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ejpa\OneDrive\Desktop\furukawa\FurukawaDocument\"/>
    </mc:Choice>
  </mc:AlternateContent>
  <xr:revisionPtr revIDLastSave="0" documentId="13_ncr:1_{9D0AF75F-2D9A-4584-BFD7-108C4D03E4E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port WH" sheetId="2" r:id="rId1"/>
    <sheet name="SRC" sheetId="11" r:id="rId2"/>
    <sheet name="Gender wise data" sheetId="14" r:id="rId3"/>
    <sheet name="Arogya Setu Status" sheetId="7" state="hidden" r:id="rId4"/>
    <sheet name="Vaccination Progress" sheetId="13" state="hidden" r:id="rId5"/>
    <sheet name="Vaccination Plan" sheetId="10" state="hidden" r:id="rId6"/>
    <sheet name="27.05.2021" sheetId="8" state="hidden" r:id="rId7"/>
    <sheet name="Sheet2" sheetId="6" state="hidden" r:id="rId8"/>
  </sheets>
  <definedNames>
    <definedName name="_xlnm.Print_Area" localSheetId="0">'Report WH'!$D$1:$D$67</definedName>
    <definedName name="_xlnm.Print_Area" localSheetId="1">SRC!$D$1:$D$50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H17" i="2" l="1"/>
  <c r="AWH16" i="2"/>
  <c r="ATE49" i="11" l="1"/>
  <c r="ATE47" i="11"/>
  <c r="ATE46" i="11"/>
  <c r="ATE40" i="11"/>
  <c r="ATE51" i="11" s="1"/>
  <c r="ABW40" i="14"/>
  <c r="ABW39" i="14"/>
  <c r="ABW38" i="14"/>
  <c r="ABW37" i="14"/>
  <c r="ABW36" i="14"/>
  <c r="ABW35" i="14"/>
  <c r="ABW34" i="14"/>
  <c r="ABW33" i="14"/>
  <c r="ABW32" i="14"/>
  <c r="ABW31" i="14"/>
  <c r="ABW30" i="14"/>
  <c r="ABW29" i="14"/>
  <c r="ABW28" i="14"/>
  <c r="ABW27" i="14"/>
  <c r="ABW12" i="14"/>
  <c r="ABW4" i="14"/>
  <c r="AWH66" i="2"/>
  <c r="AWH65" i="2"/>
  <c r="AWH64" i="2"/>
  <c r="AWH63" i="2"/>
  <c r="AWH57" i="2"/>
  <c r="AWH44" i="2"/>
  <c r="AWH43" i="2"/>
  <c r="AWG35" i="2"/>
  <c r="AWG8" i="2"/>
  <c r="AWE17" i="2"/>
  <c r="AWE16" i="2"/>
  <c r="AWH68" i="2" l="1"/>
  <c r="ATB49" i="11"/>
  <c r="ATB47" i="11"/>
  <c r="ATB46" i="11"/>
  <c r="ATB40" i="11"/>
  <c r="ABV40" i="14"/>
  <c r="ABV39" i="14"/>
  <c r="ABV38" i="14"/>
  <c r="ABV37" i="14"/>
  <c r="ABV36" i="14"/>
  <c r="ABV35" i="14"/>
  <c r="ABV34" i="14"/>
  <c r="ABV33" i="14"/>
  <c r="ABV32" i="14"/>
  <c r="ABV31" i="14"/>
  <c r="ABV30" i="14"/>
  <c r="ABV29" i="14"/>
  <c r="ABV28" i="14"/>
  <c r="ABV27" i="14"/>
  <c r="ABV12" i="14"/>
  <c r="ABV4" i="14"/>
  <c r="AWE66" i="2"/>
  <c r="AWE65" i="2"/>
  <c r="AWE64" i="2"/>
  <c r="AWE63" i="2"/>
  <c r="AWE57" i="2"/>
  <c r="AWE44" i="2"/>
  <c r="AWE43" i="2"/>
  <c r="AWD35" i="2"/>
  <c r="AWD8" i="2"/>
  <c r="AWB17" i="2"/>
  <c r="AWB16" i="2"/>
  <c r="ATB51" i="11" l="1"/>
  <c r="AWE68" i="2"/>
  <c r="ASY49" i="11" l="1"/>
  <c r="ASY47" i="11"/>
  <c r="ASY46" i="11"/>
  <c r="ASY40" i="11"/>
  <c r="ASY51" i="11" s="1"/>
  <c r="ABU40" i="14"/>
  <c r="ABU39" i="14"/>
  <c r="ABU38" i="14"/>
  <c r="ABU37" i="14"/>
  <c r="ABU36" i="14"/>
  <c r="ABU35" i="14"/>
  <c r="ABU34" i="14"/>
  <c r="ABU33" i="14"/>
  <c r="ABU32" i="14"/>
  <c r="ABU31" i="14"/>
  <c r="ABU30" i="14"/>
  <c r="ABU29" i="14"/>
  <c r="ABU28" i="14"/>
  <c r="ABU27" i="14"/>
  <c r="ABU12" i="14"/>
  <c r="ABU4" i="14"/>
  <c r="AWB66" i="2"/>
  <c r="AWB65" i="2"/>
  <c r="AWB64" i="2"/>
  <c r="AWB63" i="2"/>
  <c r="AWB57" i="2"/>
  <c r="AWB44" i="2"/>
  <c r="AWB43" i="2"/>
  <c r="AWA35" i="2"/>
  <c r="AWA8" i="2"/>
  <c r="AVY17" i="2"/>
  <c r="AVY16" i="2"/>
  <c r="AWB68" i="2" l="1"/>
  <c r="ASV49" i="11" l="1"/>
  <c r="ASV47" i="11"/>
  <c r="ASV46" i="11"/>
  <c r="ASV40" i="11"/>
  <c r="ABT40" i="14"/>
  <c r="ABT39" i="14"/>
  <c r="ABT38" i="14"/>
  <c r="ABT37" i="14"/>
  <c r="ABT36" i="14"/>
  <c r="ABT35" i="14"/>
  <c r="ABT34" i="14"/>
  <c r="ABT33" i="14"/>
  <c r="ABT32" i="14"/>
  <c r="ABT31" i="14"/>
  <c r="ABT30" i="14"/>
  <c r="ABT29" i="14"/>
  <c r="ABT28" i="14"/>
  <c r="ABT27" i="14"/>
  <c r="ABT12" i="14"/>
  <c r="ABT4" i="14"/>
  <c r="AVY66" i="2"/>
  <c r="AVY65" i="2"/>
  <c r="AVY64" i="2"/>
  <c r="AVY63" i="2"/>
  <c r="AVY57" i="2"/>
  <c r="AVY44" i="2"/>
  <c r="AVY43" i="2"/>
  <c r="AVX35" i="2"/>
  <c r="AVX8" i="2"/>
  <c r="AVU17" i="2"/>
  <c r="AVU16" i="2"/>
  <c r="AVU66" i="2"/>
  <c r="AVU65" i="2"/>
  <c r="AVU64" i="2"/>
  <c r="AVU63" i="2"/>
  <c r="AVU57" i="2"/>
  <c r="ASV51" i="11" l="1"/>
  <c r="AVY68" i="2"/>
  <c r="AVU68" i="2"/>
  <c r="AVU44" i="2" l="1"/>
  <c r="AVU43" i="2"/>
  <c r="ASS49" i="11" l="1"/>
  <c r="ASS47" i="11"/>
  <c r="ASS46" i="11"/>
  <c r="ASS40" i="11"/>
  <c r="ABS40" i="14"/>
  <c r="ABS39" i="14"/>
  <c r="ABS38" i="14"/>
  <c r="ABS37" i="14"/>
  <c r="ABS36" i="14"/>
  <c r="ABS35" i="14"/>
  <c r="ABS34" i="14"/>
  <c r="ABS33" i="14"/>
  <c r="ABS32" i="14"/>
  <c r="ABS31" i="14"/>
  <c r="ABS30" i="14"/>
  <c r="ABS29" i="14"/>
  <c r="ABS28" i="14"/>
  <c r="ABS27" i="14"/>
  <c r="ABS12" i="14"/>
  <c r="ABS4" i="14"/>
  <c r="AVT35" i="2"/>
  <c r="AVT8" i="2"/>
  <c r="ASS51" i="11" l="1"/>
  <c r="AVR17" i="2" l="1"/>
  <c r="AVR16" i="2"/>
  <c r="ASP49" i="11" l="1"/>
  <c r="ASP47" i="11"/>
  <c r="ASP46" i="11"/>
  <c r="ASP40" i="11"/>
  <c r="ABQ40" i="14"/>
  <c r="ABQ39" i="14"/>
  <c r="ABQ38" i="14"/>
  <c r="ABQ37" i="14"/>
  <c r="ABQ36" i="14"/>
  <c r="ABQ35" i="14"/>
  <c r="ABQ34" i="14"/>
  <c r="ABQ33" i="14"/>
  <c r="ABQ32" i="14"/>
  <c r="ABQ31" i="14"/>
  <c r="ABQ30" i="14"/>
  <c r="ABQ29" i="14"/>
  <c r="ABQ28" i="14"/>
  <c r="ABQ27" i="14"/>
  <c r="ABQ12" i="14"/>
  <c r="ABQ4" i="14"/>
  <c r="AVR66" i="2"/>
  <c r="AVR65" i="2"/>
  <c r="AVR64" i="2"/>
  <c r="AVR63" i="2"/>
  <c r="AVR57" i="2"/>
  <c r="AVR44" i="2"/>
  <c r="AVR43" i="2"/>
  <c r="AVQ35" i="2"/>
  <c r="AVQ8" i="2"/>
  <c r="ASP51" i="11" l="1"/>
  <c r="AVR68" i="2"/>
  <c r="AVO17" i="2"/>
  <c r="AVO16" i="2"/>
  <c r="ASM49" i="11" l="1"/>
  <c r="ASM47" i="11"/>
  <c r="ASM46" i="11"/>
  <c r="ASM40" i="11"/>
  <c r="ABP40" i="14"/>
  <c r="ABP39" i="14"/>
  <c r="ABP38" i="14"/>
  <c r="ABP37" i="14"/>
  <c r="ABP36" i="14"/>
  <c r="ABP35" i="14"/>
  <c r="ABP34" i="14"/>
  <c r="ABP33" i="14"/>
  <c r="ABP32" i="14"/>
  <c r="ABP31" i="14"/>
  <c r="ABP30" i="14"/>
  <c r="ABP29" i="14"/>
  <c r="ABP28" i="14"/>
  <c r="ABP27" i="14"/>
  <c r="ABP12" i="14"/>
  <c r="ABP4" i="14"/>
  <c r="AVO66" i="2"/>
  <c r="AVO65" i="2"/>
  <c r="AVO64" i="2"/>
  <c r="AVO63" i="2"/>
  <c r="AVO57" i="2"/>
  <c r="AVO44" i="2"/>
  <c r="AVO43" i="2"/>
  <c r="AVN35" i="2"/>
  <c r="AVN8" i="2"/>
  <c r="AVL17" i="2"/>
  <c r="AVL16" i="2"/>
  <c r="ASM51" i="11" l="1"/>
  <c r="AVO68" i="2"/>
  <c r="ASJ49" i="11" l="1"/>
  <c r="ASJ47" i="11"/>
  <c r="ASJ46" i="11"/>
  <c r="ASJ40" i="11"/>
  <c r="ABO39" i="14"/>
  <c r="ABO38" i="14"/>
  <c r="ABO37" i="14"/>
  <c r="ABO36" i="14"/>
  <c r="ABO35" i="14"/>
  <c r="ABO34" i="14"/>
  <c r="ABO32" i="14"/>
  <c r="ABO31" i="14"/>
  <c r="ABO30" i="14"/>
  <c r="ABO29" i="14"/>
  <c r="ABO28" i="14"/>
  <c r="ABO27" i="14"/>
  <c r="ABO12" i="14"/>
  <c r="ABO4" i="14"/>
  <c r="AVL66" i="2"/>
  <c r="AVL65" i="2"/>
  <c r="AVL64" i="2"/>
  <c r="AVL63" i="2"/>
  <c r="AVL57" i="2"/>
  <c r="AVL44" i="2"/>
  <c r="AVL43" i="2"/>
  <c r="ASJ51" i="11" l="1"/>
  <c r="AVL68" i="2"/>
  <c r="AVK35" i="2"/>
  <c r="AVK8" i="2"/>
  <c r="AVL7" i="2" l="1"/>
  <c r="AVI17" i="2" l="1"/>
  <c r="AVI16" i="2"/>
  <c r="ASG49" i="11" l="1"/>
  <c r="ASG47" i="11"/>
  <c r="ASG46" i="11"/>
  <c r="ASG40" i="11"/>
  <c r="ASG51" i="11" s="1"/>
  <c r="ABN39" i="14"/>
  <c r="ABN38" i="14"/>
  <c r="ABN37" i="14"/>
  <c r="ABN36" i="14"/>
  <c r="ABN35" i="14"/>
  <c r="ABN34" i="14"/>
  <c r="ABN32" i="14"/>
  <c r="ABN31" i="14"/>
  <c r="ABN30" i="14"/>
  <c r="ABN29" i="14"/>
  <c r="ABN28" i="14"/>
  <c r="ABN27" i="14"/>
  <c r="ABN12" i="14"/>
  <c r="ABN4" i="14"/>
  <c r="AVI66" i="2"/>
  <c r="AVI65" i="2"/>
  <c r="AVI64" i="2"/>
  <c r="AVI63" i="2"/>
  <c r="AVI57" i="2"/>
  <c r="AVI44" i="2"/>
  <c r="AVI43" i="2"/>
  <c r="AVH35" i="2"/>
  <c r="AVH8" i="2"/>
  <c r="AVF17" i="2"/>
  <c r="AVF16" i="2"/>
  <c r="AVI68" i="2" l="1"/>
  <c r="ASD49" i="11" l="1"/>
  <c r="ASD47" i="11"/>
  <c r="ASD46" i="11"/>
  <c r="ASD40" i="11"/>
  <c r="ABM39" i="14"/>
  <c r="ABM38" i="14"/>
  <c r="ABM37" i="14"/>
  <c r="ABM36" i="14"/>
  <c r="ABM35" i="14"/>
  <c r="ABM34" i="14"/>
  <c r="ABM32" i="14"/>
  <c r="ABM31" i="14"/>
  <c r="ABM30" i="14"/>
  <c r="ABM29" i="14"/>
  <c r="ABM28" i="14"/>
  <c r="ABM27" i="14"/>
  <c r="ABM12" i="14"/>
  <c r="ABM4" i="14"/>
  <c r="AVF66" i="2"/>
  <c r="AVF65" i="2"/>
  <c r="AVF64" i="2"/>
  <c r="AVF63" i="2"/>
  <c r="AVF57" i="2"/>
  <c r="AVF44" i="2"/>
  <c r="AVF43" i="2"/>
  <c r="AVE35" i="2"/>
  <c r="AVE7" i="2"/>
  <c r="AVE8" i="2" s="1"/>
  <c r="AVB17" i="2"/>
  <c r="AVB16" i="2"/>
  <c r="ASD51" i="11" l="1"/>
  <c r="AVF68" i="2"/>
  <c r="ASA49" i="11" l="1"/>
  <c r="ASA47" i="11"/>
  <c r="ASA46" i="11"/>
  <c r="ASA40" i="11"/>
  <c r="ABL39" i="14"/>
  <c r="ABL38" i="14"/>
  <c r="ABL37" i="14"/>
  <c r="ABL36" i="14"/>
  <c r="ABL35" i="14"/>
  <c r="ABL34" i="14"/>
  <c r="ABL32" i="14"/>
  <c r="ABL31" i="14"/>
  <c r="ABL30" i="14"/>
  <c r="ABL29" i="14"/>
  <c r="ABL28" i="14"/>
  <c r="ABL27" i="14"/>
  <c r="ABL12" i="14"/>
  <c r="ABL4" i="14"/>
  <c r="AVB66" i="2"/>
  <c r="AVB65" i="2"/>
  <c r="AVB64" i="2"/>
  <c r="AVB63" i="2"/>
  <c r="AVB57" i="2"/>
  <c r="AVB44" i="2"/>
  <c r="AVB43" i="2"/>
  <c r="ASA51" i="11" l="1"/>
  <c r="AVB68" i="2"/>
  <c r="AVA35" i="2" l="1"/>
  <c r="AVA7" i="2"/>
  <c r="AVA8" i="2" s="1"/>
  <c r="AUY17" i="2"/>
  <c r="AUY16" i="2"/>
  <c r="ARX49" i="11" l="1"/>
  <c r="ARX47" i="11"/>
  <c r="ARX46" i="11"/>
  <c r="ARX40" i="11"/>
  <c r="ABJ39" i="14"/>
  <c r="ABJ38" i="14"/>
  <c r="ABJ37" i="14"/>
  <c r="ABJ36" i="14"/>
  <c r="ABJ35" i="14"/>
  <c r="ABJ34" i="14"/>
  <c r="ABJ32" i="14"/>
  <c r="ABJ31" i="14"/>
  <c r="ABJ30" i="14"/>
  <c r="ABJ29" i="14"/>
  <c r="ABJ28" i="14"/>
  <c r="ABJ27" i="14"/>
  <c r="ABJ12" i="14"/>
  <c r="ABJ4" i="14"/>
  <c r="AUY66" i="2"/>
  <c r="AUY65" i="2"/>
  <c r="AUY64" i="2"/>
  <c r="AUY63" i="2"/>
  <c r="AUY57" i="2"/>
  <c r="AUY44" i="2"/>
  <c r="AUY43" i="2"/>
  <c r="AUX35" i="2"/>
  <c r="AUX7" i="2"/>
  <c r="AUX8" i="2" s="1"/>
  <c r="ARX51" i="11" l="1"/>
  <c r="AUY68" i="2"/>
  <c r="AUV17" i="2" l="1"/>
  <c r="AUV16" i="2"/>
  <c r="ARU49" i="11" l="1"/>
  <c r="ARU47" i="11"/>
  <c r="ARU46" i="11"/>
  <c r="ARU40" i="11"/>
  <c r="ABI39" i="14"/>
  <c r="ABI38" i="14"/>
  <c r="ABI37" i="14"/>
  <c r="ABI36" i="14"/>
  <c r="ABI35" i="14"/>
  <c r="ABI34" i="14"/>
  <c r="ABI32" i="14"/>
  <c r="ABI31" i="14"/>
  <c r="ABI30" i="14"/>
  <c r="ABI29" i="14"/>
  <c r="ABI28" i="14"/>
  <c r="ABI27" i="14"/>
  <c r="ABI12" i="14"/>
  <c r="ABI4" i="14"/>
  <c r="AUV66" i="2"/>
  <c r="AUV65" i="2"/>
  <c r="AUV64" i="2"/>
  <c r="AUV63" i="2"/>
  <c r="AUV57" i="2"/>
  <c r="AUV44" i="2"/>
  <c r="AUV43" i="2"/>
  <c r="AUU35" i="2"/>
  <c r="AUU7" i="2"/>
  <c r="AUU8" i="2" s="1"/>
  <c r="AUS17" i="2"/>
  <c r="AUS16" i="2"/>
  <c r="ARU51" i="11" l="1"/>
  <c r="AUV68" i="2"/>
  <c r="ARR49" i="11" l="1"/>
  <c r="ARR47" i="11"/>
  <c r="ARR46" i="11"/>
  <c r="ARR40" i="11"/>
  <c r="AUS66" i="2"/>
  <c r="AUS65" i="2"/>
  <c r="AUS64" i="2"/>
  <c r="AUS63" i="2"/>
  <c r="AUS57" i="2"/>
  <c r="AUS44" i="2"/>
  <c r="AUS43" i="2"/>
  <c r="ABH39" i="14"/>
  <c r="ABH38" i="14"/>
  <c r="ABH37" i="14"/>
  <c r="ABH36" i="14"/>
  <c r="ABH35" i="14"/>
  <c r="ABH34" i="14"/>
  <c r="ABH32" i="14"/>
  <c r="ABH31" i="14"/>
  <c r="ABH30" i="14"/>
  <c r="ABH29" i="14"/>
  <c r="ABH28" i="14"/>
  <c r="ABH27" i="14"/>
  <c r="ABH12" i="14"/>
  <c r="ABH4" i="14"/>
  <c r="AUR35" i="2"/>
  <c r="AUR7" i="2"/>
  <c r="AUR8" i="2" s="1"/>
  <c r="AUP17" i="2"/>
  <c r="AUP16" i="2"/>
  <c r="ARR51" i="11" l="1"/>
  <c r="AUS68" i="2"/>
  <c r="ARO49" i="11" l="1"/>
  <c r="ARO47" i="11"/>
  <c r="ARO46" i="11"/>
  <c r="ARO40" i="11"/>
  <c r="ABG39" i="14"/>
  <c r="ABG38" i="14"/>
  <c r="ABG37" i="14"/>
  <c r="ABG36" i="14"/>
  <c r="ABG35" i="14"/>
  <c r="ABG34" i="14"/>
  <c r="ABG32" i="14"/>
  <c r="ABG31" i="14"/>
  <c r="ABG30" i="14"/>
  <c r="ABG29" i="14"/>
  <c r="ABG28" i="14"/>
  <c r="ABG27" i="14"/>
  <c r="ABG12" i="14"/>
  <c r="ABG4" i="14"/>
  <c r="AUP66" i="2"/>
  <c r="AUP65" i="2"/>
  <c r="AUP64" i="2"/>
  <c r="AUP63" i="2"/>
  <c r="AUP57" i="2"/>
  <c r="AUP44" i="2"/>
  <c r="AUP43" i="2"/>
  <c r="AUO35" i="2"/>
  <c r="AUO7" i="2"/>
  <c r="AUO8" i="2" s="1"/>
  <c r="AUM17" i="2"/>
  <c r="AUM16" i="2"/>
  <c r="AUP68" i="2" l="1"/>
  <c r="ARO51" i="11"/>
  <c r="ARL49" i="11" l="1"/>
  <c r="ARL47" i="11"/>
  <c r="ARL46" i="11"/>
  <c r="ARL40" i="11"/>
  <c r="ABF39" i="14"/>
  <c r="ABF38" i="14"/>
  <c r="ABF37" i="14"/>
  <c r="ABF36" i="14"/>
  <c r="ABF35" i="14"/>
  <c r="ABF34" i="14"/>
  <c r="ABF32" i="14"/>
  <c r="ABF31" i="14"/>
  <c r="ABF30" i="14"/>
  <c r="ABF29" i="14"/>
  <c r="ABF28" i="14"/>
  <c r="ABF27" i="14"/>
  <c r="ABF12" i="14"/>
  <c r="ABF4" i="14"/>
  <c r="ABE39" i="14"/>
  <c r="ABE38" i="14"/>
  <c r="ABE37" i="14"/>
  <c r="ABE36" i="14"/>
  <c r="ABE35" i="14"/>
  <c r="ABE34" i="14"/>
  <c r="ABE32" i="14"/>
  <c r="ABE31" i="14"/>
  <c r="ABE30" i="14"/>
  <c r="ABE29" i="14"/>
  <c r="ABE28" i="14"/>
  <c r="ABE27" i="14"/>
  <c r="ABE12" i="14"/>
  <c r="ABE4" i="14"/>
  <c r="AUM66" i="2"/>
  <c r="AUM65" i="2"/>
  <c r="AUM64" i="2"/>
  <c r="AUM63" i="2"/>
  <c r="AUM57" i="2"/>
  <c r="AUM44" i="2"/>
  <c r="AUM43" i="2"/>
  <c r="ARL51" i="11" l="1"/>
  <c r="AUM68" i="2"/>
  <c r="AUL7" i="2" l="1"/>
  <c r="AUL8" i="2" s="1"/>
  <c r="AUL35" i="2"/>
  <c r="AUI17" i="2"/>
  <c r="AUI16" i="2"/>
  <c r="ARI49" i="11" l="1"/>
  <c r="ARI47" i="11"/>
  <c r="ARI46" i="11"/>
  <c r="ARI40" i="11"/>
  <c r="ARI51" i="11" s="1"/>
  <c r="AUI66" i="2"/>
  <c r="AUI65" i="2"/>
  <c r="AUI64" i="2"/>
  <c r="AUI63" i="2"/>
  <c r="AUI57" i="2"/>
  <c r="AUI44" i="2"/>
  <c r="AUI43" i="2"/>
  <c r="AUH35" i="2"/>
  <c r="AUH7" i="2"/>
  <c r="AUH8" i="2" s="1"/>
  <c r="AUF17" i="2"/>
  <c r="AUF16" i="2"/>
  <c r="AUI68" i="2" l="1"/>
  <c r="ARF49" i="11" l="1"/>
  <c r="ARF47" i="11"/>
  <c r="ARF46" i="11"/>
  <c r="ARF40" i="11"/>
  <c r="ABC39" i="14"/>
  <c r="ABC38" i="14"/>
  <c r="ABC37" i="14"/>
  <c r="ABC36" i="14"/>
  <c r="ABC35" i="14"/>
  <c r="ABC34" i="14"/>
  <c r="ABC32" i="14"/>
  <c r="ABC31" i="14"/>
  <c r="ABC30" i="14"/>
  <c r="ABC29" i="14"/>
  <c r="ABC28" i="14"/>
  <c r="ABC27" i="14"/>
  <c r="ABC12" i="14"/>
  <c r="ABC4" i="14"/>
  <c r="AUF66" i="2"/>
  <c r="AUF65" i="2"/>
  <c r="AUF64" i="2"/>
  <c r="AUF63" i="2"/>
  <c r="AUF57" i="2"/>
  <c r="AUF44" i="2"/>
  <c r="AUF43" i="2"/>
  <c r="AUE35" i="2"/>
  <c r="AUE7" i="2"/>
  <c r="AUE8" i="2" s="1"/>
  <c r="BAB7" i="2"/>
  <c r="AYX7" i="2"/>
  <c r="AXV7" i="2"/>
  <c r="AXW7" i="2" s="1"/>
  <c r="AXX7" i="2" s="1"/>
  <c r="AXY7" i="2" s="1"/>
  <c r="AXZ7" i="2" s="1"/>
  <c r="AYA7" i="2" s="1"/>
  <c r="AYC7" i="2" s="1"/>
  <c r="AYD7" i="2" s="1"/>
  <c r="AYE7" i="2" s="1"/>
  <c r="AYF7" i="2" s="1"/>
  <c r="AYG7" i="2" s="1"/>
  <c r="AYH7" i="2" s="1"/>
  <c r="AYJ7" i="2" s="1"/>
  <c r="AYK7" i="2" s="1"/>
  <c r="AYL7" i="2" s="1"/>
  <c r="AYM7" i="2" s="1"/>
  <c r="AYN7" i="2" s="1"/>
  <c r="AYO7" i="2" s="1"/>
  <c r="AYQ7" i="2" s="1"/>
  <c r="AYR7" i="2" s="1"/>
  <c r="AYS7" i="2" s="1"/>
  <c r="AYT7" i="2" s="1"/>
  <c r="AYU7" i="2" s="1"/>
  <c r="AYV7" i="2" s="1"/>
  <c r="AXS7" i="2"/>
  <c r="AXT7" i="2" s="1"/>
  <c r="AXL7" i="2"/>
  <c r="AXM7" i="2" s="1"/>
  <c r="AXO7" i="2" s="1"/>
  <c r="AXP7" i="2" s="1"/>
  <c r="ATT7" i="2"/>
  <c r="AUC7" i="2"/>
  <c r="AUB7" i="2"/>
  <c r="AUF68" i="2" l="1"/>
  <c r="ARF51" i="11"/>
  <c r="AYY7" i="2"/>
  <c r="AYZ7" i="2" s="1"/>
  <c r="AZA7" i="2" s="1"/>
  <c r="AZB7" i="2" s="1"/>
  <c r="AZC7" i="2" s="1"/>
  <c r="AZE7" i="2" s="1"/>
  <c r="AZF7" i="2" s="1"/>
  <c r="AZG7" i="2" s="1"/>
  <c r="AZH7" i="2" s="1"/>
  <c r="AZI7" i="2" s="1"/>
  <c r="AZJ7" i="2" s="1"/>
  <c r="AZL7" i="2" s="1"/>
  <c r="AZM7" i="2" s="1"/>
  <c r="AZN7" i="2" s="1"/>
  <c r="AZO7" i="2" s="1"/>
  <c r="AZP7" i="2" s="1"/>
  <c r="AZQ7" i="2" s="1"/>
  <c r="AZS7" i="2" s="1"/>
  <c r="AZT7" i="2" s="1"/>
  <c r="AZU7" i="2" s="1"/>
  <c r="AZV7" i="2" s="1"/>
  <c r="AZW7" i="2" s="1"/>
  <c r="AZX7" i="2" s="1"/>
  <c r="AZZ7" i="2" s="1"/>
  <c r="BAA7" i="2" s="1"/>
  <c r="BAC7" i="2" s="1"/>
  <c r="BAD7" i="2" s="1"/>
  <c r="BAE7" i="2" s="1"/>
  <c r="BAG7" i="2" s="1"/>
  <c r="BAH7" i="2" s="1"/>
  <c r="BAI7" i="2" s="1"/>
  <c r="BAJ7" i="2" s="1"/>
  <c r="BAK7" i="2" s="1"/>
  <c r="BAL7" i="2" s="1"/>
  <c r="BAN7" i="2" s="1"/>
  <c r="BAO7" i="2" s="1"/>
  <c r="BAP7" i="2" s="1"/>
  <c r="BAQ7" i="2" s="1"/>
  <c r="BAR7" i="2" s="1"/>
  <c r="BAS7" i="2" s="1"/>
  <c r="AYY6" i="2" l="1"/>
  <c r="AYX8" i="2"/>
  <c r="AYY8" i="2" l="1"/>
  <c r="AYZ6" i="2"/>
  <c r="AYZ8" i="2" l="1"/>
  <c r="AZA6" i="2"/>
  <c r="AZA8" i="2" l="1"/>
  <c r="AZB6" i="2"/>
  <c r="AZC6" i="2" l="1"/>
  <c r="AZB8" i="2"/>
  <c r="AZC8" i="2" l="1"/>
  <c r="AZE6" i="2"/>
  <c r="AZF6" i="2" l="1"/>
  <c r="AZE8" i="2"/>
  <c r="AXW6" i="2"/>
  <c r="AXV8" i="2"/>
  <c r="AZG6" i="2" l="1"/>
  <c r="AZF8" i="2"/>
  <c r="AXX6" i="2"/>
  <c r="AXW8" i="2"/>
  <c r="AZH6" i="2" l="1"/>
  <c r="AZG8" i="2"/>
  <c r="AXY6" i="2"/>
  <c r="AXX8" i="2"/>
  <c r="AZH8" i="2" l="1"/>
  <c r="AZI6" i="2"/>
  <c r="AXY8" i="2"/>
  <c r="AXZ6" i="2"/>
  <c r="AZJ6" i="2" l="1"/>
  <c r="AZI8" i="2"/>
  <c r="AXZ8" i="2"/>
  <c r="AYA6" i="2"/>
  <c r="AZL6" i="2" l="1"/>
  <c r="AZJ8" i="2"/>
  <c r="AYA8" i="2"/>
  <c r="AYC6" i="2"/>
  <c r="AZM6" i="2" l="1"/>
  <c r="AZL8" i="2"/>
  <c r="AYD6" i="2"/>
  <c r="AYC8" i="2"/>
  <c r="AZM8" i="2" l="1"/>
  <c r="AZN6" i="2"/>
  <c r="AYE6" i="2"/>
  <c r="AYD8" i="2"/>
  <c r="AZO6" i="2" l="1"/>
  <c r="AZN8" i="2"/>
  <c r="AYF6" i="2"/>
  <c r="AYE8" i="2"/>
  <c r="AZO8" i="2" l="1"/>
  <c r="AZP6" i="2"/>
  <c r="AYF8" i="2"/>
  <c r="AYG6" i="2"/>
  <c r="AZQ6" i="2" l="1"/>
  <c r="AZP8" i="2"/>
  <c r="AYG8" i="2"/>
  <c r="AYH6" i="2"/>
  <c r="AYJ6" i="2" s="1"/>
  <c r="AYK6" i="2" l="1"/>
  <c r="AYJ8" i="2"/>
  <c r="AZQ8" i="2"/>
  <c r="AZS6" i="2"/>
  <c r="AYH8" i="2"/>
  <c r="AYL6" i="2" l="1"/>
  <c r="AYK8" i="2"/>
  <c r="AZT6" i="2"/>
  <c r="AZS8" i="2"/>
  <c r="AYL8" i="2" l="1"/>
  <c r="AYM6" i="2"/>
  <c r="AZU6" i="2"/>
  <c r="AZT8" i="2"/>
  <c r="AYN6" i="2" l="1"/>
  <c r="AYM8" i="2"/>
  <c r="AZU8" i="2"/>
  <c r="AZV6" i="2"/>
  <c r="AYO6" i="2" l="1"/>
  <c r="AYN8" i="2"/>
  <c r="AZW6" i="2"/>
  <c r="AZV8" i="2"/>
  <c r="AYO8" i="2" l="1"/>
  <c r="AYQ6" i="2"/>
  <c r="AZX6" i="2"/>
  <c r="AZW8" i="2"/>
  <c r="AYQ8" i="2" l="1"/>
  <c r="AYR6" i="2"/>
  <c r="AZZ6" i="2"/>
  <c r="AZX8" i="2"/>
  <c r="AYS6" i="2" l="1"/>
  <c r="AYR8" i="2"/>
  <c r="BAA6" i="2"/>
  <c r="AZZ8" i="2"/>
  <c r="AYT6" i="2" l="1"/>
  <c r="AYS8" i="2"/>
  <c r="BAA8" i="2"/>
  <c r="AYT8" i="2" l="1"/>
  <c r="AYU6" i="2"/>
  <c r="BAC6" i="2"/>
  <c r="BAB8" i="2"/>
  <c r="AYV6" i="2" l="1"/>
  <c r="AYV8" i="2" s="1"/>
  <c r="AYU8" i="2"/>
  <c r="BAC8" i="2"/>
  <c r="BAD6" i="2"/>
  <c r="BAE6" i="2" l="1"/>
  <c r="BAD8" i="2"/>
  <c r="BAE8" i="2" l="1"/>
  <c r="BAG6" i="2"/>
  <c r="BAG8" i="2" l="1"/>
  <c r="BAH6" i="2"/>
  <c r="BAI6" i="2" l="1"/>
  <c r="BAH8" i="2"/>
  <c r="BAJ6" i="2" l="1"/>
  <c r="BAI8" i="2"/>
  <c r="BAJ8" i="2" l="1"/>
  <c r="BAK6" i="2"/>
  <c r="BAL6" i="2" l="1"/>
  <c r="BAK8" i="2"/>
  <c r="BAN6" i="2" l="1"/>
  <c r="BAL8" i="2"/>
  <c r="BAO6" i="2" l="1"/>
  <c r="BAN8" i="2"/>
  <c r="BAO8" i="2" l="1"/>
  <c r="BAP6" i="2"/>
  <c r="BAP8" i="2" l="1"/>
  <c r="BAQ6" i="2"/>
  <c r="BAQ8" i="2" l="1"/>
  <c r="BAR6" i="2"/>
  <c r="BAS6" i="2" l="1"/>
  <c r="BAS8" i="2" s="1"/>
  <c r="BAR8" i="2"/>
  <c r="AUC17" i="2" l="1"/>
  <c r="AUC16" i="2"/>
  <c r="ARC49" i="11" l="1"/>
  <c r="ARC47" i="11"/>
  <c r="ARC46" i="11"/>
  <c r="ARC40" i="11"/>
  <c r="ABB39" i="14"/>
  <c r="ABB38" i="14"/>
  <c r="ABB37" i="14"/>
  <c r="ABB36" i="14"/>
  <c r="ABB35" i="14"/>
  <c r="ABB34" i="14"/>
  <c r="ABB32" i="14"/>
  <c r="ABB31" i="14"/>
  <c r="ABB30" i="14"/>
  <c r="ABB29" i="14"/>
  <c r="ABB28" i="14"/>
  <c r="ABB27" i="14"/>
  <c r="ABB12" i="14"/>
  <c r="ABB4" i="14"/>
  <c r="AUC66" i="2"/>
  <c r="AUC65" i="2"/>
  <c r="AUC64" i="2"/>
  <c r="AUC63" i="2"/>
  <c r="AUC57" i="2"/>
  <c r="AUC44" i="2"/>
  <c r="AUC43" i="2"/>
  <c r="AUB35" i="2"/>
  <c r="AUB8" i="2"/>
  <c r="ATZ17" i="2"/>
  <c r="ATZ16" i="2"/>
  <c r="ATZ66" i="2"/>
  <c r="ATZ65" i="2"/>
  <c r="ATZ64" i="2"/>
  <c r="ATZ63" i="2"/>
  <c r="ATZ57" i="2"/>
  <c r="ATZ44" i="2"/>
  <c r="ATZ43" i="2"/>
  <c r="AUC68" i="2" l="1"/>
  <c r="ATZ68" i="2"/>
  <c r="ARC51" i="11"/>
  <c r="AQZ50" i="11"/>
  <c r="AQZ49" i="11"/>
  <c r="AQZ47" i="11"/>
  <c r="AQZ46" i="11"/>
  <c r="AQZ40" i="11"/>
  <c r="ABA39" i="14"/>
  <c r="ABA38" i="14"/>
  <c r="ABA37" i="14"/>
  <c r="ABA36" i="14"/>
  <c r="ABA35" i="14"/>
  <c r="ABA34" i="14"/>
  <c r="ABA32" i="14"/>
  <c r="ABA31" i="14"/>
  <c r="ABA30" i="14"/>
  <c r="ABA29" i="14"/>
  <c r="ABA28" i="14"/>
  <c r="ABA27" i="14"/>
  <c r="ABA12" i="14"/>
  <c r="ABA4" i="14"/>
  <c r="ATY35" i="2"/>
  <c r="ATY8" i="2"/>
  <c r="ATW17" i="2"/>
  <c r="ATW16" i="2"/>
  <c r="AQZ51" i="11" l="1"/>
  <c r="AQW50" i="11"/>
  <c r="AQW49" i="11"/>
  <c r="AQW47" i="11"/>
  <c r="AQW46" i="11"/>
  <c r="AQW40" i="11"/>
  <c r="AAZ39" i="14"/>
  <c r="AAZ38" i="14"/>
  <c r="AAZ37" i="14"/>
  <c r="AAZ36" i="14"/>
  <c r="AAZ35" i="14"/>
  <c r="AAZ34" i="14"/>
  <c r="AAZ32" i="14"/>
  <c r="AAZ31" i="14"/>
  <c r="AAZ30" i="14"/>
  <c r="AAZ29" i="14"/>
  <c r="AAZ28" i="14"/>
  <c r="AAZ27" i="14"/>
  <c r="AAZ12" i="14"/>
  <c r="AAZ4" i="14"/>
  <c r="ATW66" i="2"/>
  <c r="ATW65" i="2"/>
  <c r="ATW64" i="2"/>
  <c r="ATW63" i="2"/>
  <c r="ATW57" i="2"/>
  <c r="ATW44" i="2"/>
  <c r="ATW43" i="2"/>
  <c r="AQW51" i="11" l="1"/>
  <c r="ATW68" i="2"/>
  <c r="ATV35" i="2" l="1"/>
  <c r="ATV8" i="2"/>
  <c r="AQT50" i="11"/>
  <c r="AQT49" i="11"/>
  <c r="AQT47" i="11"/>
  <c r="AQT46" i="11"/>
  <c r="AQT40" i="11"/>
  <c r="AQT51" i="11" l="1"/>
  <c r="ATT17" i="2"/>
  <c r="ATT16" i="2"/>
  <c r="AAY39" i="14" l="1"/>
  <c r="AAY38" i="14"/>
  <c r="AAY37" i="14"/>
  <c r="AAY36" i="14"/>
  <c r="AAY35" i="14"/>
  <c r="AAY34" i="14"/>
  <c r="AAY32" i="14"/>
  <c r="AAY31" i="14"/>
  <c r="AAY30" i="14"/>
  <c r="AAY29" i="14"/>
  <c r="AAY28" i="14"/>
  <c r="AAY27" i="14"/>
  <c r="AAY12" i="14"/>
  <c r="AAY4" i="14"/>
  <c r="ATT66" i="2"/>
  <c r="ATT65" i="2"/>
  <c r="ATT64" i="2"/>
  <c r="ATT63" i="2"/>
  <c r="ATT57" i="2"/>
  <c r="ATT44" i="2"/>
  <c r="ATT43" i="2"/>
  <c r="ATT68" i="2" l="1"/>
  <c r="ATS35" i="2" l="1"/>
  <c r="ATS8" i="2"/>
  <c r="ATP17" i="2"/>
  <c r="ATP16" i="2"/>
  <c r="AQQ50" i="11" l="1"/>
  <c r="AQQ49" i="11"/>
  <c r="AQQ47" i="11"/>
  <c r="AQQ46" i="11"/>
  <c r="AQQ40" i="11"/>
  <c r="AAX42" i="14"/>
  <c r="AAY42" i="14" s="1"/>
  <c r="AAZ42" i="14" s="1"/>
  <c r="ABA42" i="14" s="1"/>
  <c r="ABB42" i="14" s="1"/>
  <c r="ABC42" i="14" s="1"/>
  <c r="ABE42" i="14" s="1"/>
  <c r="ABF42" i="14" s="1"/>
  <c r="ABG42" i="14" s="1"/>
  <c r="ABH42" i="14" s="1"/>
  <c r="ABI42" i="14" s="1"/>
  <c r="ABJ42" i="14" s="1"/>
  <c r="ABL42" i="14" s="1"/>
  <c r="ABM42" i="14" s="1"/>
  <c r="ABN42" i="14" s="1"/>
  <c r="ABO42" i="14" s="1"/>
  <c r="ABP42" i="14" s="1"/>
  <c r="ABQ42" i="14" s="1"/>
  <c r="ABS42" i="14" s="1"/>
  <c r="ABT42" i="14" s="1"/>
  <c r="ABU42" i="14" s="1"/>
  <c r="ABV42" i="14" s="1"/>
  <c r="ABW42" i="14" s="1"/>
  <c r="AAX41" i="14"/>
  <c r="AAY41" i="14" s="1"/>
  <c r="AAZ41" i="14" s="1"/>
  <c r="ABA41" i="14" s="1"/>
  <c r="ABB41" i="14" s="1"/>
  <c r="ABC41" i="14" s="1"/>
  <c r="ABE41" i="14" s="1"/>
  <c r="ABF41" i="14" s="1"/>
  <c r="ABG41" i="14" s="1"/>
  <c r="ABH41" i="14" s="1"/>
  <c r="ABI41" i="14" s="1"/>
  <c r="ABJ41" i="14" s="1"/>
  <c r="ABL41" i="14" s="1"/>
  <c r="ABM41" i="14" s="1"/>
  <c r="ABN41" i="14" s="1"/>
  <c r="ABO41" i="14" s="1"/>
  <c r="ABP41" i="14" s="1"/>
  <c r="ABQ41" i="14" s="1"/>
  <c r="ABS41" i="14" s="1"/>
  <c r="ABT41" i="14" s="1"/>
  <c r="ABU41" i="14" s="1"/>
  <c r="ABV41" i="14" s="1"/>
  <c r="ABW41" i="14" s="1"/>
  <c r="AAX39" i="14"/>
  <c r="AAX38" i="14"/>
  <c r="AAX37" i="14"/>
  <c r="AAX36" i="14"/>
  <c r="AAX35" i="14"/>
  <c r="AAX34" i="14"/>
  <c r="AAX32" i="14"/>
  <c r="AAX31" i="14"/>
  <c r="AAX30" i="14"/>
  <c r="AAX29" i="14"/>
  <c r="AAX28" i="14"/>
  <c r="AAX27" i="14"/>
  <c r="AAX12" i="14"/>
  <c r="AAX4" i="14"/>
  <c r="ATP66" i="2"/>
  <c r="ATP65" i="2"/>
  <c r="ATP64" i="2"/>
  <c r="ATP63" i="2"/>
  <c r="ATP57" i="2"/>
  <c r="ATP44" i="2"/>
  <c r="ATP43" i="2"/>
  <c r="ATO35" i="2"/>
  <c r="ATO8" i="2"/>
  <c r="AQQ51" i="11" l="1"/>
  <c r="ATP68" i="2"/>
  <c r="AQN50" i="11" l="1"/>
  <c r="AQN49" i="11"/>
  <c r="AQN47" i="11"/>
  <c r="AQN46" i="11"/>
  <c r="AQN40" i="11"/>
  <c r="AAV39" i="14"/>
  <c r="AAV38" i="14"/>
  <c r="AAV37" i="14"/>
  <c r="AAV36" i="14"/>
  <c r="AAV35" i="14"/>
  <c r="AAV34" i="14"/>
  <c r="AAV32" i="14"/>
  <c r="AAV31" i="14"/>
  <c r="AAV30" i="14"/>
  <c r="AAV29" i="14"/>
  <c r="AAV28" i="14"/>
  <c r="AAV27" i="14"/>
  <c r="AAV12" i="14"/>
  <c r="AAV4" i="14"/>
  <c r="ATM66" i="2"/>
  <c r="ATM65" i="2"/>
  <c r="ATM64" i="2"/>
  <c r="ATM63" i="2"/>
  <c r="ATM57" i="2"/>
  <c r="ATM44" i="2"/>
  <c r="ATM43" i="2"/>
  <c r="ATL35" i="2"/>
  <c r="ATL8" i="2"/>
  <c r="ATJ17" i="2"/>
  <c r="ATJ16" i="2"/>
  <c r="AQN51" i="11" l="1"/>
  <c r="ATM68" i="2"/>
  <c r="AQK50" i="11"/>
  <c r="AQK49" i="11"/>
  <c r="AQK47" i="11"/>
  <c r="AQK46" i="11"/>
  <c r="AQK40" i="11"/>
  <c r="AAU39" i="14"/>
  <c r="AAU38" i="14"/>
  <c r="AAU37" i="14"/>
  <c r="AAU36" i="14"/>
  <c r="AAU35" i="14"/>
  <c r="AAU34" i="14"/>
  <c r="AAU32" i="14"/>
  <c r="AAU31" i="14"/>
  <c r="AAU30" i="14"/>
  <c r="AAU29" i="14"/>
  <c r="AAU28" i="14"/>
  <c r="AAU27" i="14"/>
  <c r="AAU12" i="14"/>
  <c r="AAU4" i="14"/>
  <c r="ATJ66" i="2"/>
  <c r="ATJ65" i="2"/>
  <c r="ATJ64" i="2"/>
  <c r="ATJ63" i="2"/>
  <c r="ATJ57" i="2"/>
  <c r="ATJ44" i="2"/>
  <c r="ATJ43" i="2"/>
  <c r="ATI35" i="2"/>
  <c r="ATI8" i="2"/>
  <c r="ATG17" i="2"/>
  <c r="ATG16" i="2"/>
  <c r="AQK51" i="11" l="1"/>
  <c r="ATJ68" i="2"/>
  <c r="AQH50" i="11" l="1"/>
  <c r="AQH49" i="11"/>
  <c r="AQH47" i="11"/>
  <c r="AQH46" i="11"/>
  <c r="AQH40" i="11"/>
  <c r="AAT39" i="14"/>
  <c r="AAT38" i="14"/>
  <c r="AAT37" i="14"/>
  <c r="AAT36" i="14"/>
  <c r="AAT35" i="14"/>
  <c r="AAT34" i="14"/>
  <c r="AAT32" i="14"/>
  <c r="AAT31" i="14"/>
  <c r="AAT30" i="14"/>
  <c r="AAT29" i="14"/>
  <c r="AAT28" i="14"/>
  <c r="AAT27" i="14"/>
  <c r="AAT12" i="14"/>
  <c r="AAT4" i="14"/>
  <c r="ATG66" i="2"/>
  <c r="ATG65" i="2"/>
  <c r="ATG64" i="2"/>
  <c r="ATG63" i="2"/>
  <c r="ATG57" i="2"/>
  <c r="ATG44" i="2"/>
  <c r="ATG43" i="2"/>
  <c r="ATF35" i="2"/>
  <c r="ATF8" i="2"/>
  <c r="ATD17" i="2"/>
  <c r="ATD16" i="2"/>
  <c r="AQH51" i="11" l="1"/>
  <c r="ATG68" i="2"/>
  <c r="AQE50" i="11"/>
  <c r="AQE49" i="11"/>
  <c r="AQE47" i="11"/>
  <c r="AQE46" i="11"/>
  <c r="AQE40" i="11"/>
  <c r="AAS39" i="14"/>
  <c r="AAS38" i="14"/>
  <c r="AAS37" i="14"/>
  <c r="AAS36" i="14"/>
  <c r="AAS35" i="14"/>
  <c r="AAS34" i="14"/>
  <c r="AAS32" i="14"/>
  <c r="AAS31" i="14"/>
  <c r="AAS30" i="14"/>
  <c r="AAS29" i="14"/>
  <c r="AAS28" i="14"/>
  <c r="AAS27" i="14"/>
  <c r="AAS12" i="14"/>
  <c r="AAS4" i="14"/>
  <c r="ATD66" i="2"/>
  <c r="ATD65" i="2"/>
  <c r="ATD64" i="2"/>
  <c r="ATD63" i="2"/>
  <c r="ATD57" i="2"/>
  <c r="ATD44" i="2"/>
  <c r="ATD43" i="2"/>
  <c r="AQE51" i="11" l="1"/>
  <c r="ATD68" i="2"/>
  <c r="ATC35" i="2" l="1"/>
  <c r="ATC8" i="2"/>
  <c r="ATA17" i="2"/>
  <c r="ATA16" i="2"/>
  <c r="AQB50" i="11" l="1"/>
  <c r="AQB49" i="11"/>
  <c r="AQB47" i="11"/>
  <c r="AQB46" i="11"/>
  <c r="AQB40" i="11"/>
  <c r="AAR39" i="14"/>
  <c r="AAQ39" i="14"/>
  <c r="AAR38" i="14"/>
  <c r="AAQ38" i="14"/>
  <c r="AAR37" i="14"/>
  <c r="AAQ37" i="14"/>
  <c r="AAR36" i="14"/>
  <c r="AAQ36" i="14"/>
  <c r="AAR35" i="14"/>
  <c r="AAQ35" i="14"/>
  <c r="AAR34" i="14"/>
  <c r="AAQ34" i="14"/>
  <c r="AAR32" i="14"/>
  <c r="AAQ32" i="14"/>
  <c r="AAR31" i="14"/>
  <c r="AAQ31" i="14"/>
  <c r="AAR30" i="14"/>
  <c r="AAQ30" i="14"/>
  <c r="AAR29" i="14"/>
  <c r="AAQ29" i="14"/>
  <c r="AAR28" i="14"/>
  <c r="AAQ28" i="14"/>
  <c r="AAR27" i="14"/>
  <c r="AAQ27" i="14"/>
  <c r="AAR12" i="14"/>
  <c r="AAQ12" i="14"/>
  <c r="AAR4" i="14"/>
  <c r="AAQ4" i="14"/>
  <c r="ATA66" i="2"/>
  <c r="ATA65" i="2"/>
  <c r="ATA64" i="2"/>
  <c r="ATA63" i="2"/>
  <c r="ATA57" i="2"/>
  <c r="ATA44" i="2"/>
  <c r="ATA43" i="2"/>
  <c r="ASZ35" i="2"/>
  <c r="ASZ8" i="2"/>
  <c r="ASW17" i="2"/>
  <c r="ASW16" i="2"/>
  <c r="AQB51" i="11" l="1"/>
  <c r="ATA68" i="2"/>
  <c r="APY50" i="11"/>
  <c r="APY49" i="11"/>
  <c r="APY47" i="11"/>
  <c r="APY46" i="11"/>
  <c r="APY40" i="11"/>
  <c r="ASW66" i="2"/>
  <c r="ASW65" i="2"/>
  <c r="ASW64" i="2"/>
  <c r="ASW63" i="2"/>
  <c r="ASW57" i="2"/>
  <c r="ASW44" i="2"/>
  <c r="ASW43" i="2"/>
  <c r="ASV35" i="2"/>
  <c r="ASV8" i="2"/>
  <c r="AST17" i="2"/>
  <c r="AST16" i="2"/>
  <c r="APY51" i="11" l="1"/>
  <c r="ASW68" i="2"/>
  <c r="APV50" i="11"/>
  <c r="APV49" i="11"/>
  <c r="APV47" i="11"/>
  <c r="APV46" i="11"/>
  <c r="APV40" i="11"/>
  <c r="AAO39" i="14"/>
  <c r="AAO38" i="14"/>
  <c r="AAO37" i="14"/>
  <c r="AAO36" i="14"/>
  <c r="AAO35" i="14"/>
  <c r="AAO34" i="14"/>
  <c r="AAO32" i="14"/>
  <c r="AAO31" i="14"/>
  <c r="AAO30" i="14"/>
  <c r="AAO29" i="14"/>
  <c r="AAO28" i="14"/>
  <c r="AAO27" i="14"/>
  <c r="AAO12" i="14"/>
  <c r="AAO4" i="14"/>
  <c r="AST66" i="2"/>
  <c r="AST65" i="2"/>
  <c r="AST64" i="2"/>
  <c r="AST63" i="2"/>
  <c r="AST57" i="2"/>
  <c r="AST44" i="2"/>
  <c r="AST43" i="2"/>
  <c r="ASS35" i="2"/>
  <c r="ASS8" i="2"/>
  <c r="APV51" i="11" l="1"/>
  <c r="AST68" i="2"/>
  <c r="ASQ17" i="2"/>
  <c r="ASQ16" i="2"/>
  <c r="APS50" i="11" l="1"/>
  <c r="APS49" i="11"/>
  <c r="APS47" i="11"/>
  <c r="APS46" i="11"/>
  <c r="APS40" i="11"/>
  <c r="AAN39" i="14"/>
  <c r="AAN38" i="14"/>
  <c r="AAN37" i="14"/>
  <c r="AAN36" i="14"/>
  <c r="AAN35" i="14"/>
  <c r="AAN34" i="14"/>
  <c r="AAN32" i="14"/>
  <c r="AAN31" i="14"/>
  <c r="AAN30" i="14"/>
  <c r="AAN29" i="14"/>
  <c r="AAN28" i="14"/>
  <c r="AAN27" i="14"/>
  <c r="AAN12" i="14"/>
  <c r="AAN4" i="14"/>
  <c r="ASQ66" i="2"/>
  <c r="ASQ65" i="2"/>
  <c r="ASQ64" i="2"/>
  <c r="ASQ63" i="2"/>
  <c r="ASQ57" i="2"/>
  <c r="ASQ44" i="2"/>
  <c r="ASQ43" i="2"/>
  <c r="ASP35" i="2"/>
  <c r="ASP8" i="2"/>
  <c r="ASN17" i="2"/>
  <c r="ASN16" i="2"/>
  <c r="APS51" i="11" l="1"/>
  <c r="ASQ68" i="2"/>
  <c r="APP50" i="11"/>
  <c r="APP49" i="11"/>
  <c r="APP47" i="11"/>
  <c r="APP46" i="11"/>
  <c r="APP40" i="11"/>
  <c r="AAM39" i="14"/>
  <c r="AAM38" i="14"/>
  <c r="AAM37" i="14"/>
  <c r="AAM36" i="14"/>
  <c r="AAM35" i="14"/>
  <c r="AAM34" i="14"/>
  <c r="AAM32" i="14"/>
  <c r="AAM31" i="14"/>
  <c r="AAM30" i="14"/>
  <c r="AAM29" i="14"/>
  <c r="AAM28" i="14"/>
  <c r="AAM27" i="14"/>
  <c r="AAM12" i="14"/>
  <c r="AAM4" i="14"/>
  <c r="ASN66" i="2"/>
  <c r="ASN65" i="2"/>
  <c r="ASN64" i="2"/>
  <c r="ASN63" i="2"/>
  <c r="ASN57" i="2"/>
  <c r="ASN44" i="2"/>
  <c r="ASN43" i="2"/>
  <c r="ASM35" i="2"/>
  <c r="ASM8" i="2"/>
  <c r="AQB10" i="11"/>
  <c r="ASK17" i="2"/>
  <c r="ASK16" i="2"/>
  <c r="APP51" i="11" l="1"/>
  <c r="ASN68" i="2"/>
  <c r="APM50" i="11"/>
  <c r="APM49" i="11"/>
  <c r="APM47" i="11"/>
  <c r="APM46" i="11"/>
  <c r="APM40" i="11"/>
  <c r="ASK66" i="2"/>
  <c r="ASK65" i="2"/>
  <c r="ASK64" i="2"/>
  <c r="ASK63" i="2"/>
  <c r="ASK57" i="2"/>
  <c r="ASK44" i="2"/>
  <c r="ASK43" i="2"/>
  <c r="ASJ35" i="2"/>
  <c r="ASJ8" i="2"/>
  <c r="AAL39" i="14"/>
  <c r="AAL38" i="14"/>
  <c r="AAL37" i="14"/>
  <c r="AAL36" i="14"/>
  <c r="AAL35" i="14"/>
  <c r="AAL34" i="14"/>
  <c r="AAL32" i="14"/>
  <c r="AAL31" i="14"/>
  <c r="AAL30" i="14"/>
  <c r="AAL29" i="14"/>
  <c r="AAL28" i="14"/>
  <c r="AAL27" i="14"/>
  <c r="AAL12" i="14"/>
  <c r="AAL4" i="14"/>
  <c r="ASK68" i="2" l="1"/>
  <c r="APM51" i="11"/>
  <c r="APJ50" i="11"/>
  <c r="APJ49" i="11"/>
  <c r="APJ47" i="11"/>
  <c r="APJ46" i="11"/>
  <c r="APJ40" i="11"/>
  <c r="AAK39" i="14"/>
  <c r="AAK38" i="14"/>
  <c r="AAK37" i="14"/>
  <c r="AAK36" i="14"/>
  <c r="AAK35" i="14"/>
  <c r="AAK34" i="14"/>
  <c r="AAK32" i="14"/>
  <c r="AAK31" i="14"/>
  <c r="AAK30" i="14"/>
  <c r="AAK29" i="14"/>
  <c r="AAK28" i="14"/>
  <c r="AAK27" i="14"/>
  <c r="AAK12" i="14"/>
  <c r="AAK4" i="14"/>
  <c r="ASH17" i="2"/>
  <c r="ASH16" i="2"/>
  <c r="APJ51" i="11" l="1"/>
  <c r="ASH66" i="2"/>
  <c r="ASH65" i="2"/>
  <c r="ASH64" i="2"/>
  <c r="ASH63" i="2"/>
  <c r="ASH57" i="2"/>
  <c r="ASH44" i="2"/>
  <c r="ASH43" i="2"/>
  <c r="ASH68" i="2" l="1"/>
  <c r="ASG35" i="2" l="1"/>
  <c r="ASG8" i="2"/>
  <c r="ASD17" i="2"/>
  <c r="ASD16" i="2"/>
  <c r="APG50" i="11" l="1"/>
  <c r="APG49" i="11"/>
  <c r="APG47" i="11"/>
  <c r="APG46" i="11"/>
  <c r="APG40" i="11"/>
  <c r="AAJ39" i="14"/>
  <c r="AAJ38" i="14"/>
  <c r="AAJ37" i="14"/>
  <c r="AAJ36" i="14"/>
  <c r="AAJ35" i="14"/>
  <c r="AAJ34" i="14"/>
  <c r="AAJ32" i="14"/>
  <c r="AAJ31" i="14"/>
  <c r="AAJ30" i="14"/>
  <c r="AAJ29" i="14"/>
  <c r="AAJ28" i="14"/>
  <c r="AAJ27" i="14"/>
  <c r="AAJ12" i="14"/>
  <c r="AAJ4" i="14"/>
  <c r="ASD66" i="2"/>
  <c r="ASD65" i="2"/>
  <c r="ASD64" i="2"/>
  <c r="ASD63" i="2"/>
  <c r="ASD57" i="2"/>
  <c r="ASD44" i="2"/>
  <c r="ASD43" i="2"/>
  <c r="APG51" i="11" l="1"/>
  <c r="ASD68" i="2"/>
  <c r="ASC35" i="2" l="1"/>
  <c r="ASC8" i="2"/>
  <c r="ASA17" i="2" l="1"/>
  <c r="ASA16" i="2"/>
  <c r="APD50" i="11" l="1"/>
  <c r="APD49" i="11"/>
  <c r="APD47" i="11"/>
  <c r="APD46" i="11"/>
  <c r="APD40" i="11"/>
  <c r="AAH39" i="14"/>
  <c r="AAH38" i="14"/>
  <c r="AAH37" i="14"/>
  <c r="AAH36" i="14"/>
  <c r="AAH35" i="14"/>
  <c r="AAH34" i="14"/>
  <c r="AAH32" i="14"/>
  <c r="AAH31" i="14"/>
  <c r="AAH30" i="14"/>
  <c r="AAH29" i="14"/>
  <c r="AAH28" i="14"/>
  <c r="AAH27" i="14"/>
  <c r="AAH12" i="14"/>
  <c r="AAH4" i="14"/>
  <c r="ASA66" i="2"/>
  <c r="ASA65" i="2"/>
  <c r="ASA64" i="2"/>
  <c r="ASA63" i="2"/>
  <c r="ASA57" i="2"/>
  <c r="ASA44" i="2"/>
  <c r="ASA43" i="2"/>
  <c r="APD51" i="11" l="1"/>
  <c r="ASA68" i="2"/>
  <c r="ARZ35" i="2" l="1"/>
  <c r="ARZ8" i="2"/>
  <c r="ARX17" i="2" l="1"/>
  <c r="ARX16" i="2"/>
  <c r="APA50" i="11" l="1"/>
  <c r="APA49" i="11"/>
  <c r="APA47" i="11"/>
  <c r="APA46" i="11"/>
  <c r="APA40" i="11"/>
  <c r="AAG39" i="14"/>
  <c r="AAG38" i="14"/>
  <c r="AAG37" i="14"/>
  <c r="AAG36" i="14"/>
  <c r="AAG35" i="14"/>
  <c r="AAG34" i="14"/>
  <c r="AAG32" i="14"/>
  <c r="AAG31" i="14"/>
  <c r="AAG30" i="14"/>
  <c r="AAG29" i="14"/>
  <c r="AAG28" i="14"/>
  <c r="AAG27" i="14"/>
  <c r="AAG12" i="14"/>
  <c r="AAG4" i="14"/>
  <c r="ARX66" i="2"/>
  <c r="ARX65" i="2"/>
  <c r="ARX64" i="2"/>
  <c r="ARX63" i="2"/>
  <c r="ARX57" i="2"/>
  <c r="ARX44" i="2"/>
  <c r="ARX43" i="2"/>
  <c r="ARW35" i="2"/>
  <c r="ARW8" i="2"/>
  <c r="ARU17" i="2"/>
  <c r="ARU16" i="2"/>
  <c r="ARU66" i="2"/>
  <c r="ARU65" i="2"/>
  <c r="ARU64" i="2"/>
  <c r="ARU63" i="2"/>
  <c r="ARU57" i="2"/>
  <c r="APA51" i="11" l="1"/>
  <c r="ARX68" i="2"/>
  <c r="ARU68" i="2"/>
  <c r="ARU44" i="2" l="1"/>
  <c r="ARU43" i="2"/>
  <c r="AOX50" i="11" l="1"/>
  <c r="AOX49" i="11"/>
  <c r="AOX47" i="11"/>
  <c r="AOX46" i="11"/>
  <c r="AOX40" i="11"/>
  <c r="AAF39" i="14"/>
  <c r="AAF38" i="14"/>
  <c r="AAF37" i="14"/>
  <c r="AAF36" i="14"/>
  <c r="AAF35" i="14"/>
  <c r="AAF34" i="14"/>
  <c r="AAF32" i="14"/>
  <c r="AAF31" i="14"/>
  <c r="AAF30" i="14"/>
  <c r="AAF29" i="14"/>
  <c r="AAF28" i="14"/>
  <c r="AAF27" i="14"/>
  <c r="AAF12" i="14"/>
  <c r="AAF4" i="14"/>
  <c r="ART35" i="2"/>
  <c r="ART8" i="2"/>
  <c r="ARR17" i="2"/>
  <c r="ARR16" i="2"/>
  <c r="AOX51" i="11" l="1"/>
  <c r="AOU50" i="11"/>
  <c r="AOU49" i="11"/>
  <c r="AOU47" i="11"/>
  <c r="AOU46" i="11"/>
  <c r="AOU40" i="11"/>
  <c r="AAE39" i="14"/>
  <c r="AAE38" i="14"/>
  <c r="AAE37" i="14"/>
  <c r="AAE36" i="14"/>
  <c r="AAE35" i="14"/>
  <c r="AAE34" i="14"/>
  <c r="AAE32" i="14"/>
  <c r="AAE31" i="14"/>
  <c r="AAE30" i="14"/>
  <c r="AAE29" i="14"/>
  <c r="AAE28" i="14"/>
  <c r="AAE27" i="14"/>
  <c r="AAE12" i="14"/>
  <c r="AAE4" i="14"/>
  <c r="ARR66" i="2"/>
  <c r="ARR65" i="2"/>
  <c r="ARR64" i="2"/>
  <c r="ARR63" i="2"/>
  <c r="ARR57" i="2"/>
  <c r="ARR44" i="2"/>
  <c r="ARR43" i="2"/>
  <c r="ARQ35" i="2"/>
  <c r="ARQ8" i="2"/>
  <c r="ARR68" i="2" l="1"/>
  <c r="AOU51" i="11"/>
  <c r="AOR50" i="11" l="1"/>
  <c r="ARO17" i="2"/>
  <c r="ARO16" i="2"/>
  <c r="AOR49" i="11" l="1"/>
  <c r="AOR47" i="11"/>
  <c r="AOR46" i="11"/>
  <c r="AOR40" i="11"/>
  <c r="AAD39" i="14"/>
  <c r="AAC39" i="14"/>
  <c r="AAD38" i="14"/>
  <c r="AAC38" i="14"/>
  <c r="AAD37" i="14"/>
  <c r="AAC37" i="14"/>
  <c r="AAD36" i="14"/>
  <c r="AAC36" i="14"/>
  <c r="AAD35" i="14"/>
  <c r="AAC35" i="14"/>
  <c r="AAD34" i="14"/>
  <c r="AAC34" i="14"/>
  <c r="AAD32" i="14"/>
  <c r="AAC32" i="14"/>
  <c r="AAD31" i="14"/>
  <c r="AAC31" i="14"/>
  <c r="AAD30" i="14"/>
  <c r="AAC30" i="14"/>
  <c r="AAD29" i="14"/>
  <c r="AAC29" i="14"/>
  <c r="AAD28" i="14"/>
  <c r="AAC28" i="14"/>
  <c r="AAD27" i="14"/>
  <c r="AAC27" i="14"/>
  <c r="AAD12" i="14"/>
  <c r="AAC12" i="14"/>
  <c r="AAD4" i="14"/>
  <c r="AAC4" i="14"/>
  <c r="ARO66" i="2"/>
  <c r="ARO65" i="2"/>
  <c r="ARO64" i="2"/>
  <c r="ARO63" i="2"/>
  <c r="ARO57" i="2"/>
  <c r="ARO44" i="2"/>
  <c r="ARO43" i="2"/>
  <c r="ARN35" i="2"/>
  <c r="ARN8" i="2"/>
  <c r="ARK17" i="2"/>
  <c r="ARK16" i="2"/>
  <c r="ARO68" i="2" l="1"/>
  <c r="AOR51" i="11"/>
  <c r="AOO49" i="11"/>
  <c r="AOO47" i="11"/>
  <c r="AOO46" i="11"/>
  <c r="AOO40" i="11"/>
  <c r="ARK66" i="2"/>
  <c r="ARK65" i="2"/>
  <c r="ARK64" i="2"/>
  <c r="ARK63" i="2"/>
  <c r="ARK57" i="2"/>
  <c r="ARK44" i="2"/>
  <c r="ARK43" i="2"/>
  <c r="ARJ35" i="2"/>
  <c r="ARJ8" i="2"/>
  <c r="ARH17" i="2"/>
  <c r="ARH16" i="2"/>
  <c r="ARK68" i="2" l="1"/>
  <c r="AOO51" i="11"/>
  <c r="AOL49" i="11"/>
  <c r="AOL47" i="11"/>
  <c r="AOL46" i="11"/>
  <c r="AOL40" i="11"/>
  <c r="AAA39" i="14"/>
  <c r="AAA38" i="14"/>
  <c r="AAA37" i="14"/>
  <c r="AAA36" i="14"/>
  <c r="AAA35" i="14"/>
  <c r="AAA34" i="14"/>
  <c r="AAA32" i="14"/>
  <c r="AAA31" i="14"/>
  <c r="AAA30" i="14"/>
  <c r="AAA29" i="14"/>
  <c r="AAA28" i="14"/>
  <c r="AAA27" i="14"/>
  <c r="AAA12" i="14"/>
  <c r="AAA4" i="14"/>
  <c r="ARH66" i="2"/>
  <c r="ARH65" i="2"/>
  <c r="ARH64" i="2"/>
  <c r="ARH63" i="2"/>
  <c r="ARH57" i="2"/>
  <c r="ARH44" i="2"/>
  <c r="ARH43" i="2"/>
  <c r="ARG35" i="2"/>
  <c r="ARG8" i="2"/>
  <c r="ARX10" i="2"/>
  <c r="ARO10" i="2"/>
  <c r="AOL51" i="11" l="1"/>
  <c r="ARH68" i="2"/>
  <c r="ARE17" i="2"/>
  <c r="ARE16" i="2"/>
  <c r="AOI49" i="11" l="1"/>
  <c r="AOI47" i="11"/>
  <c r="AOI46" i="11"/>
  <c r="AOI40" i="11"/>
  <c r="ZZ39" i="14"/>
  <c r="ZZ38" i="14"/>
  <c r="ZZ37" i="14"/>
  <c r="ZZ36" i="14"/>
  <c r="ZZ35" i="14"/>
  <c r="ZZ34" i="14"/>
  <c r="ZZ32" i="14"/>
  <c r="ZZ31" i="14"/>
  <c r="ZZ30" i="14"/>
  <c r="ZZ29" i="14"/>
  <c r="ZZ28" i="14"/>
  <c r="ZZ27" i="14"/>
  <c r="ZZ12" i="14"/>
  <c r="ZZ4" i="14"/>
  <c r="ARE66" i="2"/>
  <c r="ARE65" i="2"/>
  <c r="ARE64" i="2"/>
  <c r="ARE63" i="2"/>
  <c r="ARE57" i="2"/>
  <c r="ARE44" i="2"/>
  <c r="ARE43" i="2"/>
  <c r="ARD35" i="2"/>
  <c r="ARD8" i="2"/>
  <c r="AOI51" i="11" l="1"/>
  <c r="ARE68" i="2"/>
  <c r="ARB17" i="2" l="1"/>
  <c r="ARB16" i="2"/>
  <c r="AOF49" i="11" l="1"/>
  <c r="AOF47" i="11"/>
  <c r="AOF46" i="11"/>
  <c r="AOF40" i="11"/>
  <c r="ZY39" i="14"/>
  <c r="ZY38" i="14"/>
  <c r="ZY37" i="14"/>
  <c r="ZY36" i="14"/>
  <c r="ZY35" i="14"/>
  <c r="ZY34" i="14"/>
  <c r="ZY32" i="14"/>
  <c r="ZY31" i="14"/>
  <c r="ZY30" i="14"/>
  <c r="ZY29" i="14"/>
  <c r="ZY28" i="14"/>
  <c r="ZY27" i="14"/>
  <c r="ZY12" i="14"/>
  <c r="ZY4" i="14"/>
  <c r="ARB66" i="2"/>
  <c r="ARB65" i="2"/>
  <c r="ARB64" i="2"/>
  <c r="ARB63" i="2"/>
  <c r="ARB57" i="2"/>
  <c r="ARB44" i="2"/>
  <c r="ARB43" i="2"/>
  <c r="ARA35" i="2"/>
  <c r="ARA8" i="2"/>
  <c r="ARB68" i="2" l="1"/>
  <c r="AOF51" i="11"/>
  <c r="AQY17" i="2" l="1"/>
  <c r="AQY16" i="2"/>
  <c r="AOC49" i="11" l="1"/>
  <c r="AOC47" i="11"/>
  <c r="AOC46" i="11"/>
  <c r="AOC40" i="11"/>
  <c r="ZX39" i="14"/>
  <c r="ZX38" i="14"/>
  <c r="ZX37" i="14"/>
  <c r="ZX36" i="14"/>
  <c r="ZX35" i="14"/>
  <c r="ZX34" i="14"/>
  <c r="ZX32" i="14"/>
  <c r="ZX31" i="14"/>
  <c r="ZX30" i="14"/>
  <c r="ZX29" i="14"/>
  <c r="ZX28" i="14"/>
  <c r="ZX27" i="14"/>
  <c r="ZX12" i="14"/>
  <c r="ZX4" i="14"/>
  <c r="AQY66" i="2"/>
  <c r="AQY65" i="2"/>
  <c r="AQY64" i="2"/>
  <c r="AQY63" i="2"/>
  <c r="AQY57" i="2"/>
  <c r="AQY44" i="2"/>
  <c r="AQY43" i="2"/>
  <c r="AQX35" i="2"/>
  <c r="AQX8" i="2"/>
  <c r="AQV17" i="2"/>
  <c r="AQV16" i="2"/>
  <c r="AOC51" i="11" l="1"/>
  <c r="AQY68" i="2"/>
  <c r="ANZ49" i="11"/>
  <c r="ANZ47" i="11"/>
  <c r="ANZ46" i="11"/>
  <c r="ANZ40" i="11"/>
  <c r="ANZ21" i="11"/>
  <c r="ZW42" i="14"/>
  <c r="ZX42" i="14" s="1"/>
  <c r="ZY42" i="14" s="1"/>
  <c r="ZZ42" i="14" s="1"/>
  <c r="AAA42" i="14" s="1"/>
  <c r="AAC42" i="14" s="1"/>
  <c r="AAD42" i="14" s="1"/>
  <c r="AAE42" i="14" s="1"/>
  <c r="AAF42" i="14" s="1"/>
  <c r="AAG42" i="14" s="1"/>
  <c r="AAH42" i="14" s="1"/>
  <c r="AAJ42" i="14" s="1"/>
  <c r="AAK42" i="14" s="1"/>
  <c r="AAL42" i="14" s="1"/>
  <c r="AAM42" i="14" s="1"/>
  <c r="AAN42" i="14" s="1"/>
  <c r="AAO42" i="14" s="1"/>
  <c r="AAQ42" i="14" s="1"/>
  <c r="AAR42" i="14" s="1"/>
  <c r="AAS42" i="14" s="1"/>
  <c r="AAT42" i="14" s="1"/>
  <c r="AAU42" i="14" s="1"/>
  <c r="AAV42" i="14" s="1"/>
  <c r="ZW41" i="14"/>
  <c r="ZX41" i="14" s="1"/>
  <c r="ZY41" i="14" s="1"/>
  <c r="ZZ41" i="14" s="1"/>
  <c r="AAA41" i="14" s="1"/>
  <c r="AAC41" i="14" s="1"/>
  <c r="AAD41" i="14" s="1"/>
  <c r="AAE41" i="14" s="1"/>
  <c r="AAF41" i="14" s="1"/>
  <c r="AAG41" i="14" s="1"/>
  <c r="AAH41" i="14" s="1"/>
  <c r="AAJ41" i="14" s="1"/>
  <c r="AAK41" i="14" s="1"/>
  <c r="AAL41" i="14" s="1"/>
  <c r="AAM41" i="14" s="1"/>
  <c r="AAN41" i="14" s="1"/>
  <c r="AAO41" i="14" s="1"/>
  <c r="AAQ41" i="14" s="1"/>
  <c r="AAR41" i="14" s="1"/>
  <c r="AAS41" i="14" s="1"/>
  <c r="AAT41" i="14" s="1"/>
  <c r="AAU41" i="14" s="1"/>
  <c r="AAV41" i="14" s="1"/>
  <c r="ZW39" i="14"/>
  <c r="ZV39" i="14"/>
  <c r="ZW38" i="14"/>
  <c r="ZV38" i="14"/>
  <c r="ZW37" i="14"/>
  <c r="ZV37" i="14"/>
  <c r="ZW36" i="14"/>
  <c r="ZV36" i="14"/>
  <c r="ZW35" i="14"/>
  <c r="ZV35" i="14"/>
  <c r="ZW34" i="14"/>
  <c r="ZV34" i="14"/>
  <c r="ZW32" i="14"/>
  <c r="ZV32" i="14"/>
  <c r="ZW31" i="14"/>
  <c r="ZV31" i="14"/>
  <c r="ZW30" i="14"/>
  <c r="ZV30" i="14"/>
  <c r="ZW29" i="14"/>
  <c r="ZV29" i="14"/>
  <c r="ZW28" i="14"/>
  <c r="ZV28" i="14"/>
  <c r="ZW27" i="14"/>
  <c r="ZV27" i="14"/>
  <c r="ZW12" i="14"/>
  <c r="ZV12" i="14"/>
  <c r="ZW4" i="14"/>
  <c r="ZV4" i="14"/>
  <c r="AQV66" i="2"/>
  <c r="AQV65" i="2"/>
  <c r="AQV64" i="2"/>
  <c r="AQV63" i="2"/>
  <c r="AQV57" i="2"/>
  <c r="AQV44" i="2"/>
  <c r="AQV43" i="2"/>
  <c r="AQU35" i="2"/>
  <c r="AQU8" i="2"/>
  <c r="AQR17" i="2"/>
  <c r="AQR16" i="2"/>
  <c r="ZT42" i="14"/>
  <c r="ZV42" i="14" s="1"/>
  <c r="ZT41" i="14"/>
  <c r="ZV41" i="14" s="1"/>
  <c r="ANZ51" i="11" l="1"/>
  <c r="AQV68" i="2"/>
  <c r="ANW49" i="11"/>
  <c r="ANW47" i="11"/>
  <c r="ANW46" i="11"/>
  <c r="ANW40" i="11"/>
  <c r="AQR66" i="2"/>
  <c r="AQR65" i="2"/>
  <c r="AQR64" i="2"/>
  <c r="AQR63" i="2"/>
  <c r="AQR57" i="2"/>
  <c r="AQR44" i="2"/>
  <c r="AQR43" i="2"/>
  <c r="AQQ35" i="2"/>
  <c r="AQQ8" i="2"/>
  <c r="AQO17" i="2"/>
  <c r="AQO16" i="2"/>
  <c r="AQR68" i="2" l="1"/>
  <c r="ANW51" i="11"/>
  <c r="ANT50" i="11" l="1"/>
  <c r="ANT49" i="11"/>
  <c r="ANT47" i="11"/>
  <c r="ANT46" i="11"/>
  <c r="ANT40" i="11"/>
  <c r="ZT39" i="14"/>
  <c r="ZT48" i="14" s="1"/>
  <c r="ZT38" i="14"/>
  <c r="ZT47" i="14" s="1"/>
  <c r="ZT37" i="14"/>
  <c r="ZT46" i="14" s="1"/>
  <c r="ZT36" i="14"/>
  <c r="ZT45" i="14" s="1"/>
  <c r="ZT35" i="14"/>
  <c r="ZT44" i="14" s="1"/>
  <c r="ZT34" i="14"/>
  <c r="ZT32" i="14"/>
  <c r="ZT31" i="14"/>
  <c r="ZT30" i="14"/>
  <c r="ZT29" i="14"/>
  <c r="ZT28" i="14"/>
  <c r="ZT27" i="14"/>
  <c r="ZT12" i="14"/>
  <c r="ZT4" i="14"/>
  <c r="AQO66" i="2"/>
  <c r="AQO65" i="2"/>
  <c r="AQO64" i="2"/>
  <c r="AQO63" i="2"/>
  <c r="AQO57" i="2"/>
  <c r="AQO44" i="2"/>
  <c r="AQO43" i="2"/>
  <c r="AQN35" i="2"/>
  <c r="AQN8" i="2"/>
  <c r="ABW45" i="14" l="1"/>
  <c r="ABW48" i="14"/>
  <c r="ABW47" i="14"/>
  <c r="ABW43" i="14"/>
  <c r="ABW46" i="14"/>
  <c r="ABW44" i="14"/>
  <c r="ABW49" i="14"/>
  <c r="ABV43" i="14"/>
  <c r="ABV49" i="14"/>
  <c r="ABV46" i="14"/>
  <c r="ABV45" i="14"/>
  <c r="ABV47" i="14"/>
  <c r="ABV48" i="14"/>
  <c r="ABV44" i="14"/>
  <c r="ABU44" i="14"/>
  <c r="ABU47" i="14"/>
  <c r="ABU46" i="14"/>
  <c r="ABU43" i="14"/>
  <c r="ABU45" i="14"/>
  <c r="ABU49" i="14"/>
  <c r="ABU48" i="14"/>
  <c r="ABT49" i="14"/>
  <c r="ABT45" i="14"/>
  <c r="ABT44" i="14"/>
  <c r="ABT48" i="14"/>
  <c r="ABT43" i="14"/>
  <c r="ABT47" i="14"/>
  <c r="ABT46" i="14"/>
  <c r="ABS45" i="14"/>
  <c r="ABS43" i="14"/>
  <c r="ABS48" i="14"/>
  <c r="ABS49" i="14"/>
  <c r="ABS44" i="14"/>
  <c r="ABS47" i="14"/>
  <c r="ABS46" i="14"/>
  <c r="ABQ49" i="14"/>
  <c r="ABQ46" i="14"/>
  <c r="ABQ48" i="14"/>
  <c r="ABQ44" i="14"/>
  <c r="ABQ47" i="14"/>
  <c r="ABQ43" i="14"/>
  <c r="ABQ45" i="14"/>
  <c r="ABP46" i="14"/>
  <c r="ABP45" i="14"/>
  <c r="ABP44" i="14"/>
  <c r="ABP43" i="14"/>
  <c r="ABP49" i="14"/>
  <c r="ABP47" i="14"/>
  <c r="ABP48" i="14"/>
  <c r="ABO49" i="14"/>
  <c r="ABO48" i="14"/>
  <c r="ABO44" i="14"/>
  <c r="ABO47" i="14"/>
  <c r="ABO45" i="14"/>
  <c r="ABO43" i="14"/>
  <c r="ABO46" i="14"/>
  <c r="ABN47" i="14"/>
  <c r="ABN45" i="14"/>
  <c r="ABN49" i="14"/>
  <c r="ABN44" i="14"/>
  <c r="ABN43" i="14"/>
  <c r="ABN48" i="14"/>
  <c r="ABN46" i="14"/>
  <c r="ABM47" i="14"/>
  <c r="ABM49" i="14"/>
  <c r="ABM44" i="14"/>
  <c r="ABM45" i="14"/>
  <c r="ABM43" i="14"/>
  <c r="ABM48" i="14"/>
  <c r="ABM46" i="14"/>
  <c r="ABL49" i="14"/>
  <c r="ABL48" i="14"/>
  <c r="ABL45" i="14"/>
  <c r="ABL43" i="14"/>
  <c r="ABL47" i="14"/>
  <c r="ABL46" i="14"/>
  <c r="ABL44" i="14"/>
  <c r="ABJ49" i="14"/>
  <c r="ABJ44" i="14"/>
  <c r="ABJ48" i="14"/>
  <c r="ABJ45" i="14"/>
  <c r="ABJ47" i="14"/>
  <c r="ABJ43" i="14"/>
  <c r="ABJ46" i="14"/>
  <c r="ABI48" i="14"/>
  <c r="ABI47" i="14"/>
  <c r="ABI46" i="14"/>
  <c r="ABI45" i="14"/>
  <c r="ABI44" i="14"/>
  <c r="ABI43" i="14"/>
  <c r="ABI49" i="14"/>
  <c r="ABH47" i="14"/>
  <c r="ABH48" i="14"/>
  <c r="ABH46" i="14"/>
  <c r="ABH45" i="14"/>
  <c r="ABH43" i="14"/>
  <c r="ABH44" i="14"/>
  <c r="ABH49" i="14"/>
  <c r="ABG47" i="14"/>
  <c r="ABF49" i="14"/>
  <c r="ABE43" i="14"/>
  <c r="ABG43" i="14"/>
  <c r="ABF46" i="14"/>
  <c r="ABG46" i="14"/>
  <c r="ABE46" i="14"/>
  <c r="ABG45" i="14"/>
  <c r="ABG49" i="14"/>
  <c r="ABE49" i="14"/>
  <c r="ABG48" i="14"/>
  <c r="ABE48" i="14"/>
  <c r="ABF48" i="14"/>
  <c r="ABF43" i="14"/>
  <c r="ABE45" i="14"/>
  <c r="ABG44" i="14"/>
  <c r="ABE47" i="14"/>
  <c r="ABF47" i="14"/>
  <c r="ABF44" i="14"/>
  <c r="ABE44" i="14"/>
  <c r="ABF45" i="14"/>
  <c r="ABC47" i="14"/>
  <c r="ABC46" i="14"/>
  <c r="ABC45" i="14"/>
  <c r="ABC44" i="14"/>
  <c r="ABC43" i="14"/>
  <c r="ABC48" i="14"/>
  <c r="ABC49" i="14"/>
  <c r="ABB49" i="14"/>
  <c r="ABB48" i="14"/>
  <c r="ABB46" i="14"/>
  <c r="ABB43" i="14"/>
  <c r="ABB47" i="14"/>
  <c r="ABB45" i="14"/>
  <c r="ABB44" i="14"/>
  <c r="ABA43" i="14"/>
  <c r="ABA47" i="14"/>
  <c r="ABA46" i="14"/>
  <c r="ABA44" i="14"/>
  <c r="ABA45" i="14"/>
  <c r="ABA49" i="14"/>
  <c r="ABA48" i="14"/>
  <c r="AAZ49" i="14"/>
  <c r="AAZ48" i="14"/>
  <c r="AAZ45" i="14"/>
  <c r="AAZ43" i="14"/>
  <c r="AAZ47" i="14"/>
  <c r="AAZ46" i="14"/>
  <c r="AAZ44" i="14"/>
  <c r="AAY48" i="14"/>
  <c r="AAY44" i="14"/>
  <c r="AAY47" i="14"/>
  <c r="AAY46" i="14"/>
  <c r="AAY43" i="14"/>
  <c r="AAY49" i="14"/>
  <c r="AAY45" i="14"/>
  <c r="AAX49" i="14"/>
  <c r="AAX45" i="14"/>
  <c r="AAX43" i="14"/>
  <c r="AAX48" i="14"/>
  <c r="AAX46" i="14"/>
  <c r="AAX47" i="14"/>
  <c r="AAX44" i="14"/>
  <c r="AAV49" i="14"/>
  <c r="AAV48" i="14"/>
  <c r="AAV43" i="14"/>
  <c r="AAV47" i="14"/>
  <c r="AAV44" i="14"/>
  <c r="AAV45" i="14"/>
  <c r="AAV46" i="14"/>
  <c r="AAU49" i="14"/>
  <c r="AAU44" i="14"/>
  <c r="AAU48" i="14"/>
  <c r="AAU47" i="14"/>
  <c r="AAU46" i="14"/>
  <c r="AAU45" i="14"/>
  <c r="AAU43" i="14"/>
  <c r="AAT46" i="14"/>
  <c r="AAT45" i="14"/>
  <c r="AAT44" i="14"/>
  <c r="AAT48" i="14"/>
  <c r="AAT47" i="14"/>
  <c r="AAT49" i="14"/>
  <c r="AAT43" i="14"/>
  <c r="AAR44" i="14"/>
  <c r="AAR45" i="14"/>
  <c r="AAS43" i="14"/>
  <c r="AAQ46" i="14"/>
  <c r="AAR48" i="14"/>
  <c r="AAS46" i="14"/>
  <c r="AAR43" i="14"/>
  <c r="AAR47" i="14"/>
  <c r="AAQ48" i="14"/>
  <c r="AAQ49" i="14"/>
  <c r="AAS49" i="14"/>
  <c r="AAQ45" i="14"/>
  <c r="AAQ44" i="14"/>
  <c r="AAS48" i="14"/>
  <c r="AAS47" i="14"/>
  <c r="AAQ43" i="14"/>
  <c r="AAS45" i="14"/>
  <c r="AAR46" i="14"/>
  <c r="AAQ47" i="14"/>
  <c r="AAR49" i="14"/>
  <c r="AAS44" i="14"/>
  <c r="AAO43" i="14"/>
  <c r="AAO47" i="14"/>
  <c r="AAO48" i="14"/>
  <c r="AAO46" i="14"/>
  <c r="AAO49" i="14"/>
  <c r="AAO44" i="14"/>
  <c r="AAO45" i="14"/>
  <c r="AAN45" i="14"/>
  <c r="AAN48" i="14"/>
  <c r="AAN43" i="14"/>
  <c r="AAN49" i="14"/>
  <c r="AAN47" i="14"/>
  <c r="AAN46" i="14"/>
  <c r="AAN44" i="14"/>
  <c r="AAM43" i="14"/>
  <c r="AAM45" i="14"/>
  <c r="AAM48" i="14"/>
  <c r="AAM49" i="14"/>
  <c r="AAM44" i="14"/>
  <c r="AAM47" i="14"/>
  <c r="AAM46" i="14"/>
  <c r="AAL49" i="14"/>
  <c r="AAL48" i="14"/>
  <c r="AAL46" i="14"/>
  <c r="AAL45" i="14"/>
  <c r="AAL43" i="14"/>
  <c r="AAL44" i="14"/>
  <c r="AAL47" i="14"/>
  <c r="AAK49" i="14"/>
  <c r="AAK46" i="14"/>
  <c r="AAK44" i="14"/>
  <c r="AAK48" i="14"/>
  <c r="AAK45" i="14"/>
  <c r="AAK43" i="14"/>
  <c r="AAK47" i="14"/>
  <c r="AAJ49" i="14"/>
  <c r="AAJ48" i="14"/>
  <c r="AAJ44" i="14"/>
  <c r="AAJ47" i="14"/>
  <c r="AAJ46" i="14"/>
  <c r="AAJ45" i="14"/>
  <c r="AAJ43" i="14"/>
  <c r="AAH44" i="14"/>
  <c r="AAH47" i="14"/>
  <c r="AAH45" i="14"/>
  <c r="AAH43" i="14"/>
  <c r="AAH46" i="14"/>
  <c r="AAH48" i="14"/>
  <c r="AAH49" i="14"/>
  <c r="AAG49" i="14"/>
  <c r="AAG47" i="14"/>
  <c r="AAG44" i="14"/>
  <c r="AAG48" i="14"/>
  <c r="AAG45" i="14"/>
  <c r="AAG43" i="14"/>
  <c r="AAG46" i="14"/>
  <c r="AAF47" i="14"/>
  <c r="AAF44" i="14"/>
  <c r="AAF49" i="14"/>
  <c r="AAF48" i="14"/>
  <c r="AAF46" i="14"/>
  <c r="AAF45" i="14"/>
  <c r="AAF43" i="14"/>
  <c r="AAD45" i="14"/>
  <c r="AAD46" i="14"/>
  <c r="AAE49" i="14"/>
  <c r="AAC44" i="14"/>
  <c r="AAE45" i="14"/>
  <c r="AAC47" i="14"/>
  <c r="AAE43" i="14"/>
  <c r="AAC46" i="14"/>
  <c r="AAD47" i="14"/>
  <c r="AAC43" i="14"/>
  <c r="AAE47" i="14"/>
  <c r="AAD49" i="14"/>
  <c r="AAC45" i="14"/>
  <c r="AAE44" i="14"/>
  <c r="AAC48" i="14"/>
  <c r="AAE48" i="14"/>
  <c r="AAE46" i="14"/>
  <c r="AAD48" i="14"/>
  <c r="AAD43" i="14"/>
  <c r="AAD44" i="14"/>
  <c r="AAC49" i="14"/>
  <c r="AAA49" i="14"/>
  <c r="AAA48" i="14"/>
  <c r="AAA47" i="14"/>
  <c r="AAA46" i="14"/>
  <c r="AAA45" i="14"/>
  <c r="AAA43" i="14"/>
  <c r="AAA44" i="14"/>
  <c r="ZZ43" i="14"/>
  <c r="ZZ45" i="14"/>
  <c r="ZZ46" i="14"/>
  <c r="ZZ44" i="14"/>
  <c r="ZZ49" i="14"/>
  <c r="ZZ48" i="14"/>
  <c r="ZZ47" i="14"/>
  <c r="ZV48" i="14"/>
  <c r="ZV47" i="14"/>
  <c r="ZV46" i="14"/>
  <c r="ZV45" i="14"/>
  <c r="ZV44" i="14"/>
  <c r="ZV43" i="14"/>
  <c r="ZT43" i="14"/>
  <c r="ZY48" i="14"/>
  <c r="ZY45" i="14"/>
  <c r="ZY47" i="14"/>
  <c r="ZY46" i="14"/>
  <c r="ZY44" i="14"/>
  <c r="ZY43" i="14"/>
  <c r="ZY49" i="14"/>
  <c r="ZX46" i="14"/>
  <c r="ZX49" i="14"/>
  <c r="ZX45" i="14"/>
  <c r="ZW43" i="14"/>
  <c r="ZW46" i="14"/>
  <c r="ZX43" i="14"/>
  <c r="ZX47" i="14"/>
  <c r="ZW44" i="14"/>
  <c r="ZW47" i="14"/>
  <c r="ZW48" i="14"/>
  <c r="ZX48" i="14"/>
  <c r="ZW45" i="14"/>
  <c r="ZX44" i="14"/>
  <c r="ZW49" i="14"/>
  <c r="ANT51" i="11"/>
  <c r="AQO68" i="2"/>
  <c r="AQL17" i="2"/>
  <c r="AQL16" i="2"/>
  <c r="AXA10" i="11"/>
  <c r="AWZ10" i="11"/>
  <c r="AWY10" i="11"/>
  <c r="AWX10" i="11"/>
  <c r="AWW10" i="11"/>
  <c r="AWV10" i="11"/>
  <c r="AWT10" i="11"/>
  <c r="AWS10" i="11"/>
  <c r="AWR10" i="11"/>
  <c r="AWQ10" i="11"/>
  <c r="AWP10" i="11"/>
  <c r="AWO10" i="11"/>
  <c r="AWM10" i="11"/>
  <c r="AWL10" i="11"/>
  <c r="AWK10" i="11"/>
  <c r="AWJ10" i="11"/>
  <c r="AWI10" i="11"/>
  <c r="AWH10" i="11"/>
  <c r="AWF10" i="11"/>
  <c r="AWE10" i="11"/>
  <c r="AWD10" i="11"/>
  <c r="AWC10" i="11"/>
  <c r="AWB10" i="11"/>
  <c r="AWA10" i="11"/>
  <c r="AVU21" i="11"/>
  <c r="AVV21" i="11" s="1"/>
  <c r="AVW21" i="11" s="1"/>
  <c r="AVX21" i="11" s="1"/>
  <c r="AVY21" i="11" s="1"/>
  <c r="AWA21" i="11" s="1"/>
  <c r="AWB21" i="11" s="1"/>
  <c r="AWC21" i="11" s="1"/>
  <c r="AWD21" i="11" s="1"/>
  <c r="AWE21" i="11" s="1"/>
  <c r="AWF21" i="11" s="1"/>
  <c r="AWH21" i="11" s="1"/>
  <c r="AWI21" i="11" s="1"/>
  <c r="AWJ21" i="11" s="1"/>
  <c r="AWK21" i="11" s="1"/>
  <c r="AWL21" i="11" s="1"/>
  <c r="AWM21" i="11" s="1"/>
  <c r="AWO21" i="11" s="1"/>
  <c r="AWP21" i="11" s="1"/>
  <c r="AWQ21" i="11" s="1"/>
  <c r="AWR21" i="11" s="1"/>
  <c r="AWS21" i="11" s="1"/>
  <c r="AWT21" i="11" s="1"/>
  <c r="AWV21" i="11" s="1"/>
  <c r="AWW21" i="11" s="1"/>
  <c r="AWY21" i="11" s="1"/>
  <c r="AWZ21" i="11" s="1"/>
  <c r="AXA21" i="11" s="1"/>
  <c r="AVY10" i="11"/>
  <c r="AVX10" i="11"/>
  <c r="AVW10" i="11"/>
  <c r="AVV10" i="11"/>
  <c r="AVU10" i="11"/>
  <c r="AVT10" i="11"/>
  <c r="AVR10" i="11"/>
  <c r="AVQ10" i="11"/>
  <c r="AVP10" i="11"/>
  <c r="AVO10" i="11"/>
  <c r="AVN10" i="11"/>
  <c r="AVM10" i="11"/>
  <c r="AVK10" i="11"/>
  <c r="AVJ10" i="11"/>
  <c r="AVI10" i="11"/>
  <c r="AVH10" i="11"/>
  <c r="AVG10" i="11"/>
  <c r="AVF10" i="11"/>
  <c r="AVD10" i="11"/>
  <c r="AVC10" i="11"/>
  <c r="AVB10" i="11"/>
  <c r="AVA10" i="11"/>
  <c r="AUZ10" i="11"/>
  <c r="AUY10" i="11"/>
  <c r="AUS21" i="11"/>
  <c r="AUT21" i="11" s="1"/>
  <c r="AUU21" i="11" s="1"/>
  <c r="AUV21" i="11" s="1"/>
  <c r="AUW21" i="11" s="1"/>
  <c r="AUY21" i="11" s="1"/>
  <c r="AUZ21" i="11" s="1"/>
  <c r="AVA21" i="11" s="1"/>
  <c r="AVB21" i="11" s="1"/>
  <c r="AVC21" i="11" s="1"/>
  <c r="AVD21" i="11" s="1"/>
  <c r="AVF21" i="11" s="1"/>
  <c r="AVG21" i="11" s="1"/>
  <c r="AVH21" i="11" s="1"/>
  <c r="AVI21" i="11" s="1"/>
  <c r="AVJ21" i="11" s="1"/>
  <c r="AVK21" i="11" s="1"/>
  <c r="AVM21" i="11" s="1"/>
  <c r="AVN21" i="11" s="1"/>
  <c r="AVO21" i="11" s="1"/>
  <c r="AVP21" i="11" s="1"/>
  <c r="AVQ21" i="11" s="1"/>
  <c r="AVR21" i="11" s="1"/>
  <c r="AUW10" i="11"/>
  <c r="AUV10" i="11"/>
  <c r="AUU10" i="11"/>
  <c r="AUT10" i="11"/>
  <c r="AUS10" i="11"/>
  <c r="AUR10" i="11"/>
  <c r="AUP10" i="11"/>
  <c r="AUO10" i="11"/>
  <c r="AUN10" i="11"/>
  <c r="AUM10" i="11"/>
  <c r="AUL10" i="11"/>
  <c r="AUK10" i="11"/>
  <c r="AUI10" i="11"/>
  <c r="AUH10" i="11"/>
  <c r="AUG10" i="11"/>
  <c r="AUF10" i="11"/>
  <c r="AUE10" i="11"/>
  <c r="AUD10" i="11"/>
  <c r="AUB10" i="11"/>
  <c r="AUA10" i="11"/>
  <c r="ATZ10" i="11"/>
  <c r="ATY10" i="11"/>
  <c r="ATX10" i="11"/>
  <c r="ATW10" i="11"/>
  <c r="ATU10" i="11"/>
  <c r="ATT10" i="11"/>
  <c r="ATS10" i="11"/>
  <c r="ATR10" i="11"/>
  <c r="ATQ10" i="11"/>
  <c r="ATP10" i="11"/>
  <c r="ATN10" i="11"/>
  <c r="ATM10" i="11"/>
  <c r="ATL10" i="11"/>
  <c r="ATK10" i="11"/>
  <c r="ATJ10" i="11"/>
  <c r="ATI10" i="11"/>
  <c r="ATG10" i="11"/>
  <c r="ATF10" i="11"/>
  <c r="ATE10" i="11"/>
  <c r="ATB10" i="11"/>
  <c r="ASY10" i="11"/>
  <c r="ASV10" i="11"/>
  <c r="ASS10" i="11"/>
  <c r="ASP10" i="11"/>
  <c r="ASM10" i="11"/>
  <c r="ASJ10" i="11"/>
  <c r="ASG10" i="11"/>
  <c r="ASD10" i="11"/>
  <c r="ASA10" i="11"/>
  <c r="ARX10" i="11"/>
  <c r="ARU10" i="11"/>
  <c r="ARR10" i="11"/>
  <c r="ARO10" i="11"/>
  <c r="ARL10" i="11"/>
  <c r="ARI10" i="11"/>
  <c r="ARF10" i="11"/>
  <c r="ARC10" i="11"/>
  <c r="AQZ10" i="11"/>
  <c r="AQW10" i="11"/>
  <c r="AQT10" i="11"/>
  <c r="AQQ10" i="11"/>
  <c r="AQN10" i="11"/>
  <c r="AQK10" i="11"/>
  <c r="AQH10" i="11"/>
  <c r="AQE10" i="11"/>
  <c r="APY10" i="11"/>
  <c r="APV10" i="11"/>
  <c r="APS10" i="11"/>
  <c r="APP10" i="11"/>
  <c r="APM10" i="11"/>
  <c r="APJ10" i="11"/>
  <c r="APG10" i="11"/>
  <c r="APD10" i="11"/>
  <c r="APA10" i="11"/>
  <c r="AOX10" i="11"/>
  <c r="AOU10" i="11"/>
  <c r="AOR10" i="11"/>
  <c r="AOO10" i="11"/>
  <c r="AOL10" i="11"/>
  <c r="AOI10" i="11"/>
  <c r="AOF10" i="11"/>
  <c r="AOC10" i="11"/>
  <c r="ANQ50" i="11" l="1"/>
  <c r="ANQ49" i="11"/>
  <c r="ANQ47" i="11"/>
  <c r="ANQ46" i="11"/>
  <c r="ANQ40" i="11"/>
  <c r="ZS39" i="14"/>
  <c r="ZS38" i="14"/>
  <c r="ZS37" i="14"/>
  <c r="ZS36" i="14"/>
  <c r="ZS35" i="14"/>
  <c r="ZS34" i="14"/>
  <c r="ZS32" i="14"/>
  <c r="ZS31" i="14"/>
  <c r="ZS30" i="14"/>
  <c r="ZS29" i="14"/>
  <c r="ZS28" i="14"/>
  <c r="ZS27" i="14"/>
  <c r="ZS12" i="14"/>
  <c r="ZS4" i="14"/>
  <c r="AQL66" i="2"/>
  <c r="AQL65" i="2"/>
  <c r="AQL64" i="2"/>
  <c r="AQL63" i="2"/>
  <c r="AQL57" i="2"/>
  <c r="AQL44" i="2"/>
  <c r="AQL43" i="2"/>
  <c r="AQK35" i="2"/>
  <c r="AQK8" i="2"/>
  <c r="ANQ51" i="11" l="1"/>
  <c r="AQL68" i="2"/>
  <c r="AQI17" i="2" l="1"/>
  <c r="AQI16" i="2"/>
  <c r="APT30" i="2"/>
  <c r="ANN50" i="11" l="1"/>
  <c r="ANN49" i="11"/>
  <c r="ANN47" i="11"/>
  <c r="ANN46" i="11"/>
  <c r="ANN40" i="11"/>
  <c r="ZR39" i="14"/>
  <c r="ZR38" i="14"/>
  <c r="ZR37" i="14"/>
  <c r="ZR36" i="14"/>
  <c r="ZR35" i="14"/>
  <c r="ZR34" i="14"/>
  <c r="ZR32" i="14"/>
  <c r="ZR31" i="14"/>
  <c r="ZR30" i="14"/>
  <c r="ZR29" i="14"/>
  <c r="ZR28" i="14"/>
  <c r="ZR27" i="14"/>
  <c r="ZR12" i="14"/>
  <c r="ZR4" i="14"/>
  <c r="AQI66" i="2"/>
  <c r="AQI65" i="2"/>
  <c r="AQI64" i="2"/>
  <c r="AQI63" i="2"/>
  <c r="AQI57" i="2"/>
  <c r="ANN51" i="11" l="1"/>
  <c r="AQI68" i="2"/>
  <c r="AQI44" i="2"/>
  <c r="AQI43" i="2"/>
  <c r="AQH35" i="2"/>
  <c r="AQH8" i="2"/>
  <c r="AQF17" i="2"/>
  <c r="AQF16" i="2"/>
  <c r="ANK50" i="11" l="1"/>
  <c r="ANK49" i="11"/>
  <c r="ANK47" i="11"/>
  <c r="ANK46" i="11"/>
  <c r="ANK40" i="11"/>
  <c r="ZQ39" i="14"/>
  <c r="ZQ38" i="14"/>
  <c r="ZQ37" i="14"/>
  <c r="ZQ36" i="14"/>
  <c r="ZQ35" i="14"/>
  <c r="ZQ34" i="14"/>
  <c r="ZQ32" i="14"/>
  <c r="ZQ31" i="14"/>
  <c r="ZQ30" i="14"/>
  <c r="ZQ29" i="14"/>
  <c r="ZQ28" i="14"/>
  <c r="ZQ27" i="14"/>
  <c r="ZQ12" i="14"/>
  <c r="ZQ4" i="14"/>
  <c r="AQF66" i="2"/>
  <c r="AQF65" i="2"/>
  <c r="AQF64" i="2"/>
  <c r="AQF63" i="2"/>
  <c r="AQF57" i="2"/>
  <c r="AQF44" i="2"/>
  <c r="AQF43" i="2"/>
  <c r="ANK51" i="11" l="1"/>
  <c r="AQF68" i="2"/>
  <c r="AQE35" i="2" l="1"/>
  <c r="AQE8" i="2"/>
  <c r="AQC17" i="2"/>
  <c r="AQC16" i="2"/>
  <c r="ANH50" i="11" l="1"/>
  <c r="ANH49" i="11"/>
  <c r="ANH47" i="11"/>
  <c r="ANH46" i="11"/>
  <c r="ANH40" i="11"/>
  <c r="ZP39" i="14"/>
  <c r="ZO39" i="14"/>
  <c r="ZP38" i="14"/>
  <c r="ZO38" i="14"/>
  <c r="ZP37" i="14"/>
  <c r="ZO37" i="14"/>
  <c r="ZP36" i="14"/>
  <c r="ZO36" i="14"/>
  <c r="ZP35" i="14"/>
  <c r="ZO35" i="14"/>
  <c r="ZP34" i="14"/>
  <c r="ZO34" i="14"/>
  <c r="ZP32" i="14"/>
  <c r="ZO32" i="14"/>
  <c r="ZP31" i="14"/>
  <c r="ZO31" i="14"/>
  <c r="ZP30" i="14"/>
  <c r="ZO30" i="14"/>
  <c r="ZP29" i="14"/>
  <c r="ZO29" i="14"/>
  <c r="ZP28" i="14"/>
  <c r="ZO28" i="14"/>
  <c r="ZP27" i="14"/>
  <c r="ZO27" i="14"/>
  <c r="ZP12" i="14"/>
  <c r="ZO12" i="14"/>
  <c r="ZP4" i="14"/>
  <c r="ZO4" i="14"/>
  <c r="AQC65" i="2"/>
  <c r="AQC64" i="2"/>
  <c r="AQC63" i="2"/>
  <c r="AQC66" i="2"/>
  <c r="AQC57" i="2"/>
  <c r="AQC44" i="2"/>
  <c r="AQC43" i="2"/>
  <c r="AQB35" i="2"/>
  <c r="AQB8" i="2"/>
  <c r="APY17" i="2"/>
  <c r="APY61" i="2"/>
  <c r="ANH51" i="11" l="1"/>
  <c r="AQC68" i="2"/>
  <c r="ANE50" i="11"/>
  <c r="ANE49" i="11"/>
  <c r="ANE47" i="11"/>
  <c r="ANE46" i="11"/>
  <c r="ANE40" i="11"/>
  <c r="APY66" i="2"/>
  <c r="APY65" i="2"/>
  <c r="APY64" i="2"/>
  <c r="APY63" i="2"/>
  <c r="APY57" i="2"/>
  <c r="APY44" i="2"/>
  <c r="APY43" i="2"/>
  <c r="APX35" i="2"/>
  <c r="APX8" i="2"/>
  <c r="ANE51" i="11" l="1"/>
  <c r="APY68" i="2"/>
  <c r="ANB50" i="11" l="1"/>
  <c r="ANB49" i="11"/>
  <c r="ANB47" i="11"/>
  <c r="ANB46" i="11"/>
  <c r="ANB40" i="11"/>
  <c r="ZM39" i="14"/>
  <c r="ZM38" i="14"/>
  <c r="ZM37" i="14"/>
  <c r="ZM36" i="14"/>
  <c r="ZM35" i="14"/>
  <c r="ZM34" i="14"/>
  <c r="ZM32" i="14"/>
  <c r="ZM31" i="14"/>
  <c r="ZM30" i="14"/>
  <c r="ZM29" i="14"/>
  <c r="ZM28" i="14"/>
  <c r="ZM27" i="14"/>
  <c r="ZM12" i="14"/>
  <c r="ZM4" i="14"/>
  <c r="ZL40" i="14"/>
  <c r="ZL39" i="14"/>
  <c r="ZL38" i="14"/>
  <c r="ZL37" i="14"/>
  <c r="ZL36" i="14"/>
  <c r="ZL35" i="14"/>
  <c r="ZL34" i="14"/>
  <c r="ZL33" i="14"/>
  <c r="ZL32" i="14"/>
  <c r="ZL31" i="14"/>
  <c r="ZL30" i="14"/>
  <c r="ZL29" i="14"/>
  <c r="ZL28" i="14"/>
  <c r="ZL27" i="14"/>
  <c r="ZL12" i="14"/>
  <c r="ZL4" i="14"/>
  <c r="APV66" i="2"/>
  <c r="APV65" i="2"/>
  <c r="APV64" i="2"/>
  <c r="APV63" i="2"/>
  <c r="APV57" i="2"/>
  <c r="APV44" i="2"/>
  <c r="APV43" i="2"/>
  <c r="ANB51" i="11" l="1"/>
  <c r="APV68" i="2"/>
  <c r="APU35" i="2" l="1"/>
  <c r="APU8" i="2"/>
  <c r="ANF10" i="11"/>
  <c r="APO61" i="2" l="1"/>
  <c r="APO63" i="2" s="1"/>
  <c r="ZG9" i="14"/>
  <c r="AMV50" i="11"/>
  <c r="AMV49" i="11"/>
  <c r="AMV47" i="11"/>
  <c r="AMV46" i="11"/>
  <c r="AMV40" i="11"/>
  <c r="APO65" i="2"/>
  <c r="APO64" i="2"/>
  <c r="APO57" i="2"/>
  <c r="APO44" i="2"/>
  <c r="APO43" i="2"/>
  <c r="APN35" i="2"/>
  <c r="APN8" i="2"/>
  <c r="AMV51" i="11" l="1"/>
  <c r="APO66" i="2"/>
  <c r="APO68" i="2"/>
  <c r="AMS40" i="11" l="1"/>
  <c r="AMS50" i="11" l="1"/>
  <c r="AMS49" i="11"/>
  <c r="AMS47" i="11"/>
  <c r="AMS46" i="11"/>
  <c r="AMS51" i="11" s="1"/>
  <c r="ZG39" i="14"/>
  <c r="ZG38" i="14"/>
  <c r="ZG37" i="14"/>
  <c r="ZG36" i="14"/>
  <c r="ZG35" i="14"/>
  <c r="ZG34" i="14"/>
  <c r="ZG32" i="14"/>
  <c r="ZG31" i="14"/>
  <c r="ZG30" i="14"/>
  <c r="ZG29" i="14"/>
  <c r="ZG28" i="14"/>
  <c r="ZG27" i="14"/>
  <c r="ZG12" i="14"/>
  <c r="ZG4" i="14"/>
  <c r="APL67" i="2"/>
  <c r="APL66" i="2"/>
  <c r="APL65" i="2"/>
  <c r="APL64" i="2"/>
  <c r="APL63" i="2"/>
  <c r="APL57" i="2"/>
  <c r="APL44" i="2"/>
  <c r="APL43" i="2"/>
  <c r="APK35" i="2"/>
  <c r="APK8" i="2"/>
  <c r="APL68" i="2" l="1"/>
  <c r="AMP50" i="11"/>
  <c r="AMP49" i="11"/>
  <c r="AMP47" i="11"/>
  <c r="AMP46" i="11"/>
  <c r="AMP40" i="11"/>
  <c r="ZF40" i="14"/>
  <c r="ZF39" i="14"/>
  <c r="ZF38" i="14"/>
  <c r="ZF36" i="14"/>
  <c r="ZF35" i="14"/>
  <c r="ZF34" i="14"/>
  <c r="ZF33" i="14"/>
  <c r="ZF32" i="14"/>
  <c r="ZF31" i="14"/>
  <c r="ZF30" i="14"/>
  <c r="ZF29" i="14"/>
  <c r="ZF28" i="14"/>
  <c r="ZF27" i="14"/>
  <c r="ZF12" i="14"/>
  <c r="ZF4" i="14"/>
  <c r="API67" i="2"/>
  <c r="API66" i="2"/>
  <c r="API65" i="2"/>
  <c r="API64" i="2"/>
  <c r="API63" i="2"/>
  <c r="API57" i="2"/>
  <c r="API44" i="2"/>
  <c r="API43" i="2"/>
  <c r="APH35" i="2"/>
  <c r="APH8" i="2"/>
  <c r="AMP51" i="11" l="1"/>
  <c r="API68" i="2"/>
  <c r="AMM50" i="11"/>
  <c r="AMM49" i="11"/>
  <c r="AMM47" i="11"/>
  <c r="AMM46" i="11"/>
  <c r="AMM40" i="11"/>
  <c r="ZE40" i="14"/>
  <c r="ZE39" i="14"/>
  <c r="ZE38" i="14"/>
  <c r="ZE37" i="14"/>
  <c r="ZE36" i="14"/>
  <c r="ZE35" i="14"/>
  <c r="ZE34" i="14"/>
  <c r="ZE33" i="14"/>
  <c r="ZE32" i="14"/>
  <c r="ZE31" i="14"/>
  <c r="ZE30" i="14"/>
  <c r="ZE29" i="14"/>
  <c r="ZE28" i="14"/>
  <c r="ZE27" i="14"/>
  <c r="ZE12" i="14"/>
  <c r="ZE4" i="14"/>
  <c r="APF67" i="2"/>
  <c r="APF66" i="2"/>
  <c r="APF65" i="2"/>
  <c r="APF64" i="2"/>
  <c r="APF63" i="2"/>
  <c r="APF57" i="2"/>
  <c r="APF44" i="2"/>
  <c r="APF43" i="2"/>
  <c r="APE35" i="2"/>
  <c r="APE8" i="2"/>
  <c r="AMM51" i="11" l="1"/>
  <c r="APF68" i="2"/>
  <c r="AMJ50" i="11"/>
  <c r="AMJ49" i="11"/>
  <c r="AMJ47" i="11"/>
  <c r="AMJ46" i="11"/>
  <c r="AMJ40" i="11"/>
  <c r="ZD40" i="14"/>
  <c r="ZD39" i="14"/>
  <c r="ZD38" i="14"/>
  <c r="ZD37" i="14"/>
  <c r="ZD36" i="14"/>
  <c r="ZD35" i="14"/>
  <c r="ZD34" i="14"/>
  <c r="ZD33" i="14"/>
  <c r="ZD32" i="14"/>
  <c r="ZD31" i="14"/>
  <c r="ZD30" i="14"/>
  <c r="ZD29" i="14"/>
  <c r="ZD28" i="14"/>
  <c r="ZD27" i="14"/>
  <c r="ZD12" i="14"/>
  <c r="ZD4" i="14"/>
  <c r="APC67" i="2"/>
  <c r="APC66" i="2"/>
  <c r="APC65" i="2"/>
  <c r="APC64" i="2"/>
  <c r="APC63" i="2"/>
  <c r="APC57" i="2"/>
  <c r="APC44" i="2"/>
  <c r="APC43" i="2"/>
  <c r="APB35" i="2"/>
  <c r="APB8" i="2"/>
  <c r="AMG50" i="11"/>
  <c r="AMG49" i="11"/>
  <c r="AMG47" i="11"/>
  <c r="AMG46" i="11"/>
  <c r="AMG40" i="11"/>
  <c r="AMJ51" i="11" l="1"/>
  <c r="APC68" i="2"/>
  <c r="AMG51" i="11"/>
  <c r="AMV10" i="11" l="1"/>
  <c r="ZA40" i="14"/>
  <c r="ZA39" i="14"/>
  <c r="ZA38" i="14"/>
  <c r="ZA37" i="14"/>
  <c r="ZA36" i="14"/>
  <c r="ZA35" i="14"/>
  <c r="ZA34" i="14"/>
  <c r="ZA33" i="14"/>
  <c r="ZA32" i="14"/>
  <c r="ZA31" i="14"/>
  <c r="ZA30" i="14"/>
  <c r="ZA29" i="14"/>
  <c r="ZA28" i="14"/>
  <c r="ZA27" i="14"/>
  <c r="ZA12" i="14"/>
  <c r="ZA4" i="14"/>
  <c r="ZC40" i="14"/>
  <c r="ZB40" i="14"/>
  <c r="ZC39" i="14"/>
  <c r="ZB39" i="14"/>
  <c r="ZC38" i="14"/>
  <c r="ZB38" i="14"/>
  <c r="ZC37" i="14"/>
  <c r="ZB37" i="14"/>
  <c r="ZC36" i="14"/>
  <c r="ZB36" i="14"/>
  <c r="ZC35" i="14"/>
  <c r="ZB35" i="14"/>
  <c r="ZC34" i="14"/>
  <c r="ZB34" i="14"/>
  <c r="ZC33" i="14"/>
  <c r="ZB33" i="14"/>
  <c r="ZC32" i="14"/>
  <c r="ZB32" i="14"/>
  <c r="ZC31" i="14"/>
  <c r="ZB31" i="14"/>
  <c r="ZC30" i="14"/>
  <c r="ZB30" i="14"/>
  <c r="ZC29" i="14"/>
  <c r="ZB29" i="14"/>
  <c r="ZC28" i="14"/>
  <c r="ZB28" i="14"/>
  <c r="ZC27" i="14"/>
  <c r="ZB27" i="14"/>
  <c r="ZC12" i="14"/>
  <c r="ZB12" i="14"/>
  <c r="ZC4" i="14"/>
  <c r="ZB4" i="14"/>
  <c r="AOZ67" i="2"/>
  <c r="AOZ66" i="2"/>
  <c r="AOZ65" i="2"/>
  <c r="AOZ64" i="2"/>
  <c r="AOZ63" i="2"/>
  <c r="AOZ57" i="2"/>
  <c r="AOZ44" i="2"/>
  <c r="AOZ43" i="2"/>
  <c r="AOY35" i="2"/>
  <c r="AOY8" i="2"/>
  <c r="AOZ68" i="2" l="1"/>
  <c r="AMD50" i="11" l="1"/>
  <c r="AMD49" i="11"/>
  <c r="AMD47" i="11"/>
  <c r="AMD46" i="11"/>
  <c r="AMD40" i="11"/>
  <c r="AOW67" i="2"/>
  <c r="AOW66" i="2"/>
  <c r="AOW65" i="2"/>
  <c r="AOW64" i="2"/>
  <c r="AOW63" i="2"/>
  <c r="AOW57" i="2"/>
  <c r="AOW44" i="2"/>
  <c r="AOW43" i="2"/>
  <c r="AOV35" i="2"/>
  <c r="AOV8" i="2"/>
  <c r="AMD51" i="11" l="1"/>
  <c r="AOW68" i="2"/>
  <c r="AMA50" i="11"/>
  <c r="AMA49" i="11"/>
  <c r="AMA47" i="11"/>
  <c r="AMA46" i="11"/>
  <c r="AMA40" i="11"/>
  <c r="AOS67" i="2"/>
  <c r="AOS66" i="2"/>
  <c r="AOS65" i="2"/>
  <c r="AOS64" i="2"/>
  <c r="AOS63" i="2"/>
  <c r="AOS57" i="2"/>
  <c r="AOS44" i="2"/>
  <c r="AOS43" i="2"/>
  <c r="AOR35" i="2"/>
  <c r="AOR8" i="2"/>
  <c r="AOS68" i="2" l="1"/>
  <c r="AMA51" i="11"/>
  <c r="AOP17" i="2"/>
  <c r="ALX50" i="11" l="1"/>
  <c r="ALX49" i="11"/>
  <c r="ALX47" i="11"/>
  <c r="ALX46" i="11"/>
  <c r="ALX40" i="11"/>
  <c r="YY40" i="14"/>
  <c r="YY39" i="14"/>
  <c r="YY38" i="14"/>
  <c r="YY37" i="14"/>
  <c r="YY36" i="14"/>
  <c r="YY35" i="14"/>
  <c r="YY34" i="14"/>
  <c r="YY33" i="14"/>
  <c r="YY32" i="14"/>
  <c r="YY31" i="14"/>
  <c r="YY30" i="14"/>
  <c r="YY29" i="14"/>
  <c r="YY28" i="14"/>
  <c r="YY27" i="14"/>
  <c r="YY12" i="14"/>
  <c r="YY4" i="14"/>
  <c r="AOP67" i="2"/>
  <c r="AOP66" i="2"/>
  <c r="AOP65" i="2"/>
  <c r="AOP64" i="2"/>
  <c r="AOP63" i="2"/>
  <c r="AOP57" i="2"/>
  <c r="AOP44" i="2"/>
  <c r="AOP43" i="2"/>
  <c r="AOO35" i="2"/>
  <c r="AOO8" i="2"/>
  <c r="AOM17" i="2"/>
  <c r="ALX51" i="11" l="1"/>
  <c r="AOP68" i="2"/>
  <c r="ALU50" i="11"/>
  <c r="ALU49" i="11"/>
  <c r="ALU47" i="11"/>
  <c r="ALU46" i="11"/>
  <c r="ALU40" i="11"/>
  <c r="YX40" i="14"/>
  <c r="YX39" i="14"/>
  <c r="YX38" i="14"/>
  <c r="YX37" i="14"/>
  <c r="YX36" i="14"/>
  <c r="YX35" i="14"/>
  <c r="YX34" i="14"/>
  <c r="YX33" i="14"/>
  <c r="YX32" i="14"/>
  <c r="YX31" i="14"/>
  <c r="YX30" i="14"/>
  <c r="YX29" i="14"/>
  <c r="YX28" i="14"/>
  <c r="YX27" i="14"/>
  <c r="YX12" i="14"/>
  <c r="YX4" i="14"/>
  <c r="AOM67" i="2"/>
  <c r="AOM66" i="2"/>
  <c r="AOM65" i="2"/>
  <c r="AOM64" i="2"/>
  <c r="AOM63" i="2"/>
  <c r="AOM57" i="2"/>
  <c r="AOM44" i="2"/>
  <c r="AOM43" i="2"/>
  <c r="AOL35" i="2"/>
  <c r="AOL8" i="2"/>
  <c r="AOJ17" i="2"/>
  <c r="AOJ16" i="2"/>
  <c r="ALU51" i="11" l="1"/>
  <c r="AOM68" i="2"/>
  <c r="ALR50" i="11"/>
  <c r="ALR49" i="11"/>
  <c r="ALR47" i="11"/>
  <c r="ALR46" i="11"/>
  <c r="ALR40" i="11"/>
  <c r="YW40" i="14"/>
  <c r="YW39" i="14"/>
  <c r="YW38" i="14"/>
  <c r="YW37" i="14"/>
  <c r="YW36" i="14"/>
  <c r="YW35" i="14"/>
  <c r="YW34" i="14"/>
  <c r="YW33" i="14"/>
  <c r="YW32" i="14"/>
  <c r="YW31" i="14"/>
  <c r="YW30" i="14"/>
  <c r="YW29" i="14"/>
  <c r="YW28" i="14"/>
  <c r="YW27" i="14"/>
  <c r="YW12" i="14"/>
  <c r="YW4" i="14"/>
  <c r="AOJ67" i="2"/>
  <c r="AOJ66" i="2"/>
  <c r="AOJ65" i="2"/>
  <c r="AOJ64" i="2"/>
  <c r="AOJ63" i="2"/>
  <c r="AOJ57" i="2"/>
  <c r="AOJ44" i="2"/>
  <c r="AOJ43" i="2"/>
  <c r="AOI35" i="2"/>
  <c r="AOI8" i="2"/>
  <c r="AOG17" i="2"/>
  <c r="AOG16" i="2"/>
  <c r="ALR51" i="11" l="1"/>
  <c r="AOJ68" i="2"/>
  <c r="ALO50" i="11"/>
  <c r="ALO49" i="11"/>
  <c r="ALO47" i="11"/>
  <c r="ALO46" i="11"/>
  <c r="ALO40" i="11"/>
  <c r="YV40" i="14"/>
  <c r="YV39" i="14"/>
  <c r="YV38" i="14"/>
  <c r="YV37" i="14"/>
  <c r="YV36" i="14"/>
  <c r="YV35" i="14"/>
  <c r="YV34" i="14"/>
  <c r="YV33" i="14"/>
  <c r="YV32" i="14"/>
  <c r="YV31" i="14"/>
  <c r="YV30" i="14"/>
  <c r="YV29" i="14"/>
  <c r="YV28" i="14"/>
  <c r="YV27" i="14"/>
  <c r="YV12" i="14"/>
  <c r="YV4" i="14"/>
  <c r="AOG67" i="2"/>
  <c r="AOG66" i="2"/>
  <c r="AOG65" i="2"/>
  <c r="AOG64" i="2"/>
  <c r="AOG63" i="2"/>
  <c r="AOG57" i="2"/>
  <c r="AOG44" i="2"/>
  <c r="AOG43" i="2"/>
  <c r="AOF35" i="2"/>
  <c r="AOF8" i="2"/>
  <c r="AOD17" i="2"/>
  <c r="AOD16" i="2"/>
  <c r="ALO51" i="11" l="1"/>
  <c r="AOG68" i="2"/>
  <c r="ALL50" i="11"/>
  <c r="ALL49" i="11"/>
  <c r="ALL47" i="11"/>
  <c r="ALL46" i="11"/>
  <c r="ALL40" i="11"/>
  <c r="YU40" i="14"/>
  <c r="YU39" i="14"/>
  <c r="YU38" i="14"/>
  <c r="YU37" i="14"/>
  <c r="YU36" i="14"/>
  <c r="YU35" i="14"/>
  <c r="YU34" i="14"/>
  <c r="YU33" i="14"/>
  <c r="YU32" i="14"/>
  <c r="YU31" i="14"/>
  <c r="YU30" i="14"/>
  <c r="YU29" i="14"/>
  <c r="YU28" i="14"/>
  <c r="YU27" i="14"/>
  <c r="YU12" i="14"/>
  <c r="YU4" i="14"/>
  <c r="AOD67" i="2"/>
  <c r="AOD66" i="2"/>
  <c r="AOD65" i="2"/>
  <c r="AOD64" i="2"/>
  <c r="AOD63" i="2"/>
  <c r="AOD57" i="2"/>
  <c r="AOD44" i="2"/>
  <c r="AOD43" i="2"/>
  <c r="AOC35" i="2"/>
  <c r="AOC8" i="2"/>
  <c r="ALI5" i="11"/>
  <c r="ALL51" i="11" l="1"/>
  <c r="AOD68" i="2"/>
  <c r="AOA17" i="2"/>
  <c r="AOA16" i="2"/>
  <c r="AOA67" i="2" l="1"/>
  <c r="AOA66" i="2"/>
  <c r="AOA65" i="2"/>
  <c r="AOA64" i="2"/>
  <c r="AOA63" i="2"/>
  <c r="AOA57" i="2"/>
  <c r="AOA44" i="2"/>
  <c r="AOA43" i="2"/>
  <c r="ANZ35" i="2"/>
  <c r="ANZ8" i="2"/>
  <c r="ALI50" i="11"/>
  <c r="ALI49" i="11"/>
  <c r="ALI47" i="11"/>
  <c r="ALI46" i="11"/>
  <c r="ALI40" i="11"/>
  <c r="ALI10" i="11"/>
  <c r="YT40" i="14"/>
  <c r="YT39" i="14"/>
  <c r="YT38" i="14"/>
  <c r="YT37" i="14"/>
  <c r="YT36" i="14"/>
  <c r="YT35" i="14"/>
  <c r="YT34" i="14"/>
  <c r="YT33" i="14"/>
  <c r="YT32" i="14"/>
  <c r="YT31" i="14"/>
  <c r="YT30" i="14"/>
  <c r="YT29" i="14"/>
  <c r="YT28" i="14"/>
  <c r="YT27" i="14"/>
  <c r="YT12" i="14"/>
  <c r="YT4" i="14"/>
  <c r="YR27" i="14"/>
  <c r="ANX17" i="2"/>
  <c r="ANX16" i="2"/>
  <c r="ALI51" i="11" l="1"/>
  <c r="AOA68" i="2"/>
  <c r="ALF50" i="11" l="1"/>
  <c r="ALF49" i="11"/>
  <c r="ALF47" i="11"/>
  <c r="ALF46" i="11"/>
  <c r="ALF40" i="11"/>
  <c r="YS40" i="14"/>
  <c r="YS39" i="14"/>
  <c r="YS38" i="14"/>
  <c r="YS37" i="14"/>
  <c r="YS36" i="14"/>
  <c r="YS35" i="14"/>
  <c r="YS34" i="14"/>
  <c r="YS33" i="14"/>
  <c r="YS32" i="14"/>
  <c r="YS31" i="14"/>
  <c r="YS30" i="14"/>
  <c r="YS29" i="14"/>
  <c r="YS28" i="14"/>
  <c r="YS27" i="14"/>
  <c r="YS12" i="14"/>
  <c r="YS4" i="14"/>
  <c r="ANX67" i="2"/>
  <c r="ANX66" i="2"/>
  <c r="ANX65" i="2"/>
  <c r="ANX64" i="2"/>
  <c r="ANX63" i="2"/>
  <c r="ANX57" i="2"/>
  <c r="ANX44" i="2"/>
  <c r="ANX43" i="2"/>
  <c r="ANW35" i="2"/>
  <c r="ANW8" i="2"/>
  <c r="ALF51" i="11" l="1"/>
  <c r="ANX68" i="2"/>
  <c r="ANU17" i="2"/>
  <c r="ANU16" i="2"/>
  <c r="ALC50" i="11" l="1"/>
  <c r="ALC49" i="11"/>
  <c r="ALC47" i="11"/>
  <c r="ALC46" i="11"/>
  <c r="ALC40" i="11"/>
  <c r="YR40" i="14"/>
  <c r="YQ40" i="14"/>
  <c r="YR39" i="14"/>
  <c r="YQ39" i="14"/>
  <c r="YR38" i="14"/>
  <c r="YQ38" i="14"/>
  <c r="YR37" i="14"/>
  <c r="YQ37" i="14"/>
  <c r="YR36" i="14"/>
  <c r="YQ36" i="14"/>
  <c r="YR35" i="14"/>
  <c r="YQ35" i="14"/>
  <c r="YR34" i="14"/>
  <c r="YQ34" i="14"/>
  <c r="YR33" i="14"/>
  <c r="YQ33" i="14"/>
  <c r="YR32" i="14"/>
  <c r="YQ32" i="14"/>
  <c r="YR31" i="14"/>
  <c r="YQ31" i="14"/>
  <c r="YR30" i="14"/>
  <c r="YQ30" i="14"/>
  <c r="YR29" i="14"/>
  <c r="YQ29" i="14"/>
  <c r="YR28" i="14"/>
  <c r="YQ28" i="14"/>
  <c r="YQ27" i="14"/>
  <c r="YR12" i="14"/>
  <c r="YQ12" i="14"/>
  <c r="YR4" i="14"/>
  <c r="YQ4" i="14"/>
  <c r="ANU67" i="2"/>
  <c r="ANU66" i="2"/>
  <c r="ANU65" i="2"/>
  <c r="ANU64" i="2"/>
  <c r="ANU63" i="2"/>
  <c r="ANU57" i="2"/>
  <c r="ANU44" i="2"/>
  <c r="ANU43" i="2"/>
  <c r="ANT35" i="2"/>
  <c r="ANT8" i="2"/>
  <c r="ANQ17" i="2"/>
  <c r="ANQ16" i="2"/>
  <c r="YO42" i="14"/>
  <c r="YQ42" i="14" s="1"/>
  <c r="YR42" i="14" s="1"/>
  <c r="YS42" i="14" s="1"/>
  <c r="YT42" i="14" s="1"/>
  <c r="YU42" i="14" s="1"/>
  <c r="YV42" i="14" s="1"/>
  <c r="YW42" i="14" s="1"/>
  <c r="YX42" i="14" s="1"/>
  <c r="YY42" i="14" s="1"/>
  <c r="ZA42" i="14" s="1"/>
  <c r="YO41" i="14"/>
  <c r="YQ41" i="14" s="1"/>
  <c r="YR41" i="14" s="1"/>
  <c r="YS41" i="14" s="1"/>
  <c r="YT41" i="14" s="1"/>
  <c r="YU41" i="14" s="1"/>
  <c r="YV41" i="14" s="1"/>
  <c r="YW41" i="14" s="1"/>
  <c r="YX41" i="14" s="1"/>
  <c r="YY41" i="14" s="1"/>
  <c r="ZA41" i="14" s="1"/>
  <c r="ZB41" i="14" l="1"/>
  <c r="ZC41" i="14" s="1"/>
  <c r="ZD41" i="14" s="1"/>
  <c r="ZE41" i="14" s="1"/>
  <c r="ZF41" i="14" s="1"/>
  <c r="ZG41" i="14" s="1"/>
  <c r="ZL41" i="14" s="1"/>
  <c r="ZM41" i="14" s="1"/>
  <c r="ZO41" i="14" s="1"/>
  <c r="ZP41" i="14" s="1"/>
  <c r="ZQ41" i="14" s="1"/>
  <c r="ZR41" i="14" s="1"/>
  <c r="ZS41" i="14" s="1"/>
  <c r="ZB42" i="14"/>
  <c r="ZC42" i="14" s="1"/>
  <c r="ZD42" i="14" s="1"/>
  <c r="ZE42" i="14" s="1"/>
  <c r="ZF42" i="14" s="1"/>
  <c r="ZG42" i="14" s="1"/>
  <c r="ZL42" i="14" s="1"/>
  <c r="ZM42" i="14" s="1"/>
  <c r="ZO42" i="14" s="1"/>
  <c r="ZP42" i="14" s="1"/>
  <c r="ZQ42" i="14" s="1"/>
  <c r="ZR42" i="14" s="1"/>
  <c r="ZS42" i="14" s="1"/>
  <c r="ALC51" i="11"/>
  <c r="ANU68" i="2"/>
  <c r="AKZ50" i="11"/>
  <c r="AKZ49" i="11"/>
  <c r="AKZ47" i="11"/>
  <c r="AKZ46" i="11"/>
  <c r="AKZ40" i="11"/>
  <c r="YP12" i="14"/>
  <c r="YP4" i="14"/>
  <c r="ANQ67" i="2"/>
  <c r="ANQ66" i="2"/>
  <c r="ANQ65" i="2"/>
  <c r="ANQ64" i="2"/>
  <c r="ANQ63" i="2"/>
  <c r="ANQ57" i="2"/>
  <c r="ANQ44" i="2"/>
  <c r="ANQ43" i="2"/>
  <c r="ANP35" i="2"/>
  <c r="ANP8" i="2"/>
  <c r="AKZ51" i="11" l="1"/>
  <c r="ANQ68" i="2"/>
  <c r="ANN17" i="2"/>
  <c r="ANN16" i="2"/>
  <c r="AKW50" i="11" l="1"/>
  <c r="AKW49" i="11"/>
  <c r="AKW47" i="11"/>
  <c r="AKW46" i="11"/>
  <c r="AKW40" i="11"/>
  <c r="YO40" i="14"/>
  <c r="YO39" i="14"/>
  <c r="YO38" i="14"/>
  <c r="YO37" i="14"/>
  <c r="YO36" i="14"/>
  <c r="YO35" i="14"/>
  <c r="YO34" i="14"/>
  <c r="YO33" i="14"/>
  <c r="YO32" i="14"/>
  <c r="YO31" i="14"/>
  <c r="YO30" i="14"/>
  <c r="YO29" i="14"/>
  <c r="YO28" i="14"/>
  <c r="YO27" i="14"/>
  <c r="YO12" i="14"/>
  <c r="YO4" i="14"/>
  <c r="ANN67" i="2"/>
  <c r="ANN66" i="2"/>
  <c r="ANN65" i="2"/>
  <c r="ANN64" i="2"/>
  <c r="ANN63" i="2"/>
  <c r="ANN57" i="2"/>
  <c r="ANN44" i="2"/>
  <c r="ANN43" i="2"/>
  <c r="ANM35" i="2"/>
  <c r="ANM8" i="2"/>
  <c r="YN40" i="14"/>
  <c r="YN39" i="14"/>
  <c r="YN38" i="14"/>
  <c r="YN37" i="14"/>
  <c r="YN36" i="14"/>
  <c r="YN35" i="14"/>
  <c r="YN34" i="14"/>
  <c r="YN33" i="14"/>
  <c r="YN32" i="14"/>
  <c r="YN31" i="14"/>
  <c r="YN30" i="14"/>
  <c r="YN29" i="14"/>
  <c r="YN28" i="14"/>
  <c r="YN27" i="14"/>
  <c r="YN12" i="14"/>
  <c r="YN4" i="14"/>
  <c r="ANK17" i="2"/>
  <c r="ANK16" i="2"/>
  <c r="ZA44" i="14" l="1"/>
  <c r="ZS44" i="14"/>
  <c r="ZR44" i="14"/>
  <c r="ZP44" i="14"/>
  <c r="ZO44" i="14"/>
  <c r="ZQ44" i="14"/>
  <c r="ZL44" i="14"/>
  <c r="ZM44" i="14"/>
  <c r="ZG44" i="14"/>
  <c r="ZF44" i="14"/>
  <c r="ZE44" i="14"/>
  <c r="ZD44" i="14"/>
  <c r="ZA43" i="14"/>
  <c r="ZS43" i="14"/>
  <c r="ZR43" i="14"/>
  <c r="ZP43" i="14"/>
  <c r="ZQ43" i="14"/>
  <c r="ZO43" i="14"/>
  <c r="ZM43" i="14"/>
  <c r="ZL43" i="14"/>
  <c r="ZG43" i="14"/>
  <c r="ZF43" i="14"/>
  <c r="ZE43" i="14"/>
  <c r="ZD43" i="14"/>
  <c r="ZA46" i="14"/>
  <c r="ZS46" i="14"/>
  <c r="ZR46" i="14"/>
  <c r="ZO46" i="14"/>
  <c r="ZP46" i="14"/>
  <c r="ZQ46" i="14"/>
  <c r="ZL46" i="14"/>
  <c r="ZM46" i="14"/>
  <c r="ZG46" i="14"/>
  <c r="ZF46" i="14"/>
  <c r="ZE46" i="14"/>
  <c r="ZD46" i="14"/>
  <c r="ZA48" i="14"/>
  <c r="ZS48" i="14"/>
  <c r="ZR48" i="14"/>
  <c r="ZO48" i="14"/>
  <c r="ZP48" i="14"/>
  <c r="ZQ48" i="14"/>
  <c r="ZL48" i="14"/>
  <c r="ZM48" i="14"/>
  <c r="ZG48" i="14"/>
  <c r="ZF48" i="14"/>
  <c r="ZE48" i="14"/>
  <c r="ZD48" i="14"/>
  <c r="ZA49" i="14"/>
  <c r="ZS49" i="14"/>
  <c r="ZR49" i="14"/>
  <c r="ZQ49" i="14"/>
  <c r="ZO49" i="14"/>
  <c r="ZP49" i="14"/>
  <c r="ZL49" i="14"/>
  <c r="ZM49" i="14"/>
  <c r="ZG49" i="14"/>
  <c r="ZF49" i="14"/>
  <c r="ZE49" i="14"/>
  <c r="ZD49" i="14"/>
  <c r="ZA45" i="14"/>
  <c r="ZS45" i="14"/>
  <c r="ZR45" i="14"/>
  <c r="ZQ45" i="14"/>
  <c r="ZO45" i="14"/>
  <c r="ZP45" i="14"/>
  <c r="ZM45" i="14"/>
  <c r="ZL45" i="14"/>
  <c r="ZG45" i="14"/>
  <c r="ZF45" i="14"/>
  <c r="ZE45" i="14"/>
  <c r="ZD45" i="14"/>
  <c r="ZA47" i="14"/>
  <c r="ZS47" i="14"/>
  <c r="ZR47" i="14"/>
  <c r="ZO47" i="14"/>
  <c r="ZP47" i="14"/>
  <c r="ZQ47" i="14"/>
  <c r="ZL47" i="14"/>
  <c r="ZM47" i="14"/>
  <c r="ZG47" i="14"/>
  <c r="ZF47" i="14"/>
  <c r="ZE47" i="14"/>
  <c r="ZD47" i="14"/>
  <c r="ZB44" i="14"/>
  <c r="ZC44" i="14"/>
  <c r="ZC45" i="14"/>
  <c r="ZB45" i="14"/>
  <c r="ZC43" i="14"/>
  <c r="ZB43" i="14"/>
  <c r="ZC46" i="14"/>
  <c r="ZB46" i="14"/>
  <c r="ZC47" i="14"/>
  <c r="ZB47" i="14"/>
  <c r="ZC49" i="14"/>
  <c r="ZB49" i="14"/>
  <c r="ZC48" i="14"/>
  <c r="ZB48" i="14"/>
  <c r="YY48" i="14"/>
  <c r="YX48" i="14"/>
  <c r="YW48" i="14"/>
  <c r="YV48" i="14"/>
  <c r="YU48" i="14"/>
  <c r="YT48" i="14"/>
  <c r="YO48" i="14"/>
  <c r="YQ48" i="14"/>
  <c r="YS48" i="14"/>
  <c r="YR48" i="14"/>
  <c r="YY45" i="14"/>
  <c r="YX45" i="14"/>
  <c r="YW45" i="14"/>
  <c r="YV45" i="14"/>
  <c r="YU45" i="14"/>
  <c r="YT45" i="14"/>
  <c r="YQ45" i="14"/>
  <c r="YO45" i="14"/>
  <c r="YR45" i="14"/>
  <c r="YS45" i="14"/>
  <c r="YY46" i="14"/>
  <c r="YX46" i="14"/>
  <c r="YW46" i="14"/>
  <c r="YV46" i="14"/>
  <c r="YU46" i="14"/>
  <c r="YT46" i="14"/>
  <c r="YQ46" i="14"/>
  <c r="YO46" i="14"/>
  <c r="YS46" i="14"/>
  <c r="YR46" i="14"/>
  <c r="YY49" i="14"/>
  <c r="YX49" i="14"/>
  <c r="YW49" i="14"/>
  <c r="YV49" i="14"/>
  <c r="YU49" i="14"/>
  <c r="YT49" i="14"/>
  <c r="YO49" i="14"/>
  <c r="YQ49" i="14"/>
  <c r="YR49" i="14"/>
  <c r="YS49" i="14"/>
  <c r="YY43" i="14"/>
  <c r="YX43" i="14"/>
  <c r="YW43" i="14"/>
  <c r="YV43" i="14"/>
  <c r="YU43" i="14"/>
  <c r="YT43" i="14"/>
  <c r="YO43" i="14"/>
  <c r="YQ43" i="14"/>
  <c r="YS43" i="14"/>
  <c r="YR43" i="14"/>
  <c r="YY47" i="14"/>
  <c r="YX47" i="14"/>
  <c r="YW47" i="14"/>
  <c r="YV47" i="14"/>
  <c r="YU47" i="14"/>
  <c r="YT47" i="14"/>
  <c r="YO47" i="14"/>
  <c r="YR47" i="14"/>
  <c r="YQ47" i="14"/>
  <c r="YS47" i="14"/>
  <c r="YY44" i="14"/>
  <c r="YX44" i="14"/>
  <c r="YW44" i="14"/>
  <c r="YV44" i="14"/>
  <c r="YU44" i="14"/>
  <c r="YT44" i="14"/>
  <c r="YQ44" i="14"/>
  <c r="YO44" i="14"/>
  <c r="YR44" i="14"/>
  <c r="YS44" i="14"/>
  <c r="AKW51" i="11"/>
  <c r="ANN68" i="2"/>
  <c r="AKT50" i="11"/>
  <c r="AKT49" i="11"/>
  <c r="AKT47" i="11"/>
  <c r="AKT46" i="11"/>
  <c r="AKT40" i="11"/>
  <c r="YM40" i="14"/>
  <c r="YM39" i="14"/>
  <c r="YM38" i="14"/>
  <c r="YM37" i="14"/>
  <c r="YM36" i="14"/>
  <c r="YM35" i="14"/>
  <c r="YM34" i="14"/>
  <c r="YM33" i="14"/>
  <c r="YM32" i="14"/>
  <c r="YM31" i="14"/>
  <c r="YM30" i="14"/>
  <c r="YM29" i="14"/>
  <c r="YM28" i="14"/>
  <c r="YM27" i="14"/>
  <c r="YM12" i="14"/>
  <c r="YM4" i="14"/>
  <c r="ANK67" i="2"/>
  <c r="ANK66" i="2"/>
  <c r="ANK65" i="2"/>
  <c r="ANK64" i="2"/>
  <c r="ANK63" i="2"/>
  <c r="ANK57" i="2"/>
  <c r="ANK44" i="2"/>
  <c r="ANK43" i="2"/>
  <c r="ANJ35" i="2"/>
  <c r="ANJ8" i="2"/>
  <c r="ANG16" i="2"/>
  <c r="AKT51" i="11" l="1"/>
  <c r="ANK68" i="2"/>
  <c r="AKQ50" i="11"/>
  <c r="AKQ49" i="11"/>
  <c r="AKQ47" i="11"/>
  <c r="AKQ46" i="11"/>
  <c r="AKQ40" i="11"/>
  <c r="YL12" i="14"/>
  <c r="YL4" i="14"/>
  <c r="ANG67" i="2"/>
  <c r="ANG66" i="2"/>
  <c r="ANG65" i="2"/>
  <c r="ANG64" i="2"/>
  <c r="ANG63" i="2"/>
  <c r="ANG57" i="2"/>
  <c r="ANG44" i="2"/>
  <c r="ANG43" i="2"/>
  <c r="ANF35" i="2"/>
  <c r="ANF8" i="2"/>
  <c r="AND17" i="2"/>
  <c r="AND16" i="2"/>
  <c r="AKQ51" i="11" l="1"/>
  <c r="ANG68" i="2"/>
  <c r="AKN50" i="11"/>
  <c r="AKN49" i="11"/>
  <c r="AKN47" i="11"/>
  <c r="AKN46" i="11"/>
  <c r="AKN40" i="11"/>
  <c r="YK40" i="14"/>
  <c r="YK39" i="14"/>
  <c r="YK38" i="14"/>
  <c r="YK37" i="14"/>
  <c r="YK36" i="14"/>
  <c r="YK35" i="14"/>
  <c r="YK34" i="14"/>
  <c r="YK33" i="14"/>
  <c r="YK32" i="14"/>
  <c r="YK31" i="14"/>
  <c r="YK30" i="14"/>
  <c r="YK29" i="14"/>
  <c r="YK28" i="14"/>
  <c r="YK27" i="14"/>
  <c r="YK12" i="14"/>
  <c r="YK4" i="14"/>
  <c r="AND67" i="2"/>
  <c r="AND66" i="2"/>
  <c r="AND65" i="2"/>
  <c r="AND64" i="2"/>
  <c r="AND63" i="2"/>
  <c r="AND57" i="2"/>
  <c r="AND44" i="2"/>
  <c r="AND43" i="2"/>
  <c r="ANC35" i="2"/>
  <c r="ANC8" i="2"/>
  <c r="ANA17" i="2"/>
  <c r="ANA16" i="2"/>
  <c r="AKN51" i="11" l="1"/>
  <c r="AND68" i="2"/>
  <c r="AKK50" i="11"/>
  <c r="AKK49" i="11"/>
  <c r="AKK47" i="11"/>
  <c r="AKK46" i="11"/>
  <c r="AKK40" i="11"/>
  <c r="YJ40" i="14"/>
  <c r="YJ39" i="14"/>
  <c r="YJ38" i="14"/>
  <c r="YJ37" i="14"/>
  <c r="YJ36" i="14"/>
  <c r="YJ35" i="14"/>
  <c r="YJ34" i="14"/>
  <c r="YJ33" i="14"/>
  <c r="YJ32" i="14"/>
  <c r="YJ31" i="14"/>
  <c r="YJ30" i="14"/>
  <c r="YJ29" i="14"/>
  <c r="YJ28" i="14"/>
  <c r="YJ27" i="14"/>
  <c r="YJ12" i="14"/>
  <c r="YJ4" i="14"/>
  <c r="ANA67" i="2"/>
  <c r="ANA66" i="2"/>
  <c r="ANA65" i="2"/>
  <c r="ANA64" i="2"/>
  <c r="ANA63" i="2"/>
  <c r="ANA57" i="2"/>
  <c r="ANA44" i="2"/>
  <c r="ANA43" i="2"/>
  <c r="AMZ35" i="2"/>
  <c r="AMZ8" i="2"/>
  <c r="AKK51" i="11" l="1"/>
  <c r="ANA68" i="2"/>
  <c r="AKH50" i="11"/>
  <c r="AKH49" i="11"/>
  <c r="AKH47" i="11"/>
  <c r="AKH46" i="11"/>
  <c r="AKH40" i="11"/>
  <c r="YI40" i="14"/>
  <c r="YI39" i="14"/>
  <c r="YI38" i="14"/>
  <c r="YI37" i="14"/>
  <c r="YI36" i="14"/>
  <c r="YI35" i="14"/>
  <c r="YI34" i="14"/>
  <c r="YI33" i="14"/>
  <c r="YI32" i="14"/>
  <c r="YI31" i="14"/>
  <c r="YI30" i="14"/>
  <c r="YI29" i="14"/>
  <c r="YI28" i="14"/>
  <c r="YI27" i="14"/>
  <c r="YI12" i="14"/>
  <c r="YI4" i="14"/>
  <c r="AMX67" i="2"/>
  <c r="AMX66" i="2"/>
  <c r="AMX65" i="2"/>
  <c r="AMX64" i="2"/>
  <c r="AMX63" i="2"/>
  <c r="AMX57" i="2"/>
  <c r="AMX44" i="2"/>
  <c r="AMX43" i="2"/>
  <c r="AMW35" i="2"/>
  <c r="AMW8" i="2"/>
  <c r="AMU17" i="2"/>
  <c r="AMU16" i="2"/>
  <c r="AKH51" i="11" l="1"/>
  <c r="AMX68" i="2"/>
  <c r="ANA29" i="2" l="1"/>
  <c r="AND29" i="2" l="1"/>
  <c r="AKE50" i="11"/>
  <c r="AKE49" i="11"/>
  <c r="AKE47" i="11"/>
  <c r="AKE46" i="11"/>
  <c r="AKE40" i="11"/>
  <c r="YH40" i="14"/>
  <c r="YH39" i="14"/>
  <c r="YH38" i="14"/>
  <c r="YH37" i="14"/>
  <c r="YH36" i="14"/>
  <c r="YH35" i="14"/>
  <c r="YH34" i="14"/>
  <c r="YH33" i="14"/>
  <c r="YH32" i="14"/>
  <c r="YH31" i="14"/>
  <c r="YH30" i="14"/>
  <c r="YH29" i="14"/>
  <c r="YH28" i="14"/>
  <c r="YH27" i="14"/>
  <c r="YH12" i="14"/>
  <c r="YH4" i="14"/>
  <c r="AMU67" i="2"/>
  <c r="AMU66" i="2"/>
  <c r="AMU65" i="2"/>
  <c r="AMU64" i="2"/>
  <c r="AMU63" i="2"/>
  <c r="AMU57" i="2"/>
  <c r="AMU44" i="2"/>
  <c r="AMU43" i="2"/>
  <c r="AMT35" i="2"/>
  <c r="AMT8" i="2"/>
  <c r="ANG29" i="2" l="1"/>
  <c r="AKE51" i="11"/>
  <c r="AMU68" i="2"/>
  <c r="AKB50" i="11"/>
  <c r="AKB49" i="11"/>
  <c r="AKB47" i="11"/>
  <c r="AKB46" i="11"/>
  <c r="AKB40" i="11"/>
  <c r="YG40" i="14"/>
  <c r="YF40" i="14"/>
  <c r="YG39" i="14"/>
  <c r="YF39" i="14"/>
  <c r="YG38" i="14"/>
  <c r="YF38" i="14"/>
  <c r="YG37" i="14"/>
  <c r="YF37" i="14"/>
  <c r="YG36" i="14"/>
  <c r="YF36" i="14"/>
  <c r="YG35" i="14"/>
  <c r="YF35" i="14"/>
  <c r="YG34" i="14"/>
  <c r="YF34" i="14"/>
  <c r="YG33" i="14"/>
  <c r="YF33" i="14"/>
  <c r="YG32" i="14"/>
  <c r="YF32" i="14"/>
  <c r="YG31" i="14"/>
  <c r="YF31" i="14"/>
  <c r="YG30" i="14"/>
  <c r="YF30" i="14"/>
  <c r="YG29" i="14"/>
  <c r="YF29" i="14"/>
  <c r="YG28" i="14"/>
  <c r="YF28" i="14"/>
  <c r="YG27" i="14"/>
  <c r="YF27" i="14"/>
  <c r="YG12" i="14"/>
  <c r="YF12" i="14"/>
  <c r="YG4" i="14"/>
  <c r="YF4" i="14"/>
  <c r="AMR67" i="2"/>
  <c r="AMR66" i="2"/>
  <c r="AMR65" i="2"/>
  <c r="AMR64" i="2"/>
  <c r="AMR63" i="2"/>
  <c r="AMR57" i="2"/>
  <c r="AMR44" i="2"/>
  <c r="AMR43" i="2"/>
  <c r="AMQ35" i="2"/>
  <c r="AMQ8" i="2"/>
  <c r="ANK29" i="2" l="1"/>
  <c r="ANN29" i="2" s="1"/>
  <c r="AKB51" i="11"/>
  <c r="AMR68" i="2"/>
  <c r="AJY50" i="11"/>
  <c r="AJY49" i="11"/>
  <c r="AJY47" i="11"/>
  <c r="AJY46" i="11"/>
  <c r="AJY40" i="11"/>
  <c r="YE12" i="14"/>
  <c r="YE4" i="14"/>
  <c r="AMN67" i="2"/>
  <c r="AMN66" i="2"/>
  <c r="AMN65" i="2"/>
  <c r="AMN64" i="2"/>
  <c r="AMN63" i="2"/>
  <c r="AMN57" i="2"/>
  <c r="AMN44" i="2"/>
  <c r="AMN43" i="2"/>
  <c r="AMM35" i="2"/>
  <c r="AMM8" i="2"/>
  <c r="AJY51" i="11" l="1"/>
  <c r="AMN68" i="2"/>
  <c r="AMK16" i="2" l="1"/>
  <c r="AJV50" i="11" l="1"/>
  <c r="AJV49" i="11"/>
  <c r="AJV47" i="11"/>
  <c r="AJV46" i="11"/>
  <c r="AJV40" i="11"/>
  <c r="YD40" i="14"/>
  <c r="YD39" i="14"/>
  <c r="YD38" i="14"/>
  <c r="YD37" i="14"/>
  <c r="YD36" i="14"/>
  <c r="YD35" i="14"/>
  <c r="YD34" i="14"/>
  <c r="YD33" i="14"/>
  <c r="YD32" i="14"/>
  <c r="YD31" i="14"/>
  <c r="YD30" i="14"/>
  <c r="YD29" i="14"/>
  <c r="YD28" i="14"/>
  <c r="YD27" i="14"/>
  <c r="YD12" i="14"/>
  <c r="YD4" i="14"/>
  <c r="AMK67" i="2"/>
  <c r="AMK66" i="2"/>
  <c r="AMK65" i="2"/>
  <c r="AMK64" i="2"/>
  <c r="AMK63" i="2"/>
  <c r="AMK57" i="2"/>
  <c r="AMK44" i="2"/>
  <c r="AMK43" i="2"/>
  <c r="AMJ35" i="2"/>
  <c r="AMJ8" i="2"/>
  <c r="AMH17" i="2"/>
  <c r="AMH16" i="2"/>
  <c r="AJV51" i="11" l="1"/>
  <c r="AMK68" i="2"/>
  <c r="AJS50" i="11"/>
  <c r="AJS49" i="11"/>
  <c r="AJS47" i="11"/>
  <c r="AJS46" i="11"/>
  <c r="AJS40" i="11"/>
  <c r="YC40" i="14"/>
  <c r="YC39" i="14"/>
  <c r="YC38" i="14"/>
  <c r="YC37" i="14"/>
  <c r="YC36" i="14"/>
  <c r="YC35" i="14"/>
  <c r="YC34" i="14"/>
  <c r="YC33" i="14"/>
  <c r="YC32" i="14"/>
  <c r="YC31" i="14"/>
  <c r="YC30" i="14"/>
  <c r="YC29" i="14"/>
  <c r="YC28" i="14"/>
  <c r="YC27" i="14"/>
  <c r="YC12" i="14"/>
  <c r="YC4" i="14"/>
  <c r="AMH67" i="2"/>
  <c r="AMH66" i="2"/>
  <c r="AMH65" i="2"/>
  <c r="AMH64" i="2"/>
  <c r="AMH63" i="2"/>
  <c r="AMH57" i="2"/>
  <c r="AJS51" i="11" l="1"/>
  <c r="AMH68" i="2"/>
  <c r="AMH44" i="2" l="1"/>
  <c r="AMH43" i="2"/>
  <c r="AMG35" i="2"/>
  <c r="AMG8" i="2"/>
  <c r="AME17" i="2"/>
  <c r="AME16" i="2"/>
  <c r="YB40" i="14" l="1"/>
  <c r="YB39" i="14"/>
  <c r="YB38" i="14"/>
  <c r="YB37" i="14"/>
  <c r="YB36" i="14"/>
  <c r="YB35" i="14"/>
  <c r="YB34" i="14"/>
  <c r="YB33" i="14"/>
  <c r="YB32" i="14"/>
  <c r="YB31" i="14"/>
  <c r="YB30" i="14"/>
  <c r="YB29" i="14"/>
  <c r="YB28" i="14"/>
  <c r="YB27" i="14"/>
  <c r="YB12" i="14"/>
  <c r="YB4" i="14"/>
  <c r="AME67" i="2"/>
  <c r="AME66" i="2"/>
  <c r="AME65" i="2"/>
  <c r="AME64" i="2"/>
  <c r="AME63" i="2"/>
  <c r="AME57" i="2"/>
  <c r="AME44" i="2"/>
  <c r="AME43" i="2"/>
  <c r="AMD35" i="2"/>
  <c r="AMD8" i="2"/>
  <c r="AMB17" i="2"/>
  <c r="AMB16" i="2"/>
  <c r="AME68" i="2" l="1"/>
  <c r="AJP50" i="11"/>
  <c r="AJP49" i="11"/>
  <c r="AJP47" i="11"/>
  <c r="AJP46" i="11"/>
  <c r="AJP40" i="11"/>
  <c r="YA40" i="14"/>
  <c r="YA39" i="14"/>
  <c r="YA38" i="14"/>
  <c r="YA37" i="14"/>
  <c r="YA36" i="14"/>
  <c r="YA35" i="14"/>
  <c r="YA34" i="14"/>
  <c r="YA33" i="14"/>
  <c r="YA32" i="14"/>
  <c r="YA31" i="14"/>
  <c r="YA30" i="14"/>
  <c r="YA29" i="14"/>
  <c r="YA28" i="14"/>
  <c r="YA27" i="14"/>
  <c r="YA12" i="14"/>
  <c r="YA4" i="14"/>
  <c r="AMB67" i="2"/>
  <c r="AMB66" i="2"/>
  <c r="AMB65" i="2"/>
  <c r="AMB64" i="2"/>
  <c r="AMB63" i="2"/>
  <c r="AMB57" i="2"/>
  <c r="AMB44" i="2"/>
  <c r="AMB43" i="2"/>
  <c r="AMA35" i="2"/>
  <c r="AMA8" i="2"/>
  <c r="AJP51" i="11" l="1"/>
  <c r="AMB68" i="2"/>
  <c r="ALY17" i="2" l="1"/>
  <c r="ALY16" i="2"/>
  <c r="AJM50" i="11"/>
  <c r="AJM49" i="11"/>
  <c r="AJM47" i="11"/>
  <c r="AJM46" i="11"/>
  <c r="AJM40" i="11"/>
  <c r="AJM51" i="11" l="1"/>
  <c r="XZ40" i="14"/>
  <c r="XY40" i="14"/>
  <c r="XZ39" i="14"/>
  <c r="XY39" i="14"/>
  <c r="XZ38" i="14"/>
  <c r="XY38" i="14"/>
  <c r="XZ37" i="14"/>
  <c r="XY37" i="14"/>
  <c r="XZ36" i="14"/>
  <c r="XY36" i="14"/>
  <c r="XZ35" i="14"/>
  <c r="XY35" i="14"/>
  <c r="XZ34" i="14"/>
  <c r="XY34" i="14"/>
  <c r="XZ33" i="14"/>
  <c r="XY33" i="14"/>
  <c r="XZ32" i="14"/>
  <c r="XY32" i="14"/>
  <c r="XZ31" i="14"/>
  <c r="XY31" i="14"/>
  <c r="XZ30" i="14"/>
  <c r="XY30" i="14"/>
  <c r="XZ29" i="14"/>
  <c r="XY29" i="14"/>
  <c r="XZ28" i="14"/>
  <c r="XY28" i="14"/>
  <c r="XZ27" i="14"/>
  <c r="XY27" i="14"/>
  <c r="XZ12" i="14"/>
  <c r="XY12" i="14"/>
  <c r="XZ4" i="14"/>
  <c r="XY4" i="14"/>
  <c r="ALY67" i="2"/>
  <c r="ALY66" i="2"/>
  <c r="ALY65" i="2"/>
  <c r="ALY64" i="2"/>
  <c r="ALY63" i="2"/>
  <c r="ALY57" i="2"/>
  <c r="ALY44" i="2"/>
  <c r="ALY43" i="2"/>
  <c r="ALX35" i="2"/>
  <c r="ALX8" i="2"/>
  <c r="ALY68" i="2" l="1"/>
  <c r="ALU17" i="2"/>
  <c r="ALU16" i="2"/>
  <c r="AJJ50" i="11" l="1"/>
  <c r="AJJ49" i="11"/>
  <c r="AJJ47" i="11"/>
  <c r="AJJ46" i="11"/>
  <c r="AJJ40" i="11"/>
  <c r="XX12" i="14"/>
  <c r="XX4" i="14"/>
  <c r="ALU67" i="2"/>
  <c r="ALU66" i="2"/>
  <c r="ALU65" i="2"/>
  <c r="ALU64" i="2"/>
  <c r="ALU63" i="2"/>
  <c r="ALU57" i="2"/>
  <c r="ALU44" i="2"/>
  <c r="ALU43" i="2"/>
  <c r="ALT35" i="2"/>
  <c r="ALT8" i="2"/>
  <c r="ALR17" i="2"/>
  <c r="ALR16" i="2"/>
  <c r="AJJ51" i="11" l="1"/>
  <c r="ALU68" i="2"/>
  <c r="AJG50" i="11" l="1"/>
  <c r="AJG49" i="11"/>
  <c r="AJG47" i="11"/>
  <c r="AJG46" i="11"/>
  <c r="AJG40" i="11"/>
  <c r="XW40" i="14"/>
  <c r="XW39" i="14"/>
  <c r="XW38" i="14"/>
  <c r="XW37" i="14"/>
  <c r="XW36" i="14"/>
  <c r="XW35" i="14"/>
  <c r="XW34" i="14"/>
  <c r="XW33" i="14"/>
  <c r="XW32" i="14"/>
  <c r="XW31" i="14"/>
  <c r="XW30" i="14"/>
  <c r="XW29" i="14"/>
  <c r="XW28" i="14"/>
  <c r="XW27" i="14"/>
  <c r="XW12" i="14"/>
  <c r="XW4" i="14"/>
  <c r="ALR67" i="2"/>
  <c r="ALR66" i="2"/>
  <c r="ALR65" i="2"/>
  <c r="ALR64" i="2"/>
  <c r="ALR63" i="2"/>
  <c r="ALR57" i="2"/>
  <c r="ALR44" i="2"/>
  <c r="ALR43" i="2"/>
  <c r="ALQ35" i="2"/>
  <c r="ALQ8" i="2"/>
  <c r="ALO17" i="2"/>
  <c r="ALO16" i="2"/>
  <c r="AJD50" i="11"/>
  <c r="AJD49" i="11"/>
  <c r="AJD47" i="11"/>
  <c r="AJD46" i="11"/>
  <c r="AJD40" i="11"/>
  <c r="AJD51" i="11" l="1"/>
  <c r="AJG51" i="11"/>
  <c r="ALR68" i="2"/>
  <c r="XV40" i="14" l="1"/>
  <c r="XV39" i="14"/>
  <c r="XV38" i="14"/>
  <c r="XV37" i="14"/>
  <c r="XV36" i="14"/>
  <c r="XV35" i="14"/>
  <c r="XV34" i="14"/>
  <c r="XV33" i="14"/>
  <c r="XV32" i="14"/>
  <c r="XV31" i="14"/>
  <c r="XV30" i="14"/>
  <c r="XV29" i="14"/>
  <c r="XV28" i="14"/>
  <c r="XV27" i="14"/>
  <c r="XV12" i="14"/>
  <c r="XV4" i="14"/>
  <c r="ALO67" i="2"/>
  <c r="ALO66" i="2"/>
  <c r="ALO65" i="2"/>
  <c r="ALO64" i="2"/>
  <c r="ALO63" i="2"/>
  <c r="ALO57" i="2"/>
  <c r="ALO44" i="2"/>
  <c r="ALO43" i="2"/>
  <c r="ALN35" i="2"/>
  <c r="ALN8" i="2"/>
  <c r="ALL17" i="2"/>
  <c r="ALL16" i="2"/>
  <c r="ALO68" i="2" l="1"/>
  <c r="AJA50" i="11"/>
  <c r="AJA49" i="11"/>
  <c r="AJA47" i="11"/>
  <c r="AJA46" i="11"/>
  <c r="AJA40" i="11"/>
  <c r="XU40" i="14"/>
  <c r="XU39" i="14"/>
  <c r="XU38" i="14"/>
  <c r="XU37" i="14"/>
  <c r="XU36" i="14"/>
  <c r="XU35" i="14"/>
  <c r="XU34" i="14"/>
  <c r="XU33" i="14"/>
  <c r="XU32" i="14"/>
  <c r="XU31" i="14"/>
  <c r="XU30" i="14"/>
  <c r="XU29" i="14"/>
  <c r="XU28" i="14"/>
  <c r="XU27" i="14"/>
  <c r="XU12" i="14"/>
  <c r="XU4" i="14"/>
  <c r="ALL67" i="2"/>
  <c r="ALL66" i="2"/>
  <c r="ALL65" i="2"/>
  <c r="ALL64" i="2"/>
  <c r="ALL63" i="2"/>
  <c r="ALL57" i="2"/>
  <c r="ALL44" i="2"/>
  <c r="ALL43" i="2"/>
  <c r="ALK35" i="2"/>
  <c r="ALK8" i="2"/>
  <c r="AIX50" i="11"/>
  <c r="AIX49" i="11"/>
  <c r="AIX47" i="11"/>
  <c r="AIX46" i="11"/>
  <c r="ALI17" i="2"/>
  <c r="ALI16" i="2"/>
  <c r="AJA51" i="11" l="1"/>
  <c r="ALL68" i="2"/>
  <c r="AIX40" i="11"/>
  <c r="AIX51" i="11" s="1"/>
  <c r="XT40" i="14"/>
  <c r="XT39" i="14"/>
  <c r="XT38" i="14"/>
  <c r="XT37" i="14"/>
  <c r="XT36" i="14"/>
  <c r="XT35" i="14"/>
  <c r="XT34" i="14"/>
  <c r="XT33" i="14"/>
  <c r="XT32" i="14"/>
  <c r="XT31" i="14"/>
  <c r="XT30" i="14"/>
  <c r="XT29" i="14"/>
  <c r="XT28" i="14"/>
  <c r="XT27" i="14"/>
  <c r="XT12" i="14"/>
  <c r="XT4" i="14"/>
  <c r="ALI67" i="2"/>
  <c r="ALI66" i="2"/>
  <c r="ALI65" i="2"/>
  <c r="ALI64" i="2"/>
  <c r="ALI63" i="2"/>
  <c r="ALI57" i="2"/>
  <c r="ALI44" i="2"/>
  <c r="ALI43" i="2"/>
  <c r="ALH35" i="2"/>
  <c r="ALH8" i="2"/>
  <c r="ALI68" i="2" l="1"/>
  <c r="ALF17" i="2" l="1"/>
  <c r="ALF16" i="2"/>
  <c r="AIU50" i="11" l="1"/>
  <c r="AIU49" i="11"/>
  <c r="AIU47" i="11"/>
  <c r="AIU46" i="11"/>
  <c r="AIU40" i="11"/>
  <c r="XS40" i="14"/>
  <c r="XR40" i="14"/>
  <c r="XS39" i="14"/>
  <c r="XR39" i="14"/>
  <c r="XS38" i="14"/>
  <c r="XR38" i="14"/>
  <c r="XS37" i="14"/>
  <c r="XR37" i="14"/>
  <c r="XS36" i="14"/>
  <c r="XR36" i="14"/>
  <c r="XS35" i="14"/>
  <c r="XR35" i="14"/>
  <c r="XS34" i="14"/>
  <c r="XR34" i="14"/>
  <c r="XS33" i="14"/>
  <c r="XR33" i="14"/>
  <c r="XS32" i="14"/>
  <c r="XR32" i="14"/>
  <c r="XS31" i="14"/>
  <c r="XR31" i="14"/>
  <c r="XS30" i="14"/>
  <c r="XR30" i="14"/>
  <c r="XS29" i="14"/>
  <c r="XR29" i="14"/>
  <c r="XS28" i="14"/>
  <c r="XR28" i="14"/>
  <c r="XS27" i="14"/>
  <c r="XR27" i="14"/>
  <c r="XS12" i="14"/>
  <c r="XR12" i="14"/>
  <c r="XS4" i="14"/>
  <c r="XR4" i="14"/>
  <c r="ALF67" i="2"/>
  <c r="ALF66" i="2"/>
  <c r="ALF65" i="2"/>
  <c r="ALF64" i="2"/>
  <c r="ALF63" i="2"/>
  <c r="ALF57" i="2"/>
  <c r="ALF44" i="2"/>
  <c r="ALF43" i="2"/>
  <c r="ALE35" i="2"/>
  <c r="ALE8" i="2"/>
  <c r="ALB17" i="2"/>
  <c r="ALB16" i="2"/>
  <c r="AIU51" i="11" l="1"/>
  <c r="ALF68" i="2"/>
  <c r="AIR50" i="11"/>
  <c r="AIR49" i="11"/>
  <c r="AIR47" i="11"/>
  <c r="AIR46" i="11"/>
  <c r="AIR40" i="11"/>
  <c r="ALB67" i="2"/>
  <c r="ALB66" i="2"/>
  <c r="ALB65" i="2"/>
  <c r="ALB64" i="2"/>
  <c r="ALB63" i="2"/>
  <c r="ALB57" i="2"/>
  <c r="ALB44" i="2"/>
  <c r="ALB43" i="2"/>
  <c r="ALA35" i="2"/>
  <c r="ALA8" i="2"/>
  <c r="AKY17" i="2"/>
  <c r="AKY16" i="2"/>
  <c r="AIR51" i="11" l="1"/>
  <c r="ALB68" i="2"/>
  <c r="AIO50" i="11"/>
  <c r="AIO49" i="11"/>
  <c r="AIO47" i="11"/>
  <c r="AIO46" i="11"/>
  <c r="AIO40" i="11"/>
  <c r="XP40" i="14"/>
  <c r="XP39" i="14"/>
  <c r="XP38" i="14"/>
  <c r="XP37" i="14"/>
  <c r="XP36" i="14"/>
  <c r="XP35" i="14"/>
  <c r="XP34" i="14"/>
  <c r="XP33" i="14"/>
  <c r="XP32" i="14"/>
  <c r="XP31" i="14"/>
  <c r="XP30" i="14"/>
  <c r="XP29" i="14"/>
  <c r="XP28" i="14"/>
  <c r="XP27" i="14"/>
  <c r="XP12" i="14"/>
  <c r="XP4" i="14"/>
  <c r="AKY67" i="2"/>
  <c r="AKY66" i="2"/>
  <c r="AKY65" i="2"/>
  <c r="AKY64" i="2"/>
  <c r="AKY63" i="2"/>
  <c r="AKY57" i="2"/>
  <c r="AKY44" i="2"/>
  <c r="AKY43" i="2"/>
  <c r="AKX35" i="2"/>
  <c r="AKX8" i="2"/>
  <c r="AIO51" i="11" l="1"/>
  <c r="AKY68" i="2"/>
  <c r="AKV17" i="2"/>
  <c r="AKV16" i="2"/>
  <c r="AIL50" i="11" l="1"/>
  <c r="AIL49" i="11"/>
  <c r="AIL47" i="11"/>
  <c r="AIL46" i="11"/>
  <c r="AIL40" i="11"/>
  <c r="XO40" i="14"/>
  <c r="XO39" i="14"/>
  <c r="XO38" i="14"/>
  <c r="XO37" i="14"/>
  <c r="XO36" i="14"/>
  <c r="XO35" i="14"/>
  <c r="XO34" i="14"/>
  <c r="XO33" i="14"/>
  <c r="XO32" i="14"/>
  <c r="XO31" i="14"/>
  <c r="XO30" i="14"/>
  <c r="XO29" i="14"/>
  <c r="XO28" i="14"/>
  <c r="XO27" i="14"/>
  <c r="XO12" i="14"/>
  <c r="XO4" i="14"/>
  <c r="AKV67" i="2"/>
  <c r="AKV66" i="2"/>
  <c r="AKV65" i="2"/>
  <c r="AKV64" i="2"/>
  <c r="AKV63" i="2"/>
  <c r="AKV57" i="2"/>
  <c r="AKV44" i="2"/>
  <c r="AKV43" i="2"/>
  <c r="AKU35" i="2"/>
  <c r="AKU8" i="2"/>
  <c r="AKS17" i="2"/>
  <c r="AKS16" i="2"/>
  <c r="AIL51" i="11" l="1"/>
  <c r="AKV68" i="2"/>
  <c r="AII50" i="11"/>
  <c r="AII49" i="11"/>
  <c r="AII47" i="11"/>
  <c r="AII46" i="11"/>
  <c r="AII40" i="11"/>
  <c r="XN40" i="14"/>
  <c r="XN39" i="14"/>
  <c r="XN38" i="14"/>
  <c r="XN37" i="14"/>
  <c r="XN36" i="14"/>
  <c r="XN35" i="14"/>
  <c r="XN34" i="14"/>
  <c r="XN33" i="14"/>
  <c r="XN32" i="14"/>
  <c r="XN31" i="14"/>
  <c r="XN30" i="14"/>
  <c r="XN29" i="14"/>
  <c r="XN28" i="14"/>
  <c r="XN27" i="14"/>
  <c r="XN12" i="14"/>
  <c r="XN4" i="14"/>
  <c r="AKS67" i="2"/>
  <c r="AKS66" i="2"/>
  <c r="AKS65" i="2"/>
  <c r="AKS64" i="2"/>
  <c r="AKS63" i="2"/>
  <c r="AKS57" i="2"/>
  <c r="AKS44" i="2"/>
  <c r="AKS43" i="2"/>
  <c r="AKR35" i="2"/>
  <c r="AKR8" i="2"/>
  <c r="API6" i="2"/>
  <c r="AWQ7" i="2"/>
  <c r="AWR7" i="2" s="1"/>
  <c r="AWT7" i="2" s="1"/>
  <c r="AWU7" i="2" s="1"/>
  <c r="AWV7" i="2" s="1"/>
  <c r="AWW7" i="2" s="1"/>
  <c r="AWX7" i="2" s="1"/>
  <c r="AWY7" i="2" s="1"/>
  <c r="AXA7" i="2" s="1"/>
  <c r="AXB7" i="2" s="1"/>
  <c r="AXC7" i="2" s="1"/>
  <c r="AXD7" i="2" s="1"/>
  <c r="AXE7" i="2" s="1"/>
  <c r="AXF7" i="2" s="1"/>
  <c r="AXH7" i="2" s="1"/>
  <c r="AXI7" i="2" s="1"/>
  <c r="AVO7" i="2"/>
  <c r="AQV6" i="2"/>
  <c r="AQY6" i="2" s="1"/>
  <c r="ARB6" i="2" s="1"/>
  <c r="ARE6" i="2" s="1"/>
  <c r="ARH6" i="2" s="1"/>
  <c r="AOM7" i="2"/>
  <c r="AOP7" i="2" s="1"/>
  <c r="AOS7" i="2" s="1"/>
  <c r="AOW7" i="2" s="1"/>
  <c r="AOZ7" i="2" s="1"/>
  <c r="APC7" i="2" s="1"/>
  <c r="APF7" i="2" s="1"/>
  <c r="API7" i="2" s="1"/>
  <c r="APL7" i="2" s="1"/>
  <c r="APQ7" i="2" l="1"/>
  <c r="APR7" i="2" s="1"/>
  <c r="APS7" i="2" s="1"/>
  <c r="APT7" i="2" s="1"/>
  <c r="APY7" i="2" s="1"/>
  <c r="AQC7" i="2" s="1"/>
  <c r="AQF7" i="2" s="1"/>
  <c r="APO7" i="2"/>
  <c r="AII51" i="11"/>
  <c r="AKS68" i="2"/>
  <c r="AVR7" i="2"/>
  <c r="AVU7" i="2" s="1"/>
  <c r="AVY7" i="2" s="1"/>
  <c r="AWB7" i="2" s="1"/>
  <c r="AWE7" i="2" s="1"/>
  <c r="AWH7" i="2" s="1"/>
  <c r="AWJ7" i="2" s="1"/>
  <c r="AWK7" i="2" s="1"/>
  <c r="AWM7" i="2" s="1"/>
  <c r="AWN7" i="2" s="1"/>
  <c r="AWO7" i="2" s="1"/>
  <c r="ATW7" i="2"/>
  <c r="ATZ7" i="2" s="1"/>
  <c r="AUF7" i="2" s="1"/>
  <c r="AUI7" i="2" s="1"/>
  <c r="AUM7" i="2" s="1"/>
  <c r="AUP7" i="2" s="1"/>
  <c r="ARK6" i="2"/>
  <c r="ARO6" i="2" s="1"/>
  <c r="ARR6" i="2" s="1"/>
  <c r="ARU6" i="2" s="1"/>
  <c r="APL6" i="2"/>
  <c r="APO6" i="2" s="1"/>
  <c r="AQI7" i="2" l="1"/>
  <c r="ARX6" i="2"/>
  <c r="APQ6" i="2"/>
  <c r="AQR8" i="2"/>
  <c r="AQL7" i="2" l="1"/>
  <c r="ASA6" i="2"/>
  <c r="APR6" i="2"/>
  <c r="APS6" i="2" l="1"/>
  <c r="ASD6" i="2"/>
  <c r="AQO7" i="2"/>
  <c r="APT6" i="2" l="1"/>
  <c r="AQV7" i="2"/>
  <c r="APV6" i="2" l="1"/>
  <c r="AQV8" i="2"/>
  <c r="AQY7" i="2"/>
  <c r="ASK6" i="2"/>
  <c r="APY6" i="2" l="1"/>
  <c r="APV8" i="2"/>
  <c r="ASN6" i="2"/>
  <c r="AQY8" i="2"/>
  <c r="ARB7" i="2"/>
  <c r="APY8" i="2" l="1"/>
  <c r="AQC6" i="2"/>
  <c r="ARE7" i="2"/>
  <c r="ARB8" i="2"/>
  <c r="ASQ6" i="2"/>
  <c r="AQF6" i="2" l="1"/>
  <c r="AQC8" i="2"/>
  <c r="ARE8" i="2"/>
  <c r="ARH7" i="2"/>
  <c r="AST6" i="2"/>
  <c r="AQI6" i="2" l="1"/>
  <c r="AQF8" i="2"/>
  <c r="ASW6" i="2"/>
  <c r="ARK7" i="2"/>
  <c r="ARH8" i="2"/>
  <c r="AQL6" i="2" l="1"/>
  <c r="AQI8" i="2"/>
  <c r="ARO7" i="2"/>
  <c r="ARK8" i="2"/>
  <c r="ATA6" i="2"/>
  <c r="AQO6" i="2" l="1"/>
  <c r="AQO8" i="2" s="1"/>
  <c r="AQL8" i="2"/>
  <c r="ATD6" i="2"/>
  <c r="ARR7" i="2"/>
  <c r="ARO8" i="2"/>
  <c r="AKP17" i="2"/>
  <c r="AKP16" i="2"/>
  <c r="ARU7" i="2" l="1"/>
  <c r="ARR8" i="2"/>
  <c r="ATG6" i="2"/>
  <c r="ATJ6" i="2" l="1"/>
  <c r="ARX7" i="2"/>
  <c r="ARU8" i="2"/>
  <c r="ASA7" i="2" l="1"/>
  <c r="ARX8" i="2"/>
  <c r="ATM6" i="2"/>
  <c r="ATP6" i="2" l="1"/>
  <c r="ASD7" i="2"/>
  <c r="ASA8" i="2"/>
  <c r="AIF50" i="11"/>
  <c r="AIF49" i="11"/>
  <c r="AIF47" i="11"/>
  <c r="AIF46" i="11"/>
  <c r="AIF40" i="11"/>
  <c r="XM40" i="14"/>
  <c r="XM39" i="14"/>
  <c r="XM38" i="14"/>
  <c r="XM37" i="14"/>
  <c r="XM36" i="14"/>
  <c r="XM35" i="14"/>
  <c r="XM34" i="14"/>
  <c r="XM33" i="14"/>
  <c r="XM32" i="14"/>
  <c r="XM31" i="14"/>
  <c r="XM30" i="14"/>
  <c r="XM29" i="14"/>
  <c r="XM28" i="14"/>
  <c r="XM27" i="14"/>
  <c r="XM12" i="14"/>
  <c r="XM4" i="14"/>
  <c r="AKP67" i="2"/>
  <c r="AKP66" i="2"/>
  <c r="AKP65" i="2"/>
  <c r="AKP64" i="2"/>
  <c r="AKP63" i="2"/>
  <c r="AKP57" i="2"/>
  <c r="AKP44" i="2"/>
  <c r="AKP43" i="2"/>
  <c r="AKO35" i="2"/>
  <c r="AKO8" i="2"/>
  <c r="AIF51" i="11" l="1"/>
  <c r="ASD8" i="2"/>
  <c r="AKP68" i="2"/>
  <c r="AKM17" i="2"/>
  <c r="AKM16" i="2"/>
  <c r="ATW6" i="2" l="1"/>
  <c r="ATT8" i="2"/>
  <c r="ASK7" i="2"/>
  <c r="ASH8" i="2"/>
  <c r="ASN7" i="2" l="1"/>
  <c r="ASK8" i="2"/>
  <c r="ATW8" i="2"/>
  <c r="ATZ6" i="2"/>
  <c r="AUC6" i="2" l="1"/>
  <c r="ATZ8" i="2"/>
  <c r="ASQ7" i="2"/>
  <c r="ASN8" i="2"/>
  <c r="AIC50" i="11"/>
  <c r="AIC49" i="11"/>
  <c r="AIC47" i="11"/>
  <c r="AIC46" i="11"/>
  <c r="AIC40" i="11"/>
  <c r="XK42" i="14"/>
  <c r="XL42" i="14" s="1"/>
  <c r="XM42" i="14" s="1"/>
  <c r="XN42" i="14" s="1"/>
  <c r="XO42" i="14" s="1"/>
  <c r="XP42" i="14" s="1"/>
  <c r="XR42" i="14" s="1"/>
  <c r="XS42" i="14" s="1"/>
  <c r="XT42" i="14" s="1"/>
  <c r="XU42" i="14" s="1"/>
  <c r="XV42" i="14" s="1"/>
  <c r="XW42" i="14" s="1"/>
  <c r="XY42" i="14" s="1"/>
  <c r="XZ42" i="14" s="1"/>
  <c r="YA42" i="14" s="1"/>
  <c r="YB42" i="14" s="1"/>
  <c r="YC42" i="14" s="1"/>
  <c r="YD42" i="14" s="1"/>
  <c r="YF42" i="14" s="1"/>
  <c r="YG42" i="14" s="1"/>
  <c r="YH42" i="14" s="1"/>
  <c r="YI42" i="14" s="1"/>
  <c r="YJ42" i="14" s="1"/>
  <c r="YK42" i="14" s="1"/>
  <c r="YM42" i="14" s="1"/>
  <c r="YN42" i="14" s="1"/>
  <c r="XK41" i="14"/>
  <c r="XL41" i="14" s="1"/>
  <c r="XM41" i="14" s="1"/>
  <c r="XN41" i="14" s="1"/>
  <c r="XO41" i="14" s="1"/>
  <c r="XP41" i="14" s="1"/>
  <c r="XR41" i="14" s="1"/>
  <c r="XS41" i="14" s="1"/>
  <c r="XT41" i="14" s="1"/>
  <c r="XU41" i="14" s="1"/>
  <c r="XV41" i="14" s="1"/>
  <c r="XW41" i="14" s="1"/>
  <c r="XY41" i="14" s="1"/>
  <c r="XZ41" i="14" s="1"/>
  <c r="YA41" i="14" s="1"/>
  <c r="YB41" i="14" s="1"/>
  <c r="YC41" i="14" s="1"/>
  <c r="YD41" i="14" s="1"/>
  <c r="YF41" i="14" s="1"/>
  <c r="YG41" i="14" s="1"/>
  <c r="YH41" i="14" s="1"/>
  <c r="YI41" i="14" s="1"/>
  <c r="YJ41" i="14" s="1"/>
  <c r="YK41" i="14" s="1"/>
  <c r="YM41" i="14" s="1"/>
  <c r="YN41" i="14" s="1"/>
  <c r="XL40" i="14"/>
  <c r="XK40" i="14"/>
  <c r="XK49" i="14" s="1"/>
  <c r="XL39" i="14"/>
  <c r="XK39" i="14"/>
  <c r="XL38" i="14"/>
  <c r="XK38" i="14"/>
  <c r="XL37" i="14"/>
  <c r="XK37" i="14"/>
  <c r="XK46" i="14" s="1"/>
  <c r="XL36" i="14"/>
  <c r="XK36" i="14"/>
  <c r="XL35" i="14"/>
  <c r="XK35" i="14"/>
  <c r="XL34" i="14"/>
  <c r="XK34" i="14"/>
  <c r="XL33" i="14"/>
  <c r="XK33" i="14"/>
  <c r="XL32" i="14"/>
  <c r="XK32" i="14"/>
  <c r="XL31" i="14"/>
  <c r="XK31" i="14"/>
  <c r="XL30" i="14"/>
  <c r="XK30" i="14"/>
  <c r="XL29" i="14"/>
  <c r="XK29" i="14"/>
  <c r="XL28" i="14"/>
  <c r="XK28" i="14"/>
  <c r="XL27" i="14"/>
  <c r="XK27" i="14"/>
  <c r="XL12" i="14"/>
  <c r="XK12" i="14"/>
  <c r="XL4" i="14"/>
  <c r="XK4" i="14"/>
  <c r="AKM67" i="2"/>
  <c r="AKM66" i="2"/>
  <c r="AKM65" i="2"/>
  <c r="AKM64" i="2"/>
  <c r="AKM63" i="2"/>
  <c r="AKM57" i="2"/>
  <c r="AKM44" i="2"/>
  <c r="AKM43" i="2"/>
  <c r="AKL35" i="2"/>
  <c r="AKL8" i="2"/>
  <c r="AQW21" i="11"/>
  <c r="AQZ21" i="11" s="1"/>
  <c r="AOC21" i="11"/>
  <c r="AOF21" i="11" s="1"/>
  <c r="AOI21" i="11" s="1"/>
  <c r="ANZ10" i="11"/>
  <c r="ANW10" i="11"/>
  <c r="ANT10" i="11"/>
  <c r="ANK10" i="11"/>
  <c r="ANH10" i="11"/>
  <c r="ANE10" i="11"/>
  <c r="ANB10" i="11"/>
  <c r="AMZ10" i="11"/>
  <c r="AMY10" i="11"/>
  <c r="AMX10" i="11"/>
  <c r="AMW10" i="11"/>
  <c r="AMS10" i="11"/>
  <c r="AMP10" i="11"/>
  <c r="AMM10" i="11"/>
  <c r="AMJ10" i="11"/>
  <c r="AMG10" i="11"/>
  <c r="AMD10" i="11"/>
  <c r="AMA10" i="11"/>
  <c r="ALX10" i="11"/>
  <c r="ALU10" i="11"/>
  <c r="ALR10" i="11"/>
  <c r="ALO10" i="11"/>
  <c r="ALL10" i="11"/>
  <c r="AKI17" i="2"/>
  <c r="AKI16" i="2"/>
  <c r="ARC21" i="11" l="1"/>
  <c r="ARF21" i="11" s="1"/>
  <c r="ARI21" i="11" s="1"/>
  <c r="ARL21" i="11" s="1"/>
  <c r="ARO21" i="11" s="1"/>
  <c r="ARR21" i="11" s="1"/>
  <c r="ARU21" i="11" s="1"/>
  <c r="ARX21" i="11" s="1"/>
  <c r="AOL21" i="11"/>
  <c r="XL46" i="14"/>
  <c r="XM47" i="14"/>
  <c r="XM43" i="14"/>
  <c r="XM46" i="14"/>
  <c r="XL43" i="14"/>
  <c r="YN43" i="14"/>
  <c r="YM43" i="14"/>
  <c r="YK43" i="14"/>
  <c r="YJ43" i="14"/>
  <c r="YF43" i="14"/>
  <c r="YI43" i="14"/>
  <c r="YG43" i="14"/>
  <c r="YH43" i="14"/>
  <c r="YD43" i="14"/>
  <c r="YC43" i="14"/>
  <c r="YB43" i="14"/>
  <c r="XZ43" i="14"/>
  <c r="XY43" i="14"/>
  <c r="YA43" i="14"/>
  <c r="XW43" i="14"/>
  <c r="XV43" i="14"/>
  <c r="XU43" i="14"/>
  <c r="XR43" i="14"/>
  <c r="XS43" i="14"/>
  <c r="XT43" i="14"/>
  <c r="XP43" i="14"/>
  <c r="XO43" i="14"/>
  <c r="XN43" i="14"/>
  <c r="YM49" i="14"/>
  <c r="YN49" i="14"/>
  <c r="YK49" i="14"/>
  <c r="YJ49" i="14"/>
  <c r="YG49" i="14"/>
  <c r="YF49" i="14"/>
  <c r="YI49" i="14"/>
  <c r="YH49" i="14"/>
  <c r="YD49" i="14"/>
  <c r="YC49" i="14"/>
  <c r="YB49" i="14"/>
  <c r="YA49" i="14"/>
  <c r="XZ49" i="14"/>
  <c r="XY49" i="14"/>
  <c r="XW49" i="14"/>
  <c r="XV49" i="14"/>
  <c r="XU49" i="14"/>
  <c r="XS49" i="14"/>
  <c r="XR49" i="14"/>
  <c r="XT49" i="14"/>
  <c r="XP49" i="14"/>
  <c r="XO49" i="14"/>
  <c r="XN49" i="14"/>
  <c r="YN46" i="14"/>
  <c r="YM46" i="14"/>
  <c r="YK46" i="14"/>
  <c r="YJ46" i="14"/>
  <c r="YI46" i="14"/>
  <c r="YF46" i="14"/>
  <c r="YG46" i="14"/>
  <c r="YH46" i="14"/>
  <c r="YD46" i="14"/>
  <c r="YC46" i="14"/>
  <c r="YB46" i="14"/>
  <c r="XY46" i="14"/>
  <c r="YA46" i="14"/>
  <c r="XZ46" i="14"/>
  <c r="XW46" i="14"/>
  <c r="XV46" i="14"/>
  <c r="XU46" i="14"/>
  <c r="XS46" i="14"/>
  <c r="XT46" i="14"/>
  <c r="XR46" i="14"/>
  <c r="XP46" i="14"/>
  <c r="XO46" i="14"/>
  <c r="XN46" i="14"/>
  <c r="XK47" i="14"/>
  <c r="YM47" i="14"/>
  <c r="YN47" i="14"/>
  <c r="YK47" i="14"/>
  <c r="YJ47" i="14"/>
  <c r="YI47" i="14"/>
  <c r="YF47" i="14"/>
  <c r="YG47" i="14"/>
  <c r="YH47" i="14"/>
  <c r="YD47" i="14"/>
  <c r="YC47" i="14"/>
  <c r="YB47" i="14"/>
  <c r="YA47" i="14"/>
  <c r="XY47" i="14"/>
  <c r="XZ47" i="14"/>
  <c r="XW47" i="14"/>
  <c r="XV47" i="14"/>
  <c r="XU47" i="14"/>
  <c r="XR47" i="14"/>
  <c r="XS47" i="14"/>
  <c r="XT47" i="14"/>
  <c r="XP47" i="14"/>
  <c r="XO47" i="14"/>
  <c r="XN47" i="14"/>
  <c r="XK48" i="14"/>
  <c r="YN48" i="14"/>
  <c r="YM48" i="14"/>
  <c r="YK48" i="14"/>
  <c r="YJ48" i="14"/>
  <c r="YI48" i="14"/>
  <c r="YF48" i="14"/>
  <c r="YG48" i="14"/>
  <c r="YH48" i="14"/>
  <c r="YD48" i="14"/>
  <c r="YC48" i="14"/>
  <c r="YB48" i="14"/>
  <c r="XY48" i="14"/>
  <c r="XZ48" i="14"/>
  <c r="YA48" i="14"/>
  <c r="XW48" i="14"/>
  <c r="XV48" i="14"/>
  <c r="XU48" i="14"/>
  <c r="XS48" i="14"/>
  <c r="XR48" i="14"/>
  <c r="XT48" i="14"/>
  <c r="XP48" i="14"/>
  <c r="XO48" i="14"/>
  <c r="XN48" i="14"/>
  <c r="XM49" i="14"/>
  <c r="XK45" i="14"/>
  <c r="YN45" i="14"/>
  <c r="YM45" i="14"/>
  <c r="YK45" i="14"/>
  <c r="YJ45" i="14"/>
  <c r="YI45" i="14"/>
  <c r="YF45" i="14"/>
  <c r="YH45" i="14"/>
  <c r="YG45" i="14"/>
  <c r="YD45" i="14"/>
  <c r="YC45" i="14"/>
  <c r="YB45" i="14"/>
  <c r="XZ45" i="14"/>
  <c r="XY45" i="14"/>
  <c r="YA45" i="14"/>
  <c r="XW45" i="14"/>
  <c r="XV45" i="14"/>
  <c r="XU45" i="14"/>
  <c r="XR45" i="14"/>
  <c r="XS45" i="14"/>
  <c r="XT45" i="14"/>
  <c r="XP45" i="14"/>
  <c r="XO45" i="14"/>
  <c r="XN45" i="14"/>
  <c r="XM45" i="14"/>
  <c r="XM48" i="14"/>
  <c r="XK44" i="14"/>
  <c r="YN44" i="14"/>
  <c r="YM44" i="14"/>
  <c r="YK44" i="14"/>
  <c r="YJ44" i="14"/>
  <c r="YI44" i="14"/>
  <c r="YG44" i="14"/>
  <c r="YF44" i="14"/>
  <c r="YH44" i="14"/>
  <c r="YD44" i="14"/>
  <c r="YC44" i="14"/>
  <c r="YB44" i="14"/>
  <c r="XZ44" i="14"/>
  <c r="XY44" i="14"/>
  <c r="YA44" i="14"/>
  <c r="XW44" i="14"/>
  <c r="XV44" i="14"/>
  <c r="XU44" i="14"/>
  <c r="XR44" i="14"/>
  <c r="XT44" i="14"/>
  <c r="XS44" i="14"/>
  <c r="XP44" i="14"/>
  <c r="XO44" i="14"/>
  <c r="XN44" i="14"/>
  <c r="XM44" i="14"/>
  <c r="AST7" i="2"/>
  <c r="ASQ8" i="2"/>
  <c r="AUF6" i="2"/>
  <c r="AUC8" i="2"/>
  <c r="XL49" i="14"/>
  <c r="XL47" i="14"/>
  <c r="XL44" i="14"/>
  <c r="AIC51" i="11"/>
  <c r="XK43" i="14"/>
  <c r="XL45" i="14"/>
  <c r="XL48" i="14"/>
  <c r="AKM68" i="2"/>
  <c r="AHZ50" i="11"/>
  <c r="AHZ49" i="11"/>
  <c r="AHZ47" i="11"/>
  <c r="AHZ46" i="11"/>
  <c r="AHZ40" i="11"/>
  <c r="XJ12" i="14"/>
  <c r="XJ4" i="14"/>
  <c r="AKI67" i="2"/>
  <c r="AKI66" i="2"/>
  <c r="AKI65" i="2"/>
  <c r="AKI64" i="2"/>
  <c r="AKI63" i="2"/>
  <c r="AKI57" i="2"/>
  <c r="AKI44" i="2"/>
  <c r="AKI43" i="2"/>
  <c r="AKH35" i="2"/>
  <c r="AKH8" i="2"/>
  <c r="ASA21" i="11" l="1"/>
  <c r="ASD21" i="11" s="1"/>
  <c r="ASG21" i="11" s="1"/>
  <c r="ASJ21" i="11" s="1"/>
  <c r="AOO21" i="11"/>
  <c r="AOR21" i="11" s="1"/>
  <c r="AHZ51" i="11"/>
  <c r="AUI6" i="2"/>
  <c r="AUF8" i="2"/>
  <c r="ASW7" i="2"/>
  <c r="AST8" i="2"/>
  <c r="AKI68" i="2"/>
  <c r="ASM21" i="11" l="1"/>
  <c r="ASP21" i="11" s="1"/>
  <c r="ASS21" i="11" s="1"/>
  <c r="AOU21" i="11"/>
  <c r="ATA7" i="2"/>
  <c r="ASW8" i="2"/>
  <c r="AUM6" i="2"/>
  <c r="AUI8" i="2"/>
  <c r="XH40" i="14"/>
  <c r="AKF17" i="2"/>
  <c r="AKF16" i="2"/>
  <c r="ASV21" i="11" l="1"/>
  <c r="ASY21" i="11" s="1"/>
  <c r="ATB21" i="11" s="1"/>
  <c r="AOX21" i="11"/>
  <c r="AUP6" i="2"/>
  <c r="AUM8" i="2"/>
  <c r="ATD7" i="2"/>
  <c r="ATA8" i="2"/>
  <c r="AHW50" i="11"/>
  <c r="AHW49" i="11"/>
  <c r="AHW47" i="11"/>
  <c r="AHW46" i="11"/>
  <c r="AHW40" i="11"/>
  <c r="XI40" i="14"/>
  <c r="XI39" i="14"/>
  <c r="XI38" i="14"/>
  <c r="XI37" i="14"/>
  <c r="XI36" i="14"/>
  <c r="XI35" i="14"/>
  <c r="XI34" i="14"/>
  <c r="XI33" i="14"/>
  <c r="XI32" i="14"/>
  <c r="XI31" i="14"/>
  <c r="XI30" i="14"/>
  <c r="XI29" i="14"/>
  <c r="XI28" i="14"/>
  <c r="XI27" i="14"/>
  <c r="XI12" i="14"/>
  <c r="XI4" i="14"/>
  <c r="AKF67" i="2"/>
  <c r="AKF66" i="2"/>
  <c r="AKF65" i="2"/>
  <c r="AKF64" i="2"/>
  <c r="AKF63" i="2"/>
  <c r="AKF57" i="2"/>
  <c r="AKF44" i="2"/>
  <c r="AKF43" i="2"/>
  <c r="AKE35" i="2"/>
  <c r="AKE8" i="2"/>
  <c r="AKC17" i="2"/>
  <c r="AKC16" i="2"/>
  <c r="ATE21" i="11" l="1"/>
  <c r="AUP8" i="2"/>
  <c r="AUS6" i="2"/>
  <c r="APA21" i="11"/>
  <c r="AHW51" i="11"/>
  <c r="ATG7" i="2"/>
  <c r="ATD8" i="2"/>
  <c r="AKF68" i="2"/>
  <c r="ATF21" i="11" l="1"/>
  <c r="ATG21" i="11" s="1"/>
  <c r="ATI21" i="11" s="1"/>
  <c r="ATJ21" i="11" s="1"/>
  <c r="ATK21" i="11" s="1"/>
  <c r="ATM21" i="11" s="1"/>
  <c r="ATN21" i="11" s="1"/>
  <c r="ATP21" i="11" s="1"/>
  <c r="ATQ21" i="11" s="1"/>
  <c r="ATR21" i="11" s="1"/>
  <c r="ATS21" i="11" s="1"/>
  <c r="ATT21" i="11" s="1"/>
  <c r="ATU21" i="11" s="1"/>
  <c r="ATW21" i="11" s="1"/>
  <c r="ATX21" i="11" s="1"/>
  <c r="ATY21" i="11" s="1"/>
  <c r="ATZ21" i="11" s="1"/>
  <c r="AUA21" i="11" s="1"/>
  <c r="AUB21" i="11" s="1"/>
  <c r="AUD21" i="11" s="1"/>
  <c r="AUE21" i="11" s="1"/>
  <c r="AUF21" i="11" s="1"/>
  <c r="AUG21" i="11" s="1"/>
  <c r="AUH21" i="11" s="1"/>
  <c r="AUI21" i="11" s="1"/>
  <c r="AUK21" i="11" s="1"/>
  <c r="AUL21" i="11" s="1"/>
  <c r="AUM21" i="11" s="1"/>
  <c r="AUN21" i="11" s="1"/>
  <c r="AUO21" i="11" s="1"/>
  <c r="AUP21" i="11" s="1"/>
  <c r="AUS8" i="2"/>
  <c r="AUV6" i="2"/>
  <c r="APD21" i="11"/>
  <c r="ATJ7" i="2"/>
  <c r="ATG8" i="2"/>
  <c r="AUY6" i="2" l="1"/>
  <c r="AUV8" i="2"/>
  <c r="APG21" i="11"/>
  <c r="APJ21" i="11" s="1"/>
  <c r="APM21" i="11" s="1"/>
  <c r="APP21" i="11" s="1"/>
  <c r="APS21" i="11" s="1"/>
  <c r="APV21" i="11" s="1"/>
  <c r="APY21" i="11" s="1"/>
  <c r="AQB21" i="11" s="1"/>
  <c r="ATM7" i="2"/>
  <c r="ATJ8" i="2"/>
  <c r="AHT50" i="11"/>
  <c r="AHT49" i="11"/>
  <c r="AHT47" i="11"/>
  <c r="AHT46" i="11"/>
  <c r="AHT40" i="11"/>
  <c r="XH39" i="14"/>
  <c r="XH38" i="14"/>
  <c r="XH37" i="14"/>
  <c r="XH36" i="14"/>
  <c r="XH35" i="14"/>
  <c r="XH34" i="14"/>
  <c r="XH33" i="14"/>
  <c r="XH32" i="14"/>
  <c r="XH31" i="14"/>
  <c r="XH30" i="14"/>
  <c r="XH29" i="14"/>
  <c r="XH28" i="14"/>
  <c r="XH27" i="14"/>
  <c r="XH12" i="14"/>
  <c r="XH4" i="14"/>
  <c r="AKC67" i="2"/>
  <c r="AKC66" i="2"/>
  <c r="AKC65" i="2"/>
  <c r="AKC64" i="2"/>
  <c r="AKC63" i="2"/>
  <c r="AKC57" i="2"/>
  <c r="AKC44" i="2"/>
  <c r="AKC43" i="2"/>
  <c r="AKB35" i="2"/>
  <c r="AKB8" i="2"/>
  <c r="AJZ17" i="2"/>
  <c r="AJZ16" i="2"/>
  <c r="AVB6" i="2" l="1"/>
  <c r="AUY8" i="2"/>
  <c r="AQE21" i="11"/>
  <c r="AQH21" i="11" s="1"/>
  <c r="ATP7" i="2"/>
  <c r="ATP8" i="2" s="1"/>
  <c r="ATM8" i="2"/>
  <c r="AHT51" i="11"/>
  <c r="AKC68" i="2"/>
  <c r="AVF6" i="2" l="1"/>
  <c r="AVB8" i="2"/>
  <c r="AQK21" i="11"/>
  <c r="AQN21" i="11" s="1"/>
  <c r="AHQ50" i="11"/>
  <c r="AHQ49" i="11"/>
  <c r="AHQ47" i="11"/>
  <c r="AHQ46" i="11"/>
  <c r="AHQ40" i="11"/>
  <c r="XG40" i="14"/>
  <c r="XG39" i="14"/>
  <c r="XG38" i="14"/>
  <c r="XG37" i="14"/>
  <c r="XG36" i="14"/>
  <c r="XG35" i="14"/>
  <c r="XG34" i="14"/>
  <c r="XG33" i="14"/>
  <c r="XG32" i="14"/>
  <c r="XG31" i="14"/>
  <c r="XG30" i="14"/>
  <c r="XG29" i="14"/>
  <c r="XG28" i="14"/>
  <c r="XG27" i="14"/>
  <c r="XG12" i="14"/>
  <c r="XG4" i="14"/>
  <c r="AJZ67" i="2"/>
  <c r="AJZ66" i="2"/>
  <c r="AJZ65" i="2"/>
  <c r="AJZ64" i="2"/>
  <c r="AJZ63" i="2"/>
  <c r="AJZ57" i="2"/>
  <c r="AJZ44" i="2"/>
  <c r="AJZ43" i="2"/>
  <c r="AJY35" i="2"/>
  <c r="AJY8" i="2"/>
  <c r="AJW17" i="2"/>
  <c r="AJW16" i="2"/>
  <c r="AVF8" i="2" l="1"/>
  <c r="AQQ21" i="11"/>
  <c r="AHQ51" i="11"/>
  <c r="AJZ68" i="2"/>
  <c r="AHN50" i="11"/>
  <c r="AHN49" i="11"/>
  <c r="AHN47" i="11"/>
  <c r="AHN46" i="11"/>
  <c r="AHN40" i="11"/>
  <c r="XF40" i="14"/>
  <c r="XF39" i="14"/>
  <c r="XF38" i="14"/>
  <c r="XF37" i="14"/>
  <c r="XF36" i="14"/>
  <c r="XF35" i="14"/>
  <c r="XF34" i="14"/>
  <c r="XF33" i="14"/>
  <c r="XF32" i="14"/>
  <c r="XF31" i="14"/>
  <c r="XF30" i="14"/>
  <c r="XF29" i="14"/>
  <c r="XF28" i="14"/>
  <c r="XF27" i="14"/>
  <c r="XF12" i="14"/>
  <c r="XF4" i="14"/>
  <c r="AJW67" i="2"/>
  <c r="AJW66" i="2"/>
  <c r="AJW65" i="2"/>
  <c r="AJW64" i="2"/>
  <c r="AJW63" i="2"/>
  <c r="AJW57" i="2"/>
  <c r="AJW44" i="2"/>
  <c r="AJW43" i="2"/>
  <c r="AJV35" i="2"/>
  <c r="AJV8" i="2"/>
  <c r="AJT17" i="2"/>
  <c r="AJT16" i="2"/>
  <c r="AVI8" i="2" l="1"/>
  <c r="AVL6" i="2"/>
  <c r="AHN51" i="11"/>
  <c r="AJW68" i="2"/>
  <c r="AHK50" i="11"/>
  <c r="AHK49" i="11"/>
  <c r="AHK47" i="11"/>
  <c r="AHK46" i="11"/>
  <c r="AHK40" i="11"/>
  <c r="XE40" i="14"/>
  <c r="XE39" i="14"/>
  <c r="XE38" i="14"/>
  <c r="XE37" i="14"/>
  <c r="XE36" i="14"/>
  <c r="XE35" i="14"/>
  <c r="XE34" i="14"/>
  <c r="XE33" i="14"/>
  <c r="XE32" i="14"/>
  <c r="XE31" i="14"/>
  <c r="XE30" i="14"/>
  <c r="XE29" i="14"/>
  <c r="XE28" i="14"/>
  <c r="XE27" i="14"/>
  <c r="XE12" i="14"/>
  <c r="XE4" i="14"/>
  <c r="AJT67" i="2"/>
  <c r="AJT66" i="2"/>
  <c r="AJT65" i="2"/>
  <c r="AJT64" i="2"/>
  <c r="AJT63" i="2"/>
  <c r="AJT57" i="2"/>
  <c r="AJT44" i="2"/>
  <c r="AJT43" i="2"/>
  <c r="AJS35" i="2"/>
  <c r="AJS8" i="2"/>
  <c r="AJP17" i="2"/>
  <c r="AJP16" i="2"/>
  <c r="AVL8" i="2" l="1"/>
  <c r="AVO6" i="2"/>
  <c r="AHK51" i="11"/>
  <c r="AJT68" i="2"/>
  <c r="AHH50" i="11"/>
  <c r="AHH49" i="11"/>
  <c r="AHH47" i="11"/>
  <c r="AHH46" i="11"/>
  <c r="AHH40" i="11"/>
  <c r="XD40" i="14"/>
  <c r="XD39" i="14"/>
  <c r="XD38" i="14"/>
  <c r="XD37" i="14"/>
  <c r="XD36" i="14"/>
  <c r="XD35" i="14"/>
  <c r="XD34" i="14"/>
  <c r="XD33" i="14"/>
  <c r="XD32" i="14"/>
  <c r="XD31" i="14"/>
  <c r="XD30" i="14"/>
  <c r="XD29" i="14"/>
  <c r="XD28" i="14"/>
  <c r="XD27" i="14"/>
  <c r="XD12" i="14"/>
  <c r="XD4" i="14"/>
  <c r="AJP67" i="2"/>
  <c r="AJP66" i="2"/>
  <c r="AJP65" i="2"/>
  <c r="AJP64" i="2"/>
  <c r="AJP63" i="2"/>
  <c r="AJP57" i="2"/>
  <c r="AJP44" i="2"/>
  <c r="AJP43" i="2"/>
  <c r="AJO35" i="2"/>
  <c r="AJO8" i="2"/>
  <c r="AJM17" i="2"/>
  <c r="AJM16" i="2"/>
  <c r="AVR6" i="2" l="1"/>
  <c r="AVO8" i="2"/>
  <c r="AHH51" i="11"/>
  <c r="AJP68" i="2"/>
  <c r="AHE50" i="11"/>
  <c r="AHE49" i="11"/>
  <c r="AHE47" i="11"/>
  <c r="AHE46" i="11"/>
  <c r="AHE40" i="11"/>
  <c r="XB40" i="14"/>
  <c r="XB39" i="14"/>
  <c r="XB38" i="14"/>
  <c r="XB37" i="14"/>
  <c r="XB36" i="14"/>
  <c r="XB35" i="14"/>
  <c r="XB34" i="14"/>
  <c r="XB33" i="14"/>
  <c r="XB32" i="14"/>
  <c r="XB31" i="14"/>
  <c r="XB30" i="14"/>
  <c r="XB29" i="14"/>
  <c r="XB28" i="14"/>
  <c r="XB27" i="14"/>
  <c r="XB12" i="14"/>
  <c r="XB4" i="14"/>
  <c r="AJM67" i="2"/>
  <c r="AJM66" i="2"/>
  <c r="AJM65" i="2"/>
  <c r="AJM64" i="2"/>
  <c r="AJM63" i="2"/>
  <c r="AJM57" i="2"/>
  <c r="AJM44" i="2"/>
  <c r="AJM43" i="2"/>
  <c r="AJL35" i="2"/>
  <c r="AJL8" i="2"/>
  <c r="AJJ17" i="2"/>
  <c r="AJJ16" i="2"/>
  <c r="AVU6" i="2" l="1"/>
  <c r="AVR8" i="2"/>
  <c r="AHE51" i="11"/>
  <c r="AJM68" i="2"/>
  <c r="AHB50" i="11"/>
  <c r="AHB49" i="11"/>
  <c r="AHB47" i="11"/>
  <c r="AHB46" i="11"/>
  <c r="AHB40" i="11"/>
  <c r="XA40" i="14"/>
  <c r="XA39" i="14"/>
  <c r="XA38" i="14"/>
  <c r="XA37" i="14"/>
  <c r="XA36" i="14"/>
  <c r="XA35" i="14"/>
  <c r="XA34" i="14"/>
  <c r="XA33" i="14"/>
  <c r="XA32" i="14"/>
  <c r="XA31" i="14"/>
  <c r="XA30" i="14"/>
  <c r="XA29" i="14"/>
  <c r="XA28" i="14"/>
  <c r="XA27" i="14"/>
  <c r="XA12" i="14"/>
  <c r="XA4" i="14"/>
  <c r="AJJ67" i="2"/>
  <c r="AJJ66" i="2"/>
  <c r="AJJ65" i="2"/>
  <c r="AJJ64" i="2"/>
  <c r="AJJ63" i="2"/>
  <c r="AJJ57" i="2"/>
  <c r="AJJ44" i="2"/>
  <c r="AJJ43" i="2"/>
  <c r="AJI35" i="2"/>
  <c r="AJI8" i="2"/>
  <c r="AJG17" i="2"/>
  <c r="AJG16" i="2"/>
  <c r="AVU8" i="2" l="1"/>
  <c r="AVY6" i="2"/>
  <c r="AHB51" i="11"/>
  <c r="AJJ68" i="2"/>
  <c r="AGY50" i="11"/>
  <c r="AGY49" i="11"/>
  <c r="AGY47" i="11"/>
  <c r="AGY46" i="11"/>
  <c r="AGY40" i="11"/>
  <c r="WZ40" i="14"/>
  <c r="WZ39" i="14"/>
  <c r="WZ38" i="14"/>
  <c r="WZ37" i="14"/>
  <c r="WZ36" i="14"/>
  <c r="WZ35" i="14"/>
  <c r="WZ34" i="14"/>
  <c r="WZ33" i="14"/>
  <c r="WZ32" i="14"/>
  <c r="WZ31" i="14"/>
  <c r="WZ30" i="14"/>
  <c r="WZ29" i="14"/>
  <c r="WZ28" i="14"/>
  <c r="WZ27" i="14"/>
  <c r="WZ12" i="14"/>
  <c r="WZ4" i="14"/>
  <c r="AJG67" i="2"/>
  <c r="AJG66" i="2"/>
  <c r="AJG65" i="2"/>
  <c r="AJG64" i="2"/>
  <c r="AJG63" i="2"/>
  <c r="AJG57" i="2"/>
  <c r="AJG44" i="2"/>
  <c r="AJG43" i="2"/>
  <c r="AJF35" i="2"/>
  <c r="AJF8" i="2"/>
  <c r="AJD17" i="2"/>
  <c r="AJD16" i="2"/>
  <c r="AWB6" i="2" l="1"/>
  <c r="AVY8" i="2"/>
  <c r="AGY51" i="11"/>
  <c r="AJG68" i="2"/>
  <c r="AGV50" i="11"/>
  <c r="AGV49" i="11"/>
  <c r="AGV47" i="11"/>
  <c r="AGV46" i="11"/>
  <c r="AGV40" i="11"/>
  <c r="WY40" i="14"/>
  <c r="WY39" i="14"/>
  <c r="WY38" i="14"/>
  <c r="WY37" i="14"/>
  <c r="WY36" i="14"/>
  <c r="WY35" i="14"/>
  <c r="WY34" i="14"/>
  <c r="WY33" i="14"/>
  <c r="WY32" i="14"/>
  <c r="WY31" i="14"/>
  <c r="WY30" i="14"/>
  <c r="WY29" i="14"/>
  <c r="WY28" i="14"/>
  <c r="WY27" i="14"/>
  <c r="WY12" i="14"/>
  <c r="WY4" i="14"/>
  <c r="AJD67" i="2"/>
  <c r="AJD66" i="2"/>
  <c r="AJD65" i="2"/>
  <c r="AJD64" i="2"/>
  <c r="AJD63" i="2"/>
  <c r="AJD57" i="2"/>
  <c r="AJD44" i="2"/>
  <c r="AJD43" i="2"/>
  <c r="AJC35" i="2"/>
  <c r="AJC8" i="2"/>
  <c r="AJA17" i="2"/>
  <c r="AJA16" i="2"/>
  <c r="AWB8" i="2" l="1"/>
  <c r="AWE6" i="2"/>
  <c r="AGV51" i="11"/>
  <c r="AJD68" i="2"/>
  <c r="AGS10" i="11"/>
  <c r="AGS50" i="11"/>
  <c r="AGS49" i="11"/>
  <c r="AGS47" i="11"/>
  <c r="AGS46" i="11"/>
  <c r="AGS40" i="11"/>
  <c r="WX40" i="14"/>
  <c r="WX39" i="14"/>
  <c r="WX38" i="14"/>
  <c r="WX37" i="14"/>
  <c r="WX36" i="14"/>
  <c r="WX35" i="14"/>
  <c r="WX34" i="14"/>
  <c r="WX33" i="14"/>
  <c r="WX32" i="14"/>
  <c r="WX31" i="14"/>
  <c r="WX30" i="14"/>
  <c r="WX29" i="14"/>
  <c r="WX28" i="14"/>
  <c r="WX27" i="14"/>
  <c r="WX12" i="14"/>
  <c r="WX4" i="14"/>
  <c r="AJA67" i="2"/>
  <c r="AJA66" i="2"/>
  <c r="AJA65" i="2"/>
  <c r="AJA64" i="2"/>
  <c r="AJA63" i="2"/>
  <c r="AJA57" i="2"/>
  <c r="AJA44" i="2"/>
  <c r="AJA43" i="2"/>
  <c r="AIZ35" i="2"/>
  <c r="AIZ8" i="2"/>
  <c r="AGP50" i="11"/>
  <c r="AIX17" i="2"/>
  <c r="AIX16" i="2"/>
  <c r="AWH6" i="2" l="1"/>
  <c r="AWE8" i="2"/>
  <c r="AGS51" i="11"/>
  <c r="AJA68" i="2"/>
  <c r="AIX67" i="2"/>
  <c r="AIX66" i="2"/>
  <c r="AIX65" i="2"/>
  <c r="AIX64" i="2"/>
  <c r="AIX63" i="2"/>
  <c r="AIX57" i="2"/>
  <c r="AIX44" i="2"/>
  <c r="AIX43" i="2"/>
  <c r="AIW35" i="2"/>
  <c r="AIW8" i="2"/>
  <c r="WW40" i="14"/>
  <c r="WW39" i="14"/>
  <c r="WW38" i="14"/>
  <c r="WW37" i="14"/>
  <c r="WW36" i="14"/>
  <c r="WW35" i="14"/>
  <c r="WW34" i="14"/>
  <c r="WW33" i="14"/>
  <c r="WW32" i="14"/>
  <c r="WW31" i="14"/>
  <c r="WW30" i="14"/>
  <c r="WW29" i="14"/>
  <c r="WW28" i="14"/>
  <c r="WW27" i="14"/>
  <c r="WW12" i="14"/>
  <c r="WW4" i="14"/>
  <c r="AGP49" i="11"/>
  <c r="AGP47" i="11"/>
  <c r="AGP46" i="11"/>
  <c r="AGP40" i="11"/>
  <c r="AIU17" i="2"/>
  <c r="AIU16" i="2"/>
  <c r="AWJ6" i="2" l="1"/>
  <c r="AWH8" i="2"/>
  <c r="AGP51" i="11"/>
  <c r="AIX68" i="2"/>
  <c r="AWK6" i="2" l="1"/>
  <c r="AWJ8" i="2"/>
  <c r="AWK8" i="2" l="1"/>
  <c r="AWM6" i="2"/>
  <c r="AWN6" i="2" l="1"/>
  <c r="AWM8" i="2"/>
  <c r="AGM49" i="11"/>
  <c r="AGM47" i="11"/>
  <c r="AGM46" i="11"/>
  <c r="AGM40" i="11"/>
  <c r="WV40" i="14"/>
  <c r="WV39" i="14"/>
  <c r="WV38" i="14"/>
  <c r="WV37" i="14"/>
  <c r="WV36" i="14"/>
  <c r="WV35" i="14"/>
  <c r="WV34" i="14"/>
  <c r="WV33" i="14"/>
  <c r="WV32" i="14"/>
  <c r="WV31" i="14"/>
  <c r="WV30" i="14"/>
  <c r="WV29" i="14"/>
  <c r="WV28" i="14"/>
  <c r="WV27" i="14"/>
  <c r="WV12" i="14"/>
  <c r="WV4" i="14"/>
  <c r="AIU67" i="2"/>
  <c r="AIU66" i="2"/>
  <c r="AIU65" i="2"/>
  <c r="AIU64" i="2"/>
  <c r="AIU63" i="2"/>
  <c r="AIU57" i="2"/>
  <c r="AIU44" i="2"/>
  <c r="AIU43" i="2"/>
  <c r="AIT35" i="2"/>
  <c r="AIT8" i="2"/>
  <c r="AIQ17" i="2"/>
  <c r="AIQ16" i="2"/>
  <c r="AWN8" i="2" l="1"/>
  <c r="AWO6" i="2"/>
  <c r="AIU68" i="2"/>
  <c r="AGM51" i="11"/>
  <c r="AWO8" i="2" l="1"/>
  <c r="AGJ49" i="11"/>
  <c r="AGJ47" i="11"/>
  <c r="AGJ46" i="11"/>
  <c r="AGJ40" i="11"/>
  <c r="WU40" i="14"/>
  <c r="WU39" i="14"/>
  <c r="WU38" i="14"/>
  <c r="WU37" i="14"/>
  <c r="WU36" i="14"/>
  <c r="WU35" i="14"/>
  <c r="WU34" i="14"/>
  <c r="WU33" i="14"/>
  <c r="WU32" i="14"/>
  <c r="WU31" i="14"/>
  <c r="WU30" i="14"/>
  <c r="WU29" i="14"/>
  <c r="WU28" i="14"/>
  <c r="WU27" i="14"/>
  <c r="WU12" i="14"/>
  <c r="WU4" i="14"/>
  <c r="AIQ67" i="2"/>
  <c r="AIQ66" i="2"/>
  <c r="AIQ65" i="2"/>
  <c r="AIQ64" i="2"/>
  <c r="AIQ63" i="2"/>
  <c r="AIQ57" i="2"/>
  <c r="AIQ44" i="2"/>
  <c r="AIQ43" i="2"/>
  <c r="AIP35" i="2"/>
  <c r="AIP8" i="2"/>
  <c r="AWP8" i="2" l="1"/>
  <c r="AWQ6" i="2"/>
  <c r="AGJ51" i="11"/>
  <c r="AIQ68" i="2"/>
  <c r="AIN17" i="2"/>
  <c r="AIN16" i="2"/>
  <c r="AWQ8" i="2" l="1"/>
  <c r="AWR6" i="2"/>
  <c r="AGG49" i="11"/>
  <c r="AGG47" i="11"/>
  <c r="AGG46" i="11"/>
  <c r="AGG40" i="11"/>
  <c r="WS40" i="14"/>
  <c r="WS39" i="14"/>
  <c r="WS38" i="14"/>
  <c r="WS37" i="14"/>
  <c r="WS36" i="14"/>
  <c r="WS35" i="14"/>
  <c r="WS34" i="14"/>
  <c r="WS33" i="14"/>
  <c r="WS32" i="14"/>
  <c r="WS31" i="14"/>
  <c r="WS30" i="14"/>
  <c r="WS29" i="14"/>
  <c r="WS28" i="14"/>
  <c r="WS27" i="14"/>
  <c r="WS12" i="14"/>
  <c r="WS4" i="14"/>
  <c r="AIN67" i="2"/>
  <c r="AIN66" i="2"/>
  <c r="AIN65" i="2"/>
  <c r="AIN64" i="2"/>
  <c r="AIN63" i="2"/>
  <c r="AIN57" i="2"/>
  <c r="AIN44" i="2"/>
  <c r="AIN43" i="2"/>
  <c r="AIM35" i="2"/>
  <c r="AIM8" i="2"/>
  <c r="AIK17" i="2"/>
  <c r="AIK16" i="2"/>
  <c r="AWR8" i="2" l="1"/>
  <c r="AWT6" i="2"/>
  <c r="AGG51" i="11"/>
  <c r="AIN68" i="2"/>
  <c r="AGD49" i="11"/>
  <c r="AGD47" i="11"/>
  <c r="AGD46" i="11"/>
  <c r="AGD40" i="11"/>
  <c r="WR40" i="14"/>
  <c r="WR39" i="14"/>
  <c r="WR38" i="14"/>
  <c r="WR37" i="14"/>
  <c r="WR36" i="14"/>
  <c r="WR35" i="14"/>
  <c r="WR34" i="14"/>
  <c r="WR33" i="14"/>
  <c r="WR32" i="14"/>
  <c r="WR31" i="14"/>
  <c r="WR30" i="14"/>
  <c r="WR29" i="14"/>
  <c r="WR28" i="14"/>
  <c r="WR27" i="14"/>
  <c r="WR12" i="14"/>
  <c r="WR4" i="14"/>
  <c r="AIK67" i="2"/>
  <c r="AIK66" i="2"/>
  <c r="AIK65" i="2"/>
  <c r="AIK64" i="2"/>
  <c r="AIK63" i="2"/>
  <c r="AIK57" i="2"/>
  <c r="AIK44" i="2"/>
  <c r="AIK43" i="2"/>
  <c r="AIJ35" i="2"/>
  <c r="AIJ8" i="2"/>
  <c r="AWT8" i="2" l="1"/>
  <c r="AWU6" i="2"/>
  <c r="AGD51" i="11"/>
  <c r="AIK68" i="2"/>
  <c r="AIH17" i="2"/>
  <c r="AIH16" i="2"/>
  <c r="AWU8" i="2" l="1"/>
  <c r="AWV6" i="2"/>
  <c r="AGA49" i="11"/>
  <c r="AGA47" i="11"/>
  <c r="AGA46" i="11"/>
  <c r="AGA40" i="11"/>
  <c r="WQ40" i="14"/>
  <c r="WP40" i="14"/>
  <c r="WQ39" i="14"/>
  <c r="WP39" i="14"/>
  <c r="WQ38" i="14"/>
  <c r="WP38" i="14"/>
  <c r="WQ37" i="14"/>
  <c r="WP37" i="14"/>
  <c r="WQ36" i="14"/>
  <c r="WP36" i="14"/>
  <c r="WQ35" i="14"/>
  <c r="WP35" i="14"/>
  <c r="WQ34" i="14"/>
  <c r="WP34" i="14"/>
  <c r="WQ33" i="14"/>
  <c r="WP33" i="14"/>
  <c r="WQ32" i="14"/>
  <c r="WP32" i="14"/>
  <c r="WQ31" i="14"/>
  <c r="WP31" i="14"/>
  <c r="WQ30" i="14"/>
  <c r="WP30" i="14"/>
  <c r="WQ29" i="14"/>
  <c r="WP29" i="14"/>
  <c r="WQ28" i="14"/>
  <c r="WP28" i="14"/>
  <c r="WQ27" i="14"/>
  <c r="WP27" i="14"/>
  <c r="WQ12" i="14"/>
  <c r="WP12" i="14"/>
  <c r="WQ4" i="14"/>
  <c r="WP4" i="14"/>
  <c r="AIH67" i="2"/>
  <c r="AIH66" i="2"/>
  <c r="AIH65" i="2"/>
  <c r="AIH64" i="2"/>
  <c r="AIH63" i="2"/>
  <c r="AIH57" i="2"/>
  <c r="AIH44" i="2"/>
  <c r="AIH43" i="2"/>
  <c r="AIG35" i="2"/>
  <c r="AIG8" i="2"/>
  <c r="AWV8" i="2" l="1"/>
  <c r="AWW6" i="2"/>
  <c r="AGA51" i="11"/>
  <c r="AIH68" i="2"/>
  <c r="AIC17" i="2"/>
  <c r="AIC16" i="2"/>
  <c r="AWX6" i="2" l="1"/>
  <c r="AWW8" i="2"/>
  <c r="AFW49" i="11"/>
  <c r="AFW47" i="11"/>
  <c r="AFW46" i="11"/>
  <c r="AFW40" i="11"/>
  <c r="AIC67" i="2"/>
  <c r="AIC66" i="2"/>
  <c r="AIC65" i="2"/>
  <c r="AIC64" i="2"/>
  <c r="AIC63" i="2"/>
  <c r="AIC57" i="2"/>
  <c r="AIC44" i="2"/>
  <c r="AIC43" i="2"/>
  <c r="AIB35" i="2"/>
  <c r="AIB8" i="2"/>
  <c r="AHZ17" i="2"/>
  <c r="AHZ16" i="2"/>
  <c r="AWY6" i="2" l="1"/>
  <c r="AWX8" i="2"/>
  <c r="AFW51" i="11"/>
  <c r="AIC68" i="2"/>
  <c r="AXA6" i="2" l="1"/>
  <c r="AWY8" i="2"/>
  <c r="AFT50" i="11"/>
  <c r="AFT49" i="11"/>
  <c r="AFT47" i="11"/>
  <c r="AFT46" i="11"/>
  <c r="AFT40" i="11"/>
  <c r="WM40" i="14"/>
  <c r="WM39" i="14"/>
  <c r="WM38" i="14"/>
  <c r="WM37" i="14"/>
  <c r="WM36" i="14"/>
  <c r="WM35" i="14"/>
  <c r="WM34" i="14"/>
  <c r="WM33" i="14"/>
  <c r="WM32" i="14"/>
  <c r="WM31" i="14"/>
  <c r="WM30" i="14"/>
  <c r="WM29" i="14"/>
  <c r="WM28" i="14"/>
  <c r="WM27" i="14"/>
  <c r="WM12" i="14"/>
  <c r="WM4" i="14"/>
  <c r="AHZ67" i="2"/>
  <c r="AHZ66" i="2"/>
  <c r="AHZ65" i="2"/>
  <c r="AHZ64" i="2"/>
  <c r="AHZ63" i="2"/>
  <c r="AHZ57" i="2"/>
  <c r="AHZ44" i="2"/>
  <c r="AHZ43" i="2"/>
  <c r="AHY35" i="2"/>
  <c r="AHY8" i="2"/>
  <c r="AIQ12" i="2"/>
  <c r="AIK12" i="2"/>
  <c r="AIH12" i="2"/>
  <c r="AXB6" i="2" l="1"/>
  <c r="AXA8" i="2"/>
  <c r="AHZ68" i="2"/>
  <c r="AFT51" i="11"/>
  <c r="AXC6" i="2" l="1"/>
  <c r="AXB8" i="2"/>
  <c r="AHW17" i="2"/>
  <c r="AHW16" i="2"/>
  <c r="AXD6" i="2" l="1"/>
  <c r="AXC8" i="2"/>
  <c r="AFQ50" i="11"/>
  <c r="AFQ49" i="11"/>
  <c r="AFQ47" i="11"/>
  <c r="AFQ46" i="11"/>
  <c r="AFQ40" i="11"/>
  <c r="WL40" i="14"/>
  <c r="WL39" i="14"/>
  <c r="WL38" i="14"/>
  <c r="WL37" i="14"/>
  <c r="WL36" i="14"/>
  <c r="WL35" i="14"/>
  <c r="WL34" i="14"/>
  <c r="WL33" i="14"/>
  <c r="WL32" i="14"/>
  <c r="WL31" i="14"/>
  <c r="WL30" i="14"/>
  <c r="WL29" i="14"/>
  <c r="WL28" i="14"/>
  <c r="WL27" i="14"/>
  <c r="WL12" i="14"/>
  <c r="WL4" i="14"/>
  <c r="AHW67" i="2"/>
  <c r="AHW66" i="2"/>
  <c r="AHW65" i="2"/>
  <c r="AHW64" i="2"/>
  <c r="AHW63" i="2"/>
  <c r="AHW57" i="2"/>
  <c r="AHW44" i="2"/>
  <c r="AHW43" i="2"/>
  <c r="AHV35" i="2"/>
  <c r="AHV8" i="2"/>
  <c r="AGT67" i="2"/>
  <c r="AGQ67" i="2"/>
  <c r="AGN67" i="2"/>
  <c r="AGK67" i="2"/>
  <c r="AGH67" i="2"/>
  <c r="AGE67" i="2"/>
  <c r="AGB67" i="2"/>
  <c r="AFY67" i="2"/>
  <c r="AFV67" i="2"/>
  <c r="AFS67" i="2"/>
  <c r="AGX67" i="2"/>
  <c r="AHA67" i="2"/>
  <c r="AHD67" i="2"/>
  <c r="AHG67" i="2"/>
  <c r="AHJ67" i="2"/>
  <c r="AHM67" i="2"/>
  <c r="AHQ67" i="2"/>
  <c r="AHT67" i="2"/>
  <c r="AFT10" i="11"/>
  <c r="AHT17" i="2"/>
  <c r="AHT16" i="2"/>
  <c r="AXD8" i="2" l="1"/>
  <c r="AXE6" i="2"/>
  <c r="AFQ51" i="11"/>
  <c r="AHW68" i="2"/>
  <c r="AFN50" i="11"/>
  <c r="AFN49" i="11"/>
  <c r="AFN47" i="11"/>
  <c r="AFN46" i="11"/>
  <c r="AFN40" i="11"/>
  <c r="WK40" i="14"/>
  <c r="WK39" i="14"/>
  <c r="WK38" i="14"/>
  <c r="WK37" i="14"/>
  <c r="WK36" i="14"/>
  <c r="WK35" i="14"/>
  <c r="WK34" i="14"/>
  <c r="WK33" i="14"/>
  <c r="WK32" i="14"/>
  <c r="WK31" i="14"/>
  <c r="WK30" i="14"/>
  <c r="WK29" i="14"/>
  <c r="WK28" i="14"/>
  <c r="WK27" i="14"/>
  <c r="WK12" i="14"/>
  <c r="WK4" i="14"/>
  <c r="AHT66" i="2"/>
  <c r="AHT65" i="2"/>
  <c r="AHT64" i="2"/>
  <c r="AHT63" i="2"/>
  <c r="AHT57" i="2"/>
  <c r="AHT44" i="2"/>
  <c r="AHT43" i="2"/>
  <c r="AHS35" i="2"/>
  <c r="AHS8" i="2"/>
  <c r="AXE8" i="2" l="1"/>
  <c r="AXF6" i="2"/>
  <c r="AFN51" i="11"/>
  <c r="AHT68" i="2"/>
  <c r="AHQ17" i="2"/>
  <c r="AHQ16" i="2"/>
  <c r="AXF8" i="2" l="1"/>
  <c r="AXH6" i="2"/>
  <c r="AXI6" i="2" l="1"/>
  <c r="AXH8" i="2"/>
  <c r="AFK50" i="11"/>
  <c r="AFK49" i="11"/>
  <c r="AFK47" i="11"/>
  <c r="AFK46" i="11"/>
  <c r="AFK40" i="11"/>
  <c r="WJ40" i="14"/>
  <c r="WJ39" i="14"/>
  <c r="WJ38" i="14"/>
  <c r="WJ37" i="14"/>
  <c r="WJ36" i="14"/>
  <c r="WJ35" i="14"/>
  <c r="WJ34" i="14"/>
  <c r="WJ33" i="14"/>
  <c r="WJ32" i="14"/>
  <c r="WJ31" i="14"/>
  <c r="WJ30" i="14"/>
  <c r="WJ29" i="14"/>
  <c r="WJ28" i="14"/>
  <c r="WJ27" i="14"/>
  <c r="WJ12" i="14"/>
  <c r="WJ4" i="14"/>
  <c r="AHQ66" i="2"/>
  <c r="AHQ65" i="2"/>
  <c r="AHQ64" i="2"/>
  <c r="AHQ63" i="2"/>
  <c r="AHQ57" i="2"/>
  <c r="AHQ44" i="2"/>
  <c r="AHQ43" i="2"/>
  <c r="AHP35" i="2"/>
  <c r="AHP8" i="2"/>
  <c r="AHM17" i="2"/>
  <c r="AHM16" i="2"/>
  <c r="AXJ6" i="2" l="1"/>
  <c r="AXI8" i="2"/>
  <c r="AFK51" i="11"/>
  <c r="AHQ68" i="2"/>
  <c r="AXK6" i="2" l="1"/>
  <c r="AXJ8" i="2"/>
  <c r="AFH50" i="11"/>
  <c r="AFH49" i="11"/>
  <c r="AFH47" i="11"/>
  <c r="AFH46" i="11"/>
  <c r="AFH40" i="11"/>
  <c r="WI40" i="14"/>
  <c r="WI39" i="14"/>
  <c r="WI38" i="14"/>
  <c r="WI37" i="14"/>
  <c r="WI36" i="14"/>
  <c r="WI35" i="14"/>
  <c r="WI34" i="14"/>
  <c r="WI33" i="14"/>
  <c r="WI32" i="14"/>
  <c r="WI31" i="14"/>
  <c r="WI30" i="14"/>
  <c r="WI29" i="14"/>
  <c r="WI28" i="14"/>
  <c r="WI27" i="14"/>
  <c r="WI12" i="14"/>
  <c r="WI4" i="14"/>
  <c r="AHM66" i="2"/>
  <c r="AHM65" i="2"/>
  <c r="AHM64" i="2"/>
  <c r="AHM63" i="2"/>
  <c r="AHM57" i="2"/>
  <c r="AHM44" i="2"/>
  <c r="AHM43" i="2"/>
  <c r="AHL35" i="2"/>
  <c r="AHL8" i="2"/>
  <c r="AHJ17" i="2"/>
  <c r="AHJ16" i="2"/>
  <c r="WF42" i="14"/>
  <c r="WF41" i="14"/>
  <c r="AXK8" i="2" l="1"/>
  <c r="AXL6" i="2"/>
  <c r="AFH51" i="11"/>
  <c r="AHM68" i="2"/>
  <c r="AFE50" i="11"/>
  <c r="AFE49" i="11"/>
  <c r="AFE47" i="11"/>
  <c r="AFE46" i="11"/>
  <c r="AFE40" i="11"/>
  <c r="WG40" i="14"/>
  <c r="WG39" i="14"/>
  <c r="WG38" i="14"/>
  <c r="WG37" i="14"/>
  <c r="WG36" i="14"/>
  <c r="WG35" i="14"/>
  <c r="WG34" i="14"/>
  <c r="WG33" i="14"/>
  <c r="WG32" i="14"/>
  <c r="WG31" i="14"/>
  <c r="WG30" i="14"/>
  <c r="WG29" i="14"/>
  <c r="WG28" i="14"/>
  <c r="WG27" i="14"/>
  <c r="WG12" i="14"/>
  <c r="WG4" i="14"/>
  <c r="AHJ66" i="2"/>
  <c r="AHJ65" i="2"/>
  <c r="AHJ64" i="2"/>
  <c r="AHJ63" i="2"/>
  <c r="AHJ57" i="2"/>
  <c r="AHJ44" i="2"/>
  <c r="AHJ43" i="2"/>
  <c r="AHI35" i="2"/>
  <c r="AHI8" i="2"/>
  <c r="AHG17" i="2"/>
  <c r="AHG16" i="2"/>
  <c r="AXL8" i="2" l="1"/>
  <c r="AXM6" i="2"/>
  <c r="AHJ68" i="2"/>
  <c r="AFE51" i="11"/>
  <c r="AFB50" i="11"/>
  <c r="AFB49" i="11"/>
  <c r="AFB47" i="11"/>
  <c r="AFB46" i="11"/>
  <c r="AFB40" i="11"/>
  <c r="WF40" i="14"/>
  <c r="WI49" i="14" s="1"/>
  <c r="WF39" i="14"/>
  <c r="WI48" i="14" s="1"/>
  <c r="WF38" i="14"/>
  <c r="WF37" i="14"/>
  <c r="WG46" i="14" s="1"/>
  <c r="WF36" i="14"/>
  <c r="WG45" i="14" s="1"/>
  <c r="WF35" i="14"/>
  <c r="WI44" i="14" s="1"/>
  <c r="WF34" i="14"/>
  <c r="WI43" i="14" s="1"/>
  <c r="WF33" i="14"/>
  <c r="WF32" i="14"/>
  <c r="WF31" i="14"/>
  <c r="WF30" i="14"/>
  <c r="WF29" i="14"/>
  <c r="WF28" i="14"/>
  <c r="WF27" i="14"/>
  <c r="WF12" i="14"/>
  <c r="WF4" i="14"/>
  <c r="AHG66" i="2"/>
  <c r="AHG65" i="2"/>
  <c r="AHG64" i="2"/>
  <c r="AHG63" i="2"/>
  <c r="AHG57" i="2"/>
  <c r="AHG44" i="2"/>
  <c r="AHG43" i="2"/>
  <c r="AHF35" i="2"/>
  <c r="AHF8" i="2"/>
  <c r="AHD17" i="2"/>
  <c r="AHD16" i="2"/>
  <c r="AXM8" i="2" l="1"/>
  <c r="AXO6" i="2"/>
  <c r="WG43" i="14"/>
  <c r="WI45" i="14"/>
  <c r="WG49" i="14"/>
  <c r="XI47" i="14"/>
  <c r="XH47" i="14"/>
  <c r="XG47" i="14"/>
  <c r="XF47" i="14"/>
  <c r="XE47" i="14"/>
  <c r="XD47" i="14"/>
  <c r="XB47" i="14"/>
  <c r="XA47" i="14"/>
  <c r="WZ47" i="14"/>
  <c r="WY47" i="14"/>
  <c r="WX47" i="14"/>
  <c r="WW47" i="14"/>
  <c r="WV47" i="14"/>
  <c r="WS47" i="14"/>
  <c r="WU47" i="14"/>
  <c r="WP47" i="14"/>
  <c r="WQ47" i="14"/>
  <c r="WR47" i="14"/>
  <c r="WM47" i="14"/>
  <c r="WL47" i="14"/>
  <c r="WK47" i="14"/>
  <c r="WF47" i="14"/>
  <c r="WJ47" i="14"/>
  <c r="WI46" i="14"/>
  <c r="XI48" i="14"/>
  <c r="XH48" i="14"/>
  <c r="XG48" i="14"/>
  <c r="XF48" i="14"/>
  <c r="XE48" i="14"/>
  <c r="XD48" i="14"/>
  <c r="XB48" i="14"/>
  <c r="XA48" i="14"/>
  <c r="WZ48" i="14"/>
  <c r="WY48" i="14"/>
  <c r="WX48" i="14"/>
  <c r="WW48" i="14"/>
  <c r="WV48" i="14"/>
  <c r="WU48" i="14"/>
  <c r="WS48" i="14"/>
  <c r="WQ48" i="14"/>
  <c r="WR48" i="14"/>
  <c r="WP48" i="14"/>
  <c r="WM48" i="14"/>
  <c r="WL48" i="14"/>
  <c r="WK48" i="14"/>
  <c r="WF48" i="14"/>
  <c r="WJ48" i="14"/>
  <c r="WG44" i="14"/>
  <c r="XI49" i="14"/>
  <c r="XH49" i="14"/>
  <c r="XG49" i="14"/>
  <c r="XF49" i="14"/>
  <c r="XE49" i="14"/>
  <c r="XD49" i="14"/>
  <c r="XB49" i="14"/>
  <c r="XA49" i="14"/>
  <c r="WZ49" i="14"/>
  <c r="WY49" i="14"/>
  <c r="WX49" i="14"/>
  <c r="WW49" i="14"/>
  <c r="WV49" i="14"/>
  <c r="WU49" i="14"/>
  <c r="WS49" i="14"/>
  <c r="WP49" i="14"/>
  <c r="WR49" i="14"/>
  <c r="WQ49" i="14"/>
  <c r="WM49" i="14"/>
  <c r="WL49" i="14"/>
  <c r="WK49" i="14"/>
  <c r="WF49" i="14"/>
  <c r="WJ49" i="14"/>
  <c r="XI43" i="14"/>
  <c r="XH43" i="14"/>
  <c r="XG43" i="14"/>
  <c r="XF43" i="14"/>
  <c r="XE43" i="14"/>
  <c r="XD43" i="14"/>
  <c r="XB43" i="14"/>
  <c r="XA43" i="14"/>
  <c r="WZ43" i="14"/>
  <c r="WY43" i="14"/>
  <c r="WX43" i="14"/>
  <c r="WW43" i="14"/>
  <c r="WV43" i="14"/>
  <c r="WU43" i="14"/>
  <c r="WS43" i="14"/>
  <c r="WP43" i="14"/>
  <c r="WR43" i="14"/>
  <c r="WQ43" i="14"/>
  <c r="WM43" i="14"/>
  <c r="WL43" i="14"/>
  <c r="WK43" i="14"/>
  <c r="WF43" i="14"/>
  <c r="WJ43" i="14"/>
  <c r="WG47" i="14"/>
  <c r="XI44" i="14"/>
  <c r="XH44" i="14"/>
  <c r="XG44" i="14"/>
  <c r="XF44" i="14"/>
  <c r="XE44" i="14"/>
  <c r="XD44" i="14"/>
  <c r="XB44" i="14"/>
  <c r="XA44" i="14"/>
  <c r="WZ44" i="14"/>
  <c r="WY44" i="14"/>
  <c r="WX44" i="14"/>
  <c r="WW44" i="14"/>
  <c r="WV44" i="14"/>
  <c r="WU44" i="14"/>
  <c r="WS44" i="14"/>
  <c r="WP44" i="14"/>
  <c r="WQ44" i="14"/>
  <c r="WR44" i="14"/>
  <c r="WM44" i="14"/>
  <c r="WL44" i="14"/>
  <c r="WK44" i="14"/>
  <c r="WF44" i="14"/>
  <c r="WJ44" i="14"/>
  <c r="WI47" i="14"/>
  <c r="XI46" i="14"/>
  <c r="XH46" i="14"/>
  <c r="XG46" i="14"/>
  <c r="XF46" i="14"/>
  <c r="XE46" i="14"/>
  <c r="XD46" i="14"/>
  <c r="XB46" i="14"/>
  <c r="XA46" i="14"/>
  <c r="WZ46" i="14"/>
  <c r="WY46" i="14"/>
  <c r="WX46" i="14"/>
  <c r="WW46" i="14"/>
  <c r="WV46" i="14"/>
  <c r="WU46" i="14"/>
  <c r="WS46" i="14"/>
  <c r="WQ46" i="14"/>
  <c r="WR46" i="14"/>
  <c r="WP46" i="14"/>
  <c r="WM46" i="14"/>
  <c r="WL46" i="14"/>
  <c r="WK46" i="14"/>
  <c r="WF46" i="14"/>
  <c r="WJ46" i="14"/>
  <c r="XI45" i="14"/>
  <c r="XH45" i="14"/>
  <c r="XG45" i="14"/>
  <c r="XF45" i="14"/>
  <c r="XE45" i="14"/>
  <c r="XD45" i="14"/>
  <c r="XB45" i="14"/>
  <c r="XA45" i="14"/>
  <c r="WZ45" i="14"/>
  <c r="WY45" i="14"/>
  <c r="WX45" i="14"/>
  <c r="WW45" i="14"/>
  <c r="WV45" i="14"/>
  <c r="WU45" i="14"/>
  <c r="WS45" i="14"/>
  <c r="WP45" i="14"/>
  <c r="WQ45" i="14"/>
  <c r="WR45" i="14"/>
  <c r="WM45" i="14"/>
  <c r="WL45" i="14"/>
  <c r="WK45" i="14"/>
  <c r="WF45" i="14"/>
  <c r="WJ45" i="14"/>
  <c r="WG48" i="14"/>
  <c r="AFB51" i="11"/>
  <c r="AHG68" i="2"/>
  <c r="AEY50" i="11"/>
  <c r="AEY49" i="11"/>
  <c r="AEY47" i="11"/>
  <c r="AEY46" i="11"/>
  <c r="AEY40" i="11"/>
  <c r="WE40" i="14"/>
  <c r="WE39" i="14"/>
  <c r="WE38" i="14"/>
  <c r="WE37" i="14"/>
  <c r="WE36" i="14"/>
  <c r="WE35" i="14"/>
  <c r="WE34" i="14"/>
  <c r="WE33" i="14"/>
  <c r="WE32" i="14"/>
  <c r="WE31" i="14"/>
  <c r="WE30" i="14"/>
  <c r="WE29" i="14"/>
  <c r="WE28" i="14"/>
  <c r="WE27" i="14"/>
  <c r="WE12" i="14"/>
  <c r="WE4" i="14"/>
  <c r="AHD66" i="2"/>
  <c r="AHD65" i="2"/>
  <c r="AHD64" i="2"/>
  <c r="AHD63" i="2"/>
  <c r="AHD57" i="2"/>
  <c r="AHD44" i="2"/>
  <c r="AHD43" i="2"/>
  <c r="AHC35" i="2"/>
  <c r="AHC8" i="2"/>
  <c r="AXP6" i="2" l="1"/>
  <c r="AXO8" i="2"/>
  <c r="AEY51" i="11"/>
  <c r="AHD68" i="2"/>
  <c r="AHA17" i="2"/>
  <c r="AHA16" i="2"/>
  <c r="AEV50" i="11"/>
  <c r="AXQ6" i="2" l="1"/>
  <c r="AXP8" i="2"/>
  <c r="AEV49" i="11"/>
  <c r="AEV47" i="11"/>
  <c r="AEV46" i="11"/>
  <c r="AEV40" i="11"/>
  <c r="WD40" i="14"/>
  <c r="WD39" i="14"/>
  <c r="WD38" i="14"/>
  <c r="WD37" i="14"/>
  <c r="WD36" i="14"/>
  <c r="WD35" i="14"/>
  <c r="WD34" i="14"/>
  <c r="WD33" i="14"/>
  <c r="WD32" i="14"/>
  <c r="WD31" i="14"/>
  <c r="WD30" i="14"/>
  <c r="WD29" i="14"/>
  <c r="WD28" i="14"/>
  <c r="WD27" i="14"/>
  <c r="WD12" i="14"/>
  <c r="WD4" i="14"/>
  <c r="AHA66" i="2"/>
  <c r="AHA65" i="2"/>
  <c r="AHA64" i="2"/>
  <c r="AHA63" i="2"/>
  <c r="AHA57" i="2"/>
  <c r="AHA44" i="2"/>
  <c r="AHA43" i="2"/>
  <c r="AGZ35" i="2"/>
  <c r="AGZ8" i="2"/>
  <c r="AXR6" i="2" l="1"/>
  <c r="AXQ8" i="2"/>
  <c r="AEV51" i="11"/>
  <c r="AHA68" i="2"/>
  <c r="AGX17" i="2"/>
  <c r="AGX16" i="2"/>
  <c r="AXR8" i="2" l="1"/>
  <c r="AXS6" i="2"/>
  <c r="AES49" i="11"/>
  <c r="AES47" i="11"/>
  <c r="AES46" i="11"/>
  <c r="AES40" i="11"/>
  <c r="WC40" i="14"/>
  <c r="WB40" i="14"/>
  <c r="WC39" i="14"/>
  <c r="WB39" i="14"/>
  <c r="WC38" i="14"/>
  <c r="WB38" i="14"/>
  <c r="WC37" i="14"/>
  <c r="WB37" i="14"/>
  <c r="WC36" i="14"/>
  <c r="WB36" i="14"/>
  <c r="WC35" i="14"/>
  <c r="WB35" i="14"/>
  <c r="WC34" i="14"/>
  <c r="WB34" i="14"/>
  <c r="WC33" i="14"/>
  <c r="WB33" i="14"/>
  <c r="WC32" i="14"/>
  <c r="WB32" i="14"/>
  <c r="WC31" i="14"/>
  <c r="WB31" i="14"/>
  <c r="WC30" i="14"/>
  <c r="WB30" i="14"/>
  <c r="WC29" i="14"/>
  <c r="WB29" i="14"/>
  <c r="WC28" i="14"/>
  <c r="WB28" i="14"/>
  <c r="WC27" i="14"/>
  <c r="WB27" i="14"/>
  <c r="WC12" i="14"/>
  <c r="WB12" i="14"/>
  <c r="WC4" i="14"/>
  <c r="WB4" i="14"/>
  <c r="AGX66" i="2"/>
  <c r="AGX65" i="2"/>
  <c r="AGX64" i="2"/>
  <c r="AGX63" i="2"/>
  <c r="AGX57" i="2"/>
  <c r="AGX44" i="2"/>
  <c r="AGX43" i="2"/>
  <c r="AGW35" i="2"/>
  <c r="AGW8" i="2"/>
  <c r="AXS8" i="2" l="1"/>
  <c r="AXT6" i="2"/>
  <c r="AXT8" i="2" s="1"/>
  <c r="AES51" i="11"/>
  <c r="AGX68" i="2"/>
  <c r="AGT17" i="2"/>
  <c r="AGT16" i="2"/>
  <c r="AGT66" i="2" l="1"/>
  <c r="AGT65" i="2"/>
  <c r="AGT64" i="2"/>
  <c r="AGT63" i="2"/>
  <c r="AGT57" i="2"/>
  <c r="AGT44" i="2"/>
  <c r="AGT43" i="2"/>
  <c r="AEP49" i="11"/>
  <c r="AEP47" i="11"/>
  <c r="AEP46" i="11"/>
  <c r="AEP40" i="11"/>
  <c r="AGS35" i="2"/>
  <c r="AGS8" i="2"/>
  <c r="AGQ17" i="2"/>
  <c r="AGQ16" i="2"/>
  <c r="AEP51" i="11" l="1"/>
  <c r="AGT68" i="2"/>
  <c r="AEM49" i="11"/>
  <c r="AEM47" i="11"/>
  <c r="AEM46" i="11"/>
  <c r="AEM40" i="11"/>
  <c r="AEM51" i="11" l="1"/>
  <c r="VZ40" i="14" l="1"/>
  <c r="VZ39" i="14"/>
  <c r="VZ38" i="14"/>
  <c r="VZ37" i="14"/>
  <c r="VZ36" i="14"/>
  <c r="VZ35" i="14"/>
  <c r="VZ34" i="14"/>
  <c r="VZ33" i="14"/>
  <c r="VZ32" i="14"/>
  <c r="VZ31" i="14"/>
  <c r="VZ30" i="14"/>
  <c r="VZ29" i="14"/>
  <c r="VZ28" i="14"/>
  <c r="VZ27" i="14"/>
  <c r="VZ12" i="14"/>
  <c r="VZ4" i="14"/>
  <c r="AGQ66" i="2"/>
  <c r="AGQ65" i="2"/>
  <c r="AGQ64" i="2"/>
  <c r="AGQ63" i="2"/>
  <c r="AGQ57" i="2"/>
  <c r="AGQ44" i="2"/>
  <c r="AGQ43" i="2"/>
  <c r="AGP35" i="2"/>
  <c r="AGP8" i="2"/>
  <c r="AGN17" i="2"/>
  <c r="AGN16" i="2"/>
  <c r="AGQ68" i="2" l="1"/>
  <c r="AEJ49" i="11"/>
  <c r="AEJ47" i="11"/>
  <c r="AEJ46" i="11"/>
  <c r="AEJ40" i="11"/>
  <c r="VY33" i="14"/>
  <c r="VX33" i="14"/>
  <c r="VW33" i="14"/>
  <c r="VV33" i="14"/>
  <c r="VU33" i="14"/>
  <c r="VT33" i="14"/>
  <c r="VY40" i="14"/>
  <c r="VY39" i="14"/>
  <c r="VY38" i="14"/>
  <c r="VY37" i="14"/>
  <c r="VY36" i="14"/>
  <c r="VY35" i="14"/>
  <c r="VY34" i="14"/>
  <c r="VY32" i="14"/>
  <c r="VY31" i="14"/>
  <c r="VY30" i="14"/>
  <c r="VY29" i="14"/>
  <c r="VY28" i="14"/>
  <c r="VY27" i="14"/>
  <c r="VY12" i="14"/>
  <c r="VY4" i="14"/>
  <c r="AGN66" i="2"/>
  <c r="AGN65" i="2"/>
  <c r="AGN64" i="2"/>
  <c r="AGN63" i="2"/>
  <c r="AGN57" i="2"/>
  <c r="AGN44" i="2"/>
  <c r="AGN43" i="2"/>
  <c r="AGM35" i="2"/>
  <c r="AGM8" i="2"/>
  <c r="AGK17" i="2"/>
  <c r="AGK16" i="2"/>
  <c r="AGK66" i="2"/>
  <c r="AGK65" i="2"/>
  <c r="AGK64" i="2"/>
  <c r="AGK63" i="2"/>
  <c r="AGK57" i="2"/>
  <c r="AGK44" i="2"/>
  <c r="AGK43" i="2"/>
  <c r="AEJ51" i="11" l="1"/>
  <c r="AGN68" i="2"/>
  <c r="AGK68" i="2"/>
  <c r="AEG49" i="11" l="1"/>
  <c r="AEG47" i="11"/>
  <c r="AEG46" i="11"/>
  <c r="AEG40" i="11"/>
  <c r="VX40" i="14"/>
  <c r="VX39" i="14"/>
  <c r="VX38" i="14"/>
  <c r="VX37" i="14"/>
  <c r="VX36" i="14"/>
  <c r="VX35" i="14"/>
  <c r="VX34" i="14"/>
  <c r="VX32" i="14"/>
  <c r="VX31" i="14"/>
  <c r="VX30" i="14"/>
  <c r="VX29" i="14"/>
  <c r="VX28" i="14"/>
  <c r="VX27" i="14"/>
  <c r="VX12" i="14"/>
  <c r="VX4" i="14"/>
  <c r="AGJ35" i="2"/>
  <c r="AGJ8" i="2"/>
  <c r="AGH17" i="2"/>
  <c r="AGH16" i="2"/>
  <c r="AEG51" i="11" l="1"/>
  <c r="AED49" i="11"/>
  <c r="AED47" i="11"/>
  <c r="AED46" i="11"/>
  <c r="AED40" i="11"/>
  <c r="VW40" i="14"/>
  <c r="VW39" i="14"/>
  <c r="VW38" i="14"/>
  <c r="VW37" i="14"/>
  <c r="VW36" i="14"/>
  <c r="VW35" i="14"/>
  <c r="VW34" i="14"/>
  <c r="VW32" i="14"/>
  <c r="VW31" i="14"/>
  <c r="VW30" i="14"/>
  <c r="VW29" i="14"/>
  <c r="VW28" i="14"/>
  <c r="VW27" i="14"/>
  <c r="VW12" i="14"/>
  <c r="VW4" i="14"/>
  <c r="AGH66" i="2"/>
  <c r="AGH65" i="2"/>
  <c r="AGH64" i="2"/>
  <c r="AGH63" i="2"/>
  <c r="AGH57" i="2"/>
  <c r="AGH44" i="2"/>
  <c r="AGH43" i="2"/>
  <c r="AGG35" i="2"/>
  <c r="AGG8" i="2"/>
  <c r="AGE17" i="2"/>
  <c r="AGE16" i="2"/>
  <c r="AED51" i="11" l="1"/>
  <c r="AGH68" i="2"/>
  <c r="AEA49" i="11"/>
  <c r="AEA47" i="11"/>
  <c r="AEA46" i="11"/>
  <c r="AEA40" i="11"/>
  <c r="VV40" i="14"/>
  <c r="VV39" i="14"/>
  <c r="VV38" i="14"/>
  <c r="VV37" i="14"/>
  <c r="VV36" i="14"/>
  <c r="VV35" i="14"/>
  <c r="VV34" i="14"/>
  <c r="VV32" i="14"/>
  <c r="VV31" i="14"/>
  <c r="VV30" i="14"/>
  <c r="VV29" i="14"/>
  <c r="VV28" i="14"/>
  <c r="VV27" i="14"/>
  <c r="VV12" i="14"/>
  <c r="VV4" i="14"/>
  <c r="AGE66" i="2"/>
  <c r="AGE65" i="2"/>
  <c r="AGE64" i="2"/>
  <c r="AGE63" i="2"/>
  <c r="AGE57" i="2"/>
  <c r="AGE44" i="2"/>
  <c r="AGE43" i="2"/>
  <c r="AGD35" i="2"/>
  <c r="AGD8" i="2"/>
  <c r="AGB17" i="2"/>
  <c r="AGB16" i="2"/>
  <c r="AEA51" i="11" l="1"/>
  <c r="AGE68" i="2"/>
  <c r="AGB66" i="2"/>
  <c r="AGB65" i="2"/>
  <c r="AGB64" i="2"/>
  <c r="AGB63" i="2"/>
  <c r="AGB57" i="2"/>
  <c r="AGB44" i="2"/>
  <c r="AGB43" i="2"/>
  <c r="AGA35" i="2"/>
  <c r="AGA8" i="2"/>
  <c r="AGB68" i="2" l="1"/>
  <c r="AFY17" i="2" l="1"/>
  <c r="AFY16" i="2"/>
  <c r="ADX49" i="11" l="1"/>
  <c r="ADX47" i="11"/>
  <c r="ADX46" i="11"/>
  <c r="ADX40" i="11"/>
  <c r="VU40" i="14"/>
  <c r="VT40" i="14"/>
  <c r="VU39" i="14"/>
  <c r="VT39" i="14"/>
  <c r="VU38" i="14"/>
  <c r="VT38" i="14"/>
  <c r="VU37" i="14"/>
  <c r="VT37" i="14"/>
  <c r="VU36" i="14"/>
  <c r="VT36" i="14"/>
  <c r="VU35" i="14"/>
  <c r="VT35" i="14"/>
  <c r="VU34" i="14"/>
  <c r="VT34" i="14"/>
  <c r="VU32" i="14"/>
  <c r="VT32" i="14"/>
  <c r="VU31" i="14"/>
  <c r="VT31" i="14"/>
  <c r="VU30" i="14"/>
  <c r="VT30" i="14"/>
  <c r="VU29" i="14"/>
  <c r="VT29" i="14"/>
  <c r="VU28" i="14"/>
  <c r="VT28" i="14"/>
  <c r="VU27" i="14"/>
  <c r="VT27" i="14"/>
  <c r="VU12" i="14"/>
  <c r="VT12" i="14"/>
  <c r="VU4" i="14"/>
  <c r="VT4" i="14"/>
  <c r="AFY66" i="2"/>
  <c r="AFY65" i="2"/>
  <c r="AFY64" i="2"/>
  <c r="AFY63" i="2"/>
  <c r="AFY57" i="2"/>
  <c r="AFY44" i="2"/>
  <c r="AFY43" i="2"/>
  <c r="AFX35" i="2"/>
  <c r="AFX8" i="2"/>
  <c r="AFV17" i="2"/>
  <c r="AFV16" i="2"/>
  <c r="ADX51" i="11" l="1"/>
  <c r="AFY68" i="2"/>
  <c r="ADU49" i="11"/>
  <c r="ADU47" i="11"/>
  <c r="ADU46" i="11"/>
  <c r="ADU40" i="11"/>
  <c r="VS40" i="14"/>
  <c r="VS39" i="14"/>
  <c r="VS38" i="14"/>
  <c r="VS37" i="14"/>
  <c r="VS36" i="14"/>
  <c r="VS35" i="14"/>
  <c r="VS34" i="14"/>
  <c r="VS32" i="14"/>
  <c r="VS31" i="14"/>
  <c r="VS30" i="14"/>
  <c r="VS29" i="14"/>
  <c r="VS28" i="14"/>
  <c r="VS27" i="14"/>
  <c r="VS12" i="14"/>
  <c r="VS4" i="14"/>
  <c r="AFV66" i="2"/>
  <c r="AFV65" i="2"/>
  <c r="AFV64" i="2"/>
  <c r="AFV63" i="2"/>
  <c r="AFV57" i="2"/>
  <c r="AFV44" i="2"/>
  <c r="AFV43" i="2"/>
  <c r="AFU35" i="2"/>
  <c r="AFU8" i="2"/>
  <c r="VR40" i="14"/>
  <c r="VQ40" i="14"/>
  <c r="AFS17" i="2"/>
  <c r="AFS16" i="2"/>
  <c r="WE49" i="14" l="1"/>
  <c r="WC49" i="14"/>
  <c r="WB49" i="14"/>
  <c r="WD49" i="14"/>
  <c r="VZ49" i="14"/>
  <c r="VY49" i="14"/>
  <c r="VX49" i="14"/>
  <c r="VW49" i="14"/>
  <c r="VS49" i="14"/>
  <c r="VV49" i="14"/>
  <c r="ADU51" i="11"/>
  <c r="AFV68" i="2"/>
  <c r="VU49" i="14"/>
  <c r="VT49" i="14"/>
  <c r="ADR49" i="11"/>
  <c r="ADR47" i="11"/>
  <c r="ADR46" i="11"/>
  <c r="ADR40" i="11"/>
  <c r="VR49" i="14"/>
  <c r="VR39" i="14"/>
  <c r="VR38" i="14"/>
  <c r="VR37" i="14"/>
  <c r="VR36" i="14"/>
  <c r="VR35" i="14"/>
  <c r="VR34" i="14"/>
  <c r="VR32" i="14"/>
  <c r="VR31" i="14"/>
  <c r="VR30" i="14"/>
  <c r="VR29" i="14"/>
  <c r="VR28" i="14"/>
  <c r="VR27" i="14"/>
  <c r="VR12" i="14"/>
  <c r="VR4" i="14"/>
  <c r="AFS66" i="2"/>
  <c r="AFS65" i="2"/>
  <c r="AFS64" i="2"/>
  <c r="AFS63" i="2"/>
  <c r="AFS57" i="2"/>
  <c r="AFS44" i="2"/>
  <c r="AFS43" i="2"/>
  <c r="AFR35" i="2"/>
  <c r="AFR8" i="2"/>
  <c r="AFP17" i="2"/>
  <c r="AFP16" i="2"/>
  <c r="AFS68" i="2" l="1"/>
  <c r="ADR51" i="11"/>
  <c r="ADO49" i="11"/>
  <c r="ADO47" i="11"/>
  <c r="ADO46" i="11"/>
  <c r="ADO40" i="11"/>
  <c r="VQ49" i="14"/>
  <c r="VQ39" i="14"/>
  <c r="VQ38" i="14"/>
  <c r="VQ37" i="14"/>
  <c r="VQ36" i="14"/>
  <c r="VQ35" i="14"/>
  <c r="VQ34" i="14"/>
  <c r="VQ32" i="14"/>
  <c r="VQ31" i="14"/>
  <c r="VQ30" i="14"/>
  <c r="VQ29" i="14"/>
  <c r="VQ28" i="14"/>
  <c r="VQ27" i="14"/>
  <c r="VQ12" i="14"/>
  <c r="VQ4" i="14"/>
  <c r="AFP66" i="2"/>
  <c r="AFP65" i="2"/>
  <c r="AFP64" i="2"/>
  <c r="AFP63" i="2"/>
  <c r="AFP57" i="2"/>
  <c r="AFP44" i="2"/>
  <c r="AFP43" i="2"/>
  <c r="ADO51" i="11" l="1"/>
  <c r="AFP68" i="2"/>
  <c r="AFO35" i="2" l="1"/>
  <c r="AFO8" i="2"/>
  <c r="AFM17" i="2"/>
  <c r="AFM16" i="2"/>
  <c r="ADL49" i="11" l="1"/>
  <c r="ADL47" i="11"/>
  <c r="ADL46" i="11"/>
  <c r="ADL40" i="11"/>
  <c r="VP49" i="14"/>
  <c r="VP39" i="14"/>
  <c r="VP38" i="14"/>
  <c r="VP37" i="14"/>
  <c r="VP36" i="14"/>
  <c r="VP35" i="14"/>
  <c r="VP34" i="14"/>
  <c r="VP32" i="14"/>
  <c r="VP31" i="14"/>
  <c r="VP30" i="14"/>
  <c r="VP29" i="14"/>
  <c r="VP28" i="14"/>
  <c r="VP27" i="14"/>
  <c r="VP12" i="14"/>
  <c r="VP4" i="14"/>
  <c r="AFM66" i="2"/>
  <c r="AFM65" i="2"/>
  <c r="AFM64" i="2"/>
  <c r="AFM63" i="2"/>
  <c r="AFM57" i="2"/>
  <c r="AFM44" i="2"/>
  <c r="AFM43" i="2"/>
  <c r="AFL35" i="2"/>
  <c r="AFL8" i="2"/>
  <c r="AFJ17" i="2"/>
  <c r="AFJ16" i="2"/>
  <c r="ADL51" i="11" l="1"/>
  <c r="AFM68" i="2"/>
  <c r="ADI49" i="11"/>
  <c r="ADI47" i="11"/>
  <c r="ADI46" i="11"/>
  <c r="ADI40" i="11"/>
  <c r="VO49" i="14"/>
  <c r="VO39" i="14"/>
  <c r="VO38" i="14"/>
  <c r="VO37" i="14"/>
  <c r="VO36" i="14"/>
  <c r="VO35" i="14"/>
  <c r="VO34" i="14"/>
  <c r="VO32" i="14"/>
  <c r="VO31" i="14"/>
  <c r="VO30" i="14"/>
  <c r="VO29" i="14"/>
  <c r="VO28" i="14"/>
  <c r="VO27" i="14"/>
  <c r="VO12" i="14"/>
  <c r="VO4" i="14"/>
  <c r="AFJ66" i="2"/>
  <c r="AFJ65" i="2"/>
  <c r="AFJ64" i="2"/>
  <c r="AFJ63" i="2"/>
  <c r="AFJ57" i="2"/>
  <c r="AFJ44" i="2"/>
  <c r="AFJ43" i="2"/>
  <c r="AFI35" i="2"/>
  <c r="AFI8" i="2"/>
  <c r="AFF17" i="2"/>
  <c r="AFF16" i="2"/>
  <c r="ADI51" i="11" l="1"/>
  <c r="AFJ68" i="2"/>
  <c r="ADF49" i="11"/>
  <c r="ADF47" i="11"/>
  <c r="ADF46" i="11"/>
  <c r="ADF40" i="11"/>
  <c r="VN49" i="14"/>
  <c r="VN39" i="14"/>
  <c r="VN38" i="14"/>
  <c r="VN37" i="14"/>
  <c r="VN36" i="14"/>
  <c r="VN35" i="14"/>
  <c r="VN34" i="14"/>
  <c r="VN32" i="14"/>
  <c r="VN31" i="14"/>
  <c r="VN30" i="14"/>
  <c r="VN29" i="14"/>
  <c r="VN28" i="14"/>
  <c r="VN27" i="14"/>
  <c r="VN12" i="14"/>
  <c r="VN4" i="14"/>
  <c r="AFF66" i="2"/>
  <c r="AFF65" i="2"/>
  <c r="AFF64" i="2"/>
  <c r="AFF63" i="2"/>
  <c r="AFF57" i="2"/>
  <c r="AFF44" i="2"/>
  <c r="AFF43" i="2"/>
  <c r="ADF51" i="11" l="1"/>
  <c r="AFF68" i="2"/>
  <c r="AFE35" i="2" l="1"/>
  <c r="AFE8" i="2"/>
  <c r="AFC17" i="2" l="1"/>
  <c r="AFC16" i="2"/>
  <c r="ADC49" i="11" l="1"/>
  <c r="ADC47" i="11"/>
  <c r="ADC46" i="11"/>
  <c r="ADC40" i="11"/>
  <c r="VL49" i="14"/>
  <c r="VL39" i="14"/>
  <c r="VL38" i="14"/>
  <c r="VL37" i="14"/>
  <c r="VL36" i="14"/>
  <c r="VL35" i="14"/>
  <c r="VL34" i="14"/>
  <c r="VL32" i="14"/>
  <c r="VL31" i="14"/>
  <c r="VL30" i="14"/>
  <c r="VL29" i="14"/>
  <c r="VL28" i="14"/>
  <c r="VL27" i="14"/>
  <c r="VL12" i="14"/>
  <c r="VL4" i="14"/>
  <c r="AFC66" i="2"/>
  <c r="AFC65" i="2"/>
  <c r="AFC64" i="2"/>
  <c r="AFC63" i="2"/>
  <c r="AFC57" i="2"/>
  <c r="AFC44" i="2"/>
  <c r="AFC43" i="2"/>
  <c r="AFB35" i="2"/>
  <c r="AFB8" i="2"/>
  <c r="AEZ17" i="2"/>
  <c r="AEZ16" i="2"/>
  <c r="AFC68" i="2" l="1"/>
  <c r="ADC51" i="11"/>
  <c r="ACZ49" i="11"/>
  <c r="ACZ47" i="11"/>
  <c r="ACZ46" i="11"/>
  <c r="ACZ40" i="11"/>
  <c r="VK49" i="14"/>
  <c r="VK39" i="14"/>
  <c r="VK38" i="14"/>
  <c r="VK37" i="14"/>
  <c r="VK36" i="14"/>
  <c r="VK35" i="14"/>
  <c r="VK34" i="14"/>
  <c r="VK32" i="14"/>
  <c r="VK31" i="14"/>
  <c r="VK30" i="14"/>
  <c r="VK29" i="14"/>
  <c r="VK28" i="14"/>
  <c r="VK27" i="14"/>
  <c r="VK12" i="14"/>
  <c r="VK4" i="14"/>
  <c r="AEZ66" i="2"/>
  <c r="AEZ65" i="2"/>
  <c r="AEZ64" i="2"/>
  <c r="AEZ63" i="2"/>
  <c r="AEZ57" i="2"/>
  <c r="AEZ44" i="2"/>
  <c r="AEZ43" i="2"/>
  <c r="AEY35" i="2"/>
  <c r="AEY8" i="2"/>
  <c r="AEW17" i="2"/>
  <c r="AEW16" i="2"/>
  <c r="ACZ51" i="11" l="1"/>
  <c r="AEZ68" i="2"/>
  <c r="ACW49" i="11"/>
  <c r="ACW47" i="11"/>
  <c r="ACW46" i="11"/>
  <c r="ACW40" i="11"/>
  <c r="VJ49" i="14"/>
  <c r="VJ39" i="14"/>
  <c r="VJ38" i="14"/>
  <c r="VJ37" i="14"/>
  <c r="VJ36" i="14"/>
  <c r="VJ35" i="14"/>
  <c r="VJ34" i="14"/>
  <c r="VJ32" i="14"/>
  <c r="VJ31" i="14"/>
  <c r="VJ30" i="14"/>
  <c r="VJ29" i="14"/>
  <c r="VJ28" i="14"/>
  <c r="VJ27" i="14"/>
  <c r="VJ12" i="14"/>
  <c r="VJ4" i="14"/>
  <c r="AEW66" i="2"/>
  <c r="AEW65" i="2"/>
  <c r="AEW64" i="2"/>
  <c r="AEW63" i="2"/>
  <c r="AEW57" i="2"/>
  <c r="AEW44" i="2"/>
  <c r="AEW43" i="2"/>
  <c r="AEV35" i="2"/>
  <c r="AEV8" i="2"/>
  <c r="VG4" i="14"/>
  <c r="VH4" i="14"/>
  <c r="VG12" i="14"/>
  <c r="VH12" i="14"/>
  <c r="VG27" i="14"/>
  <c r="VH27" i="14"/>
  <c r="VG28" i="14"/>
  <c r="VH28" i="14"/>
  <c r="VG29" i="14"/>
  <c r="VH29" i="14"/>
  <c r="VG30" i="14"/>
  <c r="VH30" i="14"/>
  <c r="VG31" i="14"/>
  <c r="VH31" i="14"/>
  <c r="VG32" i="14"/>
  <c r="VH32" i="14"/>
  <c r="VG34" i="14"/>
  <c r="VH34" i="14"/>
  <c r="VG35" i="14"/>
  <c r="VH35" i="14"/>
  <c r="VG36" i="14"/>
  <c r="VH36" i="14"/>
  <c r="VG37" i="14"/>
  <c r="VH37" i="14"/>
  <c r="VG38" i="14"/>
  <c r="VH38" i="14"/>
  <c r="VG39" i="14"/>
  <c r="VH39" i="14"/>
  <c r="VG49" i="14"/>
  <c r="VH49" i="14"/>
  <c r="VI49" i="14"/>
  <c r="VI39" i="14"/>
  <c r="VI38" i="14"/>
  <c r="VI37" i="14"/>
  <c r="VI36" i="14"/>
  <c r="VI35" i="14"/>
  <c r="VI34" i="14"/>
  <c r="VI32" i="14"/>
  <c r="VI31" i="14"/>
  <c r="VI30" i="14"/>
  <c r="VI29" i="14"/>
  <c r="VI28" i="14"/>
  <c r="VI27" i="14"/>
  <c r="VI12" i="14"/>
  <c r="VI4" i="14"/>
  <c r="AET17" i="2"/>
  <c r="AET16" i="2"/>
  <c r="ACW51" i="11" l="1"/>
  <c r="AEW68" i="2"/>
  <c r="ACT49" i="11" l="1"/>
  <c r="ACT47" i="11"/>
  <c r="ACT46" i="11"/>
  <c r="ACT40" i="11"/>
  <c r="AET66" i="2"/>
  <c r="AET65" i="2"/>
  <c r="AET64" i="2"/>
  <c r="AET63" i="2"/>
  <c r="AET57" i="2"/>
  <c r="AET44" i="2"/>
  <c r="AET43" i="2"/>
  <c r="AES35" i="2"/>
  <c r="AES8" i="2"/>
  <c r="AEQ17" i="2"/>
  <c r="AEQ16" i="2"/>
  <c r="ACT51" i="11" l="1"/>
  <c r="AET68" i="2"/>
  <c r="ACQ49" i="11"/>
  <c r="ACQ47" i="11"/>
  <c r="ACQ46" i="11"/>
  <c r="ACQ40" i="11"/>
  <c r="AEQ66" i="2"/>
  <c r="AEQ65" i="2"/>
  <c r="AEQ64" i="2"/>
  <c r="AEQ63" i="2"/>
  <c r="AEQ57" i="2"/>
  <c r="AEQ44" i="2"/>
  <c r="AEQ43" i="2"/>
  <c r="AEP35" i="2"/>
  <c r="AEP8" i="2"/>
  <c r="AEM17" i="2"/>
  <c r="AEM16" i="2"/>
  <c r="ACQ10" i="11"/>
  <c r="ACQ51" i="11" l="1"/>
  <c r="AEQ68" i="2"/>
  <c r="ACN49" i="11"/>
  <c r="ACN47" i="11"/>
  <c r="ACN46" i="11"/>
  <c r="ACN40" i="11"/>
  <c r="AEM66" i="2"/>
  <c r="AEM65" i="2"/>
  <c r="AEM64" i="2"/>
  <c r="AEM63" i="2"/>
  <c r="AEM57" i="2"/>
  <c r="AEM44" i="2"/>
  <c r="AEM43" i="2"/>
  <c r="AEL35" i="2"/>
  <c r="AEL8" i="2"/>
  <c r="ACK49" i="11"/>
  <c r="ACK47" i="11"/>
  <c r="ACK46" i="11"/>
  <c r="ACK40" i="11"/>
  <c r="AEJ66" i="2"/>
  <c r="AEJ65" i="2"/>
  <c r="AEJ64" i="2"/>
  <c r="AEJ63" i="2"/>
  <c r="AEJ57" i="2"/>
  <c r="AEI35" i="2"/>
  <c r="AEI8" i="2"/>
  <c r="AEG17" i="2"/>
  <c r="AEG16" i="2"/>
  <c r="ACN51" i="11" l="1"/>
  <c r="ACK51" i="11"/>
  <c r="AEM68" i="2"/>
  <c r="AEJ68" i="2"/>
  <c r="ACH49" i="11"/>
  <c r="ACH47" i="11"/>
  <c r="ACH46" i="11"/>
  <c r="ACH40" i="11"/>
  <c r="VE49" i="14"/>
  <c r="VE39" i="14"/>
  <c r="VE38" i="14"/>
  <c r="VE37" i="14"/>
  <c r="VE36" i="14"/>
  <c r="VE35" i="14"/>
  <c r="VE34" i="14"/>
  <c r="VE32" i="14"/>
  <c r="VE31" i="14"/>
  <c r="VE30" i="14"/>
  <c r="VE29" i="14"/>
  <c r="VE28" i="14"/>
  <c r="VE27" i="14"/>
  <c r="VE12" i="14"/>
  <c r="VD12" i="14"/>
  <c r="VE4" i="14"/>
  <c r="VD4" i="14"/>
  <c r="AEG66" i="2"/>
  <c r="AEG65" i="2"/>
  <c r="AEG64" i="2"/>
  <c r="AEG63" i="2"/>
  <c r="AEG57" i="2"/>
  <c r="AEG44" i="2"/>
  <c r="AEG43" i="2"/>
  <c r="AEF35" i="2"/>
  <c r="AEF8" i="2"/>
  <c r="AED17" i="2"/>
  <c r="AED16" i="2"/>
  <c r="ACH51" i="11" l="1"/>
  <c r="AEG68" i="2"/>
  <c r="ACE49" i="11" l="1"/>
  <c r="ACE47" i="11"/>
  <c r="ACE46" i="11"/>
  <c r="ACE40" i="11"/>
  <c r="VC49" i="14"/>
  <c r="VB49" i="14"/>
  <c r="VC39" i="14"/>
  <c r="VB39" i="14"/>
  <c r="VC38" i="14"/>
  <c r="VB38" i="14"/>
  <c r="VC37" i="14"/>
  <c r="VC36" i="14"/>
  <c r="VB36" i="14"/>
  <c r="VC35" i="14"/>
  <c r="VB35" i="14"/>
  <c r="VC34" i="14"/>
  <c r="VB34" i="14"/>
  <c r="VC32" i="14"/>
  <c r="VB32" i="14"/>
  <c r="VC31" i="14"/>
  <c r="VB31" i="14"/>
  <c r="VC30" i="14"/>
  <c r="VB30" i="14"/>
  <c r="VC29" i="14"/>
  <c r="VB29" i="14"/>
  <c r="VC28" i="14"/>
  <c r="VB28" i="14"/>
  <c r="VC27" i="14"/>
  <c r="VB27" i="14"/>
  <c r="VC12" i="14"/>
  <c r="VB12" i="14"/>
  <c r="VC4" i="14"/>
  <c r="VB4" i="14"/>
  <c r="AED66" i="2"/>
  <c r="AED65" i="2"/>
  <c r="AED64" i="2"/>
  <c r="AED63" i="2"/>
  <c r="AED57" i="2"/>
  <c r="AED44" i="2"/>
  <c r="AED43" i="2"/>
  <c r="AEC35" i="2"/>
  <c r="AEC8" i="2"/>
  <c r="VA49" i="14"/>
  <c r="ACE51" i="11" l="1"/>
  <c r="AED68" i="2"/>
  <c r="AEA17" i="2"/>
  <c r="AEA16" i="2"/>
  <c r="ACB49" i="11" l="1"/>
  <c r="ACB47" i="11"/>
  <c r="ACB46" i="11"/>
  <c r="ACB40" i="11"/>
  <c r="ALF10" i="11"/>
  <c r="ALC10" i="11"/>
  <c r="ALA10" i="11"/>
  <c r="AKZ10" i="11"/>
  <c r="AKW10" i="11"/>
  <c r="AKT10" i="11"/>
  <c r="AKQ10" i="11"/>
  <c r="AKN10" i="11"/>
  <c r="AKK10" i="11"/>
  <c r="AKH10" i="11"/>
  <c r="AKE10" i="11"/>
  <c r="AKB10" i="11"/>
  <c r="AJY10" i="11"/>
  <c r="AJV10" i="11"/>
  <c r="AJS10" i="11"/>
  <c r="AJQ10" i="11"/>
  <c r="AJP10" i="11"/>
  <c r="AJM10" i="11"/>
  <c r="AJJ10" i="11"/>
  <c r="AJA10" i="11"/>
  <c r="AIX10" i="11"/>
  <c r="AIU10" i="11"/>
  <c r="AIF21" i="11"/>
  <c r="AII21" i="11" s="1"/>
  <c r="AIR10" i="11"/>
  <c r="AIO10" i="11"/>
  <c r="AII10" i="11"/>
  <c r="AIF10" i="11"/>
  <c r="AIC10" i="11"/>
  <c r="AHZ10" i="11"/>
  <c r="AHW10" i="11"/>
  <c r="AHT10" i="11"/>
  <c r="AHQ10" i="11"/>
  <c r="AHN10" i="11"/>
  <c r="AHK10" i="11"/>
  <c r="AHH10" i="11"/>
  <c r="AHE10" i="11"/>
  <c r="AHB10" i="11"/>
  <c r="AGY10" i="11"/>
  <c r="AGV10" i="11"/>
  <c r="AGM10" i="11"/>
  <c r="AGK10" i="11"/>
  <c r="AGJ10" i="11"/>
  <c r="AGG10" i="11"/>
  <c r="AGD10" i="11"/>
  <c r="AGA10" i="11"/>
  <c r="AFX10" i="11"/>
  <c r="AFQ10" i="11"/>
  <c r="AFH10" i="11"/>
  <c r="AFE10" i="11"/>
  <c r="AFB10" i="11"/>
  <c r="AEY10" i="11"/>
  <c r="AEV10" i="11"/>
  <c r="AES10" i="11"/>
  <c r="AEJ10" i="11"/>
  <c r="AEG10" i="11"/>
  <c r="AED10" i="11"/>
  <c r="ADU10" i="11"/>
  <c r="ADR10" i="11"/>
  <c r="ADO10" i="11"/>
  <c r="ADL10" i="11"/>
  <c r="ADI10" i="11"/>
  <c r="ADF10" i="11"/>
  <c r="ADC10" i="11"/>
  <c r="ACZ10" i="11"/>
  <c r="ACW10" i="11"/>
  <c r="ACT10" i="11"/>
  <c r="VA42" i="14"/>
  <c r="VB42" i="14" s="1"/>
  <c r="VC42" i="14" s="1"/>
  <c r="VA41" i="14"/>
  <c r="VB41" i="14" s="1"/>
  <c r="VC41" i="14" s="1"/>
  <c r="VE41" i="14" s="1"/>
  <c r="VG41" i="14" s="1"/>
  <c r="VH41" i="14" s="1"/>
  <c r="VI41" i="14" s="1"/>
  <c r="VJ41" i="14" s="1"/>
  <c r="VK41" i="14" s="1"/>
  <c r="VL41" i="14" s="1"/>
  <c r="VN41" i="14" s="1"/>
  <c r="VO41" i="14" s="1"/>
  <c r="VP41" i="14" s="1"/>
  <c r="VQ41" i="14" s="1"/>
  <c r="VR41" i="14" s="1"/>
  <c r="VS41" i="14" s="1"/>
  <c r="VT41" i="14" s="1"/>
  <c r="VU41" i="14" s="1"/>
  <c r="VV41" i="14" s="1"/>
  <c r="VW41" i="14" s="1"/>
  <c r="VX41" i="14" s="1"/>
  <c r="VY41" i="14" s="1"/>
  <c r="VZ41" i="14" s="1"/>
  <c r="WB41" i="14" s="1"/>
  <c r="WC41" i="14" s="1"/>
  <c r="WD41" i="14" s="1"/>
  <c r="WE41" i="14" s="1"/>
  <c r="WG41" i="14" s="1"/>
  <c r="VA39" i="14"/>
  <c r="VA38" i="14"/>
  <c r="VA37" i="14"/>
  <c r="VA36" i="14"/>
  <c r="VA35" i="14"/>
  <c r="VA34" i="14"/>
  <c r="VA32" i="14"/>
  <c r="VA31" i="14"/>
  <c r="VA30" i="14"/>
  <c r="VA29" i="14"/>
  <c r="VA28" i="14"/>
  <c r="VA27" i="14"/>
  <c r="VA12" i="14"/>
  <c r="VA4" i="14"/>
  <c r="AEA66" i="2"/>
  <c r="AEA65" i="2"/>
  <c r="AEA64" i="2"/>
  <c r="AEA63" i="2"/>
  <c r="AEA57" i="2"/>
  <c r="AEA44" i="2"/>
  <c r="AEA43" i="2"/>
  <c r="ADZ35" i="2"/>
  <c r="ADZ8" i="2"/>
  <c r="WE43" i="14" l="1"/>
  <c r="WC43" i="14"/>
  <c r="WB43" i="14"/>
  <c r="WD43" i="14"/>
  <c r="VZ43" i="14"/>
  <c r="VY43" i="14"/>
  <c r="VX43" i="14"/>
  <c r="VW43" i="14"/>
  <c r="VV43" i="14"/>
  <c r="VU43" i="14"/>
  <c r="VT43" i="14"/>
  <c r="VS43" i="14"/>
  <c r="VR43" i="14"/>
  <c r="VQ43" i="14"/>
  <c r="VP43" i="14"/>
  <c r="VO43" i="14"/>
  <c r="VN43" i="14"/>
  <c r="VH43" i="14"/>
  <c r="VL43" i="14"/>
  <c r="VG43" i="14"/>
  <c r="VJ43" i="14"/>
  <c r="VK43" i="14"/>
  <c r="VI43" i="14"/>
  <c r="VC43" i="14"/>
  <c r="VB43" i="14"/>
  <c r="VE43" i="14"/>
  <c r="VA43" i="14"/>
  <c r="WI41" i="14"/>
  <c r="WJ41" i="14" s="1"/>
  <c r="WK41" i="14" s="1"/>
  <c r="WL41" i="14" s="1"/>
  <c r="WM41" i="14" s="1"/>
  <c r="WP41" i="14" s="1"/>
  <c r="WQ41" i="14" s="1"/>
  <c r="WR41" i="14" s="1"/>
  <c r="WS41" i="14" s="1"/>
  <c r="WU41" i="14" s="1"/>
  <c r="WV41" i="14" s="1"/>
  <c r="WW41" i="14" s="1"/>
  <c r="WX41" i="14" s="1"/>
  <c r="WY41" i="14" s="1"/>
  <c r="WZ41" i="14" s="1"/>
  <c r="XA41" i="14" s="1"/>
  <c r="XB41" i="14" s="1"/>
  <c r="XD41" i="14" s="1"/>
  <c r="XE41" i="14" s="1"/>
  <c r="XF41" i="14" s="1"/>
  <c r="XG41" i="14" s="1"/>
  <c r="XH41" i="14" s="1"/>
  <c r="XI41" i="14" s="1"/>
  <c r="WE45" i="14"/>
  <c r="WC45" i="14"/>
  <c r="WB45" i="14"/>
  <c r="WD45" i="14"/>
  <c r="VZ45" i="14"/>
  <c r="VY45" i="14"/>
  <c r="VX45" i="14"/>
  <c r="VW45" i="14"/>
  <c r="VV45" i="14"/>
  <c r="VU45" i="14"/>
  <c r="VT45" i="14"/>
  <c r="VS45" i="14"/>
  <c r="VR45" i="14"/>
  <c r="VQ45" i="14"/>
  <c r="VP45" i="14"/>
  <c r="VO45" i="14"/>
  <c r="VN45" i="14"/>
  <c r="VL45" i="14"/>
  <c r="VK45" i="14"/>
  <c r="VG45" i="14"/>
  <c r="VI45" i="14"/>
  <c r="VJ45" i="14"/>
  <c r="VH45" i="14"/>
  <c r="VA45" i="14"/>
  <c r="VC45" i="14"/>
  <c r="VE45" i="14"/>
  <c r="VB45" i="14"/>
  <c r="WE48" i="14"/>
  <c r="WD48" i="14"/>
  <c r="WB48" i="14"/>
  <c r="WC48" i="14"/>
  <c r="VZ48" i="14"/>
  <c r="VY48" i="14"/>
  <c r="VX48" i="14"/>
  <c r="VW48" i="14"/>
  <c r="VV48" i="14"/>
  <c r="VT48" i="14"/>
  <c r="VU48" i="14"/>
  <c r="VS48" i="14"/>
  <c r="VR48" i="14"/>
  <c r="VQ48" i="14"/>
  <c r="VP48" i="14"/>
  <c r="VO48" i="14"/>
  <c r="VN48" i="14"/>
  <c r="VG48" i="14"/>
  <c r="VH48" i="14"/>
  <c r="VL48" i="14"/>
  <c r="VI48" i="14"/>
  <c r="VK48" i="14"/>
  <c r="VJ48" i="14"/>
  <c r="VA48" i="14"/>
  <c r="VC48" i="14"/>
  <c r="VB48" i="14"/>
  <c r="VE48" i="14"/>
  <c r="VE42" i="14"/>
  <c r="VG42" i="14" s="1"/>
  <c r="VH42" i="14" s="1"/>
  <c r="VI42" i="14" s="1"/>
  <c r="VJ42" i="14" s="1"/>
  <c r="VK42" i="14" s="1"/>
  <c r="VL42" i="14" s="1"/>
  <c r="VN42" i="14" s="1"/>
  <c r="VO42" i="14" s="1"/>
  <c r="VP42" i="14" s="1"/>
  <c r="VQ42" i="14" s="1"/>
  <c r="VR42" i="14" s="1"/>
  <c r="VS42" i="14" s="1"/>
  <c r="VT42" i="14" s="1"/>
  <c r="VU42" i="14" s="1"/>
  <c r="VV42" i="14" s="1"/>
  <c r="VW42" i="14" s="1"/>
  <c r="VX42" i="14" s="1"/>
  <c r="VY42" i="14" s="1"/>
  <c r="VZ42" i="14" s="1"/>
  <c r="WB42" i="14" s="1"/>
  <c r="WC42" i="14" s="1"/>
  <c r="WD42" i="14" s="1"/>
  <c r="WE42" i="14" s="1"/>
  <c r="WG42" i="14" s="1"/>
  <c r="WE44" i="14"/>
  <c r="WB44" i="14"/>
  <c r="WC44" i="14"/>
  <c r="WD44" i="14"/>
  <c r="VZ44" i="14"/>
  <c r="VY44" i="14"/>
  <c r="VX44" i="14"/>
  <c r="VW44" i="14"/>
  <c r="VV44" i="14"/>
  <c r="VT44" i="14"/>
  <c r="VU44" i="14"/>
  <c r="VS44" i="14"/>
  <c r="VR44" i="14"/>
  <c r="VQ44" i="14"/>
  <c r="VP44" i="14"/>
  <c r="VO44" i="14"/>
  <c r="VN44" i="14"/>
  <c r="VL44" i="14"/>
  <c r="VH44" i="14"/>
  <c r="VG44" i="14"/>
  <c r="VJ44" i="14"/>
  <c r="VI44" i="14"/>
  <c r="VK44" i="14"/>
  <c r="VA44" i="14"/>
  <c r="VB44" i="14"/>
  <c r="VE44" i="14"/>
  <c r="VC44" i="14"/>
  <c r="WE47" i="14"/>
  <c r="WC47" i="14"/>
  <c r="WD47" i="14"/>
  <c r="WB47" i="14"/>
  <c r="VZ47" i="14"/>
  <c r="VY47" i="14"/>
  <c r="VX47" i="14"/>
  <c r="VW47" i="14"/>
  <c r="VV47" i="14"/>
  <c r="VT47" i="14"/>
  <c r="VU47" i="14"/>
  <c r="VS47" i="14"/>
  <c r="VR47" i="14"/>
  <c r="VQ47" i="14"/>
  <c r="VP47" i="14"/>
  <c r="VO47" i="14"/>
  <c r="VN47" i="14"/>
  <c r="VG47" i="14"/>
  <c r="VH47" i="14"/>
  <c r="VL47" i="14"/>
  <c r="VK47" i="14"/>
  <c r="VI47" i="14"/>
  <c r="VJ47" i="14"/>
  <c r="VA47" i="14"/>
  <c r="VB47" i="14"/>
  <c r="VC47" i="14"/>
  <c r="VE47" i="14"/>
  <c r="WE46" i="14"/>
  <c r="WC46" i="14"/>
  <c r="WD46" i="14"/>
  <c r="WB46" i="14"/>
  <c r="VZ46" i="14"/>
  <c r="VY46" i="14"/>
  <c r="VX46" i="14"/>
  <c r="VW46" i="14"/>
  <c r="VV46" i="14"/>
  <c r="VU46" i="14"/>
  <c r="VT46" i="14"/>
  <c r="VS46" i="14"/>
  <c r="VR46" i="14"/>
  <c r="VQ46" i="14"/>
  <c r="VP46" i="14"/>
  <c r="VO46" i="14"/>
  <c r="VN46" i="14"/>
  <c r="VL46" i="14"/>
  <c r="VG46" i="14"/>
  <c r="VI46" i="14"/>
  <c r="VK46" i="14"/>
  <c r="VH46" i="14"/>
  <c r="VJ46" i="14"/>
  <c r="VE46" i="14"/>
  <c r="VA46" i="14"/>
  <c r="VC46" i="14"/>
  <c r="VB46" i="14"/>
  <c r="AIL21" i="11"/>
  <c r="AIO21" i="11" s="1"/>
  <c r="ACB51" i="11"/>
  <c r="AEA68" i="2"/>
  <c r="WI42" i="14" l="1"/>
  <c r="WJ42" i="14" s="1"/>
  <c r="WK42" i="14" s="1"/>
  <c r="WL42" i="14" s="1"/>
  <c r="WM42" i="14" s="1"/>
  <c r="WP42" i="14" s="1"/>
  <c r="WQ42" i="14" s="1"/>
  <c r="WR42" i="14" s="1"/>
  <c r="WS42" i="14" s="1"/>
  <c r="WU42" i="14" s="1"/>
  <c r="WV42" i="14" s="1"/>
  <c r="WW42" i="14" s="1"/>
  <c r="WX42" i="14" s="1"/>
  <c r="WY42" i="14" s="1"/>
  <c r="WZ42" i="14" s="1"/>
  <c r="XA42" i="14" s="1"/>
  <c r="XB42" i="14" s="1"/>
  <c r="XD42" i="14" s="1"/>
  <c r="XE42" i="14" s="1"/>
  <c r="XF42" i="14" s="1"/>
  <c r="XG42" i="14" s="1"/>
  <c r="XH42" i="14" s="1"/>
  <c r="XI42" i="14" s="1"/>
  <c r="AIR21" i="11"/>
  <c r="ADU17" i="2"/>
  <c r="ADU16" i="2"/>
  <c r="AIU21" i="11" l="1"/>
  <c r="AIX21" i="11" s="1"/>
  <c r="AJA21" i="11" l="1"/>
  <c r="AJD21" i="11" l="1"/>
  <c r="AJG21" i="11" s="1"/>
  <c r="AJJ21" i="11" l="1"/>
  <c r="ADU66" i="2"/>
  <c r="ADU65" i="2"/>
  <c r="ADU64" i="2"/>
  <c r="ADU63" i="2"/>
  <c r="ADU57" i="2"/>
  <c r="ADU44" i="2"/>
  <c r="ADU43" i="2"/>
  <c r="ADR17" i="2"/>
  <c r="ADR16" i="2"/>
  <c r="AJM21" i="11" l="1"/>
  <c r="ADU68" i="2"/>
  <c r="AJP21" i="11" l="1"/>
  <c r="AJQ21" i="11" s="1"/>
  <c r="ADO17" i="2"/>
  <c r="ADT35" i="2"/>
  <c r="ADT8" i="2"/>
  <c r="AJS21" i="11" l="1"/>
  <c r="AJV21" i="11" s="1"/>
  <c r="AJY21" i="11" l="1"/>
  <c r="ADO16" i="2"/>
  <c r="ADR66" i="2"/>
  <c r="ADR65" i="2"/>
  <c r="ADR64" i="2"/>
  <c r="ADR63" i="2"/>
  <c r="ADR57" i="2"/>
  <c r="ADR44" i="2"/>
  <c r="ADR43" i="2"/>
  <c r="ADQ35" i="2"/>
  <c r="ADQ8" i="2"/>
  <c r="AKB21" i="11" l="1"/>
  <c r="AKE21" i="11" s="1"/>
  <c r="ADR68" i="2"/>
  <c r="AKH21" i="11" l="1"/>
  <c r="AKK21" i="11" s="1"/>
  <c r="ADO66" i="2"/>
  <c r="ADO65" i="2"/>
  <c r="ADO64" i="2"/>
  <c r="ADO63" i="2"/>
  <c r="ADO57" i="2"/>
  <c r="ADO44" i="2"/>
  <c r="ADO43" i="2"/>
  <c r="ADN35" i="2"/>
  <c r="ADN8" i="2"/>
  <c r="AKN21" i="11" l="1"/>
  <c r="AKQ21" i="11" s="1"/>
  <c r="ADO68" i="2"/>
  <c r="AKT21" i="11" l="1"/>
  <c r="AKW21" i="11" s="1"/>
  <c r="ABU49" i="11"/>
  <c r="ABU47" i="11"/>
  <c r="ABU46" i="11"/>
  <c r="ABU40" i="11"/>
  <c r="ABR49" i="11"/>
  <c r="ABR47" i="11"/>
  <c r="ABR46" i="11"/>
  <c r="ABR40" i="11"/>
  <c r="ADL17" i="2"/>
  <c r="ADL16" i="2"/>
  <c r="ALA21" i="11" l="1"/>
  <c r="ABR51" i="11"/>
  <c r="ABU51" i="11"/>
  <c r="ALC21" i="11" l="1"/>
  <c r="ADL66" i="2"/>
  <c r="ADL65" i="2"/>
  <c r="ADL64" i="2"/>
  <c r="ADL63" i="2"/>
  <c r="ADL57" i="2"/>
  <c r="ADL44" i="2"/>
  <c r="ADL43" i="2"/>
  <c r="ADK35" i="2"/>
  <c r="ADK8" i="2"/>
  <c r="ALF21" i="11" l="1"/>
  <c r="ADL68" i="2"/>
  <c r="ADI17" i="2"/>
  <c r="ADI16" i="2"/>
  <c r="ALL21" i="11" l="1"/>
  <c r="ALO21" i="11" s="1"/>
  <c r="ADI66" i="2"/>
  <c r="ADI65" i="2"/>
  <c r="ADI64" i="2"/>
  <c r="ADI63" i="2"/>
  <c r="ADI57" i="2"/>
  <c r="ADI44" i="2"/>
  <c r="ADI43" i="2"/>
  <c r="ADH35" i="2"/>
  <c r="ADH8" i="2"/>
  <c r="UW49" i="14"/>
  <c r="UV49" i="14"/>
  <c r="UU49" i="14"/>
  <c r="UT49" i="14"/>
  <c r="UW39" i="14"/>
  <c r="UV39" i="14"/>
  <c r="UU39" i="14"/>
  <c r="UT39" i="14"/>
  <c r="UW38" i="14"/>
  <c r="UV38" i="14"/>
  <c r="UU38" i="14"/>
  <c r="UT38" i="14"/>
  <c r="UW37" i="14"/>
  <c r="UV37" i="14"/>
  <c r="UU37" i="14"/>
  <c r="UT37" i="14"/>
  <c r="UW36" i="14"/>
  <c r="UV36" i="14"/>
  <c r="UU36" i="14"/>
  <c r="UT36" i="14"/>
  <c r="UW35" i="14"/>
  <c r="UV35" i="14"/>
  <c r="UU35" i="14"/>
  <c r="UT35" i="14"/>
  <c r="UW34" i="14"/>
  <c r="UV34" i="14"/>
  <c r="UU34" i="14"/>
  <c r="UT34" i="14"/>
  <c r="UW32" i="14"/>
  <c r="UV32" i="14"/>
  <c r="UU32" i="14"/>
  <c r="UT32" i="14"/>
  <c r="UW31" i="14"/>
  <c r="UV31" i="14"/>
  <c r="UU31" i="14"/>
  <c r="UT31" i="14"/>
  <c r="UW30" i="14"/>
  <c r="UV30" i="14"/>
  <c r="UU30" i="14"/>
  <c r="UT30" i="14"/>
  <c r="UW29" i="14"/>
  <c r="UV29" i="14"/>
  <c r="UU29" i="14"/>
  <c r="UT29" i="14"/>
  <c r="UW28" i="14"/>
  <c r="UV28" i="14"/>
  <c r="UU28" i="14"/>
  <c r="UT28" i="14"/>
  <c r="UW27" i="14"/>
  <c r="UV27" i="14"/>
  <c r="UU27" i="14"/>
  <c r="UT27" i="14"/>
  <c r="UW12" i="14"/>
  <c r="UV12" i="14"/>
  <c r="UU12" i="14"/>
  <c r="UT12" i="14"/>
  <c r="UW4" i="14"/>
  <c r="UV4" i="14"/>
  <c r="UU4" i="14"/>
  <c r="UT4" i="14"/>
  <c r="ABO49" i="11"/>
  <c r="ABO47" i="11"/>
  <c r="ABO46" i="11"/>
  <c r="ABO40" i="11"/>
  <c r="ALR21" i="11" l="1"/>
  <c r="ALU21" i="11" s="1"/>
  <c r="ALX21" i="11" s="1"/>
  <c r="AMA21" i="11" s="1"/>
  <c r="ADI68" i="2"/>
  <c r="ABO51" i="11"/>
  <c r="AMD21" i="11" l="1"/>
  <c r="AMG21" i="11" s="1"/>
  <c r="ADE17" i="2"/>
  <c r="ADE16" i="2"/>
  <c r="AMJ21" i="11" l="1"/>
  <c r="ADE66" i="2"/>
  <c r="ADE65" i="2"/>
  <c r="ADE64" i="2"/>
  <c r="ADE63" i="2"/>
  <c r="ADE57" i="2"/>
  <c r="ADE44" i="2"/>
  <c r="ADE43" i="2"/>
  <c r="ADB17" i="2"/>
  <c r="ADB16" i="2"/>
  <c r="ADD35" i="2"/>
  <c r="ADD8" i="2"/>
  <c r="AMM21" i="11" l="1"/>
  <c r="AMP21" i="11" s="1"/>
  <c r="ADE68" i="2"/>
  <c r="AMS21" i="11" l="1"/>
  <c r="ABL49" i="11"/>
  <c r="ABL47" i="11"/>
  <c r="ABL46" i="11"/>
  <c r="ABL40" i="11"/>
  <c r="ABI49" i="11"/>
  <c r="ABI47" i="11"/>
  <c r="ABI46" i="11"/>
  <c r="ABI40" i="11"/>
  <c r="US49" i="14"/>
  <c r="US39" i="14"/>
  <c r="US38" i="14"/>
  <c r="US37" i="14"/>
  <c r="US36" i="14"/>
  <c r="US35" i="14"/>
  <c r="US34" i="14"/>
  <c r="US32" i="14"/>
  <c r="US31" i="14"/>
  <c r="US30" i="14"/>
  <c r="US29" i="14"/>
  <c r="US28" i="14"/>
  <c r="US27" i="14"/>
  <c r="US12" i="14"/>
  <c r="US4" i="14"/>
  <c r="UQ49" i="14"/>
  <c r="UQ39" i="14"/>
  <c r="UQ38" i="14"/>
  <c r="UQ37" i="14"/>
  <c r="UQ36" i="14"/>
  <c r="UQ35" i="14"/>
  <c r="UQ34" i="14"/>
  <c r="UQ32" i="14"/>
  <c r="UQ31" i="14"/>
  <c r="UQ30" i="14"/>
  <c r="UQ29" i="14"/>
  <c r="UQ28" i="14"/>
  <c r="UQ27" i="14"/>
  <c r="UQ12" i="14"/>
  <c r="UQ4" i="14"/>
  <c r="ADB66" i="2"/>
  <c r="ADB65" i="2"/>
  <c r="ADB64" i="2"/>
  <c r="ADB63" i="2"/>
  <c r="ADB57" i="2"/>
  <c r="ADB44" i="2"/>
  <c r="ADB43" i="2"/>
  <c r="ADA35" i="2"/>
  <c r="ADA8" i="2"/>
  <c r="ACY17" i="2"/>
  <c r="ACY16" i="2"/>
  <c r="AMV21" i="11" l="1"/>
  <c r="AMW21" i="11"/>
  <c r="ABL51" i="11"/>
  <c r="ABI51" i="11"/>
  <c r="ADB68" i="2"/>
  <c r="ABF49" i="11"/>
  <c r="ABF47" i="11"/>
  <c r="ABF46" i="11"/>
  <c r="ABF40" i="11"/>
  <c r="UP49" i="14"/>
  <c r="UP39" i="14"/>
  <c r="UP38" i="14"/>
  <c r="UP37" i="14"/>
  <c r="UP36" i="14"/>
  <c r="UP35" i="14"/>
  <c r="UP34" i="14"/>
  <c r="UP32" i="14"/>
  <c r="UP31" i="14"/>
  <c r="UP30" i="14"/>
  <c r="UP29" i="14"/>
  <c r="UP28" i="14"/>
  <c r="UP27" i="14"/>
  <c r="UP12" i="14"/>
  <c r="UP4" i="14"/>
  <c r="ACY66" i="2"/>
  <c r="ACY65" i="2"/>
  <c r="ACY64" i="2"/>
  <c r="ACY63" i="2"/>
  <c r="ACY57" i="2"/>
  <c r="ACY44" i="2"/>
  <c r="ACY43" i="2"/>
  <c r="ACX35" i="2"/>
  <c r="ACX8" i="2"/>
  <c r="AMX21" i="11" l="1"/>
  <c r="AMY21" i="11" s="1"/>
  <c r="AMZ21" i="11" s="1"/>
  <c r="ANB21" i="11" s="1"/>
  <c r="ANE21" i="11" s="1"/>
  <c r="ANF21" i="11" s="1"/>
  <c r="ABF51" i="11"/>
  <c r="ACY68" i="2"/>
  <c r="ANH21" i="11" l="1"/>
  <c r="ANK21" i="11" s="1"/>
  <c r="AEG5" i="2"/>
  <c r="AEJ5" i="2" s="1"/>
  <c r="AEM5" i="2" s="1"/>
  <c r="AEQ5" i="2" s="1"/>
  <c r="AET5" i="2" s="1"/>
  <c r="AEW5" i="2" s="1"/>
  <c r="AEZ5" i="2" s="1"/>
  <c r="AFC5" i="2" s="1"/>
  <c r="AFF5" i="2" s="1"/>
  <c r="AFJ5" i="2" s="1"/>
  <c r="AFM5" i="2" s="1"/>
  <c r="AFS5" i="2" s="1"/>
  <c r="AFV5" i="2" s="1"/>
  <c r="AFY5" i="2" s="1"/>
  <c r="ANN21" i="11" l="1"/>
  <c r="ANQ21" i="11" s="1"/>
  <c r="AGE5" i="2"/>
  <c r="AGH5" i="2" s="1"/>
  <c r="AGK5" i="2" s="1"/>
  <c r="AGN5" i="2" s="1"/>
  <c r="AGQ5" i="2" s="1"/>
  <c r="AGT5" i="2" s="1"/>
  <c r="AGX5" i="2" s="1"/>
  <c r="AHA5" i="2" s="1"/>
  <c r="AHD5" i="2" s="1"/>
  <c r="AHG5" i="2" s="1"/>
  <c r="AHQ5" i="2" s="1"/>
  <c r="AHT5" i="2" s="1"/>
  <c r="AHW5" i="2" s="1"/>
  <c r="AHZ5" i="2" s="1"/>
  <c r="AIC5" i="2" s="1"/>
  <c r="AIE5" i="2" s="1"/>
  <c r="AIH5" i="2" s="1"/>
  <c r="AIK5" i="2" s="1"/>
  <c r="AIN5" i="2" s="1"/>
  <c r="AIQ5" i="2" s="1"/>
  <c r="AIS5" i="2" s="1"/>
  <c r="AIU5" i="2" s="1"/>
  <c r="AGB5" i="2"/>
  <c r="ANT21" i="11" l="1"/>
  <c r="AJA5" i="2"/>
  <c r="AJD5" i="2" s="1"/>
  <c r="AJG5" i="2" s="1"/>
  <c r="AJJ5" i="2" s="1"/>
  <c r="AJM5" i="2" s="1"/>
  <c r="AJP5" i="2" s="1"/>
  <c r="AJT5" i="2" s="1"/>
  <c r="AJW5" i="2" s="1"/>
  <c r="AJZ5" i="2" s="1"/>
  <c r="AKC5" i="2" s="1"/>
  <c r="AKF5" i="2" s="1"/>
  <c r="AKI5" i="2" s="1"/>
  <c r="AKP5" i="2" s="1"/>
  <c r="AKS5" i="2" s="1"/>
  <c r="AKV5" i="2" s="1"/>
  <c r="AKY5" i="2" s="1"/>
  <c r="ALB5" i="2" s="1"/>
  <c r="ALF5" i="2" s="1"/>
  <c r="ALI5" i="2" s="1"/>
  <c r="ALL5" i="2" s="1"/>
  <c r="ALO5" i="2" s="1"/>
  <c r="ALR5" i="2" s="1"/>
  <c r="ALU5" i="2" s="1"/>
  <c r="AMB5" i="2" s="1"/>
  <c r="AME5" i="2" s="1"/>
  <c r="AMH5" i="2" s="1"/>
  <c r="AMK5" i="2" s="1"/>
  <c r="AMN5" i="2" s="1"/>
  <c r="AMR5" i="2" s="1"/>
  <c r="AMU5" i="2" s="1"/>
  <c r="AMX5" i="2" s="1"/>
  <c r="ANA5" i="2" s="1"/>
  <c r="AND5" i="2" s="1"/>
  <c r="ANG5" i="2" s="1"/>
  <c r="ANK5" i="2" s="1"/>
  <c r="ANN5" i="2" s="1"/>
  <c r="ANS5" i="2" s="1"/>
  <c r="ANX5" i="2" s="1"/>
  <c r="AIX5" i="2"/>
  <c r="AFS7" i="2"/>
  <c r="AFV7" i="2" s="1"/>
  <c r="AFY7" i="2" s="1"/>
  <c r="AOD5" i="2" l="1"/>
  <c r="AOG5" i="2" s="1"/>
  <c r="AOJ5" i="2" s="1"/>
  <c r="AOM5" i="2" s="1"/>
  <c r="AOP5" i="2" s="1"/>
  <c r="AOS5" i="2" s="1"/>
  <c r="AOW5" i="2" s="1"/>
  <c r="AOZ5" i="2" s="1"/>
  <c r="APC5" i="2" s="1"/>
  <c r="AOA5" i="2"/>
  <c r="AGE7" i="2"/>
  <c r="AGH7" i="2" s="1"/>
  <c r="AGK7" i="2" s="1"/>
  <c r="AGN7" i="2" s="1"/>
  <c r="AGQ7" i="2" s="1"/>
  <c r="AGT7" i="2" s="1"/>
  <c r="AGX7" i="2" s="1"/>
  <c r="AHA7" i="2" s="1"/>
  <c r="AHD7" i="2" s="1"/>
  <c r="AHG7" i="2" s="1"/>
  <c r="AHQ7" i="2" s="1"/>
  <c r="AHT7" i="2" s="1"/>
  <c r="AHW7" i="2" s="1"/>
  <c r="AHZ7" i="2" s="1"/>
  <c r="AIC7" i="2" s="1"/>
  <c r="AIE7" i="2" s="1"/>
  <c r="AIH7" i="2" s="1"/>
  <c r="AIK7" i="2" s="1"/>
  <c r="AIN7" i="2" s="1"/>
  <c r="AIQ7" i="2" s="1"/>
  <c r="AIS7" i="2" s="1"/>
  <c r="AIU7" i="2" s="1"/>
  <c r="AGB7" i="2"/>
  <c r="ACV17" i="2"/>
  <c r="ACV16" i="2"/>
  <c r="APF5" i="2" l="1"/>
  <c r="AJA7" i="2"/>
  <c r="AJD7" i="2" s="1"/>
  <c r="AJG7" i="2" s="1"/>
  <c r="AJJ7" i="2" s="1"/>
  <c r="AJM7" i="2" s="1"/>
  <c r="AJP7" i="2" s="1"/>
  <c r="AJT7" i="2" s="1"/>
  <c r="AJW7" i="2" s="1"/>
  <c r="AJZ7" i="2" s="1"/>
  <c r="AKC7" i="2" s="1"/>
  <c r="AKF7" i="2" s="1"/>
  <c r="AKI7" i="2" s="1"/>
  <c r="AKP7" i="2" s="1"/>
  <c r="AKS7" i="2" s="1"/>
  <c r="AKV7" i="2" s="1"/>
  <c r="AKY7" i="2" s="1"/>
  <c r="ALB7" i="2" s="1"/>
  <c r="ALF7" i="2" s="1"/>
  <c r="ALI7" i="2" s="1"/>
  <c r="ALL7" i="2" s="1"/>
  <c r="ALO7" i="2" s="1"/>
  <c r="ALR7" i="2" s="1"/>
  <c r="ALU7" i="2" s="1"/>
  <c r="AMB7" i="2" s="1"/>
  <c r="AME7" i="2" s="1"/>
  <c r="AMH7" i="2" s="1"/>
  <c r="AMK7" i="2" s="1"/>
  <c r="AMN7" i="2" s="1"/>
  <c r="AMR7" i="2" s="1"/>
  <c r="AMU7" i="2" s="1"/>
  <c r="AMX7" i="2" s="1"/>
  <c r="ANA7" i="2" s="1"/>
  <c r="AND7" i="2" s="1"/>
  <c r="ANG7" i="2" s="1"/>
  <c r="ANK7" i="2" s="1"/>
  <c r="ANN7" i="2" s="1"/>
  <c r="ANS7" i="2" s="1"/>
  <c r="ANX7" i="2" s="1"/>
  <c r="AIX7" i="2"/>
  <c r="ABC49" i="11"/>
  <c r="ABC47" i="11"/>
  <c r="ABC46" i="11"/>
  <c r="ABC40" i="11"/>
  <c r="UO49" i="14"/>
  <c r="UO39" i="14"/>
  <c r="UO38" i="14"/>
  <c r="UO37" i="14"/>
  <c r="UO36" i="14"/>
  <c r="UO35" i="14"/>
  <c r="UO34" i="14"/>
  <c r="UO32" i="14"/>
  <c r="UO31" i="14"/>
  <c r="UO30" i="14"/>
  <c r="UO29" i="14"/>
  <c r="UO28" i="14"/>
  <c r="UO27" i="14"/>
  <c r="UO12" i="14"/>
  <c r="UO4" i="14"/>
  <c r="ACV66" i="2"/>
  <c r="ACV65" i="2"/>
  <c r="ACV64" i="2"/>
  <c r="ACV63" i="2"/>
  <c r="ACV57" i="2"/>
  <c r="ACV44" i="2"/>
  <c r="ACV43" i="2"/>
  <c r="ACU35" i="2"/>
  <c r="ACU8" i="2"/>
  <c r="API5" i="2" l="1"/>
  <c r="APF8" i="2"/>
  <c r="AOD7" i="2"/>
  <c r="AOG7" i="2" s="1"/>
  <c r="AOA7" i="2"/>
  <c r="ACV68" i="2"/>
  <c r="ABC51" i="11"/>
  <c r="APL5" i="2" l="1"/>
  <c r="API8" i="2"/>
  <c r="APL8" i="2" l="1"/>
  <c r="APO5" i="2"/>
  <c r="APO8" i="2" s="1"/>
  <c r="APQ5" i="2"/>
  <c r="AAZ49" i="11"/>
  <c r="AAZ47" i="11"/>
  <c r="AAZ46" i="11"/>
  <c r="AAZ40" i="11"/>
  <c r="APR5" i="2" l="1"/>
  <c r="APQ8" i="2"/>
  <c r="AAZ51" i="11"/>
  <c r="APS5" i="2" l="1"/>
  <c r="APR8" i="2"/>
  <c r="UN49" i="14"/>
  <c r="UN39" i="14"/>
  <c r="UN38" i="14"/>
  <c r="UN37" i="14"/>
  <c r="UN36" i="14"/>
  <c r="UN35" i="14"/>
  <c r="UN34" i="14"/>
  <c r="UN32" i="14"/>
  <c r="UN31" i="14"/>
  <c r="UN30" i="14"/>
  <c r="UN29" i="14"/>
  <c r="UN28" i="14"/>
  <c r="UN27" i="14"/>
  <c r="UN12" i="14"/>
  <c r="UN4" i="14"/>
  <c r="ACS66" i="2"/>
  <c r="ACS65" i="2"/>
  <c r="ACS64" i="2"/>
  <c r="ACS63" i="2"/>
  <c r="ACS57" i="2"/>
  <c r="ACS44" i="2"/>
  <c r="ACS43" i="2"/>
  <c r="ACR35" i="2"/>
  <c r="ACR8" i="2"/>
  <c r="APT5" i="2" l="1"/>
  <c r="APS8" i="2"/>
  <c r="ACS68" i="2"/>
  <c r="ACP17" i="2"/>
  <c r="ACP16" i="2"/>
  <c r="APY5" i="2" l="1"/>
  <c r="AQC5" i="2" s="1"/>
  <c r="AQF5" i="2" s="1"/>
  <c r="AQI5" i="2" s="1"/>
  <c r="AQL5" i="2" s="1"/>
  <c r="AQO5" i="2" s="1"/>
  <c r="AQV5" i="2" s="1"/>
  <c r="AQY5" i="2" s="1"/>
  <c r="ARB5" i="2" s="1"/>
  <c r="ARE5" i="2" s="1"/>
  <c r="ARH5" i="2" s="1"/>
  <c r="ARK5" i="2" s="1"/>
  <c r="ARO5" i="2" s="1"/>
  <c r="ARR5" i="2" s="1"/>
  <c r="ARU5" i="2" s="1"/>
  <c r="ARX5" i="2" s="1"/>
  <c r="ASA5" i="2" s="1"/>
  <c r="ASD5" i="2" s="1"/>
  <c r="ASK5" i="2" s="1"/>
  <c r="ASN5" i="2" s="1"/>
  <c r="ASQ5" i="2" s="1"/>
  <c r="AST5" i="2" s="1"/>
  <c r="ASW5" i="2" s="1"/>
  <c r="ATA5" i="2" s="1"/>
  <c r="ATD5" i="2" s="1"/>
  <c r="ATG5" i="2" s="1"/>
  <c r="ATJ5" i="2" s="1"/>
  <c r="ATM5" i="2" s="1"/>
  <c r="ATP5" i="2" s="1"/>
  <c r="ATW5" i="2" s="1"/>
  <c r="ATZ5" i="2" s="1"/>
  <c r="AUC5" i="2" s="1"/>
  <c r="AUF5" i="2" s="1"/>
  <c r="AUI5" i="2" s="1"/>
  <c r="AUM5" i="2" s="1"/>
  <c r="AUP5" i="2" s="1"/>
  <c r="AUS5" i="2" s="1"/>
  <c r="AUV5" i="2" s="1"/>
  <c r="AUY5" i="2" s="1"/>
  <c r="AVB5" i="2" s="1"/>
  <c r="AVF5" i="2" s="1"/>
  <c r="AVL5" i="2" s="1"/>
  <c r="AVO5" i="2" s="1"/>
  <c r="AVR5" i="2" s="1"/>
  <c r="AVU5" i="2" s="1"/>
  <c r="AVY5" i="2" s="1"/>
  <c r="AWB5" i="2" s="1"/>
  <c r="AWE5" i="2" s="1"/>
  <c r="AWH5" i="2" s="1"/>
  <c r="AWJ5" i="2" s="1"/>
  <c r="AWK5" i="2" s="1"/>
  <c r="AWM5" i="2" s="1"/>
  <c r="AWN5" i="2" s="1"/>
  <c r="AWO5" i="2" s="1"/>
  <c r="AWQ5" i="2" s="1"/>
  <c r="AWR5" i="2" s="1"/>
  <c r="AWT5" i="2" s="1"/>
  <c r="AWU5" i="2" s="1"/>
  <c r="AWV5" i="2" s="1"/>
  <c r="AWW5" i="2" s="1"/>
  <c r="AWX5" i="2" s="1"/>
  <c r="AWY5" i="2" s="1"/>
  <c r="AXA5" i="2" s="1"/>
  <c r="AXB5" i="2" s="1"/>
  <c r="AXC5" i="2" s="1"/>
  <c r="AXD5" i="2" s="1"/>
  <c r="AXE5" i="2" s="1"/>
  <c r="AXF5" i="2" s="1"/>
  <c r="AXH5" i="2" s="1"/>
  <c r="AXI5" i="2" s="1"/>
  <c r="AXJ5" i="2" s="1"/>
  <c r="AXK5" i="2" s="1"/>
  <c r="AXL5" i="2" s="1"/>
  <c r="AXM5" i="2" s="1"/>
  <c r="AXO5" i="2" s="1"/>
  <c r="AXP5" i="2" s="1"/>
  <c r="AXQ5" i="2" s="1"/>
  <c r="AXR5" i="2" s="1"/>
  <c r="AXS5" i="2" s="1"/>
  <c r="AXT5" i="2" s="1"/>
  <c r="AXW5" i="2" s="1"/>
  <c r="AXX5" i="2" s="1"/>
  <c r="AXY5" i="2" s="1"/>
  <c r="AXZ5" i="2" s="1"/>
  <c r="AYA5" i="2" s="1"/>
  <c r="AYC5" i="2" s="1"/>
  <c r="AYD5" i="2" s="1"/>
  <c r="AYE5" i="2" s="1"/>
  <c r="AYF5" i="2" s="1"/>
  <c r="AYG5" i="2" s="1"/>
  <c r="AYH5" i="2" s="1"/>
  <c r="AYJ5" i="2" s="1"/>
  <c r="AYK5" i="2" s="1"/>
  <c r="AYL5" i="2" s="1"/>
  <c r="AYM5" i="2" s="1"/>
  <c r="AYN5" i="2" s="1"/>
  <c r="AYO5" i="2" s="1"/>
  <c r="AYQ5" i="2" s="1"/>
  <c r="AYR5" i="2" s="1"/>
  <c r="AYS5" i="2" s="1"/>
  <c r="AYT5" i="2" s="1"/>
  <c r="AYU5" i="2" s="1"/>
  <c r="AYV5" i="2" s="1"/>
  <c r="AYY5" i="2" s="1"/>
  <c r="AYZ5" i="2" s="1"/>
  <c r="AZA5" i="2" s="1"/>
  <c r="AZB5" i="2" s="1"/>
  <c r="AZC5" i="2" s="1"/>
  <c r="AZE5" i="2" s="1"/>
  <c r="AZF5" i="2" s="1"/>
  <c r="AZG5" i="2" s="1"/>
  <c r="AZH5" i="2" s="1"/>
  <c r="AZI5" i="2" s="1"/>
  <c r="AZJ5" i="2" s="1"/>
  <c r="AZL5" i="2" s="1"/>
  <c r="AZM5" i="2" s="1"/>
  <c r="AZN5" i="2" s="1"/>
  <c r="AZO5" i="2" s="1"/>
  <c r="AZP5" i="2" s="1"/>
  <c r="AZQ5" i="2" s="1"/>
  <c r="AZS5" i="2" s="1"/>
  <c r="AZT5" i="2" s="1"/>
  <c r="AZU5" i="2" s="1"/>
  <c r="AZV5" i="2" s="1"/>
  <c r="AZW5" i="2" s="1"/>
  <c r="AZX5" i="2" s="1"/>
  <c r="AZZ5" i="2" s="1"/>
  <c r="BAA5" i="2" s="1"/>
  <c r="BAC5" i="2" s="1"/>
  <c r="BAD5" i="2" s="1"/>
  <c r="BAE5" i="2" s="1"/>
  <c r="BAG5" i="2" s="1"/>
  <c r="BAH5" i="2" s="1"/>
  <c r="BAI5" i="2" s="1"/>
  <c r="BAJ5" i="2" s="1"/>
  <c r="BAK5" i="2" s="1"/>
  <c r="BAL5" i="2" s="1"/>
  <c r="BAN5" i="2" s="1"/>
  <c r="BAO5" i="2" s="1"/>
  <c r="BAP5" i="2" s="1"/>
  <c r="BAQ5" i="2" s="1"/>
  <c r="BAR5" i="2" s="1"/>
  <c r="BAS5" i="2" s="1"/>
  <c r="APT8" i="2"/>
  <c r="AAW49" i="11"/>
  <c r="AAW47" i="11"/>
  <c r="AAW46" i="11"/>
  <c r="AAW40" i="11"/>
  <c r="UM49" i="14"/>
  <c r="UL49" i="14"/>
  <c r="UM39" i="14"/>
  <c r="UL39" i="14"/>
  <c r="UM38" i="14"/>
  <c r="UL38" i="14"/>
  <c r="UM37" i="14"/>
  <c r="UL37" i="14"/>
  <c r="UM36" i="14"/>
  <c r="UL36" i="14"/>
  <c r="UM35" i="14"/>
  <c r="UL35" i="14"/>
  <c r="UM34" i="14"/>
  <c r="UL34" i="14"/>
  <c r="UM32" i="14"/>
  <c r="UL32" i="14"/>
  <c r="UM31" i="14"/>
  <c r="UL31" i="14"/>
  <c r="UM30" i="14"/>
  <c r="UL30" i="14"/>
  <c r="UM29" i="14"/>
  <c r="UL29" i="14"/>
  <c r="UM28" i="14"/>
  <c r="UL28" i="14"/>
  <c r="UM27" i="14"/>
  <c r="UL27" i="14"/>
  <c r="UM12" i="14"/>
  <c r="UL12" i="14"/>
  <c r="UM4" i="14"/>
  <c r="UL4" i="14"/>
  <c r="ACP66" i="2"/>
  <c r="ACP65" i="2"/>
  <c r="ACP64" i="2"/>
  <c r="ACP63" i="2"/>
  <c r="ACP57" i="2"/>
  <c r="ACP44" i="2"/>
  <c r="ACP43" i="2"/>
  <c r="ACO35" i="2"/>
  <c r="ACO8" i="2"/>
  <c r="ACL17" i="2"/>
  <c r="ACL16" i="2"/>
  <c r="AAW51" i="11" l="1"/>
  <c r="ACP68" i="2"/>
  <c r="AAT49" i="11"/>
  <c r="AAT47" i="11"/>
  <c r="AAT46" i="11"/>
  <c r="AAT40" i="11"/>
  <c r="ACL66" i="2"/>
  <c r="ACL65" i="2"/>
  <c r="ACL64" i="2"/>
  <c r="ACL63" i="2"/>
  <c r="ACL57" i="2"/>
  <c r="ACL44" i="2"/>
  <c r="ACL43" i="2"/>
  <c r="ACK35" i="2"/>
  <c r="ACK8" i="2"/>
  <c r="AAT51" i="11" l="1"/>
  <c r="ACL68" i="2"/>
  <c r="ACI17" i="2" l="1"/>
  <c r="ACI16" i="2"/>
  <c r="AAQ49" i="11" l="1"/>
  <c r="AAQ47" i="11"/>
  <c r="AAQ46" i="11"/>
  <c r="AAQ40" i="11"/>
  <c r="UJ49" i="14"/>
  <c r="UJ39" i="14"/>
  <c r="UJ38" i="14"/>
  <c r="UJ36" i="14"/>
  <c r="UJ35" i="14"/>
  <c r="UJ34" i="14"/>
  <c r="UJ32" i="14"/>
  <c r="UJ31" i="14"/>
  <c r="UJ30" i="14"/>
  <c r="UJ29" i="14"/>
  <c r="UJ28" i="14"/>
  <c r="UJ27" i="14"/>
  <c r="UJ12" i="14"/>
  <c r="UJ4" i="14"/>
  <c r="ACI66" i="2"/>
  <c r="ACI65" i="2"/>
  <c r="ACI64" i="2"/>
  <c r="ACI63" i="2"/>
  <c r="ACI57" i="2"/>
  <c r="ACI44" i="2"/>
  <c r="ACI43" i="2"/>
  <c r="ACH35" i="2"/>
  <c r="ACH8" i="2"/>
  <c r="ACF17" i="2"/>
  <c r="ACF16" i="2"/>
  <c r="AAQ51" i="11" l="1"/>
  <c r="ACI68" i="2"/>
  <c r="AAN49" i="11"/>
  <c r="AAN47" i="11"/>
  <c r="AAN46" i="11"/>
  <c r="AAN40" i="11"/>
  <c r="UI49" i="14"/>
  <c r="UI39" i="14"/>
  <c r="UI38" i="14"/>
  <c r="UI37" i="14"/>
  <c r="UI36" i="14"/>
  <c r="UI35" i="14"/>
  <c r="UI34" i="14"/>
  <c r="UI32" i="14"/>
  <c r="UI31" i="14"/>
  <c r="UI30" i="14"/>
  <c r="UI29" i="14"/>
  <c r="UI28" i="14"/>
  <c r="UI27" i="14"/>
  <c r="UI12" i="14"/>
  <c r="UI4" i="14"/>
  <c r="ACF66" i="2"/>
  <c r="ACF65" i="2"/>
  <c r="ACF64" i="2"/>
  <c r="ACF63" i="2"/>
  <c r="ACF57" i="2"/>
  <c r="ACF44" i="2"/>
  <c r="ACF43" i="2"/>
  <c r="ACE35" i="2"/>
  <c r="ACE8" i="2"/>
  <c r="AAN51" i="11" l="1"/>
  <c r="ACF68" i="2"/>
  <c r="ACC17" i="2"/>
  <c r="ACC16" i="2"/>
  <c r="AAK49" i="11" l="1"/>
  <c r="AAK47" i="11"/>
  <c r="AAK46" i="11"/>
  <c r="AAK40" i="11"/>
  <c r="UH49" i="14"/>
  <c r="UH39" i="14"/>
  <c r="UH38" i="14"/>
  <c r="UH37" i="14"/>
  <c r="UH36" i="14"/>
  <c r="UH35" i="14"/>
  <c r="UH34" i="14"/>
  <c r="UH32" i="14"/>
  <c r="UH31" i="14"/>
  <c r="UH30" i="14"/>
  <c r="UH29" i="14"/>
  <c r="UH28" i="14"/>
  <c r="UH27" i="14"/>
  <c r="UH12" i="14"/>
  <c r="UH4" i="14"/>
  <c r="ACC66" i="2"/>
  <c r="ACC65" i="2"/>
  <c r="ACC64" i="2"/>
  <c r="ACC63" i="2"/>
  <c r="ACC57" i="2"/>
  <c r="ACC44" i="2"/>
  <c r="ACC43" i="2"/>
  <c r="ACB35" i="2"/>
  <c r="ACB8" i="2"/>
  <c r="AAQ10" i="11"/>
  <c r="AAN10" i="11"/>
  <c r="ABZ17" i="2"/>
  <c r="ABZ16" i="2"/>
  <c r="AAH49" i="11"/>
  <c r="AAH47" i="11"/>
  <c r="AAH46" i="11"/>
  <c r="AAH40" i="11"/>
  <c r="ACC68" i="2" l="1"/>
  <c r="AAK51" i="11"/>
  <c r="AAH51" i="11"/>
  <c r="UG49" i="14" l="1"/>
  <c r="UG39" i="14"/>
  <c r="UG38" i="14"/>
  <c r="UG37" i="14"/>
  <c r="UG36" i="14"/>
  <c r="UG35" i="14"/>
  <c r="UG34" i="14"/>
  <c r="UG32" i="14"/>
  <c r="UG31" i="14"/>
  <c r="UG30" i="14"/>
  <c r="UG29" i="14"/>
  <c r="UG28" i="14"/>
  <c r="UG27" i="14"/>
  <c r="UG12" i="14"/>
  <c r="UG4" i="14"/>
  <c r="ABZ66" i="2"/>
  <c r="ABZ65" i="2"/>
  <c r="ABZ64" i="2"/>
  <c r="ABZ63" i="2"/>
  <c r="ABZ57" i="2"/>
  <c r="ABZ44" i="2"/>
  <c r="ABZ43" i="2"/>
  <c r="ABY35" i="2"/>
  <c r="ABY8" i="2"/>
  <c r="ABZ68" i="2" l="1"/>
  <c r="ABW17" i="2"/>
  <c r="ABW16" i="2"/>
  <c r="AAE49" i="11" l="1"/>
  <c r="AAE47" i="11"/>
  <c r="AAE46" i="11"/>
  <c r="AAE40" i="11"/>
  <c r="UF49" i="14"/>
  <c r="UF39" i="14"/>
  <c r="UF38" i="14"/>
  <c r="UF37" i="14"/>
  <c r="UF36" i="14"/>
  <c r="UF35" i="14"/>
  <c r="UF34" i="14"/>
  <c r="UF32" i="14"/>
  <c r="UF31" i="14"/>
  <c r="UF30" i="14"/>
  <c r="UF29" i="14"/>
  <c r="UF28" i="14"/>
  <c r="UF27" i="14"/>
  <c r="UF12" i="14"/>
  <c r="UF4" i="14"/>
  <c r="ABW66" i="2"/>
  <c r="ABW65" i="2"/>
  <c r="ABW64" i="2"/>
  <c r="ABW63" i="2"/>
  <c r="ABW57" i="2"/>
  <c r="ABW44" i="2"/>
  <c r="ABW43" i="2"/>
  <c r="ABV35" i="2"/>
  <c r="ABV8" i="2"/>
  <c r="ABS17" i="2"/>
  <c r="ABS16" i="2"/>
  <c r="AAE51" i="11" l="1"/>
  <c r="ABW68" i="2"/>
  <c r="AAB49" i="11"/>
  <c r="AAB47" i="11"/>
  <c r="AAB46" i="11"/>
  <c r="AAB40" i="11"/>
  <c r="UE49" i="14"/>
  <c r="UE39" i="14"/>
  <c r="UE38" i="14"/>
  <c r="UE37" i="14"/>
  <c r="UE36" i="14"/>
  <c r="UE35" i="14"/>
  <c r="UE34" i="14"/>
  <c r="UE32" i="14"/>
  <c r="UE31" i="14"/>
  <c r="UE30" i="14"/>
  <c r="UE29" i="14"/>
  <c r="UE28" i="14"/>
  <c r="UE27" i="14"/>
  <c r="UE12" i="14"/>
  <c r="UE4" i="14"/>
  <c r="ABS66" i="2"/>
  <c r="ABS65" i="2"/>
  <c r="ABS64" i="2"/>
  <c r="ABS63" i="2"/>
  <c r="ABS57" i="2"/>
  <c r="ABS44" i="2"/>
  <c r="ABS43" i="2"/>
  <c r="ABR35" i="2"/>
  <c r="ABR8" i="2"/>
  <c r="ABP17" i="2"/>
  <c r="ABP16" i="2"/>
  <c r="AAB51" i="11" l="1"/>
  <c r="ABS68" i="2"/>
  <c r="ZY49" i="11"/>
  <c r="ZY47" i="11"/>
  <c r="ZY46" i="11"/>
  <c r="ZY40" i="11"/>
  <c r="UC49" i="14"/>
  <c r="UC39" i="14"/>
  <c r="UC38" i="14"/>
  <c r="UC36" i="14"/>
  <c r="UC35" i="14"/>
  <c r="UC34" i="14"/>
  <c r="UC32" i="14"/>
  <c r="UC31" i="14"/>
  <c r="UC30" i="14"/>
  <c r="UC29" i="14"/>
  <c r="UC28" i="14"/>
  <c r="UC27" i="14"/>
  <c r="UC12" i="14"/>
  <c r="UC4" i="14"/>
  <c r="ABP66" i="2"/>
  <c r="ABP65" i="2"/>
  <c r="ABP64" i="2"/>
  <c r="ABP63" i="2"/>
  <c r="ABP57" i="2"/>
  <c r="ABP44" i="2"/>
  <c r="ABP43" i="2"/>
  <c r="ABO35" i="2"/>
  <c r="ABO8" i="2"/>
  <c r="ZY10" i="11"/>
  <c r="ZV10" i="11"/>
  <c r="ZY51" i="11" l="1"/>
  <c r="ABP68" i="2"/>
  <c r="ABM17" i="2"/>
  <c r="ABM16" i="2"/>
  <c r="ZV49" i="11" l="1"/>
  <c r="ZV47" i="11"/>
  <c r="ZV46" i="11"/>
  <c r="ZV40" i="11"/>
  <c r="UB49" i="14"/>
  <c r="UB39" i="14"/>
  <c r="UB38" i="14"/>
  <c r="UB37" i="14"/>
  <c r="UB36" i="14"/>
  <c r="UB35" i="14"/>
  <c r="UB34" i="14"/>
  <c r="UB32" i="14"/>
  <c r="UB31" i="14"/>
  <c r="UB30" i="14"/>
  <c r="UB29" i="14"/>
  <c r="UB28" i="14"/>
  <c r="UB27" i="14"/>
  <c r="UB12" i="14"/>
  <c r="UB4" i="14"/>
  <c r="ABM66" i="2"/>
  <c r="ABM65" i="2"/>
  <c r="ABM64" i="2"/>
  <c r="ABM63" i="2"/>
  <c r="ABM57" i="2"/>
  <c r="ABM44" i="2"/>
  <c r="ABM43" i="2"/>
  <c r="ABL35" i="2"/>
  <c r="ABL8" i="2"/>
  <c r="ABJ17" i="2"/>
  <c r="ABJ16" i="2"/>
  <c r="ABM68" i="2" l="1"/>
  <c r="ZV51" i="11"/>
  <c r="ZS49" i="11"/>
  <c r="ZS47" i="11"/>
  <c r="ZS46" i="11"/>
  <c r="ZS40" i="11"/>
  <c r="UA49" i="14"/>
  <c r="UA39" i="14"/>
  <c r="UA38" i="14"/>
  <c r="UA37" i="14"/>
  <c r="UA36" i="14"/>
  <c r="UA35" i="14"/>
  <c r="UA34" i="14"/>
  <c r="UA32" i="14"/>
  <c r="UA31" i="14"/>
  <c r="UA30" i="14"/>
  <c r="UA29" i="14"/>
  <c r="UA28" i="14"/>
  <c r="UA27" i="14"/>
  <c r="UA12" i="14"/>
  <c r="UA4" i="14"/>
  <c r="ABJ66" i="2"/>
  <c r="ABJ65" i="2"/>
  <c r="ABJ64" i="2"/>
  <c r="ABJ63" i="2"/>
  <c r="ABJ57" i="2"/>
  <c r="ABJ44" i="2"/>
  <c r="ABJ43" i="2"/>
  <c r="ABI35" i="2"/>
  <c r="ABI8" i="2"/>
  <c r="ABG17" i="2"/>
  <c r="ABG16" i="2"/>
  <c r="ZS51" i="11" l="1"/>
  <c r="ABJ68" i="2"/>
  <c r="ZP49" i="11" l="1"/>
  <c r="ZP47" i="11"/>
  <c r="ZP46" i="11"/>
  <c r="ZP40" i="11"/>
  <c r="TZ49" i="14"/>
  <c r="TZ39" i="14"/>
  <c r="TZ38" i="14"/>
  <c r="TZ37" i="14"/>
  <c r="TZ36" i="14"/>
  <c r="TZ35" i="14"/>
  <c r="TZ34" i="14"/>
  <c r="TZ32" i="14"/>
  <c r="TZ31" i="14"/>
  <c r="TZ30" i="14"/>
  <c r="TZ29" i="14"/>
  <c r="TZ28" i="14"/>
  <c r="TZ27" i="14"/>
  <c r="TZ12" i="14"/>
  <c r="TZ4" i="14"/>
  <c r="ABG66" i="2"/>
  <c r="ABG65" i="2"/>
  <c r="ABG64" i="2"/>
  <c r="ABG63" i="2"/>
  <c r="ABG57" i="2"/>
  <c r="ABG44" i="2"/>
  <c r="ABG43" i="2"/>
  <c r="ABF35" i="2"/>
  <c r="ABF8" i="2"/>
  <c r="ZP51" i="11" l="1"/>
  <c r="ABG68" i="2"/>
  <c r="ABD17" i="2"/>
  <c r="ABD16" i="2"/>
  <c r="ZM49" i="11" l="1"/>
  <c r="ZM47" i="11"/>
  <c r="ZM46" i="11"/>
  <c r="ZM40" i="11"/>
  <c r="ZM51" i="11" l="1"/>
  <c r="TY49" i="14" l="1"/>
  <c r="TY39" i="14"/>
  <c r="TY38" i="14"/>
  <c r="TY37" i="14"/>
  <c r="TY36" i="14"/>
  <c r="TY35" i="14"/>
  <c r="TY34" i="14"/>
  <c r="TY32" i="14"/>
  <c r="TY31" i="14"/>
  <c r="TY30" i="14"/>
  <c r="TY29" i="14"/>
  <c r="TY28" i="14"/>
  <c r="TY27" i="14"/>
  <c r="TY12" i="14"/>
  <c r="TY4" i="14"/>
  <c r="ABD66" i="2"/>
  <c r="ABD65" i="2"/>
  <c r="ABD64" i="2"/>
  <c r="ABD63" i="2"/>
  <c r="ABD57" i="2"/>
  <c r="ABD44" i="2"/>
  <c r="ABD43" i="2"/>
  <c r="ABC35" i="2"/>
  <c r="ABC8" i="2"/>
  <c r="ABG5" i="2"/>
  <c r="ABJ5" i="2" s="1"/>
  <c r="ABP5" i="2" s="1"/>
  <c r="ABS5" i="2" s="1"/>
  <c r="ABW5" i="2" s="1"/>
  <c r="ABZ5" i="2" s="1"/>
  <c r="ACC5" i="2" s="1"/>
  <c r="ACF5" i="2" s="1"/>
  <c r="ACI5" i="2" s="1"/>
  <c r="ABD68" i="2" l="1"/>
  <c r="ACP5" i="2"/>
  <c r="ACS5" i="2" s="1"/>
  <c r="ACV5" i="2" s="1"/>
  <c r="ACY5" i="2" s="1"/>
  <c r="ADB5" i="2" s="1"/>
  <c r="ADE5" i="2" s="1"/>
  <c r="ADI5" i="2" s="1"/>
  <c r="ADL5" i="2" s="1"/>
  <c r="ADO5" i="2" s="1"/>
  <c r="ADR5" i="2" s="1"/>
  <c r="ADU5" i="2" s="1"/>
  <c r="ADW5" i="2" s="1"/>
  <c r="ADY5" i="2" s="1"/>
  <c r="ACL5" i="2"/>
  <c r="AAZ17" i="2" l="1"/>
  <c r="AAZ16" i="2"/>
  <c r="ZJ49" i="11" l="1"/>
  <c r="ZJ47" i="11"/>
  <c r="ZJ46" i="11"/>
  <c r="ZJ40" i="11"/>
  <c r="TX49" i="14"/>
  <c r="TX42" i="14"/>
  <c r="TY42" i="14" s="1"/>
  <c r="TZ42" i="14" s="1"/>
  <c r="UA42" i="14" s="1"/>
  <c r="UB42" i="14" s="1"/>
  <c r="UC42" i="14" s="1"/>
  <c r="UE42" i="14" s="1"/>
  <c r="UF42" i="14" s="1"/>
  <c r="UG42" i="14" s="1"/>
  <c r="UH42" i="14" s="1"/>
  <c r="UI42" i="14" s="1"/>
  <c r="UJ42" i="14" s="1"/>
  <c r="UL42" i="14" s="1"/>
  <c r="UM42" i="14" s="1"/>
  <c r="UN42" i="14" s="1"/>
  <c r="UO42" i="14" s="1"/>
  <c r="UP42" i="14" s="1"/>
  <c r="UQ42" i="14" s="1"/>
  <c r="US42" i="14" s="1"/>
  <c r="UT42" i="14" s="1"/>
  <c r="UU42" i="14" s="1"/>
  <c r="UV42" i="14" s="1"/>
  <c r="UW42" i="14" s="1"/>
  <c r="TX41" i="14"/>
  <c r="TY41" i="14" s="1"/>
  <c r="TZ41" i="14" s="1"/>
  <c r="UA41" i="14" s="1"/>
  <c r="UB41" i="14" s="1"/>
  <c r="UC41" i="14" s="1"/>
  <c r="UE41" i="14" s="1"/>
  <c r="UF41" i="14" s="1"/>
  <c r="UG41" i="14" s="1"/>
  <c r="UH41" i="14" s="1"/>
  <c r="UI41" i="14" s="1"/>
  <c r="UJ41" i="14" s="1"/>
  <c r="UL41" i="14" s="1"/>
  <c r="UM41" i="14" s="1"/>
  <c r="UN41" i="14" s="1"/>
  <c r="UO41" i="14" s="1"/>
  <c r="UP41" i="14" s="1"/>
  <c r="UQ41" i="14" s="1"/>
  <c r="US41" i="14" s="1"/>
  <c r="UT41" i="14" s="1"/>
  <c r="UU41" i="14" s="1"/>
  <c r="UV41" i="14" s="1"/>
  <c r="UW41" i="14" s="1"/>
  <c r="TX39" i="14"/>
  <c r="TX38" i="14"/>
  <c r="TX37" i="14"/>
  <c r="TX36" i="14"/>
  <c r="TX35" i="14"/>
  <c r="TX34" i="14"/>
  <c r="TX32" i="14"/>
  <c r="TX31" i="14"/>
  <c r="TX30" i="14"/>
  <c r="TX29" i="14"/>
  <c r="TX28" i="14"/>
  <c r="TX27" i="14"/>
  <c r="TX12" i="14"/>
  <c r="TX4" i="14"/>
  <c r="AAZ66" i="2"/>
  <c r="AAZ65" i="2"/>
  <c r="AAZ64" i="2"/>
  <c r="AAZ63" i="2"/>
  <c r="AAZ57" i="2"/>
  <c r="AAZ44" i="2"/>
  <c r="AAZ43" i="2"/>
  <c r="AAZ68" i="2" l="1"/>
  <c r="ZJ51" i="11"/>
  <c r="AAY35" i="2" l="1"/>
  <c r="AAY8" i="2"/>
  <c r="AAW17" i="2"/>
  <c r="AAW16" i="2"/>
  <c r="ZG49" i="11" l="1"/>
  <c r="ZG47" i="11"/>
  <c r="ZG46" i="11"/>
  <c r="ZG40" i="11"/>
  <c r="TV49" i="14"/>
  <c r="TV39" i="14"/>
  <c r="TV38" i="14"/>
  <c r="TV37" i="14"/>
  <c r="TV36" i="14"/>
  <c r="TV35" i="14"/>
  <c r="TV34" i="14"/>
  <c r="TV32" i="14"/>
  <c r="TV31" i="14"/>
  <c r="TV30" i="14"/>
  <c r="TV29" i="14"/>
  <c r="TV28" i="14"/>
  <c r="TV27" i="14"/>
  <c r="TV12" i="14"/>
  <c r="TV4" i="14"/>
  <c r="AAW66" i="2"/>
  <c r="AAW65" i="2"/>
  <c r="AAW64" i="2"/>
  <c r="AAW63" i="2"/>
  <c r="AAW57" i="2"/>
  <c r="AAW44" i="2"/>
  <c r="AAW43" i="2"/>
  <c r="AAV35" i="2"/>
  <c r="AAV8" i="2"/>
  <c r="AAT17" i="2"/>
  <c r="AAT16" i="2"/>
  <c r="ZG51" i="11" l="1"/>
  <c r="AAW68" i="2"/>
  <c r="ZD49" i="11"/>
  <c r="ZD47" i="11"/>
  <c r="ZD46" i="11"/>
  <c r="ZD40" i="11"/>
  <c r="TU49" i="14"/>
  <c r="TU39" i="14"/>
  <c r="TU38" i="14"/>
  <c r="TU37" i="14"/>
  <c r="TU36" i="14"/>
  <c r="TU35" i="14"/>
  <c r="TU34" i="14"/>
  <c r="TU32" i="14"/>
  <c r="TU31" i="14"/>
  <c r="TU30" i="14"/>
  <c r="TU29" i="14"/>
  <c r="TU28" i="14"/>
  <c r="TU27" i="14"/>
  <c r="TU12" i="14"/>
  <c r="TU4" i="14"/>
  <c r="AAT66" i="2"/>
  <c r="AAT65" i="2"/>
  <c r="AAT64" i="2"/>
  <c r="AAT63" i="2"/>
  <c r="AAT57" i="2"/>
  <c r="AAT44" i="2"/>
  <c r="AAT43" i="2"/>
  <c r="ZD51" i="11" l="1"/>
  <c r="AAT68" i="2"/>
  <c r="AAS35" i="2" l="1"/>
  <c r="AAS8" i="2"/>
  <c r="AAQ17" i="2"/>
  <c r="AAQ16" i="2"/>
  <c r="ZA49" i="11" l="1"/>
  <c r="ZA47" i="11"/>
  <c r="ZA46" i="11"/>
  <c r="ZA40" i="11"/>
  <c r="TT49" i="14"/>
  <c r="TT39" i="14"/>
  <c r="TT38" i="14"/>
  <c r="TT37" i="14"/>
  <c r="TT36" i="14"/>
  <c r="TT35" i="14"/>
  <c r="TT34" i="14"/>
  <c r="TT32" i="14"/>
  <c r="TT31" i="14"/>
  <c r="TT30" i="14"/>
  <c r="TT29" i="14"/>
  <c r="TT28" i="14"/>
  <c r="TT27" i="14"/>
  <c r="TT12" i="14"/>
  <c r="TT4" i="14"/>
  <c r="AAQ66" i="2"/>
  <c r="AAQ65" i="2"/>
  <c r="AAQ64" i="2"/>
  <c r="AAQ63" i="2"/>
  <c r="AAQ57" i="2"/>
  <c r="AAQ44" i="2"/>
  <c r="AAQ43" i="2"/>
  <c r="AAP35" i="2"/>
  <c r="AAP8" i="2"/>
  <c r="AAN17" i="2"/>
  <c r="AAN16" i="2"/>
  <c r="ZA51" i="11" l="1"/>
  <c r="AAQ68" i="2"/>
  <c r="YX49" i="11"/>
  <c r="YX47" i="11"/>
  <c r="YX46" i="11"/>
  <c r="YX40" i="11"/>
  <c r="TS49" i="14"/>
  <c r="TS39" i="14"/>
  <c r="TS38" i="14"/>
  <c r="TS37" i="14"/>
  <c r="TS36" i="14"/>
  <c r="TS35" i="14"/>
  <c r="TS34" i="14"/>
  <c r="TS32" i="14"/>
  <c r="TS31" i="14"/>
  <c r="TS30" i="14"/>
  <c r="TS29" i="14"/>
  <c r="TS28" i="14"/>
  <c r="TS27" i="14"/>
  <c r="TS12" i="14"/>
  <c r="TS4" i="14"/>
  <c r="AAN66" i="2"/>
  <c r="AAN65" i="2"/>
  <c r="AAN64" i="2"/>
  <c r="AAN63" i="2"/>
  <c r="AAN57" i="2"/>
  <c r="AAN44" i="2"/>
  <c r="AAN43" i="2"/>
  <c r="AAM35" i="2"/>
  <c r="AAM8" i="2"/>
  <c r="AAK17" i="2"/>
  <c r="AAK16" i="2"/>
  <c r="YX51" i="11" l="1"/>
  <c r="AAN68" i="2"/>
  <c r="YU49" i="11"/>
  <c r="YU47" i="11"/>
  <c r="YU46" i="11"/>
  <c r="YU40" i="11"/>
  <c r="TR49" i="14"/>
  <c r="TR39" i="14"/>
  <c r="TR38" i="14"/>
  <c r="TR37" i="14"/>
  <c r="TR36" i="14"/>
  <c r="TR35" i="14"/>
  <c r="TR34" i="14"/>
  <c r="TR32" i="14"/>
  <c r="TR31" i="14"/>
  <c r="TR30" i="14"/>
  <c r="TR29" i="14"/>
  <c r="TR28" i="14"/>
  <c r="TR27" i="14"/>
  <c r="TR12" i="14"/>
  <c r="TR4" i="14"/>
  <c r="AAK66" i="2"/>
  <c r="AAK65" i="2"/>
  <c r="AAK64" i="2"/>
  <c r="AAK63" i="2"/>
  <c r="AAK57" i="2"/>
  <c r="AAK44" i="2"/>
  <c r="AAK43" i="2"/>
  <c r="AAJ35" i="2"/>
  <c r="AAJ8" i="2"/>
  <c r="YU51" i="11" l="1"/>
  <c r="AAK68" i="2"/>
  <c r="AAG17" i="2"/>
  <c r="AAG16" i="2"/>
  <c r="YR49" i="11" l="1"/>
  <c r="YR47" i="11"/>
  <c r="YR46" i="11"/>
  <c r="YR40" i="11"/>
  <c r="TQ49" i="14"/>
  <c r="TQ39" i="14"/>
  <c r="TQ38" i="14"/>
  <c r="TQ37" i="14"/>
  <c r="TQ36" i="14"/>
  <c r="TQ35" i="14"/>
  <c r="TQ34" i="14"/>
  <c r="TQ32" i="14"/>
  <c r="TQ31" i="14"/>
  <c r="TQ30" i="14"/>
  <c r="TQ29" i="14"/>
  <c r="TQ28" i="14"/>
  <c r="TQ27" i="14"/>
  <c r="TQ12" i="14"/>
  <c r="TQ4" i="14"/>
  <c r="AAG66" i="2"/>
  <c r="AAG65" i="2"/>
  <c r="AAG64" i="2"/>
  <c r="AAG63" i="2"/>
  <c r="AAG57" i="2"/>
  <c r="AAG44" i="2"/>
  <c r="AAG43" i="2"/>
  <c r="AAF35" i="2"/>
  <c r="AAF8" i="2"/>
  <c r="YR51" i="11" l="1"/>
  <c r="AAG68" i="2"/>
  <c r="AAD17" i="2" l="1"/>
  <c r="AAD16" i="2"/>
  <c r="YO49" i="11" l="1"/>
  <c r="YO47" i="11"/>
  <c r="YO46" i="11"/>
  <c r="YO40" i="11"/>
  <c r="TO49" i="14"/>
  <c r="TO39" i="14"/>
  <c r="TO38" i="14"/>
  <c r="TO37" i="14"/>
  <c r="TO36" i="14"/>
  <c r="TO35" i="14"/>
  <c r="TO34" i="14"/>
  <c r="TO32" i="14"/>
  <c r="TO31" i="14"/>
  <c r="TO30" i="14"/>
  <c r="TO29" i="14"/>
  <c r="TO28" i="14"/>
  <c r="TO27" i="14"/>
  <c r="TO12" i="14"/>
  <c r="TO4" i="14"/>
  <c r="AAD66" i="2"/>
  <c r="AAD65" i="2"/>
  <c r="AAD64" i="2"/>
  <c r="AAD63" i="2"/>
  <c r="AAD57" i="2"/>
  <c r="AAD44" i="2"/>
  <c r="AAD43" i="2"/>
  <c r="AAC35" i="2"/>
  <c r="AAC8" i="2"/>
  <c r="AAA17" i="2"/>
  <c r="AAA16" i="2"/>
  <c r="YO51" i="11" l="1"/>
  <c r="AAD68" i="2"/>
  <c r="YL49" i="11"/>
  <c r="YL47" i="11"/>
  <c r="YL46" i="11"/>
  <c r="YL40" i="11"/>
  <c r="TN49" i="14"/>
  <c r="TN39" i="14"/>
  <c r="TN38" i="14"/>
  <c r="TN37" i="14"/>
  <c r="TN36" i="14"/>
  <c r="TN35" i="14"/>
  <c r="TN34" i="14"/>
  <c r="TN32" i="14"/>
  <c r="TN31" i="14"/>
  <c r="TN30" i="14"/>
  <c r="TN29" i="14"/>
  <c r="TN28" i="14"/>
  <c r="TN27" i="14"/>
  <c r="TN12" i="14"/>
  <c r="TN4" i="14"/>
  <c r="AAA66" i="2"/>
  <c r="AAA65" i="2"/>
  <c r="AAA64" i="2"/>
  <c r="AAA63" i="2"/>
  <c r="AAA57" i="2"/>
  <c r="AAA44" i="2"/>
  <c r="AAA43" i="2"/>
  <c r="ZZ35" i="2"/>
  <c r="ZZ8" i="2"/>
  <c r="ZX17" i="2"/>
  <c r="ZX16" i="2"/>
  <c r="YL51" i="11" l="1"/>
  <c r="AAA68" i="2"/>
  <c r="YI49" i="11"/>
  <c r="YI47" i="11"/>
  <c r="YI46" i="11"/>
  <c r="YI40" i="11"/>
  <c r="TM49" i="14"/>
  <c r="TM39" i="14"/>
  <c r="TM38" i="14"/>
  <c r="TM37" i="14"/>
  <c r="TM36" i="14"/>
  <c r="TM35" i="14"/>
  <c r="TM34" i="14"/>
  <c r="TM32" i="14"/>
  <c r="TM31" i="14"/>
  <c r="TM30" i="14"/>
  <c r="TM29" i="14"/>
  <c r="TM28" i="14"/>
  <c r="TM27" i="14"/>
  <c r="TM12" i="14"/>
  <c r="TM4" i="14"/>
  <c r="ZX66" i="2"/>
  <c r="ZX65" i="2"/>
  <c r="ZX64" i="2"/>
  <c r="ZX63" i="2"/>
  <c r="ZX57" i="2"/>
  <c r="ZX44" i="2"/>
  <c r="ZX43" i="2"/>
  <c r="ZW35" i="2"/>
  <c r="ZW8" i="2"/>
  <c r="ZU17" i="2"/>
  <c r="ZU16" i="2"/>
  <c r="YI51" i="11" l="1"/>
  <c r="ZX68" i="2"/>
  <c r="YF49" i="11"/>
  <c r="YF47" i="11"/>
  <c r="YF46" i="11"/>
  <c r="YF40" i="11"/>
  <c r="TL49" i="14"/>
  <c r="TL39" i="14"/>
  <c r="TL38" i="14"/>
  <c r="TL37" i="14"/>
  <c r="TL36" i="14"/>
  <c r="TL35" i="14"/>
  <c r="TL34" i="14"/>
  <c r="TL32" i="14"/>
  <c r="TL31" i="14"/>
  <c r="TL30" i="14"/>
  <c r="TL29" i="14"/>
  <c r="TL28" i="14"/>
  <c r="TL27" i="14"/>
  <c r="TL12" i="14"/>
  <c r="TL4" i="14"/>
  <c r="ZU66" i="2"/>
  <c r="ZU65" i="2"/>
  <c r="ZU64" i="2"/>
  <c r="ZU63" i="2"/>
  <c r="ZU57" i="2"/>
  <c r="ZU44" i="2"/>
  <c r="ZU43" i="2"/>
  <c r="ZT35" i="2"/>
  <c r="ZT8" i="2"/>
  <c r="ZR17" i="2"/>
  <c r="ZR16" i="2"/>
  <c r="YF51" i="11" l="1"/>
  <c r="ZU68" i="2"/>
  <c r="YC49" i="11"/>
  <c r="YC47" i="11"/>
  <c r="YC46" i="11"/>
  <c r="YC40" i="11"/>
  <c r="TK49" i="14"/>
  <c r="TK39" i="14"/>
  <c r="TK38" i="14"/>
  <c r="TK36" i="14"/>
  <c r="TK35" i="14"/>
  <c r="TK34" i="14"/>
  <c r="TK32" i="14"/>
  <c r="TK31" i="14"/>
  <c r="TK30" i="14"/>
  <c r="TK29" i="14"/>
  <c r="TK28" i="14"/>
  <c r="TK27" i="14"/>
  <c r="TK12" i="14"/>
  <c r="TK4" i="14"/>
  <c r="ZR66" i="2"/>
  <c r="ZR65" i="2"/>
  <c r="ZR64" i="2"/>
  <c r="ZR63" i="2"/>
  <c r="ZR57" i="2"/>
  <c r="ZR44" i="2"/>
  <c r="ZR43" i="2"/>
  <c r="ZQ35" i="2"/>
  <c r="ZQ8" i="2"/>
  <c r="ZO17" i="2"/>
  <c r="ZO16" i="2"/>
  <c r="ZO66" i="2"/>
  <c r="ZO65" i="2"/>
  <c r="ZO64" i="2"/>
  <c r="ZO63" i="2"/>
  <c r="ZO57" i="2"/>
  <c r="YC51" i="11" l="1"/>
  <c r="ZO68" i="2"/>
  <c r="ZR68" i="2"/>
  <c r="XZ49" i="11"/>
  <c r="XZ47" i="11"/>
  <c r="XZ46" i="11"/>
  <c r="XZ40" i="11"/>
  <c r="XZ10" i="11"/>
  <c r="ZO44" i="2"/>
  <c r="ZO43" i="2"/>
  <c r="ZL17" i="2"/>
  <c r="ZL16" i="2"/>
  <c r="ZN35" i="2"/>
  <c r="ZN8" i="2"/>
  <c r="ZL66" i="2"/>
  <c r="ZL65" i="2"/>
  <c r="ZL64" i="2"/>
  <c r="ZL63" i="2"/>
  <c r="ZL57" i="2"/>
  <c r="XZ51" i="11" l="1"/>
  <c r="ZL68" i="2"/>
  <c r="XW49" i="11" l="1"/>
  <c r="XW47" i="11"/>
  <c r="XW46" i="11"/>
  <c r="XW40" i="11"/>
  <c r="TJ49" i="14"/>
  <c r="TJ39" i="14"/>
  <c r="TJ38" i="14"/>
  <c r="TJ37" i="14"/>
  <c r="TJ36" i="14"/>
  <c r="TJ35" i="14"/>
  <c r="TJ34" i="14"/>
  <c r="TJ32" i="14"/>
  <c r="TJ31" i="14"/>
  <c r="TJ30" i="14"/>
  <c r="TJ29" i="14"/>
  <c r="TJ28" i="14"/>
  <c r="TJ27" i="14"/>
  <c r="TJ12" i="14"/>
  <c r="TJ4" i="14"/>
  <c r="TI49" i="14"/>
  <c r="TI39" i="14"/>
  <c r="TI38" i="14"/>
  <c r="TI36" i="14"/>
  <c r="TI35" i="14"/>
  <c r="TI34" i="14"/>
  <c r="TI32" i="14"/>
  <c r="TI31" i="14"/>
  <c r="TI30" i="14"/>
  <c r="TI29" i="14"/>
  <c r="TI28" i="14"/>
  <c r="TI27" i="14"/>
  <c r="TI12" i="14"/>
  <c r="TI4" i="14"/>
  <c r="ZL44" i="2"/>
  <c r="ZL43" i="2"/>
  <c r="ZK35" i="2"/>
  <c r="ZK8" i="2"/>
  <c r="XW51" i="11" l="1"/>
  <c r="ZI17" i="2"/>
  <c r="ZI16" i="2"/>
  <c r="XT49" i="11" l="1"/>
  <c r="XT47" i="11"/>
  <c r="XT46" i="11"/>
  <c r="XT40" i="11"/>
  <c r="TH49" i="14"/>
  <c r="TH39" i="14"/>
  <c r="TH38" i="14"/>
  <c r="TH36" i="14"/>
  <c r="TH35" i="14"/>
  <c r="TH34" i="14"/>
  <c r="TH32" i="14"/>
  <c r="TH31" i="14"/>
  <c r="TH30" i="14"/>
  <c r="TH29" i="14"/>
  <c r="TH28" i="14"/>
  <c r="TH27" i="14"/>
  <c r="TH12" i="14"/>
  <c r="TH4" i="14"/>
  <c r="TG49" i="14"/>
  <c r="TG39" i="14"/>
  <c r="TG38" i="14"/>
  <c r="TG37" i="14"/>
  <c r="TG36" i="14"/>
  <c r="TG35" i="14"/>
  <c r="TG34" i="14"/>
  <c r="TG32" i="14"/>
  <c r="TG31" i="14"/>
  <c r="TG30" i="14"/>
  <c r="TG29" i="14"/>
  <c r="TG28" i="14"/>
  <c r="TG27" i="14"/>
  <c r="TG12" i="14"/>
  <c r="TG4" i="14"/>
  <c r="ZI66" i="2"/>
  <c r="ZI65" i="2"/>
  <c r="ZI64" i="2"/>
  <c r="ZI63" i="2"/>
  <c r="ZI57" i="2"/>
  <c r="ZI44" i="2"/>
  <c r="ZI43" i="2"/>
  <c r="ZH35" i="2"/>
  <c r="ZH8" i="2"/>
  <c r="XT51" i="11" l="1"/>
  <c r="ZI68" i="2"/>
  <c r="ZF17" i="2"/>
  <c r="ZF16" i="2"/>
  <c r="XQ49" i="11" l="1"/>
  <c r="XQ47" i="11"/>
  <c r="XQ46" i="11"/>
  <c r="XQ40" i="11"/>
  <c r="TF49" i="14"/>
  <c r="TF39" i="14"/>
  <c r="TF38" i="14"/>
  <c r="TF37" i="14"/>
  <c r="TF36" i="14"/>
  <c r="TF35" i="14"/>
  <c r="TF34" i="14"/>
  <c r="TF32" i="14"/>
  <c r="TF31" i="14"/>
  <c r="TF30" i="14"/>
  <c r="TF29" i="14"/>
  <c r="TF28" i="14"/>
  <c r="TF27" i="14"/>
  <c r="TF12" i="14"/>
  <c r="TF4" i="14"/>
  <c r="ZF66" i="2"/>
  <c r="ZF65" i="2"/>
  <c r="ZF64" i="2"/>
  <c r="ZF63" i="2"/>
  <c r="ZF57" i="2"/>
  <c r="ZF44" i="2"/>
  <c r="ZF43" i="2"/>
  <c r="ZE35" i="2"/>
  <c r="ZE8" i="2"/>
  <c r="ZC17" i="2"/>
  <c r="ZC16" i="2"/>
  <c r="XQ51" i="11" l="1"/>
  <c r="ZF68" i="2"/>
  <c r="XN49" i="11"/>
  <c r="XN47" i="11"/>
  <c r="XN46" i="11"/>
  <c r="XN40" i="11"/>
  <c r="TE49" i="14"/>
  <c r="TE39" i="14"/>
  <c r="TE38" i="14"/>
  <c r="TE37" i="14"/>
  <c r="TE36" i="14"/>
  <c r="TE35" i="14"/>
  <c r="TE34" i="14"/>
  <c r="TE32" i="14"/>
  <c r="TE31" i="14"/>
  <c r="TE30" i="14"/>
  <c r="TE29" i="14"/>
  <c r="TE28" i="14"/>
  <c r="TE27" i="14"/>
  <c r="TE12" i="14"/>
  <c r="TE4" i="14"/>
  <c r="ZC66" i="2"/>
  <c r="ZC65" i="2"/>
  <c r="ZC64" i="2"/>
  <c r="ZC63" i="2"/>
  <c r="ZC57" i="2"/>
  <c r="ZC44" i="2"/>
  <c r="ZC43" i="2"/>
  <c r="ZB35" i="2"/>
  <c r="ZB8" i="2"/>
  <c r="YZ17" i="2"/>
  <c r="YZ16" i="2"/>
  <c r="ZC68" i="2" l="1"/>
  <c r="XN51" i="11"/>
  <c r="XK49" i="11"/>
  <c r="XK47" i="11"/>
  <c r="XK46" i="11"/>
  <c r="XK40" i="11"/>
  <c r="TD49" i="14"/>
  <c r="TD39" i="14"/>
  <c r="TD38" i="14"/>
  <c r="TD37" i="14"/>
  <c r="TD36" i="14"/>
  <c r="TD35" i="14"/>
  <c r="TD34" i="14"/>
  <c r="TD32" i="14"/>
  <c r="TD31" i="14"/>
  <c r="TD30" i="14"/>
  <c r="TD29" i="14"/>
  <c r="TD28" i="14"/>
  <c r="TD27" i="14"/>
  <c r="TD12" i="14"/>
  <c r="TD4" i="14"/>
  <c r="YZ66" i="2"/>
  <c r="YZ65" i="2"/>
  <c r="YZ64" i="2"/>
  <c r="YZ63" i="2"/>
  <c r="YZ57" i="2"/>
  <c r="YZ44" i="2"/>
  <c r="YZ43" i="2"/>
  <c r="YY35" i="2"/>
  <c r="YY8" i="2"/>
  <c r="YW17" i="2"/>
  <c r="YW16" i="2"/>
  <c r="XK51" i="11" l="1"/>
  <c r="YZ68" i="2"/>
  <c r="XH49" i="11"/>
  <c r="XH47" i="11"/>
  <c r="XH46" i="11"/>
  <c r="XH40" i="11"/>
  <c r="TC49" i="14"/>
  <c r="TC39" i="14"/>
  <c r="TC38" i="14"/>
  <c r="TC37" i="14"/>
  <c r="TC36" i="14"/>
  <c r="TC35" i="14"/>
  <c r="TC34" i="14"/>
  <c r="TC32" i="14"/>
  <c r="TC31" i="14"/>
  <c r="TC30" i="14"/>
  <c r="TC29" i="14"/>
  <c r="TC28" i="14"/>
  <c r="TC27" i="14"/>
  <c r="TC12" i="14"/>
  <c r="TC4" i="14"/>
  <c r="YW66" i="2"/>
  <c r="YW65" i="2"/>
  <c r="YW64" i="2"/>
  <c r="YW63" i="2"/>
  <c r="YW57" i="2"/>
  <c r="YW44" i="2"/>
  <c r="YW43" i="2"/>
  <c r="YV35" i="2"/>
  <c r="YV8" i="2"/>
  <c r="YS17" i="2"/>
  <c r="YS16" i="2"/>
  <c r="XH51" i="11" l="1"/>
  <c r="YW68" i="2"/>
  <c r="XE49" i="11"/>
  <c r="XE47" i="11"/>
  <c r="XE46" i="11"/>
  <c r="XE40" i="11"/>
  <c r="TA49" i="14"/>
  <c r="TA39" i="14"/>
  <c r="TA38" i="14"/>
  <c r="TA37" i="14"/>
  <c r="TA36" i="14"/>
  <c r="TA35" i="14"/>
  <c r="TA34" i="14"/>
  <c r="TA32" i="14"/>
  <c r="TA31" i="14"/>
  <c r="TA30" i="14"/>
  <c r="TA29" i="14"/>
  <c r="TA28" i="14"/>
  <c r="TA27" i="14"/>
  <c r="TA12" i="14"/>
  <c r="TA4" i="14"/>
  <c r="YS66" i="2"/>
  <c r="YS65" i="2"/>
  <c r="YS64" i="2"/>
  <c r="YS63" i="2"/>
  <c r="YS57" i="2"/>
  <c r="YS44" i="2"/>
  <c r="YS43" i="2"/>
  <c r="YR35" i="2"/>
  <c r="YR8" i="2"/>
  <c r="YP17" i="2"/>
  <c r="YP16" i="2"/>
  <c r="XE51" i="11" l="1"/>
  <c r="YS68" i="2"/>
  <c r="XB49" i="11" l="1"/>
  <c r="XB47" i="11"/>
  <c r="XB46" i="11"/>
  <c r="XB40" i="11"/>
  <c r="SZ49" i="14"/>
  <c r="SZ39" i="14"/>
  <c r="SZ38" i="14"/>
  <c r="SZ37" i="14"/>
  <c r="SZ36" i="14"/>
  <c r="SZ35" i="14"/>
  <c r="SZ34" i="14"/>
  <c r="SZ32" i="14"/>
  <c r="SZ31" i="14"/>
  <c r="SZ30" i="14"/>
  <c r="SZ29" i="14"/>
  <c r="SZ28" i="14"/>
  <c r="SZ27" i="14"/>
  <c r="SZ12" i="14"/>
  <c r="SZ4" i="14"/>
  <c r="YP66" i="2"/>
  <c r="YP65" i="2"/>
  <c r="YP64" i="2"/>
  <c r="YP63" i="2"/>
  <c r="YP57" i="2"/>
  <c r="YP44" i="2"/>
  <c r="YP43" i="2"/>
  <c r="XB51" i="11" l="1"/>
  <c r="YP68" i="2"/>
  <c r="YO35" i="2" l="1"/>
  <c r="YO8" i="2"/>
  <c r="YM17" i="2"/>
  <c r="YM16" i="2"/>
  <c r="SY49" i="14"/>
  <c r="SY39" i="14"/>
  <c r="SY38" i="14"/>
  <c r="SY37" i="14"/>
  <c r="SY36" i="14"/>
  <c r="SY35" i="14"/>
  <c r="SY34" i="14"/>
  <c r="SY32" i="14"/>
  <c r="SY31" i="14"/>
  <c r="SY30" i="14"/>
  <c r="SY29" i="14"/>
  <c r="SY28" i="14"/>
  <c r="SY27" i="14"/>
  <c r="SY12" i="14"/>
  <c r="SY4" i="14"/>
  <c r="YM66" i="2"/>
  <c r="YM65" i="2"/>
  <c r="YM64" i="2"/>
  <c r="YM63" i="2"/>
  <c r="YM57" i="2"/>
  <c r="YM68" i="2" l="1"/>
  <c r="WY49" i="11" l="1"/>
  <c r="WY47" i="11"/>
  <c r="WY46" i="11"/>
  <c r="WY40" i="11"/>
  <c r="YM44" i="2"/>
  <c r="YM43" i="2"/>
  <c r="YL35" i="2"/>
  <c r="YL8" i="2"/>
  <c r="YJ17" i="2"/>
  <c r="YJ16" i="2"/>
  <c r="WY51" i="11" l="1"/>
  <c r="WV49" i="11"/>
  <c r="WV47" i="11"/>
  <c r="WV46" i="11"/>
  <c r="WV40" i="11"/>
  <c r="SX49" i="14"/>
  <c r="SX39" i="14"/>
  <c r="SX38" i="14"/>
  <c r="SX37" i="14"/>
  <c r="SX36" i="14"/>
  <c r="SX35" i="14"/>
  <c r="SX34" i="14"/>
  <c r="SX32" i="14"/>
  <c r="SX31" i="14"/>
  <c r="SX30" i="14"/>
  <c r="SX29" i="14"/>
  <c r="SX28" i="14"/>
  <c r="SX27" i="14"/>
  <c r="SX12" i="14"/>
  <c r="SX4" i="14"/>
  <c r="YJ66" i="2"/>
  <c r="YJ65" i="2"/>
  <c r="YJ64" i="2"/>
  <c r="YJ63" i="2"/>
  <c r="YJ57" i="2"/>
  <c r="YJ44" i="2"/>
  <c r="YJ43" i="2"/>
  <c r="YI35" i="2"/>
  <c r="YI8" i="2"/>
  <c r="YG17" i="2"/>
  <c r="YG16" i="2"/>
  <c r="WV51" i="11" l="1"/>
  <c r="YJ68" i="2"/>
  <c r="WS49" i="11"/>
  <c r="WS47" i="11"/>
  <c r="WS46" i="11"/>
  <c r="WS40" i="11"/>
  <c r="SW49" i="14"/>
  <c r="SW39" i="14"/>
  <c r="SW38" i="14"/>
  <c r="SW37" i="14"/>
  <c r="SW36" i="14"/>
  <c r="SW35" i="14"/>
  <c r="SW34" i="14"/>
  <c r="SW32" i="14"/>
  <c r="SW31" i="14"/>
  <c r="SW30" i="14"/>
  <c r="SW29" i="14"/>
  <c r="SW28" i="14"/>
  <c r="SW27" i="14"/>
  <c r="SW12" i="14"/>
  <c r="SW4" i="14"/>
  <c r="YG66" i="2"/>
  <c r="YG65" i="2"/>
  <c r="YG64" i="2"/>
  <c r="YG63" i="2"/>
  <c r="YG57" i="2"/>
  <c r="YG44" i="2"/>
  <c r="YG43" i="2"/>
  <c r="YF35" i="2"/>
  <c r="YF8" i="2"/>
  <c r="WS51" i="11" l="1"/>
  <c r="YG68" i="2"/>
  <c r="YD17" i="2"/>
  <c r="YD16" i="2"/>
  <c r="WP49" i="11" l="1"/>
  <c r="WP47" i="11"/>
  <c r="WP46" i="11"/>
  <c r="WP40" i="11"/>
  <c r="SV49" i="14"/>
  <c r="SV39" i="14"/>
  <c r="SV38" i="14"/>
  <c r="SV37" i="14"/>
  <c r="SV36" i="14"/>
  <c r="SV35" i="14"/>
  <c r="SV34" i="14"/>
  <c r="SV32" i="14"/>
  <c r="SV31" i="14"/>
  <c r="SV30" i="14"/>
  <c r="SV29" i="14"/>
  <c r="SV28" i="14"/>
  <c r="SV27" i="14"/>
  <c r="SV12" i="14"/>
  <c r="SV4" i="14"/>
  <c r="YD66" i="2"/>
  <c r="YD65" i="2"/>
  <c r="YD64" i="2"/>
  <c r="YD63" i="2"/>
  <c r="YD57" i="2"/>
  <c r="YD44" i="2"/>
  <c r="YD43" i="2"/>
  <c r="YC35" i="2"/>
  <c r="YC8" i="2"/>
  <c r="WP51" i="11" l="1"/>
  <c r="YD68" i="2"/>
  <c r="YA17" i="2"/>
  <c r="YA16" i="2"/>
  <c r="XX17" i="2"/>
  <c r="XX16" i="2"/>
  <c r="YA66" i="2" l="1"/>
  <c r="YA65" i="2"/>
  <c r="YA64" i="2"/>
  <c r="YA63" i="2"/>
  <c r="YA57" i="2"/>
  <c r="YA44" i="2"/>
  <c r="YA43" i="2"/>
  <c r="XZ35" i="2"/>
  <c r="XZ8" i="2"/>
  <c r="YA68" i="2" l="1"/>
  <c r="WM49" i="11" l="1"/>
  <c r="WM47" i="11"/>
  <c r="WM46" i="11"/>
  <c r="WM40" i="11"/>
  <c r="WM10" i="11"/>
  <c r="SU37" i="14"/>
  <c r="ST37" i="14"/>
  <c r="WM51" i="11" l="1"/>
  <c r="WJ49" i="11" l="1"/>
  <c r="WJ47" i="11"/>
  <c r="WJ46" i="11"/>
  <c r="WJ40" i="11"/>
  <c r="SU49" i="14"/>
  <c r="ST49" i="14"/>
  <c r="SU39" i="14"/>
  <c r="ST39" i="14"/>
  <c r="SU38" i="14"/>
  <c r="ST38" i="14"/>
  <c r="SU36" i="14"/>
  <c r="ST36" i="14"/>
  <c r="SU35" i="14"/>
  <c r="ST35" i="14"/>
  <c r="SU34" i="14"/>
  <c r="ST34" i="14"/>
  <c r="SU32" i="14"/>
  <c r="ST32" i="14"/>
  <c r="SU31" i="14"/>
  <c r="ST31" i="14"/>
  <c r="SU30" i="14"/>
  <c r="ST30" i="14"/>
  <c r="SU29" i="14"/>
  <c r="ST29" i="14"/>
  <c r="SU28" i="14"/>
  <c r="ST28" i="14"/>
  <c r="SU27" i="14"/>
  <c r="ST27" i="14"/>
  <c r="SU12" i="14"/>
  <c r="ST12" i="14"/>
  <c r="SU4" i="14"/>
  <c r="ST4" i="14"/>
  <c r="XX66" i="2"/>
  <c r="XX65" i="2"/>
  <c r="XX64" i="2"/>
  <c r="XX63" i="2"/>
  <c r="XX57" i="2"/>
  <c r="XX44" i="2"/>
  <c r="XX43" i="2"/>
  <c r="XW35" i="2"/>
  <c r="XW8" i="2"/>
  <c r="WJ51" i="11" l="1"/>
  <c r="XX68" i="2"/>
  <c r="YD5" i="2"/>
  <c r="YG5" i="2" s="1"/>
  <c r="YJ5" i="2" s="1"/>
  <c r="YM5" i="2" s="1"/>
  <c r="YP5" i="2" s="1"/>
  <c r="YS5" i="2" s="1"/>
  <c r="YW5" i="2" s="1"/>
  <c r="YZ5" i="2" s="1"/>
  <c r="ZC5" i="2" s="1"/>
  <c r="ZF5" i="2" s="1"/>
  <c r="ZI5" i="2" s="1"/>
  <c r="ZL5" i="2" s="1"/>
  <c r="ZL7" i="2"/>
  <c r="ZO7" i="2" s="1"/>
  <c r="ZR5" i="2" l="1"/>
  <c r="ZU5" i="2" s="1"/>
  <c r="ZX5" i="2" s="1"/>
  <c r="AAA5" i="2" s="1"/>
  <c r="AAD5" i="2" s="1"/>
  <c r="AAG5" i="2" s="1"/>
  <c r="AAK5" i="2" s="1"/>
  <c r="AAN5" i="2" s="1"/>
  <c r="AAQ5" i="2" s="1"/>
  <c r="AAT5" i="2" s="1"/>
  <c r="AAW5" i="2" s="1"/>
  <c r="AAZ5" i="2" s="1"/>
  <c r="ZO5" i="2"/>
  <c r="XU17" i="2"/>
  <c r="XU16" i="2"/>
  <c r="WG49" i="11" l="1"/>
  <c r="WG47" i="11"/>
  <c r="WG46" i="11"/>
  <c r="WG40" i="11"/>
  <c r="SS49" i="14"/>
  <c r="SS39" i="14"/>
  <c r="SS38" i="14"/>
  <c r="SS36" i="14"/>
  <c r="SS35" i="14"/>
  <c r="SS34" i="14"/>
  <c r="SS32" i="14"/>
  <c r="SS31" i="14"/>
  <c r="SS30" i="14"/>
  <c r="SS29" i="14"/>
  <c r="SS28" i="14"/>
  <c r="SS27" i="14"/>
  <c r="SS12" i="14"/>
  <c r="SS4" i="14"/>
  <c r="XU66" i="2"/>
  <c r="XU65" i="2"/>
  <c r="XU64" i="2"/>
  <c r="XU63" i="2"/>
  <c r="XU57" i="2"/>
  <c r="XU44" i="2"/>
  <c r="XU43" i="2"/>
  <c r="WG51" i="11" l="1"/>
  <c r="XU68" i="2"/>
  <c r="XT35" i="2" l="1"/>
  <c r="XT8" i="2"/>
  <c r="XR17" i="2" l="1"/>
  <c r="XR16" i="2"/>
  <c r="XR66" i="2" l="1"/>
  <c r="XR65" i="2"/>
  <c r="XR64" i="2"/>
  <c r="XR63" i="2"/>
  <c r="XR57" i="2"/>
  <c r="XR68" i="2" l="1"/>
  <c r="SR49" i="14" l="1"/>
  <c r="SR41" i="14"/>
  <c r="SS41" i="14" s="1"/>
  <c r="ST41" i="14" s="1"/>
  <c r="SU41" i="14" s="1"/>
  <c r="SV41" i="14" s="1"/>
  <c r="SW41" i="14" s="1"/>
  <c r="SX41" i="14" s="1"/>
  <c r="SY41" i="14" s="1"/>
  <c r="SZ41" i="14" s="1"/>
  <c r="TA41" i="14" s="1"/>
  <c r="TC41" i="14" s="1"/>
  <c r="TD41" i="14" s="1"/>
  <c r="TE41" i="14" s="1"/>
  <c r="TF41" i="14" s="1"/>
  <c r="TG41" i="14" s="1"/>
  <c r="TH41" i="14" s="1"/>
  <c r="TI41" i="14" s="1"/>
  <c r="TJ41" i="14" s="1"/>
  <c r="TK41" i="14" s="1"/>
  <c r="TL41" i="14" s="1"/>
  <c r="TM41" i="14" s="1"/>
  <c r="TN41" i="14" s="1"/>
  <c r="TO41" i="14" s="1"/>
  <c r="TQ41" i="14" s="1"/>
  <c r="TR41" i="14" s="1"/>
  <c r="TS41" i="14" s="1"/>
  <c r="TT41" i="14" s="1"/>
  <c r="TU41" i="14" s="1"/>
  <c r="TV41" i="14" s="1"/>
  <c r="SR42" i="14"/>
  <c r="SS42" i="14" s="1"/>
  <c r="ST42" i="14" s="1"/>
  <c r="SU42" i="14" s="1"/>
  <c r="SV42" i="14" s="1"/>
  <c r="SW42" i="14" s="1"/>
  <c r="SX42" i="14" s="1"/>
  <c r="SY42" i="14" s="1"/>
  <c r="SZ42" i="14" s="1"/>
  <c r="TA42" i="14" s="1"/>
  <c r="TC42" i="14" s="1"/>
  <c r="TD42" i="14" s="1"/>
  <c r="TE42" i="14" s="1"/>
  <c r="TF42" i="14" s="1"/>
  <c r="TG42" i="14" s="1"/>
  <c r="TH42" i="14" s="1"/>
  <c r="TI42" i="14" s="1"/>
  <c r="TJ42" i="14" s="1"/>
  <c r="TK42" i="14" s="1"/>
  <c r="TL42" i="14" s="1"/>
  <c r="TM42" i="14" s="1"/>
  <c r="TN42" i="14" s="1"/>
  <c r="TO42" i="14" s="1"/>
  <c r="TQ42" i="14" s="1"/>
  <c r="TR42" i="14" s="1"/>
  <c r="TS42" i="14" s="1"/>
  <c r="TT42" i="14" s="1"/>
  <c r="TU42" i="14" s="1"/>
  <c r="TV42" i="14" s="1"/>
  <c r="SR39" i="14"/>
  <c r="SR38" i="14"/>
  <c r="SR37" i="14"/>
  <c r="SR36" i="14"/>
  <c r="SR35" i="14"/>
  <c r="SR34" i="14"/>
  <c r="SR32" i="14"/>
  <c r="SR31" i="14"/>
  <c r="SR30" i="14"/>
  <c r="SR29" i="14"/>
  <c r="SR28" i="14"/>
  <c r="SR27" i="14"/>
  <c r="SR12" i="14"/>
  <c r="SR4" i="14"/>
  <c r="SR43" i="14" l="1"/>
  <c r="UU43" i="14"/>
  <c r="UT43" i="14"/>
  <c r="UV43" i="14"/>
  <c r="UW43" i="14"/>
  <c r="UQ43" i="14"/>
  <c r="US43" i="14"/>
  <c r="UP43" i="14"/>
  <c r="UO43" i="14"/>
  <c r="UM43" i="14"/>
  <c r="UL43" i="14"/>
  <c r="UN43" i="14"/>
  <c r="UJ43" i="14"/>
  <c r="UI43" i="14"/>
  <c r="UH43" i="14"/>
  <c r="UG43" i="14"/>
  <c r="UF43" i="14"/>
  <c r="UE43" i="14"/>
  <c r="UC43" i="14"/>
  <c r="UB43" i="14"/>
  <c r="UA43" i="14"/>
  <c r="TZ43" i="14"/>
  <c r="TY43" i="14"/>
  <c r="TX43" i="14"/>
  <c r="TV43" i="14"/>
  <c r="TU43" i="14"/>
  <c r="TT43" i="14"/>
  <c r="TS43" i="14"/>
  <c r="TR43" i="14"/>
  <c r="TQ43" i="14"/>
  <c r="TO43" i="14"/>
  <c r="TN43" i="14"/>
  <c r="TM43" i="14"/>
  <c r="TL43" i="14"/>
  <c r="TK43" i="14"/>
  <c r="TH43" i="14"/>
  <c r="TG43" i="14"/>
  <c r="TJ43" i="14"/>
  <c r="TI43" i="14"/>
  <c r="TF43" i="14"/>
  <c r="TE43" i="14"/>
  <c r="TD43" i="14"/>
  <c r="TC43" i="14"/>
  <c r="TA43" i="14"/>
  <c r="SZ43" i="14"/>
  <c r="SY43" i="14"/>
  <c r="SX43" i="14"/>
  <c r="SW43" i="14"/>
  <c r="SV43" i="14"/>
  <c r="ST43" i="14"/>
  <c r="SU43" i="14"/>
  <c r="SS43" i="14"/>
  <c r="SR48" i="14"/>
  <c r="UU48" i="14"/>
  <c r="UT48" i="14"/>
  <c r="UW48" i="14"/>
  <c r="UV48" i="14"/>
  <c r="US48" i="14"/>
  <c r="UQ48" i="14"/>
  <c r="UP48" i="14"/>
  <c r="UO48" i="14"/>
  <c r="UM48" i="14"/>
  <c r="UL48" i="14"/>
  <c r="UN48" i="14"/>
  <c r="UJ48" i="14"/>
  <c r="UI48" i="14"/>
  <c r="UH48" i="14"/>
  <c r="UG48" i="14"/>
  <c r="UF48" i="14"/>
  <c r="UE48" i="14"/>
  <c r="UC48" i="14"/>
  <c r="UB48" i="14"/>
  <c r="UA48" i="14"/>
  <c r="TZ48" i="14"/>
  <c r="TY48" i="14"/>
  <c r="TX48" i="14"/>
  <c r="TV48" i="14"/>
  <c r="TU48" i="14"/>
  <c r="TT48" i="14"/>
  <c r="TS48" i="14"/>
  <c r="TR48" i="14"/>
  <c r="TQ48" i="14"/>
  <c r="TO48" i="14"/>
  <c r="TN48" i="14"/>
  <c r="TM48" i="14"/>
  <c r="TL48" i="14"/>
  <c r="TK48" i="14"/>
  <c r="TG48" i="14"/>
  <c r="TH48" i="14"/>
  <c r="TJ48" i="14"/>
  <c r="TI48" i="14"/>
  <c r="TF48" i="14"/>
  <c r="TE48" i="14"/>
  <c r="TD48" i="14"/>
  <c r="TC48" i="14"/>
  <c r="TA48" i="14"/>
  <c r="SZ48" i="14"/>
  <c r="SY48" i="14"/>
  <c r="SX48" i="14"/>
  <c r="SW48" i="14"/>
  <c r="SV48" i="14"/>
  <c r="SU48" i="14"/>
  <c r="ST48" i="14"/>
  <c r="SS48" i="14"/>
  <c r="UV44" i="14"/>
  <c r="UW44" i="14"/>
  <c r="UT44" i="14"/>
  <c r="UU44" i="14"/>
  <c r="US44" i="14"/>
  <c r="UQ44" i="14"/>
  <c r="UP44" i="14"/>
  <c r="UO44" i="14"/>
  <c r="UM44" i="14"/>
  <c r="UL44" i="14"/>
  <c r="UN44" i="14"/>
  <c r="UJ44" i="14"/>
  <c r="UI44" i="14"/>
  <c r="UH44" i="14"/>
  <c r="UG44" i="14"/>
  <c r="UF44" i="14"/>
  <c r="UE44" i="14"/>
  <c r="UC44" i="14"/>
  <c r="UB44" i="14"/>
  <c r="UA44" i="14"/>
  <c r="TZ44" i="14"/>
  <c r="TY44" i="14"/>
  <c r="TX44" i="14"/>
  <c r="TV44" i="14"/>
  <c r="TU44" i="14"/>
  <c r="TT44" i="14"/>
  <c r="TS44" i="14"/>
  <c r="TR44" i="14"/>
  <c r="TQ44" i="14"/>
  <c r="TO44" i="14"/>
  <c r="TN44" i="14"/>
  <c r="TM44" i="14"/>
  <c r="TL44" i="14"/>
  <c r="TK44" i="14"/>
  <c r="TH44" i="14"/>
  <c r="TJ44" i="14"/>
  <c r="TG44" i="14"/>
  <c r="TI44" i="14"/>
  <c r="TF44" i="14"/>
  <c r="TE44" i="14"/>
  <c r="TD44" i="14"/>
  <c r="TC44" i="14"/>
  <c r="TA44" i="14"/>
  <c r="SZ44" i="14"/>
  <c r="SY44" i="14"/>
  <c r="SX44" i="14"/>
  <c r="SW44" i="14"/>
  <c r="SV44" i="14"/>
  <c r="ST44" i="14"/>
  <c r="SU44" i="14"/>
  <c r="SS44" i="14"/>
  <c r="SR44" i="14"/>
  <c r="UU45" i="14"/>
  <c r="UT45" i="14"/>
  <c r="UW45" i="14"/>
  <c r="UV45" i="14"/>
  <c r="US45" i="14"/>
  <c r="UQ45" i="14"/>
  <c r="UP45" i="14"/>
  <c r="UO45" i="14"/>
  <c r="UM45" i="14"/>
  <c r="UL45" i="14"/>
  <c r="UN45" i="14"/>
  <c r="UJ45" i="14"/>
  <c r="UI45" i="14"/>
  <c r="UH45" i="14"/>
  <c r="UG45" i="14"/>
  <c r="UF45" i="14"/>
  <c r="UE45" i="14"/>
  <c r="UC45" i="14"/>
  <c r="UB45" i="14"/>
  <c r="UA45" i="14"/>
  <c r="TZ45" i="14"/>
  <c r="TY45" i="14"/>
  <c r="TX45" i="14"/>
  <c r="TV45" i="14"/>
  <c r="TU45" i="14"/>
  <c r="TT45" i="14"/>
  <c r="TS45" i="14"/>
  <c r="TR45" i="14"/>
  <c r="TQ45" i="14"/>
  <c r="TO45" i="14"/>
  <c r="TN45" i="14"/>
  <c r="TM45" i="14"/>
  <c r="TL45" i="14"/>
  <c r="TK45" i="14"/>
  <c r="TJ45" i="14"/>
  <c r="TI45" i="14"/>
  <c r="TH45" i="14"/>
  <c r="TG45" i="14"/>
  <c r="TF45" i="14"/>
  <c r="TE45" i="14"/>
  <c r="TD45" i="14"/>
  <c r="TC45" i="14"/>
  <c r="TA45" i="14"/>
  <c r="SZ45" i="14"/>
  <c r="SY45" i="14"/>
  <c r="SX45" i="14"/>
  <c r="SW45" i="14"/>
  <c r="SV45" i="14"/>
  <c r="ST45" i="14"/>
  <c r="SU45" i="14"/>
  <c r="SS45" i="14"/>
  <c r="SR46" i="14"/>
  <c r="UT46" i="14"/>
  <c r="UW46" i="14"/>
  <c r="UV46" i="14"/>
  <c r="UU46" i="14"/>
  <c r="US46" i="14"/>
  <c r="UQ46" i="14"/>
  <c r="UP46" i="14"/>
  <c r="UO46" i="14"/>
  <c r="UN46" i="14"/>
  <c r="UM46" i="14"/>
  <c r="UL46" i="14"/>
  <c r="UJ46" i="14"/>
  <c r="UI46" i="14"/>
  <c r="UH46" i="14"/>
  <c r="UG46" i="14"/>
  <c r="UE46" i="14"/>
  <c r="UF46" i="14"/>
  <c r="UC46" i="14"/>
  <c r="UB46" i="14"/>
  <c r="UA46" i="14"/>
  <c r="TZ46" i="14"/>
  <c r="TY46" i="14"/>
  <c r="TX46" i="14"/>
  <c r="TV46" i="14"/>
  <c r="TU46" i="14"/>
  <c r="TT46" i="14"/>
  <c r="TS46" i="14"/>
  <c r="TR46" i="14"/>
  <c r="TQ46" i="14"/>
  <c r="TO46" i="14"/>
  <c r="TN46" i="14"/>
  <c r="TL46" i="14"/>
  <c r="TM46" i="14"/>
  <c r="TK46" i="14"/>
  <c r="TH46" i="14"/>
  <c r="TI46" i="14"/>
  <c r="TJ46" i="14"/>
  <c r="TG46" i="14"/>
  <c r="TF46" i="14"/>
  <c r="TE46" i="14"/>
  <c r="TD46" i="14"/>
  <c r="TC46" i="14"/>
  <c r="TA46" i="14"/>
  <c r="SZ46" i="14"/>
  <c r="SY46" i="14"/>
  <c r="SX46" i="14"/>
  <c r="SW46" i="14"/>
  <c r="SV46" i="14"/>
  <c r="SU46" i="14"/>
  <c r="ST46" i="14"/>
  <c r="SS46" i="14"/>
  <c r="SR47" i="14"/>
  <c r="UU47" i="14"/>
  <c r="UW47" i="14"/>
  <c r="UV47" i="14"/>
  <c r="UT47" i="14"/>
  <c r="UQ47" i="14"/>
  <c r="US47" i="14"/>
  <c r="UP47" i="14"/>
  <c r="UO47" i="14"/>
  <c r="UN47" i="14"/>
  <c r="UM47" i="14"/>
  <c r="UL47" i="14"/>
  <c r="UJ47" i="14"/>
  <c r="UI47" i="14"/>
  <c r="UH47" i="14"/>
  <c r="UG47" i="14"/>
  <c r="UF47" i="14"/>
  <c r="UE47" i="14"/>
  <c r="UC47" i="14"/>
  <c r="UB47" i="14"/>
  <c r="UA47" i="14"/>
  <c r="TZ47" i="14"/>
  <c r="TY47" i="14"/>
  <c r="TX47" i="14"/>
  <c r="TV47" i="14"/>
  <c r="TU47" i="14"/>
  <c r="TT47" i="14"/>
  <c r="TS47" i="14"/>
  <c r="TR47" i="14"/>
  <c r="TQ47" i="14"/>
  <c r="TO47" i="14"/>
  <c r="TN47" i="14"/>
  <c r="TM47" i="14"/>
  <c r="TL47" i="14"/>
  <c r="TK47" i="14"/>
  <c r="TG47" i="14"/>
  <c r="TH47" i="14"/>
  <c r="TI47" i="14"/>
  <c r="TJ47" i="14"/>
  <c r="TF47" i="14"/>
  <c r="TE47" i="14"/>
  <c r="TD47" i="14"/>
  <c r="TC47" i="14"/>
  <c r="TA47" i="14"/>
  <c r="SZ47" i="14"/>
  <c r="SY47" i="14"/>
  <c r="SX47" i="14"/>
  <c r="SW47" i="14"/>
  <c r="SV47" i="14"/>
  <c r="SU47" i="14"/>
  <c r="ST47" i="14"/>
  <c r="SS47" i="14"/>
  <c r="SR45" i="14"/>
  <c r="WD49" i="11"/>
  <c r="WD47" i="11"/>
  <c r="WD46" i="11"/>
  <c r="WD40" i="11"/>
  <c r="XR44" i="2"/>
  <c r="XR43" i="2"/>
  <c r="XQ35" i="2"/>
  <c r="XQ8" i="2"/>
  <c r="WD51" i="11" l="1"/>
  <c r="XO17" i="2"/>
  <c r="XO16" i="2"/>
  <c r="WA50" i="11" l="1"/>
  <c r="WA49" i="11"/>
  <c r="WA47" i="11"/>
  <c r="WA46" i="11"/>
  <c r="WA40" i="11"/>
  <c r="SQ39" i="14"/>
  <c r="SQ38" i="14"/>
  <c r="SQ37" i="14"/>
  <c r="SQ36" i="14"/>
  <c r="SQ35" i="14"/>
  <c r="SQ34" i="14"/>
  <c r="SQ32" i="14"/>
  <c r="SQ31" i="14"/>
  <c r="SQ30" i="14"/>
  <c r="SQ29" i="14"/>
  <c r="SQ28" i="14"/>
  <c r="SQ27" i="14"/>
  <c r="SQ12" i="14"/>
  <c r="SQ4" i="14"/>
  <c r="XO66" i="2"/>
  <c r="XO65" i="2"/>
  <c r="XO64" i="2"/>
  <c r="XO63" i="2"/>
  <c r="XO57" i="2"/>
  <c r="XO44" i="2"/>
  <c r="XO43" i="2"/>
  <c r="XN35" i="2"/>
  <c r="XN8" i="2"/>
  <c r="XL17" i="2"/>
  <c r="XL16" i="2"/>
  <c r="WA51" i="11" l="1"/>
  <c r="XO68" i="2"/>
  <c r="VX50" i="11" l="1"/>
  <c r="VX49" i="11"/>
  <c r="VX47" i="11"/>
  <c r="VX46" i="11"/>
  <c r="VX40" i="11"/>
  <c r="SP40" i="14"/>
  <c r="SP39" i="14"/>
  <c r="SP38" i="14"/>
  <c r="SP37" i="14"/>
  <c r="SP36" i="14"/>
  <c r="SP35" i="14"/>
  <c r="SP34" i="14"/>
  <c r="SP33" i="14"/>
  <c r="SP32" i="14"/>
  <c r="SP31" i="14"/>
  <c r="SP30" i="14"/>
  <c r="SP29" i="14"/>
  <c r="SP28" i="14"/>
  <c r="SP27" i="14"/>
  <c r="SP12" i="14"/>
  <c r="SP4" i="14"/>
  <c r="XL67" i="2"/>
  <c r="XL66" i="2"/>
  <c r="XL65" i="2"/>
  <c r="XL64" i="2"/>
  <c r="XL63" i="2"/>
  <c r="XL57" i="2"/>
  <c r="XL44" i="2"/>
  <c r="XL43" i="2"/>
  <c r="XK35" i="2"/>
  <c r="XK8" i="2"/>
  <c r="XI17" i="2"/>
  <c r="XI16" i="2"/>
  <c r="VX51" i="11" l="1"/>
  <c r="XL68" i="2"/>
  <c r="VU50" i="11"/>
  <c r="VU49" i="11"/>
  <c r="VU47" i="11"/>
  <c r="VU46" i="11"/>
  <c r="VU40" i="11"/>
  <c r="SO40" i="14"/>
  <c r="SO39" i="14"/>
  <c r="SO38" i="14"/>
  <c r="SO37" i="14"/>
  <c r="SO36" i="14"/>
  <c r="SO35" i="14"/>
  <c r="SO34" i="14"/>
  <c r="SO33" i="14"/>
  <c r="SO32" i="14"/>
  <c r="SO31" i="14"/>
  <c r="SO30" i="14"/>
  <c r="SO29" i="14"/>
  <c r="SO28" i="14"/>
  <c r="SO27" i="14"/>
  <c r="SO12" i="14"/>
  <c r="SO4" i="14"/>
  <c r="XI67" i="2"/>
  <c r="XI66" i="2"/>
  <c r="XI65" i="2"/>
  <c r="XI64" i="2"/>
  <c r="XI63" i="2"/>
  <c r="XI57" i="2"/>
  <c r="XI44" i="2"/>
  <c r="XI43" i="2"/>
  <c r="VU51" i="11" l="1"/>
  <c r="XI68" i="2"/>
  <c r="XH35" i="2" l="1"/>
  <c r="XH8" i="2"/>
  <c r="XE17" i="2" l="1"/>
  <c r="XE16" i="2"/>
  <c r="VR50" i="11" l="1"/>
  <c r="VR49" i="11"/>
  <c r="VR47" i="11"/>
  <c r="VR46" i="11"/>
  <c r="VR40" i="11"/>
  <c r="SM40" i="14"/>
  <c r="SM39" i="14"/>
  <c r="SM38" i="14"/>
  <c r="SM37" i="14"/>
  <c r="SM36" i="14"/>
  <c r="SM35" i="14"/>
  <c r="SM34" i="14"/>
  <c r="SM33" i="14"/>
  <c r="SM32" i="14"/>
  <c r="SM31" i="14"/>
  <c r="SM30" i="14"/>
  <c r="SM29" i="14"/>
  <c r="SM28" i="14"/>
  <c r="SM27" i="14"/>
  <c r="SM12" i="14"/>
  <c r="SM4" i="14"/>
  <c r="XE67" i="2"/>
  <c r="XE66" i="2"/>
  <c r="XE65" i="2"/>
  <c r="XE64" i="2"/>
  <c r="XE63" i="2"/>
  <c r="XE57" i="2"/>
  <c r="XE44" i="2"/>
  <c r="XE43" i="2"/>
  <c r="XD35" i="2"/>
  <c r="XD8" i="2"/>
  <c r="XB17" i="2"/>
  <c r="XB16" i="2"/>
  <c r="XE68" i="2" l="1"/>
  <c r="VR51" i="11"/>
  <c r="VO50" i="11"/>
  <c r="VO49" i="11"/>
  <c r="VO47" i="11"/>
  <c r="VO46" i="11"/>
  <c r="VO40" i="11"/>
  <c r="SL40" i="14"/>
  <c r="SL39" i="14"/>
  <c r="SL38" i="14"/>
  <c r="SL37" i="14"/>
  <c r="SL36" i="14"/>
  <c r="SL35" i="14"/>
  <c r="SL34" i="14"/>
  <c r="SL33" i="14"/>
  <c r="SL32" i="14"/>
  <c r="SL31" i="14"/>
  <c r="SL30" i="14"/>
  <c r="SL29" i="14"/>
  <c r="SL28" i="14"/>
  <c r="SL27" i="14"/>
  <c r="SL12" i="14"/>
  <c r="SL4" i="14"/>
  <c r="XB67" i="2"/>
  <c r="XB66" i="2"/>
  <c r="XB65" i="2"/>
  <c r="XB64" i="2"/>
  <c r="XB63" i="2"/>
  <c r="XB57" i="2"/>
  <c r="XB44" i="2"/>
  <c r="XB43" i="2"/>
  <c r="XA35" i="2"/>
  <c r="XA8" i="2"/>
  <c r="WY17" i="2"/>
  <c r="WY16" i="2"/>
  <c r="VO51" i="11" l="1"/>
  <c r="XB68" i="2"/>
  <c r="VL50" i="11"/>
  <c r="VL49" i="11"/>
  <c r="VL47" i="11"/>
  <c r="VL46" i="11"/>
  <c r="VL40" i="11"/>
  <c r="SK40" i="14"/>
  <c r="SK39" i="14"/>
  <c r="SK38" i="14"/>
  <c r="SK37" i="14"/>
  <c r="SK36" i="14"/>
  <c r="SK35" i="14"/>
  <c r="SK34" i="14"/>
  <c r="SK33" i="14"/>
  <c r="SK32" i="14"/>
  <c r="SK31" i="14"/>
  <c r="SK30" i="14"/>
  <c r="SK29" i="14"/>
  <c r="SK28" i="14"/>
  <c r="SK27" i="14"/>
  <c r="SK12" i="14"/>
  <c r="SK4" i="14"/>
  <c r="WY67" i="2"/>
  <c r="WY66" i="2"/>
  <c r="WY65" i="2"/>
  <c r="WY64" i="2"/>
  <c r="WY63" i="2"/>
  <c r="WY57" i="2"/>
  <c r="WY44" i="2"/>
  <c r="WY43" i="2"/>
  <c r="WX35" i="2"/>
  <c r="WX8" i="2"/>
  <c r="WV17" i="2"/>
  <c r="WV16" i="2"/>
  <c r="VL51" i="11" l="1"/>
  <c r="WY68" i="2"/>
  <c r="VI50" i="11" l="1"/>
  <c r="VI49" i="11"/>
  <c r="VI47" i="11"/>
  <c r="VI46" i="11"/>
  <c r="VI40" i="11"/>
  <c r="SJ40" i="14"/>
  <c r="SJ39" i="14"/>
  <c r="SJ38" i="14"/>
  <c r="SJ37" i="14"/>
  <c r="SJ36" i="14"/>
  <c r="SJ35" i="14"/>
  <c r="SJ34" i="14"/>
  <c r="SJ33" i="14"/>
  <c r="SJ32" i="14"/>
  <c r="SJ31" i="14"/>
  <c r="SJ30" i="14"/>
  <c r="SJ29" i="14"/>
  <c r="SJ28" i="14"/>
  <c r="SJ27" i="14"/>
  <c r="SJ12" i="14"/>
  <c r="SJ4" i="14"/>
  <c r="WV67" i="2"/>
  <c r="WV66" i="2"/>
  <c r="WV65" i="2"/>
  <c r="WV64" i="2"/>
  <c r="WV63" i="2"/>
  <c r="WV57" i="2"/>
  <c r="WV44" i="2"/>
  <c r="WV43" i="2"/>
  <c r="WU35" i="2"/>
  <c r="WU8" i="2"/>
  <c r="WS17" i="2"/>
  <c r="WS16" i="2"/>
  <c r="WV68" i="2" l="1"/>
  <c r="VI51" i="11"/>
  <c r="VF50" i="11"/>
  <c r="VF49" i="11"/>
  <c r="VF47" i="11"/>
  <c r="VF46" i="11"/>
  <c r="VF40" i="11"/>
  <c r="SI40" i="14"/>
  <c r="SI39" i="14"/>
  <c r="SI38" i="14"/>
  <c r="SI37" i="14"/>
  <c r="SI36" i="14"/>
  <c r="SI35" i="14"/>
  <c r="SI34" i="14"/>
  <c r="SI33" i="14"/>
  <c r="SI32" i="14"/>
  <c r="SI31" i="14"/>
  <c r="SI30" i="14"/>
  <c r="SI29" i="14"/>
  <c r="SI28" i="14"/>
  <c r="SI27" i="14"/>
  <c r="SI12" i="14"/>
  <c r="SI4" i="14"/>
  <c r="WS67" i="2"/>
  <c r="WS66" i="2"/>
  <c r="WS65" i="2"/>
  <c r="WS64" i="2"/>
  <c r="WS63" i="2"/>
  <c r="WS57" i="2"/>
  <c r="WS44" i="2"/>
  <c r="WS43" i="2"/>
  <c r="WR35" i="2"/>
  <c r="WR8" i="2"/>
  <c r="VF51" i="11" l="1"/>
  <c r="WS68" i="2"/>
  <c r="VC50" i="11" l="1"/>
  <c r="VC49" i="11"/>
  <c r="VC47" i="11"/>
  <c r="VC46" i="11"/>
  <c r="VC40" i="11"/>
  <c r="SH40" i="14"/>
  <c r="SH39" i="14"/>
  <c r="SH38" i="14"/>
  <c r="SH37" i="14"/>
  <c r="SH36" i="14"/>
  <c r="SH35" i="14"/>
  <c r="SH34" i="14"/>
  <c r="SH33" i="14"/>
  <c r="SH32" i="14"/>
  <c r="SH31" i="14"/>
  <c r="SH30" i="14"/>
  <c r="SH29" i="14"/>
  <c r="SH28" i="14"/>
  <c r="SH27" i="14"/>
  <c r="SH12" i="14"/>
  <c r="SH4" i="14"/>
  <c r="WP67" i="2"/>
  <c r="WP66" i="2"/>
  <c r="WP65" i="2"/>
  <c r="WP64" i="2"/>
  <c r="WP63" i="2"/>
  <c r="WP57" i="2"/>
  <c r="WP44" i="2"/>
  <c r="WP43" i="2"/>
  <c r="WP68" i="2" l="1"/>
  <c r="VC51" i="11"/>
  <c r="WO35" i="2" l="1"/>
  <c r="WO8" i="2"/>
  <c r="WM67" i="2"/>
  <c r="WM66" i="2"/>
  <c r="WM65" i="2"/>
  <c r="WM64" i="2"/>
  <c r="WM63" i="2"/>
  <c r="WM57" i="2"/>
  <c r="WM68" i="2" l="1"/>
  <c r="WM44" i="2" l="1"/>
  <c r="WM43" i="2"/>
  <c r="WL35" i="2"/>
  <c r="WL8" i="2"/>
  <c r="SG40" i="14"/>
  <c r="SG39" i="14"/>
  <c r="SG38" i="14"/>
  <c r="SG37" i="14"/>
  <c r="SG36" i="14"/>
  <c r="SG35" i="14"/>
  <c r="SG34" i="14"/>
  <c r="SG33" i="14"/>
  <c r="SG32" i="14"/>
  <c r="SG31" i="14"/>
  <c r="SG30" i="14"/>
  <c r="SG29" i="14"/>
  <c r="SG28" i="14"/>
  <c r="SG27" i="14"/>
  <c r="SG12" i="14"/>
  <c r="SG4" i="14"/>
  <c r="UZ50" i="11" l="1"/>
  <c r="UZ49" i="11"/>
  <c r="UZ47" i="11"/>
  <c r="UZ46" i="11"/>
  <c r="UZ40" i="11"/>
  <c r="SF40" i="14"/>
  <c r="SF39" i="14"/>
  <c r="SF38" i="14"/>
  <c r="SF37" i="14"/>
  <c r="SF36" i="14"/>
  <c r="SF35" i="14"/>
  <c r="SF34" i="14"/>
  <c r="SF33" i="14"/>
  <c r="SF32" i="14"/>
  <c r="SF31" i="14"/>
  <c r="SF30" i="14"/>
  <c r="SF29" i="14"/>
  <c r="SF28" i="14"/>
  <c r="SF27" i="14"/>
  <c r="SF12" i="14"/>
  <c r="SF4" i="14"/>
  <c r="WJ67" i="2"/>
  <c r="WJ66" i="2"/>
  <c r="WJ65" i="2"/>
  <c r="WJ64" i="2"/>
  <c r="WJ63" i="2"/>
  <c r="WJ57" i="2"/>
  <c r="WJ44" i="2"/>
  <c r="WJ43" i="2"/>
  <c r="WI35" i="2"/>
  <c r="WI8" i="2"/>
  <c r="WG17" i="2"/>
  <c r="WG16" i="2"/>
  <c r="UZ51" i="11" l="1"/>
  <c r="WJ68" i="2"/>
  <c r="UW50" i="11"/>
  <c r="UW49" i="11"/>
  <c r="UW47" i="11"/>
  <c r="UW46" i="11"/>
  <c r="UW40" i="11"/>
  <c r="SE40" i="14"/>
  <c r="SE39" i="14"/>
  <c r="SE38" i="14"/>
  <c r="SE37" i="14"/>
  <c r="SE36" i="14"/>
  <c r="SE35" i="14"/>
  <c r="SE34" i="14"/>
  <c r="SE33" i="14"/>
  <c r="SE32" i="14"/>
  <c r="SE31" i="14"/>
  <c r="SE30" i="14"/>
  <c r="SE29" i="14"/>
  <c r="SE28" i="14"/>
  <c r="SE27" i="14"/>
  <c r="SE12" i="14"/>
  <c r="SE4" i="14"/>
  <c r="WG67" i="2"/>
  <c r="WG66" i="2"/>
  <c r="WG65" i="2"/>
  <c r="WG64" i="2"/>
  <c r="WG63" i="2"/>
  <c r="WG57" i="2"/>
  <c r="WG44" i="2"/>
  <c r="WG43" i="2"/>
  <c r="WF35" i="2"/>
  <c r="WF8" i="2"/>
  <c r="WD17" i="2"/>
  <c r="WD16" i="2"/>
  <c r="UW51" i="11" l="1"/>
  <c r="WG68" i="2"/>
  <c r="UT50" i="11"/>
  <c r="UT49" i="11"/>
  <c r="UT47" i="11"/>
  <c r="UT46" i="11"/>
  <c r="UT40" i="11"/>
  <c r="SD40" i="14"/>
  <c r="SD39" i="14"/>
  <c r="SD38" i="14"/>
  <c r="SD37" i="14"/>
  <c r="SD36" i="14"/>
  <c r="SD35" i="14"/>
  <c r="SD34" i="14"/>
  <c r="SD33" i="14"/>
  <c r="SD32" i="14"/>
  <c r="SD31" i="14"/>
  <c r="SD30" i="14"/>
  <c r="SD29" i="14"/>
  <c r="SD28" i="14"/>
  <c r="SD27" i="14"/>
  <c r="SD12" i="14"/>
  <c r="SD4" i="14"/>
  <c r="WD67" i="2"/>
  <c r="WD66" i="2"/>
  <c r="WD65" i="2"/>
  <c r="WD64" i="2"/>
  <c r="WD63" i="2"/>
  <c r="WD57" i="2"/>
  <c r="WD44" i="2"/>
  <c r="WD43" i="2"/>
  <c r="WC35" i="2"/>
  <c r="WC8" i="2"/>
  <c r="WA17" i="2"/>
  <c r="WA16" i="2"/>
  <c r="UT51" i="11" l="1"/>
  <c r="WD68" i="2"/>
  <c r="UQ50" i="11"/>
  <c r="UQ49" i="11"/>
  <c r="UQ47" i="11"/>
  <c r="UQ46" i="11"/>
  <c r="UQ40" i="11"/>
  <c r="SC40" i="14"/>
  <c r="SC39" i="14"/>
  <c r="SC38" i="14"/>
  <c r="SC37" i="14"/>
  <c r="SC36" i="14"/>
  <c r="SC35" i="14"/>
  <c r="SC34" i="14"/>
  <c r="SC33" i="14"/>
  <c r="SC32" i="14"/>
  <c r="SC31" i="14"/>
  <c r="SC30" i="14"/>
  <c r="SC29" i="14"/>
  <c r="SC28" i="14"/>
  <c r="SC27" i="14"/>
  <c r="SC12" i="14"/>
  <c r="SC4" i="14"/>
  <c r="WA67" i="2"/>
  <c r="WA66" i="2"/>
  <c r="WA65" i="2"/>
  <c r="WA64" i="2"/>
  <c r="WA63" i="2"/>
  <c r="WA57" i="2"/>
  <c r="WA44" i="2"/>
  <c r="WA43" i="2"/>
  <c r="VZ35" i="2"/>
  <c r="VZ8" i="2"/>
  <c r="UQ51" i="11" l="1"/>
  <c r="WA68" i="2"/>
  <c r="VX16" i="2"/>
  <c r="VX17" i="2"/>
  <c r="UN50" i="11" l="1"/>
  <c r="UN49" i="11"/>
  <c r="UN47" i="11"/>
  <c r="UN46" i="11"/>
  <c r="UN40" i="11"/>
  <c r="SB40" i="14"/>
  <c r="SB39" i="14"/>
  <c r="SB38" i="14"/>
  <c r="SB37" i="14"/>
  <c r="SB36" i="14"/>
  <c r="SB35" i="14"/>
  <c r="SB34" i="14"/>
  <c r="SB33" i="14"/>
  <c r="SB32" i="14"/>
  <c r="SB31" i="14"/>
  <c r="SB30" i="14"/>
  <c r="SB29" i="14"/>
  <c r="SB28" i="14"/>
  <c r="SB27" i="14"/>
  <c r="SB12" i="14"/>
  <c r="SB4" i="14"/>
  <c r="VX67" i="2"/>
  <c r="VX66" i="2"/>
  <c r="VX65" i="2"/>
  <c r="VX64" i="2"/>
  <c r="VX63" i="2"/>
  <c r="VX57" i="2"/>
  <c r="VX44" i="2"/>
  <c r="VX43" i="2"/>
  <c r="VW35" i="2"/>
  <c r="VW8" i="2"/>
  <c r="VS17" i="2"/>
  <c r="VS16" i="2"/>
  <c r="UN51" i="11" l="1"/>
  <c r="VX68" i="2"/>
  <c r="UJ50" i="11"/>
  <c r="UJ49" i="11"/>
  <c r="UJ47" i="11"/>
  <c r="UJ46" i="11"/>
  <c r="UJ40" i="11"/>
  <c r="UJ51" i="11" l="1"/>
  <c r="RY40" i="14" l="1"/>
  <c r="RY39" i="14"/>
  <c r="RY38" i="14"/>
  <c r="RY37" i="14"/>
  <c r="RY36" i="14"/>
  <c r="RY35" i="14"/>
  <c r="RY34" i="14"/>
  <c r="RY33" i="14"/>
  <c r="RY32" i="14"/>
  <c r="RY31" i="14"/>
  <c r="RY30" i="14"/>
  <c r="RY29" i="14"/>
  <c r="RY28" i="14"/>
  <c r="RY27" i="14"/>
  <c r="RY12" i="14"/>
  <c r="RY4" i="14"/>
  <c r="VS67" i="2"/>
  <c r="VS66" i="2"/>
  <c r="VS65" i="2"/>
  <c r="VS64" i="2"/>
  <c r="VS63" i="2"/>
  <c r="VS57" i="2"/>
  <c r="VS44" i="2"/>
  <c r="VS43" i="2"/>
  <c r="VR35" i="2"/>
  <c r="VR8" i="2"/>
  <c r="VP17" i="2"/>
  <c r="VP16" i="2"/>
  <c r="VS68" i="2" l="1"/>
  <c r="UG50" i="11" l="1"/>
  <c r="UG49" i="11"/>
  <c r="UG47" i="11"/>
  <c r="UG46" i="11"/>
  <c r="UG40" i="11"/>
  <c r="RX40" i="14"/>
  <c r="RX39" i="14"/>
  <c r="RX38" i="14"/>
  <c r="RX37" i="14"/>
  <c r="RX36" i="14"/>
  <c r="RX35" i="14"/>
  <c r="RX34" i="14"/>
  <c r="RX33" i="14"/>
  <c r="RX32" i="14"/>
  <c r="RX31" i="14"/>
  <c r="RX30" i="14"/>
  <c r="RX29" i="14"/>
  <c r="RX28" i="14"/>
  <c r="RX27" i="14"/>
  <c r="RX12" i="14"/>
  <c r="RX4" i="14"/>
  <c r="VP67" i="2"/>
  <c r="VP66" i="2"/>
  <c r="VP65" i="2"/>
  <c r="VP64" i="2"/>
  <c r="VP63" i="2"/>
  <c r="VP57" i="2"/>
  <c r="VP44" i="2"/>
  <c r="VP43" i="2"/>
  <c r="UG51" i="11" l="1"/>
  <c r="VP68" i="2"/>
  <c r="VO35" i="2"/>
  <c r="VO8" i="2"/>
  <c r="VM17" i="2" l="1"/>
  <c r="VM16" i="2"/>
  <c r="UD50" i="11" l="1"/>
  <c r="UD49" i="11"/>
  <c r="UD47" i="11"/>
  <c r="UD46" i="11"/>
  <c r="UD40" i="11"/>
  <c r="RW40" i="14"/>
  <c r="RW39" i="14"/>
  <c r="RW38" i="14"/>
  <c r="RW37" i="14"/>
  <c r="RW36" i="14"/>
  <c r="RW35" i="14"/>
  <c r="RW34" i="14"/>
  <c r="RW33" i="14"/>
  <c r="RW32" i="14"/>
  <c r="RW31" i="14"/>
  <c r="RW30" i="14"/>
  <c r="RW29" i="14"/>
  <c r="RW28" i="14"/>
  <c r="RW27" i="14"/>
  <c r="RW12" i="14"/>
  <c r="RW4" i="14"/>
  <c r="VM67" i="2"/>
  <c r="VM66" i="2"/>
  <c r="VM65" i="2"/>
  <c r="VM64" i="2"/>
  <c r="VM63" i="2"/>
  <c r="VM57" i="2"/>
  <c r="VM44" i="2"/>
  <c r="VM43" i="2"/>
  <c r="VL35" i="2"/>
  <c r="VL8" i="2"/>
  <c r="VJ17" i="2"/>
  <c r="VJ16" i="2"/>
  <c r="UD51" i="11" l="1"/>
  <c r="VM68" i="2"/>
  <c r="UA50" i="11"/>
  <c r="UA49" i="11"/>
  <c r="UA47" i="11"/>
  <c r="UA46" i="11"/>
  <c r="UA40" i="11"/>
  <c r="RV40" i="14"/>
  <c r="RV39" i="14"/>
  <c r="RV38" i="14"/>
  <c r="RV37" i="14"/>
  <c r="RV36" i="14"/>
  <c r="RV35" i="14"/>
  <c r="RV34" i="14"/>
  <c r="RV33" i="14"/>
  <c r="RV32" i="14"/>
  <c r="RV31" i="14"/>
  <c r="RV30" i="14"/>
  <c r="RV29" i="14"/>
  <c r="RV28" i="14"/>
  <c r="RV27" i="14"/>
  <c r="RV12" i="14"/>
  <c r="RV4" i="14"/>
  <c r="VJ67" i="2"/>
  <c r="VJ66" i="2"/>
  <c r="VJ65" i="2"/>
  <c r="VJ64" i="2"/>
  <c r="VJ63" i="2"/>
  <c r="VJ57" i="2"/>
  <c r="VJ44" i="2"/>
  <c r="VJ43" i="2"/>
  <c r="VI35" i="2"/>
  <c r="VI8" i="2"/>
  <c r="VG17" i="2"/>
  <c r="VG16" i="2"/>
  <c r="RU37" i="14"/>
  <c r="VJ68" i="2" l="1"/>
  <c r="UA51" i="11"/>
  <c r="TX50" i="11"/>
  <c r="TX49" i="11"/>
  <c r="TX47" i="11"/>
  <c r="TX46" i="11"/>
  <c r="TX40" i="11"/>
  <c r="RU40" i="14"/>
  <c r="RU39" i="14"/>
  <c r="RU38" i="14"/>
  <c r="RU36" i="14"/>
  <c r="RU35" i="14"/>
  <c r="RU34" i="14"/>
  <c r="RU33" i="14"/>
  <c r="RU32" i="14"/>
  <c r="RU31" i="14"/>
  <c r="RU30" i="14"/>
  <c r="RU29" i="14"/>
  <c r="RU28" i="14"/>
  <c r="RU27" i="14"/>
  <c r="RU12" i="14"/>
  <c r="RU4" i="14"/>
  <c r="VG67" i="2"/>
  <c r="VG66" i="2"/>
  <c r="VG65" i="2"/>
  <c r="VG64" i="2"/>
  <c r="VG63" i="2"/>
  <c r="VG57" i="2"/>
  <c r="VG44" i="2"/>
  <c r="VG43" i="2"/>
  <c r="VF35" i="2"/>
  <c r="VF8" i="2"/>
  <c r="RT37" i="14"/>
  <c r="TX51" i="11" l="1"/>
  <c r="VG68" i="2"/>
  <c r="VD17" i="2"/>
  <c r="VD16" i="2"/>
  <c r="TU50" i="11" l="1"/>
  <c r="TU49" i="11"/>
  <c r="TU47" i="11"/>
  <c r="TU46" i="11"/>
  <c r="TU40" i="11"/>
  <c r="TU51" i="11" l="1"/>
  <c r="RT40" i="14" l="1"/>
  <c r="RT39" i="14"/>
  <c r="RT38" i="14"/>
  <c r="RT36" i="14"/>
  <c r="RT35" i="14"/>
  <c r="RT34" i="14"/>
  <c r="RT33" i="14"/>
  <c r="RT32" i="14"/>
  <c r="RT31" i="14"/>
  <c r="RT30" i="14"/>
  <c r="RT29" i="14"/>
  <c r="RT28" i="14"/>
  <c r="RT27" i="14"/>
  <c r="RT12" i="14"/>
  <c r="RT4" i="14"/>
  <c r="VD67" i="2"/>
  <c r="VD66" i="2"/>
  <c r="VD65" i="2"/>
  <c r="VD64" i="2"/>
  <c r="VD63" i="2"/>
  <c r="VD57" i="2"/>
  <c r="VD44" i="2"/>
  <c r="VD43" i="2"/>
  <c r="VC35" i="2"/>
  <c r="VC8" i="2"/>
  <c r="VD68" i="2" l="1"/>
  <c r="UZ17" i="2"/>
  <c r="UZ16" i="2"/>
  <c r="TR50" i="11" l="1"/>
  <c r="TR49" i="11"/>
  <c r="TR47" i="11"/>
  <c r="TR46" i="11"/>
  <c r="TR40" i="11"/>
  <c r="RR40" i="14"/>
  <c r="RR39" i="14"/>
  <c r="RR38" i="14"/>
  <c r="RR36" i="14"/>
  <c r="RR35" i="14"/>
  <c r="RR34" i="14"/>
  <c r="RR33" i="14"/>
  <c r="RR32" i="14"/>
  <c r="RR31" i="14"/>
  <c r="RR30" i="14"/>
  <c r="RR29" i="14"/>
  <c r="RR28" i="14"/>
  <c r="RR27" i="14"/>
  <c r="RR12" i="14"/>
  <c r="RR4" i="14"/>
  <c r="UZ67" i="2"/>
  <c r="UZ66" i="2"/>
  <c r="UZ65" i="2"/>
  <c r="UZ64" i="2"/>
  <c r="UZ63" i="2"/>
  <c r="UZ57" i="2"/>
  <c r="UZ44" i="2"/>
  <c r="UZ43" i="2"/>
  <c r="TR51" i="11" l="1"/>
  <c r="UZ68" i="2"/>
  <c r="UY35" i="2" l="1"/>
  <c r="UY8" i="2"/>
  <c r="UW17" i="2" l="1"/>
  <c r="UW16" i="2"/>
  <c r="TO50" i="11" l="1"/>
  <c r="TO49" i="11"/>
  <c r="TO47" i="11"/>
  <c r="TO46" i="11"/>
  <c r="TO40" i="11"/>
  <c r="RQ40" i="14"/>
  <c r="RQ39" i="14"/>
  <c r="RQ38" i="14"/>
  <c r="RQ37" i="14"/>
  <c r="RQ36" i="14"/>
  <c r="RQ35" i="14"/>
  <c r="RQ34" i="14"/>
  <c r="RQ33" i="14"/>
  <c r="RQ32" i="14"/>
  <c r="RQ31" i="14"/>
  <c r="RQ30" i="14"/>
  <c r="RQ29" i="14"/>
  <c r="RQ28" i="14"/>
  <c r="RQ27" i="14"/>
  <c r="RQ12" i="14"/>
  <c r="RQ4" i="14"/>
  <c r="UW67" i="2"/>
  <c r="UW66" i="2"/>
  <c r="UW65" i="2"/>
  <c r="UW64" i="2"/>
  <c r="UW63" i="2"/>
  <c r="UW57" i="2"/>
  <c r="UW44" i="2"/>
  <c r="UW43" i="2"/>
  <c r="UV35" i="2"/>
  <c r="UV8" i="2"/>
  <c r="UT17" i="2"/>
  <c r="UT16" i="2"/>
  <c r="TO51" i="11" l="1"/>
  <c r="UW68" i="2"/>
  <c r="TL50" i="11"/>
  <c r="TL49" i="11"/>
  <c r="TL47" i="11"/>
  <c r="TL46" i="11"/>
  <c r="TL40" i="11"/>
  <c r="RP40" i="14"/>
  <c r="RP39" i="14"/>
  <c r="RP38" i="14"/>
  <c r="RP37" i="14"/>
  <c r="RP36" i="14"/>
  <c r="RP35" i="14"/>
  <c r="RP34" i="14"/>
  <c r="RP33" i="14"/>
  <c r="RP32" i="14"/>
  <c r="RP31" i="14"/>
  <c r="RP30" i="14"/>
  <c r="RP29" i="14"/>
  <c r="RP28" i="14"/>
  <c r="RP27" i="14"/>
  <c r="RP12" i="14"/>
  <c r="RP4" i="14"/>
  <c r="UT67" i="2"/>
  <c r="UT66" i="2"/>
  <c r="UT65" i="2"/>
  <c r="UT64" i="2"/>
  <c r="UT63" i="2"/>
  <c r="UT57" i="2"/>
  <c r="UT44" i="2"/>
  <c r="UT43" i="2"/>
  <c r="US35" i="2"/>
  <c r="US8" i="2"/>
  <c r="UQ17" i="2"/>
  <c r="UQ16" i="2"/>
  <c r="TL51" i="11" l="1"/>
  <c r="UT68" i="2"/>
  <c r="UQ67" i="2"/>
  <c r="UQ66" i="2"/>
  <c r="UQ65" i="2"/>
  <c r="UQ64" i="2"/>
  <c r="UQ63" i="2"/>
  <c r="UQ57" i="2"/>
  <c r="UQ44" i="2"/>
  <c r="UQ43" i="2"/>
  <c r="TI50" i="11"/>
  <c r="TI49" i="11"/>
  <c r="TI47" i="11"/>
  <c r="TI46" i="11"/>
  <c r="TI40" i="11"/>
  <c r="RO40" i="14"/>
  <c r="RO39" i="14"/>
  <c r="RO38" i="14"/>
  <c r="RO37" i="14"/>
  <c r="RO36" i="14"/>
  <c r="RO35" i="14"/>
  <c r="RO34" i="14"/>
  <c r="RO33" i="14"/>
  <c r="RO32" i="14"/>
  <c r="RO31" i="14"/>
  <c r="RO30" i="14"/>
  <c r="RO29" i="14"/>
  <c r="RO28" i="14"/>
  <c r="RO27" i="14"/>
  <c r="RO12" i="14"/>
  <c r="RO4" i="14"/>
  <c r="TI51" i="11" l="1"/>
  <c r="UQ68" i="2"/>
  <c r="UP35" i="2" l="1"/>
  <c r="UP8" i="2"/>
  <c r="ACK10" i="11"/>
  <c r="ACH10" i="11"/>
  <c r="ACE10" i="11"/>
  <c r="ACB10" i="11"/>
  <c r="ABZ10" i="11"/>
  <c r="ABX10" i="11"/>
  <c r="ABW10" i="11"/>
  <c r="ABV10" i="11"/>
  <c r="ABU10" i="11"/>
  <c r="ABR10" i="11"/>
  <c r="ABO10" i="11"/>
  <c r="ABL10" i="11"/>
  <c r="ABI10" i="11"/>
  <c r="ABF10" i="11"/>
  <c r="ABC10" i="11"/>
  <c r="AAZ10" i="11"/>
  <c r="AAW10" i="11"/>
  <c r="AAT10" i="11"/>
  <c r="AAK10" i="11"/>
  <c r="AAH10" i="11"/>
  <c r="AAE10" i="11"/>
  <c r="ZP21" i="11"/>
  <c r="ZS21" i="11" s="1"/>
  <c r="ZS10" i="11"/>
  <c r="ZP10" i="11"/>
  <c r="ZM10" i="11"/>
  <c r="ZJ10" i="11"/>
  <c r="ZG10" i="11"/>
  <c r="ZD10" i="11"/>
  <c r="ZA10" i="11"/>
  <c r="YX10" i="11"/>
  <c r="YU10" i="11"/>
  <c r="YR10" i="11"/>
  <c r="YI10" i="11"/>
  <c r="YF10" i="11"/>
  <c r="YC10" i="11"/>
  <c r="XW10" i="11"/>
  <c r="XN10" i="11"/>
  <c r="XK10" i="11"/>
  <c r="XE10" i="11"/>
  <c r="XB10" i="11"/>
  <c r="WY10" i="11"/>
  <c r="WV10" i="11"/>
  <c r="WS10" i="11"/>
  <c r="WP10" i="11"/>
  <c r="UN17" i="2"/>
  <c r="UN16" i="2"/>
  <c r="UN67" i="2"/>
  <c r="UN66" i="2"/>
  <c r="UN65" i="2"/>
  <c r="UN64" i="2"/>
  <c r="UN63" i="2"/>
  <c r="UN57" i="2"/>
  <c r="ZV21" i="11" l="1"/>
  <c r="UN68" i="2"/>
  <c r="ZY21" i="11" l="1"/>
  <c r="TF50" i="11"/>
  <c r="TF49" i="11"/>
  <c r="TF47" i="11"/>
  <c r="TF46" i="11"/>
  <c r="TF40" i="11"/>
  <c r="RN42" i="14"/>
  <c r="RO42" i="14" s="1"/>
  <c r="RP42" i="14" s="1"/>
  <c r="RQ42" i="14" s="1"/>
  <c r="RR42" i="14" s="1"/>
  <c r="RT42" i="14" s="1"/>
  <c r="RU42" i="14" s="1"/>
  <c r="RV42" i="14" s="1"/>
  <c r="RW42" i="14" s="1"/>
  <c r="RX42" i="14" s="1"/>
  <c r="RY42" i="14" s="1"/>
  <c r="SB42" i="14" s="1"/>
  <c r="SC42" i="14" s="1"/>
  <c r="SD42" i="14" s="1"/>
  <c r="SE42" i="14" s="1"/>
  <c r="SF42" i="14" s="1"/>
  <c r="SG42" i="14" s="1"/>
  <c r="SH42" i="14" s="1"/>
  <c r="SI42" i="14" s="1"/>
  <c r="SJ42" i="14" s="1"/>
  <c r="SK42" i="14" s="1"/>
  <c r="SL42" i="14" s="1"/>
  <c r="SM42" i="14" s="1"/>
  <c r="SO42" i="14" s="1"/>
  <c r="SP42" i="14" s="1"/>
  <c r="SQ42" i="14" s="1"/>
  <c r="RN41" i="14"/>
  <c r="RO41" i="14" s="1"/>
  <c r="RP41" i="14" s="1"/>
  <c r="RQ41" i="14" s="1"/>
  <c r="RR41" i="14" s="1"/>
  <c r="RT41" i="14" s="1"/>
  <c r="RU41" i="14" s="1"/>
  <c r="RV41" i="14" s="1"/>
  <c r="RW41" i="14" s="1"/>
  <c r="RX41" i="14" s="1"/>
  <c r="RY41" i="14" s="1"/>
  <c r="SB41" i="14" s="1"/>
  <c r="SC41" i="14" s="1"/>
  <c r="SD41" i="14" s="1"/>
  <c r="SE41" i="14" s="1"/>
  <c r="SF41" i="14" s="1"/>
  <c r="SG41" i="14" s="1"/>
  <c r="SH41" i="14" s="1"/>
  <c r="SI41" i="14" s="1"/>
  <c r="SJ41" i="14" s="1"/>
  <c r="SK41" i="14" s="1"/>
  <c r="SL41" i="14" s="1"/>
  <c r="SM41" i="14" s="1"/>
  <c r="SO41" i="14" s="1"/>
  <c r="SP41" i="14" s="1"/>
  <c r="SQ41" i="14" s="1"/>
  <c r="RN40" i="14"/>
  <c r="RN39" i="14"/>
  <c r="RN38" i="14"/>
  <c r="RN37" i="14"/>
  <c r="RN36" i="14"/>
  <c r="RN35" i="14"/>
  <c r="RN34" i="14"/>
  <c r="RN33" i="14"/>
  <c r="RN32" i="14"/>
  <c r="RN31" i="14"/>
  <c r="RN30" i="14"/>
  <c r="RN29" i="14"/>
  <c r="RN28" i="14"/>
  <c r="RN27" i="14"/>
  <c r="RN12" i="14"/>
  <c r="RN4" i="14"/>
  <c r="UN44" i="2"/>
  <c r="UN43" i="2"/>
  <c r="AAB21" i="11" l="1"/>
  <c r="AAE21" i="11" s="1"/>
  <c r="TF51" i="11"/>
  <c r="AAH21" i="11" l="1"/>
  <c r="AAK21" i="11" s="1"/>
  <c r="UM35" i="2"/>
  <c r="UM8" i="2"/>
  <c r="AAN21" i="11" l="1"/>
  <c r="UI17" i="2"/>
  <c r="UI16" i="2"/>
  <c r="AAQ21" i="11" l="1"/>
  <c r="AAT21" i="11" s="1"/>
  <c r="AAW21" i="11" s="1"/>
  <c r="TB50" i="11"/>
  <c r="TB49" i="11"/>
  <c r="TB47" i="11"/>
  <c r="TB46" i="11"/>
  <c r="TB40" i="11"/>
  <c r="RK40" i="14"/>
  <c r="RK39" i="14"/>
  <c r="RK38" i="14"/>
  <c r="RK37" i="14"/>
  <c r="RK36" i="14"/>
  <c r="RK35" i="14"/>
  <c r="RK34" i="14"/>
  <c r="RK33" i="14"/>
  <c r="RK32" i="14"/>
  <c r="RK31" i="14"/>
  <c r="RK30" i="14"/>
  <c r="RK29" i="14"/>
  <c r="RK28" i="14"/>
  <c r="RK27" i="14"/>
  <c r="RK12" i="14"/>
  <c r="RK4" i="14"/>
  <c r="UI67" i="2"/>
  <c r="UI66" i="2"/>
  <c r="UI65" i="2"/>
  <c r="UI64" i="2"/>
  <c r="UI63" i="2"/>
  <c r="UI57" i="2"/>
  <c r="UI44" i="2"/>
  <c r="UI43" i="2"/>
  <c r="UH35" i="2"/>
  <c r="UH8" i="2"/>
  <c r="AAZ21" i="11" l="1"/>
  <c r="UI68" i="2"/>
  <c r="TB51" i="11"/>
  <c r="SY23" i="11"/>
  <c r="ABC21" i="11" l="1"/>
  <c r="ABF21" i="11" s="1"/>
  <c r="ABI21" i="11" s="1"/>
  <c r="RJ37" i="14"/>
  <c r="UF17" i="2"/>
  <c r="UF16" i="2"/>
  <c r="ABL21" i="11" l="1"/>
  <c r="SY50" i="11"/>
  <c r="SY49" i="11"/>
  <c r="SY47" i="11"/>
  <c r="SY46" i="11"/>
  <c r="SY40" i="11"/>
  <c r="RJ40" i="14"/>
  <c r="RJ39" i="14"/>
  <c r="RJ38" i="14"/>
  <c r="RJ36" i="14"/>
  <c r="RJ35" i="14"/>
  <c r="RJ34" i="14"/>
  <c r="RJ33" i="14"/>
  <c r="RJ32" i="14"/>
  <c r="RJ31" i="14"/>
  <c r="RJ30" i="14"/>
  <c r="RJ29" i="14"/>
  <c r="RJ28" i="14"/>
  <c r="RJ27" i="14"/>
  <c r="RJ12" i="14"/>
  <c r="RJ4" i="14"/>
  <c r="UF67" i="2"/>
  <c r="UF66" i="2"/>
  <c r="UF65" i="2"/>
  <c r="UF64" i="2"/>
  <c r="UF63" i="2"/>
  <c r="UF57" i="2"/>
  <c r="UF44" i="2"/>
  <c r="UF43" i="2"/>
  <c r="ABO21" i="11" l="1"/>
  <c r="ABR21" i="11" s="1"/>
  <c r="SY51" i="11"/>
  <c r="UF68" i="2"/>
  <c r="ABU21" i="11" l="1"/>
  <c r="UE35" i="2"/>
  <c r="UE8" i="2"/>
  <c r="UC17" i="2"/>
  <c r="UC16" i="2"/>
  <c r="ABV21" i="11" l="1"/>
  <c r="ABW21" i="11" s="1"/>
  <c r="ABX21" i="11" s="1"/>
  <c r="ABZ21" i="11" s="1"/>
  <c r="ACE21" i="11" s="1"/>
  <c r="SV50" i="11"/>
  <c r="SV49" i="11"/>
  <c r="SV47" i="11"/>
  <c r="SV46" i="11"/>
  <c r="SV40" i="11"/>
  <c r="RI40" i="14"/>
  <c r="RI39" i="14"/>
  <c r="RI38" i="14"/>
  <c r="RI36" i="14"/>
  <c r="RI35" i="14"/>
  <c r="RI34" i="14"/>
  <c r="RI33" i="14"/>
  <c r="RI32" i="14"/>
  <c r="RI31" i="14"/>
  <c r="RI30" i="14"/>
  <c r="RI29" i="14"/>
  <c r="RI28" i="14"/>
  <c r="RI27" i="14"/>
  <c r="RI12" i="14"/>
  <c r="RI4" i="14"/>
  <c r="UC67" i="2"/>
  <c r="UC66" i="2"/>
  <c r="UC65" i="2"/>
  <c r="UC64" i="2"/>
  <c r="UC63" i="2"/>
  <c r="UC57" i="2"/>
  <c r="ACH21" i="11" l="1"/>
  <c r="ACK21" i="11" s="1"/>
  <c r="SV51" i="11"/>
  <c r="UC68" i="2"/>
  <c r="ACN21" i="11" l="1"/>
  <c r="UC44" i="2"/>
  <c r="UC43" i="2"/>
  <c r="UB35" i="2"/>
  <c r="UB8" i="2"/>
  <c r="ACQ21" i="11" l="1"/>
  <c r="ACT21" i="11" s="1"/>
  <c r="TZ17" i="2"/>
  <c r="TZ16" i="2"/>
  <c r="ACW21" i="11" l="1"/>
  <c r="ACZ21" i="11" s="1"/>
  <c r="ADC21" i="11" s="1"/>
  <c r="ADF21" i="11" s="1"/>
  <c r="TZ67" i="2"/>
  <c r="TZ66" i="2"/>
  <c r="TZ65" i="2"/>
  <c r="TZ64" i="2"/>
  <c r="TZ63" i="2"/>
  <c r="TZ57" i="2"/>
  <c r="TZ44" i="2"/>
  <c r="TZ43" i="2"/>
  <c r="ADI21" i="11" l="1"/>
  <c r="TZ68" i="2"/>
  <c r="SS50" i="11"/>
  <c r="SS49" i="11"/>
  <c r="SS47" i="11"/>
  <c r="SS46" i="11"/>
  <c r="SS40" i="11"/>
  <c r="RH40" i="14"/>
  <c r="RH39" i="14"/>
  <c r="RH38" i="14"/>
  <c r="RH36" i="14"/>
  <c r="RH35" i="14"/>
  <c r="RH34" i="14"/>
  <c r="RH33" i="14"/>
  <c r="RH32" i="14"/>
  <c r="RH31" i="14"/>
  <c r="RH30" i="14"/>
  <c r="RH29" i="14"/>
  <c r="RH28" i="14"/>
  <c r="RH27" i="14"/>
  <c r="RH12" i="14"/>
  <c r="RH4" i="14"/>
  <c r="TY35" i="2"/>
  <c r="TY8" i="2"/>
  <c r="ADL21" i="11" l="1"/>
  <c r="ADO21" i="11" s="1"/>
  <c r="SS51" i="11"/>
  <c r="SP50" i="11"/>
  <c r="SP49" i="11"/>
  <c r="SP47" i="11"/>
  <c r="SP46" i="11"/>
  <c r="SP40" i="11"/>
  <c r="RG40" i="14"/>
  <c r="RG39" i="14"/>
  <c r="RG38" i="14"/>
  <c r="RG37" i="14"/>
  <c r="RG36" i="14"/>
  <c r="RG35" i="14"/>
  <c r="RG34" i="14"/>
  <c r="RG33" i="14"/>
  <c r="RG32" i="14"/>
  <c r="RG31" i="14"/>
  <c r="RG30" i="14"/>
  <c r="RG29" i="14"/>
  <c r="RG28" i="14"/>
  <c r="RG27" i="14"/>
  <c r="RG12" i="14"/>
  <c r="RG4" i="14"/>
  <c r="TW67" i="2"/>
  <c r="TW66" i="2"/>
  <c r="TW65" i="2"/>
  <c r="TW64" i="2"/>
  <c r="TW63" i="2"/>
  <c r="TW57" i="2"/>
  <c r="TW44" i="2"/>
  <c r="TW43" i="2"/>
  <c r="ADR21" i="11" l="1"/>
  <c r="SP51" i="11"/>
  <c r="TW68" i="2"/>
  <c r="ADU21" i="11" l="1"/>
  <c r="TV35" i="2"/>
  <c r="TV8" i="2"/>
  <c r="TT17" i="2"/>
  <c r="TT16" i="2"/>
  <c r="ADX21" i="11" l="1"/>
  <c r="AEA21" i="11" s="1"/>
  <c r="AED21" i="11" s="1"/>
  <c r="AEG21" i="11" s="1"/>
  <c r="AEJ21" i="11" s="1"/>
  <c r="AEM21" i="11" s="1"/>
  <c r="AEP21" i="11" s="1"/>
  <c r="SM50" i="11"/>
  <c r="SM49" i="11"/>
  <c r="SM47" i="11"/>
  <c r="SM46" i="11"/>
  <c r="SM40" i="11"/>
  <c r="SV10" i="11"/>
  <c r="SS10" i="11"/>
  <c r="RF40" i="14"/>
  <c r="RF39" i="14"/>
  <c r="RF38" i="14"/>
  <c r="RF37" i="14"/>
  <c r="RF36" i="14"/>
  <c r="RF35" i="14"/>
  <c r="RF34" i="14"/>
  <c r="RF33" i="14"/>
  <c r="RF32" i="14"/>
  <c r="RF31" i="14"/>
  <c r="RF30" i="14"/>
  <c r="RF29" i="14"/>
  <c r="RF28" i="14"/>
  <c r="RF27" i="14"/>
  <c r="RF12" i="14"/>
  <c r="RF4" i="14"/>
  <c r="TT67" i="2"/>
  <c r="TT66" i="2"/>
  <c r="TT65" i="2"/>
  <c r="TT64" i="2"/>
  <c r="TT63" i="2"/>
  <c r="TT57" i="2"/>
  <c r="TT44" i="2"/>
  <c r="TT43" i="2"/>
  <c r="AES21" i="11" l="1"/>
  <c r="SM51" i="11"/>
  <c r="TT68" i="2"/>
  <c r="AEV21" i="11" l="1"/>
  <c r="AEY21" i="11" s="1"/>
  <c r="AFB21" i="11" s="1"/>
  <c r="TS35" i="2"/>
  <c r="TS8" i="2"/>
  <c r="TP17" i="2"/>
  <c r="TP16" i="2"/>
  <c r="AFH21" i="11" l="1"/>
  <c r="AFK21" i="11" s="1"/>
  <c r="AFN21" i="11" s="1"/>
  <c r="AFQ21" i="11" s="1"/>
  <c r="AFT21" i="11" s="1"/>
  <c r="SJ50" i="11"/>
  <c r="SJ49" i="11"/>
  <c r="SJ47" i="11"/>
  <c r="SJ46" i="11"/>
  <c r="SJ40" i="11"/>
  <c r="RD40" i="14"/>
  <c r="RD39" i="14"/>
  <c r="RD38" i="14"/>
  <c r="RD37" i="14"/>
  <c r="RD36" i="14"/>
  <c r="RD35" i="14"/>
  <c r="RD34" i="14"/>
  <c r="RD33" i="14"/>
  <c r="RD32" i="14"/>
  <c r="RD31" i="14"/>
  <c r="RD30" i="14"/>
  <c r="RD29" i="14"/>
  <c r="RD28" i="14"/>
  <c r="RD27" i="14"/>
  <c r="RD12" i="14"/>
  <c r="RD4" i="14"/>
  <c r="TP67" i="2"/>
  <c r="TP66" i="2"/>
  <c r="TP65" i="2"/>
  <c r="TP64" i="2"/>
  <c r="TP63" i="2"/>
  <c r="TP57" i="2"/>
  <c r="TP44" i="2"/>
  <c r="TP43" i="2"/>
  <c r="AFW21" i="11" l="1"/>
  <c r="SJ51" i="11"/>
  <c r="TP68" i="2"/>
  <c r="AFX21" i="11" l="1"/>
  <c r="AGA21" i="11" s="1"/>
  <c r="AGD21" i="11" s="1"/>
  <c r="AGG21" i="11" s="1"/>
  <c r="TO35" i="2"/>
  <c r="TO8" i="2"/>
  <c r="TM17" i="2"/>
  <c r="TM16" i="2"/>
  <c r="RC37" i="14"/>
  <c r="AGJ21" i="11" l="1"/>
  <c r="SG50" i="11"/>
  <c r="SG49" i="11"/>
  <c r="SG47" i="11"/>
  <c r="SG46" i="11"/>
  <c r="SG40" i="11"/>
  <c r="SG10" i="11"/>
  <c r="RC40" i="14"/>
  <c r="RC39" i="14"/>
  <c r="RC38" i="14"/>
  <c r="RC36" i="14"/>
  <c r="RC35" i="14"/>
  <c r="RC34" i="14"/>
  <c r="RC33" i="14"/>
  <c r="RC32" i="14"/>
  <c r="RC31" i="14"/>
  <c r="RC30" i="14"/>
  <c r="RC29" i="14"/>
  <c r="RC28" i="14"/>
  <c r="RC27" i="14"/>
  <c r="RC12" i="14"/>
  <c r="RC4" i="14"/>
  <c r="TM67" i="2"/>
  <c r="TM66" i="2"/>
  <c r="TM65" i="2"/>
  <c r="TM64" i="2"/>
  <c r="TM63" i="2"/>
  <c r="TM57" i="2"/>
  <c r="TM44" i="2"/>
  <c r="TM43" i="2"/>
  <c r="AGK21" i="11" l="1"/>
  <c r="AGM21" i="11" s="1"/>
  <c r="TM68" i="2"/>
  <c r="SG51" i="11"/>
  <c r="TL35" i="2"/>
  <c r="TL8" i="2"/>
  <c r="AGS21" i="11" l="1"/>
  <c r="AGP21" i="11"/>
  <c r="RB33" i="14"/>
  <c r="RB40" i="14"/>
  <c r="TJ17" i="2"/>
  <c r="TJ16" i="2"/>
  <c r="AGV21" i="11" l="1"/>
  <c r="TJ67" i="2"/>
  <c r="AGY21" i="11" l="1"/>
  <c r="SD50" i="11"/>
  <c r="SD49" i="11"/>
  <c r="SD47" i="11"/>
  <c r="SD46" i="11"/>
  <c r="SD40" i="11"/>
  <c r="RB39" i="14"/>
  <c r="RB38" i="14"/>
  <c r="RB36" i="14"/>
  <c r="RB35" i="14"/>
  <c r="RB34" i="14"/>
  <c r="RB32" i="14"/>
  <c r="RB31" i="14"/>
  <c r="RB30" i="14"/>
  <c r="RB29" i="14"/>
  <c r="RB28" i="14"/>
  <c r="RB27" i="14"/>
  <c r="RB12" i="14"/>
  <c r="RB4" i="14"/>
  <c r="TJ66" i="2"/>
  <c r="TJ65" i="2"/>
  <c r="TJ64" i="2"/>
  <c r="TJ63" i="2"/>
  <c r="TJ57" i="2"/>
  <c r="TJ44" i="2"/>
  <c r="TJ43" i="2"/>
  <c r="AHB21" i="11" l="1"/>
  <c r="AHE21" i="11" s="1"/>
  <c r="SD51" i="11"/>
  <c r="TJ68" i="2"/>
  <c r="AHH21" i="11" l="1"/>
  <c r="TI35" i="2"/>
  <c r="TI8" i="2"/>
  <c r="SA50" i="11"/>
  <c r="AHK21" i="11" l="1"/>
  <c r="AHN21" i="11" s="1"/>
  <c r="TG17" i="2"/>
  <c r="TG16" i="2"/>
  <c r="AHQ21" i="11" l="1"/>
  <c r="AHT21" i="11" s="1"/>
  <c r="SA49" i="11"/>
  <c r="SA47" i="11"/>
  <c r="SA46" i="11"/>
  <c r="SA40" i="11"/>
  <c r="RA39" i="14"/>
  <c r="RA38" i="14"/>
  <c r="RA37" i="14"/>
  <c r="RA36" i="14"/>
  <c r="RA35" i="14"/>
  <c r="RA34" i="14"/>
  <c r="RA32" i="14"/>
  <c r="RA31" i="14"/>
  <c r="RA30" i="14"/>
  <c r="RA29" i="14"/>
  <c r="RA28" i="14"/>
  <c r="RA27" i="14"/>
  <c r="RA12" i="14"/>
  <c r="RA4" i="14"/>
  <c r="TG66" i="2"/>
  <c r="TG65" i="2"/>
  <c r="TG64" i="2"/>
  <c r="TG63" i="2"/>
  <c r="TG57" i="2"/>
  <c r="TG44" i="2"/>
  <c r="TG43" i="2"/>
  <c r="AHW21" i="11" l="1"/>
  <c r="SA51" i="11"/>
  <c r="TG68" i="2"/>
  <c r="AHZ21" i="11" l="1"/>
  <c r="TF35" i="2"/>
  <c r="TF8" i="2"/>
  <c r="RX23" i="11"/>
  <c r="TD17" i="2" l="1"/>
  <c r="TD16" i="2"/>
  <c r="RX49" i="11" l="1"/>
  <c r="RX47" i="11"/>
  <c r="RX46" i="11"/>
  <c r="RX40" i="11"/>
  <c r="QZ39" i="14"/>
  <c r="QZ38" i="14"/>
  <c r="QZ37" i="14"/>
  <c r="QZ36" i="14"/>
  <c r="QZ35" i="14"/>
  <c r="QZ34" i="14"/>
  <c r="QZ32" i="14"/>
  <c r="QZ31" i="14"/>
  <c r="QZ30" i="14"/>
  <c r="QZ29" i="14"/>
  <c r="QZ28" i="14"/>
  <c r="QZ27" i="14"/>
  <c r="QZ12" i="14"/>
  <c r="QZ4" i="14"/>
  <c r="TD66" i="2"/>
  <c r="TD65" i="2"/>
  <c r="TD64" i="2"/>
  <c r="TD63" i="2"/>
  <c r="TD57" i="2"/>
  <c r="TD44" i="2"/>
  <c r="TD43" i="2"/>
  <c r="TD68" i="2" l="1"/>
  <c r="RX51" i="11"/>
  <c r="TC35" i="2" l="1"/>
  <c r="TC8" i="2"/>
  <c r="TA17" i="2" l="1"/>
  <c r="TA16" i="2"/>
  <c r="RU49" i="11" l="1"/>
  <c r="RU47" i="11"/>
  <c r="RU46" i="11"/>
  <c r="RU40" i="11"/>
  <c r="QY39" i="14"/>
  <c r="QY38" i="14"/>
  <c r="QY37" i="14"/>
  <c r="QY36" i="14"/>
  <c r="QY35" i="14"/>
  <c r="QY34" i="14"/>
  <c r="QY32" i="14"/>
  <c r="QY31" i="14"/>
  <c r="QY30" i="14"/>
  <c r="QY29" i="14"/>
  <c r="QY28" i="14"/>
  <c r="QY27" i="14"/>
  <c r="QY12" i="14"/>
  <c r="QY4" i="14"/>
  <c r="TA66" i="2"/>
  <c r="TA65" i="2"/>
  <c r="TA64" i="2"/>
  <c r="TA63" i="2"/>
  <c r="TA57" i="2"/>
  <c r="RU51" i="11" l="1"/>
  <c r="TA68" i="2"/>
  <c r="TA44" i="2" l="1"/>
  <c r="TA43" i="2"/>
  <c r="SZ35" i="2"/>
  <c r="SZ8" i="2"/>
  <c r="SX17" i="2" l="1"/>
  <c r="SX16" i="2"/>
  <c r="QX39" i="14" l="1"/>
  <c r="QX38" i="14"/>
  <c r="QX37" i="14"/>
  <c r="QX36" i="14"/>
  <c r="QX35" i="14"/>
  <c r="QX34" i="14"/>
  <c r="QX32" i="14"/>
  <c r="QX31" i="14"/>
  <c r="QX30" i="14"/>
  <c r="QX29" i="14"/>
  <c r="QX28" i="14"/>
  <c r="QX27" i="14"/>
  <c r="QX12" i="14"/>
  <c r="QX4" i="14"/>
  <c r="SX66" i="2"/>
  <c r="SX65" i="2"/>
  <c r="SX64" i="2"/>
  <c r="SX63" i="2"/>
  <c r="SX57" i="2"/>
  <c r="SX44" i="2"/>
  <c r="SX43" i="2"/>
  <c r="SW35" i="2"/>
  <c r="SW8" i="2"/>
  <c r="SX68" i="2" l="1"/>
  <c r="RR40" i="11" l="1"/>
  <c r="RR49" i="11"/>
  <c r="RR47" i="11"/>
  <c r="RR46" i="11"/>
  <c r="SU17" i="2"/>
  <c r="SU16" i="2"/>
  <c r="RR51" i="11" l="1"/>
  <c r="QW39" i="14"/>
  <c r="QW38" i="14"/>
  <c r="QW37" i="14"/>
  <c r="QW36" i="14"/>
  <c r="QW35" i="14"/>
  <c r="QW34" i="14"/>
  <c r="QW32" i="14"/>
  <c r="QW31" i="14"/>
  <c r="QW30" i="14"/>
  <c r="QW29" i="14"/>
  <c r="QW28" i="14"/>
  <c r="QW27" i="14"/>
  <c r="QW12" i="14"/>
  <c r="QW4" i="14"/>
  <c r="SU66" i="2"/>
  <c r="SU65" i="2"/>
  <c r="SU64" i="2"/>
  <c r="SU63" i="2"/>
  <c r="SU57" i="2"/>
  <c r="SU44" i="2"/>
  <c r="SU43" i="2"/>
  <c r="SU68" i="2" l="1"/>
  <c r="ST35" i="2" l="1"/>
  <c r="ST8" i="2"/>
  <c r="SP17" i="2" l="1"/>
  <c r="SP16" i="2"/>
  <c r="RM49" i="11" l="1"/>
  <c r="RM47" i="11"/>
  <c r="RM46" i="11"/>
  <c r="RM40" i="11"/>
  <c r="QT40" i="14"/>
  <c r="QT39" i="14"/>
  <c r="QT38" i="14"/>
  <c r="QT37" i="14"/>
  <c r="QT36" i="14"/>
  <c r="QT35" i="14"/>
  <c r="QT34" i="14"/>
  <c r="QT33" i="14"/>
  <c r="QT32" i="14"/>
  <c r="QT31" i="14"/>
  <c r="QT30" i="14"/>
  <c r="QT29" i="14"/>
  <c r="QT28" i="14"/>
  <c r="QT27" i="14"/>
  <c r="QT12" i="14"/>
  <c r="QT4" i="14"/>
  <c r="SP67" i="2"/>
  <c r="SP66" i="2"/>
  <c r="SP65" i="2"/>
  <c r="SP64" i="2"/>
  <c r="SP63" i="2"/>
  <c r="SP57" i="2"/>
  <c r="SP44" i="2"/>
  <c r="SP43" i="2"/>
  <c r="SO35" i="2"/>
  <c r="SO8" i="2"/>
  <c r="SM17" i="2"/>
  <c r="SM16" i="2"/>
  <c r="SM67" i="2"/>
  <c r="SM66" i="2"/>
  <c r="SM65" i="2"/>
  <c r="SM64" i="2"/>
  <c r="SM63" i="2"/>
  <c r="SM57" i="2"/>
  <c r="SP68" i="2" l="1"/>
  <c r="RM51" i="11"/>
  <c r="SM68" i="2"/>
  <c r="RJ50" i="11" l="1"/>
  <c r="RJ49" i="11"/>
  <c r="RJ47" i="11"/>
  <c r="RJ46" i="11"/>
  <c r="RJ40" i="11"/>
  <c r="QS40" i="14"/>
  <c r="QS39" i="14"/>
  <c r="QS38" i="14"/>
  <c r="QS37" i="14"/>
  <c r="QS36" i="14"/>
  <c r="QS35" i="14"/>
  <c r="QS34" i="14"/>
  <c r="QS33" i="14"/>
  <c r="QS32" i="14"/>
  <c r="QS31" i="14"/>
  <c r="QS30" i="14"/>
  <c r="QS29" i="14"/>
  <c r="QS28" i="14"/>
  <c r="QS27" i="14"/>
  <c r="QS12" i="14"/>
  <c r="QS4" i="14"/>
  <c r="SM44" i="2"/>
  <c r="SM43" i="2"/>
  <c r="SL35" i="2"/>
  <c r="SL8" i="2"/>
  <c r="RR10" i="11"/>
  <c r="RJ51" i="11" l="1"/>
  <c r="QP37" i="14"/>
  <c r="SJ17" i="2"/>
  <c r="SJ16" i="2"/>
  <c r="RG50" i="11" l="1"/>
  <c r="RG49" i="11"/>
  <c r="RG47" i="11"/>
  <c r="RG46" i="11"/>
  <c r="RG40" i="11"/>
  <c r="QR40" i="14"/>
  <c r="QR39" i="14"/>
  <c r="QR38" i="14"/>
  <c r="QR37" i="14"/>
  <c r="QR36" i="14"/>
  <c r="QR35" i="14"/>
  <c r="QR34" i="14"/>
  <c r="QR33" i="14"/>
  <c r="QR32" i="14"/>
  <c r="QR31" i="14"/>
  <c r="QR30" i="14"/>
  <c r="QR29" i="14"/>
  <c r="QR28" i="14"/>
  <c r="QR27" i="14"/>
  <c r="QR12" i="14"/>
  <c r="QR4" i="14"/>
  <c r="SJ67" i="2"/>
  <c r="SJ66" i="2"/>
  <c r="SJ65" i="2"/>
  <c r="SJ64" i="2"/>
  <c r="SJ63" i="2"/>
  <c r="SJ57" i="2"/>
  <c r="SJ44" i="2"/>
  <c r="SJ43" i="2"/>
  <c r="SI35" i="2"/>
  <c r="SI8" i="2"/>
  <c r="SJ68" i="2" l="1"/>
  <c r="RG51" i="11"/>
  <c r="QQ37" i="14"/>
  <c r="RU10" i="11" l="1"/>
  <c r="SG17" i="2"/>
  <c r="SG16" i="2"/>
  <c r="SD17" i="2"/>
  <c r="SD16" i="2"/>
  <c r="SG67" i="2" l="1"/>
  <c r="SG66" i="2"/>
  <c r="SG65" i="2"/>
  <c r="SG64" i="2"/>
  <c r="SG63" i="2"/>
  <c r="SG57" i="2"/>
  <c r="SG44" i="2"/>
  <c r="SG43" i="2"/>
  <c r="SF35" i="2"/>
  <c r="SF8" i="2"/>
  <c r="SG68" i="2" l="1"/>
  <c r="RD50" i="11" l="1"/>
  <c r="RD49" i="11"/>
  <c r="RD47" i="11"/>
  <c r="RD46" i="11"/>
  <c r="RD40" i="11"/>
  <c r="QQ40" i="14"/>
  <c r="QP40" i="14"/>
  <c r="QQ39" i="14"/>
  <c r="QP39" i="14"/>
  <c r="QQ38" i="14"/>
  <c r="QP38" i="14"/>
  <c r="QQ36" i="14"/>
  <c r="QP36" i="14"/>
  <c r="QQ35" i="14"/>
  <c r="QP35" i="14"/>
  <c r="QQ34" i="14"/>
  <c r="QP34" i="14"/>
  <c r="QQ33" i="14"/>
  <c r="QP33" i="14"/>
  <c r="QQ32" i="14"/>
  <c r="QP32" i="14"/>
  <c r="QQ31" i="14"/>
  <c r="QP31" i="14"/>
  <c r="QQ30" i="14"/>
  <c r="QP30" i="14"/>
  <c r="QQ29" i="14"/>
  <c r="QP29" i="14"/>
  <c r="QQ28" i="14"/>
  <c r="QP28" i="14"/>
  <c r="QQ27" i="14"/>
  <c r="QP27" i="14"/>
  <c r="QQ12" i="14"/>
  <c r="QP12" i="14"/>
  <c r="QQ4" i="14"/>
  <c r="QP4" i="14"/>
  <c r="SD67" i="2"/>
  <c r="SD66" i="2"/>
  <c r="SD65" i="2"/>
  <c r="SD64" i="2"/>
  <c r="SD63" i="2"/>
  <c r="SD57" i="2"/>
  <c r="SD44" i="2"/>
  <c r="SD43" i="2"/>
  <c r="SC35" i="2"/>
  <c r="SC8" i="2"/>
  <c r="RD51" i="11" l="1"/>
  <c r="SD68" i="2"/>
  <c r="SA17" i="2" l="1"/>
  <c r="SA16" i="2"/>
  <c r="SA67" i="2" l="1"/>
  <c r="SA66" i="2"/>
  <c r="SA65" i="2"/>
  <c r="SA64" i="2"/>
  <c r="SA63" i="2"/>
  <c r="SA57" i="2"/>
  <c r="SA68" i="2" l="1"/>
  <c r="RA50" i="11"/>
  <c r="RA49" i="11"/>
  <c r="RA47" i="11"/>
  <c r="RA46" i="11"/>
  <c r="RA40" i="11"/>
  <c r="QO40" i="14"/>
  <c r="QO39" i="14"/>
  <c r="QO38" i="14"/>
  <c r="QO36" i="14"/>
  <c r="QO35" i="14"/>
  <c r="QO34" i="14"/>
  <c r="QO33" i="14"/>
  <c r="QO32" i="14"/>
  <c r="QO31" i="14"/>
  <c r="QO30" i="14"/>
  <c r="QO29" i="14"/>
  <c r="QO28" i="14"/>
  <c r="QO27" i="14"/>
  <c r="QO12" i="14"/>
  <c r="QO4" i="14"/>
  <c r="SA44" i="2"/>
  <c r="SA43" i="2"/>
  <c r="RZ35" i="2"/>
  <c r="RZ8" i="2"/>
  <c r="RX17" i="2"/>
  <c r="RX16" i="2"/>
  <c r="RA51" i="11" l="1"/>
  <c r="QX50" i="11"/>
  <c r="QX49" i="11"/>
  <c r="QX47" i="11"/>
  <c r="QX46" i="11"/>
  <c r="QX40" i="11"/>
  <c r="QN40" i="14"/>
  <c r="QN39" i="14"/>
  <c r="QN38" i="14"/>
  <c r="QN36" i="14"/>
  <c r="QN35" i="14"/>
  <c r="QN34" i="14"/>
  <c r="QN33" i="14"/>
  <c r="QN32" i="14"/>
  <c r="QN31" i="14"/>
  <c r="QN30" i="14"/>
  <c r="QN29" i="14"/>
  <c r="QN28" i="14"/>
  <c r="QN27" i="14"/>
  <c r="QN12" i="14"/>
  <c r="QN4" i="14"/>
  <c r="RX67" i="2"/>
  <c r="RX66" i="2"/>
  <c r="RX65" i="2"/>
  <c r="RX64" i="2"/>
  <c r="RX63" i="2"/>
  <c r="RX57" i="2"/>
  <c r="RX44" i="2"/>
  <c r="RX43" i="2"/>
  <c r="RX68" i="2" l="1"/>
  <c r="QX51" i="11"/>
  <c r="RW35" i="2" l="1"/>
  <c r="RW8" i="2"/>
  <c r="RU17" i="2"/>
  <c r="RU16" i="2"/>
  <c r="QU50" i="11" l="1"/>
  <c r="QU49" i="11"/>
  <c r="QU47" i="11"/>
  <c r="QU46" i="11"/>
  <c r="QU40" i="11"/>
  <c r="QM40" i="14"/>
  <c r="QM39" i="14"/>
  <c r="QM38" i="14"/>
  <c r="QM37" i="14"/>
  <c r="QM36" i="14"/>
  <c r="QM35" i="14"/>
  <c r="QM34" i="14"/>
  <c r="QM33" i="14"/>
  <c r="QM32" i="14"/>
  <c r="QM31" i="14"/>
  <c r="QM30" i="14"/>
  <c r="QM29" i="14"/>
  <c r="QM28" i="14"/>
  <c r="QM27" i="14"/>
  <c r="QM12" i="14"/>
  <c r="QM4" i="14"/>
  <c r="RU67" i="2"/>
  <c r="RU66" i="2"/>
  <c r="RU65" i="2"/>
  <c r="RU64" i="2"/>
  <c r="RU63" i="2"/>
  <c r="RU57" i="2"/>
  <c r="RU44" i="2"/>
  <c r="RU43" i="2"/>
  <c r="RT35" i="2"/>
  <c r="RT8" i="2"/>
  <c r="RR17" i="2"/>
  <c r="RR16" i="2"/>
  <c r="QU51" i="11" l="1"/>
  <c r="RU68" i="2"/>
  <c r="QR50" i="11"/>
  <c r="QR49" i="11"/>
  <c r="QR47" i="11"/>
  <c r="QR46" i="11"/>
  <c r="QR40" i="11"/>
  <c r="QR51" i="11" l="1"/>
  <c r="QL40" i="14"/>
  <c r="QL39" i="14"/>
  <c r="QL38" i="14"/>
  <c r="QL37" i="14"/>
  <c r="QL36" i="14"/>
  <c r="QL35" i="14"/>
  <c r="QL34" i="14"/>
  <c r="QL33" i="14"/>
  <c r="QL32" i="14"/>
  <c r="QL31" i="14"/>
  <c r="QL30" i="14"/>
  <c r="QL29" i="14"/>
  <c r="QL28" i="14"/>
  <c r="QL27" i="14"/>
  <c r="QL12" i="14"/>
  <c r="QL4" i="14"/>
  <c r="RR67" i="2"/>
  <c r="RR66" i="2"/>
  <c r="RR65" i="2"/>
  <c r="RR64" i="2"/>
  <c r="RR63" i="2"/>
  <c r="RR57" i="2"/>
  <c r="RR44" i="2"/>
  <c r="RR43" i="2"/>
  <c r="RQ35" i="2"/>
  <c r="RQ8" i="2"/>
  <c r="RR68" i="2" l="1"/>
  <c r="QK40" i="14"/>
  <c r="QK39" i="14"/>
  <c r="QK38" i="14"/>
  <c r="QK37" i="14"/>
  <c r="QK36" i="14"/>
  <c r="QK35" i="14"/>
  <c r="QK34" i="14"/>
  <c r="QK33" i="14"/>
  <c r="QK32" i="14"/>
  <c r="QK31" i="14"/>
  <c r="QK30" i="14"/>
  <c r="QK29" i="14"/>
  <c r="QK28" i="14"/>
  <c r="QK27" i="14"/>
  <c r="QK12" i="14"/>
  <c r="QK4" i="14"/>
  <c r="RO17" i="2" l="1"/>
  <c r="RO16" i="2"/>
  <c r="RO67" i="2" l="1"/>
  <c r="RO66" i="2"/>
  <c r="RO65" i="2"/>
  <c r="RO64" i="2"/>
  <c r="RO63" i="2"/>
  <c r="RO57" i="2"/>
  <c r="RO68" i="2" l="1"/>
  <c r="QO50" i="11"/>
  <c r="QO49" i="11"/>
  <c r="QO47" i="11"/>
  <c r="QO46" i="11"/>
  <c r="QO40" i="11"/>
  <c r="RN7" i="2"/>
  <c r="RN8" i="2" s="1"/>
  <c r="RO44" i="2"/>
  <c r="RO43" i="2"/>
  <c r="RN35" i="2"/>
  <c r="QO51" i="11" l="1"/>
  <c r="QL50" i="11"/>
  <c r="QL49" i="11"/>
  <c r="QL47" i="11"/>
  <c r="QL46" i="11"/>
  <c r="QL40" i="11"/>
  <c r="RK17" i="2"/>
  <c r="RK16" i="2"/>
  <c r="RK67" i="2"/>
  <c r="RK66" i="2"/>
  <c r="RK65" i="2"/>
  <c r="RK64" i="2"/>
  <c r="RK63" i="2"/>
  <c r="RK57" i="2"/>
  <c r="QL51" i="11" l="1"/>
  <c r="RK68" i="2"/>
  <c r="QI42" i="14" l="1"/>
  <c r="QK42" i="14" s="1"/>
  <c r="QL42" i="14" s="1"/>
  <c r="QM42" i="14" s="1"/>
  <c r="QN42" i="14" s="1"/>
  <c r="QO42" i="14" s="1"/>
  <c r="QP42" i="14" s="1"/>
  <c r="QQ42" i="14" s="1"/>
  <c r="QR42" i="14" s="1"/>
  <c r="QS42" i="14" s="1"/>
  <c r="QT42" i="14" s="1"/>
  <c r="QW42" i="14" s="1"/>
  <c r="QX42" i="14" s="1"/>
  <c r="QY42" i="14" s="1"/>
  <c r="QZ42" i="14" s="1"/>
  <c r="RA42" i="14" s="1"/>
  <c r="RB42" i="14" s="1"/>
  <c r="RC42" i="14" s="1"/>
  <c r="RD42" i="14" s="1"/>
  <c r="RF42" i="14" s="1"/>
  <c r="RG42" i="14" s="1"/>
  <c r="RH42" i="14" s="1"/>
  <c r="RI42" i="14" s="1"/>
  <c r="RJ42" i="14" s="1"/>
  <c r="RK42" i="14" s="1"/>
  <c r="QI41" i="14"/>
  <c r="QK41" i="14" s="1"/>
  <c r="QL41" i="14" s="1"/>
  <c r="QM41" i="14" s="1"/>
  <c r="QN41" i="14" s="1"/>
  <c r="QO41" i="14" s="1"/>
  <c r="QP41" i="14" s="1"/>
  <c r="QQ41" i="14" s="1"/>
  <c r="QR41" i="14" s="1"/>
  <c r="QS41" i="14" s="1"/>
  <c r="QT41" i="14" s="1"/>
  <c r="QW41" i="14" s="1"/>
  <c r="QX41" i="14" s="1"/>
  <c r="QY41" i="14" s="1"/>
  <c r="QZ41" i="14" s="1"/>
  <c r="RA41" i="14" s="1"/>
  <c r="RB41" i="14" s="1"/>
  <c r="RC41" i="14" s="1"/>
  <c r="RD41" i="14" s="1"/>
  <c r="RF41" i="14" s="1"/>
  <c r="RG41" i="14" s="1"/>
  <c r="RH41" i="14" s="1"/>
  <c r="RI41" i="14" s="1"/>
  <c r="RJ41" i="14" s="1"/>
  <c r="RK41" i="14" s="1"/>
  <c r="QI40" i="14"/>
  <c r="QI39" i="14"/>
  <c r="QI38" i="14"/>
  <c r="QI37" i="14"/>
  <c r="QI36" i="14"/>
  <c r="QI35" i="14"/>
  <c r="QI34" i="14"/>
  <c r="QI43" i="14" s="1"/>
  <c r="QI33" i="14"/>
  <c r="QI32" i="14"/>
  <c r="QI31" i="14"/>
  <c r="QI30" i="14"/>
  <c r="QI29" i="14"/>
  <c r="QI28" i="14"/>
  <c r="QI27" i="14"/>
  <c r="QI12" i="14"/>
  <c r="QI4" i="14"/>
  <c r="RJ7" i="2"/>
  <c r="RK44" i="2"/>
  <c r="RK43" i="2"/>
  <c r="QI47" i="14" l="1"/>
  <c r="SQ47" i="14"/>
  <c r="SP47" i="14"/>
  <c r="SO47" i="14"/>
  <c r="SM47" i="14"/>
  <c r="SL47" i="14"/>
  <c r="SJ47" i="14"/>
  <c r="SK47" i="14"/>
  <c r="SI47" i="14"/>
  <c r="SH47" i="14"/>
  <c r="SG47" i="14"/>
  <c r="SF47" i="14"/>
  <c r="SE47" i="14"/>
  <c r="SD47" i="14"/>
  <c r="SC47" i="14"/>
  <c r="SB47" i="14"/>
  <c r="RY47" i="14"/>
  <c r="RX47" i="14"/>
  <c r="RW47" i="14"/>
  <c r="RV47" i="14"/>
  <c r="RU47" i="14"/>
  <c r="RT47" i="14"/>
  <c r="RR47" i="14"/>
  <c r="RQ47" i="14"/>
  <c r="RP47" i="14"/>
  <c r="RO47" i="14"/>
  <c r="RN47" i="14"/>
  <c r="RK47" i="14"/>
  <c r="RJ47" i="14"/>
  <c r="RI47" i="14"/>
  <c r="RH47" i="14"/>
  <c r="RG47" i="14"/>
  <c r="RF47" i="14"/>
  <c r="RD47" i="14"/>
  <c r="RC47" i="14"/>
  <c r="RB47" i="14"/>
  <c r="RA47" i="14"/>
  <c r="QZ47" i="14"/>
  <c r="QY47" i="14"/>
  <c r="QX47" i="14"/>
  <c r="QW47" i="14"/>
  <c r="QT47" i="14"/>
  <c r="QS47" i="14"/>
  <c r="QR47" i="14"/>
  <c r="QQ47" i="14"/>
  <c r="QP47" i="14"/>
  <c r="QO47" i="14"/>
  <c r="QN47" i="14"/>
  <c r="QM47" i="14"/>
  <c r="QL47" i="14"/>
  <c r="QK47" i="14"/>
  <c r="SQ48" i="14"/>
  <c r="SP48" i="14"/>
  <c r="SO48" i="14"/>
  <c r="SM48" i="14"/>
  <c r="SL48" i="14"/>
  <c r="SJ48" i="14"/>
  <c r="SK48" i="14"/>
  <c r="SI48" i="14"/>
  <c r="SH48" i="14"/>
  <c r="SG48" i="14"/>
  <c r="SF48" i="14"/>
  <c r="SE48" i="14"/>
  <c r="SD48" i="14"/>
  <c r="SC48" i="14"/>
  <c r="SB48" i="14"/>
  <c r="RY48" i="14"/>
  <c r="RX48" i="14"/>
  <c r="RW48" i="14"/>
  <c r="RV48" i="14"/>
  <c r="RU48" i="14"/>
  <c r="RT48" i="14"/>
  <c r="RR48" i="14"/>
  <c r="RQ48" i="14"/>
  <c r="RP48" i="14"/>
  <c r="RO48" i="14"/>
  <c r="RN48" i="14"/>
  <c r="RK48" i="14"/>
  <c r="RJ48" i="14"/>
  <c r="RI48" i="14"/>
  <c r="RH48" i="14"/>
  <c r="RG48" i="14"/>
  <c r="RF48" i="14"/>
  <c r="RD48" i="14"/>
  <c r="RC48" i="14"/>
  <c r="RB48" i="14"/>
  <c r="RA48" i="14"/>
  <c r="QZ48" i="14"/>
  <c r="QY48" i="14"/>
  <c r="QX48" i="14"/>
  <c r="QW48" i="14"/>
  <c r="QT48" i="14"/>
  <c r="QS48" i="14"/>
  <c r="QR48" i="14"/>
  <c r="QQ48" i="14"/>
  <c r="QP48" i="14"/>
  <c r="QO48" i="14"/>
  <c r="QN48" i="14"/>
  <c r="QM48" i="14"/>
  <c r="QL48" i="14"/>
  <c r="QK48" i="14"/>
  <c r="QI44" i="14"/>
  <c r="SQ44" i="14"/>
  <c r="SP44" i="14"/>
  <c r="SO44" i="14"/>
  <c r="SM44" i="14"/>
  <c r="SL44" i="14"/>
  <c r="SJ44" i="14"/>
  <c r="SK44" i="14"/>
  <c r="SH44" i="14"/>
  <c r="SI44" i="14"/>
  <c r="SG44" i="14"/>
  <c r="SF44" i="14"/>
  <c r="SE44" i="14"/>
  <c r="SD44" i="14"/>
  <c r="SC44" i="14"/>
  <c r="SB44" i="14"/>
  <c r="RY44" i="14"/>
  <c r="RX44" i="14"/>
  <c r="RW44" i="14"/>
  <c r="RV44" i="14"/>
  <c r="RU44" i="14"/>
  <c r="RT44" i="14"/>
  <c r="RR44" i="14"/>
  <c r="RQ44" i="14"/>
  <c r="RP44" i="14"/>
  <c r="RO44" i="14"/>
  <c r="RN44" i="14"/>
  <c r="RK44" i="14"/>
  <c r="RJ44" i="14"/>
  <c r="RI44" i="14"/>
  <c r="RH44" i="14"/>
  <c r="RG44" i="14"/>
  <c r="RF44" i="14"/>
  <c r="RD44" i="14"/>
  <c r="RC44" i="14"/>
  <c r="RB44" i="14"/>
  <c r="RA44" i="14"/>
  <c r="QZ44" i="14"/>
  <c r="QY44" i="14"/>
  <c r="QX44" i="14"/>
  <c r="QW44" i="14"/>
  <c r="QT44" i="14"/>
  <c r="QS44" i="14"/>
  <c r="QR44" i="14"/>
  <c r="QQ44" i="14"/>
  <c r="QP44" i="14"/>
  <c r="QO44" i="14"/>
  <c r="QN44" i="14"/>
  <c r="QM44" i="14"/>
  <c r="QK44" i="14"/>
  <c r="QL44" i="14"/>
  <c r="SQ45" i="14"/>
  <c r="SP45" i="14"/>
  <c r="SO45" i="14"/>
  <c r="SM45" i="14"/>
  <c r="SL45" i="14"/>
  <c r="SJ45" i="14"/>
  <c r="SK45" i="14"/>
  <c r="SI45" i="14"/>
  <c r="SH45" i="14"/>
  <c r="SG45" i="14"/>
  <c r="SF45" i="14"/>
  <c r="SE45" i="14"/>
  <c r="SD45" i="14"/>
  <c r="SC45" i="14"/>
  <c r="SB45" i="14"/>
  <c r="RY45" i="14"/>
  <c r="RX45" i="14"/>
  <c r="RW45" i="14"/>
  <c r="RU45" i="14"/>
  <c r="RV45" i="14"/>
  <c r="RT45" i="14"/>
  <c r="RR45" i="14"/>
  <c r="RQ45" i="14"/>
  <c r="RP45" i="14"/>
  <c r="RO45" i="14"/>
  <c r="RN45" i="14"/>
  <c r="RK45" i="14"/>
  <c r="RJ45" i="14"/>
  <c r="RI45" i="14"/>
  <c r="RH45" i="14"/>
  <c r="RG45" i="14"/>
  <c r="RF45" i="14"/>
  <c r="RD45" i="14"/>
  <c r="RC45" i="14"/>
  <c r="RB45" i="14"/>
  <c r="RA45" i="14"/>
  <c r="QZ45" i="14"/>
  <c r="QY45" i="14"/>
  <c r="QX45" i="14"/>
  <c r="QW45" i="14"/>
  <c r="QT45" i="14"/>
  <c r="QS45" i="14"/>
  <c r="QR45" i="14"/>
  <c r="QP45" i="14"/>
  <c r="QQ45" i="14"/>
  <c r="QO45" i="14"/>
  <c r="QN45" i="14"/>
  <c r="QM45" i="14"/>
  <c r="QK45" i="14"/>
  <c r="QL45" i="14"/>
  <c r="QI46" i="14"/>
  <c r="SQ46" i="14"/>
  <c r="SP46" i="14"/>
  <c r="SO46" i="14"/>
  <c r="SM46" i="14"/>
  <c r="SL46" i="14"/>
  <c r="SJ46" i="14"/>
  <c r="SK46" i="14"/>
  <c r="SI46" i="14"/>
  <c r="SH46" i="14"/>
  <c r="SG46" i="14"/>
  <c r="SF46" i="14"/>
  <c r="SD46" i="14"/>
  <c r="SE46" i="14"/>
  <c r="SC46" i="14"/>
  <c r="SB46" i="14"/>
  <c r="RY46" i="14"/>
  <c r="RX46" i="14"/>
  <c r="RW46" i="14"/>
  <c r="RU46" i="14"/>
  <c r="RV46" i="14"/>
  <c r="RT46" i="14"/>
  <c r="RR46" i="14"/>
  <c r="RQ46" i="14"/>
  <c r="RP46" i="14"/>
  <c r="RO46" i="14"/>
  <c r="RN46" i="14"/>
  <c r="RK46" i="14"/>
  <c r="RJ46" i="14"/>
  <c r="RI46" i="14"/>
  <c r="RH46" i="14"/>
  <c r="RG46" i="14"/>
  <c r="RF46" i="14"/>
  <c r="RD46" i="14"/>
  <c r="RC46" i="14"/>
  <c r="RB46" i="14"/>
  <c r="RA46" i="14"/>
  <c r="QZ46" i="14"/>
  <c r="QY46" i="14"/>
  <c r="QX46" i="14"/>
  <c r="QW46" i="14"/>
  <c r="QT46" i="14"/>
  <c r="QS46" i="14"/>
  <c r="QR46" i="14"/>
  <c r="QQ46" i="14"/>
  <c r="QP46" i="14"/>
  <c r="QO46" i="14"/>
  <c r="QN46" i="14"/>
  <c r="QM46" i="14"/>
  <c r="QL46" i="14"/>
  <c r="QK46" i="14"/>
  <c r="QI49" i="14"/>
  <c r="SQ49" i="14"/>
  <c r="SP49" i="14"/>
  <c r="SO49" i="14"/>
  <c r="SM49" i="14"/>
  <c r="SL49" i="14"/>
  <c r="SJ49" i="14"/>
  <c r="SK49" i="14"/>
  <c r="SI49" i="14"/>
  <c r="SH49" i="14"/>
  <c r="SG49" i="14"/>
  <c r="SF49" i="14"/>
  <c r="SE49" i="14"/>
  <c r="SD49" i="14"/>
  <c r="SC49" i="14"/>
  <c r="SB49" i="14"/>
  <c r="RY49" i="14"/>
  <c r="RX49" i="14"/>
  <c r="RW49" i="14"/>
  <c r="RV49" i="14"/>
  <c r="RU49" i="14"/>
  <c r="RT49" i="14"/>
  <c r="RR49" i="14"/>
  <c r="RQ49" i="14"/>
  <c r="RP49" i="14"/>
  <c r="RO49" i="14"/>
  <c r="RN49" i="14"/>
  <c r="RK49" i="14"/>
  <c r="RJ49" i="14"/>
  <c r="RI49" i="14"/>
  <c r="RH49" i="14"/>
  <c r="RG49" i="14"/>
  <c r="RF49" i="14"/>
  <c r="RD49" i="14"/>
  <c r="RC49" i="14"/>
  <c r="RB49" i="14"/>
  <c r="RA49" i="14"/>
  <c r="QZ49" i="14"/>
  <c r="QY49" i="14"/>
  <c r="QX49" i="14"/>
  <c r="QW49" i="14"/>
  <c r="QT49" i="14"/>
  <c r="QS49" i="14"/>
  <c r="QR49" i="14"/>
  <c r="QQ49" i="14"/>
  <c r="QP49" i="14"/>
  <c r="QO49" i="14"/>
  <c r="QN49" i="14"/>
  <c r="QM49" i="14"/>
  <c r="QL49" i="14"/>
  <c r="QK49" i="14"/>
  <c r="QI45" i="14"/>
  <c r="QI48" i="14"/>
  <c r="SQ43" i="14"/>
  <c r="SP43" i="14"/>
  <c r="SO43" i="14"/>
  <c r="SM43" i="14"/>
  <c r="SL43" i="14"/>
  <c r="SK43" i="14"/>
  <c r="SJ43" i="14"/>
  <c r="SI43" i="14"/>
  <c r="SH43" i="14"/>
  <c r="SG43" i="14"/>
  <c r="SF43" i="14"/>
  <c r="SE43" i="14"/>
  <c r="SD43" i="14"/>
  <c r="SC43" i="14"/>
  <c r="SB43" i="14"/>
  <c r="RY43" i="14"/>
  <c r="RX43" i="14"/>
  <c r="RW43" i="14"/>
  <c r="RV43" i="14"/>
  <c r="RU43" i="14"/>
  <c r="RT43" i="14"/>
  <c r="RR43" i="14"/>
  <c r="RQ43" i="14"/>
  <c r="RP43" i="14"/>
  <c r="RO43" i="14"/>
  <c r="RN43" i="14"/>
  <c r="RK43" i="14"/>
  <c r="RJ43" i="14"/>
  <c r="RI43" i="14"/>
  <c r="RH43" i="14"/>
  <c r="RG43" i="14"/>
  <c r="RF43" i="14"/>
  <c r="RD43" i="14"/>
  <c r="RC43" i="14"/>
  <c r="RB43" i="14"/>
  <c r="RA43" i="14"/>
  <c r="QZ43" i="14"/>
  <c r="QY43" i="14"/>
  <c r="QX43" i="14"/>
  <c r="QW43" i="14"/>
  <c r="QT43" i="14"/>
  <c r="QS43" i="14"/>
  <c r="QR43" i="14"/>
  <c r="QQ43" i="14"/>
  <c r="QP43" i="14"/>
  <c r="QO43" i="14"/>
  <c r="QN43" i="14"/>
  <c r="QM43" i="14"/>
  <c r="QK43" i="14"/>
  <c r="QL43" i="14"/>
  <c r="RJ35" i="2"/>
  <c r="RJ8" i="2"/>
  <c r="RH17" i="2" l="1"/>
  <c r="RH16" i="2"/>
  <c r="QI50" i="11" l="1"/>
  <c r="QI49" i="11"/>
  <c r="QI47" i="11"/>
  <c r="QI46" i="11"/>
  <c r="QI40" i="11"/>
  <c r="QH40" i="14"/>
  <c r="QH39" i="14"/>
  <c r="QH38" i="14"/>
  <c r="QH37" i="14"/>
  <c r="QH36" i="14"/>
  <c r="QH35" i="14"/>
  <c r="QH34" i="14"/>
  <c r="QH33" i="14"/>
  <c r="QH32" i="14"/>
  <c r="QH31" i="14"/>
  <c r="QH30" i="14"/>
  <c r="QH29" i="14"/>
  <c r="QH28" i="14"/>
  <c r="QH27" i="14"/>
  <c r="QH12" i="14"/>
  <c r="QH4" i="14"/>
  <c r="RH67" i="2"/>
  <c r="RH66" i="2"/>
  <c r="RH65" i="2"/>
  <c r="RH64" i="2"/>
  <c r="RH63" i="2"/>
  <c r="RH57" i="2"/>
  <c r="RH44" i="2"/>
  <c r="RH43" i="2"/>
  <c r="RG35" i="2"/>
  <c r="RG8" i="2"/>
  <c r="QI51" i="11" l="1"/>
  <c r="RH68" i="2"/>
  <c r="RE17" i="2"/>
  <c r="RE16" i="2"/>
  <c r="QF50" i="11" l="1"/>
  <c r="QF49" i="11"/>
  <c r="QF47" i="11"/>
  <c r="QF46" i="11"/>
  <c r="QF40" i="11"/>
  <c r="QG40" i="14"/>
  <c r="QG39" i="14"/>
  <c r="QG38" i="14"/>
  <c r="QG37" i="14"/>
  <c r="QG36" i="14"/>
  <c r="QG35" i="14"/>
  <c r="QG34" i="14"/>
  <c r="QG33" i="14"/>
  <c r="QG32" i="14"/>
  <c r="QG31" i="14"/>
  <c r="QG30" i="14"/>
  <c r="QG29" i="14"/>
  <c r="QG28" i="14"/>
  <c r="QG27" i="14"/>
  <c r="QG12" i="14"/>
  <c r="QG4" i="14"/>
  <c r="RE67" i="2"/>
  <c r="RE66" i="2"/>
  <c r="RE65" i="2"/>
  <c r="RE64" i="2"/>
  <c r="RE63" i="2"/>
  <c r="RE57" i="2"/>
  <c r="RE44" i="2"/>
  <c r="RE43" i="2"/>
  <c r="RD35" i="2"/>
  <c r="RD8" i="2"/>
  <c r="QF51" i="11" l="1"/>
  <c r="RE68" i="2"/>
  <c r="RA17" i="2" l="1"/>
  <c r="RA16" i="2"/>
  <c r="QC50" i="11" l="1"/>
  <c r="QC49" i="11"/>
  <c r="QC47" i="11"/>
  <c r="QC46" i="11"/>
  <c r="QC40" i="11"/>
  <c r="QE40" i="14"/>
  <c r="QE39" i="14"/>
  <c r="QE38" i="14"/>
  <c r="QE37" i="14"/>
  <c r="QE36" i="14"/>
  <c r="QE35" i="14"/>
  <c r="QE34" i="14"/>
  <c r="QE33" i="14"/>
  <c r="QE32" i="14"/>
  <c r="QE31" i="14"/>
  <c r="QE30" i="14"/>
  <c r="QE29" i="14"/>
  <c r="QE28" i="14"/>
  <c r="QE27" i="14"/>
  <c r="QE12" i="14"/>
  <c r="QE4" i="14"/>
  <c r="RA67" i="2"/>
  <c r="RA66" i="2"/>
  <c r="RA65" i="2"/>
  <c r="RA64" i="2"/>
  <c r="RA63" i="2"/>
  <c r="RA57" i="2"/>
  <c r="RA44" i="2"/>
  <c r="RA43" i="2"/>
  <c r="QZ35" i="2"/>
  <c r="QZ8" i="2"/>
  <c r="QX17" i="2"/>
  <c r="QX16" i="2"/>
  <c r="QC51" i="11" l="1"/>
  <c r="RA68" i="2"/>
  <c r="PZ50" i="11"/>
  <c r="PZ49" i="11"/>
  <c r="PZ47" i="11"/>
  <c r="PZ46" i="11"/>
  <c r="PZ40" i="11"/>
  <c r="QD40" i="14"/>
  <c r="QD39" i="14"/>
  <c r="QD38" i="14"/>
  <c r="QD37" i="14"/>
  <c r="QD36" i="14"/>
  <c r="QD35" i="14"/>
  <c r="QD34" i="14"/>
  <c r="QD33" i="14"/>
  <c r="QD32" i="14"/>
  <c r="QD31" i="14"/>
  <c r="QD30" i="14"/>
  <c r="QD29" i="14"/>
  <c r="QD28" i="14"/>
  <c r="QD27" i="14"/>
  <c r="QD12" i="14"/>
  <c r="QD4" i="14"/>
  <c r="QX67" i="2"/>
  <c r="QX66" i="2"/>
  <c r="QX65" i="2"/>
  <c r="QX64" i="2"/>
  <c r="QX63" i="2"/>
  <c r="QX57" i="2"/>
  <c r="QX43" i="2"/>
  <c r="QX44" i="2"/>
  <c r="PZ51" i="11" l="1"/>
  <c r="QX68" i="2"/>
  <c r="QW35" i="2"/>
  <c r="QW8" i="2"/>
  <c r="QT17" i="2"/>
  <c r="QT16" i="2"/>
  <c r="PW50" i="11" l="1"/>
  <c r="PW49" i="11"/>
  <c r="PW47" i="11"/>
  <c r="PW46" i="11"/>
  <c r="PW40" i="11"/>
  <c r="QB40" i="14"/>
  <c r="QB39" i="14"/>
  <c r="QB38" i="14"/>
  <c r="QB37" i="14"/>
  <c r="QB36" i="14"/>
  <c r="QB35" i="14"/>
  <c r="QB34" i="14"/>
  <c r="QB33" i="14"/>
  <c r="QB32" i="14"/>
  <c r="QB31" i="14"/>
  <c r="QB30" i="14"/>
  <c r="QB29" i="14"/>
  <c r="QB28" i="14"/>
  <c r="QB27" i="14"/>
  <c r="QB12" i="14"/>
  <c r="QB4" i="14"/>
  <c r="QT67" i="2"/>
  <c r="QT66" i="2"/>
  <c r="QT65" i="2"/>
  <c r="QT64" i="2"/>
  <c r="QT63" i="2"/>
  <c r="QT57" i="2"/>
  <c r="QT44" i="2"/>
  <c r="QT43" i="2"/>
  <c r="QS35" i="2"/>
  <c r="QS8" i="2"/>
  <c r="QQ17" i="2"/>
  <c r="QQ16" i="2"/>
  <c r="PW51" i="11" l="1"/>
  <c r="QT68" i="2"/>
  <c r="PT50" i="11"/>
  <c r="PT49" i="11"/>
  <c r="PT47" i="11"/>
  <c r="PT46" i="11"/>
  <c r="PT40" i="11"/>
  <c r="QA40" i="14"/>
  <c r="QA39" i="14"/>
  <c r="QA38" i="14"/>
  <c r="QA37" i="14"/>
  <c r="QA36" i="14"/>
  <c r="QA35" i="14"/>
  <c r="QA34" i="14"/>
  <c r="QA33" i="14"/>
  <c r="QA32" i="14"/>
  <c r="QA31" i="14"/>
  <c r="QA30" i="14"/>
  <c r="QA29" i="14"/>
  <c r="QA28" i="14"/>
  <c r="QA27" i="14"/>
  <c r="QA12" i="14"/>
  <c r="QA4" i="14"/>
  <c r="QQ67" i="2"/>
  <c r="QQ66" i="2"/>
  <c r="QQ65" i="2"/>
  <c r="QQ64" i="2"/>
  <c r="QQ63" i="2"/>
  <c r="QQ57" i="2"/>
  <c r="QQ44" i="2"/>
  <c r="QQ43" i="2"/>
  <c r="QP35" i="2"/>
  <c r="QP8" i="2"/>
  <c r="QN17" i="2"/>
  <c r="QN16" i="2"/>
  <c r="PT51" i="11" l="1"/>
  <c r="QQ68" i="2"/>
  <c r="PQ50" i="11"/>
  <c r="PQ49" i="11"/>
  <c r="PQ47" i="11"/>
  <c r="PQ46" i="11"/>
  <c r="PQ40" i="11"/>
  <c r="PZ40" i="14"/>
  <c r="PZ39" i="14"/>
  <c r="PZ38" i="14"/>
  <c r="PZ37" i="14"/>
  <c r="PZ36" i="14"/>
  <c r="PZ35" i="14"/>
  <c r="PZ34" i="14"/>
  <c r="PZ33" i="14"/>
  <c r="PZ32" i="14"/>
  <c r="PZ31" i="14"/>
  <c r="PZ30" i="14"/>
  <c r="PZ29" i="14"/>
  <c r="PZ28" i="14"/>
  <c r="PZ27" i="14"/>
  <c r="PZ12" i="14"/>
  <c r="PZ4" i="14"/>
  <c r="QN67" i="2"/>
  <c r="QN66" i="2"/>
  <c r="QN65" i="2"/>
  <c r="QN64" i="2"/>
  <c r="QN63" i="2"/>
  <c r="QN57" i="2"/>
  <c r="QN44" i="2"/>
  <c r="QN43" i="2"/>
  <c r="QM35" i="2"/>
  <c r="QM8" i="2"/>
  <c r="RK7" i="2"/>
  <c r="QK17" i="2"/>
  <c r="QK16" i="2"/>
  <c r="PQ51" i="11" l="1"/>
  <c r="QN68" i="2"/>
  <c r="PN50" i="11"/>
  <c r="PN49" i="11"/>
  <c r="PN47" i="11"/>
  <c r="PN46" i="11"/>
  <c r="PN40" i="11"/>
  <c r="PY40" i="14"/>
  <c r="PY39" i="14"/>
  <c r="PY38" i="14"/>
  <c r="PY37" i="14"/>
  <c r="PY36" i="14"/>
  <c r="PY35" i="14"/>
  <c r="PY34" i="14"/>
  <c r="PY33" i="14"/>
  <c r="PY32" i="14"/>
  <c r="PY31" i="14"/>
  <c r="PY30" i="14"/>
  <c r="PY29" i="14"/>
  <c r="PY28" i="14"/>
  <c r="PY27" i="14"/>
  <c r="PY12" i="14"/>
  <c r="PY4" i="14"/>
  <c r="QK67" i="2"/>
  <c r="QK66" i="2"/>
  <c r="QK65" i="2"/>
  <c r="QK64" i="2"/>
  <c r="QK63" i="2"/>
  <c r="QK57" i="2"/>
  <c r="QK44" i="2"/>
  <c r="QK43" i="2"/>
  <c r="QJ35" i="2"/>
  <c r="QJ8" i="2"/>
  <c r="QK68" i="2" l="1"/>
  <c r="PN51" i="11"/>
  <c r="QH17" i="2" l="1"/>
  <c r="QH16" i="2"/>
  <c r="PK50" i="11" l="1"/>
  <c r="PK49" i="11"/>
  <c r="PK47" i="11"/>
  <c r="PK46" i="11"/>
  <c r="PK40" i="11"/>
  <c r="PX40" i="14"/>
  <c r="PX39" i="14"/>
  <c r="PX38" i="14"/>
  <c r="PX37" i="14"/>
  <c r="PX36" i="14"/>
  <c r="PX35" i="14"/>
  <c r="PX34" i="14"/>
  <c r="PX33" i="14"/>
  <c r="PX32" i="14"/>
  <c r="PX31" i="14"/>
  <c r="PX30" i="14"/>
  <c r="PX29" i="14"/>
  <c r="PX28" i="14"/>
  <c r="PX27" i="14"/>
  <c r="PX12" i="14"/>
  <c r="PX4" i="14"/>
  <c r="QH67" i="2"/>
  <c r="QH66" i="2"/>
  <c r="QH65" i="2"/>
  <c r="QH64" i="2"/>
  <c r="QH63" i="2"/>
  <c r="QH57" i="2"/>
  <c r="QH44" i="2"/>
  <c r="QH43" i="2"/>
  <c r="QG35" i="2"/>
  <c r="QG8" i="2"/>
  <c r="TA6" i="2"/>
  <c r="PK51" i="11" l="1"/>
  <c r="QH68" i="2"/>
  <c r="QE67" i="2"/>
  <c r="QE66" i="2"/>
  <c r="QE65" i="2"/>
  <c r="QE64" i="2"/>
  <c r="QE63" i="2"/>
  <c r="QE57" i="2"/>
  <c r="QE17" i="2"/>
  <c r="QE16" i="2"/>
  <c r="QE68" i="2" l="1"/>
  <c r="PH50" i="11" l="1"/>
  <c r="PH49" i="11"/>
  <c r="PH47" i="11"/>
  <c r="PH46" i="11"/>
  <c r="PH40" i="11"/>
  <c r="PW40" i="14"/>
  <c r="PW39" i="14"/>
  <c r="PW38" i="14"/>
  <c r="PW37" i="14"/>
  <c r="PW36" i="14"/>
  <c r="PW35" i="14"/>
  <c r="PW34" i="14"/>
  <c r="PW33" i="14"/>
  <c r="PW32" i="14"/>
  <c r="PW31" i="14"/>
  <c r="PW30" i="14"/>
  <c r="PW29" i="14"/>
  <c r="PW28" i="14"/>
  <c r="PW27" i="14"/>
  <c r="PW12" i="14"/>
  <c r="PW4" i="14"/>
  <c r="PH51" i="11" l="1"/>
  <c r="QE44" i="2" l="1"/>
  <c r="QE43" i="2"/>
  <c r="QD35" i="2"/>
  <c r="QD8" i="2"/>
  <c r="QA16" i="2" l="1"/>
  <c r="PE50" i="11" l="1"/>
  <c r="PE49" i="11"/>
  <c r="PE47" i="11"/>
  <c r="PE46" i="11"/>
  <c r="PE40" i="11"/>
  <c r="PU40" i="14"/>
  <c r="PU39" i="14"/>
  <c r="PU38" i="14"/>
  <c r="PU37" i="14"/>
  <c r="PU36" i="14"/>
  <c r="PU35" i="14"/>
  <c r="PU34" i="14"/>
  <c r="PU33" i="14"/>
  <c r="PU32" i="14"/>
  <c r="PU31" i="14"/>
  <c r="PU30" i="14"/>
  <c r="PU29" i="14"/>
  <c r="PU28" i="14"/>
  <c r="PU27" i="14"/>
  <c r="PU12" i="14"/>
  <c r="PU4" i="14"/>
  <c r="QA67" i="2"/>
  <c r="QA66" i="2"/>
  <c r="QA65" i="2"/>
  <c r="QA64" i="2"/>
  <c r="QA63" i="2"/>
  <c r="QA57" i="2"/>
  <c r="QA44" i="2"/>
  <c r="QA43" i="2"/>
  <c r="PZ35" i="2"/>
  <c r="PZ8" i="2"/>
  <c r="PX17" i="2"/>
  <c r="PX16" i="2"/>
  <c r="PE51" i="11" l="1"/>
  <c r="QA68" i="2"/>
  <c r="PB50" i="11" l="1"/>
  <c r="PB49" i="11"/>
  <c r="PB47" i="11"/>
  <c r="PB46" i="11"/>
  <c r="PB40" i="11"/>
  <c r="PT40" i="14"/>
  <c r="PT39" i="14"/>
  <c r="PT38" i="14"/>
  <c r="PT37" i="14"/>
  <c r="PT36" i="14"/>
  <c r="PT35" i="14"/>
  <c r="PT34" i="14"/>
  <c r="PT33" i="14"/>
  <c r="PT32" i="14"/>
  <c r="PT31" i="14"/>
  <c r="PT30" i="14"/>
  <c r="PT29" i="14"/>
  <c r="PT28" i="14"/>
  <c r="PT27" i="14"/>
  <c r="PT12" i="14"/>
  <c r="PT4" i="14"/>
  <c r="PX67" i="2"/>
  <c r="PX66" i="2"/>
  <c r="PX65" i="2"/>
  <c r="PX64" i="2"/>
  <c r="PX63" i="2"/>
  <c r="PX57" i="2"/>
  <c r="PX44" i="2"/>
  <c r="PX43" i="2"/>
  <c r="PW35" i="2"/>
  <c r="PW8" i="2"/>
  <c r="PU17" i="2"/>
  <c r="PU16" i="2"/>
  <c r="PB51" i="11" l="1"/>
  <c r="PX68" i="2"/>
  <c r="OY50" i="11"/>
  <c r="OY49" i="11"/>
  <c r="OY47" i="11"/>
  <c r="OY46" i="11"/>
  <c r="OY40" i="11"/>
  <c r="PS40" i="14"/>
  <c r="PS39" i="14"/>
  <c r="PS38" i="14"/>
  <c r="PS37" i="14"/>
  <c r="PS36" i="14"/>
  <c r="PS35" i="14"/>
  <c r="PS34" i="14"/>
  <c r="PS33" i="14"/>
  <c r="PS32" i="14"/>
  <c r="PS31" i="14"/>
  <c r="PS30" i="14"/>
  <c r="PS29" i="14"/>
  <c r="PS28" i="14"/>
  <c r="PS27" i="14"/>
  <c r="PS12" i="14"/>
  <c r="PS4" i="14"/>
  <c r="PU67" i="2"/>
  <c r="PU66" i="2"/>
  <c r="PU65" i="2"/>
  <c r="PU64" i="2"/>
  <c r="PU63" i="2"/>
  <c r="PU57" i="2"/>
  <c r="PU44" i="2"/>
  <c r="PU43" i="2"/>
  <c r="PT35" i="2"/>
  <c r="PT8" i="2"/>
  <c r="PR17" i="2"/>
  <c r="PR16" i="2"/>
  <c r="OY51" i="11" l="1"/>
  <c r="PU68" i="2"/>
  <c r="OV50" i="11"/>
  <c r="OV49" i="11"/>
  <c r="OV47" i="11"/>
  <c r="OV46" i="11"/>
  <c r="OV40" i="11"/>
  <c r="PR40" i="14"/>
  <c r="PR39" i="14"/>
  <c r="PR38" i="14"/>
  <c r="PR37" i="14"/>
  <c r="PR36" i="14"/>
  <c r="PR35" i="14"/>
  <c r="PR34" i="14"/>
  <c r="PR33" i="14"/>
  <c r="PR32" i="14"/>
  <c r="PR31" i="14"/>
  <c r="PR30" i="14"/>
  <c r="PR29" i="14"/>
  <c r="PR28" i="14"/>
  <c r="PR27" i="14"/>
  <c r="PR12" i="14"/>
  <c r="PR4" i="14"/>
  <c r="PR67" i="2"/>
  <c r="PR66" i="2"/>
  <c r="PR65" i="2"/>
  <c r="PR64" i="2"/>
  <c r="PR63" i="2"/>
  <c r="PR57" i="2"/>
  <c r="PR44" i="2"/>
  <c r="PR43" i="2"/>
  <c r="PQ35" i="2"/>
  <c r="PQ8" i="2"/>
  <c r="OV51" i="11" l="1"/>
  <c r="PR68" i="2"/>
  <c r="PO17" i="2"/>
  <c r="PO16" i="2"/>
  <c r="OS50" i="11" l="1"/>
  <c r="OS49" i="11"/>
  <c r="OS47" i="11"/>
  <c r="OS46" i="11"/>
  <c r="OS40" i="11"/>
  <c r="PQ40" i="14"/>
  <c r="PQ39" i="14"/>
  <c r="PQ38" i="14"/>
  <c r="PQ37" i="14"/>
  <c r="PQ36" i="14"/>
  <c r="PQ35" i="14"/>
  <c r="PQ34" i="14"/>
  <c r="PQ33" i="14"/>
  <c r="PQ32" i="14"/>
  <c r="PQ31" i="14"/>
  <c r="PQ30" i="14"/>
  <c r="PQ29" i="14"/>
  <c r="PQ28" i="14"/>
  <c r="PQ27" i="14"/>
  <c r="PQ12" i="14"/>
  <c r="PQ4" i="14"/>
  <c r="PO67" i="2"/>
  <c r="PO66" i="2"/>
  <c r="PO65" i="2"/>
  <c r="PO64" i="2"/>
  <c r="PO63" i="2"/>
  <c r="PO57" i="2"/>
  <c r="PO44" i="2"/>
  <c r="PO43" i="2"/>
  <c r="PN35" i="2"/>
  <c r="PN8" i="2"/>
  <c r="OS51" i="11" l="1"/>
  <c r="PO68" i="2"/>
  <c r="PL16" i="2"/>
  <c r="OP50" i="11" l="1"/>
  <c r="OP49" i="11"/>
  <c r="OP47" i="11"/>
  <c r="OP46" i="11"/>
  <c r="OP40" i="11"/>
  <c r="PP40" i="14"/>
  <c r="PP39" i="14"/>
  <c r="PP38" i="14"/>
  <c r="PP37" i="14"/>
  <c r="PP36" i="14"/>
  <c r="PP35" i="14"/>
  <c r="PP34" i="14"/>
  <c r="PP33" i="14"/>
  <c r="PP32" i="14"/>
  <c r="PP31" i="14"/>
  <c r="PP30" i="14"/>
  <c r="PP29" i="14"/>
  <c r="PP28" i="14"/>
  <c r="PP27" i="14"/>
  <c r="PP12" i="14"/>
  <c r="PP4" i="14"/>
  <c r="PL67" i="2"/>
  <c r="PL66" i="2"/>
  <c r="PL65" i="2"/>
  <c r="PL64" i="2"/>
  <c r="PL63" i="2"/>
  <c r="PL57" i="2"/>
  <c r="PL44" i="2"/>
  <c r="PL43" i="2"/>
  <c r="PK35" i="2"/>
  <c r="PK8" i="2"/>
  <c r="OP51" i="11" l="1"/>
  <c r="PL68" i="2"/>
  <c r="PH17" i="2"/>
  <c r="PH16" i="2"/>
  <c r="OM50" i="11" l="1"/>
  <c r="OM49" i="11"/>
  <c r="OM47" i="11"/>
  <c r="OM46" i="11"/>
  <c r="OM40" i="11"/>
  <c r="PH67" i="2"/>
  <c r="PH66" i="2"/>
  <c r="PH65" i="2"/>
  <c r="PH64" i="2"/>
  <c r="PH63" i="2"/>
  <c r="PH57" i="2"/>
  <c r="PH44" i="2"/>
  <c r="PH43" i="2"/>
  <c r="PN40" i="14"/>
  <c r="PN39" i="14"/>
  <c r="PN38" i="14"/>
  <c r="PN37" i="14"/>
  <c r="PN36" i="14"/>
  <c r="PN35" i="14"/>
  <c r="PN34" i="14"/>
  <c r="PN33" i="14"/>
  <c r="PN32" i="14"/>
  <c r="PN31" i="14"/>
  <c r="PN30" i="14"/>
  <c r="PN29" i="14"/>
  <c r="PN28" i="14"/>
  <c r="PN27" i="14"/>
  <c r="PN12" i="14"/>
  <c r="PN4" i="14"/>
  <c r="PG35" i="2"/>
  <c r="PG8" i="2"/>
  <c r="PE17" i="2"/>
  <c r="PE16" i="2"/>
  <c r="OM51" i="11" l="1"/>
  <c r="PH68" i="2"/>
  <c r="OJ50" i="11"/>
  <c r="OJ49" i="11"/>
  <c r="OJ47" i="11"/>
  <c r="OJ46" i="11"/>
  <c r="OJ40" i="11"/>
  <c r="PM40" i="14"/>
  <c r="PM39" i="14"/>
  <c r="PM38" i="14"/>
  <c r="PM37" i="14"/>
  <c r="PM36" i="14"/>
  <c r="PM35" i="14"/>
  <c r="PM34" i="14"/>
  <c r="PM33" i="14"/>
  <c r="PM32" i="14"/>
  <c r="PM31" i="14"/>
  <c r="PM30" i="14"/>
  <c r="PM29" i="14"/>
  <c r="PM28" i="14"/>
  <c r="PM27" i="14"/>
  <c r="PM12" i="14"/>
  <c r="PM4" i="14"/>
  <c r="PE67" i="2"/>
  <c r="PE66" i="2"/>
  <c r="PE65" i="2"/>
  <c r="PE64" i="2"/>
  <c r="PE63" i="2"/>
  <c r="PE57" i="2"/>
  <c r="PE44" i="2"/>
  <c r="PE43" i="2"/>
  <c r="PD35" i="2"/>
  <c r="PD8" i="2"/>
  <c r="PB17" i="2"/>
  <c r="PB16" i="2"/>
  <c r="OG10" i="11"/>
  <c r="OJ51" i="11" l="1"/>
  <c r="PE68" i="2"/>
  <c r="OG50" i="11"/>
  <c r="OG49" i="11"/>
  <c r="OG47" i="11"/>
  <c r="OG46" i="11"/>
  <c r="OG40" i="11"/>
  <c r="PL40" i="14"/>
  <c r="PL39" i="14"/>
  <c r="PL38" i="14"/>
  <c r="PL37" i="14"/>
  <c r="PL36" i="14"/>
  <c r="PL35" i="14"/>
  <c r="PL34" i="14"/>
  <c r="PL33" i="14"/>
  <c r="PL32" i="14"/>
  <c r="PL31" i="14"/>
  <c r="PL30" i="14"/>
  <c r="PL29" i="14"/>
  <c r="PL28" i="14"/>
  <c r="PL27" i="14"/>
  <c r="PL12" i="14"/>
  <c r="PL4" i="14"/>
  <c r="PB67" i="2"/>
  <c r="PB66" i="2"/>
  <c r="PB65" i="2"/>
  <c r="PB64" i="2"/>
  <c r="PB63" i="2"/>
  <c r="PB57" i="2"/>
  <c r="PB44" i="2"/>
  <c r="PB43" i="2"/>
  <c r="PA35" i="2"/>
  <c r="PA8" i="2"/>
  <c r="OY17" i="2"/>
  <c r="OY16" i="2"/>
  <c r="PB68" i="2" l="1"/>
  <c r="OG51" i="11"/>
  <c r="OD50" i="11"/>
  <c r="OD49" i="11"/>
  <c r="OD47" i="11"/>
  <c r="OD46" i="11"/>
  <c r="OD40" i="11"/>
  <c r="PK40" i="14"/>
  <c r="PK39" i="14"/>
  <c r="PK38" i="14"/>
  <c r="PK37" i="14"/>
  <c r="PK36" i="14"/>
  <c r="PK35" i="14"/>
  <c r="PK34" i="14"/>
  <c r="PK33" i="14"/>
  <c r="PK32" i="14"/>
  <c r="PK31" i="14"/>
  <c r="PK30" i="14"/>
  <c r="PK29" i="14"/>
  <c r="PK28" i="14"/>
  <c r="PK27" i="14"/>
  <c r="PK12" i="14"/>
  <c r="PK4" i="14"/>
  <c r="OY67" i="2"/>
  <c r="OY66" i="2"/>
  <c r="OY65" i="2"/>
  <c r="OY64" i="2"/>
  <c r="OY63" i="2"/>
  <c r="OY57" i="2"/>
  <c r="OY44" i="2"/>
  <c r="OY43" i="2"/>
  <c r="OX35" i="2"/>
  <c r="OX8" i="2"/>
  <c r="OD51" i="11" l="1"/>
  <c r="OY68" i="2"/>
  <c r="OA50" i="11"/>
  <c r="OA49" i="11"/>
  <c r="OA47" i="11"/>
  <c r="OA46" i="11"/>
  <c r="OA40" i="11"/>
  <c r="PJ40" i="14"/>
  <c r="PJ39" i="14"/>
  <c r="PJ38" i="14"/>
  <c r="PJ37" i="14"/>
  <c r="PJ36" i="14"/>
  <c r="PJ35" i="14"/>
  <c r="PJ34" i="14"/>
  <c r="PJ33" i="14"/>
  <c r="PJ32" i="14"/>
  <c r="PJ31" i="14"/>
  <c r="PJ30" i="14"/>
  <c r="PJ29" i="14"/>
  <c r="PJ28" i="14"/>
  <c r="PJ27" i="14"/>
  <c r="PJ12" i="14"/>
  <c r="PJ4" i="14"/>
  <c r="PI40" i="14"/>
  <c r="PI39" i="14"/>
  <c r="PI38" i="14"/>
  <c r="PI37" i="14"/>
  <c r="PI36" i="14"/>
  <c r="PI35" i="14"/>
  <c r="PI34" i="14"/>
  <c r="PI33" i="14"/>
  <c r="PI32" i="14"/>
  <c r="PI31" i="14"/>
  <c r="PI30" i="14"/>
  <c r="PI29" i="14"/>
  <c r="PI28" i="14"/>
  <c r="PI27" i="14"/>
  <c r="PI12" i="14"/>
  <c r="PI4" i="14"/>
  <c r="OV67" i="2"/>
  <c r="OV66" i="2"/>
  <c r="OV65" i="2"/>
  <c r="OV64" i="2"/>
  <c r="OV63" i="2"/>
  <c r="OV57" i="2"/>
  <c r="OV44" i="2"/>
  <c r="OV43" i="2"/>
  <c r="OU35" i="2"/>
  <c r="OU8" i="2"/>
  <c r="OA51" i="11" l="1"/>
  <c r="OV68" i="2"/>
  <c r="NX50" i="11"/>
  <c r="NX49" i="11"/>
  <c r="NX47" i="11"/>
  <c r="NX46" i="11"/>
  <c r="NX40" i="11"/>
  <c r="OS67" i="2"/>
  <c r="OS66" i="2"/>
  <c r="OS65" i="2"/>
  <c r="OS64" i="2"/>
  <c r="OS63" i="2"/>
  <c r="OS57" i="2"/>
  <c r="OS44" i="2"/>
  <c r="OS43" i="2"/>
  <c r="OR35" i="2"/>
  <c r="OR8" i="2"/>
  <c r="NU40" i="11"/>
  <c r="OO7" i="2"/>
  <c r="NX51" i="11" l="1"/>
  <c r="OS68" i="2"/>
  <c r="NU50" i="11"/>
  <c r="NU49" i="11"/>
  <c r="NU47" i="11"/>
  <c r="NU46" i="11"/>
  <c r="NU51" i="11" s="1"/>
  <c r="PG42" i="14"/>
  <c r="PI42" i="14" s="1"/>
  <c r="PJ42" i="14" s="1"/>
  <c r="PK42" i="14" s="1"/>
  <c r="PL42" i="14" s="1"/>
  <c r="PM42" i="14" s="1"/>
  <c r="PN42" i="14" s="1"/>
  <c r="PP42" i="14" s="1"/>
  <c r="PQ42" i="14" s="1"/>
  <c r="PR42" i="14" s="1"/>
  <c r="PS42" i="14" s="1"/>
  <c r="PT42" i="14" s="1"/>
  <c r="PU42" i="14" s="1"/>
  <c r="PW42" i="14" s="1"/>
  <c r="PX42" i="14" s="1"/>
  <c r="PY42" i="14" s="1"/>
  <c r="PZ42" i="14" s="1"/>
  <c r="QA42" i="14" s="1"/>
  <c r="QB42" i="14" s="1"/>
  <c r="QD42" i="14" s="1"/>
  <c r="QE42" i="14" s="1"/>
  <c r="QG42" i="14" s="1"/>
  <c r="QH42" i="14" s="1"/>
  <c r="PG41" i="14"/>
  <c r="PI41" i="14" s="1"/>
  <c r="PJ41" i="14" s="1"/>
  <c r="PK41" i="14" s="1"/>
  <c r="PL41" i="14" s="1"/>
  <c r="PM41" i="14" s="1"/>
  <c r="PN41" i="14" s="1"/>
  <c r="PP41" i="14" s="1"/>
  <c r="PQ41" i="14" s="1"/>
  <c r="PR41" i="14" s="1"/>
  <c r="PS41" i="14" s="1"/>
  <c r="PT41" i="14" s="1"/>
  <c r="PU41" i="14" s="1"/>
  <c r="PW41" i="14" s="1"/>
  <c r="PX41" i="14" s="1"/>
  <c r="PY41" i="14" s="1"/>
  <c r="PZ41" i="14" s="1"/>
  <c r="QA41" i="14" s="1"/>
  <c r="QB41" i="14" s="1"/>
  <c r="QD41" i="14" s="1"/>
  <c r="QE41" i="14" s="1"/>
  <c r="QG41" i="14" s="1"/>
  <c r="QH41" i="14" s="1"/>
  <c r="PG40" i="14"/>
  <c r="PG39" i="14"/>
  <c r="PG38" i="14"/>
  <c r="PG37" i="14"/>
  <c r="PG36" i="14"/>
  <c r="PG35" i="14"/>
  <c r="PG34" i="14"/>
  <c r="PG32" i="14"/>
  <c r="PG31" i="14"/>
  <c r="PG30" i="14"/>
  <c r="PG29" i="14"/>
  <c r="PG28" i="14"/>
  <c r="PG27" i="14"/>
  <c r="PG12" i="14"/>
  <c r="PG4" i="14"/>
  <c r="OO67" i="2"/>
  <c r="OO66" i="2"/>
  <c r="OO65" i="2"/>
  <c r="OO64" i="2"/>
  <c r="OO63" i="2"/>
  <c r="OO57" i="2"/>
  <c r="OO44" i="2"/>
  <c r="OO43" i="2"/>
  <c r="QH46" i="14" l="1"/>
  <c r="QG46" i="14"/>
  <c r="QE46" i="14"/>
  <c r="QD46" i="14"/>
  <c r="QB46" i="14"/>
  <c r="QA46" i="14"/>
  <c r="PZ46" i="14"/>
  <c r="PY46" i="14"/>
  <c r="PX46" i="14"/>
  <c r="PW46" i="14"/>
  <c r="PU46" i="14"/>
  <c r="PT46" i="14"/>
  <c r="PS46" i="14"/>
  <c r="PR46" i="14"/>
  <c r="PQ46" i="14"/>
  <c r="PP46" i="14"/>
  <c r="PN46" i="14"/>
  <c r="PM46" i="14"/>
  <c r="PL46" i="14"/>
  <c r="PK46" i="14"/>
  <c r="PI46" i="14"/>
  <c r="PJ46" i="14"/>
  <c r="QH48" i="14"/>
  <c r="QG48" i="14"/>
  <c r="QE48" i="14"/>
  <c r="QD48" i="14"/>
  <c r="QB48" i="14"/>
  <c r="QA48" i="14"/>
  <c r="PZ48" i="14"/>
  <c r="PY48" i="14"/>
  <c r="PX48" i="14"/>
  <c r="PW48" i="14"/>
  <c r="PU48" i="14"/>
  <c r="PT48" i="14"/>
  <c r="PS48" i="14"/>
  <c r="PR48" i="14"/>
  <c r="PQ48" i="14"/>
  <c r="PP48" i="14"/>
  <c r="PN48" i="14"/>
  <c r="PM48" i="14"/>
  <c r="PL48" i="14"/>
  <c r="PI48" i="14"/>
  <c r="PK48" i="14"/>
  <c r="PJ48" i="14"/>
  <c r="PG45" i="14"/>
  <c r="QH45" i="14"/>
  <c r="QG45" i="14"/>
  <c r="QE45" i="14"/>
  <c r="QD45" i="14"/>
  <c r="QB45" i="14"/>
  <c r="QA45" i="14"/>
  <c r="PZ45" i="14"/>
  <c r="PY45" i="14"/>
  <c r="PX45" i="14"/>
  <c r="PW45" i="14"/>
  <c r="PU45" i="14"/>
  <c r="PT45" i="14"/>
  <c r="PS45" i="14"/>
  <c r="PR45" i="14"/>
  <c r="PQ45" i="14"/>
  <c r="PP45" i="14"/>
  <c r="PN45" i="14"/>
  <c r="PM45" i="14"/>
  <c r="PL45" i="14"/>
  <c r="PK45" i="14"/>
  <c r="PJ45" i="14"/>
  <c r="PI45" i="14"/>
  <c r="QH47" i="14"/>
  <c r="QG47" i="14"/>
  <c r="QE47" i="14"/>
  <c r="QD47" i="14"/>
  <c r="QB47" i="14"/>
  <c r="QA47" i="14"/>
  <c r="PZ47" i="14"/>
  <c r="PY47" i="14"/>
  <c r="PX47" i="14"/>
  <c r="PW47" i="14"/>
  <c r="PU47" i="14"/>
  <c r="PT47" i="14"/>
  <c r="PS47" i="14"/>
  <c r="PR47" i="14"/>
  <c r="PQ47" i="14"/>
  <c r="PP47" i="14"/>
  <c r="PN47" i="14"/>
  <c r="PM47" i="14"/>
  <c r="PL47" i="14"/>
  <c r="PK47" i="14"/>
  <c r="PI47" i="14"/>
  <c r="PJ47" i="14"/>
  <c r="PG46" i="14"/>
  <c r="PG47" i="14"/>
  <c r="PG48" i="14"/>
  <c r="QH49" i="14"/>
  <c r="QG49" i="14"/>
  <c r="QE49" i="14"/>
  <c r="QD49" i="14"/>
  <c r="QB49" i="14"/>
  <c r="QA49" i="14"/>
  <c r="PZ49" i="14"/>
  <c r="PY49" i="14"/>
  <c r="PX49" i="14"/>
  <c r="PW49" i="14"/>
  <c r="PU49" i="14"/>
  <c r="PT49" i="14"/>
  <c r="PS49" i="14"/>
  <c r="PR49" i="14"/>
  <c r="PQ49" i="14"/>
  <c r="PP49" i="14"/>
  <c r="PN49" i="14"/>
  <c r="PM49" i="14"/>
  <c r="PL49" i="14"/>
  <c r="PI49" i="14"/>
  <c r="PK49" i="14"/>
  <c r="PJ49" i="14"/>
  <c r="PG49" i="14"/>
  <c r="PG43" i="14"/>
  <c r="QH43" i="14"/>
  <c r="QG43" i="14"/>
  <c r="QD43" i="14"/>
  <c r="QE43" i="14"/>
  <c r="QB43" i="14"/>
  <c r="QA43" i="14"/>
  <c r="PZ43" i="14"/>
  <c r="PY43" i="14"/>
  <c r="PX43" i="14"/>
  <c r="PW43" i="14"/>
  <c r="PU43" i="14"/>
  <c r="PT43" i="14"/>
  <c r="PS43" i="14"/>
  <c r="PR43" i="14"/>
  <c r="PQ43" i="14"/>
  <c r="PP43" i="14"/>
  <c r="PN43" i="14"/>
  <c r="PM43" i="14"/>
  <c r="PL43" i="14"/>
  <c r="PK43" i="14"/>
  <c r="PI43" i="14"/>
  <c r="PJ43" i="14"/>
  <c r="PG44" i="14"/>
  <c r="QH44" i="14"/>
  <c r="QG44" i="14"/>
  <c r="QE44" i="14"/>
  <c r="QD44" i="14"/>
  <c r="QB44" i="14"/>
  <c r="QA44" i="14"/>
  <c r="PZ44" i="14"/>
  <c r="PY44" i="14"/>
  <c r="PX44" i="14"/>
  <c r="PW44" i="14"/>
  <c r="PU44" i="14"/>
  <c r="PT44" i="14"/>
  <c r="PS44" i="14"/>
  <c r="PR44" i="14"/>
  <c r="PQ44" i="14"/>
  <c r="PP44" i="14"/>
  <c r="PN44" i="14"/>
  <c r="PM44" i="14"/>
  <c r="PL44" i="14"/>
  <c r="PK44" i="14"/>
  <c r="PJ44" i="14"/>
  <c r="PI44" i="14"/>
  <c r="OO68" i="2"/>
  <c r="ON35" i="2" l="1"/>
  <c r="ON8" i="2"/>
  <c r="NR50" i="11" l="1"/>
  <c r="NR49" i="11"/>
  <c r="NR47" i="11"/>
  <c r="NR46" i="11"/>
  <c r="NR40" i="11"/>
  <c r="PF40" i="14"/>
  <c r="PF39" i="14"/>
  <c r="PF38" i="14"/>
  <c r="PF37" i="14"/>
  <c r="PF36" i="14"/>
  <c r="PF35" i="14"/>
  <c r="PF34" i="14"/>
  <c r="PF32" i="14"/>
  <c r="PF31" i="14"/>
  <c r="PF30" i="14"/>
  <c r="PF29" i="14"/>
  <c r="PF28" i="14"/>
  <c r="PF27" i="14"/>
  <c r="PF12" i="14"/>
  <c r="PF4" i="14"/>
  <c r="OL67" i="2"/>
  <c r="OL66" i="2"/>
  <c r="OL65" i="2"/>
  <c r="OL64" i="2"/>
  <c r="OL63" i="2"/>
  <c r="OL57" i="2"/>
  <c r="OL44" i="2"/>
  <c r="OL43" i="2"/>
  <c r="OL68" i="2" l="1"/>
  <c r="NR51" i="11"/>
  <c r="OK35" i="2" l="1"/>
  <c r="OK8" i="2"/>
  <c r="OI17" i="2"/>
  <c r="NO50" i="11" l="1"/>
  <c r="NO49" i="11"/>
  <c r="NO47" i="11"/>
  <c r="NO46" i="11"/>
  <c r="NO40" i="11"/>
  <c r="PE40" i="14"/>
  <c r="PE39" i="14"/>
  <c r="PE38" i="14"/>
  <c r="PE37" i="14"/>
  <c r="PE36" i="14"/>
  <c r="PE35" i="14"/>
  <c r="PE34" i="14"/>
  <c r="PE32" i="14"/>
  <c r="PE31" i="14"/>
  <c r="PE30" i="14"/>
  <c r="PE29" i="14"/>
  <c r="PE28" i="14"/>
  <c r="PE27" i="14"/>
  <c r="PE12" i="14"/>
  <c r="PE4" i="14"/>
  <c r="OI67" i="2"/>
  <c r="OI66" i="2"/>
  <c r="OI65" i="2"/>
  <c r="OI64" i="2"/>
  <c r="OI63" i="2"/>
  <c r="OI57" i="2"/>
  <c r="OI44" i="2"/>
  <c r="OI43" i="2"/>
  <c r="NO51" i="11" l="1"/>
  <c r="OI68" i="2"/>
  <c r="OH35" i="2"/>
  <c r="OH8" i="2"/>
  <c r="OF17" i="2"/>
  <c r="NL50" i="11" l="1"/>
  <c r="NL49" i="11"/>
  <c r="NL47" i="11"/>
  <c r="NL46" i="11"/>
  <c r="NL40" i="11"/>
  <c r="PD40" i="14"/>
  <c r="PD39" i="14"/>
  <c r="PD38" i="14"/>
  <c r="PD37" i="14"/>
  <c r="PD36" i="14"/>
  <c r="PD35" i="14"/>
  <c r="PD34" i="14"/>
  <c r="PD32" i="14"/>
  <c r="PD31" i="14"/>
  <c r="PD30" i="14"/>
  <c r="PD29" i="14"/>
  <c r="PD28" i="14"/>
  <c r="PD27" i="14"/>
  <c r="PD12" i="14"/>
  <c r="PD4" i="14"/>
  <c r="OF67" i="2"/>
  <c r="OF66" i="2"/>
  <c r="OF65" i="2"/>
  <c r="OF64" i="2"/>
  <c r="OF63" i="2"/>
  <c r="OF57" i="2"/>
  <c r="OF44" i="2"/>
  <c r="OF43" i="2"/>
  <c r="OE35" i="2"/>
  <c r="OE8" i="2"/>
  <c r="OC16" i="2"/>
  <c r="OF68" i="2" l="1"/>
  <c r="NL51" i="11"/>
  <c r="NI50" i="11"/>
  <c r="NI49" i="11"/>
  <c r="NI47" i="11"/>
  <c r="NI46" i="11"/>
  <c r="NI40" i="11"/>
  <c r="PC40" i="14"/>
  <c r="PC39" i="14"/>
  <c r="PC38" i="14"/>
  <c r="PC37" i="14"/>
  <c r="PC36" i="14"/>
  <c r="PC35" i="14"/>
  <c r="PC34" i="14"/>
  <c r="PC32" i="14"/>
  <c r="PC31" i="14"/>
  <c r="PC30" i="14"/>
  <c r="PC29" i="14"/>
  <c r="PC28" i="14"/>
  <c r="PC27" i="14"/>
  <c r="PC12" i="14"/>
  <c r="PC4" i="14"/>
  <c r="OC67" i="2"/>
  <c r="OC66" i="2"/>
  <c r="OC65" i="2"/>
  <c r="OC64" i="2"/>
  <c r="OC63" i="2"/>
  <c r="OC57" i="2"/>
  <c r="OC44" i="2"/>
  <c r="OC43" i="2"/>
  <c r="OB35" i="2"/>
  <c r="OB8" i="2"/>
  <c r="NZ17" i="2"/>
  <c r="NZ16" i="2"/>
  <c r="NI51" i="11" l="1"/>
  <c r="OC68" i="2"/>
  <c r="NF50" i="11"/>
  <c r="NF49" i="11"/>
  <c r="NF47" i="11"/>
  <c r="NF46" i="11"/>
  <c r="NF40" i="11"/>
  <c r="PB40" i="14"/>
  <c r="PB39" i="14"/>
  <c r="PB38" i="14"/>
  <c r="PB37" i="14"/>
  <c r="PB36" i="14"/>
  <c r="PB35" i="14"/>
  <c r="PB34" i="14"/>
  <c r="PB32" i="14"/>
  <c r="PB31" i="14"/>
  <c r="PB30" i="14"/>
  <c r="PB29" i="14"/>
  <c r="PB28" i="14"/>
  <c r="PB27" i="14"/>
  <c r="PB12" i="14"/>
  <c r="PB4" i="14"/>
  <c r="NZ67" i="2"/>
  <c r="NZ66" i="2"/>
  <c r="NZ65" i="2"/>
  <c r="NZ64" i="2"/>
  <c r="NZ63" i="2"/>
  <c r="NZ57" i="2"/>
  <c r="NZ44" i="2"/>
  <c r="NZ43" i="2"/>
  <c r="NY35" i="2"/>
  <c r="NY8" i="2"/>
  <c r="NV16" i="2"/>
  <c r="NV67" i="2"/>
  <c r="NV66" i="2"/>
  <c r="NV65" i="2"/>
  <c r="NV64" i="2"/>
  <c r="NV63" i="2"/>
  <c r="NV57" i="2"/>
  <c r="NF51" i="11" l="1"/>
  <c r="NZ68" i="2"/>
  <c r="NV68" i="2"/>
  <c r="NC50" i="11" l="1"/>
  <c r="NC49" i="11"/>
  <c r="NC47" i="11"/>
  <c r="NC46" i="11"/>
  <c r="NC40" i="11"/>
  <c r="OZ40" i="14"/>
  <c r="OZ39" i="14"/>
  <c r="OZ38" i="14"/>
  <c r="OZ37" i="14"/>
  <c r="OZ36" i="14"/>
  <c r="OZ35" i="14"/>
  <c r="OZ34" i="14"/>
  <c r="OZ32" i="14"/>
  <c r="OZ31" i="14"/>
  <c r="OZ30" i="14"/>
  <c r="OZ29" i="14"/>
  <c r="OZ28" i="14"/>
  <c r="OZ27" i="14"/>
  <c r="OZ12" i="14"/>
  <c r="OZ4" i="14"/>
  <c r="NV44" i="2"/>
  <c r="NV43" i="2"/>
  <c r="NU35" i="2"/>
  <c r="NU8" i="2"/>
  <c r="NC51" i="11" l="1"/>
  <c r="NS17" i="2"/>
  <c r="NS16" i="2"/>
  <c r="MZ50" i="11" l="1"/>
  <c r="MZ49" i="11"/>
  <c r="MZ47" i="11"/>
  <c r="MZ46" i="11"/>
  <c r="MZ40" i="11"/>
  <c r="OY40" i="14"/>
  <c r="OY39" i="14"/>
  <c r="OY38" i="14"/>
  <c r="OY37" i="14"/>
  <c r="OY36" i="14"/>
  <c r="OY35" i="14"/>
  <c r="OY34" i="14"/>
  <c r="OY32" i="14"/>
  <c r="OY31" i="14"/>
  <c r="OY30" i="14"/>
  <c r="OY29" i="14"/>
  <c r="OY28" i="14"/>
  <c r="OY27" i="14"/>
  <c r="OY12" i="14"/>
  <c r="OY4" i="14"/>
  <c r="NS67" i="2"/>
  <c r="NS66" i="2"/>
  <c r="NS65" i="2"/>
  <c r="NS64" i="2"/>
  <c r="NS63" i="2"/>
  <c r="NS57" i="2"/>
  <c r="NS44" i="2"/>
  <c r="NS43" i="2"/>
  <c r="NR35" i="2"/>
  <c r="NR8" i="2"/>
  <c r="NP17" i="2"/>
  <c r="NP16" i="2"/>
  <c r="MZ51" i="11" l="1"/>
  <c r="NS68" i="2"/>
  <c r="MW50" i="11" l="1"/>
  <c r="MW49" i="11"/>
  <c r="MW47" i="11"/>
  <c r="MW46" i="11"/>
  <c r="MW40" i="11"/>
  <c r="OX40" i="14"/>
  <c r="OX39" i="14"/>
  <c r="OX38" i="14"/>
  <c r="OX37" i="14"/>
  <c r="OX36" i="14"/>
  <c r="OX35" i="14"/>
  <c r="OX34" i="14"/>
  <c r="OX32" i="14"/>
  <c r="OX31" i="14"/>
  <c r="OX30" i="14"/>
  <c r="OX29" i="14"/>
  <c r="OX28" i="14"/>
  <c r="OX27" i="14"/>
  <c r="OX12" i="14"/>
  <c r="OX4" i="14"/>
  <c r="NP67" i="2"/>
  <c r="NP66" i="2"/>
  <c r="NP65" i="2"/>
  <c r="NP64" i="2"/>
  <c r="NP63" i="2"/>
  <c r="NP57" i="2"/>
  <c r="NP44" i="2"/>
  <c r="NP43" i="2"/>
  <c r="NO35" i="2"/>
  <c r="NO8" i="2"/>
  <c r="MW51" i="11" l="1"/>
  <c r="NP68" i="2"/>
  <c r="MT50" i="11"/>
  <c r="MT49" i="11"/>
  <c r="MT47" i="11"/>
  <c r="MT46" i="11"/>
  <c r="MT40" i="11"/>
  <c r="OW40" i="14"/>
  <c r="OW39" i="14"/>
  <c r="OW38" i="14"/>
  <c r="OW37" i="14"/>
  <c r="OW36" i="14"/>
  <c r="OW35" i="14"/>
  <c r="OW34" i="14"/>
  <c r="OW32" i="14"/>
  <c r="OW31" i="14"/>
  <c r="OW30" i="14"/>
  <c r="OW29" i="14"/>
  <c r="OW28" i="14"/>
  <c r="OW27" i="14"/>
  <c r="OW12" i="14"/>
  <c r="OW4" i="14"/>
  <c r="NM67" i="2"/>
  <c r="NM66" i="2"/>
  <c r="NM65" i="2"/>
  <c r="NM64" i="2"/>
  <c r="NM63" i="2"/>
  <c r="NM57" i="2"/>
  <c r="NM44" i="2"/>
  <c r="NM43" i="2"/>
  <c r="NL35" i="2"/>
  <c r="NL8" i="2"/>
  <c r="NM68" i="2" l="1"/>
  <c r="MT51" i="11"/>
  <c r="MQ50" i="11" l="1"/>
  <c r="MQ49" i="11"/>
  <c r="MQ47" i="11"/>
  <c r="MQ46" i="11"/>
  <c r="MQ40" i="11"/>
  <c r="OV40" i="14"/>
  <c r="OV39" i="14"/>
  <c r="OV38" i="14"/>
  <c r="OV37" i="14"/>
  <c r="OV36" i="14"/>
  <c r="OV35" i="14"/>
  <c r="OV34" i="14"/>
  <c r="OV32" i="14"/>
  <c r="OV31" i="14"/>
  <c r="OV30" i="14"/>
  <c r="OV29" i="14"/>
  <c r="OV28" i="14"/>
  <c r="OV27" i="14"/>
  <c r="OV12" i="14"/>
  <c r="OV4" i="14"/>
  <c r="NJ67" i="2"/>
  <c r="NJ66" i="2"/>
  <c r="NJ65" i="2"/>
  <c r="NJ64" i="2"/>
  <c r="NJ63" i="2"/>
  <c r="NJ57" i="2"/>
  <c r="NJ44" i="2"/>
  <c r="NJ43" i="2"/>
  <c r="NI35" i="2"/>
  <c r="NI8" i="2"/>
  <c r="NJ68" i="2" l="1"/>
  <c r="MQ51" i="11"/>
  <c r="MN50" i="11" l="1"/>
  <c r="MN49" i="11"/>
  <c r="MN47" i="11"/>
  <c r="MN46" i="11"/>
  <c r="MN40" i="11"/>
  <c r="OU40" i="14"/>
  <c r="OU39" i="14"/>
  <c r="OU38" i="14"/>
  <c r="OU37" i="14"/>
  <c r="OU36" i="14"/>
  <c r="OU35" i="14"/>
  <c r="OU34" i="14"/>
  <c r="OU32" i="14"/>
  <c r="OU31" i="14"/>
  <c r="OU30" i="14"/>
  <c r="OU29" i="14"/>
  <c r="OU28" i="14"/>
  <c r="OU27" i="14"/>
  <c r="OU12" i="14"/>
  <c r="OU4" i="14"/>
  <c r="NG67" i="2"/>
  <c r="NG66" i="2"/>
  <c r="NG65" i="2"/>
  <c r="NG64" i="2"/>
  <c r="NG63" i="2"/>
  <c r="NG57" i="2"/>
  <c r="NG44" i="2"/>
  <c r="NG43" i="2"/>
  <c r="MN51" i="11" l="1"/>
  <c r="NG68" i="2"/>
  <c r="NF35" i="2" l="1"/>
  <c r="NF8" i="2"/>
  <c r="NC67" i="2"/>
  <c r="MZ67" i="2"/>
  <c r="MK50" i="11" l="1"/>
  <c r="MK49" i="11"/>
  <c r="MK47" i="11"/>
  <c r="MK46" i="11"/>
  <c r="MK40" i="11"/>
  <c r="OS40" i="14"/>
  <c r="OS39" i="14"/>
  <c r="OS38" i="14"/>
  <c r="OS37" i="14"/>
  <c r="OS36" i="14"/>
  <c r="OS35" i="14"/>
  <c r="OS34" i="14"/>
  <c r="OS32" i="14"/>
  <c r="OS31" i="14"/>
  <c r="OS30" i="14"/>
  <c r="OS29" i="14"/>
  <c r="OS28" i="14"/>
  <c r="OS27" i="14"/>
  <c r="OS12" i="14"/>
  <c r="OS4" i="14"/>
  <c r="NC66" i="2"/>
  <c r="NC65" i="2"/>
  <c r="NC64" i="2"/>
  <c r="NC63" i="2"/>
  <c r="NC57" i="2"/>
  <c r="NC44" i="2"/>
  <c r="NC43" i="2"/>
  <c r="NB35" i="2"/>
  <c r="NB8" i="2"/>
  <c r="MK51" i="11" l="1"/>
  <c r="NC68" i="2"/>
  <c r="MH50" i="11"/>
  <c r="MH49" i="11"/>
  <c r="MH47" i="11"/>
  <c r="MH46" i="11"/>
  <c r="MH40" i="11"/>
  <c r="OR40" i="14"/>
  <c r="OR39" i="14"/>
  <c r="OR38" i="14"/>
  <c r="OR37" i="14"/>
  <c r="OR36" i="14"/>
  <c r="OR35" i="14"/>
  <c r="OR34" i="14"/>
  <c r="OR32" i="14"/>
  <c r="OR31" i="14"/>
  <c r="OR30" i="14"/>
  <c r="OR29" i="14"/>
  <c r="OR28" i="14"/>
  <c r="OR27" i="14"/>
  <c r="OR12" i="14"/>
  <c r="OR4" i="14"/>
  <c r="MZ66" i="2"/>
  <c r="MZ65" i="2"/>
  <c r="MZ64" i="2"/>
  <c r="MZ63" i="2"/>
  <c r="MZ57" i="2"/>
  <c r="MZ44" i="2"/>
  <c r="MZ43" i="2"/>
  <c r="MY35" i="2"/>
  <c r="MY8" i="2"/>
  <c r="MW33" i="2"/>
  <c r="MZ68" i="2" l="1"/>
  <c r="MH51" i="11"/>
  <c r="ME50" i="11"/>
  <c r="ME49" i="11"/>
  <c r="ME47" i="11"/>
  <c r="ME46" i="11"/>
  <c r="ME40" i="11"/>
  <c r="MW66" i="2"/>
  <c r="MW65" i="2"/>
  <c r="MW64" i="2"/>
  <c r="MW63" i="2"/>
  <c r="MW57" i="2"/>
  <c r="MW44" i="2"/>
  <c r="MW43" i="2"/>
  <c r="OQ37" i="14"/>
  <c r="OQ36" i="14"/>
  <c r="OQ35" i="14"/>
  <c r="OQ34" i="14"/>
  <c r="OQ32" i="14"/>
  <c r="OQ31" i="14"/>
  <c r="OQ30" i="14"/>
  <c r="OQ29" i="14"/>
  <c r="OQ28" i="14"/>
  <c r="OQ27" i="14"/>
  <c r="OQ12" i="14"/>
  <c r="OQ4" i="14"/>
  <c r="MV35" i="2"/>
  <c r="MV8" i="2"/>
  <c r="ME51" i="11" l="1"/>
  <c r="MW68" i="2"/>
  <c r="MT16" i="2"/>
  <c r="MB50" i="11" l="1"/>
  <c r="MB49" i="11"/>
  <c r="MB47" i="11"/>
  <c r="MB46" i="11"/>
  <c r="MB40" i="11"/>
  <c r="OP40" i="14"/>
  <c r="OP39" i="14"/>
  <c r="OP38" i="14"/>
  <c r="OP37" i="14"/>
  <c r="OP36" i="14"/>
  <c r="OP35" i="14"/>
  <c r="OP34" i="14"/>
  <c r="OP32" i="14"/>
  <c r="OP31" i="14"/>
  <c r="OP30" i="14"/>
  <c r="OP29" i="14"/>
  <c r="OP28" i="14"/>
  <c r="OP27" i="14"/>
  <c r="OP12" i="14"/>
  <c r="OP4" i="14"/>
  <c r="MT67" i="2"/>
  <c r="MT66" i="2"/>
  <c r="MT65" i="2"/>
  <c r="MT64" i="2"/>
  <c r="MT63" i="2"/>
  <c r="MT57" i="2"/>
  <c r="MT44" i="2"/>
  <c r="MT43" i="2"/>
  <c r="MS35" i="2"/>
  <c r="MS8" i="2"/>
  <c r="LY50" i="11"/>
  <c r="MQ16" i="2"/>
  <c r="MB51" i="11" l="1"/>
  <c r="MT68" i="2"/>
  <c r="LY49" i="11"/>
  <c r="LY47" i="11"/>
  <c r="LY46" i="11"/>
  <c r="LY40" i="11"/>
  <c r="OO40" i="14"/>
  <c r="OO39" i="14"/>
  <c r="OO38" i="14"/>
  <c r="OO37" i="14"/>
  <c r="OO36" i="14"/>
  <c r="OO35" i="14"/>
  <c r="OO34" i="14"/>
  <c r="OO32" i="14"/>
  <c r="OO31" i="14"/>
  <c r="OO30" i="14"/>
  <c r="OO29" i="14"/>
  <c r="OO28" i="14"/>
  <c r="OO27" i="14"/>
  <c r="OO12" i="14"/>
  <c r="OO4" i="14"/>
  <c r="MQ67" i="2"/>
  <c r="MQ66" i="2"/>
  <c r="MQ65" i="2"/>
  <c r="MQ64" i="2"/>
  <c r="MQ63" i="2"/>
  <c r="MQ57" i="2"/>
  <c r="MQ44" i="2"/>
  <c r="MQ43" i="2"/>
  <c r="MP35" i="2"/>
  <c r="MP8" i="2"/>
  <c r="LY51" i="11" l="1"/>
  <c r="MQ68" i="2"/>
  <c r="MN17" i="2"/>
  <c r="MN16" i="2"/>
  <c r="MN67" i="2"/>
  <c r="MN66" i="2"/>
  <c r="MN65" i="2"/>
  <c r="MN64" i="2"/>
  <c r="MN63" i="2"/>
  <c r="MN57" i="2"/>
  <c r="MN68" i="2" l="1"/>
  <c r="LV49" i="11"/>
  <c r="LV47" i="11"/>
  <c r="LV46" i="11"/>
  <c r="LV40" i="11"/>
  <c r="ON40" i="14"/>
  <c r="ON39" i="14"/>
  <c r="ON38" i="14"/>
  <c r="ON37" i="14"/>
  <c r="ON36" i="14"/>
  <c r="ON35" i="14"/>
  <c r="ON34" i="14"/>
  <c r="ON32" i="14"/>
  <c r="ON31" i="14"/>
  <c r="ON30" i="14"/>
  <c r="ON29" i="14"/>
  <c r="ON28" i="14"/>
  <c r="ON27" i="14"/>
  <c r="ON12" i="14"/>
  <c r="ON4" i="14"/>
  <c r="MN44" i="2"/>
  <c r="MN43" i="2"/>
  <c r="MM35" i="2"/>
  <c r="MM8" i="2"/>
  <c r="MJ17" i="2"/>
  <c r="MJ16" i="2"/>
  <c r="LY10" i="11"/>
  <c r="LV10" i="11"/>
  <c r="LS10" i="11"/>
  <c r="LV51" i="11" l="1"/>
  <c r="LS49" i="11"/>
  <c r="LS47" i="11"/>
  <c r="LS46" i="11"/>
  <c r="LS40" i="11"/>
  <c r="OL40" i="14"/>
  <c r="OL39" i="14"/>
  <c r="OL38" i="14"/>
  <c r="OL37" i="14"/>
  <c r="OL36" i="14"/>
  <c r="OL35" i="14"/>
  <c r="OL34" i="14"/>
  <c r="OL32" i="14"/>
  <c r="OL31" i="14"/>
  <c r="OL30" i="14"/>
  <c r="OL29" i="14"/>
  <c r="OL28" i="14"/>
  <c r="OL27" i="14"/>
  <c r="OL12" i="14"/>
  <c r="OL4" i="14"/>
  <c r="MJ67" i="2"/>
  <c r="MJ66" i="2"/>
  <c r="MJ65" i="2"/>
  <c r="MJ64" i="2"/>
  <c r="MJ63" i="2"/>
  <c r="MJ57" i="2"/>
  <c r="MJ44" i="2"/>
  <c r="MJ43" i="2"/>
  <c r="MI35" i="2"/>
  <c r="MI8" i="2"/>
  <c r="MG17" i="2"/>
  <c r="MG16" i="2"/>
  <c r="LS51" i="11" l="1"/>
  <c r="MJ68" i="2"/>
  <c r="LP50" i="11"/>
  <c r="LP49" i="11"/>
  <c r="LP47" i="11"/>
  <c r="LP46" i="11"/>
  <c r="LP40" i="11"/>
  <c r="OK40" i="14"/>
  <c r="OK39" i="14"/>
  <c r="OK38" i="14"/>
  <c r="OK37" i="14"/>
  <c r="OK36" i="14"/>
  <c r="OK35" i="14"/>
  <c r="OK34" i="14"/>
  <c r="OK32" i="14"/>
  <c r="OK31" i="14"/>
  <c r="OK30" i="14"/>
  <c r="OK29" i="14"/>
  <c r="OK28" i="14"/>
  <c r="OK27" i="14"/>
  <c r="OK12" i="14"/>
  <c r="OK4" i="14"/>
  <c r="MG67" i="2"/>
  <c r="MG66" i="2"/>
  <c r="MG65" i="2"/>
  <c r="MG64" i="2"/>
  <c r="MG63" i="2"/>
  <c r="MG57" i="2"/>
  <c r="MG44" i="2"/>
  <c r="MG43" i="2"/>
  <c r="MF35" i="2"/>
  <c r="MF8" i="2"/>
  <c r="OJ35" i="14"/>
  <c r="OJ34" i="14"/>
  <c r="LP51" i="11" l="1"/>
  <c r="MG68" i="2"/>
  <c r="MD17" i="2"/>
  <c r="MD16" i="2"/>
  <c r="OI28" i="14" l="1"/>
  <c r="OI27" i="14"/>
  <c r="OJ37" i="14"/>
  <c r="LM50" i="11" l="1"/>
  <c r="LM49" i="11"/>
  <c r="LM47" i="11"/>
  <c r="LM46" i="11"/>
  <c r="LM40" i="11"/>
  <c r="OJ40" i="14"/>
  <c r="OJ39" i="14"/>
  <c r="OJ38" i="14"/>
  <c r="OJ36" i="14"/>
  <c r="OJ32" i="14"/>
  <c r="OJ31" i="14"/>
  <c r="OJ30" i="14"/>
  <c r="OJ29" i="14"/>
  <c r="OJ28" i="14"/>
  <c r="OJ27" i="14"/>
  <c r="OJ12" i="14"/>
  <c r="OJ4" i="14"/>
  <c r="MD67" i="2"/>
  <c r="MD66" i="2"/>
  <c r="MD65" i="2"/>
  <c r="MD64" i="2"/>
  <c r="MD57" i="2"/>
  <c r="MD44" i="2"/>
  <c r="MD43" i="2"/>
  <c r="MC35" i="2"/>
  <c r="MC8" i="2"/>
  <c r="OI35" i="14"/>
  <c r="OI34" i="14"/>
  <c r="MA59" i="2"/>
  <c r="LM51" i="11" l="1"/>
  <c r="MD63" i="2"/>
  <c r="MD68" i="2" s="1"/>
  <c r="MA17" i="2"/>
  <c r="MA16" i="2"/>
  <c r="LJ50" i="11" l="1"/>
  <c r="LJ49" i="11"/>
  <c r="LJ47" i="11"/>
  <c r="LJ46" i="11"/>
  <c r="LJ40" i="11"/>
  <c r="OI40" i="14"/>
  <c r="OI39" i="14"/>
  <c r="OI38" i="14"/>
  <c r="OI36" i="14"/>
  <c r="OI32" i="14"/>
  <c r="OI31" i="14"/>
  <c r="OI30" i="14"/>
  <c r="OI29" i="14"/>
  <c r="OI12" i="14"/>
  <c r="OI4" i="14"/>
  <c r="MA67" i="2"/>
  <c r="MA66" i="2"/>
  <c r="MA65" i="2"/>
  <c r="MA64" i="2"/>
  <c r="MA63" i="2"/>
  <c r="MA57" i="2"/>
  <c r="MA44" i="2"/>
  <c r="MA43" i="2"/>
  <c r="LZ35" i="2"/>
  <c r="LZ8" i="2"/>
  <c r="LX17" i="2"/>
  <c r="LX16" i="2"/>
  <c r="LJ51" i="11" l="1"/>
  <c r="MA68" i="2"/>
  <c r="LG50" i="11"/>
  <c r="LG49" i="11"/>
  <c r="LG47" i="11"/>
  <c r="LG46" i="11"/>
  <c r="LG40" i="11"/>
  <c r="OH40" i="14"/>
  <c r="OH39" i="14"/>
  <c r="OH38" i="14"/>
  <c r="OH36" i="14"/>
  <c r="OH35" i="14"/>
  <c r="OH34" i="14"/>
  <c r="OH32" i="14"/>
  <c r="OH31" i="14"/>
  <c r="OH30" i="14"/>
  <c r="OH29" i="14"/>
  <c r="OH28" i="14"/>
  <c r="OH27" i="14"/>
  <c r="OH12" i="14"/>
  <c r="OH4" i="14"/>
  <c r="LX67" i="2"/>
  <c r="LX66" i="2"/>
  <c r="LX65" i="2"/>
  <c r="LX64" i="2"/>
  <c r="LX63" i="2"/>
  <c r="LX57" i="2"/>
  <c r="LX44" i="2"/>
  <c r="LX43" i="2"/>
  <c r="LG51" i="11" l="1"/>
  <c r="LX68" i="2"/>
  <c r="LW35" i="2" l="1"/>
  <c r="LW8" i="2"/>
  <c r="LU17" i="2" l="1"/>
  <c r="LU16" i="2"/>
  <c r="LU67" i="2"/>
  <c r="LU66" i="2"/>
  <c r="LU65" i="2"/>
  <c r="LU64" i="2"/>
  <c r="LU63" i="2"/>
  <c r="LU57" i="2"/>
  <c r="LU68" i="2" l="1"/>
  <c r="LD50" i="11"/>
  <c r="LD49" i="11"/>
  <c r="LD47" i="11"/>
  <c r="LD46" i="11"/>
  <c r="LD40" i="11"/>
  <c r="LD21" i="11"/>
  <c r="OG42" i="14"/>
  <c r="OH42" i="14" s="1"/>
  <c r="OI42" i="14" s="1"/>
  <c r="OJ42" i="14" s="1"/>
  <c r="OK42" i="14" s="1"/>
  <c r="OL42" i="14" s="1"/>
  <c r="ON42" i="14" s="1"/>
  <c r="OO42" i="14" s="1"/>
  <c r="OP42" i="14" s="1"/>
  <c r="OQ42" i="14" s="1"/>
  <c r="OR42" i="14" s="1"/>
  <c r="OS42" i="14" s="1"/>
  <c r="OU42" i="14" s="1"/>
  <c r="OV42" i="14" s="1"/>
  <c r="OW42" i="14" s="1"/>
  <c r="OX42" i="14" s="1"/>
  <c r="OY42" i="14" s="1"/>
  <c r="OZ42" i="14" s="1"/>
  <c r="PB42" i="14" s="1"/>
  <c r="PC42" i="14" s="1"/>
  <c r="PD42" i="14" s="1"/>
  <c r="PE42" i="14" s="1"/>
  <c r="PF42" i="14" s="1"/>
  <c r="OG41" i="14"/>
  <c r="OH41" i="14" s="1"/>
  <c r="OI41" i="14" s="1"/>
  <c r="OJ41" i="14" s="1"/>
  <c r="OK41" i="14" s="1"/>
  <c r="OL41" i="14" s="1"/>
  <c r="ON41" i="14" s="1"/>
  <c r="OO41" i="14" s="1"/>
  <c r="OP41" i="14" s="1"/>
  <c r="OQ41" i="14" s="1"/>
  <c r="OR41" i="14" s="1"/>
  <c r="OS41" i="14" s="1"/>
  <c r="OU41" i="14" s="1"/>
  <c r="OV41" i="14" s="1"/>
  <c r="OW41" i="14" s="1"/>
  <c r="OX41" i="14" s="1"/>
  <c r="OY41" i="14" s="1"/>
  <c r="OZ41" i="14" s="1"/>
  <c r="PB41" i="14" s="1"/>
  <c r="PC41" i="14" s="1"/>
  <c r="PD41" i="14" s="1"/>
  <c r="PE41" i="14" s="1"/>
  <c r="PF41" i="14" s="1"/>
  <c r="OG40" i="14"/>
  <c r="OG39" i="14"/>
  <c r="OG38" i="14"/>
  <c r="OG37" i="14"/>
  <c r="OG36" i="14"/>
  <c r="OG35" i="14"/>
  <c r="OG34" i="14"/>
  <c r="OG43" i="14" s="1"/>
  <c r="OG32" i="14"/>
  <c r="OG31" i="14"/>
  <c r="OG30" i="14"/>
  <c r="OG29" i="14"/>
  <c r="OG28" i="14"/>
  <c r="OG27" i="14"/>
  <c r="OG12" i="14"/>
  <c r="OG4" i="14"/>
  <c r="LU44" i="2"/>
  <c r="LU43" i="2"/>
  <c r="LT35" i="2"/>
  <c r="LT8" i="2"/>
  <c r="OG49" i="14" l="1"/>
  <c r="PF49" i="14"/>
  <c r="PE49" i="14"/>
  <c r="PD49" i="14"/>
  <c r="PC49" i="14"/>
  <c r="PB49" i="14"/>
  <c r="OZ49" i="14"/>
  <c r="OY49" i="14"/>
  <c r="OX49" i="14"/>
  <c r="OW49" i="14"/>
  <c r="OV49" i="14"/>
  <c r="OU49" i="14"/>
  <c r="OS49" i="14"/>
  <c r="OQ49" i="14"/>
  <c r="OR49" i="14"/>
  <c r="OP49" i="14"/>
  <c r="OO49" i="14"/>
  <c r="ON49" i="14"/>
  <c r="OL49" i="14"/>
  <c r="OK49" i="14"/>
  <c r="OJ49" i="14"/>
  <c r="OI49" i="14"/>
  <c r="OH49" i="14"/>
  <c r="PF43" i="14"/>
  <c r="PE43" i="14"/>
  <c r="PD43" i="14"/>
  <c r="PC43" i="14"/>
  <c r="PB43" i="14"/>
  <c r="OZ43" i="14"/>
  <c r="OY43" i="14"/>
  <c r="OX43" i="14"/>
  <c r="OW43" i="14"/>
  <c r="OV43" i="14"/>
  <c r="OU43" i="14"/>
  <c r="OS43" i="14"/>
  <c r="OR43" i="14"/>
  <c r="OQ43" i="14"/>
  <c r="OP43" i="14"/>
  <c r="OO43" i="14"/>
  <c r="ON43" i="14"/>
  <c r="OL43" i="14"/>
  <c r="OK43" i="14"/>
  <c r="OJ43" i="14"/>
  <c r="OI43" i="14"/>
  <c r="OH43" i="14"/>
  <c r="OG45" i="14"/>
  <c r="PF45" i="14"/>
  <c r="PE45" i="14"/>
  <c r="PD45" i="14"/>
  <c r="PC45" i="14"/>
  <c r="PB45" i="14"/>
  <c r="OZ45" i="14"/>
  <c r="OY45" i="14"/>
  <c r="OX45" i="14"/>
  <c r="OW45" i="14"/>
  <c r="OV45" i="14"/>
  <c r="OU45" i="14"/>
  <c r="OS45" i="14"/>
  <c r="OR45" i="14"/>
  <c r="OQ45" i="14"/>
  <c r="OP45" i="14"/>
  <c r="OO45" i="14"/>
  <c r="ON45" i="14"/>
  <c r="OL45" i="14"/>
  <c r="OK45" i="14"/>
  <c r="OJ45" i="14"/>
  <c r="OI45" i="14"/>
  <c r="OH45" i="14"/>
  <c r="OG46" i="14"/>
  <c r="PF46" i="14"/>
  <c r="PE46" i="14"/>
  <c r="PD46" i="14"/>
  <c r="PC46" i="14"/>
  <c r="PB46" i="14"/>
  <c r="OZ46" i="14"/>
  <c r="OY46" i="14"/>
  <c r="OX46" i="14"/>
  <c r="OW46" i="14"/>
  <c r="OV46" i="14"/>
  <c r="OU46" i="14"/>
  <c r="OS46" i="14"/>
  <c r="OR46" i="14"/>
  <c r="OQ46" i="14"/>
  <c r="OP46" i="14"/>
  <c r="OO46" i="14"/>
  <c r="ON46" i="14"/>
  <c r="OL46" i="14"/>
  <c r="OK46" i="14"/>
  <c r="OJ46" i="14"/>
  <c r="OI46" i="14"/>
  <c r="OH46" i="14"/>
  <c r="OG48" i="14"/>
  <c r="PF48" i="14"/>
  <c r="PE48" i="14"/>
  <c r="PD48" i="14"/>
  <c r="PC48" i="14"/>
  <c r="PB48" i="14"/>
  <c r="OZ48" i="14"/>
  <c r="OY48" i="14"/>
  <c r="OX48" i="14"/>
  <c r="OW48" i="14"/>
  <c r="OV48" i="14"/>
  <c r="OU48" i="14"/>
  <c r="OS48" i="14"/>
  <c r="OR48" i="14"/>
  <c r="OQ48" i="14"/>
  <c r="OP48" i="14"/>
  <c r="OO48" i="14"/>
  <c r="ON48" i="14"/>
  <c r="OL48" i="14"/>
  <c r="OK48" i="14"/>
  <c r="OJ48" i="14"/>
  <c r="OI48" i="14"/>
  <c r="OH48" i="14"/>
  <c r="OG44" i="14"/>
  <c r="PF44" i="14"/>
  <c r="PE44" i="14"/>
  <c r="PC44" i="14"/>
  <c r="PD44" i="14"/>
  <c r="PB44" i="14"/>
  <c r="OZ44" i="14"/>
  <c r="OY44" i="14"/>
  <c r="OX44" i="14"/>
  <c r="OW44" i="14"/>
  <c r="OV44" i="14"/>
  <c r="OU44" i="14"/>
  <c r="OS44" i="14"/>
  <c r="OR44" i="14"/>
  <c r="OQ44" i="14"/>
  <c r="OP44" i="14"/>
  <c r="OO44" i="14"/>
  <c r="ON44" i="14"/>
  <c r="OL44" i="14"/>
  <c r="OK44" i="14"/>
  <c r="OJ44" i="14"/>
  <c r="OI44" i="14"/>
  <c r="OH44" i="14"/>
  <c r="OG47" i="14"/>
  <c r="PF47" i="14"/>
  <c r="PE47" i="14"/>
  <c r="PD47" i="14"/>
  <c r="PC47" i="14"/>
  <c r="PB47" i="14"/>
  <c r="OZ47" i="14"/>
  <c r="OY47" i="14"/>
  <c r="OX47" i="14"/>
  <c r="OW47" i="14"/>
  <c r="OV47" i="14"/>
  <c r="OU47" i="14"/>
  <c r="OS47" i="14"/>
  <c r="OQ47" i="14"/>
  <c r="OR47" i="14"/>
  <c r="OP47" i="14"/>
  <c r="OO47" i="14"/>
  <c r="ON47" i="14"/>
  <c r="OL47" i="14"/>
  <c r="OK47" i="14"/>
  <c r="OJ47" i="14"/>
  <c r="OI47" i="14"/>
  <c r="OH47" i="14"/>
  <c r="LD51" i="11"/>
  <c r="KV50" i="11" l="1"/>
  <c r="KV49" i="11"/>
  <c r="KV47" i="11"/>
  <c r="KV46" i="11"/>
  <c r="KV40" i="11"/>
  <c r="NZ40" i="14"/>
  <c r="NZ39" i="14"/>
  <c r="NZ38" i="14"/>
  <c r="NZ37" i="14"/>
  <c r="NZ36" i="14"/>
  <c r="NZ35" i="14"/>
  <c r="NZ34" i="14"/>
  <c r="NZ32" i="14"/>
  <c r="NZ31" i="14"/>
  <c r="NZ30" i="14"/>
  <c r="NZ29" i="14"/>
  <c r="NZ28" i="14"/>
  <c r="NZ27" i="14"/>
  <c r="NZ12" i="14"/>
  <c r="NZ4" i="14"/>
  <c r="LL67" i="2"/>
  <c r="LL66" i="2"/>
  <c r="LL65" i="2"/>
  <c r="LL64" i="2"/>
  <c r="LL63" i="2"/>
  <c r="LL57" i="2"/>
  <c r="LL44" i="2"/>
  <c r="LL43" i="2"/>
  <c r="LK35" i="2"/>
  <c r="LK8" i="2"/>
  <c r="LF16" i="2"/>
  <c r="KV51" i="11" l="1"/>
  <c r="LL68" i="2"/>
  <c r="KS10" i="11"/>
  <c r="KS50" i="11" l="1"/>
  <c r="KS49" i="11"/>
  <c r="KS47" i="11"/>
  <c r="KS46" i="11"/>
  <c r="KS40" i="11"/>
  <c r="NY40" i="14"/>
  <c r="NY39" i="14"/>
  <c r="NY38" i="14"/>
  <c r="NY37" i="14"/>
  <c r="NY36" i="14"/>
  <c r="NY35" i="14"/>
  <c r="NY34" i="14"/>
  <c r="NY32" i="14"/>
  <c r="NY31" i="14"/>
  <c r="NY30" i="14"/>
  <c r="NY29" i="14"/>
  <c r="NY28" i="14"/>
  <c r="NY27" i="14"/>
  <c r="NY12" i="14"/>
  <c r="NY4" i="14"/>
  <c r="LI67" i="2"/>
  <c r="LI66" i="2"/>
  <c r="LI65" i="2"/>
  <c r="LI64" i="2"/>
  <c r="LI63" i="2"/>
  <c r="LI57" i="2"/>
  <c r="LI44" i="2"/>
  <c r="LI43" i="2"/>
  <c r="LH35" i="2"/>
  <c r="LH8" i="2"/>
  <c r="KS51" i="11" l="1"/>
  <c r="LI68" i="2"/>
  <c r="KP50" i="11" l="1"/>
  <c r="KP49" i="11"/>
  <c r="KP47" i="11"/>
  <c r="KP46" i="11"/>
  <c r="KP40" i="11"/>
  <c r="NX40" i="14"/>
  <c r="NX39" i="14"/>
  <c r="NX38" i="14"/>
  <c r="NX37" i="14"/>
  <c r="NX36" i="14"/>
  <c r="NX35" i="14"/>
  <c r="NX34" i="14"/>
  <c r="NX32" i="14"/>
  <c r="NX31" i="14"/>
  <c r="NX30" i="14"/>
  <c r="NX29" i="14"/>
  <c r="NX28" i="14"/>
  <c r="NX27" i="14"/>
  <c r="NX12" i="14"/>
  <c r="NX4" i="14"/>
  <c r="LF67" i="2"/>
  <c r="LF66" i="2"/>
  <c r="LF65" i="2"/>
  <c r="LF64" i="2"/>
  <c r="LF63" i="2"/>
  <c r="LF57" i="2"/>
  <c r="LF44" i="2"/>
  <c r="LF43" i="2"/>
  <c r="LE35" i="2"/>
  <c r="LE8" i="2"/>
  <c r="LC16" i="2"/>
  <c r="LF68" i="2" l="1"/>
  <c r="KP51" i="11"/>
  <c r="KM50" i="11"/>
  <c r="KM49" i="11"/>
  <c r="KM47" i="11"/>
  <c r="KM46" i="11"/>
  <c r="KM40" i="11"/>
  <c r="NW40" i="14"/>
  <c r="NW39" i="14"/>
  <c r="NW38" i="14"/>
  <c r="NW37" i="14"/>
  <c r="NW36" i="14"/>
  <c r="NW35" i="14"/>
  <c r="NW34" i="14"/>
  <c r="NW32" i="14"/>
  <c r="NW31" i="14"/>
  <c r="NW30" i="14"/>
  <c r="NW29" i="14"/>
  <c r="NW28" i="14"/>
  <c r="NW27" i="14"/>
  <c r="NW12" i="14"/>
  <c r="NW4" i="14"/>
  <c r="LC67" i="2"/>
  <c r="LC66" i="2"/>
  <c r="LC65" i="2"/>
  <c r="LC64" i="2"/>
  <c r="LC63" i="2"/>
  <c r="LC57" i="2"/>
  <c r="LC44" i="2"/>
  <c r="LC43" i="2"/>
  <c r="LB35" i="2"/>
  <c r="LB8" i="2"/>
  <c r="KZ17" i="2"/>
  <c r="KZ16" i="2"/>
  <c r="KJ10" i="11"/>
  <c r="KM51" i="11" l="1"/>
  <c r="LC68" i="2"/>
  <c r="KJ50" i="11"/>
  <c r="KJ49" i="11"/>
  <c r="KJ47" i="11"/>
  <c r="KJ46" i="11"/>
  <c r="KJ40" i="11"/>
  <c r="NV40" i="14"/>
  <c r="NV39" i="14"/>
  <c r="NV38" i="14"/>
  <c r="NV37" i="14"/>
  <c r="NV36" i="14"/>
  <c r="NV35" i="14"/>
  <c r="NV34" i="14"/>
  <c r="NV32" i="14"/>
  <c r="NV31" i="14"/>
  <c r="NV30" i="14"/>
  <c r="NV29" i="14"/>
  <c r="NV28" i="14"/>
  <c r="NV27" i="14"/>
  <c r="NV12" i="14"/>
  <c r="NV4" i="14"/>
  <c r="KZ67" i="2"/>
  <c r="KZ66" i="2"/>
  <c r="KZ65" i="2"/>
  <c r="KZ64" i="2"/>
  <c r="KZ63" i="2"/>
  <c r="KZ57" i="2"/>
  <c r="KZ44" i="2"/>
  <c r="KZ43" i="2"/>
  <c r="KY35" i="2"/>
  <c r="KY8" i="2"/>
  <c r="KW17" i="2"/>
  <c r="KW16" i="2"/>
  <c r="KJ51" i="11" l="1"/>
  <c r="KZ68" i="2"/>
  <c r="KG50" i="11"/>
  <c r="KG49" i="11"/>
  <c r="KG47" i="11"/>
  <c r="KG46" i="11"/>
  <c r="KG40" i="11"/>
  <c r="KW67" i="2"/>
  <c r="KW66" i="2"/>
  <c r="KW65" i="2"/>
  <c r="KW64" i="2"/>
  <c r="KW63" i="2"/>
  <c r="KW57" i="2"/>
  <c r="KW44" i="2"/>
  <c r="KW43" i="2"/>
  <c r="NU40" i="14"/>
  <c r="NU39" i="14"/>
  <c r="NU38" i="14"/>
  <c r="NU37" i="14"/>
  <c r="NU36" i="14"/>
  <c r="NU35" i="14"/>
  <c r="NU34" i="14"/>
  <c r="NU32" i="14"/>
  <c r="NU31" i="14"/>
  <c r="NU30" i="14"/>
  <c r="NU29" i="14"/>
  <c r="NU28" i="14"/>
  <c r="NU27" i="14"/>
  <c r="NU12" i="14"/>
  <c r="NU4" i="14"/>
  <c r="KG51" i="11" l="1"/>
  <c r="KW68" i="2"/>
  <c r="KV35" i="2"/>
  <c r="KV8" i="2"/>
  <c r="KT17" i="2"/>
  <c r="KT16" i="2"/>
  <c r="KD50" i="11" l="1"/>
  <c r="KD49" i="11"/>
  <c r="KD47" i="11"/>
  <c r="KD46" i="11"/>
  <c r="KD40" i="11"/>
  <c r="NT40" i="14"/>
  <c r="NT39" i="14"/>
  <c r="NT38" i="14"/>
  <c r="NT37" i="14"/>
  <c r="NT36" i="14"/>
  <c r="NT35" i="14"/>
  <c r="NT34" i="14"/>
  <c r="NT32" i="14"/>
  <c r="NT31" i="14"/>
  <c r="NT30" i="14"/>
  <c r="NT29" i="14"/>
  <c r="NT28" i="14"/>
  <c r="NT27" i="14"/>
  <c r="NT12" i="14"/>
  <c r="NT4" i="14"/>
  <c r="KT67" i="2"/>
  <c r="KT66" i="2"/>
  <c r="KT65" i="2"/>
  <c r="KT64" i="2"/>
  <c r="KT63" i="2"/>
  <c r="KT57" i="2"/>
  <c r="KT44" i="2"/>
  <c r="KT43" i="2"/>
  <c r="KS35" i="2"/>
  <c r="KS8" i="2"/>
  <c r="KQ17" i="2"/>
  <c r="KQ16" i="2"/>
  <c r="KD51" i="11" l="1"/>
  <c r="KT68" i="2"/>
  <c r="KA50" i="11"/>
  <c r="KA49" i="11"/>
  <c r="KA47" i="11"/>
  <c r="KA46" i="11"/>
  <c r="KA40" i="11"/>
  <c r="NS40" i="14"/>
  <c r="NS39" i="14"/>
  <c r="NS38" i="14"/>
  <c r="NS37" i="14"/>
  <c r="NS36" i="14"/>
  <c r="NS35" i="14"/>
  <c r="NS34" i="14"/>
  <c r="NS32" i="14"/>
  <c r="NS31" i="14"/>
  <c r="NS30" i="14"/>
  <c r="NS29" i="14"/>
  <c r="NS28" i="14"/>
  <c r="NS27" i="14"/>
  <c r="NS12" i="14"/>
  <c r="NS4" i="14"/>
  <c r="KQ67" i="2"/>
  <c r="KQ66" i="2"/>
  <c r="KQ65" i="2"/>
  <c r="KQ64" i="2"/>
  <c r="KQ63" i="2"/>
  <c r="KQ57" i="2"/>
  <c r="KQ44" i="2"/>
  <c r="KQ43" i="2"/>
  <c r="KP35" i="2"/>
  <c r="KP8" i="2"/>
  <c r="KM17" i="2"/>
  <c r="KM16" i="2"/>
  <c r="KA51" i="11" l="1"/>
  <c r="KQ68" i="2"/>
  <c r="JX50" i="11" l="1"/>
  <c r="JX49" i="11"/>
  <c r="JX47" i="11"/>
  <c r="JX46" i="11"/>
  <c r="JX40" i="11"/>
  <c r="NQ40" i="14"/>
  <c r="NQ39" i="14"/>
  <c r="NQ38" i="14"/>
  <c r="NQ37" i="14"/>
  <c r="NQ36" i="14"/>
  <c r="NQ35" i="14"/>
  <c r="NQ34" i="14"/>
  <c r="NQ32" i="14"/>
  <c r="NQ31" i="14"/>
  <c r="NQ30" i="14"/>
  <c r="NQ29" i="14"/>
  <c r="NQ28" i="14"/>
  <c r="NQ27" i="14"/>
  <c r="NQ12" i="14"/>
  <c r="NQ4" i="14"/>
  <c r="KM67" i="2"/>
  <c r="KM66" i="2"/>
  <c r="KM65" i="2"/>
  <c r="KM64" i="2"/>
  <c r="KM63" i="2"/>
  <c r="KM57" i="2"/>
  <c r="KM44" i="2"/>
  <c r="KM43" i="2"/>
  <c r="KL35" i="2"/>
  <c r="KL8" i="2"/>
  <c r="KJ17" i="2"/>
  <c r="KJ16" i="2"/>
  <c r="JU50" i="11"/>
  <c r="JU49" i="11"/>
  <c r="JU47" i="11"/>
  <c r="JU46" i="11"/>
  <c r="JU40" i="11"/>
  <c r="JX51" i="11" l="1"/>
  <c r="JU51" i="11"/>
  <c r="KM68" i="2"/>
  <c r="NP40" i="14"/>
  <c r="NP39" i="14"/>
  <c r="NP38" i="14"/>
  <c r="NP37" i="14"/>
  <c r="NP36" i="14"/>
  <c r="NP35" i="14"/>
  <c r="NP34" i="14"/>
  <c r="NP32" i="14"/>
  <c r="NP31" i="14"/>
  <c r="NP30" i="14"/>
  <c r="NP29" i="14"/>
  <c r="NP28" i="14"/>
  <c r="NP27" i="14"/>
  <c r="NP12" i="14"/>
  <c r="NP4" i="14"/>
  <c r="KJ67" i="2"/>
  <c r="KJ66" i="2"/>
  <c r="KJ65" i="2"/>
  <c r="KJ64" i="2"/>
  <c r="KJ63" i="2"/>
  <c r="KJ57" i="2"/>
  <c r="KJ44" i="2"/>
  <c r="KJ43" i="2"/>
  <c r="KI35" i="2"/>
  <c r="KI8" i="2"/>
  <c r="KG17" i="2"/>
  <c r="KG16" i="2"/>
  <c r="KJ68" i="2" l="1"/>
  <c r="JR50" i="11"/>
  <c r="JR49" i="11"/>
  <c r="JR47" i="11"/>
  <c r="JR46" i="11"/>
  <c r="JR40" i="11"/>
  <c r="NO40" i="14"/>
  <c r="NO39" i="14"/>
  <c r="NO38" i="14"/>
  <c r="NO37" i="14"/>
  <c r="NO36" i="14"/>
  <c r="NO35" i="14"/>
  <c r="NO34" i="14"/>
  <c r="NO32" i="14"/>
  <c r="NO31" i="14"/>
  <c r="NO30" i="14"/>
  <c r="NO29" i="14"/>
  <c r="NO28" i="14"/>
  <c r="NO27" i="14"/>
  <c r="NO12" i="14"/>
  <c r="NO4" i="14"/>
  <c r="KG44" i="2"/>
  <c r="KG43" i="2"/>
  <c r="KG67" i="2"/>
  <c r="KG66" i="2"/>
  <c r="KG65" i="2"/>
  <c r="KG64" i="2"/>
  <c r="KG63" i="2"/>
  <c r="KG57" i="2"/>
  <c r="KF35" i="2"/>
  <c r="KF8" i="2"/>
  <c r="KG68" i="2" l="1"/>
  <c r="JR51" i="11"/>
  <c r="KD17" i="2"/>
  <c r="KD16" i="2"/>
  <c r="JO50" i="11" l="1"/>
  <c r="JO49" i="11"/>
  <c r="JO47" i="11"/>
  <c r="JO46" i="11"/>
  <c r="JO40" i="11"/>
  <c r="NN40" i="14"/>
  <c r="NN39" i="14"/>
  <c r="NN38" i="14"/>
  <c r="NN37" i="14"/>
  <c r="NN36" i="14"/>
  <c r="NN35" i="14"/>
  <c r="NN34" i="14"/>
  <c r="NN32" i="14"/>
  <c r="NN31" i="14"/>
  <c r="NN30" i="14"/>
  <c r="NN29" i="14"/>
  <c r="NN28" i="14"/>
  <c r="NN27" i="14"/>
  <c r="NN12" i="14"/>
  <c r="NN4" i="14"/>
  <c r="KD44" i="2"/>
  <c r="KD43" i="2"/>
  <c r="KD67" i="2"/>
  <c r="KD66" i="2"/>
  <c r="KD65" i="2"/>
  <c r="KD64" i="2"/>
  <c r="KD63" i="2"/>
  <c r="KD57" i="2"/>
  <c r="KC35" i="2"/>
  <c r="KC8" i="2"/>
  <c r="KA17" i="2"/>
  <c r="KA16" i="2"/>
  <c r="JO51" i="11" l="1"/>
  <c r="KD68" i="2"/>
  <c r="JL50" i="11"/>
  <c r="JL49" i="11"/>
  <c r="JL47" i="11"/>
  <c r="JL46" i="11"/>
  <c r="JL40" i="11"/>
  <c r="JL51" i="11" l="1"/>
  <c r="NM40" i="14"/>
  <c r="NM39" i="14"/>
  <c r="NM38" i="14"/>
  <c r="NM37" i="14"/>
  <c r="NM36" i="14"/>
  <c r="NM35" i="14"/>
  <c r="NM34" i="14"/>
  <c r="NM32" i="14"/>
  <c r="NM31" i="14"/>
  <c r="NM30" i="14"/>
  <c r="NM29" i="14"/>
  <c r="NM28" i="14"/>
  <c r="NM27" i="14"/>
  <c r="NM12" i="14"/>
  <c r="NM4" i="14"/>
  <c r="KA67" i="2"/>
  <c r="KA66" i="2"/>
  <c r="KA65" i="2"/>
  <c r="KA64" i="2"/>
  <c r="KA63" i="2"/>
  <c r="KA57" i="2"/>
  <c r="KA44" i="2"/>
  <c r="KA43" i="2"/>
  <c r="JZ35" i="2"/>
  <c r="JZ8" i="2"/>
  <c r="JX17" i="2"/>
  <c r="JX16" i="2"/>
  <c r="KA68" i="2" l="1"/>
  <c r="JI50" i="11" l="1"/>
  <c r="JI49" i="11"/>
  <c r="JI47" i="11"/>
  <c r="JI46" i="11"/>
  <c r="JI40" i="11"/>
  <c r="NL40" i="14"/>
  <c r="NL39" i="14"/>
  <c r="NL37" i="14"/>
  <c r="NL36" i="14"/>
  <c r="NL35" i="14"/>
  <c r="NL34" i="14"/>
  <c r="NL32" i="14"/>
  <c r="NL30" i="14"/>
  <c r="NL29" i="14"/>
  <c r="NL28" i="14"/>
  <c r="NL27" i="14"/>
  <c r="NL12" i="14"/>
  <c r="NL31" i="14"/>
  <c r="NL4" i="14"/>
  <c r="JX67" i="2"/>
  <c r="JX66" i="2"/>
  <c r="JX65" i="2"/>
  <c r="JX64" i="2"/>
  <c r="JX63" i="2"/>
  <c r="JX57" i="2"/>
  <c r="JX44" i="2"/>
  <c r="JX43" i="2"/>
  <c r="JW35" i="2"/>
  <c r="JW8" i="2"/>
  <c r="JT17" i="2"/>
  <c r="JT16" i="2"/>
  <c r="JI51" i="11" l="1"/>
  <c r="JX68" i="2"/>
  <c r="NL38" i="14"/>
  <c r="JF50" i="11" l="1"/>
  <c r="JF49" i="11"/>
  <c r="JF47" i="11"/>
  <c r="JF46" i="11"/>
  <c r="JF40" i="11"/>
  <c r="NJ40" i="14"/>
  <c r="NJ39" i="14"/>
  <c r="NJ38" i="14"/>
  <c r="NJ37" i="14"/>
  <c r="NJ36" i="14"/>
  <c r="NJ35" i="14"/>
  <c r="NJ34" i="14"/>
  <c r="NJ32" i="14"/>
  <c r="NJ31" i="14"/>
  <c r="NJ30" i="14"/>
  <c r="NJ29" i="14"/>
  <c r="NJ28" i="14"/>
  <c r="NJ27" i="14"/>
  <c r="NJ12" i="14"/>
  <c r="NJ4" i="14"/>
  <c r="JT67" i="2"/>
  <c r="JT66" i="2"/>
  <c r="JT65" i="2"/>
  <c r="JT64" i="2"/>
  <c r="JT63" i="2"/>
  <c r="JT57" i="2"/>
  <c r="JT44" i="2"/>
  <c r="JT43" i="2"/>
  <c r="JS35" i="2"/>
  <c r="JS8" i="2"/>
  <c r="JQ17" i="2"/>
  <c r="JQ16" i="2"/>
  <c r="JF51" i="11" l="1"/>
  <c r="JT68" i="2"/>
  <c r="JC50" i="11"/>
  <c r="JC49" i="11"/>
  <c r="JC47" i="11"/>
  <c r="JC46" i="11"/>
  <c r="JC40" i="11"/>
  <c r="NI40" i="14"/>
  <c r="NI39" i="14"/>
  <c r="NI38" i="14"/>
  <c r="NI37" i="14"/>
  <c r="NI36" i="14"/>
  <c r="NI35" i="14"/>
  <c r="NI34" i="14"/>
  <c r="NI32" i="14"/>
  <c r="NI31" i="14"/>
  <c r="NI30" i="14"/>
  <c r="NI29" i="14"/>
  <c r="NI28" i="14"/>
  <c r="NI27" i="14"/>
  <c r="NI12" i="14"/>
  <c r="NI4" i="14"/>
  <c r="JQ67" i="2"/>
  <c r="JQ66" i="2"/>
  <c r="JQ65" i="2"/>
  <c r="JQ64" i="2"/>
  <c r="JQ63" i="2"/>
  <c r="JQ57" i="2"/>
  <c r="JQ44" i="2"/>
  <c r="JQ43" i="2"/>
  <c r="JP35" i="2"/>
  <c r="JP8" i="2"/>
  <c r="JN17" i="2"/>
  <c r="JN16" i="2"/>
  <c r="JC51" i="11" l="1"/>
  <c r="JQ68" i="2"/>
  <c r="IZ50" i="11"/>
  <c r="IZ49" i="11"/>
  <c r="IZ47" i="11"/>
  <c r="IZ46" i="11"/>
  <c r="IZ40" i="11"/>
  <c r="NH40" i="14"/>
  <c r="NH39" i="14"/>
  <c r="NH38" i="14"/>
  <c r="NH37" i="14"/>
  <c r="NH36" i="14"/>
  <c r="NH35" i="14"/>
  <c r="NH34" i="14"/>
  <c r="NH32" i="14"/>
  <c r="NH31" i="14"/>
  <c r="NH30" i="14"/>
  <c r="NH29" i="14"/>
  <c r="NH28" i="14"/>
  <c r="NH27" i="14"/>
  <c r="NH12" i="14"/>
  <c r="NH4" i="14"/>
  <c r="JN67" i="2"/>
  <c r="JN66" i="2"/>
  <c r="JN65" i="2"/>
  <c r="JN64" i="2"/>
  <c r="JN63" i="2"/>
  <c r="JN57" i="2"/>
  <c r="JN44" i="2"/>
  <c r="JN43" i="2"/>
  <c r="JM35" i="2"/>
  <c r="JM8" i="2"/>
  <c r="JK17" i="2"/>
  <c r="JK16" i="2"/>
  <c r="IZ51" i="11" l="1"/>
  <c r="JN68" i="2"/>
  <c r="IW50" i="11" l="1"/>
  <c r="IW49" i="11"/>
  <c r="IW47" i="11"/>
  <c r="IW46" i="11"/>
  <c r="IW40" i="11"/>
  <c r="NG40" i="14"/>
  <c r="NG39" i="14"/>
  <c r="NG38" i="14"/>
  <c r="NG37" i="14"/>
  <c r="NG36" i="14"/>
  <c r="NG35" i="14"/>
  <c r="NG34" i="14"/>
  <c r="NG32" i="14"/>
  <c r="NG31" i="14"/>
  <c r="NG30" i="14"/>
  <c r="NG29" i="14"/>
  <c r="NG28" i="14"/>
  <c r="NG27" i="14"/>
  <c r="NG12" i="14"/>
  <c r="NG4" i="14"/>
  <c r="JK67" i="2"/>
  <c r="JK66" i="2"/>
  <c r="JK65" i="2"/>
  <c r="JK64" i="2"/>
  <c r="JK63" i="2"/>
  <c r="JK57" i="2"/>
  <c r="JK44" i="2"/>
  <c r="JK43" i="2"/>
  <c r="JJ35" i="2"/>
  <c r="JJ8" i="2"/>
  <c r="NE9" i="14"/>
  <c r="JH17" i="2"/>
  <c r="JH16" i="2"/>
  <c r="IW51" i="11" l="1"/>
  <c r="JK68" i="2"/>
  <c r="IT46" i="11"/>
  <c r="IT50" i="11"/>
  <c r="IT49" i="11"/>
  <c r="IT47" i="11"/>
  <c r="IT40" i="11"/>
  <c r="NF40" i="14"/>
  <c r="NF37" i="14"/>
  <c r="NF36" i="14"/>
  <c r="NF35" i="14"/>
  <c r="NF34" i="14"/>
  <c r="NF30" i="14"/>
  <c r="NF29" i="14"/>
  <c r="NF27" i="14"/>
  <c r="NF12" i="14"/>
  <c r="NF32" i="14"/>
  <c r="NF31" i="14"/>
  <c r="NF4" i="14"/>
  <c r="JH67" i="2"/>
  <c r="JH66" i="2"/>
  <c r="JH65" i="2"/>
  <c r="JH64" i="2"/>
  <c r="JH63" i="2"/>
  <c r="JH57" i="2"/>
  <c r="JH44" i="2"/>
  <c r="JH43" i="2"/>
  <c r="JG35" i="2"/>
  <c r="JG8" i="2"/>
  <c r="JE17" i="2"/>
  <c r="JE16" i="2"/>
  <c r="JE67" i="2"/>
  <c r="JE66" i="2"/>
  <c r="JE65" i="2"/>
  <c r="JE64" i="2"/>
  <c r="JE63" i="2"/>
  <c r="JE57" i="2"/>
  <c r="IT51" i="11" l="1"/>
  <c r="JH68" i="2"/>
  <c r="NF38" i="14"/>
  <c r="NF39" i="14"/>
  <c r="NF28" i="14"/>
  <c r="JE68" i="2"/>
  <c r="IQ50" i="11" l="1"/>
  <c r="IQ49" i="11"/>
  <c r="IQ47" i="11"/>
  <c r="IQ46" i="11"/>
  <c r="IQ40" i="11"/>
  <c r="NE40" i="14"/>
  <c r="NE39" i="14"/>
  <c r="NE38" i="14"/>
  <c r="NE37" i="14"/>
  <c r="NE36" i="14"/>
  <c r="NE35" i="14"/>
  <c r="NE34" i="14"/>
  <c r="NE32" i="14"/>
  <c r="NE31" i="14"/>
  <c r="NE30" i="14"/>
  <c r="NE29" i="14"/>
  <c r="NE28" i="14"/>
  <c r="NE27" i="14"/>
  <c r="NE12" i="14"/>
  <c r="NE4" i="14"/>
  <c r="JE44" i="2"/>
  <c r="JE43" i="2"/>
  <c r="JD35" i="2"/>
  <c r="JD8" i="2"/>
  <c r="IQ51" i="11" l="1"/>
  <c r="JA17" i="2" l="1"/>
  <c r="JA16" i="2"/>
  <c r="NC10" i="14"/>
  <c r="NC9" i="14"/>
  <c r="NC6" i="14"/>
  <c r="NC37" i="14"/>
  <c r="IN50" i="11" l="1"/>
  <c r="IN49" i="11"/>
  <c r="IN47" i="11"/>
  <c r="IN46" i="11"/>
  <c r="IN40" i="11"/>
  <c r="NC40" i="14"/>
  <c r="NC39" i="14"/>
  <c r="NC38" i="14"/>
  <c r="NC36" i="14"/>
  <c r="NC35" i="14"/>
  <c r="NC34" i="14"/>
  <c r="NC32" i="14"/>
  <c r="NC31" i="14"/>
  <c r="NC30" i="14"/>
  <c r="NC29" i="14"/>
  <c r="NC28" i="14"/>
  <c r="NC27" i="14"/>
  <c r="NC12" i="14"/>
  <c r="NC4" i="14"/>
  <c r="JA67" i="2"/>
  <c r="JA66" i="2"/>
  <c r="JA65" i="2"/>
  <c r="JA64" i="2"/>
  <c r="JA63" i="2"/>
  <c r="JA57" i="2"/>
  <c r="JA44" i="2"/>
  <c r="JA43" i="2"/>
  <c r="IZ35" i="2"/>
  <c r="IZ8" i="2"/>
  <c r="IX17" i="2"/>
  <c r="IX16" i="2"/>
  <c r="IN51" i="11" l="1"/>
  <c r="JA68" i="2"/>
  <c r="IK50" i="11"/>
  <c r="IK49" i="11"/>
  <c r="IK47" i="11"/>
  <c r="IK46" i="11"/>
  <c r="IK40" i="11"/>
  <c r="NB40" i="14"/>
  <c r="NB39" i="14"/>
  <c r="NB38" i="14"/>
  <c r="NB36" i="14"/>
  <c r="NB35" i="14"/>
  <c r="NB34" i="14"/>
  <c r="NB32" i="14"/>
  <c r="NB31" i="14"/>
  <c r="NB30" i="14"/>
  <c r="NB29" i="14"/>
  <c r="NB28" i="14"/>
  <c r="NB27" i="14"/>
  <c r="NB12" i="14"/>
  <c r="NB4" i="14"/>
  <c r="IX67" i="2"/>
  <c r="IX66" i="2"/>
  <c r="IX65" i="2"/>
  <c r="IX64" i="2"/>
  <c r="IX63" i="2"/>
  <c r="IX57" i="2"/>
  <c r="IX44" i="2"/>
  <c r="IX43" i="2"/>
  <c r="IW35" i="2"/>
  <c r="IW8" i="2"/>
  <c r="IU17" i="2"/>
  <c r="IU16" i="2"/>
  <c r="IK51" i="11" l="1"/>
  <c r="IX68" i="2"/>
  <c r="IH50" i="11" l="1"/>
  <c r="IH49" i="11"/>
  <c r="IH47" i="11"/>
  <c r="IH46" i="11"/>
  <c r="IH40" i="11"/>
  <c r="NA40" i="14"/>
  <c r="NA39" i="14"/>
  <c r="NA38" i="14"/>
  <c r="NA37" i="14"/>
  <c r="NA36" i="14"/>
  <c r="NA35" i="14"/>
  <c r="NA34" i="14"/>
  <c r="NA32" i="14"/>
  <c r="NA31" i="14"/>
  <c r="NA30" i="14"/>
  <c r="NA29" i="14"/>
  <c r="NA28" i="14"/>
  <c r="NA27" i="14"/>
  <c r="NA12" i="14"/>
  <c r="NA4" i="14"/>
  <c r="IU67" i="2"/>
  <c r="IU66" i="2"/>
  <c r="IU65" i="2"/>
  <c r="IU64" i="2"/>
  <c r="IU63" i="2"/>
  <c r="IU57" i="2"/>
  <c r="IU44" i="2"/>
  <c r="IU43" i="2"/>
  <c r="IT35" i="2"/>
  <c r="IT8" i="2"/>
  <c r="WJ10" i="11"/>
  <c r="WG10" i="11"/>
  <c r="WD10" i="11"/>
  <c r="WA10" i="11"/>
  <c r="VX10" i="11"/>
  <c r="VU10" i="11"/>
  <c r="VR10" i="11"/>
  <c r="VO10" i="11"/>
  <c r="VL10" i="11"/>
  <c r="VI10" i="11"/>
  <c r="VF10" i="11"/>
  <c r="VC10" i="11"/>
  <c r="UZ10" i="11"/>
  <c r="UW10" i="11"/>
  <c r="UT10" i="11"/>
  <c r="UQ10" i="11"/>
  <c r="UN10" i="11"/>
  <c r="UL10" i="11"/>
  <c r="UJ10" i="11"/>
  <c r="UG10" i="11"/>
  <c r="UD10" i="11"/>
  <c r="UA10" i="11"/>
  <c r="TX10" i="11"/>
  <c r="TO10" i="11"/>
  <c r="TL10" i="11"/>
  <c r="TI10" i="11"/>
  <c r="TF10" i="11"/>
  <c r="TD10" i="11"/>
  <c r="TB10" i="11"/>
  <c r="SY10" i="11"/>
  <c r="SD10" i="11"/>
  <c r="SA10" i="11"/>
  <c r="RX10" i="11"/>
  <c r="RP10" i="11"/>
  <c r="RN10" i="11"/>
  <c r="RM10" i="11"/>
  <c r="QO21" i="11"/>
  <c r="RD10" i="11"/>
  <c r="RA10" i="11"/>
  <c r="QR10" i="11"/>
  <c r="QO10" i="11"/>
  <c r="QL10" i="11"/>
  <c r="QI10" i="11"/>
  <c r="QF10" i="11"/>
  <c r="QD10" i="11"/>
  <c r="QC10" i="11"/>
  <c r="PZ10" i="11"/>
  <c r="PW10" i="11"/>
  <c r="PT10" i="11"/>
  <c r="PQ10" i="11"/>
  <c r="PN10" i="11"/>
  <c r="PK10" i="11"/>
  <c r="PH10" i="11"/>
  <c r="PE10" i="11"/>
  <c r="OV10" i="11"/>
  <c r="OS10" i="11"/>
  <c r="OP10" i="11"/>
  <c r="NX21" i="11"/>
  <c r="OM10" i="11"/>
  <c r="OD10" i="11"/>
  <c r="OA10" i="11"/>
  <c r="NX10" i="11"/>
  <c r="NU10" i="11"/>
  <c r="NR10" i="11"/>
  <c r="NO10" i="11"/>
  <c r="NL10" i="11"/>
  <c r="NI10" i="11"/>
  <c r="NF10" i="11"/>
  <c r="NC10" i="11"/>
  <c r="MZ10" i="11"/>
  <c r="MW10" i="11"/>
  <c r="MT10" i="11"/>
  <c r="MQ10" i="11"/>
  <c r="MN10" i="11"/>
  <c r="MK10" i="11"/>
  <c r="MH10" i="11"/>
  <c r="ME10" i="11"/>
  <c r="MB10" i="11"/>
  <c r="LP10" i="11"/>
  <c r="LM10" i="11"/>
  <c r="LJ10" i="11"/>
  <c r="LG10" i="11"/>
  <c r="LD10" i="11"/>
  <c r="LA10" i="11"/>
  <c r="KZ10" i="11"/>
  <c r="KY10" i="11"/>
  <c r="KX10" i="11"/>
  <c r="KW10" i="11"/>
  <c r="KV10" i="11"/>
  <c r="KP10" i="11"/>
  <c r="KG10" i="11"/>
  <c r="KD10" i="11"/>
  <c r="KA10" i="11"/>
  <c r="JX10" i="11"/>
  <c r="JU10" i="11"/>
  <c r="JR10" i="11"/>
  <c r="JO10" i="11"/>
  <c r="JL10" i="11"/>
  <c r="JI10" i="11"/>
  <c r="IR17" i="2"/>
  <c r="IR16" i="2"/>
  <c r="QR21" i="11" l="1"/>
  <c r="QU21" i="11" s="1"/>
  <c r="QX21" i="11" s="1"/>
  <c r="OA21" i="11"/>
  <c r="IH51" i="11"/>
  <c r="IU68" i="2"/>
  <c r="IE50" i="11"/>
  <c r="IE49" i="11"/>
  <c r="IE47" i="11"/>
  <c r="IE46" i="11"/>
  <c r="IE40" i="11"/>
  <c r="MZ40" i="14"/>
  <c r="MZ39" i="14"/>
  <c r="MZ38" i="14"/>
  <c r="MZ37" i="14"/>
  <c r="MZ36" i="14"/>
  <c r="MZ35" i="14"/>
  <c r="MZ34" i="14"/>
  <c r="MZ32" i="14"/>
  <c r="MZ31" i="14"/>
  <c r="MZ30" i="14"/>
  <c r="MZ29" i="14"/>
  <c r="MZ28" i="14"/>
  <c r="MZ27" i="14"/>
  <c r="MZ12" i="14"/>
  <c r="MZ4" i="14"/>
  <c r="IR67" i="2"/>
  <c r="IR66" i="2"/>
  <c r="IR65" i="2"/>
  <c r="IR64" i="2"/>
  <c r="IR63" i="2"/>
  <c r="IR57" i="2"/>
  <c r="IR44" i="2"/>
  <c r="IR43" i="2"/>
  <c r="IQ35" i="2"/>
  <c r="IQ8" i="2"/>
  <c r="IO17" i="2"/>
  <c r="IO16" i="2"/>
  <c r="IO67" i="2"/>
  <c r="IO66" i="2"/>
  <c r="IO65" i="2"/>
  <c r="IO64" i="2"/>
  <c r="IO63" i="2"/>
  <c r="IO57" i="2"/>
  <c r="RA21" i="11" l="1"/>
  <c r="OD21" i="11"/>
  <c r="IR68" i="2"/>
  <c r="IE51" i="11"/>
  <c r="IO68" i="2"/>
  <c r="RD21" i="11" l="1"/>
  <c r="RG21" i="11" s="1"/>
  <c r="RJ21" i="11" s="1"/>
  <c r="RM21" i="11" s="1"/>
  <c r="OG21" i="11"/>
  <c r="OJ21" i="11" s="1"/>
  <c r="IB50" i="11"/>
  <c r="IB49" i="11"/>
  <c r="IB47" i="11"/>
  <c r="IB46" i="11"/>
  <c r="IB40" i="11"/>
  <c r="MY40" i="14"/>
  <c r="MY38" i="14"/>
  <c r="MY37" i="14"/>
  <c r="MY36" i="14"/>
  <c r="MY35" i="14"/>
  <c r="MY34" i="14"/>
  <c r="MY30" i="14"/>
  <c r="MY29" i="14"/>
  <c r="MY28" i="14"/>
  <c r="MY27" i="14"/>
  <c r="MY12" i="14"/>
  <c r="MY4" i="14"/>
  <c r="MY31" i="14"/>
  <c r="IO44" i="2"/>
  <c r="IO43" i="2"/>
  <c r="IN35" i="2"/>
  <c r="IN8" i="2"/>
  <c r="MX5" i="14"/>
  <c r="MX6" i="14"/>
  <c r="MX10" i="14"/>
  <c r="MX9" i="14"/>
  <c r="IL17" i="2"/>
  <c r="IL16" i="2"/>
  <c r="RN21" i="11" l="1"/>
  <c r="RO21" i="11" s="1"/>
  <c r="RP21" i="11" s="1"/>
  <c r="RR21" i="11" s="1"/>
  <c r="RU21" i="11" s="1"/>
  <c r="RX21" i="11" s="1"/>
  <c r="OM21" i="11"/>
  <c r="IB51" i="11"/>
  <c r="MY39" i="14"/>
  <c r="MY32" i="14"/>
  <c r="HY50" i="11"/>
  <c r="HY49" i="11"/>
  <c r="HY47" i="11"/>
  <c r="HY46" i="11"/>
  <c r="HY40" i="11"/>
  <c r="MX42" i="14"/>
  <c r="MY42" i="14" s="1"/>
  <c r="MZ42" i="14" s="1"/>
  <c r="NA42" i="14" s="1"/>
  <c r="NB42" i="14" s="1"/>
  <c r="NC42" i="14" s="1"/>
  <c r="NE42" i="14" s="1"/>
  <c r="NF42" i="14" s="1"/>
  <c r="NG42" i="14" s="1"/>
  <c r="NH42" i="14" s="1"/>
  <c r="NI42" i="14" s="1"/>
  <c r="NJ42" i="14" s="1"/>
  <c r="NL42" i="14" s="1"/>
  <c r="NM42" i="14" s="1"/>
  <c r="NN42" i="14" s="1"/>
  <c r="NO42" i="14" s="1"/>
  <c r="NP42" i="14" s="1"/>
  <c r="NQ42" i="14" s="1"/>
  <c r="NS42" i="14" s="1"/>
  <c r="NT42" i="14" s="1"/>
  <c r="NU42" i="14" s="1"/>
  <c r="NV42" i="14" s="1"/>
  <c r="NW42" i="14" s="1"/>
  <c r="NX42" i="14" s="1"/>
  <c r="NY42" i="14" s="1"/>
  <c r="NZ42" i="14" s="1"/>
  <c r="MX41" i="14"/>
  <c r="MY41" i="14" s="1"/>
  <c r="MZ41" i="14" s="1"/>
  <c r="NA41" i="14" s="1"/>
  <c r="NB41" i="14" s="1"/>
  <c r="NC41" i="14" s="1"/>
  <c r="NE41" i="14" s="1"/>
  <c r="NF41" i="14" s="1"/>
  <c r="NG41" i="14" s="1"/>
  <c r="NH41" i="14" s="1"/>
  <c r="NI41" i="14" s="1"/>
  <c r="NJ41" i="14" s="1"/>
  <c r="NL41" i="14" s="1"/>
  <c r="NM41" i="14" s="1"/>
  <c r="NN41" i="14" s="1"/>
  <c r="NO41" i="14" s="1"/>
  <c r="NP41" i="14" s="1"/>
  <c r="NQ41" i="14" s="1"/>
  <c r="NS41" i="14" s="1"/>
  <c r="NT41" i="14" s="1"/>
  <c r="NU41" i="14" s="1"/>
  <c r="NV41" i="14" s="1"/>
  <c r="NW41" i="14" s="1"/>
  <c r="NX41" i="14" s="1"/>
  <c r="NY41" i="14" s="1"/>
  <c r="NZ41" i="14" s="1"/>
  <c r="MX40" i="14"/>
  <c r="MY49" i="14" s="1"/>
  <c r="MX39" i="14"/>
  <c r="MX38" i="14"/>
  <c r="MX37" i="14"/>
  <c r="MX36" i="14"/>
  <c r="MX35" i="14"/>
  <c r="MY44" i="14" s="1"/>
  <c r="MX34" i="14"/>
  <c r="MX32" i="14"/>
  <c r="MX31" i="14"/>
  <c r="MX30" i="14"/>
  <c r="MX29" i="14"/>
  <c r="MX28" i="14"/>
  <c r="MX27" i="14"/>
  <c r="MX12" i="14"/>
  <c r="MX4" i="14"/>
  <c r="IL67" i="2"/>
  <c r="IL66" i="2"/>
  <c r="IL65" i="2"/>
  <c r="IL64" i="2"/>
  <c r="IL63" i="2"/>
  <c r="IL57" i="2"/>
  <c r="IL44" i="2"/>
  <c r="IL43" i="2"/>
  <c r="IK35" i="2"/>
  <c r="IK8" i="2"/>
  <c r="IH17" i="2"/>
  <c r="IH16" i="2"/>
  <c r="MY48" i="14" l="1"/>
  <c r="MX43" i="14"/>
  <c r="NZ43" i="14"/>
  <c r="NY43" i="14"/>
  <c r="NX43" i="14"/>
  <c r="NW43" i="14"/>
  <c r="NV43" i="14"/>
  <c r="NU43" i="14"/>
  <c r="NT43" i="14"/>
  <c r="NS43" i="14"/>
  <c r="NQ43" i="14"/>
  <c r="NP43" i="14"/>
  <c r="NO43" i="14"/>
  <c r="NN43" i="14"/>
  <c r="NM43" i="14"/>
  <c r="NL43" i="14"/>
  <c r="NJ43" i="14"/>
  <c r="NI43" i="14"/>
  <c r="NH43" i="14"/>
  <c r="NG43" i="14"/>
  <c r="NF43" i="14"/>
  <c r="NE43" i="14"/>
  <c r="NC43" i="14"/>
  <c r="NB43" i="14"/>
  <c r="NA43" i="14"/>
  <c r="MZ43" i="14"/>
  <c r="MX45" i="14"/>
  <c r="NZ45" i="14"/>
  <c r="NY45" i="14"/>
  <c r="NX45" i="14"/>
  <c r="NW45" i="14"/>
  <c r="NV45" i="14"/>
  <c r="NU45" i="14"/>
  <c r="NT45" i="14"/>
  <c r="NS45" i="14"/>
  <c r="NQ45" i="14"/>
  <c r="NP45" i="14"/>
  <c r="NO45" i="14"/>
  <c r="NN45" i="14"/>
  <c r="NM45" i="14"/>
  <c r="NL45" i="14"/>
  <c r="NJ45" i="14"/>
  <c r="NI45" i="14"/>
  <c r="NH45" i="14"/>
  <c r="NG45" i="14"/>
  <c r="NE45" i="14"/>
  <c r="NF45" i="14"/>
  <c r="NC45" i="14"/>
  <c r="NB45" i="14"/>
  <c r="NA45" i="14"/>
  <c r="MZ45" i="14"/>
  <c r="MY43" i="14"/>
  <c r="MX47" i="14"/>
  <c r="NZ47" i="14"/>
  <c r="NY47" i="14"/>
  <c r="NX47" i="14"/>
  <c r="NW47" i="14"/>
  <c r="NV47" i="14"/>
  <c r="NU47" i="14"/>
  <c r="NT47" i="14"/>
  <c r="NS47" i="14"/>
  <c r="NQ47" i="14"/>
  <c r="NP47" i="14"/>
  <c r="NO47" i="14"/>
  <c r="NN47" i="14"/>
  <c r="NM47" i="14"/>
  <c r="NL47" i="14"/>
  <c r="NJ47" i="14"/>
  <c r="NI47" i="14"/>
  <c r="NH47" i="14"/>
  <c r="NG47" i="14"/>
  <c r="NE47" i="14"/>
  <c r="NF47" i="14"/>
  <c r="NC47" i="14"/>
  <c r="NB47" i="14"/>
  <c r="NA47" i="14"/>
  <c r="MZ47" i="14"/>
  <c r="MX48" i="14"/>
  <c r="NZ48" i="14"/>
  <c r="NY48" i="14"/>
  <c r="NX48" i="14"/>
  <c r="NW48" i="14"/>
  <c r="NV48" i="14"/>
  <c r="NU48" i="14"/>
  <c r="NT48" i="14"/>
  <c r="NS48" i="14"/>
  <c r="NQ48" i="14"/>
  <c r="NP48" i="14"/>
  <c r="NO48" i="14"/>
  <c r="NN48" i="14"/>
  <c r="NM48" i="14"/>
  <c r="NL48" i="14"/>
  <c r="NJ48" i="14"/>
  <c r="NI48" i="14"/>
  <c r="NH48" i="14"/>
  <c r="NG48" i="14"/>
  <c r="NF48" i="14"/>
  <c r="NE48" i="14"/>
  <c r="NC48" i="14"/>
  <c r="NB48" i="14"/>
  <c r="NA48" i="14"/>
  <c r="MZ48" i="14"/>
  <c r="MY47" i="14"/>
  <c r="MY45" i="14"/>
  <c r="MX44" i="14"/>
  <c r="NZ44" i="14"/>
  <c r="NY44" i="14"/>
  <c r="NX44" i="14"/>
  <c r="NW44" i="14"/>
  <c r="NV44" i="14"/>
  <c r="NU44" i="14"/>
  <c r="NT44" i="14"/>
  <c r="NS44" i="14"/>
  <c r="NQ44" i="14"/>
  <c r="NP44" i="14"/>
  <c r="NO44" i="14"/>
  <c r="NN44" i="14"/>
  <c r="NM44" i="14"/>
  <c r="NL44" i="14"/>
  <c r="NJ44" i="14"/>
  <c r="NI44" i="14"/>
  <c r="NH44" i="14"/>
  <c r="NG44" i="14"/>
  <c r="NE44" i="14"/>
  <c r="NF44" i="14"/>
  <c r="NC44" i="14"/>
  <c r="NB44" i="14"/>
  <c r="NA44" i="14"/>
  <c r="MZ44" i="14"/>
  <c r="MX46" i="14"/>
  <c r="NZ46" i="14"/>
  <c r="NY46" i="14"/>
  <c r="NX46" i="14"/>
  <c r="NW46" i="14"/>
  <c r="NV46" i="14"/>
  <c r="NU46" i="14"/>
  <c r="NT46" i="14"/>
  <c r="NS46" i="14"/>
  <c r="NQ46" i="14"/>
  <c r="NP46" i="14"/>
  <c r="NO46" i="14"/>
  <c r="NN46" i="14"/>
  <c r="NM46" i="14"/>
  <c r="NL46" i="14"/>
  <c r="NJ46" i="14"/>
  <c r="NI46" i="14"/>
  <c r="NH46" i="14"/>
  <c r="NG46" i="14"/>
  <c r="NF46" i="14"/>
  <c r="NE46" i="14"/>
  <c r="NC46" i="14"/>
  <c r="NB46" i="14"/>
  <c r="NA46" i="14"/>
  <c r="MZ46" i="14"/>
  <c r="MX49" i="14"/>
  <c r="NZ49" i="14"/>
  <c r="NY49" i="14"/>
  <c r="NX49" i="14"/>
  <c r="NW49" i="14"/>
  <c r="NV49" i="14"/>
  <c r="NU49" i="14"/>
  <c r="NT49" i="14"/>
  <c r="NS49" i="14"/>
  <c r="NQ49" i="14"/>
  <c r="NP49" i="14"/>
  <c r="NO49" i="14"/>
  <c r="NN49" i="14"/>
  <c r="NM49" i="14"/>
  <c r="NL49" i="14"/>
  <c r="NJ49" i="14"/>
  <c r="NI49" i="14"/>
  <c r="NH49" i="14"/>
  <c r="NG49" i="14"/>
  <c r="NF49" i="14"/>
  <c r="NE49" i="14"/>
  <c r="NC49" i="14"/>
  <c r="NB49" i="14"/>
  <c r="NA49" i="14"/>
  <c r="MZ49" i="14"/>
  <c r="MY46" i="14"/>
  <c r="SA21" i="11"/>
  <c r="SD21" i="11" s="1"/>
  <c r="SG21" i="11" s="1"/>
  <c r="OP21" i="11"/>
  <c r="HY51" i="11"/>
  <c r="IL68" i="2"/>
  <c r="HV50" i="11"/>
  <c r="HV49" i="11"/>
  <c r="HV47" i="11"/>
  <c r="HV46" i="11"/>
  <c r="HV40" i="11"/>
  <c r="MV40" i="14"/>
  <c r="MV38" i="14"/>
  <c r="MV37" i="14"/>
  <c r="MV36" i="14"/>
  <c r="MV34" i="14"/>
  <c r="MV31" i="14"/>
  <c r="MV30" i="14"/>
  <c r="MV29" i="14"/>
  <c r="MV28" i="14"/>
  <c r="MV27" i="14"/>
  <c r="MV12" i="14"/>
  <c r="MV39" i="14"/>
  <c r="MV35" i="14"/>
  <c r="IH67" i="2"/>
  <c r="IH66" i="2"/>
  <c r="IH65" i="2"/>
  <c r="IH64" i="2"/>
  <c r="IH63" i="2"/>
  <c r="IH57" i="2"/>
  <c r="IH44" i="2"/>
  <c r="IH43" i="2"/>
  <c r="IG35" i="2"/>
  <c r="IG8" i="2"/>
  <c r="IE67" i="2"/>
  <c r="MU6" i="14"/>
  <c r="MU9" i="14"/>
  <c r="MU10" i="14"/>
  <c r="MU37" i="14"/>
  <c r="IE17" i="2"/>
  <c r="IE16" i="2"/>
  <c r="SJ21" i="11" l="1"/>
  <c r="HV51" i="11"/>
  <c r="OS21" i="11"/>
  <c r="IH68" i="2"/>
  <c r="MV4" i="14"/>
  <c r="MV32" i="14"/>
  <c r="HS50" i="11"/>
  <c r="HS49" i="11"/>
  <c r="HS47" i="11"/>
  <c r="HS46" i="11"/>
  <c r="HS40" i="11"/>
  <c r="MU40" i="14"/>
  <c r="MU39" i="14"/>
  <c r="MU38" i="14"/>
  <c r="MU36" i="14"/>
  <c r="MU35" i="14"/>
  <c r="MU34" i="14"/>
  <c r="MU32" i="14"/>
  <c r="MU31" i="14"/>
  <c r="MU30" i="14"/>
  <c r="MU29" i="14"/>
  <c r="MU28" i="14"/>
  <c r="MU27" i="14"/>
  <c r="MU12" i="14"/>
  <c r="MU4" i="14"/>
  <c r="IE66" i="2"/>
  <c r="IE65" i="2"/>
  <c r="IE64" i="2"/>
  <c r="IE63" i="2"/>
  <c r="IE57" i="2"/>
  <c r="IE44" i="2"/>
  <c r="IE43" i="2"/>
  <c r="ID35" i="2"/>
  <c r="ID8" i="2"/>
  <c r="IB17" i="2"/>
  <c r="IB16" i="2"/>
  <c r="SM21" i="11" l="1"/>
  <c r="SP21" i="11" s="1"/>
  <c r="OV21" i="11"/>
  <c r="HS51" i="11"/>
  <c r="IE68" i="2"/>
  <c r="HP50" i="11"/>
  <c r="HP49" i="11"/>
  <c r="HP47" i="11"/>
  <c r="HP46" i="11"/>
  <c r="HP40" i="11"/>
  <c r="MT40" i="14"/>
  <c r="MT39" i="14"/>
  <c r="MT38" i="14"/>
  <c r="MT36" i="14"/>
  <c r="MT35" i="14"/>
  <c r="MT34" i="14"/>
  <c r="MT32" i="14"/>
  <c r="MT31" i="14"/>
  <c r="MT30" i="14"/>
  <c r="MT29" i="14"/>
  <c r="MT28" i="14"/>
  <c r="MT27" i="14"/>
  <c r="MT12" i="14"/>
  <c r="MT4" i="14"/>
  <c r="IB66" i="2"/>
  <c r="IB65" i="2"/>
  <c r="IB64" i="2"/>
  <c r="IB63" i="2"/>
  <c r="IB57" i="2"/>
  <c r="IB44" i="2"/>
  <c r="IB43" i="2"/>
  <c r="IA35" i="2"/>
  <c r="IA8" i="2"/>
  <c r="HY17" i="2"/>
  <c r="HY16" i="2"/>
  <c r="SS21" i="11" l="1"/>
  <c r="OY21" i="11"/>
  <c r="PB21" i="11" s="1"/>
  <c r="HP51" i="11"/>
  <c r="IB68" i="2"/>
  <c r="HM50" i="11"/>
  <c r="HM49" i="11"/>
  <c r="HM47" i="11"/>
  <c r="HM46" i="11"/>
  <c r="HM40" i="11"/>
  <c r="MS40" i="14"/>
  <c r="MS39" i="14"/>
  <c r="MS38" i="14"/>
  <c r="MS37" i="14"/>
  <c r="MS36" i="14"/>
  <c r="MS35" i="14"/>
  <c r="MS34" i="14"/>
  <c r="MS32" i="14"/>
  <c r="MS31" i="14"/>
  <c r="MS30" i="14"/>
  <c r="MS29" i="14"/>
  <c r="MS28" i="14"/>
  <c r="MS27" i="14"/>
  <c r="MS12" i="14"/>
  <c r="MS4" i="14"/>
  <c r="HY66" i="2"/>
  <c r="HY65" i="2"/>
  <c r="HY64" i="2"/>
  <c r="HY63" i="2"/>
  <c r="HY57" i="2"/>
  <c r="HY44" i="2"/>
  <c r="HY43" i="2"/>
  <c r="HX35" i="2"/>
  <c r="HX8" i="2"/>
  <c r="SV21" i="11" l="1"/>
  <c r="SY21" i="11" s="1"/>
  <c r="PE21" i="11"/>
  <c r="HY68" i="2"/>
  <c r="HM51" i="11"/>
  <c r="HV17" i="2"/>
  <c r="HV16" i="2"/>
  <c r="TB21" i="11" l="1"/>
  <c r="TD21" i="11" s="1"/>
  <c r="TI21" i="11" s="1"/>
  <c r="PH21" i="11"/>
  <c r="HJ50" i="11"/>
  <c r="HJ49" i="11"/>
  <c r="HJ47" i="11"/>
  <c r="HJ46" i="11"/>
  <c r="HJ40" i="11"/>
  <c r="MR40" i="14"/>
  <c r="MR37" i="14"/>
  <c r="MR36" i="14"/>
  <c r="MR35" i="14"/>
  <c r="MR30" i="14"/>
  <c r="MR29" i="14"/>
  <c r="MR12" i="14"/>
  <c r="MR32" i="14"/>
  <c r="MR31" i="14"/>
  <c r="MR34" i="14"/>
  <c r="HV66" i="2"/>
  <c r="HV65" i="2"/>
  <c r="HV64" i="2"/>
  <c r="HV63" i="2"/>
  <c r="HV57" i="2"/>
  <c r="HV44" i="2"/>
  <c r="HV43" i="2"/>
  <c r="HU35" i="2"/>
  <c r="HU8" i="2"/>
  <c r="TL21" i="11" l="1"/>
  <c r="PK21" i="11"/>
  <c r="PN21" i="11" s="1"/>
  <c r="PQ21" i="11" s="1"/>
  <c r="HJ51" i="11"/>
  <c r="HV68" i="2"/>
  <c r="MR38" i="14"/>
  <c r="MR39" i="14"/>
  <c r="MR27" i="14"/>
  <c r="MR28" i="14"/>
  <c r="MR4" i="14"/>
  <c r="MQ40" i="14"/>
  <c r="HS63" i="2"/>
  <c r="HS17" i="2"/>
  <c r="HS16" i="2"/>
  <c r="TO21" i="11" l="1"/>
  <c r="PT21" i="11"/>
  <c r="HG50" i="11"/>
  <c r="HG49" i="11"/>
  <c r="HG47" i="11"/>
  <c r="HG46" i="11"/>
  <c r="HG40" i="11"/>
  <c r="MQ38" i="14"/>
  <c r="MQ37" i="14"/>
  <c r="MQ36" i="14"/>
  <c r="MQ35" i="14"/>
  <c r="MQ34" i="14"/>
  <c r="MQ32" i="14"/>
  <c r="MQ31" i="14"/>
  <c r="MQ30" i="14"/>
  <c r="MQ29" i="14"/>
  <c r="MQ28" i="14"/>
  <c r="MQ12" i="14"/>
  <c r="MQ4" i="14"/>
  <c r="HS66" i="2"/>
  <c r="HS65" i="2"/>
  <c r="HS64" i="2"/>
  <c r="HS57" i="2"/>
  <c r="HS68" i="2" s="1"/>
  <c r="HS44" i="2"/>
  <c r="HS43" i="2"/>
  <c r="HR35" i="2"/>
  <c r="HR8" i="2"/>
  <c r="HO17" i="2"/>
  <c r="HO16" i="2"/>
  <c r="TR21" i="11" l="1"/>
  <c r="PW21" i="11"/>
  <c r="HG51" i="11"/>
  <c r="MQ39" i="14"/>
  <c r="MQ27" i="14"/>
  <c r="MO9" i="14"/>
  <c r="MO6" i="14"/>
  <c r="MO5" i="14"/>
  <c r="MO10" i="14"/>
  <c r="TU21" i="11" l="1"/>
  <c r="TX21" i="11" s="1"/>
  <c r="UA21" i="11" s="1"/>
  <c r="PZ21" i="11"/>
  <c r="HD50" i="11"/>
  <c r="HD49" i="11"/>
  <c r="HD47" i="11"/>
  <c r="HD46" i="11"/>
  <c r="HD40" i="11"/>
  <c r="MO36" i="14"/>
  <c r="MO29" i="14"/>
  <c r="MO12" i="14"/>
  <c r="MO32" i="14"/>
  <c r="MO31" i="14"/>
  <c r="MO37" i="14"/>
  <c r="MO35" i="14"/>
  <c r="MO4" i="14"/>
  <c r="HO66" i="2"/>
  <c r="HO65" i="2"/>
  <c r="HO64" i="2"/>
  <c r="HO63" i="2"/>
  <c r="HO57" i="2"/>
  <c r="HO44" i="2"/>
  <c r="HO43" i="2"/>
  <c r="HN35" i="2"/>
  <c r="HN8" i="2"/>
  <c r="UD21" i="11" l="1"/>
  <c r="QC21" i="11"/>
  <c r="HD51" i="11"/>
  <c r="HO68" i="2"/>
  <c r="MO34" i="14"/>
  <c r="MO38" i="14"/>
  <c r="MO39" i="14"/>
  <c r="MO28" i="14"/>
  <c r="MO30" i="14"/>
  <c r="MO27" i="14"/>
  <c r="HL16" i="2"/>
  <c r="MN10" i="14"/>
  <c r="MN9" i="14"/>
  <c r="MN8" i="14"/>
  <c r="MN6" i="14"/>
  <c r="MN5" i="14"/>
  <c r="UG21" i="11" l="1"/>
  <c r="QD21" i="11"/>
  <c r="QF21" i="11" s="1"/>
  <c r="QI21" i="11" s="1"/>
  <c r="HA50" i="11"/>
  <c r="HA49" i="11"/>
  <c r="HA47" i="11"/>
  <c r="HA46" i="11"/>
  <c r="HA40" i="11"/>
  <c r="MN37" i="14"/>
  <c r="MN36" i="14"/>
  <c r="MN30" i="14"/>
  <c r="MN29" i="14"/>
  <c r="MN27" i="14"/>
  <c r="MN12" i="14"/>
  <c r="MN39" i="14"/>
  <c r="MN35" i="14"/>
  <c r="MN34" i="14"/>
  <c r="HL66" i="2"/>
  <c r="HL65" i="2"/>
  <c r="HL64" i="2"/>
  <c r="HL63" i="2"/>
  <c r="HL57" i="2"/>
  <c r="HL44" i="2"/>
  <c r="HL43" i="2"/>
  <c r="HK35" i="2"/>
  <c r="HK8" i="2"/>
  <c r="MM5" i="14"/>
  <c r="MM10" i="14"/>
  <c r="MM9" i="14"/>
  <c r="MM6" i="14"/>
  <c r="HI17" i="2"/>
  <c r="UJ21" i="11" l="1"/>
  <c r="HA51" i="11"/>
  <c r="HL68" i="2"/>
  <c r="MN38" i="14"/>
  <c r="MN31" i="14"/>
  <c r="MN32" i="14"/>
  <c r="MN4" i="14"/>
  <c r="MN28" i="14"/>
  <c r="UL21" i="11" l="1"/>
  <c r="UN21" i="11" s="1"/>
  <c r="UQ21" i="11" s="1"/>
  <c r="GX50" i="11"/>
  <c r="GX49" i="11"/>
  <c r="GX47" i="11"/>
  <c r="GX46" i="11"/>
  <c r="GX40" i="11"/>
  <c r="MM39" i="14"/>
  <c r="MM37" i="14"/>
  <c r="MM36" i="14"/>
  <c r="MM35" i="14"/>
  <c r="MM34" i="14"/>
  <c r="MM32" i="14"/>
  <c r="MM30" i="14"/>
  <c r="MM29" i="14"/>
  <c r="MM27" i="14"/>
  <c r="MM12" i="14"/>
  <c r="MM31" i="14"/>
  <c r="MM4" i="14"/>
  <c r="HI66" i="2"/>
  <c r="HI65" i="2"/>
  <c r="HI64" i="2"/>
  <c r="HI63" i="2"/>
  <c r="HI57" i="2"/>
  <c r="HI44" i="2"/>
  <c r="HI43" i="2"/>
  <c r="HH35" i="2"/>
  <c r="HH8" i="2"/>
  <c r="ML9" i="14"/>
  <c r="ML6" i="14"/>
  <c r="UT21" i="11" l="1"/>
  <c r="GX51" i="11"/>
  <c r="HI68" i="2"/>
  <c r="MM38" i="14"/>
  <c r="MM28" i="14"/>
  <c r="GU50" i="11"/>
  <c r="GU49" i="11"/>
  <c r="GU47" i="11"/>
  <c r="GU46" i="11"/>
  <c r="GU40" i="11"/>
  <c r="ML37" i="14"/>
  <c r="ML36" i="14"/>
  <c r="ML34" i="14"/>
  <c r="ML30" i="14"/>
  <c r="ML29" i="14"/>
  <c r="ML27" i="14"/>
  <c r="ML12" i="14"/>
  <c r="ML32" i="14"/>
  <c r="ML35" i="14"/>
  <c r="HF66" i="2"/>
  <c r="HF65" i="2"/>
  <c r="HF64" i="2"/>
  <c r="HF63" i="2"/>
  <c r="HF57" i="2"/>
  <c r="HF44" i="2"/>
  <c r="HF43" i="2"/>
  <c r="HE35" i="2"/>
  <c r="HE8" i="2"/>
  <c r="UW21" i="11" l="1"/>
  <c r="UZ21" i="11" s="1"/>
  <c r="GU51" i="11"/>
  <c r="HF68" i="2"/>
  <c r="ML28" i="14"/>
  <c r="ML38" i="14"/>
  <c r="ML39" i="14"/>
  <c r="ML31" i="14"/>
  <c r="ML4" i="14"/>
  <c r="VC21" i="11" l="1"/>
  <c r="VF21" i="11" s="1"/>
  <c r="MK10" i="14"/>
  <c r="MK9" i="14"/>
  <c r="MK6" i="14"/>
  <c r="MK5" i="14"/>
  <c r="HC17" i="2"/>
  <c r="VI21" i="11" l="1"/>
  <c r="GR50" i="11"/>
  <c r="GR49" i="11"/>
  <c r="GR47" i="11"/>
  <c r="GR46" i="11"/>
  <c r="GR40" i="11"/>
  <c r="MK38" i="14"/>
  <c r="MK37" i="14"/>
  <c r="MK36" i="14"/>
  <c r="MK31" i="14"/>
  <c r="MK30" i="14"/>
  <c r="MK29" i="14"/>
  <c r="MK12" i="14"/>
  <c r="MK32" i="14"/>
  <c r="MK35" i="14"/>
  <c r="MK4" i="14"/>
  <c r="HC66" i="2"/>
  <c r="HC65" i="2"/>
  <c r="HC64" i="2"/>
  <c r="HC63" i="2"/>
  <c r="HC57" i="2"/>
  <c r="HC44" i="2"/>
  <c r="HC43" i="2"/>
  <c r="HB35" i="2"/>
  <c r="HB8" i="2"/>
  <c r="VL21" i="11" l="1"/>
  <c r="VO21" i="11" s="1"/>
  <c r="GR51" i="11"/>
  <c r="HC68" i="2"/>
  <c r="MK39" i="14"/>
  <c r="MK27" i="14"/>
  <c r="MK28" i="14"/>
  <c r="MK34" i="14"/>
  <c r="GZ17" i="2"/>
  <c r="MJ10" i="14"/>
  <c r="MJ5" i="14"/>
  <c r="VR21" i="11" l="1"/>
  <c r="VU21" i="11" s="1"/>
  <c r="VX21" i="11" s="1"/>
  <c r="WA21" i="11" s="1"/>
  <c r="GZ66" i="2"/>
  <c r="GZ65" i="2"/>
  <c r="GZ64" i="2"/>
  <c r="GZ63" i="2"/>
  <c r="GZ57" i="2"/>
  <c r="GZ44" i="2"/>
  <c r="GZ43" i="2"/>
  <c r="GO50" i="11"/>
  <c r="GO49" i="11"/>
  <c r="GO47" i="11"/>
  <c r="GO46" i="11"/>
  <c r="GO40" i="11"/>
  <c r="MJ39" i="14"/>
  <c r="MJ38" i="14"/>
  <c r="MJ37" i="14"/>
  <c r="MJ36" i="14"/>
  <c r="MJ35" i="14"/>
  <c r="MJ34" i="14"/>
  <c r="MJ32" i="14"/>
  <c r="MJ31" i="14"/>
  <c r="MJ30" i="14"/>
  <c r="MJ29" i="14"/>
  <c r="MJ28" i="14"/>
  <c r="MJ27" i="14"/>
  <c r="MJ12" i="14"/>
  <c r="MJ4" i="14"/>
  <c r="WG21" i="11" l="1"/>
  <c r="WJ21" i="11" s="1"/>
  <c r="WM21" i="11" s="1"/>
  <c r="GZ68" i="2"/>
  <c r="GO51" i="11"/>
  <c r="WP21" i="11" l="1"/>
  <c r="GY35" i="2"/>
  <c r="GY8" i="2"/>
  <c r="MH10" i="14"/>
  <c r="MH6" i="14"/>
  <c r="MH5" i="14"/>
  <c r="GV17" i="2"/>
  <c r="WS21" i="11" l="1"/>
  <c r="WV21" i="11" s="1"/>
  <c r="GL50" i="11"/>
  <c r="GL49" i="11"/>
  <c r="GL47" i="11"/>
  <c r="GL46" i="11"/>
  <c r="GL40" i="11"/>
  <c r="MH38" i="14"/>
  <c r="MH37" i="14"/>
  <c r="MH36" i="14"/>
  <c r="MH35" i="14"/>
  <c r="MH34" i="14"/>
  <c r="MH32" i="14"/>
  <c r="MH31" i="14"/>
  <c r="MH30" i="14"/>
  <c r="MH29" i="14"/>
  <c r="MH12" i="14"/>
  <c r="MH39" i="14"/>
  <c r="MH4" i="14"/>
  <c r="GV66" i="2"/>
  <c r="GV65" i="2"/>
  <c r="GV64" i="2"/>
  <c r="GV63" i="2"/>
  <c r="GV57" i="2"/>
  <c r="GV44" i="2"/>
  <c r="GV43" i="2"/>
  <c r="WY21" i="11" l="1"/>
  <c r="XB21" i="11" s="1"/>
  <c r="XE21" i="11" s="1"/>
  <c r="XH21" i="11" s="1"/>
  <c r="XK21" i="11" s="1"/>
  <c r="GL51" i="11"/>
  <c r="GV68" i="2"/>
  <c r="MH27" i="14"/>
  <c r="MH28" i="14"/>
  <c r="XN21" i="11" l="1"/>
  <c r="XQ21" i="11" s="1"/>
  <c r="XT21" i="11" l="1"/>
  <c r="XW21" i="11" s="1"/>
  <c r="XZ21" i="11" s="1"/>
  <c r="GU35" i="2"/>
  <c r="GU8" i="2"/>
  <c r="MG10" i="14"/>
  <c r="MG6" i="14"/>
  <c r="MG5" i="14"/>
  <c r="GI50" i="11"/>
  <c r="GS17" i="2"/>
  <c r="YC21" i="11" l="1"/>
  <c r="GI49" i="11"/>
  <c r="GI47" i="11"/>
  <c r="GI46" i="11"/>
  <c r="GI40" i="11"/>
  <c r="MG39" i="14"/>
  <c r="MG38" i="14"/>
  <c r="MG37" i="14"/>
  <c r="MG36" i="14"/>
  <c r="MG35" i="14"/>
  <c r="MG34" i="14"/>
  <c r="MG32" i="14"/>
  <c r="MG31" i="14"/>
  <c r="MG30" i="14"/>
  <c r="MG29" i="14"/>
  <c r="MG28" i="14"/>
  <c r="MG27" i="14"/>
  <c r="MG12" i="14"/>
  <c r="MG4" i="14"/>
  <c r="GS66" i="2"/>
  <c r="GS65" i="2"/>
  <c r="GS64" i="2"/>
  <c r="GS63" i="2"/>
  <c r="GS57" i="2"/>
  <c r="GS44" i="2"/>
  <c r="GS43" i="2"/>
  <c r="GR35" i="2"/>
  <c r="GR8" i="2"/>
  <c r="YF21" i="11" l="1"/>
  <c r="YI21" i="11" s="1"/>
  <c r="YL21" i="11" s="1"/>
  <c r="YO21" i="11" s="1"/>
  <c r="GI51" i="11"/>
  <c r="GS68" i="2"/>
  <c r="YR21" i="11" l="1"/>
  <c r="GP17" i="2"/>
  <c r="GP16" i="2"/>
  <c r="YU21" i="11" l="1"/>
  <c r="GF49" i="11"/>
  <c r="GF47" i="11"/>
  <c r="GF46" i="11"/>
  <c r="GF40" i="11"/>
  <c r="YX21" i="11" l="1"/>
  <c r="GF51" i="11"/>
  <c r="MF39" i="14"/>
  <c r="MF38" i="14"/>
  <c r="MF37" i="14"/>
  <c r="MF36" i="14"/>
  <c r="MF35" i="14"/>
  <c r="MF34" i="14"/>
  <c r="MF32" i="14"/>
  <c r="MF31" i="14"/>
  <c r="MF30" i="14"/>
  <c r="MF29" i="14"/>
  <c r="MF28" i="14"/>
  <c r="MF27" i="14"/>
  <c r="MF12" i="14"/>
  <c r="MF4" i="14"/>
  <c r="GP66" i="2"/>
  <c r="GP65" i="2"/>
  <c r="GP64" i="2"/>
  <c r="GP63" i="2"/>
  <c r="GP57" i="2"/>
  <c r="GP44" i="2"/>
  <c r="GP43" i="2"/>
  <c r="GO35" i="2"/>
  <c r="GO8" i="2"/>
  <c r="ZA21" i="11" l="1"/>
  <c r="GP68" i="2"/>
  <c r="GM17" i="2"/>
  <c r="GM16" i="2"/>
  <c r="ZD21" i="11" l="1"/>
  <c r="GC49" i="11"/>
  <c r="GC47" i="11"/>
  <c r="GC46" i="11"/>
  <c r="GC40" i="11"/>
  <c r="ME39" i="14"/>
  <c r="ME38" i="14"/>
  <c r="ME37" i="14"/>
  <c r="ME36" i="14"/>
  <c r="ME35" i="14"/>
  <c r="ME34" i="14"/>
  <c r="ME32" i="14"/>
  <c r="ME31" i="14"/>
  <c r="ME30" i="14"/>
  <c r="ME29" i="14"/>
  <c r="ME28" i="14"/>
  <c r="ME27" i="14"/>
  <c r="ME12" i="14"/>
  <c r="ME4" i="14"/>
  <c r="GM66" i="2"/>
  <c r="GM65" i="2"/>
  <c r="GM64" i="2"/>
  <c r="GM63" i="2"/>
  <c r="GM57" i="2"/>
  <c r="GM44" i="2"/>
  <c r="GM43" i="2"/>
  <c r="GL35" i="2"/>
  <c r="GL8" i="2"/>
  <c r="GJ17" i="2"/>
  <c r="GJ16" i="2"/>
  <c r="ZG21" i="11" l="1"/>
  <c r="ZJ21" i="11" s="1"/>
  <c r="GC51" i="11"/>
  <c r="GM68" i="2"/>
  <c r="FZ49" i="11"/>
  <c r="FZ47" i="11"/>
  <c r="FZ46" i="11"/>
  <c r="FZ40" i="11"/>
  <c r="GJ66" i="2"/>
  <c r="GJ65" i="2"/>
  <c r="GJ64" i="2"/>
  <c r="GJ63" i="2"/>
  <c r="GJ57" i="2"/>
  <c r="GJ44" i="2"/>
  <c r="GJ43" i="2"/>
  <c r="MD39" i="14"/>
  <c r="MD38" i="14"/>
  <c r="MD37" i="14"/>
  <c r="MD36" i="14"/>
  <c r="MD35" i="14"/>
  <c r="MD34" i="14"/>
  <c r="MD32" i="14"/>
  <c r="MD31" i="14"/>
  <c r="MD30" i="14"/>
  <c r="MD29" i="14"/>
  <c r="MD28" i="14"/>
  <c r="MD27" i="14"/>
  <c r="MD12" i="14"/>
  <c r="MD4" i="14"/>
  <c r="MC39" i="14"/>
  <c r="MC38" i="14"/>
  <c r="MC37" i="14"/>
  <c r="MC36" i="14"/>
  <c r="MC35" i="14"/>
  <c r="MC34" i="14"/>
  <c r="MC32" i="14"/>
  <c r="MC31" i="14"/>
  <c r="MC30" i="14"/>
  <c r="MC29" i="14"/>
  <c r="MC28" i="14"/>
  <c r="MC27" i="14"/>
  <c r="MC12" i="14"/>
  <c r="MC4" i="14"/>
  <c r="GI35" i="2"/>
  <c r="GI8" i="2"/>
  <c r="GJ68" i="2" l="1"/>
  <c r="FZ51" i="11"/>
  <c r="GG17" i="2"/>
  <c r="GG16" i="2"/>
  <c r="GG66" i="2" l="1"/>
  <c r="GG65" i="2"/>
  <c r="GG64" i="2"/>
  <c r="GG63" i="2"/>
  <c r="GG57" i="2"/>
  <c r="FW49" i="11"/>
  <c r="FW47" i="11"/>
  <c r="FW46" i="11"/>
  <c r="FW40" i="11"/>
  <c r="FZ10" i="11"/>
  <c r="FW10" i="11"/>
  <c r="FW51" i="11" l="1"/>
  <c r="GG68" i="2"/>
  <c r="GG44" i="2" l="1"/>
  <c r="GG43" i="2"/>
  <c r="GF35" i="2"/>
  <c r="GF8" i="2"/>
  <c r="GC17" i="2"/>
  <c r="GC16" i="2"/>
  <c r="FT49" i="11" l="1"/>
  <c r="FT47" i="11"/>
  <c r="FT46" i="11"/>
  <c r="FT40" i="11"/>
  <c r="MA39" i="14"/>
  <c r="MA37" i="14"/>
  <c r="MA36" i="14"/>
  <c r="MA35" i="14"/>
  <c r="MA32" i="14"/>
  <c r="MA30" i="14"/>
  <c r="MA29" i="14"/>
  <c r="MA28" i="14"/>
  <c r="MA12" i="14"/>
  <c r="MA31" i="14"/>
  <c r="MA34" i="14"/>
  <c r="MA4" i="14"/>
  <c r="GC66" i="2"/>
  <c r="GC65" i="2"/>
  <c r="GC64" i="2"/>
  <c r="GC63" i="2"/>
  <c r="GC57" i="2"/>
  <c r="GC44" i="2"/>
  <c r="GC43" i="2"/>
  <c r="GB35" i="2"/>
  <c r="GB8" i="2"/>
  <c r="FT51" i="11" l="1"/>
  <c r="GC68" i="2"/>
  <c r="MA38" i="14"/>
  <c r="MA27" i="14"/>
  <c r="FZ17" i="2"/>
  <c r="FZ16" i="2"/>
  <c r="FQ49" i="11" l="1"/>
  <c r="FQ47" i="11"/>
  <c r="FQ46" i="11"/>
  <c r="FQ40" i="11"/>
  <c r="LZ39" i="14"/>
  <c r="LZ38" i="14"/>
  <c r="LZ37" i="14"/>
  <c r="LZ36" i="14"/>
  <c r="LZ35" i="14"/>
  <c r="LZ34" i="14"/>
  <c r="LZ32" i="14"/>
  <c r="LZ31" i="14"/>
  <c r="LZ30" i="14"/>
  <c r="LZ29" i="14"/>
  <c r="LZ28" i="14"/>
  <c r="LZ27" i="14"/>
  <c r="LZ12" i="14"/>
  <c r="LZ4" i="14"/>
  <c r="FZ65" i="2"/>
  <c r="FZ66" i="2"/>
  <c r="FZ63" i="2"/>
  <c r="FZ57" i="2"/>
  <c r="FZ44" i="2"/>
  <c r="FZ43" i="2"/>
  <c r="FY35" i="2"/>
  <c r="FY8" i="2"/>
  <c r="LX9" i="14"/>
  <c r="LX5" i="14"/>
  <c r="FV59" i="2"/>
  <c r="FV61" i="2"/>
  <c r="FV17" i="2"/>
  <c r="FV16" i="2"/>
  <c r="FQ51" i="11" l="1"/>
  <c r="FZ64" i="2"/>
  <c r="FZ68" i="2"/>
  <c r="FN49" i="11"/>
  <c r="FN47" i="11"/>
  <c r="FN46" i="11"/>
  <c r="FN40" i="11"/>
  <c r="LX39" i="14"/>
  <c r="LX38" i="14"/>
  <c r="LX37" i="14"/>
  <c r="LX36" i="14"/>
  <c r="LX35" i="14"/>
  <c r="LX34" i="14"/>
  <c r="LX32" i="14"/>
  <c r="LX31" i="14"/>
  <c r="LX30" i="14"/>
  <c r="LX29" i="14"/>
  <c r="LX28" i="14"/>
  <c r="LX27" i="14"/>
  <c r="LX12" i="14"/>
  <c r="LX4" i="14"/>
  <c r="FV66" i="2"/>
  <c r="FV65" i="2"/>
  <c r="FV64" i="2"/>
  <c r="FV63" i="2"/>
  <c r="FV57" i="2"/>
  <c r="FV44" i="2"/>
  <c r="FV43" i="2"/>
  <c r="FN51" i="11" l="1"/>
  <c r="FV68" i="2"/>
  <c r="FU35" i="2" l="1"/>
  <c r="FU8" i="2"/>
  <c r="FK49" i="11"/>
  <c r="FK47" i="11"/>
  <c r="FK46" i="11"/>
  <c r="FK40" i="11"/>
  <c r="FS17" i="2"/>
  <c r="FS16" i="2"/>
  <c r="FS67" i="2"/>
  <c r="FS66" i="2"/>
  <c r="FS65" i="2"/>
  <c r="FS64" i="2"/>
  <c r="FS63" i="2"/>
  <c r="FS57" i="2"/>
  <c r="FK51" i="11" l="1"/>
  <c r="FS68" i="2"/>
  <c r="FS44" i="2" l="1"/>
  <c r="FS43" i="2"/>
  <c r="LW40" i="14" l="1"/>
  <c r="LW39" i="14"/>
  <c r="LW38" i="14"/>
  <c r="LW37" i="14"/>
  <c r="LW36" i="14"/>
  <c r="LW35" i="14"/>
  <c r="LW34" i="14"/>
  <c r="LW33" i="14"/>
  <c r="LW32" i="14"/>
  <c r="LW31" i="14"/>
  <c r="LW30" i="14"/>
  <c r="LW29" i="14"/>
  <c r="LW28" i="14"/>
  <c r="LW27" i="14"/>
  <c r="LW12" i="14"/>
  <c r="LW4" i="14"/>
  <c r="FR35" i="2" l="1"/>
  <c r="FR8" i="2"/>
  <c r="FP17" i="2" l="1"/>
  <c r="FH49" i="11" l="1"/>
  <c r="FH47" i="11"/>
  <c r="FH46" i="11"/>
  <c r="FH40" i="11"/>
  <c r="LV42" i="14"/>
  <c r="LW42" i="14" s="1"/>
  <c r="LX42" i="14" s="1"/>
  <c r="LZ42" i="14" s="1"/>
  <c r="MA42" i="14" s="1"/>
  <c r="MC42" i="14" s="1"/>
  <c r="MD42" i="14" s="1"/>
  <c r="ME42" i="14" s="1"/>
  <c r="MF42" i="14" s="1"/>
  <c r="MG42" i="14" s="1"/>
  <c r="MH42" i="14" s="1"/>
  <c r="MJ42" i="14" s="1"/>
  <c r="MK42" i="14" s="1"/>
  <c r="ML42" i="14" s="1"/>
  <c r="MM42" i="14" s="1"/>
  <c r="MN42" i="14" s="1"/>
  <c r="MO42" i="14" s="1"/>
  <c r="MQ42" i="14" s="1"/>
  <c r="MR42" i="14" s="1"/>
  <c r="MS42" i="14" s="1"/>
  <c r="MT42" i="14" s="1"/>
  <c r="MU42" i="14" s="1"/>
  <c r="MV42" i="14" s="1"/>
  <c r="LV41" i="14"/>
  <c r="LW41" i="14" s="1"/>
  <c r="LX41" i="14" s="1"/>
  <c r="LZ41" i="14" s="1"/>
  <c r="MA41" i="14" s="1"/>
  <c r="MC41" i="14" s="1"/>
  <c r="MD41" i="14" s="1"/>
  <c r="ME41" i="14" s="1"/>
  <c r="MF41" i="14" s="1"/>
  <c r="MG41" i="14" s="1"/>
  <c r="MH41" i="14" s="1"/>
  <c r="MJ41" i="14" s="1"/>
  <c r="MK41" i="14" s="1"/>
  <c r="ML41" i="14" s="1"/>
  <c r="MM41" i="14" s="1"/>
  <c r="MN41" i="14" s="1"/>
  <c r="MO41" i="14" s="1"/>
  <c r="MQ41" i="14" s="1"/>
  <c r="MR41" i="14" s="1"/>
  <c r="MS41" i="14" s="1"/>
  <c r="MT41" i="14" s="1"/>
  <c r="MU41" i="14" s="1"/>
  <c r="MV41" i="14" s="1"/>
  <c r="LV40" i="14"/>
  <c r="LV49" i="14" s="1"/>
  <c r="LV39" i="14"/>
  <c r="LV48" i="14" s="1"/>
  <c r="LV38" i="14"/>
  <c r="LV47" i="14" s="1"/>
  <c r="LV37" i="14"/>
  <c r="LV36" i="14"/>
  <c r="LV35" i="14"/>
  <c r="LV34" i="14"/>
  <c r="LV33" i="14"/>
  <c r="LV32" i="14"/>
  <c r="LV31" i="14"/>
  <c r="LV30" i="14"/>
  <c r="LV29" i="14"/>
  <c r="LV28" i="14"/>
  <c r="LV27" i="14"/>
  <c r="LV12" i="14"/>
  <c r="LV4" i="14"/>
  <c r="FP67" i="2"/>
  <c r="FP66" i="2"/>
  <c r="FP65" i="2"/>
  <c r="FP64" i="2"/>
  <c r="FP63" i="2"/>
  <c r="FP57" i="2"/>
  <c r="FP44" i="2"/>
  <c r="FP43" i="2"/>
  <c r="MV44" i="14" l="1"/>
  <c r="MU44" i="14"/>
  <c r="MT44" i="14"/>
  <c r="MS44" i="14"/>
  <c r="MR44" i="14"/>
  <c r="MQ44" i="14"/>
  <c r="MO44" i="14"/>
  <c r="MN44" i="14"/>
  <c r="MM44" i="14"/>
  <c r="ML44" i="14"/>
  <c r="MK44" i="14"/>
  <c r="MJ44" i="14"/>
  <c r="MH44" i="14"/>
  <c r="MG44" i="14"/>
  <c r="MF44" i="14"/>
  <c r="MC44" i="14"/>
  <c r="ME44" i="14"/>
  <c r="MD44" i="14"/>
  <c r="MA44" i="14"/>
  <c r="MV45" i="14"/>
  <c r="MU45" i="14"/>
  <c r="MT45" i="14"/>
  <c r="MS45" i="14"/>
  <c r="MR45" i="14"/>
  <c r="MQ45" i="14"/>
  <c r="MO45" i="14"/>
  <c r="MN45" i="14"/>
  <c r="MM45" i="14"/>
  <c r="ML45" i="14"/>
  <c r="MK45" i="14"/>
  <c r="MJ45" i="14"/>
  <c r="MH45" i="14"/>
  <c r="MG45" i="14"/>
  <c r="MF45" i="14"/>
  <c r="ME45" i="14"/>
  <c r="MC45" i="14"/>
  <c r="MD45" i="14"/>
  <c r="MA45" i="14"/>
  <c r="MV47" i="14"/>
  <c r="MU47" i="14"/>
  <c r="MT47" i="14"/>
  <c r="MS47" i="14"/>
  <c r="MR47" i="14"/>
  <c r="MQ47" i="14"/>
  <c r="MO47" i="14"/>
  <c r="MN47" i="14"/>
  <c r="MM47" i="14"/>
  <c r="ML47" i="14"/>
  <c r="MK47" i="14"/>
  <c r="MJ47" i="14"/>
  <c r="MH47" i="14"/>
  <c r="MG47" i="14"/>
  <c r="MF47" i="14"/>
  <c r="ME47" i="14"/>
  <c r="MC47" i="14"/>
  <c r="MD47" i="14"/>
  <c r="MA47" i="14"/>
  <c r="MV48" i="14"/>
  <c r="MU48" i="14"/>
  <c r="MT48" i="14"/>
  <c r="MS48" i="14"/>
  <c r="MR48" i="14"/>
  <c r="MQ48" i="14"/>
  <c r="MO48" i="14"/>
  <c r="MN48" i="14"/>
  <c r="MM48" i="14"/>
  <c r="ML48" i="14"/>
  <c r="MK48" i="14"/>
  <c r="MJ48" i="14"/>
  <c r="MH48" i="14"/>
  <c r="MG48" i="14"/>
  <c r="MF48" i="14"/>
  <c r="ME48" i="14"/>
  <c r="MC48" i="14"/>
  <c r="MD48" i="14"/>
  <c r="MA48" i="14"/>
  <c r="MV43" i="14"/>
  <c r="MU43" i="14"/>
  <c r="MT43" i="14"/>
  <c r="MS43" i="14"/>
  <c r="MR43" i="14"/>
  <c r="MQ43" i="14"/>
  <c r="MO43" i="14"/>
  <c r="MN43" i="14"/>
  <c r="MM43" i="14"/>
  <c r="ML43" i="14"/>
  <c r="MK43" i="14"/>
  <c r="MJ43" i="14"/>
  <c r="MH43" i="14"/>
  <c r="MG43" i="14"/>
  <c r="MF43" i="14"/>
  <c r="MC43" i="14"/>
  <c r="ME43" i="14"/>
  <c r="MD43" i="14"/>
  <c r="MA43" i="14"/>
  <c r="MV46" i="14"/>
  <c r="MU46" i="14"/>
  <c r="MT46" i="14"/>
  <c r="MS46" i="14"/>
  <c r="MR46" i="14"/>
  <c r="MQ46" i="14"/>
  <c r="MO46" i="14"/>
  <c r="MN46" i="14"/>
  <c r="MM46" i="14"/>
  <c r="ML46" i="14"/>
  <c r="MK46" i="14"/>
  <c r="MJ46" i="14"/>
  <c r="MH46" i="14"/>
  <c r="MG46" i="14"/>
  <c r="MF46" i="14"/>
  <c r="ME46" i="14"/>
  <c r="MC46" i="14"/>
  <c r="MD46" i="14"/>
  <c r="MA46" i="14"/>
  <c r="MV49" i="14"/>
  <c r="MU49" i="14"/>
  <c r="MT49" i="14"/>
  <c r="MS49" i="14"/>
  <c r="MR49" i="14"/>
  <c r="MQ49" i="14"/>
  <c r="MO49" i="14"/>
  <c r="MN49" i="14"/>
  <c r="MM49" i="14"/>
  <c r="ML49" i="14"/>
  <c r="MK49" i="14"/>
  <c r="MJ49" i="14"/>
  <c r="MH49" i="14"/>
  <c r="MG49" i="14"/>
  <c r="MF49" i="14"/>
  <c r="ME49" i="14"/>
  <c r="MC49" i="14"/>
  <c r="MD49" i="14"/>
  <c r="MA49" i="14"/>
  <c r="FH51" i="11"/>
  <c r="LV43" i="14"/>
  <c r="LZ43" i="14"/>
  <c r="LX43" i="14"/>
  <c r="LW43" i="14"/>
  <c r="LV44" i="14"/>
  <c r="LZ44" i="14"/>
  <c r="LX44" i="14"/>
  <c r="LW44" i="14"/>
  <c r="LV45" i="14"/>
  <c r="LZ45" i="14"/>
  <c r="LX45" i="14"/>
  <c r="LW45" i="14"/>
  <c r="LV46" i="14"/>
  <c r="LZ46" i="14"/>
  <c r="LX46" i="14"/>
  <c r="LW46" i="14"/>
  <c r="LX47" i="14"/>
  <c r="LZ47" i="14"/>
  <c r="LW47" i="14"/>
  <c r="LX48" i="14"/>
  <c r="LZ48" i="14"/>
  <c r="LW48" i="14"/>
  <c r="LZ49" i="14"/>
  <c r="LX49" i="14"/>
  <c r="LW49" i="14"/>
  <c r="FP68" i="2"/>
  <c r="FO35" i="2" l="1"/>
  <c r="FO8" i="2"/>
  <c r="FB49" i="11" l="1"/>
  <c r="FB47" i="11"/>
  <c r="FB46" i="11"/>
  <c r="FB40" i="11"/>
  <c r="LQ40" i="14"/>
  <c r="LQ39" i="14"/>
  <c r="LQ38" i="14"/>
  <c r="LQ37" i="14"/>
  <c r="LQ36" i="14"/>
  <c r="LQ35" i="14"/>
  <c r="LQ34" i="14"/>
  <c r="LQ33" i="14"/>
  <c r="LQ32" i="14"/>
  <c r="LQ31" i="14"/>
  <c r="LQ30" i="14"/>
  <c r="LQ29" i="14"/>
  <c r="LQ28" i="14"/>
  <c r="LQ27" i="14"/>
  <c r="LQ12" i="14"/>
  <c r="LQ4" i="14"/>
  <c r="FI67" i="2"/>
  <c r="FI66" i="2"/>
  <c r="FI65" i="2"/>
  <c r="FI64" i="2"/>
  <c r="FI63" i="2"/>
  <c r="FI57" i="2"/>
  <c r="FI44" i="2"/>
  <c r="FI43" i="2"/>
  <c r="FH35" i="2"/>
  <c r="FH8" i="2"/>
  <c r="FB51" i="11" l="1"/>
  <c r="FI68" i="2"/>
  <c r="EY50" i="11"/>
  <c r="EY49" i="11"/>
  <c r="EY47" i="11"/>
  <c r="EY46" i="11"/>
  <c r="EY40" i="11"/>
  <c r="LP40" i="14"/>
  <c r="LP39" i="14"/>
  <c r="LP38" i="14"/>
  <c r="LP37" i="14"/>
  <c r="LP36" i="14"/>
  <c r="LP35" i="14"/>
  <c r="LP34" i="14"/>
  <c r="LP33" i="14"/>
  <c r="LP32" i="14"/>
  <c r="LP31" i="14"/>
  <c r="LP30" i="14"/>
  <c r="LP29" i="14"/>
  <c r="LP28" i="14"/>
  <c r="LP27" i="14"/>
  <c r="LP12" i="14"/>
  <c r="LP4" i="14"/>
  <c r="FF67" i="2"/>
  <c r="FF66" i="2"/>
  <c r="FF65" i="2"/>
  <c r="FF64" i="2"/>
  <c r="FF63" i="2"/>
  <c r="FF57" i="2"/>
  <c r="FF44" i="2"/>
  <c r="FF43" i="2"/>
  <c r="FE35" i="2"/>
  <c r="FE8" i="2"/>
  <c r="EY51" i="11" l="1"/>
  <c r="FF68" i="2"/>
  <c r="EV50" i="11"/>
  <c r="EV49" i="11"/>
  <c r="EV47" i="11"/>
  <c r="EV46" i="11"/>
  <c r="EV40" i="11"/>
  <c r="LO40" i="14"/>
  <c r="LO39" i="14"/>
  <c r="LO38" i="14"/>
  <c r="LO37" i="14"/>
  <c r="LO36" i="14"/>
  <c r="LO35" i="14"/>
  <c r="LO34" i="14"/>
  <c r="LO33" i="14"/>
  <c r="LO32" i="14"/>
  <c r="LO31" i="14"/>
  <c r="LO30" i="14"/>
  <c r="LO29" i="14"/>
  <c r="LO28" i="14"/>
  <c r="LO27" i="14"/>
  <c r="LO12" i="14"/>
  <c r="LO4" i="14"/>
  <c r="FC67" i="2"/>
  <c r="FC66" i="2"/>
  <c r="FC65" i="2"/>
  <c r="FC64" i="2"/>
  <c r="FC63" i="2"/>
  <c r="FC57" i="2"/>
  <c r="FC44" i="2"/>
  <c r="FC43" i="2"/>
  <c r="FB35" i="2"/>
  <c r="FB8" i="2"/>
  <c r="EV51" i="11" l="1"/>
  <c r="FC68" i="2"/>
  <c r="EZ67" i="2"/>
  <c r="EZ66" i="2"/>
  <c r="EZ65" i="2"/>
  <c r="EZ64" i="2"/>
  <c r="EZ63" i="2"/>
  <c r="EZ57" i="2"/>
  <c r="EZ44" i="2"/>
  <c r="EZ43" i="2"/>
  <c r="EY35" i="2"/>
  <c r="EY8" i="2"/>
  <c r="EZ68" i="2" l="1"/>
  <c r="ES50" i="11" l="1"/>
  <c r="ES49" i="11"/>
  <c r="ES47" i="11"/>
  <c r="ES46" i="11"/>
  <c r="ES40" i="11"/>
  <c r="ES10" i="11"/>
  <c r="EP50" i="11"/>
  <c r="EP49" i="11"/>
  <c r="EP47" i="11"/>
  <c r="EP46" i="11"/>
  <c r="EP40" i="11"/>
  <c r="LN40" i="14"/>
  <c r="LM40" i="14"/>
  <c r="LN39" i="14"/>
  <c r="LM39" i="14"/>
  <c r="LN38" i="14"/>
  <c r="LM38" i="14"/>
  <c r="LN37" i="14"/>
  <c r="LM37" i="14"/>
  <c r="LN36" i="14"/>
  <c r="LM36" i="14"/>
  <c r="LN35" i="14"/>
  <c r="LM35" i="14"/>
  <c r="LN34" i="14"/>
  <c r="LM34" i="14"/>
  <c r="LN33" i="14"/>
  <c r="LM33" i="14"/>
  <c r="LN32" i="14"/>
  <c r="LM32" i="14"/>
  <c r="LN31" i="14"/>
  <c r="LM31" i="14"/>
  <c r="LN30" i="14"/>
  <c r="LM30" i="14"/>
  <c r="LN29" i="14"/>
  <c r="LM29" i="14"/>
  <c r="LN28" i="14"/>
  <c r="LM28" i="14"/>
  <c r="LN27" i="14"/>
  <c r="LM27" i="14"/>
  <c r="LN12" i="14"/>
  <c r="LM12" i="14"/>
  <c r="LN4" i="14"/>
  <c r="LM4" i="14"/>
  <c r="EW67" i="2"/>
  <c r="EW66" i="2"/>
  <c r="EW65" i="2"/>
  <c r="EW64" i="2"/>
  <c r="EW63" i="2"/>
  <c r="EW57" i="2"/>
  <c r="EW44" i="2"/>
  <c r="EW43" i="2"/>
  <c r="EV35" i="2"/>
  <c r="EV8" i="2"/>
  <c r="ES51" i="11" l="1"/>
  <c r="EW68" i="2"/>
  <c r="EP51" i="11"/>
  <c r="EM50" i="11"/>
  <c r="EM49" i="11"/>
  <c r="EM47" i="11"/>
  <c r="EM46" i="11"/>
  <c r="EM40" i="11"/>
  <c r="LL40" i="14"/>
  <c r="LL39" i="14"/>
  <c r="LL38" i="14"/>
  <c r="LL37" i="14"/>
  <c r="LL36" i="14"/>
  <c r="LL35" i="14"/>
  <c r="LL34" i="14"/>
  <c r="LL33" i="14"/>
  <c r="LL32" i="14"/>
  <c r="LL31" i="14"/>
  <c r="LL30" i="14"/>
  <c r="LL29" i="14"/>
  <c r="LL28" i="14"/>
  <c r="LL27" i="14"/>
  <c r="LL12" i="14"/>
  <c r="LL4" i="14"/>
  <c r="ET67" i="2"/>
  <c r="ET66" i="2"/>
  <c r="ET65" i="2"/>
  <c r="ET64" i="2"/>
  <c r="ET63" i="2"/>
  <c r="ET57" i="2"/>
  <c r="ET44" i="2"/>
  <c r="ET43" i="2"/>
  <c r="ES35" i="2"/>
  <c r="ES8" i="2"/>
  <c r="EJ50" i="11"/>
  <c r="EJ49" i="11"/>
  <c r="EJ47" i="11"/>
  <c r="EJ46" i="11"/>
  <c r="EJ40" i="11"/>
  <c r="LK40" i="14"/>
  <c r="LK39" i="14"/>
  <c r="LK38" i="14"/>
  <c r="LK37" i="14"/>
  <c r="LK36" i="14"/>
  <c r="LK35" i="14"/>
  <c r="LK34" i="14"/>
  <c r="LK33" i="14"/>
  <c r="LK32" i="14"/>
  <c r="LK31" i="14"/>
  <c r="LK30" i="14"/>
  <c r="LK29" i="14"/>
  <c r="LK28" i="14"/>
  <c r="LK27" i="14"/>
  <c r="LK12" i="14"/>
  <c r="LK4" i="14"/>
  <c r="EQ67" i="2"/>
  <c r="EQ66" i="2"/>
  <c r="EQ65" i="2"/>
  <c r="EQ64" i="2"/>
  <c r="EQ63" i="2"/>
  <c r="EQ57" i="2"/>
  <c r="EQ44" i="2"/>
  <c r="EQ43" i="2"/>
  <c r="EP35" i="2"/>
  <c r="EP8" i="2"/>
  <c r="EJ51" i="11" l="1"/>
  <c r="EM51" i="11"/>
  <c r="ET68" i="2"/>
  <c r="EQ68" i="2"/>
  <c r="EG50" i="11" l="1"/>
  <c r="EG49" i="11"/>
  <c r="EG47" i="11"/>
  <c r="EG46" i="11"/>
  <c r="EG40" i="11"/>
  <c r="LJ40" i="14"/>
  <c r="LJ39" i="14"/>
  <c r="LJ38" i="14"/>
  <c r="LJ37" i="14"/>
  <c r="LJ36" i="14"/>
  <c r="LJ35" i="14"/>
  <c r="LJ34" i="14"/>
  <c r="LJ33" i="14"/>
  <c r="LJ32" i="14"/>
  <c r="LJ31" i="14"/>
  <c r="LJ30" i="14"/>
  <c r="LJ29" i="14"/>
  <c r="LJ28" i="14"/>
  <c r="LJ27" i="14"/>
  <c r="LJ12" i="14"/>
  <c r="LJ4" i="14"/>
  <c r="EN67" i="2"/>
  <c r="EN66" i="2"/>
  <c r="EN65" i="2"/>
  <c r="EN64" i="2"/>
  <c r="EN63" i="2"/>
  <c r="EN57" i="2"/>
  <c r="EN44" i="2"/>
  <c r="EN43" i="2"/>
  <c r="EG51" i="11" l="1"/>
  <c r="EN68" i="2"/>
  <c r="EM35" i="2"/>
  <c r="EM8" i="2"/>
  <c r="ED50" i="11"/>
  <c r="ED49" i="11"/>
  <c r="ED47" i="11"/>
  <c r="ED46" i="11"/>
  <c r="ED40" i="11"/>
  <c r="LI40" i="14"/>
  <c r="LI39" i="14"/>
  <c r="LI38" i="14"/>
  <c r="LI37" i="14"/>
  <c r="LI36" i="14"/>
  <c r="LI35" i="14"/>
  <c r="LI34" i="14"/>
  <c r="LI33" i="14"/>
  <c r="LI32" i="14"/>
  <c r="LI31" i="14"/>
  <c r="LI30" i="14"/>
  <c r="LI29" i="14"/>
  <c r="LI28" i="14"/>
  <c r="LI27" i="14"/>
  <c r="LI12" i="14"/>
  <c r="LI4" i="14"/>
  <c r="EK67" i="2"/>
  <c r="EK66" i="2"/>
  <c r="EK65" i="2"/>
  <c r="EK64" i="2"/>
  <c r="EK63" i="2"/>
  <c r="EK57" i="2"/>
  <c r="ED51" i="11" l="1"/>
  <c r="EK68" i="2"/>
  <c r="EK44" i="2" l="1"/>
  <c r="EK43" i="2"/>
  <c r="EJ35" i="2"/>
  <c r="EJ8" i="2"/>
  <c r="EA50" i="11" l="1"/>
  <c r="EA49" i="11"/>
  <c r="EA47" i="11"/>
  <c r="EA46" i="11"/>
  <c r="EA40" i="11"/>
  <c r="LH40" i="14"/>
  <c r="LH39" i="14"/>
  <c r="LH38" i="14"/>
  <c r="LH37" i="14"/>
  <c r="LH36" i="14"/>
  <c r="LH35" i="14"/>
  <c r="LH34" i="14"/>
  <c r="LH33" i="14"/>
  <c r="LH32" i="14"/>
  <c r="LH31" i="14"/>
  <c r="LH30" i="14"/>
  <c r="LH29" i="14"/>
  <c r="LH28" i="14"/>
  <c r="LH27" i="14"/>
  <c r="LH12" i="14"/>
  <c r="LH4" i="14"/>
  <c r="EH67" i="2"/>
  <c r="EH66" i="2"/>
  <c r="EH65" i="2"/>
  <c r="EH64" i="2"/>
  <c r="EH63" i="2"/>
  <c r="EH57" i="2"/>
  <c r="EH44" i="2"/>
  <c r="EH43" i="2"/>
  <c r="EG35" i="2"/>
  <c r="EG8" i="2"/>
  <c r="EA51" i="11" l="1"/>
  <c r="EH68" i="2"/>
  <c r="DX50" i="11"/>
  <c r="DX49" i="11"/>
  <c r="DX47" i="11"/>
  <c r="DX46" i="11"/>
  <c r="DX40" i="11"/>
  <c r="LF40" i="14"/>
  <c r="LF39" i="14"/>
  <c r="LF38" i="14"/>
  <c r="LF37" i="14"/>
  <c r="LF36" i="14"/>
  <c r="LF35" i="14"/>
  <c r="LF34" i="14"/>
  <c r="LF33" i="14"/>
  <c r="LF32" i="14"/>
  <c r="LF31" i="14"/>
  <c r="LF30" i="14"/>
  <c r="LF29" i="14"/>
  <c r="LF28" i="14"/>
  <c r="LF27" i="14"/>
  <c r="LF12" i="14"/>
  <c r="LF4" i="14"/>
  <c r="ED67" i="2"/>
  <c r="ED66" i="2"/>
  <c r="ED65" i="2"/>
  <c r="ED64" i="2"/>
  <c r="ED63" i="2"/>
  <c r="ED57" i="2"/>
  <c r="ED44" i="2"/>
  <c r="ED43" i="2"/>
  <c r="EC35" i="2"/>
  <c r="EC8" i="2"/>
  <c r="DX51" i="11" l="1"/>
  <c r="ED68" i="2"/>
  <c r="DU50" i="11"/>
  <c r="DU49" i="11"/>
  <c r="DU47" i="11"/>
  <c r="DU46" i="11"/>
  <c r="DU40" i="11"/>
  <c r="LE40" i="14"/>
  <c r="LE39" i="14"/>
  <c r="LE38" i="14"/>
  <c r="LE37" i="14"/>
  <c r="LE36" i="14"/>
  <c r="LE35" i="14"/>
  <c r="LE34" i="14"/>
  <c r="LE33" i="14"/>
  <c r="LE32" i="14"/>
  <c r="LE31" i="14"/>
  <c r="LE30" i="14"/>
  <c r="LE29" i="14"/>
  <c r="LE28" i="14"/>
  <c r="LE27" i="14"/>
  <c r="LE12" i="14"/>
  <c r="LE4" i="14"/>
  <c r="EA67" i="2"/>
  <c r="EA66" i="2"/>
  <c r="EA65" i="2"/>
  <c r="EA64" i="2"/>
  <c r="EA63" i="2"/>
  <c r="EA57" i="2"/>
  <c r="EA44" i="2"/>
  <c r="EA43" i="2"/>
  <c r="DZ35" i="2"/>
  <c r="DZ8" i="2"/>
  <c r="DU51" i="11" l="1"/>
  <c r="EA68" i="2"/>
  <c r="DR50" i="11"/>
  <c r="DR49" i="11"/>
  <c r="DR47" i="11"/>
  <c r="DR46" i="11"/>
  <c r="DR40" i="11"/>
  <c r="LD40" i="14"/>
  <c r="LD39" i="14"/>
  <c r="LD38" i="14"/>
  <c r="LD37" i="14"/>
  <c r="LD36" i="14"/>
  <c r="LD35" i="14"/>
  <c r="LD34" i="14"/>
  <c r="LD33" i="14"/>
  <c r="LD32" i="14"/>
  <c r="LD31" i="14"/>
  <c r="LD30" i="14"/>
  <c r="LD29" i="14"/>
  <c r="LD28" i="14"/>
  <c r="LD27" i="14"/>
  <c r="LD12" i="14"/>
  <c r="LD4" i="14"/>
  <c r="DX67" i="2"/>
  <c r="DX66" i="2"/>
  <c r="DX65" i="2"/>
  <c r="DX64" i="2"/>
  <c r="DX63" i="2"/>
  <c r="DX57" i="2"/>
  <c r="DX44" i="2"/>
  <c r="DX43" i="2"/>
  <c r="DW35" i="2"/>
  <c r="DW8" i="2"/>
  <c r="DU67" i="2"/>
  <c r="DU66" i="2"/>
  <c r="DU65" i="2"/>
  <c r="DU64" i="2"/>
  <c r="DU63" i="2"/>
  <c r="DU57" i="2"/>
  <c r="DR51" i="11" l="1"/>
  <c r="DX68" i="2"/>
  <c r="DU68" i="2"/>
  <c r="DO50" i="11"/>
  <c r="DO49" i="11"/>
  <c r="DO47" i="11"/>
  <c r="DO46" i="11"/>
  <c r="DO40" i="11"/>
  <c r="LC40" i="14"/>
  <c r="LC39" i="14"/>
  <c r="LC38" i="14"/>
  <c r="LC37" i="14"/>
  <c r="LC36" i="14"/>
  <c r="LC35" i="14"/>
  <c r="LC34" i="14"/>
  <c r="LC33" i="14"/>
  <c r="LC32" i="14"/>
  <c r="LC31" i="14"/>
  <c r="LC30" i="14"/>
  <c r="LC29" i="14"/>
  <c r="LC28" i="14"/>
  <c r="LC27" i="14"/>
  <c r="LC12" i="14"/>
  <c r="LC4" i="14"/>
  <c r="DU44" i="2"/>
  <c r="DU43" i="2"/>
  <c r="DT35" i="2"/>
  <c r="DT8" i="2"/>
  <c r="DO51" i="11" l="1"/>
  <c r="DL50" i="11"/>
  <c r="DL49" i="11"/>
  <c r="DL47" i="11"/>
  <c r="DL46" i="11"/>
  <c r="DL40" i="11"/>
  <c r="LB40" i="14"/>
  <c r="LB39" i="14"/>
  <c r="LB38" i="14"/>
  <c r="LB37" i="14"/>
  <c r="LB36" i="14"/>
  <c r="LB35" i="14"/>
  <c r="LB34" i="14"/>
  <c r="LB33" i="14"/>
  <c r="LB32" i="14"/>
  <c r="LB31" i="14"/>
  <c r="LB30" i="14"/>
  <c r="LB29" i="14"/>
  <c r="LB27" i="14"/>
  <c r="LB12" i="14"/>
  <c r="LB4" i="14"/>
  <c r="DR67" i="2"/>
  <c r="DR66" i="2"/>
  <c r="DR65" i="2"/>
  <c r="DR64" i="2"/>
  <c r="DR63" i="2"/>
  <c r="DR57" i="2"/>
  <c r="DR44" i="2"/>
  <c r="DR43" i="2"/>
  <c r="DQ35" i="2"/>
  <c r="DQ7" i="2"/>
  <c r="DQ8" i="2" s="1"/>
  <c r="DR68" i="2" l="1"/>
  <c r="DL51" i="11"/>
  <c r="LB28" i="14"/>
  <c r="DI50" i="11"/>
  <c r="DI49" i="11"/>
  <c r="DI47" i="11"/>
  <c r="DI46" i="11"/>
  <c r="DI40" i="11"/>
  <c r="LA40" i="14"/>
  <c r="LA39" i="14"/>
  <c r="LA38" i="14"/>
  <c r="LA37" i="14"/>
  <c r="LA36" i="14"/>
  <c r="LA34" i="14"/>
  <c r="LA33" i="14"/>
  <c r="LA32" i="14"/>
  <c r="LA31" i="14"/>
  <c r="LA30" i="14"/>
  <c r="LA29" i="14"/>
  <c r="LA27" i="14"/>
  <c r="LA12" i="14"/>
  <c r="LA35" i="14"/>
  <c r="LA4" i="14"/>
  <c r="DO67" i="2"/>
  <c r="DO66" i="2"/>
  <c r="DO65" i="2"/>
  <c r="DO64" i="2"/>
  <c r="DO63" i="2"/>
  <c r="DO57" i="2"/>
  <c r="DO43" i="2"/>
  <c r="DO44" i="2"/>
  <c r="DN35" i="2"/>
  <c r="DN7" i="2"/>
  <c r="DN8" i="2" s="1"/>
  <c r="KX6" i="14"/>
  <c r="DI51" i="11" l="1"/>
  <c r="DO68" i="2"/>
  <c r="LA28" i="14"/>
  <c r="DE50" i="11"/>
  <c r="DE49" i="11"/>
  <c r="DE47" i="11"/>
  <c r="DE46" i="11"/>
  <c r="DE40" i="11"/>
  <c r="KX40" i="14"/>
  <c r="KX39" i="14"/>
  <c r="KX38" i="14"/>
  <c r="KX37" i="14"/>
  <c r="KX36" i="14"/>
  <c r="KX35" i="14"/>
  <c r="KX34" i="14"/>
  <c r="KX33" i="14"/>
  <c r="KX32" i="14"/>
  <c r="KX31" i="14"/>
  <c r="KX30" i="14"/>
  <c r="KX29" i="14"/>
  <c r="KX28" i="14"/>
  <c r="KX27" i="14"/>
  <c r="KX12" i="14"/>
  <c r="KX4" i="14"/>
  <c r="DJ67" i="2"/>
  <c r="DJ66" i="2"/>
  <c r="DJ65" i="2"/>
  <c r="DJ64" i="2"/>
  <c r="DJ63" i="2"/>
  <c r="DJ57" i="2"/>
  <c r="DJ44" i="2"/>
  <c r="DJ43" i="2"/>
  <c r="DI35" i="2"/>
  <c r="DI7" i="2"/>
  <c r="DI8" i="2" s="1"/>
  <c r="DJ68" i="2" l="1"/>
  <c r="DE51" i="11"/>
  <c r="DB50" i="11"/>
  <c r="DB49" i="11"/>
  <c r="DB47" i="11"/>
  <c r="DB46" i="11"/>
  <c r="DB40" i="11"/>
  <c r="KW40" i="14"/>
  <c r="KW39" i="14"/>
  <c r="KW38" i="14"/>
  <c r="KW37" i="14"/>
  <c r="KW36" i="14"/>
  <c r="KW35" i="14"/>
  <c r="KW34" i="14"/>
  <c r="KW33" i="14"/>
  <c r="KW32" i="14"/>
  <c r="KW31" i="14"/>
  <c r="KW30" i="14"/>
  <c r="KW29" i="14"/>
  <c r="KW28" i="14"/>
  <c r="KW27" i="14"/>
  <c r="KW12" i="14"/>
  <c r="KW4" i="14"/>
  <c r="DG67" i="2"/>
  <c r="DG66" i="2"/>
  <c r="DG65" i="2"/>
  <c r="DG64" i="2"/>
  <c r="DG63" i="2"/>
  <c r="DG57" i="2"/>
  <c r="DG44" i="2"/>
  <c r="DG43" i="2"/>
  <c r="DF35" i="2"/>
  <c r="DF7" i="2"/>
  <c r="DF8" i="2" s="1"/>
  <c r="DB51" i="11" l="1"/>
  <c r="DG68" i="2"/>
  <c r="DB10" i="11"/>
  <c r="CY50" i="11" l="1"/>
  <c r="CY49" i="11"/>
  <c r="CY47" i="11"/>
  <c r="CY46" i="11"/>
  <c r="CY40" i="11"/>
  <c r="KV40" i="14"/>
  <c r="KV39" i="14"/>
  <c r="KV38" i="14"/>
  <c r="KV37" i="14"/>
  <c r="KV36" i="14"/>
  <c r="KV35" i="14"/>
  <c r="KV34" i="14"/>
  <c r="KV33" i="14"/>
  <c r="KV32" i="14"/>
  <c r="KV31" i="14"/>
  <c r="KV30" i="14"/>
  <c r="KV29" i="14"/>
  <c r="KV28" i="14"/>
  <c r="KV27" i="14"/>
  <c r="KV12" i="14"/>
  <c r="KV4" i="14"/>
  <c r="DD67" i="2"/>
  <c r="DD66" i="2"/>
  <c r="DD65" i="2"/>
  <c r="DD64" i="2"/>
  <c r="DD63" i="2"/>
  <c r="DD57" i="2"/>
  <c r="DD44" i="2"/>
  <c r="DD43" i="2"/>
  <c r="DC35" i="2"/>
  <c r="DC7" i="2"/>
  <c r="DC8" i="2" s="1"/>
  <c r="CY51" i="11" l="1"/>
  <c r="DD68" i="2"/>
  <c r="CV50" i="11"/>
  <c r="CV49" i="11"/>
  <c r="CV47" i="11"/>
  <c r="CV46" i="11"/>
  <c r="CV40" i="11"/>
  <c r="KU40" i="14"/>
  <c r="KU39" i="14"/>
  <c r="KU38" i="14"/>
  <c r="KU37" i="14"/>
  <c r="KU36" i="14"/>
  <c r="KU35" i="14"/>
  <c r="KU34" i="14"/>
  <c r="KU33" i="14"/>
  <c r="KU32" i="14"/>
  <c r="KU31" i="14"/>
  <c r="KU30" i="14"/>
  <c r="KU29" i="14"/>
  <c r="KU28" i="14"/>
  <c r="KU27" i="14"/>
  <c r="KU12" i="14"/>
  <c r="KU4" i="14"/>
  <c r="DA67" i="2"/>
  <c r="DA66" i="2"/>
  <c r="DA65" i="2"/>
  <c r="DA64" i="2"/>
  <c r="DA63" i="2"/>
  <c r="DA57" i="2"/>
  <c r="DA44" i="2"/>
  <c r="DA43" i="2"/>
  <c r="CZ35" i="2"/>
  <c r="CZ7" i="2"/>
  <c r="CZ8" i="2" s="1"/>
  <c r="CV51" i="11" l="1"/>
  <c r="DA68" i="2"/>
  <c r="CV10" i="11" l="1"/>
  <c r="CS10" i="11"/>
  <c r="CS50" i="11"/>
  <c r="CS49" i="11"/>
  <c r="CS47" i="11"/>
  <c r="CS46" i="11"/>
  <c r="CS40" i="11"/>
  <c r="KT40" i="14"/>
  <c r="KT39" i="14"/>
  <c r="KT38" i="14"/>
  <c r="KT37" i="14"/>
  <c r="KT36" i="14"/>
  <c r="KT35" i="14"/>
  <c r="KT34" i="14"/>
  <c r="KT33" i="14"/>
  <c r="KT32" i="14"/>
  <c r="KT31" i="14"/>
  <c r="KT30" i="14"/>
  <c r="KT29" i="14"/>
  <c r="KT28" i="14"/>
  <c r="KT27" i="14"/>
  <c r="KT12" i="14"/>
  <c r="KT4" i="14"/>
  <c r="CX67" i="2"/>
  <c r="CX66" i="2"/>
  <c r="CX65" i="2"/>
  <c r="CX64" i="2"/>
  <c r="CX63" i="2"/>
  <c r="CX57" i="2"/>
  <c r="CX44" i="2"/>
  <c r="CX43" i="2"/>
  <c r="CW35" i="2"/>
  <c r="CW8" i="2"/>
  <c r="CS51" i="11" l="1"/>
  <c r="CX68" i="2"/>
  <c r="CP50" i="11" l="1"/>
  <c r="CP49" i="11"/>
  <c r="CP47" i="11"/>
  <c r="CP46" i="11"/>
  <c r="CP40" i="11"/>
  <c r="KR40" i="14"/>
  <c r="KR39" i="14"/>
  <c r="KR38" i="14"/>
  <c r="KR37" i="14"/>
  <c r="KR36" i="14"/>
  <c r="KR35" i="14"/>
  <c r="KR34" i="14"/>
  <c r="KR33" i="14"/>
  <c r="KR32" i="14"/>
  <c r="KR31" i="14"/>
  <c r="KR30" i="14"/>
  <c r="KR29" i="14"/>
  <c r="KR28" i="14"/>
  <c r="KR27" i="14"/>
  <c r="KR12" i="14"/>
  <c r="KR4" i="14"/>
  <c r="CT67" i="2"/>
  <c r="CT66" i="2"/>
  <c r="CT65" i="2"/>
  <c r="CT64" i="2"/>
  <c r="CT63" i="2"/>
  <c r="CT57" i="2"/>
  <c r="CT44" i="2"/>
  <c r="CT43" i="2"/>
  <c r="CS35" i="2"/>
  <c r="CS7" i="2"/>
  <c r="CS8" i="2" s="1"/>
  <c r="CP51" i="11" l="1"/>
  <c r="CT68" i="2"/>
  <c r="CM50" i="11" l="1"/>
  <c r="CM49" i="11"/>
  <c r="CM47" i="11"/>
  <c r="CM46" i="11"/>
  <c r="CM40" i="11"/>
  <c r="KQ40" i="14"/>
  <c r="KQ39" i="14"/>
  <c r="KQ38" i="14"/>
  <c r="KQ37" i="14"/>
  <c r="KQ36" i="14"/>
  <c r="KQ35" i="14"/>
  <c r="KQ34" i="14"/>
  <c r="KQ33" i="14"/>
  <c r="KQ32" i="14"/>
  <c r="KQ31" i="14"/>
  <c r="KQ30" i="14"/>
  <c r="KQ29" i="14"/>
  <c r="KQ28" i="14"/>
  <c r="KQ27" i="14"/>
  <c r="KQ12" i="14"/>
  <c r="KQ4" i="14"/>
  <c r="CQ67" i="2"/>
  <c r="CQ66" i="2"/>
  <c r="CQ65" i="2"/>
  <c r="CQ64" i="2"/>
  <c r="CQ63" i="2"/>
  <c r="CQ57" i="2"/>
  <c r="CQ44" i="2"/>
  <c r="CQ43" i="2"/>
  <c r="CP35" i="2"/>
  <c r="CP7" i="2"/>
  <c r="CP8" i="2" s="1"/>
  <c r="CM51" i="11" l="1"/>
  <c r="CQ68" i="2"/>
  <c r="CJ50" i="11"/>
  <c r="CJ49" i="11"/>
  <c r="CJ47" i="11"/>
  <c r="CJ46" i="11"/>
  <c r="CJ40" i="11"/>
  <c r="KP40" i="14"/>
  <c r="KP39" i="14"/>
  <c r="KP38" i="14"/>
  <c r="KP37" i="14"/>
  <c r="KP36" i="14"/>
  <c r="KP35" i="14"/>
  <c r="KP34" i="14"/>
  <c r="KP33" i="14"/>
  <c r="KP32" i="14"/>
  <c r="KP31" i="14"/>
  <c r="KP30" i="14"/>
  <c r="KP29" i="14"/>
  <c r="KP28" i="14"/>
  <c r="KP27" i="14"/>
  <c r="KP12" i="14"/>
  <c r="KP4" i="14"/>
  <c r="CN67" i="2"/>
  <c r="CN66" i="2"/>
  <c r="CN65" i="2"/>
  <c r="CN64" i="2"/>
  <c r="CN63" i="2"/>
  <c r="CN57" i="2"/>
  <c r="CN44" i="2"/>
  <c r="CN43" i="2"/>
  <c r="CM35" i="2"/>
  <c r="CM8" i="2"/>
  <c r="CJ51" i="11" l="1"/>
  <c r="CN68" i="2"/>
  <c r="CG50" i="11" l="1"/>
  <c r="CG49" i="11"/>
  <c r="CG47" i="11"/>
  <c r="CG46" i="11"/>
  <c r="CG40" i="11"/>
  <c r="KN41" i="14"/>
  <c r="KP41" i="14" s="1"/>
  <c r="KQ41" i="14" s="1"/>
  <c r="KR41" i="14" s="1"/>
  <c r="KT41" i="14" s="1"/>
  <c r="KU41" i="14" s="1"/>
  <c r="KV41" i="14" s="1"/>
  <c r="KW41" i="14" s="1"/>
  <c r="KX41" i="14" s="1"/>
  <c r="LA41" i="14" s="1"/>
  <c r="LB41" i="14" s="1"/>
  <c r="LC41" i="14" s="1"/>
  <c r="LD41" i="14" s="1"/>
  <c r="LE41" i="14" s="1"/>
  <c r="LF41" i="14" s="1"/>
  <c r="LH41" i="14" s="1"/>
  <c r="LI41" i="14" s="1"/>
  <c r="LJ41" i="14" s="1"/>
  <c r="LK41" i="14" s="1"/>
  <c r="LL41" i="14" s="1"/>
  <c r="LM41" i="14" s="1"/>
  <c r="LN41" i="14" s="1"/>
  <c r="LO41" i="14" s="1"/>
  <c r="LP41" i="14" s="1"/>
  <c r="LQ41" i="14" s="1"/>
  <c r="KN42" i="14"/>
  <c r="KP42" i="14" s="1"/>
  <c r="KQ42" i="14" s="1"/>
  <c r="KR42" i="14" s="1"/>
  <c r="KT42" i="14" s="1"/>
  <c r="KU42" i="14" s="1"/>
  <c r="KV42" i="14" s="1"/>
  <c r="KW42" i="14" s="1"/>
  <c r="KX42" i="14" s="1"/>
  <c r="LA42" i="14" s="1"/>
  <c r="LB42" i="14" s="1"/>
  <c r="LC42" i="14" s="1"/>
  <c r="LD42" i="14" s="1"/>
  <c r="LE42" i="14" s="1"/>
  <c r="LF42" i="14" s="1"/>
  <c r="LH42" i="14" s="1"/>
  <c r="LI42" i="14" s="1"/>
  <c r="LJ42" i="14" s="1"/>
  <c r="LK42" i="14" s="1"/>
  <c r="LL42" i="14" s="1"/>
  <c r="LM42" i="14" s="1"/>
  <c r="LN42" i="14" s="1"/>
  <c r="LO42" i="14" s="1"/>
  <c r="LP42" i="14" s="1"/>
  <c r="LQ42" i="14" s="1"/>
  <c r="KN40" i="14"/>
  <c r="KN39" i="14"/>
  <c r="KN38" i="14"/>
  <c r="KN37" i="14"/>
  <c r="KN36" i="14"/>
  <c r="KN35" i="14"/>
  <c r="KN34" i="14"/>
  <c r="KN33" i="14"/>
  <c r="KN32" i="14"/>
  <c r="KN31" i="14"/>
  <c r="KN30" i="14"/>
  <c r="KN29" i="14"/>
  <c r="KN28" i="14"/>
  <c r="KN27" i="14"/>
  <c r="KN12" i="14"/>
  <c r="KN4" i="14"/>
  <c r="CJ67" i="2"/>
  <c r="CJ66" i="2"/>
  <c r="CJ65" i="2"/>
  <c r="CJ64" i="2"/>
  <c r="CJ63" i="2"/>
  <c r="CJ57" i="2"/>
  <c r="CJ44" i="2"/>
  <c r="CJ43" i="2"/>
  <c r="CI35" i="2"/>
  <c r="CI8" i="2"/>
  <c r="DU7" i="2"/>
  <c r="CJ7" i="2"/>
  <c r="KN44" i="14" l="1"/>
  <c r="LQ44" i="14"/>
  <c r="LP44" i="14"/>
  <c r="LO44" i="14"/>
  <c r="LN44" i="14"/>
  <c r="LM44" i="14"/>
  <c r="LK44" i="14"/>
  <c r="LL44" i="14"/>
  <c r="LJ44" i="14"/>
  <c r="LI44" i="14"/>
  <c r="LH44" i="14"/>
  <c r="LF44" i="14"/>
  <c r="LE44" i="14"/>
  <c r="LC44" i="14"/>
  <c r="LD44" i="14"/>
  <c r="LB44" i="14"/>
  <c r="LA44" i="14"/>
  <c r="KX44" i="14"/>
  <c r="KW44" i="14"/>
  <c r="KV44" i="14"/>
  <c r="KU44" i="14"/>
  <c r="KT44" i="14"/>
  <c r="KR44" i="14"/>
  <c r="KQ44" i="14"/>
  <c r="KP44" i="14"/>
  <c r="KN45" i="14"/>
  <c r="LQ45" i="14"/>
  <c r="LP45" i="14"/>
  <c r="LO45" i="14"/>
  <c r="LN45" i="14"/>
  <c r="LM45" i="14"/>
  <c r="LK45" i="14"/>
  <c r="LL45" i="14"/>
  <c r="LJ45" i="14"/>
  <c r="LI45" i="14"/>
  <c r="LH45" i="14"/>
  <c r="LF45" i="14"/>
  <c r="LE45" i="14"/>
  <c r="LD45" i="14"/>
  <c r="LC45" i="14"/>
  <c r="LB45" i="14"/>
  <c r="LA45" i="14"/>
  <c r="KX45" i="14"/>
  <c r="KW45" i="14"/>
  <c r="KV45" i="14"/>
  <c r="KU45" i="14"/>
  <c r="KT45" i="14"/>
  <c r="KR45" i="14"/>
  <c r="KQ45" i="14"/>
  <c r="KP45" i="14"/>
  <c r="KN47" i="14"/>
  <c r="LQ47" i="14"/>
  <c r="LP47" i="14"/>
  <c r="LO47" i="14"/>
  <c r="LN47" i="14"/>
  <c r="LM47" i="14"/>
  <c r="LK47" i="14"/>
  <c r="LL47" i="14"/>
  <c r="LJ47" i="14"/>
  <c r="LI47" i="14"/>
  <c r="LH47" i="14"/>
  <c r="LF47" i="14"/>
  <c r="LE47" i="14"/>
  <c r="LD47" i="14"/>
  <c r="LC47" i="14"/>
  <c r="LB47" i="14"/>
  <c r="LA47" i="14"/>
  <c r="KX47" i="14"/>
  <c r="KW47" i="14"/>
  <c r="KV47" i="14"/>
  <c r="KU47" i="14"/>
  <c r="KT47" i="14"/>
  <c r="KR47" i="14"/>
  <c r="KQ47" i="14"/>
  <c r="KP47" i="14"/>
  <c r="KN48" i="14"/>
  <c r="LQ48" i="14"/>
  <c r="LP48" i="14"/>
  <c r="LO48" i="14"/>
  <c r="LN48" i="14"/>
  <c r="LM48" i="14"/>
  <c r="LK48" i="14"/>
  <c r="LL48" i="14"/>
  <c r="LJ48" i="14"/>
  <c r="LH48" i="14"/>
  <c r="LI48" i="14"/>
  <c r="LF48" i="14"/>
  <c r="LE48" i="14"/>
  <c r="LD48" i="14"/>
  <c r="LC48" i="14"/>
  <c r="LB48" i="14"/>
  <c r="LA48" i="14"/>
  <c r="KX48" i="14"/>
  <c r="KW48" i="14"/>
  <c r="KV48" i="14"/>
  <c r="KU48" i="14"/>
  <c r="KT48" i="14"/>
  <c r="KR48" i="14"/>
  <c r="KQ48" i="14"/>
  <c r="KP48" i="14"/>
  <c r="KN49" i="14"/>
  <c r="LQ49" i="14"/>
  <c r="LP49" i="14"/>
  <c r="LO49" i="14"/>
  <c r="LN49" i="14"/>
  <c r="LM49" i="14"/>
  <c r="LK49" i="14"/>
  <c r="LL49" i="14"/>
  <c r="LJ49" i="14"/>
  <c r="LI49" i="14"/>
  <c r="LH49" i="14"/>
  <c r="LF49" i="14"/>
  <c r="LE49" i="14"/>
  <c r="LD49" i="14"/>
  <c r="LC49" i="14"/>
  <c r="LB49" i="14"/>
  <c r="LA49" i="14"/>
  <c r="KX49" i="14"/>
  <c r="KW49" i="14"/>
  <c r="KV49" i="14"/>
  <c r="KU49" i="14"/>
  <c r="KT49" i="14"/>
  <c r="KR49" i="14"/>
  <c r="KQ49" i="14"/>
  <c r="KP49" i="14"/>
  <c r="KN43" i="14"/>
  <c r="LQ43" i="14"/>
  <c r="LP43" i="14"/>
  <c r="LO43" i="14"/>
  <c r="LN43" i="14"/>
  <c r="LM43" i="14"/>
  <c r="LL43" i="14"/>
  <c r="LK43" i="14"/>
  <c r="LJ43" i="14"/>
  <c r="LI43" i="14"/>
  <c r="LH43" i="14"/>
  <c r="LF43" i="14"/>
  <c r="LE43" i="14"/>
  <c r="LD43" i="14"/>
  <c r="LC43" i="14"/>
  <c r="LB43" i="14"/>
  <c r="LA43" i="14"/>
  <c r="KX43" i="14"/>
  <c r="KW43" i="14"/>
  <c r="KV43" i="14"/>
  <c r="KU43" i="14"/>
  <c r="KT43" i="14"/>
  <c r="KR43" i="14"/>
  <c r="KQ43" i="14"/>
  <c r="KP43" i="14"/>
  <c r="KN46" i="14"/>
  <c r="LQ46" i="14"/>
  <c r="LP46" i="14"/>
  <c r="LO46" i="14"/>
  <c r="LN46" i="14"/>
  <c r="LM46" i="14"/>
  <c r="LK46" i="14"/>
  <c r="LL46" i="14"/>
  <c r="LJ46" i="14"/>
  <c r="LI46" i="14"/>
  <c r="LH46" i="14"/>
  <c r="LF46" i="14"/>
  <c r="LE46" i="14"/>
  <c r="LD46" i="14"/>
  <c r="LC46" i="14"/>
  <c r="LB46" i="14"/>
  <c r="LA46" i="14"/>
  <c r="KX46" i="14"/>
  <c r="KW46" i="14"/>
  <c r="KV46" i="14"/>
  <c r="KU46" i="14"/>
  <c r="KT46" i="14"/>
  <c r="KR46" i="14"/>
  <c r="KQ46" i="14"/>
  <c r="KP46" i="14"/>
  <c r="CG51" i="11"/>
  <c r="CJ68" i="2"/>
  <c r="FM6" i="2" l="1"/>
  <c r="FL8" i="2"/>
  <c r="FP6" i="2" l="1"/>
  <c r="FS6" i="2" l="1"/>
  <c r="FX6" i="2" l="1"/>
  <c r="FZ6" i="2" s="1"/>
  <c r="GC6" i="2" l="1"/>
  <c r="GG6" i="2" l="1"/>
  <c r="GJ6" i="2" l="1"/>
  <c r="GM6" i="2" l="1"/>
  <c r="GP6" i="2" l="1"/>
  <c r="GS6" i="2" l="1"/>
  <c r="HC6" i="2" l="1"/>
  <c r="HF6" i="2" l="1"/>
  <c r="HI6" i="2" l="1"/>
  <c r="HL6" i="2" l="1"/>
  <c r="HO6" i="2" l="1"/>
  <c r="HS6" i="2" l="1"/>
  <c r="HV6" i="2" l="1"/>
  <c r="HY6" i="2" l="1"/>
  <c r="IB6" i="2" l="1"/>
  <c r="IE6" i="2" l="1"/>
  <c r="IH6" i="2" l="1"/>
  <c r="IL8" i="2" l="1"/>
  <c r="IR6" i="2" l="1"/>
  <c r="IU6" i="2" l="1"/>
  <c r="IX6" i="2" l="1"/>
  <c r="JA6" i="2" l="1"/>
  <c r="JE6" i="2" l="1"/>
  <c r="JH6" i="2" l="1"/>
  <c r="JK6" i="2" l="1"/>
  <c r="JN6" i="2" l="1"/>
  <c r="JQ6" i="2" l="1"/>
  <c r="JT6" i="2" l="1"/>
  <c r="JX6" i="2" l="1"/>
  <c r="KA6" i="2" l="1"/>
  <c r="KD6" i="2" l="1"/>
  <c r="KG6" i="2" l="1"/>
  <c r="KJ6" i="2" l="1"/>
  <c r="KM6" i="2" l="1"/>
  <c r="KQ6" i="2" l="1"/>
  <c r="KT6" i="2" l="1"/>
  <c r="KW6" i="2" l="1"/>
  <c r="KZ6" i="2" l="1"/>
  <c r="LC6" i="2" l="1"/>
  <c r="LF6" i="2" l="1"/>
  <c r="LI6" i="2" s="1"/>
  <c r="LL6" i="2" l="1"/>
  <c r="LN6" i="2" l="1"/>
  <c r="LP6" i="2" l="1"/>
  <c r="LQ6" i="2" l="1"/>
  <c r="LR6" i="2" l="1"/>
  <c r="LU6" i="2" l="1"/>
  <c r="LX6" i="2" l="1"/>
  <c r="MA6" i="2" l="1"/>
  <c r="MD6" i="2" l="1"/>
  <c r="MG6" i="2" l="1"/>
  <c r="MJ6" i="2" l="1"/>
  <c r="MQ6" i="2" l="1"/>
  <c r="MT6" i="2" l="1"/>
  <c r="MZ6" i="2" l="1"/>
  <c r="NC6" i="2" l="1"/>
  <c r="NG6" i="2" l="1"/>
  <c r="NJ6" i="2" l="1"/>
  <c r="NM6" i="2" l="1"/>
  <c r="NP6" i="2" l="1"/>
  <c r="NS6" i="2" l="1"/>
  <c r="NV6" i="2" l="1"/>
  <c r="NZ6" i="2" l="1"/>
  <c r="OC6" i="2" l="1"/>
  <c r="OF6" i="2" l="1"/>
  <c r="OI6" i="2" l="1"/>
  <c r="OL6" i="2" l="1"/>
  <c r="OS6" i="2" l="1"/>
  <c r="OV6" i="2" l="1"/>
  <c r="OY6" i="2" l="1"/>
  <c r="PB6" i="2" l="1"/>
  <c r="PE6" i="2" l="1"/>
  <c r="PH6" i="2" l="1"/>
  <c r="PL6" i="2" l="1"/>
  <c r="PO6" i="2" l="1"/>
  <c r="PU6" i="2" l="1"/>
  <c r="PX6" i="2" l="1"/>
  <c r="QA6" i="2" l="1"/>
  <c r="QH6" i="2" l="1"/>
  <c r="QK6" i="2" l="1"/>
  <c r="QN6" i="2" l="1"/>
  <c r="QQ6" i="2" l="1"/>
  <c r="QT6" i="2" l="1"/>
  <c r="QX6" i="2" l="1"/>
  <c r="RA6" i="2" l="1"/>
  <c r="RC6" i="2" l="1"/>
  <c r="RE6" i="2" l="1"/>
  <c r="RH6" i="2" l="1"/>
  <c r="RO6" i="2" l="1"/>
  <c r="RR6" i="2" l="1"/>
  <c r="RU6" i="2" l="1"/>
  <c r="RX6" i="2" l="1"/>
  <c r="SA6" i="2" l="1"/>
  <c r="SD6" i="2" l="1"/>
  <c r="SG6" i="2" s="1"/>
  <c r="SJ6" i="2" l="1"/>
  <c r="SM6" i="2" l="1"/>
  <c r="SP6" i="2" l="1"/>
  <c r="SR6" i="2" l="1"/>
  <c r="SS6" i="2" l="1"/>
  <c r="TD6" i="2" l="1"/>
  <c r="TG6" i="2" l="1"/>
  <c r="TJ6" i="2" l="1"/>
  <c r="TM6" i="2" l="1"/>
  <c r="TP6" i="2" l="1"/>
  <c r="TZ6" i="2" l="1"/>
  <c r="UC6" i="2" l="1"/>
  <c r="UF6" i="2" l="1"/>
  <c r="UI6" i="2" l="1"/>
  <c r="UL6" i="2" l="1"/>
  <c r="UQ6" i="2" l="1"/>
  <c r="UT6" i="2" l="1"/>
  <c r="UW6" i="2" l="1"/>
  <c r="UZ6" i="2" l="1"/>
  <c r="VD6" i="2" s="1"/>
  <c r="VG6" i="2" l="1"/>
  <c r="CC50" i="11"/>
  <c r="CC49" i="11"/>
  <c r="CC47" i="11"/>
  <c r="CC46" i="11"/>
  <c r="CC40" i="11"/>
  <c r="KK40" i="14"/>
  <c r="KK39" i="14"/>
  <c r="KK38" i="14"/>
  <c r="KK37" i="14"/>
  <c r="KK36" i="14"/>
  <c r="KK35" i="14"/>
  <c r="KK34" i="14"/>
  <c r="KK33" i="14"/>
  <c r="KK32" i="14"/>
  <c r="KK31" i="14"/>
  <c r="KK30" i="14"/>
  <c r="KK29" i="14"/>
  <c r="KK28" i="14"/>
  <c r="KK27" i="14"/>
  <c r="KK12" i="14"/>
  <c r="KK4" i="14"/>
  <c r="CE67" i="2"/>
  <c r="CE66" i="2"/>
  <c r="CE65" i="2"/>
  <c r="CE64" i="2"/>
  <c r="CE63" i="2"/>
  <c r="CE57" i="2"/>
  <c r="CE44" i="2"/>
  <c r="CE43" i="2"/>
  <c r="CD35" i="2"/>
  <c r="CD7" i="2"/>
  <c r="CD6" i="2"/>
  <c r="BZ50" i="11"/>
  <c r="VJ6" i="2" l="1"/>
  <c r="CD8" i="2"/>
  <c r="CC51" i="11"/>
  <c r="CE68" i="2"/>
  <c r="BZ49" i="11"/>
  <c r="BZ47" i="11"/>
  <c r="BZ46" i="11"/>
  <c r="BZ40" i="11"/>
  <c r="KJ40" i="14"/>
  <c r="KJ39" i="14"/>
  <c r="KJ38" i="14"/>
  <c r="KJ37" i="14"/>
  <c r="KJ36" i="14"/>
  <c r="KJ35" i="14"/>
  <c r="KJ34" i="14"/>
  <c r="KJ33" i="14"/>
  <c r="KJ32" i="14"/>
  <c r="KJ31" i="14"/>
  <c r="KJ30" i="14"/>
  <c r="KJ29" i="14"/>
  <c r="KJ28" i="14"/>
  <c r="KJ27" i="14"/>
  <c r="KJ12" i="14"/>
  <c r="KJ4" i="14"/>
  <c r="CB67" i="2"/>
  <c r="CB66" i="2"/>
  <c r="CB65" i="2"/>
  <c r="CB64" i="2"/>
  <c r="CB63" i="2"/>
  <c r="CB57" i="2"/>
  <c r="CB44" i="2"/>
  <c r="CB43" i="2"/>
  <c r="CA35" i="2"/>
  <c r="CA7" i="2"/>
  <c r="CA6" i="2"/>
  <c r="VM6" i="2" l="1"/>
  <c r="CA8" i="2"/>
  <c r="CB68" i="2"/>
  <c r="BZ51" i="11"/>
  <c r="BW49" i="11"/>
  <c r="BW47" i="11"/>
  <c r="BW46" i="11"/>
  <c r="BW40" i="11"/>
  <c r="KI4" i="14"/>
  <c r="KI40" i="14"/>
  <c r="KI39" i="14"/>
  <c r="KI38" i="14"/>
  <c r="KI37" i="14"/>
  <c r="KI36" i="14"/>
  <c r="KI35" i="14"/>
  <c r="KI34" i="14"/>
  <c r="KI33" i="14"/>
  <c r="KI32" i="14"/>
  <c r="KI31" i="14"/>
  <c r="KI30" i="14"/>
  <c r="KI29" i="14"/>
  <c r="KI28" i="14"/>
  <c r="KI27" i="14"/>
  <c r="KI12" i="14"/>
  <c r="BY67" i="2"/>
  <c r="BY66" i="2"/>
  <c r="BY65" i="2"/>
  <c r="BY64" i="2"/>
  <c r="BY63" i="2"/>
  <c r="BY57" i="2"/>
  <c r="BY44" i="2"/>
  <c r="BY43" i="2"/>
  <c r="BX35" i="2"/>
  <c r="BX7" i="2"/>
  <c r="BX6" i="2"/>
  <c r="VP6" i="2" l="1"/>
  <c r="BW51" i="11"/>
  <c r="BX8" i="2"/>
  <c r="BY68" i="2"/>
  <c r="VS6" i="2" l="1"/>
  <c r="BT49" i="11"/>
  <c r="BT47" i="11"/>
  <c r="BT46" i="11"/>
  <c r="BT40" i="11"/>
  <c r="KH40" i="14"/>
  <c r="KH39" i="14"/>
  <c r="KH38" i="14"/>
  <c r="KH37" i="14"/>
  <c r="KH36" i="14"/>
  <c r="KH35" i="14"/>
  <c r="KH34" i="14"/>
  <c r="KH33" i="14"/>
  <c r="KH32" i="14"/>
  <c r="KH31" i="14"/>
  <c r="KH30" i="14"/>
  <c r="KH29" i="14"/>
  <c r="KH28" i="14"/>
  <c r="KH27" i="14"/>
  <c r="KH12" i="14"/>
  <c r="KH4" i="14"/>
  <c r="BV67" i="2"/>
  <c r="BV66" i="2"/>
  <c r="BV65" i="2"/>
  <c r="BV64" i="2"/>
  <c r="BV63" i="2"/>
  <c r="BV57" i="2"/>
  <c r="BV44" i="2"/>
  <c r="BV43" i="2"/>
  <c r="BU35" i="2"/>
  <c r="BU7" i="2"/>
  <c r="BU6" i="2"/>
  <c r="BU8" i="2" l="1"/>
  <c r="BT51" i="11"/>
  <c r="BV68" i="2"/>
  <c r="BQ49" i="11"/>
  <c r="BQ47" i="11"/>
  <c r="BQ46" i="11"/>
  <c r="BQ40" i="11"/>
  <c r="KG40" i="14"/>
  <c r="KG39" i="14"/>
  <c r="KG38" i="14"/>
  <c r="KG37" i="14"/>
  <c r="KG36" i="14"/>
  <c r="KG35" i="14"/>
  <c r="KG34" i="14"/>
  <c r="KG33" i="14"/>
  <c r="KG32" i="14"/>
  <c r="KG31" i="14"/>
  <c r="KG30" i="14"/>
  <c r="KG29" i="14"/>
  <c r="KG28" i="14"/>
  <c r="KG27" i="14"/>
  <c r="KG12" i="14"/>
  <c r="KG4" i="14"/>
  <c r="BS67" i="2"/>
  <c r="BS66" i="2"/>
  <c r="BS65" i="2"/>
  <c r="BS64" i="2"/>
  <c r="BS63" i="2"/>
  <c r="BS57" i="2"/>
  <c r="BS44" i="2"/>
  <c r="BS43" i="2"/>
  <c r="BR35" i="2"/>
  <c r="BR7" i="2"/>
  <c r="BR6" i="2"/>
  <c r="BQ51" i="11" l="1"/>
  <c r="BR8" i="2"/>
  <c r="BS68" i="2"/>
  <c r="BN49" i="11"/>
  <c r="BN47" i="11"/>
  <c r="BN46" i="11"/>
  <c r="BN40" i="11"/>
  <c r="KF40" i="14"/>
  <c r="KF39" i="14"/>
  <c r="KF38" i="14"/>
  <c r="KF37" i="14"/>
  <c r="KF36" i="14"/>
  <c r="KF35" i="14"/>
  <c r="KF34" i="14"/>
  <c r="KF33" i="14"/>
  <c r="KF32" i="14"/>
  <c r="KF31" i="14"/>
  <c r="KF30" i="14"/>
  <c r="KF29" i="14"/>
  <c r="KF28" i="14"/>
  <c r="KF27" i="14"/>
  <c r="KF12" i="14"/>
  <c r="KF4" i="14"/>
  <c r="BP67" i="2"/>
  <c r="BP66" i="2"/>
  <c r="BP65" i="2"/>
  <c r="BP64" i="2"/>
  <c r="BP63" i="2"/>
  <c r="BP57" i="2"/>
  <c r="BP44" i="2"/>
  <c r="BP43" i="2"/>
  <c r="BO35" i="2"/>
  <c r="BO7" i="2"/>
  <c r="BO6" i="2"/>
  <c r="WA6" i="2" l="1"/>
  <c r="BO8" i="2"/>
  <c r="BP68" i="2"/>
  <c r="BN51" i="11"/>
  <c r="BK49" i="11"/>
  <c r="BK47" i="11"/>
  <c r="BK46" i="11"/>
  <c r="BK40" i="11"/>
  <c r="KD40" i="14"/>
  <c r="KD39" i="14"/>
  <c r="KD38" i="14"/>
  <c r="KD37" i="14"/>
  <c r="KD36" i="14"/>
  <c r="KD35" i="14"/>
  <c r="KD34" i="14"/>
  <c r="KD33" i="14"/>
  <c r="KD32" i="14"/>
  <c r="KD31" i="14"/>
  <c r="KD30" i="14"/>
  <c r="KD29" i="14"/>
  <c r="KD28" i="14"/>
  <c r="KD27" i="14"/>
  <c r="KD12" i="14"/>
  <c r="KD4" i="14"/>
  <c r="BL67" i="2"/>
  <c r="BL66" i="2"/>
  <c r="BL65" i="2"/>
  <c r="BL64" i="2"/>
  <c r="BL63" i="2"/>
  <c r="BL57" i="2"/>
  <c r="BL44" i="2"/>
  <c r="BL43" i="2"/>
  <c r="BK35" i="2"/>
  <c r="BK7" i="2"/>
  <c r="BK6" i="2"/>
  <c r="WD6" i="2" l="1"/>
  <c r="BK8" i="2"/>
  <c r="BK51" i="11"/>
  <c r="BL68" i="2"/>
  <c r="BH49" i="11"/>
  <c r="BH47" i="11"/>
  <c r="BH46" i="11"/>
  <c r="BH40" i="11"/>
  <c r="KC40" i="14"/>
  <c r="KC39" i="14"/>
  <c r="KC38" i="14"/>
  <c r="KC37" i="14"/>
  <c r="KC36" i="14"/>
  <c r="KC35" i="14"/>
  <c r="KC34" i="14"/>
  <c r="KC33" i="14"/>
  <c r="KC32" i="14"/>
  <c r="KC31" i="14"/>
  <c r="KC30" i="14"/>
  <c r="KC29" i="14"/>
  <c r="KC28" i="14"/>
  <c r="KC27" i="14"/>
  <c r="KC12" i="14"/>
  <c r="KC4" i="14"/>
  <c r="BI67" i="2"/>
  <c r="BI66" i="2"/>
  <c r="BI65" i="2"/>
  <c r="BI64" i="2"/>
  <c r="BI63" i="2"/>
  <c r="BI57" i="2"/>
  <c r="BI44" i="2"/>
  <c r="BI43" i="2"/>
  <c r="BH35" i="2"/>
  <c r="BH7" i="2"/>
  <c r="BH6" i="2"/>
  <c r="WG6" i="2" l="1"/>
  <c r="BH8" i="2"/>
  <c r="BH51" i="11"/>
  <c r="BI68" i="2"/>
  <c r="BE49" i="11"/>
  <c r="BE47" i="11"/>
  <c r="BE46" i="11"/>
  <c r="BE40" i="11"/>
  <c r="KB40" i="14"/>
  <c r="KB39" i="14"/>
  <c r="KB38" i="14"/>
  <c r="KB37" i="14"/>
  <c r="KB36" i="14"/>
  <c r="KB35" i="14"/>
  <c r="KB34" i="14"/>
  <c r="KB33" i="14"/>
  <c r="KB32" i="14"/>
  <c r="KB31" i="14"/>
  <c r="KB30" i="14"/>
  <c r="KB29" i="14"/>
  <c r="KB28" i="14"/>
  <c r="KB27" i="14"/>
  <c r="KB12" i="14"/>
  <c r="KB4" i="14"/>
  <c r="BF67" i="2"/>
  <c r="BF66" i="2"/>
  <c r="BF65" i="2"/>
  <c r="BF64" i="2"/>
  <c r="BF63" i="2"/>
  <c r="BF57" i="2"/>
  <c r="BF44" i="2"/>
  <c r="BF43" i="2"/>
  <c r="BE35" i="2"/>
  <c r="BE7" i="2"/>
  <c r="BE6" i="2"/>
  <c r="BC16" i="2"/>
  <c r="WJ6" i="2" l="1"/>
  <c r="WM6" i="2" s="1"/>
  <c r="BE8" i="2"/>
  <c r="BE51" i="11"/>
  <c r="BF68" i="2"/>
  <c r="BC67" i="2"/>
  <c r="BC66" i="2"/>
  <c r="BC65" i="2"/>
  <c r="BC64" i="2"/>
  <c r="BC63" i="2"/>
  <c r="BC57" i="2"/>
  <c r="BC44" i="2"/>
  <c r="BC43" i="2"/>
  <c r="BB49" i="11"/>
  <c r="BB47" i="11"/>
  <c r="BB46" i="11"/>
  <c r="BB40" i="11"/>
  <c r="KA40" i="14"/>
  <c r="KA39" i="14"/>
  <c r="KA38" i="14"/>
  <c r="KA37" i="14"/>
  <c r="KA36" i="14"/>
  <c r="KA35" i="14"/>
  <c r="KA34" i="14"/>
  <c r="KA33" i="14"/>
  <c r="KA32" i="14"/>
  <c r="KA31" i="14"/>
  <c r="KA30" i="14"/>
  <c r="KA29" i="14"/>
  <c r="KA28" i="14"/>
  <c r="KA27" i="14"/>
  <c r="KA12" i="14"/>
  <c r="KA4" i="14"/>
  <c r="BB35" i="2"/>
  <c r="BB7" i="2"/>
  <c r="BB6" i="2"/>
  <c r="AZ17" i="2"/>
  <c r="AZ16" i="2"/>
  <c r="WP6" i="2" l="1"/>
  <c r="BB8" i="2"/>
  <c r="BB51" i="11"/>
  <c r="BC68" i="2"/>
  <c r="AY49" i="11"/>
  <c r="AY47" i="11"/>
  <c r="AY46" i="11"/>
  <c r="AY40" i="11"/>
  <c r="JZ40" i="14"/>
  <c r="JZ39" i="14"/>
  <c r="JZ38" i="14"/>
  <c r="JZ37" i="14"/>
  <c r="JZ36" i="14"/>
  <c r="JZ35" i="14"/>
  <c r="JZ34" i="14"/>
  <c r="JZ33" i="14"/>
  <c r="JZ32" i="14"/>
  <c r="JZ31" i="14"/>
  <c r="JZ30" i="14"/>
  <c r="JZ29" i="14"/>
  <c r="JZ28" i="14"/>
  <c r="JZ27" i="14"/>
  <c r="JZ12" i="14"/>
  <c r="JZ4" i="14"/>
  <c r="AZ67" i="2"/>
  <c r="AZ66" i="2"/>
  <c r="AZ65" i="2"/>
  <c r="AZ64" i="2"/>
  <c r="AZ63" i="2"/>
  <c r="AZ57" i="2"/>
  <c r="AZ44" i="2"/>
  <c r="AZ43" i="2"/>
  <c r="AY35" i="2"/>
  <c r="AY7" i="2"/>
  <c r="AY6" i="2"/>
  <c r="AW17" i="2"/>
  <c r="AW16" i="2"/>
  <c r="WS6" i="2" l="1"/>
  <c r="AY8" i="2"/>
  <c r="AY51" i="11"/>
  <c r="AZ68" i="2"/>
  <c r="AV49" i="11"/>
  <c r="AV47" i="11"/>
  <c r="AV46" i="11"/>
  <c r="AV40" i="11"/>
  <c r="JY40" i="14"/>
  <c r="JY39" i="14"/>
  <c r="JY38" i="14"/>
  <c r="JY37" i="14"/>
  <c r="JY36" i="14"/>
  <c r="JY35" i="14"/>
  <c r="JY34" i="14"/>
  <c r="JY33" i="14"/>
  <c r="JY32" i="14"/>
  <c r="JY31" i="14"/>
  <c r="JY30" i="14"/>
  <c r="JY29" i="14"/>
  <c r="JY28" i="14"/>
  <c r="JY27" i="14"/>
  <c r="JY12" i="14"/>
  <c r="JY4" i="14"/>
  <c r="AW67" i="2"/>
  <c r="AW66" i="2"/>
  <c r="AW65" i="2"/>
  <c r="AW64" i="2"/>
  <c r="AW63" i="2"/>
  <c r="AW57" i="2"/>
  <c r="AW44" i="2"/>
  <c r="AW43" i="2"/>
  <c r="AV7" i="2"/>
  <c r="AV6" i="2"/>
  <c r="AV35" i="2"/>
  <c r="AS17" i="2"/>
  <c r="AS16" i="2"/>
  <c r="WV6" i="2" l="1"/>
  <c r="AV8" i="2"/>
  <c r="AV51" i="11"/>
  <c r="AW68" i="2"/>
  <c r="AS49" i="11"/>
  <c r="AS47" i="11"/>
  <c r="AS46" i="11"/>
  <c r="AS40" i="11"/>
  <c r="JW40" i="14"/>
  <c r="JW39" i="14"/>
  <c r="JW38" i="14"/>
  <c r="JW37" i="14"/>
  <c r="JW36" i="14"/>
  <c r="JW35" i="14"/>
  <c r="JW34" i="14"/>
  <c r="JW33" i="14"/>
  <c r="JW32" i="14"/>
  <c r="JW31" i="14"/>
  <c r="JW30" i="14"/>
  <c r="JW29" i="14"/>
  <c r="JW28" i="14"/>
  <c r="JW27" i="14"/>
  <c r="JW12" i="14"/>
  <c r="JW4" i="14"/>
  <c r="AS67" i="2"/>
  <c r="AS66" i="2"/>
  <c r="AS65" i="2"/>
  <c r="AS64" i="2"/>
  <c r="AS63" i="2"/>
  <c r="AS57" i="2"/>
  <c r="AS44" i="2"/>
  <c r="AS43" i="2"/>
  <c r="AR35" i="2"/>
  <c r="AR7" i="2"/>
  <c r="AR6" i="2"/>
  <c r="AP17" i="2"/>
  <c r="AP16" i="2"/>
  <c r="WY6" i="2" l="1"/>
  <c r="AR8" i="2"/>
  <c r="AS68" i="2"/>
  <c r="AS51" i="11"/>
  <c r="AP49" i="11"/>
  <c r="AP47" i="11"/>
  <c r="AP46" i="11"/>
  <c r="AP40" i="11"/>
  <c r="JV40" i="14"/>
  <c r="JV39" i="14"/>
  <c r="JV38" i="14"/>
  <c r="JV37" i="14"/>
  <c r="JV36" i="14"/>
  <c r="JV35" i="14"/>
  <c r="JV34" i="14"/>
  <c r="JV33" i="14"/>
  <c r="JV32" i="14"/>
  <c r="JV31" i="14"/>
  <c r="JV30" i="14"/>
  <c r="JV29" i="14"/>
  <c r="JV28" i="14"/>
  <c r="JV27" i="14"/>
  <c r="JV12" i="14"/>
  <c r="JV4" i="14"/>
  <c r="AP67" i="2"/>
  <c r="AP66" i="2"/>
  <c r="AP65" i="2"/>
  <c r="AP64" i="2"/>
  <c r="AP63" i="2"/>
  <c r="AP57" i="2"/>
  <c r="AP44" i="2"/>
  <c r="AP43" i="2"/>
  <c r="AO35" i="2"/>
  <c r="AO7" i="2"/>
  <c r="AO6" i="2"/>
  <c r="AM17" i="2"/>
  <c r="AM16" i="2"/>
  <c r="XB6" i="2" l="1"/>
  <c r="AP68" i="2"/>
  <c r="AO8" i="2"/>
  <c r="AP51" i="11"/>
  <c r="XE6" i="2" l="1"/>
  <c r="AM49" i="11"/>
  <c r="AM47" i="11"/>
  <c r="AM46" i="11"/>
  <c r="AM40" i="11"/>
  <c r="JU40" i="14"/>
  <c r="JU39" i="14"/>
  <c r="JU38" i="14"/>
  <c r="JU37" i="14"/>
  <c r="JU36" i="14"/>
  <c r="JU35" i="14"/>
  <c r="JU34" i="14"/>
  <c r="JU33" i="14"/>
  <c r="JU32" i="14"/>
  <c r="JU31" i="14"/>
  <c r="JU30" i="14"/>
  <c r="JU29" i="14"/>
  <c r="JU28" i="14"/>
  <c r="JU27" i="14"/>
  <c r="JU12" i="14"/>
  <c r="JU4" i="14"/>
  <c r="AM67" i="2"/>
  <c r="AM66" i="2"/>
  <c r="AM65" i="2"/>
  <c r="AM64" i="2"/>
  <c r="AM63" i="2"/>
  <c r="AM57" i="2"/>
  <c r="AM44" i="2"/>
  <c r="AM43" i="2"/>
  <c r="XI6" i="2" l="1"/>
  <c r="AM68" i="2"/>
  <c r="AM51" i="11"/>
  <c r="XL6" i="2" l="1"/>
  <c r="AL35" i="2"/>
  <c r="AL7" i="2"/>
  <c r="AL6" i="2"/>
  <c r="XO6" i="2" l="1"/>
  <c r="AL8" i="2"/>
  <c r="AI7" i="2"/>
  <c r="AI6" i="2"/>
  <c r="AJ17" i="2" l="1"/>
  <c r="AJ16" i="2"/>
  <c r="AJ49" i="11" l="1"/>
  <c r="AJ47" i="11"/>
  <c r="AJ46" i="11"/>
  <c r="AJ40" i="11"/>
  <c r="JT40" i="14"/>
  <c r="JT39" i="14"/>
  <c r="JT38" i="14"/>
  <c r="JT37" i="14"/>
  <c r="JT36" i="14"/>
  <c r="JT35" i="14"/>
  <c r="JT34" i="14"/>
  <c r="JT33" i="14"/>
  <c r="JT32" i="14"/>
  <c r="JT31" i="14"/>
  <c r="JT30" i="14"/>
  <c r="JT29" i="14"/>
  <c r="JT28" i="14"/>
  <c r="JT27" i="14"/>
  <c r="JT12" i="14"/>
  <c r="JT4" i="14"/>
  <c r="AJ67" i="2"/>
  <c r="AJ66" i="2"/>
  <c r="AJ65" i="2"/>
  <c r="AJ64" i="2"/>
  <c r="AJ63" i="2"/>
  <c r="AJ57" i="2"/>
  <c r="AJ44" i="2"/>
  <c r="AJ43" i="2"/>
  <c r="AI35" i="2"/>
  <c r="AI8" i="2"/>
  <c r="XX6" i="2" l="1"/>
  <c r="YA6" i="2" s="1"/>
  <c r="AJ51" i="11"/>
  <c r="AJ68" i="2"/>
  <c r="AG17" i="2"/>
  <c r="AG16" i="2"/>
  <c r="YD6" i="2" l="1"/>
  <c r="AG49" i="11"/>
  <c r="AG47" i="11"/>
  <c r="AG46" i="11"/>
  <c r="AG40" i="11"/>
  <c r="JS40" i="14"/>
  <c r="JS39" i="14"/>
  <c r="JS38" i="14"/>
  <c r="JS37" i="14"/>
  <c r="JS36" i="14"/>
  <c r="JS35" i="14"/>
  <c r="JS34" i="14"/>
  <c r="JS33" i="14"/>
  <c r="JS32" i="14"/>
  <c r="JS31" i="14"/>
  <c r="JS30" i="14"/>
  <c r="JS29" i="14"/>
  <c r="JS28" i="14"/>
  <c r="JS27" i="14"/>
  <c r="JS12" i="14"/>
  <c r="JS4" i="14"/>
  <c r="AG67" i="2"/>
  <c r="AG66" i="2"/>
  <c r="AG65" i="2"/>
  <c r="AG64" i="2"/>
  <c r="AG63" i="2"/>
  <c r="AG57" i="2"/>
  <c r="AG44" i="2"/>
  <c r="AG43" i="2"/>
  <c r="AF35" i="2"/>
  <c r="AF8" i="2"/>
  <c r="AD17" i="2"/>
  <c r="AD16" i="2"/>
  <c r="YG6" i="2" l="1"/>
  <c r="AG68" i="2"/>
  <c r="AG51" i="11"/>
  <c r="AD49" i="11"/>
  <c r="AD47" i="11"/>
  <c r="AD46" i="11"/>
  <c r="AD40" i="11"/>
  <c r="JR40" i="14"/>
  <c r="JR39" i="14"/>
  <c r="JR38" i="14"/>
  <c r="JR37" i="14"/>
  <c r="JR36" i="14"/>
  <c r="JR35" i="14"/>
  <c r="JR34" i="14"/>
  <c r="JR33" i="14"/>
  <c r="JR32" i="14"/>
  <c r="JR31" i="14"/>
  <c r="JR30" i="14"/>
  <c r="JR29" i="14"/>
  <c r="JR28" i="14"/>
  <c r="JR27" i="14"/>
  <c r="JR12" i="14"/>
  <c r="JR4" i="14"/>
  <c r="AD67" i="2"/>
  <c r="AD66" i="2"/>
  <c r="AD65" i="2"/>
  <c r="AD64" i="2"/>
  <c r="AD63" i="2"/>
  <c r="AD57" i="2"/>
  <c r="AD44" i="2"/>
  <c r="AD43" i="2"/>
  <c r="AC35" i="2"/>
  <c r="AC8" i="2"/>
  <c r="Z17" i="2"/>
  <c r="Z16" i="2"/>
  <c r="YJ6" i="2" l="1"/>
  <c r="AD51" i="11"/>
  <c r="AD68" i="2"/>
  <c r="AA49" i="11"/>
  <c r="AA47" i="11"/>
  <c r="AA46" i="11"/>
  <c r="AA40" i="11"/>
  <c r="JP40" i="14"/>
  <c r="JP39" i="14"/>
  <c r="JP38" i="14"/>
  <c r="JP37" i="14"/>
  <c r="JP36" i="14"/>
  <c r="JP35" i="14"/>
  <c r="JP34" i="14"/>
  <c r="JP33" i="14"/>
  <c r="JP32" i="14"/>
  <c r="JP31" i="14"/>
  <c r="JP30" i="14"/>
  <c r="JP29" i="14"/>
  <c r="JP28" i="14"/>
  <c r="JP27" i="14"/>
  <c r="JP12" i="14"/>
  <c r="JP4" i="14"/>
  <c r="Z67" i="2"/>
  <c r="Z66" i="2"/>
  <c r="Z65" i="2"/>
  <c r="Z64" i="2"/>
  <c r="Z63" i="2"/>
  <c r="Z57" i="2"/>
  <c r="Z44" i="2"/>
  <c r="Z43" i="2"/>
  <c r="Y35" i="2"/>
  <c r="Y8" i="2"/>
  <c r="W17" i="2"/>
  <c r="W16" i="2"/>
  <c r="YM6" i="2" l="1"/>
  <c r="AA51" i="11"/>
  <c r="Z68" i="2"/>
  <c r="X49" i="11"/>
  <c r="X47" i="11"/>
  <c r="X46" i="11"/>
  <c r="X40" i="11"/>
  <c r="JO40" i="14"/>
  <c r="JO39" i="14"/>
  <c r="JO38" i="14"/>
  <c r="JO37" i="14"/>
  <c r="JO36" i="14"/>
  <c r="JO35" i="14"/>
  <c r="JO34" i="14"/>
  <c r="JO33" i="14"/>
  <c r="JO32" i="14"/>
  <c r="JO31" i="14"/>
  <c r="JO30" i="14"/>
  <c r="JO29" i="14"/>
  <c r="JO28" i="14"/>
  <c r="JO27" i="14"/>
  <c r="JO12" i="14"/>
  <c r="JO4" i="14"/>
  <c r="W67" i="2"/>
  <c r="W66" i="2"/>
  <c r="W65" i="2"/>
  <c r="W64" i="2"/>
  <c r="W63" i="2"/>
  <c r="W57" i="2"/>
  <c r="W44" i="2"/>
  <c r="W43" i="2"/>
  <c r="V35" i="2"/>
  <c r="V8" i="2"/>
  <c r="T17" i="2"/>
  <c r="T16" i="2"/>
  <c r="YP6" i="2" l="1"/>
  <c r="W68" i="2"/>
  <c r="X51" i="11"/>
  <c r="U49" i="11"/>
  <c r="U47" i="11"/>
  <c r="U46" i="11"/>
  <c r="U40" i="11"/>
  <c r="JN40" i="14"/>
  <c r="JN39" i="14"/>
  <c r="JN38" i="14"/>
  <c r="JN37" i="14"/>
  <c r="JN36" i="14"/>
  <c r="JN35" i="14"/>
  <c r="JN34" i="14"/>
  <c r="JN33" i="14"/>
  <c r="JN32" i="14"/>
  <c r="JN31" i="14"/>
  <c r="JN30" i="14"/>
  <c r="JN29" i="14"/>
  <c r="JN28" i="14"/>
  <c r="JN27" i="14"/>
  <c r="JN12" i="14"/>
  <c r="JN4" i="14"/>
  <c r="T67" i="2"/>
  <c r="T66" i="2"/>
  <c r="T65" i="2"/>
  <c r="T64" i="2"/>
  <c r="T63" i="2"/>
  <c r="T57" i="2"/>
  <c r="T44" i="2"/>
  <c r="T43" i="2"/>
  <c r="S35" i="2"/>
  <c r="S8" i="2"/>
  <c r="YS6" i="2" l="1"/>
  <c r="U51" i="11"/>
  <c r="T68" i="2"/>
  <c r="Q17" i="2"/>
  <c r="Q16" i="2"/>
  <c r="YW6" i="2" l="1"/>
  <c r="R49" i="11"/>
  <c r="R47" i="11"/>
  <c r="R46" i="11"/>
  <c r="R40" i="11"/>
  <c r="JM40" i="14"/>
  <c r="JM39" i="14"/>
  <c r="JM38" i="14"/>
  <c r="JM37" i="14"/>
  <c r="JM36" i="14"/>
  <c r="JM35" i="14"/>
  <c r="JM34" i="14"/>
  <c r="JM33" i="14"/>
  <c r="JM32" i="14"/>
  <c r="JM31" i="14"/>
  <c r="JM30" i="14"/>
  <c r="JM29" i="14"/>
  <c r="JM28" i="14"/>
  <c r="JM27" i="14"/>
  <c r="JM12" i="14"/>
  <c r="JM4" i="14"/>
  <c r="Q67" i="2"/>
  <c r="Q66" i="2"/>
  <c r="Q65" i="2"/>
  <c r="Q64" i="2"/>
  <c r="Q63" i="2"/>
  <c r="Q57" i="2"/>
  <c r="Q44" i="2"/>
  <c r="Q43" i="2"/>
  <c r="P35" i="2"/>
  <c r="P8" i="2"/>
  <c r="YZ6" i="2" l="1"/>
  <c r="R51" i="11"/>
  <c r="Q68" i="2"/>
  <c r="N17" i="2"/>
  <c r="N16" i="2"/>
  <c r="ZC6" i="2" l="1"/>
  <c r="O49" i="11"/>
  <c r="O47" i="11"/>
  <c r="O46" i="11"/>
  <c r="O40" i="11"/>
  <c r="JL40" i="14"/>
  <c r="JL39" i="14"/>
  <c r="JL38" i="14"/>
  <c r="JL37" i="14"/>
  <c r="JL36" i="14"/>
  <c r="JL35" i="14"/>
  <c r="JL34" i="14"/>
  <c r="JL33" i="14"/>
  <c r="JL32" i="14"/>
  <c r="JL31" i="14"/>
  <c r="JL30" i="14"/>
  <c r="JL29" i="14"/>
  <c r="JL28" i="14"/>
  <c r="JL27" i="14"/>
  <c r="JL12" i="14"/>
  <c r="JL4" i="14"/>
  <c r="N67" i="2"/>
  <c r="N66" i="2"/>
  <c r="N65" i="2"/>
  <c r="N64" i="2"/>
  <c r="N63" i="2"/>
  <c r="N57" i="2"/>
  <c r="N44" i="2"/>
  <c r="N43" i="2"/>
  <c r="M35" i="2"/>
  <c r="ZF6" i="2" l="1"/>
  <c r="ZI6" i="2" s="1"/>
  <c r="N68" i="2"/>
  <c r="O51" i="11"/>
  <c r="M8" i="2" l="1"/>
  <c r="ZL6" i="2" l="1"/>
  <c r="ZO6" i="2" s="1"/>
  <c r="ZO8" i="2" s="1"/>
  <c r="IB21" i="11"/>
  <c r="IE21" i="11" s="1"/>
  <c r="IH21" i="11" s="1"/>
  <c r="IK21" i="11" s="1"/>
  <c r="IN21" i="11" s="1"/>
  <c r="IQ21" i="11" s="1"/>
  <c r="JF10" i="11"/>
  <c r="JC10" i="11"/>
  <c r="IZ10" i="11"/>
  <c r="IW10" i="11"/>
  <c r="IT10" i="11"/>
  <c r="IQ10" i="11"/>
  <c r="IN10" i="11"/>
  <c r="IK10" i="11"/>
  <c r="IH10" i="11"/>
  <c r="IE10" i="11"/>
  <c r="IB10" i="11"/>
  <c r="HY10" i="11"/>
  <c r="HV10" i="11"/>
  <c r="HS10" i="11"/>
  <c r="HP10" i="11"/>
  <c r="HM10" i="11"/>
  <c r="HJ10" i="11"/>
  <c r="HG10" i="11"/>
  <c r="HD10" i="11"/>
  <c r="HA10" i="11"/>
  <c r="GX10" i="11"/>
  <c r="GU10" i="11"/>
  <c r="GR10" i="11"/>
  <c r="GF10" i="11"/>
  <c r="GC10" i="11"/>
  <c r="FT10" i="11"/>
  <c r="FQ10" i="11"/>
  <c r="FO10" i="11"/>
  <c r="FK10" i="11"/>
  <c r="FH10" i="11"/>
  <c r="FE10" i="11"/>
  <c r="FD10" i="11"/>
  <c r="FC10" i="11"/>
  <c r="FB10" i="11"/>
  <c r="EY10" i="11"/>
  <c r="EV10" i="11"/>
  <c r="EP10" i="11"/>
  <c r="EM10" i="11"/>
  <c r="EJ10" i="11"/>
  <c r="EG10" i="11"/>
  <c r="ED10" i="11"/>
  <c r="EA10" i="11"/>
  <c r="DX10" i="11"/>
  <c r="DU10" i="11"/>
  <c r="DR10" i="11"/>
  <c r="DO10" i="11"/>
  <c r="DL10" i="11"/>
  <c r="DI10" i="11"/>
  <c r="DF10" i="11"/>
  <c r="ZR6" i="2" l="1"/>
  <c r="IT21" i="11"/>
  <c r="IW21" i="11" s="1"/>
  <c r="IZ21" i="11" s="1"/>
  <c r="JC21" i="11" s="1"/>
  <c r="K17" i="2"/>
  <c r="K16" i="2"/>
  <c r="K67" i="2"/>
  <c r="K66" i="2"/>
  <c r="K65" i="2"/>
  <c r="K64" i="2"/>
  <c r="K63" i="2"/>
  <c r="K57" i="2"/>
  <c r="K44" i="2"/>
  <c r="K43" i="2"/>
  <c r="ZU6" i="2" l="1"/>
  <c r="JF21" i="11"/>
  <c r="K68" i="2"/>
  <c r="L49" i="11"/>
  <c r="L47" i="11"/>
  <c r="L46" i="11"/>
  <c r="L40" i="11"/>
  <c r="JK44" i="14"/>
  <c r="JK43" i="14"/>
  <c r="JK42" i="14"/>
  <c r="JL42" i="14" s="1"/>
  <c r="JM42" i="14" s="1"/>
  <c r="JN42" i="14" s="1"/>
  <c r="JO42" i="14" s="1"/>
  <c r="JP42" i="14" s="1"/>
  <c r="JR42" i="14" s="1"/>
  <c r="JS42" i="14" s="1"/>
  <c r="JT42" i="14" s="1"/>
  <c r="JU42" i="14" s="1"/>
  <c r="JV42" i="14" s="1"/>
  <c r="JW42" i="14" s="1"/>
  <c r="JY42" i="14" s="1"/>
  <c r="JZ42" i="14" s="1"/>
  <c r="KA42" i="14" s="1"/>
  <c r="KB42" i="14" s="1"/>
  <c r="KC42" i="14" s="1"/>
  <c r="KD42" i="14" s="1"/>
  <c r="KF42" i="14" s="1"/>
  <c r="KG42" i="14" s="1"/>
  <c r="KH42" i="14" s="1"/>
  <c r="KI42" i="14" s="1"/>
  <c r="KJ42" i="14" s="1"/>
  <c r="KK42" i="14" s="1"/>
  <c r="JK41" i="14"/>
  <c r="JL41" i="14" s="1"/>
  <c r="JM41" i="14" s="1"/>
  <c r="JN41" i="14" s="1"/>
  <c r="JO41" i="14" s="1"/>
  <c r="JP41" i="14" s="1"/>
  <c r="JR41" i="14" s="1"/>
  <c r="JS41" i="14" s="1"/>
  <c r="JT41" i="14" s="1"/>
  <c r="JU41" i="14" s="1"/>
  <c r="JV41" i="14" s="1"/>
  <c r="JW41" i="14" s="1"/>
  <c r="JY41" i="14" s="1"/>
  <c r="JZ41" i="14" s="1"/>
  <c r="KA41" i="14" s="1"/>
  <c r="KB41" i="14" s="1"/>
  <c r="KC41" i="14" s="1"/>
  <c r="KD41" i="14" s="1"/>
  <c r="KF41" i="14" s="1"/>
  <c r="KG41" i="14" s="1"/>
  <c r="KH41" i="14" s="1"/>
  <c r="KI41" i="14" s="1"/>
  <c r="KJ41" i="14" s="1"/>
  <c r="KK41" i="14" s="1"/>
  <c r="JK40" i="14"/>
  <c r="JK39" i="14"/>
  <c r="JK38" i="14"/>
  <c r="JK37" i="14"/>
  <c r="JK36" i="14"/>
  <c r="JK35" i="14"/>
  <c r="JK34" i="14"/>
  <c r="JK33" i="14"/>
  <c r="JK32" i="14"/>
  <c r="JK31" i="14"/>
  <c r="JK30" i="14"/>
  <c r="JK29" i="14"/>
  <c r="JK28" i="14"/>
  <c r="JK27" i="14"/>
  <c r="JK12" i="14"/>
  <c r="JK4" i="14"/>
  <c r="J35" i="2"/>
  <c r="J8" i="2"/>
  <c r="ZX6" i="2" l="1"/>
  <c r="JI21" i="11"/>
  <c r="JL21" i="11" s="1"/>
  <c r="JO21" i="11" s="1"/>
  <c r="JR21" i="11" s="1"/>
  <c r="JU21" i="11" s="1"/>
  <c r="JL45" i="14"/>
  <c r="KK45" i="14"/>
  <c r="KJ45" i="14"/>
  <c r="KI45" i="14"/>
  <c r="KH45" i="14"/>
  <c r="KG45" i="14"/>
  <c r="KF45" i="14"/>
  <c r="KD45" i="14"/>
  <c r="KC45" i="14"/>
  <c r="KB45" i="14"/>
  <c r="KA45" i="14"/>
  <c r="JZ45" i="14"/>
  <c r="JY45" i="14"/>
  <c r="JW45" i="14"/>
  <c r="JV45" i="14"/>
  <c r="JU45" i="14"/>
  <c r="JT45" i="14"/>
  <c r="JS45" i="14"/>
  <c r="JR45" i="14"/>
  <c r="JP45" i="14"/>
  <c r="JO45" i="14"/>
  <c r="JN45" i="14"/>
  <c r="JM45" i="14"/>
  <c r="JL43" i="14"/>
  <c r="KK43" i="14"/>
  <c r="KJ43" i="14"/>
  <c r="KI43" i="14"/>
  <c r="KH43" i="14"/>
  <c r="KG43" i="14"/>
  <c r="KF43" i="14"/>
  <c r="KD43" i="14"/>
  <c r="KC43" i="14"/>
  <c r="KB43" i="14"/>
  <c r="KA43" i="14"/>
  <c r="JZ43" i="14"/>
  <c r="JY43" i="14"/>
  <c r="JW43" i="14"/>
  <c r="JV43" i="14"/>
  <c r="JU43" i="14"/>
  <c r="JT43" i="14"/>
  <c r="JS43" i="14"/>
  <c r="JR43" i="14"/>
  <c r="JP43" i="14"/>
  <c r="JO43" i="14"/>
  <c r="JN43" i="14"/>
  <c r="JM43" i="14"/>
  <c r="JL44" i="14"/>
  <c r="KJ44" i="14"/>
  <c r="KK44" i="14"/>
  <c r="KI44" i="14"/>
  <c r="KH44" i="14"/>
  <c r="KG44" i="14"/>
  <c r="KF44" i="14"/>
  <c r="KD44" i="14"/>
  <c r="KC44" i="14"/>
  <c r="KB44" i="14"/>
  <c r="KA44" i="14"/>
  <c r="JZ44" i="14"/>
  <c r="JY44" i="14"/>
  <c r="JW44" i="14"/>
  <c r="JV44" i="14"/>
  <c r="JU44" i="14"/>
  <c r="JT44" i="14"/>
  <c r="JS44" i="14"/>
  <c r="JR44" i="14"/>
  <c r="JP44" i="14"/>
  <c r="JO44" i="14"/>
  <c r="JN44" i="14"/>
  <c r="JM44" i="14"/>
  <c r="JL46" i="14"/>
  <c r="KK46" i="14"/>
  <c r="KJ46" i="14"/>
  <c r="KI46" i="14"/>
  <c r="KH46" i="14"/>
  <c r="KG46" i="14"/>
  <c r="KF46" i="14"/>
  <c r="KD46" i="14"/>
  <c r="KC46" i="14"/>
  <c r="KB46" i="14"/>
  <c r="KA46" i="14"/>
  <c r="JZ46" i="14"/>
  <c r="JY46" i="14"/>
  <c r="JW46" i="14"/>
  <c r="JV46" i="14"/>
  <c r="JU46" i="14"/>
  <c r="JT46" i="14"/>
  <c r="JS46" i="14"/>
  <c r="JR46" i="14"/>
  <c r="JP46" i="14"/>
  <c r="JO46" i="14"/>
  <c r="JN46" i="14"/>
  <c r="JM46" i="14"/>
  <c r="JL47" i="14"/>
  <c r="KK47" i="14"/>
  <c r="KJ47" i="14"/>
  <c r="KI47" i="14"/>
  <c r="KH47" i="14"/>
  <c r="KG47" i="14"/>
  <c r="KF47" i="14"/>
  <c r="KD47" i="14"/>
  <c r="KC47" i="14"/>
  <c r="KB47" i="14"/>
  <c r="KA47" i="14"/>
  <c r="JZ47" i="14"/>
  <c r="JY47" i="14"/>
  <c r="JW47" i="14"/>
  <c r="JV47" i="14"/>
  <c r="JU47" i="14"/>
  <c r="JT47" i="14"/>
  <c r="JS47" i="14"/>
  <c r="JR47" i="14"/>
  <c r="JP47" i="14"/>
  <c r="JO47" i="14"/>
  <c r="JN47" i="14"/>
  <c r="JM47" i="14"/>
  <c r="KK48" i="14"/>
  <c r="KJ48" i="14"/>
  <c r="KI48" i="14"/>
  <c r="KH48" i="14"/>
  <c r="KG48" i="14"/>
  <c r="KF48" i="14"/>
  <c r="KD48" i="14"/>
  <c r="KC48" i="14"/>
  <c r="KB48" i="14"/>
  <c r="KA48" i="14"/>
  <c r="JZ48" i="14"/>
  <c r="JY48" i="14"/>
  <c r="JW48" i="14"/>
  <c r="JV48" i="14"/>
  <c r="JU48" i="14"/>
  <c r="JT48" i="14"/>
  <c r="JS48" i="14"/>
  <c r="JR48" i="14"/>
  <c r="JP48" i="14"/>
  <c r="JO48" i="14"/>
  <c r="JN48" i="14"/>
  <c r="JM48" i="14"/>
  <c r="KK49" i="14"/>
  <c r="KJ49" i="14"/>
  <c r="KI49" i="14"/>
  <c r="KH49" i="14"/>
  <c r="KG49" i="14"/>
  <c r="KF49" i="14"/>
  <c r="KD49" i="14"/>
  <c r="KC49" i="14"/>
  <c r="KB49" i="14"/>
  <c r="KA49" i="14"/>
  <c r="JZ49" i="14"/>
  <c r="JY49" i="14"/>
  <c r="JW49" i="14"/>
  <c r="JV49" i="14"/>
  <c r="JU49" i="14"/>
  <c r="JT49" i="14"/>
  <c r="JS49" i="14"/>
  <c r="JR49" i="14"/>
  <c r="JP49" i="14"/>
  <c r="JO49" i="14"/>
  <c r="JN49" i="14"/>
  <c r="JM49" i="14"/>
  <c r="L51" i="11"/>
  <c r="JK46" i="14"/>
  <c r="JK45" i="14"/>
  <c r="JK47" i="14"/>
  <c r="JK49" i="14"/>
  <c r="JL49" i="14"/>
  <c r="JK48" i="14"/>
  <c r="JL48" i="14"/>
  <c r="AAA6" i="2" l="1"/>
  <c r="JX21" i="11"/>
  <c r="JI40" i="14"/>
  <c r="JI39" i="14"/>
  <c r="JI38" i="14"/>
  <c r="JI37" i="14"/>
  <c r="JI36" i="14"/>
  <c r="JI35" i="14"/>
  <c r="JI34" i="14"/>
  <c r="JI33" i="14"/>
  <c r="JI32" i="14"/>
  <c r="JI31" i="14"/>
  <c r="JI30" i="14"/>
  <c r="JI29" i="14"/>
  <c r="JI28" i="14"/>
  <c r="JI27" i="14"/>
  <c r="JI12" i="14"/>
  <c r="JI4" i="14"/>
  <c r="AAD6" i="2" l="1"/>
  <c r="KA21" i="11"/>
  <c r="JH40" i="14"/>
  <c r="JH39" i="14"/>
  <c r="JH38" i="14"/>
  <c r="JH37" i="14"/>
  <c r="JH36" i="14"/>
  <c r="JH35" i="14"/>
  <c r="JH34" i="14"/>
  <c r="JH33" i="14"/>
  <c r="JH32" i="14"/>
  <c r="JH31" i="14"/>
  <c r="JH30" i="14"/>
  <c r="JH29" i="14"/>
  <c r="JH28" i="14"/>
  <c r="JH27" i="14"/>
  <c r="JH12" i="14"/>
  <c r="JH4" i="14"/>
  <c r="AAG6" i="2" l="1"/>
  <c r="KD21" i="11"/>
  <c r="JG40" i="14"/>
  <c r="JG39" i="14"/>
  <c r="JG38" i="14"/>
  <c r="JG37" i="14"/>
  <c r="JG36" i="14"/>
  <c r="JG35" i="14"/>
  <c r="JG34" i="14"/>
  <c r="JG33" i="14"/>
  <c r="JG32" i="14"/>
  <c r="JG31" i="14"/>
  <c r="JG30" i="14"/>
  <c r="JG29" i="14"/>
  <c r="JG28" i="14"/>
  <c r="JG27" i="14"/>
  <c r="JG12" i="14"/>
  <c r="JG4" i="14"/>
  <c r="AAK6" i="2" l="1"/>
  <c r="KG21" i="11"/>
  <c r="JF40" i="14"/>
  <c r="JF39" i="14"/>
  <c r="JF38" i="14"/>
  <c r="JF37" i="14"/>
  <c r="JF36" i="14"/>
  <c r="JF35" i="14"/>
  <c r="JF34" i="14"/>
  <c r="JF33" i="14"/>
  <c r="JF32" i="14"/>
  <c r="JF31" i="14"/>
  <c r="JF30" i="14"/>
  <c r="JF29" i="14"/>
  <c r="JF28" i="14"/>
  <c r="JF27" i="14"/>
  <c r="JF12" i="14"/>
  <c r="JF4" i="14"/>
  <c r="AAN6" i="2" l="1"/>
  <c r="KJ21" i="11"/>
  <c r="KM21" i="11" s="1"/>
  <c r="KP21" i="11" s="1"/>
  <c r="KS21" i="11" s="1"/>
  <c r="JE40" i="14"/>
  <c r="JE39" i="14"/>
  <c r="JE38" i="14"/>
  <c r="JE37" i="14"/>
  <c r="JE36" i="14"/>
  <c r="JE35" i="14"/>
  <c r="JE34" i="14"/>
  <c r="JE33" i="14"/>
  <c r="JE32" i="14"/>
  <c r="JE31" i="14"/>
  <c r="JE30" i="14"/>
  <c r="JE29" i="14"/>
  <c r="JE28" i="14"/>
  <c r="JE27" i="14"/>
  <c r="JE12" i="14"/>
  <c r="JE4" i="14"/>
  <c r="AAQ6" i="2" l="1"/>
  <c r="KV21" i="11"/>
  <c r="KW21" i="11" s="1"/>
  <c r="KY21" i="11" s="1"/>
  <c r="LG21" i="11" s="1"/>
  <c r="LJ21" i="11" s="1"/>
  <c r="JC40" i="14"/>
  <c r="JC39" i="14"/>
  <c r="JC38" i="14"/>
  <c r="JC37" i="14"/>
  <c r="JC36" i="14"/>
  <c r="JC35" i="14"/>
  <c r="JC34" i="14"/>
  <c r="JC33" i="14"/>
  <c r="JC32" i="14"/>
  <c r="JC31" i="14"/>
  <c r="JC30" i="14"/>
  <c r="JC29" i="14"/>
  <c r="JC28" i="14"/>
  <c r="JC27" i="14"/>
  <c r="JC12" i="14"/>
  <c r="JC4" i="14"/>
  <c r="AAT6" i="2" l="1"/>
  <c r="LM21" i="11"/>
  <c r="JB40" i="14"/>
  <c r="JB39" i="14"/>
  <c r="JB38" i="14"/>
  <c r="JB37" i="14"/>
  <c r="JB36" i="14"/>
  <c r="JB35" i="14"/>
  <c r="JB34" i="14"/>
  <c r="JB33" i="14"/>
  <c r="JB32" i="14"/>
  <c r="JB31" i="14"/>
  <c r="JB30" i="14"/>
  <c r="JB29" i="14"/>
  <c r="JB28" i="14"/>
  <c r="JB27" i="14"/>
  <c r="JB12" i="14"/>
  <c r="JB4" i="14"/>
  <c r="AAW6" i="2" l="1"/>
  <c r="LP21" i="11"/>
  <c r="JA40" i="14"/>
  <c r="JA39" i="14"/>
  <c r="JA38" i="14"/>
  <c r="JA37" i="14"/>
  <c r="JA36" i="14"/>
  <c r="JA35" i="14"/>
  <c r="JA34" i="14"/>
  <c r="JA33" i="14"/>
  <c r="JA32" i="14"/>
  <c r="JA31" i="14"/>
  <c r="JA30" i="14"/>
  <c r="JA29" i="14"/>
  <c r="JA28" i="14"/>
  <c r="JA27" i="14"/>
  <c r="JA12" i="14"/>
  <c r="JA4" i="14"/>
  <c r="AAZ6" i="2" l="1"/>
  <c r="LS21" i="11"/>
  <c r="IZ40" i="14"/>
  <c r="IZ39" i="14"/>
  <c r="IZ38" i="14"/>
  <c r="IZ37" i="14"/>
  <c r="IZ36" i="14"/>
  <c r="IZ35" i="14"/>
  <c r="IZ34" i="14"/>
  <c r="IZ33" i="14"/>
  <c r="IZ32" i="14"/>
  <c r="IZ31" i="14"/>
  <c r="IZ30" i="14"/>
  <c r="IZ29" i="14"/>
  <c r="IZ28" i="14"/>
  <c r="IZ27" i="14"/>
  <c r="IZ12" i="14"/>
  <c r="IZ4" i="14"/>
  <c r="LV21" i="11" l="1"/>
  <c r="LY21" i="11" s="1"/>
  <c r="MB21" i="11" s="1"/>
  <c r="ME21" i="11" s="1"/>
  <c r="IY40" i="14"/>
  <c r="IY39" i="14"/>
  <c r="IY38" i="14"/>
  <c r="IY37" i="14"/>
  <c r="IY36" i="14"/>
  <c r="IY35" i="14"/>
  <c r="IY34" i="14"/>
  <c r="IY33" i="14"/>
  <c r="IY32" i="14"/>
  <c r="IY31" i="14"/>
  <c r="IY30" i="14"/>
  <c r="IY29" i="14"/>
  <c r="IY28" i="14"/>
  <c r="IY27" i="14"/>
  <c r="IY12" i="14"/>
  <c r="IY4" i="14"/>
  <c r="ABG6" i="2" l="1"/>
  <c r="MH21" i="11"/>
  <c r="IX40" i="14"/>
  <c r="IX39" i="14"/>
  <c r="IX38" i="14"/>
  <c r="IX37" i="14"/>
  <c r="IX36" i="14"/>
  <c r="IX35" i="14"/>
  <c r="IX34" i="14"/>
  <c r="IX33" i="14"/>
  <c r="IX32" i="14"/>
  <c r="IX31" i="14"/>
  <c r="IX30" i="14"/>
  <c r="IX29" i="14"/>
  <c r="IX28" i="14"/>
  <c r="IX27" i="14"/>
  <c r="IX12" i="14"/>
  <c r="IX4" i="14"/>
  <c r="ABJ6" i="2" l="1"/>
  <c r="MK21" i="11"/>
  <c r="IU40" i="14"/>
  <c r="IU39" i="14"/>
  <c r="IU38" i="14"/>
  <c r="IU37" i="14"/>
  <c r="IU36" i="14"/>
  <c r="IU35" i="14"/>
  <c r="IU34" i="14"/>
  <c r="IU33" i="14"/>
  <c r="IU32" i="14"/>
  <c r="IU31" i="14"/>
  <c r="IU30" i="14"/>
  <c r="IU29" i="14"/>
  <c r="IU28" i="14"/>
  <c r="IU27" i="14"/>
  <c r="IU12" i="14"/>
  <c r="IU4" i="14"/>
  <c r="MN21" i="11" l="1"/>
  <c r="IT40" i="14"/>
  <c r="IT39" i="14"/>
  <c r="IT38" i="14"/>
  <c r="IT37" i="14"/>
  <c r="IT36" i="14"/>
  <c r="IT35" i="14"/>
  <c r="IT34" i="14"/>
  <c r="IT33" i="14"/>
  <c r="IT32" i="14"/>
  <c r="IT31" i="14"/>
  <c r="IT30" i="14"/>
  <c r="IT29" i="14"/>
  <c r="IT28" i="14"/>
  <c r="IT27" i="14"/>
  <c r="IT12" i="14"/>
  <c r="IT4" i="14"/>
  <c r="ABP6" i="2" l="1"/>
  <c r="MQ21" i="11"/>
  <c r="MT21" i="11" s="1"/>
  <c r="IR40" i="14"/>
  <c r="IR39" i="14"/>
  <c r="IR38" i="14"/>
  <c r="IR37" i="14"/>
  <c r="IR36" i="14"/>
  <c r="IR35" i="14"/>
  <c r="IR34" i="14"/>
  <c r="IR33" i="14"/>
  <c r="IR32" i="14"/>
  <c r="IR31" i="14"/>
  <c r="IR30" i="14"/>
  <c r="IR29" i="14"/>
  <c r="IR28" i="14"/>
  <c r="IR27" i="14"/>
  <c r="IR12" i="14"/>
  <c r="IR4" i="14"/>
  <c r="ABS6" i="2" l="1"/>
  <c r="MW21" i="11"/>
  <c r="MZ21" i="11" s="1"/>
  <c r="IQ40" i="14"/>
  <c r="IQ39" i="14"/>
  <c r="IQ38" i="14"/>
  <c r="IQ37" i="14"/>
  <c r="IQ36" i="14"/>
  <c r="IQ35" i="14"/>
  <c r="IQ34" i="14"/>
  <c r="IQ33" i="14"/>
  <c r="IQ32" i="14"/>
  <c r="IQ31" i="14"/>
  <c r="IQ30" i="14"/>
  <c r="IQ29" i="14"/>
  <c r="IQ28" i="14"/>
  <c r="IQ27" i="14"/>
  <c r="IQ12" i="14"/>
  <c r="IQ4" i="14"/>
  <c r="ABW6" i="2" l="1"/>
  <c r="NC21" i="11"/>
  <c r="NF21" i="11" s="1"/>
  <c r="NI21" i="11" s="1"/>
  <c r="NL21" i="11" s="1"/>
  <c r="IP40" i="14"/>
  <c r="IP39" i="14"/>
  <c r="IP38" i="14"/>
  <c r="IP37" i="14"/>
  <c r="IP36" i="14"/>
  <c r="IP35" i="14"/>
  <c r="IP34" i="14"/>
  <c r="IP33" i="14"/>
  <c r="IP32" i="14"/>
  <c r="IP31" i="14"/>
  <c r="IP30" i="14"/>
  <c r="IP29" i="14"/>
  <c r="IP28" i="14"/>
  <c r="IP27" i="14"/>
  <c r="IP12" i="14"/>
  <c r="IP4" i="14"/>
  <c r="ABZ6" i="2" l="1"/>
  <c r="NO21" i="11"/>
  <c r="IN40" i="14"/>
  <c r="IN39" i="14"/>
  <c r="IN38" i="14"/>
  <c r="IN37" i="14"/>
  <c r="IN36" i="14"/>
  <c r="IN35" i="14"/>
  <c r="IN34" i="14"/>
  <c r="IN33" i="14"/>
  <c r="IN32" i="14"/>
  <c r="IN31" i="14"/>
  <c r="IN30" i="14"/>
  <c r="IN29" i="14"/>
  <c r="IN28" i="14"/>
  <c r="IN27" i="14"/>
  <c r="IN12" i="14"/>
  <c r="IN4" i="14"/>
  <c r="ACC6" i="2" l="1"/>
  <c r="NR21" i="11"/>
  <c r="IM40" i="14"/>
  <c r="IM39" i="14"/>
  <c r="IM38" i="14"/>
  <c r="IM37" i="14"/>
  <c r="IM36" i="14"/>
  <c r="IM35" i="14"/>
  <c r="IM34" i="14"/>
  <c r="IM33" i="14"/>
  <c r="IM32" i="14"/>
  <c r="IM31" i="14"/>
  <c r="IM30" i="14"/>
  <c r="IM29" i="14"/>
  <c r="IM28" i="14"/>
  <c r="IM27" i="14"/>
  <c r="IM12" i="14"/>
  <c r="IM4" i="14"/>
  <c r="ACF6" i="2" l="1"/>
  <c r="IL40" i="14"/>
  <c r="IL39" i="14"/>
  <c r="IL38" i="14"/>
  <c r="IL37" i="14"/>
  <c r="IL36" i="14"/>
  <c r="IL35" i="14"/>
  <c r="IL34" i="14"/>
  <c r="IL33" i="14"/>
  <c r="IL32" i="14"/>
  <c r="IL31" i="14"/>
  <c r="IL30" i="14"/>
  <c r="IL29" i="14"/>
  <c r="IL28" i="14"/>
  <c r="IL27" i="14"/>
  <c r="IL12" i="14"/>
  <c r="IL4" i="14"/>
  <c r="ACI6" i="2" l="1"/>
  <c r="ACP6" i="2" s="1"/>
  <c r="IK40" i="14"/>
  <c r="IK39" i="14"/>
  <c r="IK38" i="14"/>
  <c r="IK37" i="14"/>
  <c r="IK36" i="14"/>
  <c r="IK35" i="14"/>
  <c r="IK34" i="14"/>
  <c r="IK33" i="14"/>
  <c r="IK32" i="14"/>
  <c r="IK31" i="14"/>
  <c r="IK30" i="14"/>
  <c r="IK29" i="14"/>
  <c r="IK28" i="14"/>
  <c r="IK27" i="14"/>
  <c r="IK12" i="14"/>
  <c r="IK4" i="14"/>
  <c r="ACL6" i="2" l="1"/>
  <c r="IJ40" i="14"/>
  <c r="IJ39" i="14"/>
  <c r="IJ38" i="14"/>
  <c r="IJ37" i="14"/>
  <c r="IJ36" i="14"/>
  <c r="IJ35" i="14"/>
  <c r="IJ34" i="14"/>
  <c r="IJ33" i="14"/>
  <c r="IJ32" i="14"/>
  <c r="IJ31" i="14"/>
  <c r="IJ30" i="14"/>
  <c r="IJ29" i="14"/>
  <c r="IJ28" i="14"/>
  <c r="IJ27" i="14"/>
  <c r="IJ12" i="14"/>
  <c r="IJ4" i="14"/>
  <c r="II40" i="14" l="1"/>
  <c r="II39" i="14"/>
  <c r="II38" i="14"/>
  <c r="II37" i="14"/>
  <c r="II36" i="14"/>
  <c r="II35" i="14"/>
  <c r="II34" i="14"/>
  <c r="II33" i="14"/>
  <c r="II32" i="14"/>
  <c r="II31" i="14"/>
  <c r="II30" i="14"/>
  <c r="II29" i="14"/>
  <c r="II28" i="14"/>
  <c r="II27" i="14"/>
  <c r="II12" i="14"/>
  <c r="II4" i="14"/>
  <c r="ACS6" i="2" l="1"/>
  <c r="IG40" i="14"/>
  <c r="IG39" i="14"/>
  <c r="IG38" i="14"/>
  <c r="IG37" i="14"/>
  <c r="IG36" i="14"/>
  <c r="IG35" i="14"/>
  <c r="IG34" i="14"/>
  <c r="IG33" i="14"/>
  <c r="IG32" i="14"/>
  <c r="IG31" i="14"/>
  <c r="IG30" i="14"/>
  <c r="IG29" i="14"/>
  <c r="IG28" i="14"/>
  <c r="IG27" i="14"/>
  <c r="IG12" i="14"/>
  <c r="IG4" i="14"/>
  <c r="ACV6" i="2" l="1"/>
  <c r="IF40" i="14"/>
  <c r="IF39" i="14"/>
  <c r="IF38" i="14"/>
  <c r="IF37" i="14"/>
  <c r="IF36" i="14"/>
  <c r="IF35" i="14"/>
  <c r="IF34" i="14"/>
  <c r="IF33" i="14"/>
  <c r="IF32" i="14"/>
  <c r="IF31" i="14"/>
  <c r="IF30" i="14"/>
  <c r="IF29" i="14"/>
  <c r="IF28" i="14"/>
  <c r="IF27" i="14"/>
  <c r="IF12" i="14"/>
  <c r="IF4" i="14"/>
  <c r="ACY6" i="2" l="1"/>
  <c r="IE42" i="14"/>
  <c r="IF42" i="14" s="1"/>
  <c r="IG42" i="14" s="1"/>
  <c r="II42" i="14" s="1"/>
  <c r="IJ42" i="14" s="1"/>
  <c r="IK42" i="14" s="1"/>
  <c r="IL42" i="14" s="1"/>
  <c r="IM42" i="14" s="1"/>
  <c r="IN42" i="14" s="1"/>
  <c r="IP42" i="14" s="1"/>
  <c r="IQ42" i="14" s="1"/>
  <c r="IR42" i="14" s="1"/>
  <c r="IT42" i="14" s="1"/>
  <c r="IU42" i="14" s="1"/>
  <c r="IX42" i="14" s="1"/>
  <c r="IY42" i="14" s="1"/>
  <c r="IZ42" i="14" s="1"/>
  <c r="JA42" i="14" s="1"/>
  <c r="JB42" i="14" s="1"/>
  <c r="JC42" i="14" s="1"/>
  <c r="JE42" i="14" s="1"/>
  <c r="JF42" i="14" s="1"/>
  <c r="JG42" i="14" s="1"/>
  <c r="JH42" i="14" s="1"/>
  <c r="JI42" i="14" s="1"/>
  <c r="IE41" i="14"/>
  <c r="IF41" i="14" s="1"/>
  <c r="IG41" i="14" s="1"/>
  <c r="II41" i="14" s="1"/>
  <c r="IJ41" i="14" s="1"/>
  <c r="IK41" i="14" s="1"/>
  <c r="IL41" i="14" s="1"/>
  <c r="IM41" i="14" s="1"/>
  <c r="IN41" i="14" s="1"/>
  <c r="IP41" i="14" s="1"/>
  <c r="IQ41" i="14" s="1"/>
  <c r="IR41" i="14" s="1"/>
  <c r="IT41" i="14" s="1"/>
  <c r="IU41" i="14" s="1"/>
  <c r="IX41" i="14" s="1"/>
  <c r="IY41" i="14" s="1"/>
  <c r="IZ41" i="14" s="1"/>
  <c r="JA41" i="14" s="1"/>
  <c r="JB41" i="14" s="1"/>
  <c r="JC41" i="14" s="1"/>
  <c r="JE41" i="14" s="1"/>
  <c r="JF41" i="14" s="1"/>
  <c r="JG41" i="14" s="1"/>
  <c r="JH41" i="14" s="1"/>
  <c r="JI41" i="14" s="1"/>
  <c r="IE40" i="14"/>
  <c r="IE39" i="14"/>
  <c r="IE38" i="14"/>
  <c r="IE37" i="14"/>
  <c r="IE36" i="14"/>
  <c r="IE35" i="14"/>
  <c r="IE34" i="14"/>
  <c r="IE33" i="14"/>
  <c r="IE32" i="14"/>
  <c r="IE31" i="14"/>
  <c r="IE30" i="14"/>
  <c r="IE29" i="14"/>
  <c r="IE28" i="14"/>
  <c r="IE27" i="14"/>
  <c r="IE12" i="14"/>
  <c r="IE4" i="14"/>
  <c r="ADB6" i="2" l="1"/>
  <c r="JI48" i="14"/>
  <c r="JH48" i="14"/>
  <c r="JG48" i="14"/>
  <c r="JF48" i="14"/>
  <c r="JE48" i="14"/>
  <c r="JC48" i="14"/>
  <c r="JB48" i="14"/>
  <c r="JA48" i="14"/>
  <c r="IZ48" i="14"/>
  <c r="IY48" i="14"/>
  <c r="IX48" i="14"/>
  <c r="IU48" i="14"/>
  <c r="IT48" i="14"/>
  <c r="IR48" i="14"/>
  <c r="IQ48" i="14"/>
  <c r="IP48" i="14"/>
  <c r="IN48" i="14"/>
  <c r="IM48" i="14"/>
  <c r="IL48" i="14"/>
  <c r="IK48" i="14"/>
  <c r="IJ48" i="14"/>
  <c r="II48" i="14"/>
  <c r="IG48" i="14"/>
  <c r="IF48" i="14"/>
  <c r="IE48" i="14"/>
  <c r="JI49" i="14"/>
  <c r="JH49" i="14"/>
  <c r="JG49" i="14"/>
  <c r="JF49" i="14"/>
  <c r="JE49" i="14"/>
  <c r="JC49" i="14"/>
  <c r="JB49" i="14"/>
  <c r="JA49" i="14"/>
  <c r="IZ49" i="14"/>
  <c r="IY49" i="14"/>
  <c r="IX49" i="14"/>
  <c r="IU49" i="14"/>
  <c r="IT49" i="14"/>
  <c r="IR49" i="14"/>
  <c r="IQ49" i="14"/>
  <c r="IP49" i="14"/>
  <c r="IN49" i="14"/>
  <c r="IM49" i="14"/>
  <c r="IL49" i="14"/>
  <c r="IK49" i="14"/>
  <c r="IJ49" i="14"/>
  <c r="II49" i="14"/>
  <c r="IG49" i="14"/>
  <c r="IF49" i="14"/>
  <c r="IE49" i="14"/>
  <c r="JI46" i="14"/>
  <c r="JH46" i="14"/>
  <c r="JG46" i="14"/>
  <c r="JF46" i="14"/>
  <c r="JE46" i="14"/>
  <c r="JC46" i="14"/>
  <c r="JB46" i="14"/>
  <c r="JA46" i="14"/>
  <c r="IZ46" i="14"/>
  <c r="IY46" i="14"/>
  <c r="IX46" i="14"/>
  <c r="IU46" i="14"/>
  <c r="IT46" i="14"/>
  <c r="IR46" i="14"/>
  <c r="IQ46" i="14"/>
  <c r="IP46" i="14"/>
  <c r="IN46" i="14"/>
  <c r="IM46" i="14"/>
  <c r="IL46" i="14"/>
  <c r="IK46" i="14"/>
  <c r="IJ46" i="14"/>
  <c r="II46" i="14"/>
  <c r="IG46" i="14"/>
  <c r="IF46" i="14"/>
  <c r="IE46" i="14"/>
  <c r="JI47" i="14"/>
  <c r="JH47" i="14"/>
  <c r="JG47" i="14"/>
  <c r="JF47" i="14"/>
  <c r="JE47" i="14"/>
  <c r="JC47" i="14"/>
  <c r="JB47" i="14"/>
  <c r="JA47" i="14"/>
  <c r="IZ47" i="14"/>
  <c r="IY47" i="14"/>
  <c r="IX47" i="14"/>
  <c r="IU47" i="14"/>
  <c r="IT47" i="14"/>
  <c r="IR47" i="14"/>
  <c r="IQ47" i="14"/>
  <c r="IP47" i="14"/>
  <c r="IN47" i="14"/>
  <c r="IM47" i="14"/>
  <c r="IL47" i="14"/>
  <c r="IK47" i="14"/>
  <c r="IJ47" i="14"/>
  <c r="II47" i="14"/>
  <c r="IG47" i="14"/>
  <c r="IF47" i="14"/>
  <c r="IE47" i="14"/>
  <c r="JI43" i="14"/>
  <c r="JH43" i="14"/>
  <c r="JG43" i="14"/>
  <c r="JF43" i="14"/>
  <c r="JE43" i="14"/>
  <c r="JC43" i="14"/>
  <c r="JB43" i="14"/>
  <c r="JA43" i="14"/>
  <c r="IZ43" i="14"/>
  <c r="IY43" i="14"/>
  <c r="IX43" i="14"/>
  <c r="IU43" i="14"/>
  <c r="IT43" i="14"/>
  <c r="IR43" i="14"/>
  <c r="IQ43" i="14"/>
  <c r="IP43" i="14"/>
  <c r="IN43" i="14"/>
  <c r="IM43" i="14"/>
  <c r="IL43" i="14"/>
  <c r="IK43" i="14"/>
  <c r="IJ43" i="14"/>
  <c r="II43" i="14"/>
  <c r="IG43" i="14"/>
  <c r="IF43" i="14"/>
  <c r="IE43" i="14"/>
  <c r="JI44" i="14"/>
  <c r="JH44" i="14"/>
  <c r="JG44" i="14"/>
  <c r="JF44" i="14"/>
  <c r="JE44" i="14"/>
  <c r="JC44" i="14"/>
  <c r="JB44" i="14"/>
  <c r="JA44" i="14"/>
  <c r="IZ44" i="14"/>
  <c r="IY44" i="14"/>
  <c r="IX44" i="14"/>
  <c r="IU44" i="14"/>
  <c r="IT44" i="14"/>
  <c r="IR44" i="14"/>
  <c r="IQ44" i="14"/>
  <c r="IP44" i="14"/>
  <c r="IN44" i="14"/>
  <c r="IM44" i="14"/>
  <c r="IL44" i="14"/>
  <c r="IK44" i="14"/>
  <c r="IJ44" i="14"/>
  <c r="II44" i="14"/>
  <c r="IG44" i="14"/>
  <c r="IF44" i="14"/>
  <c r="IE44" i="14"/>
  <c r="JI45" i="14"/>
  <c r="JH45" i="14"/>
  <c r="JG45" i="14"/>
  <c r="JF45" i="14"/>
  <c r="JE45" i="14"/>
  <c r="JC45" i="14"/>
  <c r="JB45" i="14"/>
  <c r="JA45" i="14"/>
  <c r="IZ45" i="14"/>
  <c r="IY45" i="14"/>
  <c r="IX45" i="14"/>
  <c r="IU45" i="14"/>
  <c r="IT45" i="14"/>
  <c r="IR45" i="14"/>
  <c r="IQ45" i="14"/>
  <c r="IP45" i="14"/>
  <c r="IN45" i="14"/>
  <c r="IM45" i="14"/>
  <c r="IL45" i="14"/>
  <c r="IK45" i="14"/>
  <c r="IJ45" i="14"/>
  <c r="II45" i="14"/>
  <c r="IG45" i="14"/>
  <c r="IF45" i="14"/>
  <c r="IE45" i="14"/>
  <c r="ADE6" i="2" l="1"/>
  <c r="ID40" i="14"/>
  <c r="ID39" i="14"/>
  <c r="ID38" i="14"/>
  <c r="ID37" i="14"/>
  <c r="ID36" i="14"/>
  <c r="ID35" i="14"/>
  <c r="ID34" i="14"/>
  <c r="ID33" i="14"/>
  <c r="ID32" i="14"/>
  <c r="ID31" i="14"/>
  <c r="ID30" i="14"/>
  <c r="ID29" i="14"/>
  <c r="ID28" i="14"/>
  <c r="ID27" i="14"/>
  <c r="ID12" i="14"/>
  <c r="ID4" i="14"/>
  <c r="ADI6" i="2" l="1"/>
  <c r="IC40" i="14"/>
  <c r="IC39" i="14"/>
  <c r="IC38" i="14"/>
  <c r="IC37" i="14"/>
  <c r="IC36" i="14"/>
  <c r="IC35" i="14"/>
  <c r="IC34" i="14"/>
  <c r="IC33" i="14"/>
  <c r="IC32" i="14"/>
  <c r="IC31" i="14"/>
  <c r="IC30" i="14"/>
  <c r="IC29" i="14"/>
  <c r="IC28" i="14"/>
  <c r="IC27" i="14"/>
  <c r="IC12" i="14"/>
  <c r="IC4" i="14"/>
  <c r="ADL6" i="2" l="1"/>
  <c r="IB40" i="14"/>
  <c r="IB39" i="14"/>
  <c r="IB38" i="14"/>
  <c r="IB37" i="14"/>
  <c r="IB36" i="14"/>
  <c r="IB35" i="14"/>
  <c r="IB34" i="14"/>
  <c r="IB33" i="14"/>
  <c r="IB32" i="14"/>
  <c r="IB31" i="14"/>
  <c r="IB30" i="14"/>
  <c r="IB29" i="14"/>
  <c r="IB28" i="14"/>
  <c r="IB27" i="14"/>
  <c r="IB12" i="14"/>
  <c r="IB4" i="14"/>
  <c r="ADO6" i="2" l="1"/>
  <c r="HZ40" i="14"/>
  <c r="HZ39" i="14"/>
  <c r="HZ38" i="14"/>
  <c r="HZ37" i="14"/>
  <c r="HZ36" i="14"/>
  <c r="HZ35" i="14"/>
  <c r="HZ34" i="14"/>
  <c r="HZ33" i="14"/>
  <c r="HZ32" i="14"/>
  <c r="HZ31" i="14"/>
  <c r="HZ30" i="14"/>
  <c r="HZ29" i="14"/>
  <c r="HZ28" i="14"/>
  <c r="HZ27" i="14"/>
  <c r="HZ12" i="14"/>
  <c r="HZ4" i="14"/>
  <c r="ADR6" i="2" l="1"/>
  <c r="HY40" i="14"/>
  <c r="HY39" i="14"/>
  <c r="HY38" i="14"/>
  <c r="HY37" i="14"/>
  <c r="HY36" i="14"/>
  <c r="HY35" i="14"/>
  <c r="HY34" i="14"/>
  <c r="HY33" i="14"/>
  <c r="HY32" i="14"/>
  <c r="HY31" i="14"/>
  <c r="HY30" i="14"/>
  <c r="HY29" i="14"/>
  <c r="HY28" i="14"/>
  <c r="HY27" i="14"/>
  <c r="HY12" i="14"/>
  <c r="HY4" i="14"/>
  <c r="ADU6" i="2" l="1"/>
  <c r="HX40" i="14"/>
  <c r="HX39" i="14"/>
  <c r="HX38" i="14"/>
  <c r="HX37" i="14"/>
  <c r="HX36" i="14"/>
  <c r="HX35" i="14"/>
  <c r="HX34" i="14"/>
  <c r="HX33" i="14"/>
  <c r="HX32" i="14"/>
  <c r="HX31" i="14"/>
  <c r="HX30" i="14"/>
  <c r="HX29" i="14"/>
  <c r="HX28" i="14"/>
  <c r="HX27" i="14"/>
  <c r="HX12" i="14"/>
  <c r="HX4" i="14"/>
  <c r="ADW6" i="2" l="1"/>
  <c r="HW40" i="14"/>
  <c r="HW39" i="14"/>
  <c r="HW38" i="14"/>
  <c r="HW37" i="14"/>
  <c r="HW36" i="14"/>
  <c r="HW35" i="14"/>
  <c r="HW34" i="14"/>
  <c r="HW33" i="14"/>
  <c r="HW32" i="14"/>
  <c r="HW31" i="14"/>
  <c r="HW30" i="14"/>
  <c r="HW29" i="14"/>
  <c r="HW28" i="14"/>
  <c r="HW27" i="14"/>
  <c r="HW12" i="14"/>
  <c r="HW4" i="14"/>
  <c r="ADY6" i="2" l="1"/>
  <c r="HV40" i="14"/>
  <c r="HV39" i="14"/>
  <c r="HV38" i="14"/>
  <c r="HV37" i="14"/>
  <c r="HV36" i="14"/>
  <c r="HV35" i="14"/>
  <c r="HV34" i="14"/>
  <c r="HV33" i="14"/>
  <c r="HV32" i="14"/>
  <c r="HV31" i="14"/>
  <c r="HV30" i="14"/>
  <c r="HV29" i="14"/>
  <c r="HV28" i="14"/>
  <c r="HV27" i="14"/>
  <c r="HV12" i="14"/>
  <c r="HV4" i="14"/>
  <c r="HU40" i="14" l="1"/>
  <c r="HU39" i="14"/>
  <c r="HU38" i="14"/>
  <c r="HU37" i="14"/>
  <c r="HU36" i="14"/>
  <c r="HU35" i="14"/>
  <c r="HU34" i="14"/>
  <c r="HU33" i="14"/>
  <c r="HU32" i="14"/>
  <c r="HU31" i="14"/>
  <c r="HU30" i="14"/>
  <c r="HU29" i="14"/>
  <c r="HU28" i="14"/>
  <c r="HU27" i="14"/>
  <c r="HU12" i="14"/>
  <c r="HU4" i="14"/>
  <c r="HS40" i="14" l="1"/>
  <c r="HS39" i="14"/>
  <c r="HS38" i="14"/>
  <c r="HS37" i="14"/>
  <c r="HS36" i="14"/>
  <c r="HS35" i="14"/>
  <c r="HS34" i="14"/>
  <c r="HS33" i="14"/>
  <c r="HS32" i="14"/>
  <c r="HS31" i="14"/>
  <c r="HS30" i="14"/>
  <c r="HS29" i="14"/>
  <c r="HS28" i="14"/>
  <c r="HS27" i="14"/>
  <c r="HS12" i="14"/>
  <c r="HS4" i="14"/>
  <c r="AEG6" i="2" l="1"/>
  <c r="HR40" i="14"/>
  <c r="HR39" i="14"/>
  <c r="HR38" i="14"/>
  <c r="HR37" i="14"/>
  <c r="HR36" i="14"/>
  <c r="HR35" i="14"/>
  <c r="HR34" i="14"/>
  <c r="HR33" i="14"/>
  <c r="HR32" i="14"/>
  <c r="HR31" i="14"/>
  <c r="HR30" i="14"/>
  <c r="HR29" i="14"/>
  <c r="HR28" i="14"/>
  <c r="HR27" i="14"/>
  <c r="HR12" i="14"/>
  <c r="HR4" i="14"/>
  <c r="AEJ6" i="2" l="1"/>
  <c r="HQ40" i="14"/>
  <c r="HQ39" i="14"/>
  <c r="HQ38" i="14"/>
  <c r="HQ37" i="14"/>
  <c r="HQ36" i="14"/>
  <c r="HQ35" i="14"/>
  <c r="HQ34" i="14"/>
  <c r="HQ33" i="14"/>
  <c r="HQ32" i="14"/>
  <c r="HQ31" i="14"/>
  <c r="HQ30" i="14"/>
  <c r="HQ29" i="14"/>
  <c r="HQ28" i="14"/>
  <c r="HQ27" i="14"/>
  <c r="HQ12" i="14"/>
  <c r="HQ4" i="14"/>
  <c r="AEM6" i="2" l="1"/>
  <c r="AEQ6" i="2" s="1"/>
  <c r="HP40" i="14"/>
  <c r="HP39" i="14"/>
  <c r="HP38" i="14"/>
  <c r="HP37" i="14"/>
  <c r="HP36" i="14"/>
  <c r="HP35" i="14"/>
  <c r="HP34" i="14"/>
  <c r="HP33" i="14"/>
  <c r="HP32" i="14"/>
  <c r="HP31" i="14"/>
  <c r="HP30" i="14"/>
  <c r="HP29" i="14"/>
  <c r="HP28" i="14"/>
  <c r="HP27" i="14"/>
  <c r="HP12" i="14"/>
  <c r="HP4" i="14"/>
  <c r="AET6" i="2" l="1"/>
  <c r="HO40" i="14"/>
  <c r="HO39" i="14"/>
  <c r="HO38" i="14"/>
  <c r="HO37" i="14"/>
  <c r="HO36" i="14"/>
  <c r="HO35" i="14"/>
  <c r="HO34" i="14"/>
  <c r="HO33" i="14"/>
  <c r="HO32" i="14"/>
  <c r="HO31" i="14"/>
  <c r="HO30" i="14"/>
  <c r="HO29" i="14"/>
  <c r="HO28" i="14"/>
  <c r="HO27" i="14"/>
  <c r="HO12" i="14"/>
  <c r="HO4" i="14"/>
  <c r="AEW6" i="2" l="1"/>
  <c r="HN40" i="14"/>
  <c r="HN39" i="14"/>
  <c r="HN38" i="14"/>
  <c r="HN37" i="14"/>
  <c r="HN36" i="14"/>
  <c r="HN35" i="14"/>
  <c r="HN34" i="14"/>
  <c r="HN33" i="14"/>
  <c r="HN32" i="14"/>
  <c r="HN31" i="14"/>
  <c r="HN30" i="14"/>
  <c r="HN29" i="14"/>
  <c r="HN28" i="14"/>
  <c r="HN27" i="14"/>
  <c r="HN12" i="14"/>
  <c r="HN4" i="14"/>
  <c r="AEZ6" i="2" l="1"/>
  <c r="HL40" i="14"/>
  <c r="HL39" i="14"/>
  <c r="HL38" i="14"/>
  <c r="HL37" i="14"/>
  <c r="HL36" i="14"/>
  <c r="HL35" i="14"/>
  <c r="HL34" i="14"/>
  <c r="HL33" i="14"/>
  <c r="HL32" i="14"/>
  <c r="HL31" i="14"/>
  <c r="HL30" i="14"/>
  <c r="HL29" i="14"/>
  <c r="HL28" i="14"/>
  <c r="HL27" i="14"/>
  <c r="HL12" i="14"/>
  <c r="HL4" i="14"/>
  <c r="AFC6" i="2" l="1"/>
  <c r="HK40" i="14"/>
  <c r="HK39" i="14"/>
  <c r="HK38" i="14"/>
  <c r="HK37" i="14"/>
  <c r="HK36" i="14"/>
  <c r="HK35" i="14"/>
  <c r="HK34" i="14"/>
  <c r="HK33" i="14"/>
  <c r="HK32" i="14"/>
  <c r="HK31" i="14"/>
  <c r="HK30" i="14"/>
  <c r="HK29" i="14"/>
  <c r="HK28" i="14"/>
  <c r="HK27" i="14"/>
  <c r="HK12" i="14"/>
  <c r="HK4" i="14"/>
  <c r="AFF6" i="2" l="1"/>
  <c r="HJ40" i="14"/>
  <c r="HJ39" i="14"/>
  <c r="HJ38" i="14"/>
  <c r="HJ37" i="14"/>
  <c r="HJ36" i="14"/>
  <c r="HJ35" i="14"/>
  <c r="HJ34" i="14"/>
  <c r="HJ33" i="14"/>
  <c r="HJ32" i="14"/>
  <c r="HJ31" i="14"/>
  <c r="HJ30" i="14"/>
  <c r="HJ29" i="14"/>
  <c r="HJ28" i="14"/>
  <c r="HJ27" i="14"/>
  <c r="HJ12" i="14"/>
  <c r="HJ4" i="14"/>
  <c r="AFJ6" i="2" l="1"/>
  <c r="HI40" i="14"/>
  <c r="HI39" i="14"/>
  <c r="HI38" i="14"/>
  <c r="HI37" i="14"/>
  <c r="HI36" i="14"/>
  <c r="HI35" i="14"/>
  <c r="HI34" i="14"/>
  <c r="HI33" i="14"/>
  <c r="HI32" i="14"/>
  <c r="HI31" i="14"/>
  <c r="HI30" i="14"/>
  <c r="HI29" i="14"/>
  <c r="HI28" i="14"/>
  <c r="HI27" i="14"/>
  <c r="HI12" i="14"/>
  <c r="HI4" i="14"/>
  <c r="AFM6" i="2" l="1"/>
  <c r="HH40" i="14"/>
  <c r="HH39" i="14"/>
  <c r="HH38" i="14"/>
  <c r="HH37" i="14"/>
  <c r="HH36" i="14"/>
  <c r="HH35" i="14"/>
  <c r="HH34" i="14"/>
  <c r="HH33" i="14"/>
  <c r="HH32" i="14"/>
  <c r="HH31" i="14"/>
  <c r="HH30" i="14"/>
  <c r="HH29" i="14"/>
  <c r="HH28" i="14"/>
  <c r="HH27" i="14"/>
  <c r="HH12" i="14"/>
  <c r="HH4" i="14"/>
  <c r="AFM8" i="2" l="1"/>
  <c r="HG40" i="14"/>
  <c r="HG39" i="14"/>
  <c r="HG38" i="14"/>
  <c r="HG37" i="14"/>
  <c r="HG36" i="14"/>
  <c r="HG35" i="14"/>
  <c r="HG34" i="14"/>
  <c r="HG33" i="14"/>
  <c r="HG32" i="14"/>
  <c r="HG31" i="14"/>
  <c r="HG30" i="14"/>
  <c r="HG29" i="14"/>
  <c r="HG28" i="14"/>
  <c r="HG27" i="14"/>
  <c r="HG12" i="14"/>
  <c r="HG4" i="14"/>
  <c r="AFS6" i="2" l="1"/>
  <c r="AFP8" i="2"/>
  <c r="HE40" i="14"/>
  <c r="HE39" i="14"/>
  <c r="HE38" i="14"/>
  <c r="HE37" i="14"/>
  <c r="HE36" i="14"/>
  <c r="HE35" i="14"/>
  <c r="HE34" i="14"/>
  <c r="HE33" i="14"/>
  <c r="HE32" i="14"/>
  <c r="HE31" i="14"/>
  <c r="HE30" i="14"/>
  <c r="HE29" i="14"/>
  <c r="HE28" i="14"/>
  <c r="HE27" i="14"/>
  <c r="HE12" i="14"/>
  <c r="HE4" i="14"/>
  <c r="AFV6" i="2" l="1"/>
  <c r="AFS8" i="2"/>
  <c r="HD40" i="14"/>
  <c r="HD39" i="14"/>
  <c r="HD38" i="14"/>
  <c r="HD37" i="14"/>
  <c r="HD36" i="14"/>
  <c r="HD35" i="14"/>
  <c r="HD34" i="14"/>
  <c r="HD33" i="14"/>
  <c r="HD32" i="14"/>
  <c r="HD31" i="14"/>
  <c r="HD30" i="14"/>
  <c r="HD29" i="14"/>
  <c r="HD28" i="14"/>
  <c r="HD27" i="14"/>
  <c r="HD12" i="14"/>
  <c r="HD4" i="14"/>
  <c r="AFV8" i="2" l="1"/>
  <c r="AFY6" i="2"/>
  <c r="AGB6" i="2" s="1"/>
  <c r="AGB8" i="2" s="1"/>
  <c r="HC40" i="14"/>
  <c r="HC39" i="14"/>
  <c r="HC38" i="14"/>
  <c r="HC37" i="14"/>
  <c r="HC36" i="14"/>
  <c r="HC35" i="14"/>
  <c r="HC34" i="14"/>
  <c r="HC33" i="14"/>
  <c r="HC32" i="14"/>
  <c r="HC31" i="14"/>
  <c r="HC30" i="14"/>
  <c r="HC29" i="14"/>
  <c r="HC28" i="14"/>
  <c r="HC27" i="14"/>
  <c r="HC12" i="14"/>
  <c r="HC4" i="14"/>
  <c r="AFY8" i="2" l="1"/>
  <c r="AGE6" i="2"/>
  <c r="HB40" i="14"/>
  <c r="HB39" i="14"/>
  <c r="HB38" i="14"/>
  <c r="HB37" i="14"/>
  <c r="HB36" i="14"/>
  <c r="HB35" i="14"/>
  <c r="HB34" i="14"/>
  <c r="HB33" i="14"/>
  <c r="HB32" i="14"/>
  <c r="HB31" i="14"/>
  <c r="HB30" i="14"/>
  <c r="HB29" i="14"/>
  <c r="HB28" i="14"/>
  <c r="HB27" i="14"/>
  <c r="HB12" i="14"/>
  <c r="HB4" i="14"/>
  <c r="AGH6" i="2" l="1"/>
  <c r="AGE8" i="2"/>
  <c r="HA40" i="14"/>
  <c r="HA39" i="14"/>
  <c r="HA38" i="14"/>
  <c r="HA37" i="14"/>
  <c r="HA36" i="14"/>
  <c r="HA35" i="14"/>
  <c r="HA34" i="14"/>
  <c r="HA33" i="14"/>
  <c r="HA32" i="14"/>
  <c r="HA31" i="14"/>
  <c r="HA30" i="14"/>
  <c r="HA29" i="14"/>
  <c r="HA28" i="14"/>
  <c r="HA27" i="14"/>
  <c r="HA12" i="14"/>
  <c r="HA4" i="14"/>
  <c r="AGH8" i="2" l="1"/>
  <c r="AGK6" i="2"/>
  <c r="GZ42" i="14"/>
  <c r="HA42" i="14" s="1"/>
  <c r="HB42" i="14" s="1"/>
  <c r="HC42" i="14" s="1"/>
  <c r="HD42" i="14" s="1"/>
  <c r="HE42" i="14" s="1"/>
  <c r="HG42" i="14" s="1"/>
  <c r="HH42" i="14" s="1"/>
  <c r="HI42" i="14" s="1"/>
  <c r="HJ42" i="14" s="1"/>
  <c r="HK42" i="14" s="1"/>
  <c r="HL42" i="14" s="1"/>
  <c r="HN42" i="14" s="1"/>
  <c r="HO42" i="14" s="1"/>
  <c r="HP42" i="14" s="1"/>
  <c r="HQ42" i="14" s="1"/>
  <c r="HR42" i="14" s="1"/>
  <c r="HS42" i="14" s="1"/>
  <c r="HU42" i="14" s="1"/>
  <c r="HV42" i="14" s="1"/>
  <c r="HW42" i="14" s="1"/>
  <c r="HX42" i="14" s="1"/>
  <c r="HY42" i="14" s="1"/>
  <c r="HZ42" i="14" s="1"/>
  <c r="IB42" i="14" s="1"/>
  <c r="IC42" i="14" s="1"/>
  <c r="ID42" i="14" s="1"/>
  <c r="GZ41" i="14"/>
  <c r="HA41" i="14" s="1"/>
  <c r="HB41" i="14" s="1"/>
  <c r="HC41" i="14" s="1"/>
  <c r="HD41" i="14" s="1"/>
  <c r="HE41" i="14" s="1"/>
  <c r="HG41" i="14" s="1"/>
  <c r="HH41" i="14" s="1"/>
  <c r="HI41" i="14" s="1"/>
  <c r="HJ41" i="14" s="1"/>
  <c r="HK41" i="14" s="1"/>
  <c r="HL41" i="14" s="1"/>
  <c r="HN41" i="14" s="1"/>
  <c r="HO41" i="14" s="1"/>
  <c r="HP41" i="14" s="1"/>
  <c r="HQ41" i="14" s="1"/>
  <c r="HR41" i="14" s="1"/>
  <c r="HS41" i="14" s="1"/>
  <c r="HU41" i="14" s="1"/>
  <c r="HV41" i="14" s="1"/>
  <c r="HW41" i="14" s="1"/>
  <c r="HX41" i="14" s="1"/>
  <c r="HY41" i="14" s="1"/>
  <c r="HZ41" i="14" s="1"/>
  <c r="IB41" i="14" s="1"/>
  <c r="IC41" i="14" s="1"/>
  <c r="ID41" i="14" s="1"/>
  <c r="GZ40" i="14"/>
  <c r="GZ39" i="14"/>
  <c r="GZ48" i="14" s="1"/>
  <c r="GZ38" i="14"/>
  <c r="GZ47" i="14" s="1"/>
  <c r="GZ37" i="14"/>
  <c r="GZ46" i="14" s="1"/>
  <c r="GZ36" i="14"/>
  <c r="GZ35" i="14"/>
  <c r="GZ44" i="14" s="1"/>
  <c r="GZ34" i="14"/>
  <c r="GZ33" i="14"/>
  <c r="GZ32" i="14"/>
  <c r="GZ31" i="14"/>
  <c r="GZ30" i="14"/>
  <c r="GZ29" i="14"/>
  <c r="GZ28" i="14"/>
  <c r="GZ27" i="14"/>
  <c r="GZ12" i="14"/>
  <c r="GZ4" i="14"/>
  <c r="AGN6" i="2" l="1"/>
  <c r="AGK8" i="2"/>
  <c r="GZ43" i="14"/>
  <c r="ID43" i="14"/>
  <c r="IC43" i="14"/>
  <c r="IB43" i="14"/>
  <c r="HZ43" i="14"/>
  <c r="HY43" i="14"/>
  <c r="HX43" i="14"/>
  <c r="HW43" i="14"/>
  <c r="HV43" i="14"/>
  <c r="HU43" i="14"/>
  <c r="HS43" i="14"/>
  <c r="HR43" i="14"/>
  <c r="HQ43" i="14"/>
  <c r="HP43" i="14"/>
  <c r="HO43" i="14"/>
  <c r="HN43" i="14"/>
  <c r="HL43" i="14"/>
  <c r="HK43" i="14"/>
  <c r="HJ43" i="14"/>
  <c r="HI43" i="14"/>
  <c r="HH43" i="14"/>
  <c r="HG43" i="14"/>
  <c r="HE43" i="14"/>
  <c r="HD43" i="14"/>
  <c r="HC43" i="14"/>
  <c r="HB43" i="14"/>
  <c r="HA43" i="14"/>
  <c r="GZ45" i="14"/>
  <c r="ID45" i="14"/>
  <c r="IB45" i="14"/>
  <c r="IC45" i="14"/>
  <c r="HZ45" i="14"/>
  <c r="HY45" i="14"/>
  <c r="HX45" i="14"/>
  <c r="HW45" i="14"/>
  <c r="HV45" i="14"/>
  <c r="HU45" i="14"/>
  <c r="HS45" i="14"/>
  <c r="HR45" i="14"/>
  <c r="HQ45" i="14"/>
  <c r="HP45" i="14"/>
  <c r="HO45" i="14"/>
  <c r="HN45" i="14"/>
  <c r="HL45" i="14"/>
  <c r="HK45" i="14"/>
  <c r="HJ45" i="14"/>
  <c r="HI45" i="14"/>
  <c r="HH45" i="14"/>
  <c r="HG45" i="14"/>
  <c r="HE45" i="14"/>
  <c r="HD45" i="14"/>
  <c r="HC45" i="14"/>
  <c r="HB45" i="14"/>
  <c r="HA45" i="14"/>
  <c r="ID44" i="14"/>
  <c r="IB44" i="14"/>
  <c r="IC44" i="14"/>
  <c r="HZ44" i="14"/>
  <c r="HY44" i="14"/>
  <c r="HX44" i="14"/>
  <c r="HW44" i="14"/>
  <c r="HV44" i="14"/>
  <c r="HU44" i="14"/>
  <c r="HS44" i="14"/>
  <c r="HR44" i="14"/>
  <c r="HQ44" i="14"/>
  <c r="HP44" i="14"/>
  <c r="HO44" i="14"/>
  <c r="HN44" i="14"/>
  <c r="HL44" i="14"/>
  <c r="HK44" i="14"/>
  <c r="HJ44" i="14"/>
  <c r="HI44" i="14"/>
  <c r="HH44" i="14"/>
  <c r="HG44" i="14"/>
  <c r="HE44" i="14"/>
  <c r="HD44" i="14"/>
  <c r="HC44" i="14"/>
  <c r="HB44" i="14"/>
  <c r="HA44" i="14"/>
  <c r="ID46" i="14"/>
  <c r="IB46" i="14"/>
  <c r="IC46" i="14"/>
  <c r="HZ46" i="14"/>
  <c r="HY46" i="14"/>
  <c r="HX46" i="14"/>
  <c r="HW46" i="14"/>
  <c r="HV46" i="14"/>
  <c r="HU46" i="14"/>
  <c r="HS46" i="14"/>
  <c r="HR46" i="14"/>
  <c r="HQ46" i="14"/>
  <c r="HP46" i="14"/>
  <c r="HO46" i="14"/>
  <c r="HN46" i="14"/>
  <c r="HL46" i="14"/>
  <c r="HK46" i="14"/>
  <c r="HJ46" i="14"/>
  <c r="HI46" i="14"/>
  <c r="HH46" i="14"/>
  <c r="HG46" i="14"/>
  <c r="HE46" i="14"/>
  <c r="HD46" i="14"/>
  <c r="HC46" i="14"/>
  <c r="HB46" i="14"/>
  <c r="HA46" i="14"/>
  <c r="ID47" i="14"/>
  <c r="IC47" i="14"/>
  <c r="IB47" i="14"/>
  <c r="HZ47" i="14"/>
  <c r="HY47" i="14"/>
  <c r="HX47" i="14"/>
  <c r="HW47" i="14"/>
  <c r="HV47" i="14"/>
  <c r="HU47" i="14"/>
  <c r="HS47" i="14"/>
  <c r="HR47" i="14"/>
  <c r="HQ47" i="14"/>
  <c r="HP47" i="14"/>
  <c r="HO47" i="14"/>
  <c r="HN47" i="14"/>
  <c r="HL47" i="14"/>
  <c r="HK47" i="14"/>
  <c r="HJ47" i="14"/>
  <c r="HI47" i="14"/>
  <c r="HH47" i="14"/>
  <c r="HG47" i="14"/>
  <c r="HE47" i="14"/>
  <c r="HD47" i="14"/>
  <c r="HC47" i="14"/>
  <c r="HB47" i="14"/>
  <c r="HA47" i="14"/>
  <c r="ID48" i="14"/>
  <c r="IC48" i="14"/>
  <c r="IB48" i="14"/>
  <c r="HZ48" i="14"/>
  <c r="HY48" i="14"/>
  <c r="HX48" i="14"/>
  <c r="HW48" i="14"/>
  <c r="HV48" i="14"/>
  <c r="HU48" i="14"/>
  <c r="HS48" i="14"/>
  <c r="HR48" i="14"/>
  <c r="HQ48" i="14"/>
  <c r="HP48" i="14"/>
  <c r="HO48" i="14"/>
  <c r="HN48" i="14"/>
  <c r="HL48" i="14"/>
  <c r="HK48" i="14"/>
  <c r="HJ48" i="14"/>
  <c r="HI48" i="14"/>
  <c r="HH48" i="14"/>
  <c r="HG48" i="14"/>
  <c r="HE48" i="14"/>
  <c r="HD48" i="14"/>
  <c r="HC48" i="14"/>
  <c r="HB48" i="14"/>
  <c r="HA48" i="14"/>
  <c r="GZ49" i="14"/>
  <c r="ID49" i="14"/>
  <c r="IB49" i="14"/>
  <c r="IC49" i="14"/>
  <c r="HZ49" i="14"/>
  <c r="HY49" i="14"/>
  <c r="HX49" i="14"/>
  <c r="HW49" i="14"/>
  <c r="HV49" i="14"/>
  <c r="HU49" i="14"/>
  <c r="HS49" i="14"/>
  <c r="HR49" i="14"/>
  <c r="HQ49" i="14"/>
  <c r="HP49" i="14"/>
  <c r="HO49" i="14"/>
  <c r="HN49" i="14"/>
  <c r="HL49" i="14"/>
  <c r="HK49" i="14"/>
  <c r="HJ49" i="14"/>
  <c r="HI49" i="14"/>
  <c r="HH49" i="14"/>
  <c r="HG49" i="14"/>
  <c r="HE49" i="14"/>
  <c r="HD49" i="14"/>
  <c r="HC49" i="14"/>
  <c r="HB49" i="14"/>
  <c r="HA49" i="14"/>
  <c r="AGN8" i="2" l="1"/>
  <c r="AGQ6" i="2"/>
  <c r="GW40" i="14"/>
  <c r="GW39" i="14"/>
  <c r="GW38" i="14"/>
  <c r="GW37" i="14"/>
  <c r="GW36" i="14"/>
  <c r="GW35" i="14"/>
  <c r="GW34" i="14"/>
  <c r="GW33" i="14"/>
  <c r="GW32" i="14"/>
  <c r="GW31" i="14"/>
  <c r="GW30" i="14"/>
  <c r="GW29" i="14"/>
  <c r="GW28" i="14"/>
  <c r="GW27" i="14"/>
  <c r="GW12" i="14"/>
  <c r="GW4" i="14"/>
  <c r="AGT6" i="2" l="1"/>
  <c r="AGQ8" i="2"/>
  <c r="GV40" i="14"/>
  <c r="GV39" i="14"/>
  <c r="GV38" i="14"/>
  <c r="GV37" i="14"/>
  <c r="GV36" i="14"/>
  <c r="GV35" i="14"/>
  <c r="GV34" i="14"/>
  <c r="GV33" i="14"/>
  <c r="GV32" i="14"/>
  <c r="GV31" i="14"/>
  <c r="GV30" i="14"/>
  <c r="GV29" i="14"/>
  <c r="GV28" i="14"/>
  <c r="GV27" i="14"/>
  <c r="GV12" i="14"/>
  <c r="GV4" i="14"/>
  <c r="AGT8" i="2" l="1"/>
  <c r="AGX6" i="2"/>
  <c r="CP10" i="11"/>
  <c r="CM10" i="11"/>
  <c r="CJ10" i="11"/>
  <c r="CH10" i="11"/>
  <c r="CG10" i="11"/>
  <c r="CE10" i="11"/>
  <c r="CC10" i="11"/>
  <c r="BZ10" i="11"/>
  <c r="BW10" i="11"/>
  <c r="BT10" i="11"/>
  <c r="BQ10" i="11"/>
  <c r="BN10" i="11"/>
  <c r="BK10" i="11"/>
  <c r="BH10" i="11"/>
  <c r="BE10" i="11"/>
  <c r="BB10" i="11"/>
  <c r="AY10" i="11"/>
  <c r="AV10" i="11"/>
  <c r="AS10" i="11"/>
  <c r="AP10" i="11"/>
  <c r="AM10" i="11"/>
  <c r="AJ10" i="11"/>
  <c r="AD10" i="11"/>
  <c r="O21" i="11"/>
  <c r="AHA6" i="2" l="1"/>
  <c r="AGX8" i="2"/>
  <c r="R21" i="11"/>
  <c r="U21" i="11" s="1"/>
  <c r="O5" i="11"/>
  <c r="R5" i="11" s="1"/>
  <c r="U5" i="11" s="1"/>
  <c r="X5" i="11" s="1"/>
  <c r="AA5" i="11" s="1"/>
  <c r="AD5" i="11" s="1"/>
  <c r="AG5" i="11" s="1"/>
  <c r="AJ5" i="11" s="1"/>
  <c r="AM5" i="11" s="1"/>
  <c r="AP5" i="11" s="1"/>
  <c r="AS5" i="11" s="1"/>
  <c r="AV5" i="11" s="1"/>
  <c r="AY5" i="11" s="1"/>
  <c r="BB5" i="11" s="1"/>
  <c r="BE5" i="11" s="1"/>
  <c r="BH5" i="11" s="1"/>
  <c r="BK5" i="11" s="1"/>
  <c r="BN5" i="11" s="1"/>
  <c r="BQ5" i="11" s="1"/>
  <c r="BT5" i="11" s="1"/>
  <c r="BW5" i="11" s="1"/>
  <c r="BZ5" i="11" s="1"/>
  <c r="CC5" i="11" s="1"/>
  <c r="CE5" i="11" s="1"/>
  <c r="CH5" i="11" s="1"/>
  <c r="CJ5" i="11" s="1"/>
  <c r="CM5" i="11" s="1"/>
  <c r="CP5" i="11" s="1"/>
  <c r="CS5" i="11" s="1"/>
  <c r="CV5" i="11" s="1"/>
  <c r="CY5" i="11" s="1"/>
  <c r="DB5" i="11" s="1"/>
  <c r="DE5" i="11" s="1"/>
  <c r="DF5" i="11" s="1"/>
  <c r="DI5" i="11" s="1"/>
  <c r="DL5" i="11" s="1"/>
  <c r="DO5" i="11" s="1"/>
  <c r="DR5" i="11" s="1"/>
  <c r="DU5" i="11" s="1"/>
  <c r="DX5" i="11" s="1"/>
  <c r="EA5" i="11" s="1"/>
  <c r="ED5" i="11" s="1"/>
  <c r="EG5" i="11" s="1"/>
  <c r="EJ5" i="11" s="1"/>
  <c r="EM5" i="11" s="1"/>
  <c r="EP5" i="11" s="1"/>
  <c r="AHA8" i="2" l="1"/>
  <c r="AHD6" i="2"/>
  <c r="EV5" i="11"/>
  <c r="EY5" i="11" s="1"/>
  <c r="FB5" i="11" s="1"/>
  <c r="FC5" i="11" s="1"/>
  <c r="FE5" i="11" s="1"/>
  <c r="FH5" i="11" s="1"/>
  <c r="FK5" i="11" s="1"/>
  <c r="FN5" i="11" s="1"/>
  <c r="FO5" i="11" s="1"/>
  <c r="FQ5" i="11" s="1"/>
  <c r="FT5" i="11" s="1"/>
  <c r="FW5" i="11" s="1"/>
  <c r="FZ5" i="11" s="1"/>
  <c r="GC5" i="11" s="1"/>
  <c r="GF5" i="11" s="1"/>
  <c r="GI5" i="11" s="1"/>
  <c r="GL5" i="11" s="1"/>
  <c r="GO5" i="11" s="1"/>
  <c r="GR5" i="11" s="1"/>
  <c r="GU5" i="11" s="1"/>
  <c r="GX5" i="11" s="1"/>
  <c r="HA5" i="11" s="1"/>
  <c r="HD5" i="11" s="1"/>
  <c r="HG5" i="11" s="1"/>
  <c r="HJ5" i="11" s="1"/>
  <c r="HM5" i="11" s="1"/>
  <c r="HP5" i="11" s="1"/>
  <c r="HS5" i="11" s="1"/>
  <c r="HV5" i="11" s="1"/>
  <c r="IB5" i="11" s="1"/>
  <c r="IE5" i="11" s="1"/>
  <c r="IH5" i="11" s="1"/>
  <c r="IK5" i="11" s="1"/>
  <c r="IN5" i="11" s="1"/>
  <c r="IQ5" i="11" s="1"/>
  <c r="IT5" i="11" s="1"/>
  <c r="IW5" i="11" s="1"/>
  <c r="IZ5" i="11" s="1"/>
  <c r="JC5" i="11" s="1"/>
  <c r="JF5" i="11" s="1"/>
  <c r="JI5" i="11" s="1"/>
  <c r="JL5" i="11" s="1"/>
  <c r="JO5" i="11" s="1"/>
  <c r="JR5" i="11" s="1"/>
  <c r="JU5" i="11" s="1"/>
  <c r="JX5" i="11" s="1"/>
  <c r="KA5" i="11" s="1"/>
  <c r="KD5" i="11" s="1"/>
  <c r="KG5" i="11" s="1"/>
  <c r="KJ5" i="11" s="1"/>
  <c r="KM5" i="11" s="1"/>
  <c r="KP5" i="11" s="1"/>
  <c r="ES5" i="11"/>
  <c r="X21" i="11"/>
  <c r="GU40" i="14"/>
  <c r="GU39" i="14"/>
  <c r="GU38" i="14"/>
  <c r="GU37" i="14"/>
  <c r="GU36" i="14"/>
  <c r="GU35" i="14"/>
  <c r="GU34" i="14"/>
  <c r="GU33" i="14"/>
  <c r="GU32" i="14"/>
  <c r="GU31" i="14"/>
  <c r="GU30" i="14"/>
  <c r="GU29" i="14"/>
  <c r="GU28" i="14"/>
  <c r="GU27" i="14"/>
  <c r="GU12" i="14"/>
  <c r="GU4" i="14"/>
  <c r="AHD8" i="2" l="1"/>
  <c r="AHG6" i="2"/>
  <c r="KV5" i="11"/>
  <c r="KW5" i="11" s="1"/>
  <c r="KY5" i="11" s="1"/>
  <c r="KZ5" i="11" s="1"/>
  <c r="LA5" i="11" s="1"/>
  <c r="LD5" i="11" s="1"/>
  <c r="LG5" i="11" s="1"/>
  <c r="LJ5" i="11" s="1"/>
  <c r="LP5" i="11" s="1"/>
  <c r="LS5" i="11" s="1"/>
  <c r="LV5" i="11" s="1"/>
  <c r="LY5" i="11" s="1"/>
  <c r="MB5" i="11" s="1"/>
  <c r="ME5" i="11" s="1"/>
  <c r="MH5" i="11" s="1"/>
  <c r="MK5" i="11" s="1"/>
  <c r="MN5" i="11" s="1"/>
  <c r="MQ5" i="11" s="1"/>
  <c r="MT5" i="11" s="1"/>
  <c r="MW5" i="11" s="1"/>
  <c r="MZ5" i="11" s="1"/>
  <c r="NC5" i="11" s="1"/>
  <c r="NF5" i="11" s="1"/>
  <c r="NI5" i="11" s="1"/>
  <c r="NL5" i="11" s="1"/>
  <c r="NO5" i="11" s="1"/>
  <c r="NR5" i="11" s="1"/>
  <c r="NX5" i="11" s="1"/>
  <c r="OA5" i="11" s="1"/>
  <c r="OD5" i="11" s="1"/>
  <c r="OG5" i="11" s="1"/>
  <c r="OJ5" i="11" s="1"/>
  <c r="OM5" i="11" s="1"/>
  <c r="OS5" i="11" s="1"/>
  <c r="OV5" i="11" s="1"/>
  <c r="OY5" i="11" s="1"/>
  <c r="PB5" i="11" s="1"/>
  <c r="PE5" i="11" s="1"/>
  <c r="PH5" i="11" s="1"/>
  <c r="PK5" i="11" s="1"/>
  <c r="PN5" i="11" s="1"/>
  <c r="PQ5" i="11" s="1"/>
  <c r="PT5" i="11" s="1"/>
  <c r="PW5" i="11" s="1"/>
  <c r="PZ5" i="11" s="1"/>
  <c r="QC5" i="11" s="1"/>
  <c r="QD5" i="11" s="1"/>
  <c r="QF5" i="11" s="1"/>
  <c r="QI5" i="11" s="1"/>
  <c r="QO5" i="11" s="1"/>
  <c r="QR5" i="11" s="1"/>
  <c r="QU5" i="11" s="1"/>
  <c r="QX5" i="11" s="1"/>
  <c r="RA5" i="11" s="1"/>
  <c r="RD5" i="11" s="1"/>
  <c r="RG5" i="11" s="1"/>
  <c r="RJ5" i="11" s="1"/>
  <c r="RM5" i="11" s="1"/>
  <c r="RN5" i="11" s="1"/>
  <c r="RO5" i="11" s="1"/>
  <c r="KS5" i="11"/>
  <c r="AA21" i="11"/>
  <c r="AD21" i="11" s="1"/>
  <c r="AHG8" i="2" l="1"/>
  <c r="RP5" i="11"/>
  <c r="RU5" i="11" s="1"/>
  <c r="RX5" i="11" s="1"/>
  <c r="SA5" i="11" s="1"/>
  <c r="SD5" i="11" s="1"/>
  <c r="SG5" i="11" s="1"/>
  <c r="SJ5" i="11" s="1"/>
  <c r="SM5" i="11" s="1"/>
  <c r="SP5" i="11" s="1"/>
  <c r="SS5" i="11" s="1"/>
  <c r="SV5" i="11" s="1"/>
  <c r="SY5" i="11" s="1"/>
  <c r="TB5" i="11" s="1"/>
  <c r="TD5" i="11" s="1"/>
  <c r="TI5" i="11" s="1"/>
  <c r="TL5" i="11" s="1"/>
  <c r="TO5" i="11" s="1"/>
  <c r="TR5" i="11" s="1"/>
  <c r="TU5" i="11" s="1"/>
  <c r="TX5" i="11" s="1"/>
  <c r="UA5" i="11" s="1"/>
  <c r="UD5" i="11" s="1"/>
  <c r="UG5" i="11" s="1"/>
  <c r="UJ5" i="11" s="1"/>
  <c r="UL5" i="11" s="1"/>
  <c r="UN5" i="11" s="1"/>
  <c r="UQ5" i="11" s="1"/>
  <c r="UT5" i="11" s="1"/>
  <c r="UW5" i="11" s="1"/>
  <c r="UZ5" i="11" s="1"/>
  <c r="VC5" i="11" s="1"/>
  <c r="VF5" i="11" s="1"/>
  <c r="VI5" i="11" s="1"/>
  <c r="VL5" i="11" s="1"/>
  <c r="VO5" i="11" s="1"/>
  <c r="VR5" i="11" s="1"/>
  <c r="VU5" i="11" s="1"/>
  <c r="VX5" i="11" s="1"/>
  <c r="WA5" i="11" s="1"/>
  <c r="WD5" i="11" s="1"/>
  <c r="WG5" i="11" s="1"/>
  <c r="WJ5" i="11" s="1"/>
  <c r="RR5" i="11"/>
  <c r="AG21" i="11"/>
  <c r="AHJ8" i="2" l="1"/>
  <c r="WP5" i="11"/>
  <c r="WS5" i="11" s="1"/>
  <c r="WV5" i="11" s="1"/>
  <c r="WY5" i="11" s="1"/>
  <c r="XB5" i="11" s="1"/>
  <c r="XE5" i="11" s="1"/>
  <c r="XH5" i="11" s="1"/>
  <c r="XK5" i="11" s="1"/>
  <c r="XN5" i="11" s="1"/>
  <c r="XQ5" i="11" s="1"/>
  <c r="XT5" i="11" s="1"/>
  <c r="XW5" i="11" s="1"/>
  <c r="WM5" i="11"/>
  <c r="AJ21" i="11"/>
  <c r="AHM8" i="2" l="1"/>
  <c r="AHQ6" i="2"/>
  <c r="YC5" i="11"/>
  <c r="YF5" i="11" s="1"/>
  <c r="YI5" i="11" s="1"/>
  <c r="YL5" i="11" s="1"/>
  <c r="YO5" i="11" s="1"/>
  <c r="YR5" i="11" s="1"/>
  <c r="YU5" i="11" s="1"/>
  <c r="YX5" i="11" s="1"/>
  <c r="ZA5" i="11" s="1"/>
  <c r="ZD5" i="11" s="1"/>
  <c r="ZG5" i="11" s="1"/>
  <c r="ZJ5" i="11" s="1"/>
  <c r="ZP5" i="11" s="1"/>
  <c r="ZS5" i="11" s="1"/>
  <c r="ZV5" i="11" s="1"/>
  <c r="ZY5" i="11" s="1"/>
  <c r="AAB5" i="11" s="1"/>
  <c r="AAE5" i="11" s="1"/>
  <c r="AAH5" i="11" s="1"/>
  <c r="AAK5" i="11" s="1"/>
  <c r="AAN5" i="11" s="1"/>
  <c r="AAQ5" i="11" s="1"/>
  <c r="AAT5" i="11" s="1"/>
  <c r="AAW5" i="11" s="1"/>
  <c r="AAZ5" i="11" s="1"/>
  <c r="ABC5" i="11" s="1"/>
  <c r="ABF5" i="11" s="1"/>
  <c r="ABI5" i="11" s="1"/>
  <c r="ABL5" i="11" s="1"/>
  <c r="ABO5" i="11" s="1"/>
  <c r="ABR5" i="11" s="1"/>
  <c r="ABU5" i="11" s="1"/>
  <c r="ABV5" i="11" s="1"/>
  <c r="ABW5" i="11" s="1"/>
  <c r="ABX5" i="11" s="1"/>
  <c r="ABZ5" i="11" s="1"/>
  <c r="ACB5" i="11" s="1"/>
  <c r="ACH5" i="11" s="1"/>
  <c r="ACK5" i="11" s="1"/>
  <c r="ACN5" i="11" s="1"/>
  <c r="ACQ5" i="11" s="1"/>
  <c r="ACT5" i="11" s="1"/>
  <c r="ACW5" i="11" s="1"/>
  <c r="ACZ5" i="11" s="1"/>
  <c r="ADC5" i="11" s="1"/>
  <c r="ADF5" i="11" s="1"/>
  <c r="ADI5" i="11" s="1"/>
  <c r="ADL5" i="11" s="1"/>
  <c r="ADO5" i="11" s="1"/>
  <c r="ADR5" i="11" s="1"/>
  <c r="ADU5" i="11" s="1"/>
  <c r="ADX5" i="11" s="1"/>
  <c r="AEA5" i="11" s="1"/>
  <c r="AED5" i="11" s="1"/>
  <c r="AEG5" i="11" s="1"/>
  <c r="AEJ5" i="11" s="1"/>
  <c r="AEM5" i="11" s="1"/>
  <c r="AEP5" i="11" s="1"/>
  <c r="AES5" i="11" s="1"/>
  <c r="AEV5" i="11" s="1"/>
  <c r="AEY5" i="11" s="1"/>
  <c r="AFB5" i="11" s="1"/>
  <c r="AFE5" i="11" s="1"/>
  <c r="AFK5" i="11" s="1"/>
  <c r="AFN5" i="11" s="1"/>
  <c r="AFQ5" i="11" s="1"/>
  <c r="AFT5" i="11" s="1"/>
  <c r="AFW5" i="11" s="1"/>
  <c r="AFX5" i="11" s="1"/>
  <c r="AGA5" i="11" s="1"/>
  <c r="AGD5" i="11" s="1"/>
  <c r="AGG5" i="11" s="1"/>
  <c r="AGJ5" i="11" s="1"/>
  <c r="AGK5" i="11" s="1"/>
  <c r="AGM5" i="11" s="1"/>
  <c r="XZ5" i="11"/>
  <c r="AM21" i="11"/>
  <c r="GT40" i="14"/>
  <c r="GT39" i="14"/>
  <c r="GT38" i="14"/>
  <c r="GT37" i="14"/>
  <c r="GT36" i="14"/>
  <c r="GT35" i="14"/>
  <c r="GT34" i="14"/>
  <c r="GT33" i="14"/>
  <c r="GT32" i="14"/>
  <c r="GT31" i="14"/>
  <c r="GT30" i="14"/>
  <c r="GT29" i="14"/>
  <c r="GT28" i="14"/>
  <c r="GT27" i="14"/>
  <c r="GT12" i="14"/>
  <c r="GT4" i="14"/>
  <c r="AGS5" i="11" l="1"/>
  <c r="AGV5" i="11" s="1"/>
  <c r="AGY5" i="11" s="1"/>
  <c r="AHB5" i="11" s="1"/>
  <c r="AHE5" i="11" s="1"/>
  <c r="AHH5" i="11" s="1"/>
  <c r="AHK5" i="11" s="1"/>
  <c r="AHN5" i="11" s="1"/>
  <c r="AHQ5" i="11" s="1"/>
  <c r="AHT5" i="11" s="1"/>
  <c r="AHW5" i="11" s="1"/>
  <c r="AHZ5" i="11" s="1"/>
  <c r="AIF5" i="11" s="1"/>
  <c r="AII5" i="11" s="1"/>
  <c r="AIL5" i="11" s="1"/>
  <c r="AIO5" i="11" s="1"/>
  <c r="AIR5" i="11" s="1"/>
  <c r="AIU5" i="11" s="1"/>
  <c r="AIX5" i="11" s="1"/>
  <c r="AJA5" i="11" s="1"/>
  <c r="AJD5" i="11" s="1"/>
  <c r="AJG5" i="11" s="1"/>
  <c r="AJJ5" i="11" s="1"/>
  <c r="AJM5" i="11" s="1"/>
  <c r="AJP5" i="11" s="1"/>
  <c r="AJQ5" i="11" s="1"/>
  <c r="AJS5" i="11" s="1"/>
  <c r="AJV5" i="11" s="1"/>
  <c r="AJY5" i="11" s="1"/>
  <c r="AKB5" i="11" s="1"/>
  <c r="AKE5" i="11" s="1"/>
  <c r="AKH5" i="11" s="1"/>
  <c r="AKK5" i="11" s="1"/>
  <c r="AKN5" i="11" s="1"/>
  <c r="AKQ5" i="11" s="1"/>
  <c r="AKT5" i="11" s="1"/>
  <c r="AKW5" i="11" s="1"/>
  <c r="AKZ5" i="11" s="1"/>
  <c r="ALA5" i="11" s="1"/>
  <c r="ALC5" i="11" s="1"/>
  <c r="ALF5" i="11" s="1"/>
  <c r="ALL5" i="11" s="1"/>
  <c r="ALO5" i="11" s="1"/>
  <c r="ALR5" i="11" s="1"/>
  <c r="ALU5" i="11" s="1"/>
  <c r="ALX5" i="11" s="1"/>
  <c r="AMA5" i="11" s="1"/>
  <c r="AMD5" i="11" s="1"/>
  <c r="AMG5" i="11" s="1"/>
  <c r="AMJ5" i="11" s="1"/>
  <c r="AMM5" i="11" s="1"/>
  <c r="AMP5" i="11" s="1"/>
  <c r="AMS5" i="11" s="1"/>
  <c r="AGP5" i="11"/>
  <c r="AHT6" i="2"/>
  <c r="AHQ8" i="2"/>
  <c r="AP21" i="11"/>
  <c r="AS21" i="11" s="1"/>
  <c r="AV21" i="11" s="1"/>
  <c r="AMW5" i="11" l="1"/>
  <c r="AMX5" i="11" s="1"/>
  <c r="AMY5" i="11" s="1"/>
  <c r="AMZ5" i="11" s="1"/>
  <c r="ANB5" i="11" s="1"/>
  <c r="ANE5" i="11" s="1"/>
  <c r="AMV5" i="11"/>
  <c r="AHT8" i="2"/>
  <c r="AHW6" i="2"/>
  <c r="AY21" i="11"/>
  <c r="BB21" i="11" s="1"/>
  <c r="BE21" i="11" s="1"/>
  <c r="BH21" i="11" s="1"/>
  <c r="ANH5" i="11" l="1"/>
  <c r="ANK5" i="11" s="1"/>
  <c r="ANN5" i="11" s="1"/>
  <c r="ANQ5" i="11" s="1"/>
  <c r="ANT5" i="11" s="1"/>
  <c r="ANW5" i="11" s="1"/>
  <c r="ANZ5" i="11" s="1"/>
  <c r="AOC5" i="11" s="1"/>
  <c r="AOF5" i="11" s="1"/>
  <c r="AOI5" i="11" s="1"/>
  <c r="AOL5" i="11" s="1"/>
  <c r="AOO5" i="11" s="1"/>
  <c r="AOR5" i="11" s="1"/>
  <c r="AOU5" i="11" s="1"/>
  <c r="AOX5" i="11" s="1"/>
  <c r="APA5" i="11" s="1"/>
  <c r="APD5" i="11" s="1"/>
  <c r="APG5" i="11" s="1"/>
  <c r="APJ5" i="11" s="1"/>
  <c r="APM5" i="11" s="1"/>
  <c r="APP5" i="11" s="1"/>
  <c r="APS5" i="11" s="1"/>
  <c r="APV5" i="11" s="1"/>
  <c r="APY5" i="11" s="1"/>
  <c r="AQB5" i="11" s="1"/>
  <c r="AQE5" i="11" s="1"/>
  <c r="AQH5" i="11" s="1"/>
  <c r="AQK5" i="11" s="1"/>
  <c r="AQN5" i="11" s="1"/>
  <c r="AQQ5" i="11" s="1"/>
  <c r="AQT5" i="11" s="1"/>
  <c r="AQW5" i="11" s="1"/>
  <c r="AQZ5" i="11" s="1"/>
  <c r="ARC5" i="11" s="1"/>
  <c r="ARF5" i="11" s="1"/>
  <c r="ARI5" i="11" s="1"/>
  <c r="ARL5" i="11" s="1"/>
  <c r="ARO5" i="11" s="1"/>
  <c r="ARR5" i="11" s="1"/>
  <c r="ARU5" i="11" s="1"/>
  <c r="ARX5" i="11" s="1"/>
  <c r="ASA5" i="11" s="1"/>
  <c r="ASD5" i="11" s="1"/>
  <c r="ASG5" i="11" s="1"/>
  <c r="ASJ5" i="11" s="1"/>
  <c r="ASM5" i="11" s="1"/>
  <c r="ASP5" i="11" s="1"/>
  <c r="ASS5" i="11" s="1"/>
  <c r="ASV5" i="11" s="1"/>
  <c r="ASY5" i="11" s="1"/>
  <c r="ATB5" i="11" s="1"/>
  <c r="ATE5" i="11" s="1"/>
  <c r="ATF5" i="11" s="1"/>
  <c r="ATG5" i="11" s="1"/>
  <c r="ATI5" i="11" s="1"/>
  <c r="ATJ5" i="11" s="1"/>
  <c r="ATK5" i="11" s="1"/>
  <c r="ATL5" i="11" s="1"/>
  <c r="ATM5" i="11" s="1"/>
  <c r="ATN5" i="11" s="1"/>
  <c r="ATP5" i="11" s="1"/>
  <c r="ATQ5" i="11" s="1"/>
  <c r="ATR5" i="11" s="1"/>
  <c r="ATS5" i="11" s="1"/>
  <c r="ATT5" i="11" s="1"/>
  <c r="ATU5" i="11" s="1"/>
  <c r="ATW5" i="11" s="1"/>
  <c r="ATX5" i="11" s="1"/>
  <c r="ATY5" i="11" s="1"/>
  <c r="ATZ5" i="11" s="1"/>
  <c r="AUA5" i="11" s="1"/>
  <c r="AUB5" i="11" s="1"/>
  <c r="AUD5" i="11" s="1"/>
  <c r="AUE5" i="11" s="1"/>
  <c r="AUF5" i="11" s="1"/>
  <c r="AUG5" i="11" s="1"/>
  <c r="AUH5" i="11" s="1"/>
  <c r="AUI5" i="11" s="1"/>
  <c r="AUK5" i="11" s="1"/>
  <c r="AUL5" i="11" s="1"/>
  <c r="AUM5" i="11" s="1"/>
  <c r="AUN5" i="11" s="1"/>
  <c r="AUO5" i="11" s="1"/>
  <c r="AUP5" i="11" s="1"/>
  <c r="AUR5" i="11" s="1"/>
  <c r="AUS5" i="11" s="1"/>
  <c r="AUT5" i="11" s="1"/>
  <c r="AUU5" i="11" s="1"/>
  <c r="AUV5" i="11" s="1"/>
  <c r="AUW5" i="11" s="1"/>
  <c r="AUY5" i="11" s="1"/>
  <c r="AUZ5" i="11" s="1"/>
  <c r="AVA5" i="11" s="1"/>
  <c r="AVB5" i="11" s="1"/>
  <c r="AVC5" i="11" s="1"/>
  <c r="AVD5" i="11" s="1"/>
  <c r="AVF5" i="11" s="1"/>
  <c r="AVG5" i="11" s="1"/>
  <c r="AVH5" i="11" s="1"/>
  <c r="AVI5" i="11" s="1"/>
  <c r="AVJ5" i="11" s="1"/>
  <c r="AVK5" i="11" s="1"/>
  <c r="AVM5" i="11" s="1"/>
  <c r="AVN5" i="11" s="1"/>
  <c r="AVO5" i="11" s="1"/>
  <c r="AVP5" i="11" s="1"/>
  <c r="AVQ5" i="11" s="1"/>
  <c r="AVR5" i="11" s="1"/>
  <c r="AVT5" i="11" s="1"/>
  <c r="AVU5" i="11" s="1"/>
  <c r="AVV5" i="11" s="1"/>
  <c r="AVW5" i="11" s="1"/>
  <c r="AVX5" i="11" s="1"/>
  <c r="AVY5" i="11" s="1"/>
  <c r="AWA5" i="11" s="1"/>
  <c r="AWB5" i="11" s="1"/>
  <c r="AWC5" i="11" s="1"/>
  <c r="AWD5" i="11" s="1"/>
  <c r="AWE5" i="11" s="1"/>
  <c r="AWF5" i="11" s="1"/>
  <c r="AWH5" i="11" s="1"/>
  <c r="AWI5" i="11" s="1"/>
  <c r="AWJ5" i="11" s="1"/>
  <c r="AWK5" i="11" s="1"/>
  <c r="AWL5" i="11" s="1"/>
  <c r="AWM5" i="11" s="1"/>
  <c r="AWO5" i="11" s="1"/>
  <c r="AWP5" i="11" s="1"/>
  <c r="AWQ5" i="11" s="1"/>
  <c r="AWR5" i="11" s="1"/>
  <c r="AWS5" i="11" s="1"/>
  <c r="AWT5" i="11" s="1"/>
  <c r="AWV5" i="11" s="1"/>
  <c r="AWW5" i="11" s="1"/>
  <c r="AWX5" i="11" s="1"/>
  <c r="AWY5" i="11" s="1"/>
  <c r="AWZ5" i="11" s="1"/>
  <c r="AXA5" i="11" s="1"/>
  <c r="ANF5" i="11"/>
  <c r="AHW8" i="2"/>
  <c r="AHZ6" i="2"/>
  <c r="BK21" i="11"/>
  <c r="AIC6" i="2" l="1"/>
  <c r="AHZ8" i="2"/>
  <c r="BN21" i="11"/>
  <c r="BQ21" i="11" s="1"/>
  <c r="BT21" i="11" s="1"/>
  <c r="GS40" i="14"/>
  <c r="GS39" i="14"/>
  <c r="GS38" i="14"/>
  <c r="GS37" i="14"/>
  <c r="GS36" i="14"/>
  <c r="GS35" i="14"/>
  <c r="GS34" i="14"/>
  <c r="GS33" i="14"/>
  <c r="GS32" i="14"/>
  <c r="GS31" i="14"/>
  <c r="GS30" i="14"/>
  <c r="GS29" i="14"/>
  <c r="GS28" i="14"/>
  <c r="GS27" i="14"/>
  <c r="GS12" i="14"/>
  <c r="GS4" i="14"/>
  <c r="AIE6" i="2" l="1"/>
  <c r="AIC8" i="2"/>
  <c r="BW21" i="11"/>
  <c r="BZ21" i="11" s="1"/>
  <c r="CC21" i="11" s="1"/>
  <c r="AIH6" i="2" l="1"/>
  <c r="AIE8" i="2"/>
  <c r="CE21" i="11"/>
  <c r="CH21" i="11" s="1"/>
  <c r="CJ21" i="11" s="1"/>
  <c r="AIH8" i="2" l="1"/>
  <c r="AIK6" i="2"/>
  <c r="CM21" i="11"/>
  <c r="AIK8" i="2" l="1"/>
  <c r="AIN6" i="2"/>
  <c r="CP21" i="11"/>
  <c r="AIN8" i="2" l="1"/>
  <c r="AIQ6" i="2"/>
  <c r="CS21" i="11"/>
  <c r="GQ40" i="14"/>
  <c r="GQ39" i="14"/>
  <c r="GQ38" i="14"/>
  <c r="GQ37" i="14"/>
  <c r="GQ36" i="14"/>
  <c r="GQ35" i="14"/>
  <c r="GQ34" i="14"/>
  <c r="GQ33" i="14"/>
  <c r="GQ32" i="14"/>
  <c r="GQ31" i="14"/>
  <c r="GQ30" i="14"/>
  <c r="GQ29" i="14"/>
  <c r="GQ28" i="14"/>
  <c r="GQ27" i="14"/>
  <c r="GQ12" i="14"/>
  <c r="GQ4" i="14"/>
  <c r="AIQ8" i="2" l="1"/>
  <c r="AIS6" i="2"/>
  <c r="CV21" i="11"/>
  <c r="AIU6" i="2" l="1"/>
  <c r="AIX6" i="2" s="1"/>
  <c r="AIX8" i="2" s="1"/>
  <c r="AIS8" i="2"/>
  <c r="CY21" i="11"/>
  <c r="DB21" i="11" s="1"/>
  <c r="DE21" i="11" s="1"/>
  <c r="GP40" i="14"/>
  <c r="GP39" i="14"/>
  <c r="GP38" i="14"/>
  <c r="GP37" i="14"/>
  <c r="GP36" i="14"/>
  <c r="GP35" i="14"/>
  <c r="GP34" i="14"/>
  <c r="GP33" i="14"/>
  <c r="GP32" i="14"/>
  <c r="GP31" i="14"/>
  <c r="GP30" i="14"/>
  <c r="GP29" i="14"/>
  <c r="GP28" i="14"/>
  <c r="GP27" i="14"/>
  <c r="GP12" i="14"/>
  <c r="GP4" i="14"/>
  <c r="AIU8" i="2" l="1"/>
  <c r="AJA6" i="2"/>
  <c r="DF21" i="11"/>
  <c r="DI21" i="11" s="1"/>
  <c r="DL21" i="11" s="1"/>
  <c r="AJD6" i="2" l="1"/>
  <c r="AJA8" i="2"/>
  <c r="DO21" i="11"/>
  <c r="GO40" i="14"/>
  <c r="GO39" i="14"/>
  <c r="GO38" i="14"/>
  <c r="GO37" i="14"/>
  <c r="GO36" i="14"/>
  <c r="GO35" i="14"/>
  <c r="GO34" i="14"/>
  <c r="GO33" i="14"/>
  <c r="GO32" i="14"/>
  <c r="GO31" i="14"/>
  <c r="GO30" i="14"/>
  <c r="GO29" i="14"/>
  <c r="GO28" i="14"/>
  <c r="GO27" i="14"/>
  <c r="GO12" i="14"/>
  <c r="GO4" i="14"/>
  <c r="AJD8" i="2" l="1"/>
  <c r="AJG6" i="2"/>
  <c r="DR21" i="11"/>
  <c r="AJJ6" i="2" l="1"/>
  <c r="AJG8" i="2"/>
  <c r="DU21" i="11"/>
  <c r="AJM6" i="2" l="1"/>
  <c r="AJJ8" i="2"/>
  <c r="DX21" i="11"/>
  <c r="AJM8" i="2" l="1"/>
  <c r="AJP6" i="2"/>
  <c r="EA21" i="11"/>
  <c r="ED21" i="11" s="1"/>
  <c r="AJP8" i="2" l="1"/>
  <c r="AJT6" i="2"/>
  <c r="EG21" i="11"/>
  <c r="EJ21" i="11" s="1"/>
  <c r="EM21" i="11" s="1"/>
  <c r="GN40" i="14"/>
  <c r="GN39" i="14"/>
  <c r="GN38" i="14"/>
  <c r="GN37" i="14"/>
  <c r="GN36" i="14"/>
  <c r="GN35" i="14"/>
  <c r="GN34" i="14"/>
  <c r="GN33" i="14"/>
  <c r="GN32" i="14"/>
  <c r="GN31" i="14"/>
  <c r="GN30" i="14"/>
  <c r="GN29" i="14"/>
  <c r="GN28" i="14"/>
  <c r="GN27" i="14"/>
  <c r="GN12" i="14"/>
  <c r="GN4" i="14"/>
  <c r="AJW6" i="2" l="1"/>
  <c r="AJT8" i="2"/>
  <c r="EP21" i="11"/>
  <c r="ES21" i="11" s="1"/>
  <c r="GM37" i="14"/>
  <c r="AJW8" i="2" l="1"/>
  <c r="AJZ6" i="2"/>
  <c r="EV21" i="11"/>
  <c r="EY21" i="11" s="1"/>
  <c r="FB21" i="11" s="1"/>
  <c r="FC21" i="11" s="1"/>
  <c r="FE21" i="11" s="1"/>
  <c r="FH21" i="11" s="1"/>
  <c r="FK21" i="11" s="1"/>
  <c r="FN21" i="11" s="1"/>
  <c r="GM40" i="14"/>
  <c r="GM39" i="14"/>
  <c r="GM38" i="14"/>
  <c r="GM36" i="14"/>
  <c r="GM35" i="14"/>
  <c r="GM34" i="14"/>
  <c r="GM33" i="14"/>
  <c r="GM32" i="14"/>
  <c r="GM31" i="14"/>
  <c r="GM30" i="14"/>
  <c r="GM29" i="14"/>
  <c r="GM28" i="14"/>
  <c r="GM27" i="14"/>
  <c r="GM12" i="14"/>
  <c r="GM4" i="14"/>
  <c r="AKC6" i="2" l="1"/>
  <c r="AJZ8" i="2"/>
  <c r="FO21" i="11"/>
  <c r="FQ21" i="11" s="1"/>
  <c r="AKF6" i="2" l="1"/>
  <c r="AKC8" i="2"/>
  <c r="FT21" i="11"/>
  <c r="AKI6" i="2" l="1"/>
  <c r="AKF8" i="2"/>
  <c r="FW21" i="11"/>
  <c r="FZ21" i="11" s="1"/>
  <c r="GC21" i="11" s="1"/>
  <c r="AKI8" i="2" l="1"/>
  <c r="GF21" i="11"/>
  <c r="GI21" i="11" s="1"/>
  <c r="GL21" i="11" s="1"/>
  <c r="GL40" i="14"/>
  <c r="GL39" i="14"/>
  <c r="GL38" i="14"/>
  <c r="GL37" i="14"/>
  <c r="GL36" i="14"/>
  <c r="GL35" i="14"/>
  <c r="GL34" i="14"/>
  <c r="GL33" i="14"/>
  <c r="GL32" i="14"/>
  <c r="GL31" i="14"/>
  <c r="GL30" i="14"/>
  <c r="GL29" i="14"/>
  <c r="GL28" i="14"/>
  <c r="GL27" i="14"/>
  <c r="GL12" i="14"/>
  <c r="GL4" i="14"/>
  <c r="AKP6" i="2" l="1"/>
  <c r="AKM8" i="2"/>
  <c r="GO21" i="11"/>
  <c r="GR21" i="11" s="1"/>
  <c r="GU21" i="11" s="1"/>
  <c r="AKS6" i="2" l="1"/>
  <c r="AKP8" i="2"/>
  <c r="GX21" i="11"/>
  <c r="AKV6" i="2" l="1"/>
  <c r="AKS8" i="2"/>
  <c r="HA21" i="11"/>
  <c r="HD21" i="11" s="1"/>
  <c r="HG21" i="11" s="1"/>
  <c r="HJ21" i="11" s="1"/>
  <c r="HM21" i="11" s="1"/>
  <c r="HP21" i="11" s="1"/>
  <c r="HS21" i="11" s="1"/>
  <c r="HV21" i="11" s="1"/>
  <c r="AKV8" i="2" l="1"/>
  <c r="AKY6" i="2"/>
  <c r="GH40" i="14"/>
  <c r="GH39" i="14"/>
  <c r="GH38" i="14"/>
  <c r="GH37" i="14"/>
  <c r="GH36" i="14"/>
  <c r="GH35" i="14"/>
  <c r="GH34" i="14"/>
  <c r="GH33" i="14"/>
  <c r="GH32" i="14"/>
  <c r="GH31" i="14"/>
  <c r="GH30" i="14"/>
  <c r="GH29" i="14"/>
  <c r="GH28" i="14"/>
  <c r="GH27" i="14"/>
  <c r="GH12" i="14"/>
  <c r="GH4" i="14"/>
  <c r="AKY8" i="2" l="1"/>
  <c r="ALB6" i="2"/>
  <c r="GG40" i="14"/>
  <c r="GG39" i="14"/>
  <c r="GG38" i="14"/>
  <c r="GG37" i="14"/>
  <c r="GG36" i="14"/>
  <c r="GG35" i="14"/>
  <c r="GG34" i="14"/>
  <c r="GG33" i="14"/>
  <c r="GG32" i="14"/>
  <c r="GG31" i="14"/>
  <c r="GG30" i="14"/>
  <c r="GG29" i="14"/>
  <c r="GG28" i="14"/>
  <c r="GG27" i="14"/>
  <c r="GG12" i="14"/>
  <c r="GG4" i="14"/>
  <c r="ALB8" i="2" l="1"/>
  <c r="ALF6" i="2"/>
  <c r="GF40" i="14"/>
  <c r="GF39" i="14"/>
  <c r="GF38" i="14"/>
  <c r="GF37" i="14"/>
  <c r="GF36" i="14"/>
  <c r="GF35" i="14"/>
  <c r="GF34" i="14"/>
  <c r="GF33" i="14"/>
  <c r="GF32" i="14"/>
  <c r="GF31" i="14"/>
  <c r="GF30" i="14"/>
  <c r="GF29" i="14"/>
  <c r="GF28" i="14"/>
  <c r="GF27" i="14"/>
  <c r="GF12" i="14"/>
  <c r="GF4" i="14"/>
  <c r="ALI6" i="2" l="1"/>
  <c r="ALF8" i="2"/>
  <c r="GE40" i="14"/>
  <c r="GE39" i="14"/>
  <c r="GE38" i="14"/>
  <c r="GE37" i="14"/>
  <c r="GE36" i="14"/>
  <c r="GE35" i="14"/>
  <c r="GE34" i="14"/>
  <c r="GE33" i="14"/>
  <c r="GE32" i="14"/>
  <c r="GE31" i="14"/>
  <c r="GE30" i="14"/>
  <c r="GE29" i="14"/>
  <c r="GE28" i="14"/>
  <c r="GE27" i="14"/>
  <c r="GE12" i="14"/>
  <c r="GE4" i="14"/>
  <c r="ALL6" i="2" l="1"/>
  <c r="ALI8" i="2"/>
  <c r="GC40" i="14"/>
  <c r="GC39" i="14"/>
  <c r="GC38" i="14"/>
  <c r="GC37" i="14"/>
  <c r="GC36" i="14"/>
  <c r="GC35" i="14"/>
  <c r="GC34" i="14"/>
  <c r="GC33" i="14"/>
  <c r="GC32" i="14"/>
  <c r="GC31" i="14"/>
  <c r="GC30" i="14"/>
  <c r="GC29" i="14"/>
  <c r="GC28" i="14"/>
  <c r="GC27" i="14"/>
  <c r="GC12" i="14"/>
  <c r="GC4" i="14"/>
  <c r="ALL8" i="2" l="1"/>
  <c r="ALO6" i="2"/>
  <c r="GB40" i="14"/>
  <c r="GB39" i="14"/>
  <c r="GB38" i="14"/>
  <c r="GB37" i="14"/>
  <c r="GB36" i="14"/>
  <c r="GB35" i="14"/>
  <c r="GB34" i="14"/>
  <c r="GB33" i="14"/>
  <c r="GB32" i="14"/>
  <c r="GB31" i="14"/>
  <c r="GB30" i="14"/>
  <c r="GB29" i="14"/>
  <c r="GB28" i="14"/>
  <c r="GB27" i="14"/>
  <c r="GB12" i="14"/>
  <c r="GB4" i="14"/>
  <c r="ALR6" i="2" l="1"/>
  <c r="ALO8" i="2"/>
  <c r="GA40" i="14"/>
  <c r="GA39" i="14"/>
  <c r="GA38" i="14"/>
  <c r="GA37" i="14"/>
  <c r="GA36" i="14"/>
  <c r="GA35" i="14"/>
  <c r="GA34" i="14"/>
  <c r="GA33" i="14"/>
  <c r="GA32" i="14"/>
  <c r="GA31" i="14"/>
  <c r="GA30" i="14"/>
  <c r="GA29" i="14"/>
  <c r="GA28" i="14"/>
  <c r="GA27" i="14"/>
  <c r="GA12" i="14"/>
  <c r="GA4" i="14"/>
  <c r="ALU6" i="2" l="1"/>
  <c r="ALR8" i="2"/>
  <c r="FZ40" i="14"/>
  <c r="FZ39" i="14"/>
  <c r="FZ38" i="14"/>
  <c r="FZ37" i="14"/>
  <c r="FZ36" i="14"/>
  <c r="FZ35" i="14"/>
  <c r="FZ34" i="14"/>
  <c r="FZ33" i="14"/>
  <c r="FZ32" i="14"/>
  <c r="FZ31" i="14"/>
  <c r="FZ30" i="14"/>
  <c r="FZ29" i="14"/>
  <c r="FZ28" i="14"/>
  <c r="FZ27" i="14"/>
  <c r="FZ12" i="14"/>
  <c r="FZ4" i="14"/>
  <c r="ALU8" i="2" l="1"/>
  <c r="FY40" i="14"/>
  <c r="FY39" i="14"/>
  <c r="FY38" i="14"/>
  <c r="FY37" i="14"/>
  <c r="FY36" i="14"/>
  <c r="FY35" i="14"/>
  <c r="FY34" i="14"/>
  <c r="FY33" i="14"/>
  <c r="FY32" i="14"/>
  <c r="FY31" i="14"/>
  <c r="FY30" i="14"/>
  <c r="FY29" i="14"/>
  <c r="FY28" i="14"/>
  <c r="FY27" i="14"/>
  <c r="FY12" i="14"/>
  <c r="FY4" i="14"/>
  <c r="ALY8" i="2" l="1"/>
  <c r="AMB6" i="2"/>
  <c r="FX40" i="14"/>
  <c r="FX39" i="14"/>
  <c r="FX38" i="14"/>
  <c r="FX37" i="14"/>
  <c r="FX36" i="14"/>
  <c r="FX35" i="14"/>
  <c r="FX34" i="14"/>
  <c r="FX33" i="14"/>
  <c r="FX32" i="14"/>
  <c r="FX31" i="14"/>
  <c r="FX30" i="14"/>
  <c r="FX29" i="14"/>
  <c r="FX28" i="14"/>
  <c r="FX27" i="14"/>
  <c r="FX12" i="14"/>
  <c r="FX4" i="14"/>
  <c r="AME6" i="2" l="1"/>
  <c r="AMB8" i="2"/>
  <c r="FV42" i="14"/>
  <c r="FX42" i="14" s="1"/>
  <c r="FY42" i="14" s="1"/>
  <c r="FZ42" i="14" s="1"/>
  <c r="GA42" i="14" s="1"/>
  <c r="GB42" i="14" s="1"/>
  <c r="GC42" i="14" s="1"/>
  <c r="GE42" i="14" s="1"/>
  <c r="GF42" i="14" s="1"/>
  <c r="GG42" i="14" s="1"/>
  <c r="GH42" i="14" s="1"/>
  <c r="GL42" i="14" s="1"/>
  <c r="GM42" i="14" s="1"/>
  <c r="GN42" i="14" s="1"/>
  <c r="GO42" i="14" s="1"/>
  <c r="GP42" i="14" s="1"/>
  <c r="GQ42" i="14" s="1"/>
  <c r="GS42" i="14" s="1"/>
  <c r="GT42" i="14" s="1"/>
  <c r="GU42" i="14" s="1"/>
  <c r="GV42" i="14" s="1"/>
  <c r="GW42" i="14" s="1"/>
  <c r="FV41" i="14"/>
  <c r="FX41" i="14" s="1"/>
  <c r="FY41" i="14" s="1"/>
  <c r="FZ41" i="14" s="1"/>
  <c r="GA41" i="14" s="1"/>
  <c r="GB41" i="14" s="1"/>
  <c r="GC41" i="14" s="1"/>
  <c r="GE41" i="14" s="1"/>
  <c r="GF41" i="14" s="1"/>
  <c r="GG41" i="14" s="1"/>
  <c r="GH41" i="14" s="1"/>
  <c r="GL41" i="14" s="1"/>
  <c r="GM41" i="14" s="1"/>
  <c r="GN41" i="14" s="1"/>
  <c r="GO41" i="14" s="1"/>
  <c r="GP41" i="14" s="1"/>
  <c r="GQ41" i="14" s="1"/>
  <c r="GS41" i="14" s="1"/>
  <c r="GT41" i="14" s="1"/>
  <c r="GU41" i="14" s="1"/>
  <c r="GV41" i="14" s="1"/>
  <c r="GW41" i="14" s="1"/>
  <c r="AME8" i="2" l="1"/>
  <c r="AMH6" i="2"/>
  <c r="FV40" i="14"/>
  <c r="FV39" i="14"/>
  <c r="FV38" i="14"/>
  <c r="FV37" i="14"/>
  <c r="FV36" i="14"/>
  <c r="FV35" i="14"/>
  <c r="FV34" i="14"/>
  <c r="FV33" i="14"/>
  <c r="FV32" i="14"/>
  <c r="FV31" i="14"/>
  <c r="FV30" i="14"/>
  <c r="FV29" i="14"/>
  <c r="FV28" i="14"/>
  <c r="FV27" i="14"/>
  <c r="FV12" i="14"/>
  <c r="FV4" i="14"/>
  <c r="AMK6" i="2" l="1"/>
  <c r="AMH8" i="2"/>
  <c r="GW49" i="14"/>
  <c r="GV49" i="14"/>
  <c r="GU49" i="14"/>
  <c r="GT49" i="14"/>
  <c r="GS49" i="14"/>
  <c r="GQ49" i="14"/>
  <c r="GP49" i="14"/>
  <c r="GO49" i="14"/>
  <c r="GN49" i="14"/>
  <c r="GM49" i="14"/>
  <c r="GL49" i="14"/>
  <c r="GH49" i="14"/>
  <c r="GG49" i="14"/>
  <c r="GF49" i="14"/>
  <c r="GE49" i="14"/>
  <c r="GC49" i="14"/>
  <c r="GB49" i="14"/>
  <c r="GA49" i="14"/>
  <c r="FZ49" i="14"/>
  <c r="FY49" i="14"/>
  <c r="FX49" i="14"/>
  <c r="FV49" i="14"/>
  <c r="GW48" i="14"/>
  <c r="GV48" i="14"/>
  <c r="GU48" i="14"/>
  <c r="GT48" i="14"/>
  <c r="GS48" i="14"/>
  <c r="GQ48" i="14"/>
  <c r="GP48" i="14"/>
  <c r="GO48" i="14"/>
  <c r="GN48" i="14"/>
  <c r="GM48" i="14"/>
  <c r="GL48" i="14"/>
  <c r="GH48" i="14"/>
  <c r="GG48" i="14"/>
  <c r="GF48" i="14"/>
  <c r="GE48" i="14"/>
  <c r="GC48" i="14"/>
  <c r="GB48" i="14"/>
  <c r="GA48" i="14"/>
  <c r="FZ48" i="14"/>
  <c r="FY48" i="14"/>
  <c r="FX48" i="14"/>
  <c r="FV48" i="14"/>
  <c r="GW47" i="14"/>
  <c r="GV47" i="14"/>
  <c r="GU47" i="14"/>
  <c r="GT47" i="14"/>
  <c r="GS47" i="14"/>
  <c r="GQ47" i="14"/>
  <c r="GP47" i="14"/>
  <c r="GO47" i="14"/>
  <c r="GN47" i="14"/>
  <c r="GM47" i="14"/>
  <c r="GL47" i="14"/>
  <c r="GH47" i="14"/>
  <c r="GG47" i="14"/>
  <c r="GF47" i="14"/>
  <c r="GE47" i="14"/>
  <c r="GC47" i="14"/>
  <c r="GB47" i="14"/>
  <c r="GA47" i="14"/>
  <c r="FZ47" i="14"/>
  <c r="FY47" i="14"/>
  <c r="FX47" i="14"/>
  <c r="FV47" i="14"/>
  <c r="GW43" i="14"/>
  <c r="GV43" i="14"/>
  <c r="GU43" i="14"/>
  <c r="GT43" i="14"/>
  <c r="GS43" i="14"/>
  <c r="GQ43" i="14"/>
  <c r="GP43" i="14"/>
  <c r="GO43" i="14"/>
  <c r="GN43" i="14"/>
  <c r="GM43" i="14"/>
  <c r="GL43" i="14"/>
  <c r="GH43" i="14"/>
  <c r="GG43" i="14"/>
  <c r="GF43" i="14"/>
  <c r="GE43" i="14"/>
  <c r="GC43" i="14"/>
  <c r="GB43" i="14"/>
  <c r="GA43" i="14"/>
  <c r="FZ43" i="14"/>
  <c r="FY43" i="14"/>
  <c r="FX43" i="14"/>
  <c r="FV43" i="14"/>
  <c r="GW44" i="14"/>
  <c r="GV44" i="14"/>
  <c r="GU44" i="14"/>
  <c r="GT44" i="14"/>
  <c r="GS44" i="14"/>
  <c r="GQ44" i="14"/>
  <c r="GP44" i="14"/>
  <c r="GO44" i="14"/>
  <c r="GN44" i="14"/>
  <c r="GM44" i="14"/>
  <c r="GL44" i="14"/>
  <c r="GH44" i="14"/>
  <c r="GG44" i="14"/>
  <c r="GF44" i="14"/>
  <c r="GE44" i="14"/>
  <c r="GC44" i="14"/>
  <c r="GB44" i="14"/>
  <c r="GA44" i="14"/>
  <c r="FZ44" i="14"/>
  <c r="FY44" i="14"/>
  <c r="FX44" i="14"/>
  <c r="FV44" i="14"/>
  <c r="GW45" i="14"/>
  <c r="GV45" i="14"/>
  <c r="GU45" i="14"/>
  <c r="GT45" i="14"/>
  <c r="GS45" i="14"/>
  <c r="GQ45" i="14"/>
  <c r="GP45" i="14"/>
  <c r="GO45" i="14"/>
  <c r="GN45" i="14"/>
  <c r="GM45" i="14"/>
  <c r="GL45" i="14"/>
  <c r="GH45" i="14"/>
  <c r="GG45" i="14"/>
  <c r="GF45" i="14"/>
  <c r="GE45" i="14"/>
  <c r="GC45" i="14"/>
  <c r="GB45" i="14"/>
  <c r="GA45" i="14"/>
  <c r="FZ45" i="14"/>
  <c r="FY45" i="14"/>
  <c r="FX45" i="14"/>
  <c r="FV45" i="14"/>
  <c r="GW46" i="14"/>
  <c r="GV46" i="14"/>
  <c r="GU46" i="14"/>
  <c r="GT46" i="14"/>
  <c r="GS46" i="14"/>
  <c r="GQ46" i="14"/>
  <c r="GP46" i="14"/>
  <c r="GO46" i="14"/>
  <c r="GN46" i="14"/>
  <c r="GM46" i="14"/>
  <c r="GL46" i="14"/>
  <c r="GH46" i="14"/>
  <c r="GG46" i="14"/>
  <c r="GF46" i="14"/>
  <c r="GE46" i="14"/>
  <c r="GC46" i="14"/>
  <c r="GB46" i="14"/>
  <c r="GA46" i="14"/>
  <c r="FZ46" i="14"/>
  <c r="FY46" i="14"/>
  <c r="FX46" i="14"/>
  <c r="FV46" i="14"/>
  <c r="AMK8" i="2" l="1"/>
  <c r="AMN6" i="2"/>
  <c r="FU40" i="14"/>
  <c r="FU39" i="14"/>
  <c r="FU38" i="14"/>
  <c r="FU37" i="14"/>
  <c r="FU36" i="14"/>
  <c r="FU35" i="14"/>
  <c r="FU34" i="14"/>
  <c r="FU33" i="14"/>
  <c r="FU32" i="14"/>
  <c r="FU31" i="14"/>
  <c r="FU30" i="14"/>
  <c r="FU29" i="14"/>
  <c r="FU28" i="14"/>
  <c r="FU27" i="14"/>
  <c r="FU12" i="14"/>
  <c r="FU4" i="14"/>
  <c r="AMN8" i="2" l="1"/>
  <c r="AMR6" i="2"/>
  <c r="FT40" i="14"/>
  <c r="FT39" i="14"/>
  <c r="FT38" i="14"/>
  <c r="FT37" i="14"/>
  <c r="FT36" i="14"/>
  <c r="FT35" i="14"/>
  <c r="FT34" i="14"/>
  <c r="FT33" i="14"/>
  <c r="FT32" i="14"/>
  <c r="FT31" i="14"/>
  <c r="FT30" i="14"/>
  <c r="FT29" i="14"/>
  <c r="FT28" i="14"/>
  <c r="FT27" i="14"/>
  <c r="FT12" i="14"/>
  <c r="FT4" i="14"/>
  <c r="AMU6" i="2" l="1"/>
  <c r="AMR8" i="2"/>
  <c r="FS40" i="14"/>
  <c r="FS39" i="14"/>
  <c r="FS38" i="14"/>
  <c r="FS37" i="14"/>
  <c r="FS36" i="14"/>
  <c r="FS35" i="14"/>
  <c r="FS34" i="14"/>
  <c r="FS33" i="14"/>
  <c r="FS32" i="14"/>
  <c r="FS31" i="14"/>
  <c r="FS30" i="14"/>
  <c r="FS29" i="14"/>
  <c r="FS28" i="14"/>
  <c r="FS27" i="14"/>
  <c r="FS12" i="14"/>
  <c r="FS4" i="14"/>
  <c r="AMX6" i="2" l="1"/>
  <c r="AMU8" i="2"/>
  <c r="FR40" i="14"/>
  <c r="FR39" i="14"/>
  <c r="FR38" i="14"/>
  <c r="FR37" i="14"/>
  <c r="FR36" i="14"/>
  <c r="FR35" i="14"/>
  <c r="FR34" i="14"/>
  <c r="FR33" i="14"/>
  <c r="FR32" i="14"/>
  <c r="FR31" i="14"/>
  <c r="FR30" i="14"/>
  <c r="FR29" i="14"/>
  <c r="FR28" i="14"/>
  <c r="FR27" i="14"/>
  <c r="FR12" i="14"/>
  <c r="FR4" i="14"/>
  <c r="ANA6" i="2" l="1"/>
  <c r="AMX8" i="2"/>
  <c r="FQ40" i="14"/>
  <c r="FQ39" i="14"/>
  <c r="FQ38" i="14"/>
  <c r="FQ37" i="14"/>
  <c r="FQ36" i="14"/>
  <c r="FQ35" i="14"/>
  <c r="FQ34" i="14"/>
  <c r="FQ33" i="14"/>
  <c r="FQ32" i="14"/>
  <c r="FQ31" i="14"/>
  <c r="FQ30" i="14"/>
  <c r="FQ29" i="14"/>
  <c r="FQ28" i="14"/>
  <c r="FQ27" i="14"/>
  <c r="FQ12" i="14"/>
  <c r="FQ4" i="14"/>
  <c r="ANA8" i="2" l="1"/>
  <c r="AND6" i="2"/>
  <c r="FO40" i="14"/>
  <c r="FO39" i="14"/>
  <c r="FO38" i="14"/>
  <c r="FO37" i="14"/>
  <c r="FO36" i="14"/>
  <c r="FO35" i="14"/>
  <c r="FO34" i="14"/>
  <c r="FO33" i="14"/>
  <c r="FO32" i="14"/>
  <c r="FO31" i="14"/>
  <c r="FO30" i="14"/>
  <c r="FO29" i="14"/>
  <c r="FO28" i="14"/>
  <c r="FO27" i="14"/>
  <c r="FO12" i="14"/>
  <c r="FO4" i="14"/>
  <c r="AND8" i="2" l="1"/>
  <c r="ANG6" i="2"/>
  <c r="FN40" i="14"/>
  <c r="FN39" i="14"/>
  <c r="FN38" i="14"/>
  <c r="FN37" i="14"/>
  <c r="FN36" i="14"/>
  <c r="FN35" i="14"/>
  <c r="FN34" i="14"/>
  <c r="FN33" i="14"/>
  <c r="FN32" i="14"/>
  <c r="FN31" i="14"/>
  <c r="FN30" i="14"/>
  <c r="FN29" i="14"/>
  <c r="FN28" i="14"/>
  <c r="FN27" i="14"/>
  <c r="FN12" i="14"/>
  <c r="FN4" i="14"/>
  <c r="ANG8" i="2" l="1"/>
  <c r="ANK6" i="2"/>
  <c r="N6" i="2"/>
  <c r="ANN6" i="2" l="1"/>
  <c r="ANK8" i="2"/>
  <c r="Q6" i="2"/>
  <c r="ANN8" i="2" l="1"/>
  <c r="T6" i="2"/>
  <c r="ANS6" i="2" l="1"/>
  <c r="ANQ8" i="2"/>
  <c r="W6" i="2"/>
  <c r="ANS8" i="2" l="1"/>
  <c r="Z6" i="2"/>
  <c r="AD6" i="2" s="1"/>
  <c r="AG6" i="2" s="1"/>
  <c r="ANU8" i="2" l="1"/>
  <c r="ANX6" i="2"/>
  <c r="AOA6" i="2" s="1"/>
  <c r="AOA8" i="2" s="1"/>
  <c r="AJ6" i="2"/>
  <c r="AM6" i="2" s="1"/>
  <c r="AP6" i="2" s="1"/>
  <c r="AS6" i="2" s="1"/>
  <c r="AW6" i="2" s="1"/>
  <c r="AZ6" i="2" s="1"/>
  <c r="BC6" i="2" s="1"/>
  <c r="BF6" i="2" s="1"/>
  <c r="BI6" i="2" s="1"/>
  <c r="BL6" i="2" s="1"/>
  <c r="BP6" i="2" s="1"/>
  <c r="BS6" i="2" s="1"/>
  <c r="BV6" i="2" s="1"/>
  <c r="BY6" i="2" s="1"/>
  <c r="CB6" i="2" s="1"/>
  <c r="CE6" i="2" s="1"/>
  <c r="CH6" i="2" s="1"/>
  <c r="CL6" i="2" s="1"/>
  <c r="CQ6" i="2" s="1"/>
  <c r="CT6" i="2" s="1"/>
  <c r="CX6" i="2" s="1"/>
  <c r="DA6" i="2" s="1"/>
  <c r="DD6" i="2" s="1"/>
  <c r="DG6" i="2" s="1"/>
  <c r="DJ6" i="2" s="1"/>
  <c r="DL6" i="2" s="1"/>
  <c r="DO6" i="2" s="1"/>
  <c r="DR6" i="2" s="1"/>
  <c r="DX6" i="2" s="1"/>
  <c r="EA6" i="2" s="1"/>
  <c r="ED6" i="2" s="1"/>
  <c r="EH6" i="2" s="1"/>
  <c r="EK6" i="2" s="1"/>
  <c r="EN6" i="2" s="1"/>
  <c r="EQ6" i="2" s="1"/>
  <c r="ET6" i="2" s="1"/>
  <c r="EW6" i="2" s="1"/>
  <c r="ANX8" i="2" l="1"/>
  <c r="AOD6" i="2"/>
  <c r="FC6" i="2"/>
  <c r="FF6" i="2" s="1"/>
  <c r="FI6" i="2" s="1"/>
  <c r="FK6" i="2" s="1"/>
  <c r="EZ6" i="2"/>
  <c r="AOG6" i="2" l="1"/>
  <c r="AOD8" i="2"/>
  <c r="FM40" i="14"/>
  <c r="FM39" i="14"/>
  <c r="FM38" i="14"/>
  <c r="FM37" i="14"/>
  <c r="FM36" i="14"/>
  <c r="FM35" i="14"/>
  <c r="FM34" i="14"/>
  <c r="FM33" i="14"/>
  <c r="FM32" i="14"/>
  <c r="FM31" i="14"/>
  <c r="FM30" i="14"/>
  <c r="FM29" i="14"/>
  <c r="FM28" i="14"/>
  <c r="FM27" i="14"/>
  <c r="FM12" i="14"/>
  <c r="FM4" i="14"/>
  <c r="AOG8" i="2" l="1"/>
  <c r="AOJ6" i="2"/>
  <c r="FL40" i="14"/>
  <c r="FL39" i="14"/>
  <c r="FL38" i="14"/>
  <c r="FL37" i="14"/>
  <c r="FL36" i="14"/>
  <c r="FL35" i="14"/>
  <c r="FL34" i="14"/>
  <c r="FL33" i="14"/>
  <c r="FL32" i="14"/>
  <c r="FL31" i="14"/>
  <c r="FL30" i="14"/>
  <c r="FL29" i="14"/>
  <c r="FL28" i="14"/>
  <c r="FL27" i="14"/>
  <c r="FL12" i="14"/>
  <c r="FL4" i="14"/>
  <c r="AOJ8" i="2" l="1"/>
  <c r="AOM6" i="2"/>
  <c r="FK40" i="14"/>
  <c r="FK39" i="14"/>
  <c r="FK38" i="14"/>
  <c r="FK37" i="14"/>
  <c r="FK36" i="14"/>
  <c r="FK35" i="14"/>
  <c r="FK34" i="14"/>
  <c r="FK33" i="14"/>
  <c r="FK32" i="14"/>
  <c r="FK31" i="14"/>
  <c r="FK30" i="14"/>
  <c r="FK29" i="14"/>
  <c r="FK28" i="14"/>
  <c r="FK27" i="14"/>
  <c r="FK12" i="14"/>
  <c r="FK4" i="14"/>
  <c r="AOP6" i="2" l="1"/>
  <c r="AOM8" i="2"/>
  <c r="FJ40" i="14"/>
  <c r="FJ39" i="14"/>
  <c r="FJ38" i="14"/>
  <c r="FJ37" i="14"/>
  <c r="FJ36" i="14"/>
  <c r="FJ35" i="14"/>
  <c r="FJ34" i="14"/>
  <c r="FJ33" i="14"/>
  <c r="FJ32" i="14"/>
  <c r="FJ31" i="14"/>
  <c r="FJ30" i="14"/>
  <c r="FJ29" i="14"/>
  <c r="FJ28" i="14"/>
  <c r="FJ27" i="14"/>
  <c r="FJ12" i="14"/>
  <c r="FJ4" i="14"/>
  <c r="AOS6" i="2" l="1"/>
  <c r="AOP8" i="2"/>
  <c r="FI40" i="14"/>
  <c r="FI39" i="14"/>
  <c r="FI38" i="14"/>
  <c r="FI37" i="14"/>
  <c r="FI36" i="14"/>
  <c r="FI35" i="14"/>
  <c r="FI34" i="14"/>
  <c r="FI33" i="14"/>
  <c r="FI32" i="14"/>
  <c r="FI31" i="14"/>
  <c r="FI30" i="14"/>
  <c r="FI29" i="14"/>
  <c r="FI28" i="14"/>
  <c r="FI27" i="14"/>
  <c r="FI12" i="14"/>
  <c r="FI4" i="14"/>
  <c r="AOS8" i="2" l="1"/>
  <c r="AOW6" i="2"/>
  <c r="FH40" i="14"/>
  <c r="FH39" i="14"/>
  <c r="FH38" i="14"/>
  <c r="FH37" i="14"/>
  <c r="FH36" i="14"/>
  <c r="FH35" i="14"/>
  <c r="FH34" i="14"/>
  <c r="FH33" i="14"/>
  <c r="FH32" i="14"/>
  <c r="FH31" i="14"/>
  <c r="FH30" i="14"/>
  <c r="FH29" i="14"/>
  <c r="FH28" i="14"/>
  <c r="FH27" i="14"/>
  <c r="FH12" i="14"/>
  <c r="FH4" i="14"/>
  <c r="AOZ6" i="2" l="1"/>
  <c r="AOW8" i="2"/>
  <c r="FG40" i="14"/>
  <c r="FG39" i="14"/>
  <c r="FG38" i="14"/>
  <c r="FG37" i="14"/>
  <c r="FG36" i="14"/>
  <c r="FG35" i="14"/>
  <c r="FG34" i="14"/>
  <c r="FG33" i="14"/>
  <c r="FG32" i="14"/>
  <c r="FG31" i="14"/>
  <c r="FG30" i="14"/>
  <c r="FG29" i="14"/>
  <c r="FG28" i="14"/>
  <c r="FG27" i="14"/>
  <c r="FG12" i="14"/>
  <c r="FG4" i="14"/>
  <c r="AOZ8" i="2" l="1"/>
  <c r="APC6" i="2"/>
  <c r="APC8" i="2" s="1"/>
  <c r="FF40" i="14"/>
  <c r="FF39" i="14"/>
  <c r="FF38" i="14"/>
  <c r="FF37" i="14"/>
  <c r="FF36" i="14"/>
  <c r="FF35" i="14"/>
  <c r="FF34" i="14"/>
  <c r="FF33" i="14"/>
  <c r="FF32" i="14"/>
  <c r="FF31" i="14"/>
  <c r="FF30" i="14"/>
  <c r="FF29" i="14"/>
  <c r="FF28" i="14"/>
  <c r="FF27" i="14"/>
  <c r="FF12" i="14"/>
  <c r="FF4" i="14"/>
  <c r="FE40" i="14" l="1"/>
  <c r="FE39" i="14"/>
  <c r="FE38" i="14"/>
  <c r="FE37" i="14"/>
  <c r="FE36" i="14"/>
  <c r="FE35" i="14"/>
  <c r="FE34" i="14"/>
  <c r="FE33" i="14"/>
  <c r="FE32" i="14"/>
  <c r="FE31" i="14"/>
  <c r="FE30" i="14"/>
  <c r="FE29" i="14"/>
  <c r="FE28" i="14"/>
  <c r="FE27" i="14"/>
  <c r="FE12" i="14"/>
  <c r="FE4" i="14"/>
  <c r="FD40" i="14" l="1"/>
  <c r="FD39" i="14"/>
  <c r="FD38" i="14"/>
  <c r="FD37" i="14"/>
  <c r="FD36" i="14"/>
  <c r="FD35" i="14"/>
  <c r="FD34" i="14"/>
  <c r="FD33" i="14"/>
  <c r="FD32" i="14"/>
  <c r="FD31" i="14"/>
  <c r="FD30" i="14"/>
  <c r="FD29" i="14"/>
  <c r="FD28" i="14"/>
  <c r="FD27" i="14"/>
  <c r="FD12" i="14"/>
  <c r="FD4" i="14"/>
  <c r="FC40" i="14" l="1"/>
  <c r="FC39" i="14"/>
  <c r="FC38" i="14"/>
  <c r="FC37" i="14"/>
  <c r="FC36" i="14"/>
  <c r="FC35" i="14"/>
  <c r="FC34" i="14"/>
  <c r="FC33" i="14"/>
  <c r="FC32" i="14"/>
  <c r="FC31" i="14"/>
  <c r="FC30" i="14"/>
  <c r="FC29" i="14"/>
  <c r="FC28" i="14"/>
  <c r="FC27" i="14"/>
  <c r="FC12" i="14"/>
  <c r="FC4" i="14"/>
  <c r="FA40" i="14" l="1"/>
  <c r="FA39" i="14"/>
  <c r="FA38" i="14"/>
  <c r="FA37" i="14"/>
  <c r="FA36" i="14"/>
  <c r="FA35" i="14"/>
  <c r="FA34" i="14"/>
  <c r="FA33" i="14"/>
  <c r="FA32" i="14"/>
  <c r="FA31" i="14"/>
  <c r="FA30" i="14"/>
  <c r="FA29" i="14"/>
  <c r="FA28" i="14"/>
  <c r="FA27" i="14"/>
  <c r="FA12" i="14"/>
  <c r="FA4" i="14"/>
  <c r="EZ40" i="14" l="1"/>
  <c r="EZ39" i="14"/>
  <c r="EZ38" i="14"/>
  <c r="EZ37" i="14"/>
  <c r="EZ36" i="14"/>
  <c r="EZ35" i="14"/>
  <c r="EZ34" i="14"/>
  <c r="EZ33" i="14"/>
  <c r="EZ32" i="14"/>
  <c r="EZ31" i="14"/>
  <c r="EZ30" i="14"/>
  <c r="EZ29" i="14"/>
  <c r="EZ28" i="14"/>
  <c r="EZ27" i="14"/>
  <c r="EZ12" i="14"/>
  <c r="EZ4" i="14"/>
  <c r="EY40" i="14" l="1"/>
  <c r="EY39" i="14"/>
  <c r="EY38" i="14"/>
  <c r="EY37" i="14"/>
  <c r="EY36" i="14"/>
  <c r="EY35" i="14"/>
  <c r="EY34" i="14"/>
  <c r="EY33" i="14"/>
  <c r="EY32" i="14"/>
  <c r="EY31" i="14"/>
  <c r="EY30" i="14"/>
  <c r="EY29" i="14"/>
  <c r="EY28" i="14"/>
  <c r="EY27" i="14"/>
  <c r="EY12" i="14"/>
  <c r="EY4" i="14"/>
  <c r="EX40" i="14" l="1"/>
  <c r="EX39" i="14"/>
  <c r="EX38" i="14"/>
  <c r="EX37" i="14"/>
  <c r="EX36" i="14"/>
  <c r="EX35" i="14"/>
  <c r="EX34" i="14"/>
  <c r="EX33" i="14"/>
  <c r="EX32" i="14"/>
  <c r="EX31" i="14"/>
  <c r="EX30" i="14"/>
  <c r="EX29" i="14"/>
  <c r="EX28" i="14"/>
  <c r="EX27" i="14"/>
  <c r="EX12" i="14"/>
  <c r="EX4" i="14"/>
  <c r="EW40" i="14" l="1"/>
  <c r="EW39" i="14"/>
  <c r="EW38" i="14"/>
  <c r="EW37" i="14"/>
  <c r="EW36" i="14"/>
  <c r="EW35" i="14"/>
  <c r="EW34" i="14"/>
  <c r="EW33" i="14"/>
  <c r="EW32" i="14"/>
  <c r="EW31" i="14"/>
  <c r="EW30" i="14"/>
  <c r="EW29" i="14"/>
  <c r="EW28" i="14"/>
  <c r="EW27" i="14"/>
  <c r="EW12" i="14"/>
  <c r="EW4" i="14"/>
  <c r="EV4" i="14" l="1"/>
  <c r="EU4" i="14"/>
  <c r="ET4" i="14"/>
  <c r="EV12" i="14"/>
  <c r="EU12" i="14"/>
  <c r="ET12" i="14"/>
  <c r="EV40" i="14"/>
  <c r="EU40" i="14"/>
  <c r="ET40" i="14"/>
  <c r="EV39" i="14"/>
  <c r="EU39" i="14"/>
  <c r="ET39" i="14"/>
  <c r="EV38" i="14"/>
  <c r="EU38" i="14"/>
  <c r="ET38" i="14"/>
  <c r="EV37" i="14"/>
  <c r="EU37" i="14"/>
  <c r="ET37" i="14"/>
  <c r="EV36" i="14"/>
  <c r="EU36" i="14"/>
  <c r="ET36" i="14"/>
  <c r="EV35" i="14"/>
  <c r="EU35" i="14"/>
  <c r="ET35" i="14"/>
  <c r="EV34" i="14"/>
  <c r="EU34" i="14"/>
  <c r="ET34" i="14"/>
  <c r="EV33" i="14"/>
  <c r="EU33" i="14"/>
  <c r="ET33" i="14"/>
  <c r="EV32" i="14"/>
  <c r="EU32" i="14"/>
  <c r="ET32" i="14"/>
  <c r="EV31" i="14"/>
  <c r="EU31" i="14"/>
  <c r="ET31" i="14"/>
  <c r="EV30" i="14"/>
  <c r="EU30" i="14"/>
  <c r="ET30" i="14"/>
  <c r="EV29" i="14"/>
  <c r="EU29" i="14"/>
  <c r="ET29" i="14"/>
  <c r="EV28" i="14"/>
  <c r="EU28" i="14"/>
  <c r="ET28" i="14"/>
  <c r="EV27" i="14"/>
  <c r="EU27" i="14"/>
  <c r="ET27" i="14"/>
  <c r="ES40" i="14" l="1"/>
  <c r="ES39" i="14"/>
  <c r="ES38" i="14"/>
  <c r="ES37" i="14"/>
  <c r="ES36" i="14"/>
  <c r="ES35" i="14"/>
  <c r="ES34" i="14"/>
  <c r="ES33" i="14"/>
  <c r="ES32" i="14"/>
  <c r="ES31" i="14"/>
  <c r="ES30" i="14"/>
  <c r="ES29" i="14"/>
  <c r="ES28" i="14"/>
  <c r="ES27" i="14"/>
  <c r="ES12" i="14"/>
  <c r="ES4" i="14"/>
  <c r="ER40" i="14" l="1"/>
  <c r="ER39" i="14"/>
  <c r="ER38" i="14"/>
  <c r="ER37" i="14"/>
  <c r="ER36" i="14"/>
  <c r="ER35" i="14"/>
  <c r="ER34" i="14"/>
  <c r="ER33" i="14"/>
  <c r="ER32" i="14"/>
  <c r="ER31" i="14"/>
  <c r="ER30" i="14"/>
  <c r="ER29" i="14"/>
  <c r="ER28" i="14"/>
  <c r="ER27" i="14"/>
  <c r="ER12" i="14"/>
  <c r="ER4" i="14"/>
  <c r="EQ42" i="14" l="1"/>
  <c r="ER42" i="14" s="1"/>
  <c r="ES42" i="14" s="1"/>
  <c r="ET42" i="14" s="1"/>
  <c r="EU42" i="14" s="1"/>
  <c r="EV42" i="14" s="1"/>
  <c r="EW42" i="14" s="1"/>
  <c r="EX42" i="14" s="1"/>
  <c r="EY42" i="14" s="1"/>
  <c r="EZ42" i="14" s="1"/>
  <c r="FA42" i="14" s="1"/>
  <c r="FC42" i="14" s="1"/>
  <c r="FD42" i="14" s="1"/>
  <c r="FE42" i="14" s="1"/>
  <c r="FF42" i="14" s="1"/>
  <c r="FG42" i="14" s="1"/>
  <c r="FH42" i="14" s="1"/>
  <c r="FI42" i="14" s="1"/>
  <c r="FJ42" i="14" s="1"/>
  <c r="FK42" i="14" s="1"/>
  <c r="FL42" i="14" s="1"/>
  <c r="FM42" i="14" s="1"/>
  <c r="FN42" i="14" s="1"/>
  <c r="FO42" i="14" s="1"/>
  <c r="FQ42" i="14" s="1"/>
  <c r="FR42" i="14" s="1"/>
  <c r="FS42" i="14" s="1"/>
  <c r="FT42" i="14" s="1"/>
  <c r="FU42" i="14" s="1"/>
  <c r="EQ41" i="14"/>
  <c r="ER41" i="14" s="1"/>
  <c r="ES41" i="14" s="1"/>
  <c r="ET41" i="14" s="1"/>
  <c r="EU41" i="14" s="1"/>
  <c r="EV41" i="14" s="1"/>
  <c r="EW41" i="14" s="1"/>
  <c r="EX41" i="14" s="1"/>
  <c r="EY41" i="14" s="1"/>
  <c r="EZ41" i="14" s="1"/>
  <c r="FA41" i="14" s="1"/>
  <c r="FC41" i="14" s="1"/>
  <c r="FD41" i="14" s="1"/>
  <c r="FE41" i="14" s="1"/>
  <c r="FF41" i="14" s="1"/>
  <c r="FG41" i="14" s="1"/>
  <c r="FH41" i="14" s="1"/>
  <c r="FI41" i="14" s="1"/>
  <c r="FJ41" i="14" s="1"/>
  <c r="FK41" i="14" s="1"/>
  <c r="FL41" i="14" s="1"/>
  <c r="FM41" i="14" s="1"/>
  <c r="FN41" i="14" s="1"/>
  <c r="FO41" i="14" s="1"/>
  <c r="FQ41" i="14" s="1"/>
  <c r="FR41" i="14" s="1"/>
  <c r="FS41" i="14" s="1"/>
  <c r="FT41" i="14" s="1"/>
  <c r="FU41" i="14" s="1"/>
  <c r="EQ40" i="14"/>
  <c r="EQ39" i="14"/>
  <c r="EQ38" i="14"/>
  <c r="EQ37" i="14"/>
  <c r="EQ36" i="14"/>
  <c r="EQ35" i="14"/>
  <c r="EQ34" i="14"/>
  <c r="EQ33" i="14"/>
  <c r="EQ32" i="14"/>
  <c r="EQ31" i="14"/>
  <c r="EQ30" i="14"/>
  <c r="EQ29" i="14"/>
  <c r="EQ28" i="14"/>
  <c r="EQ27" i="14"/>
  <c r="EQ12" i="14"/>
  <c r="EQ4" i="14"/>
  <c r="FU49" i="14" l="1"/>
  <c r="FT49" i="14"/>
  <c r="FS49" i="14"/>
  <c r="FR49" i="14"/>
  <c r="FQ49" i="14"/>
  <c r="FO49" i="14"/>
  <c r="FN49" i="14"/>
  <c r="FM49" i="14"/>
  <c r="FL49" i="14"/>
  <c r="FK49" i="14"/>
  <c r="FJ49" i="14"/>
  <c r="FI49" i="14"/>
  <c r="FH49" i="14"/>
  <c r="FG49" i="14"/>
  <c r="FF49" i="14"/>
  <c r="FE49" i="14"/>
  <c r="FD49" i="14"/>
  <c r="FC49" i="14"/>
  <c r="FA49" i="14"/>
  <c r="EZ49" i="14"/>
  <c r="EY49" i="14"/>
  <c r="EX49" i="14"/>
  <c r="EW49" i="14"/>
  <c r="ET49" i="14"/>
  <c r="EU49" i="14"/>
  <c r="EV49" i="14"/>
  <c r="ES49" i="14"/>
  <c r="ER49" i="14"/>
  <c r="EQ43" i="14"/>
  <c r="FU43" i="14"/>
  <c r="FT43" i="14"/>
  <c r="FS43" i="14"/>
  <c r="FR43" i="14"/>
  <c r="FQ43" i="14"/>
  <c r="FO43" i="14"/>
  <c r="FN43" i="14"/>
  <c r="FM43" i="14"/>
  <c r="FL43" i="14"/>
  <c r="FK43" i="14"/>
  <c r="FJ43" i="14"/>
  <c r="FI43" i="14"/>
  <c r="FH43" i="14"/>
  <c r="FG43" i="14"/>
  <c r="FF43" i="14"/>
  <c r="FE43" i="14"/>
  <c r="FD43" i="14"/>
  <c r="FC43" i="14"/>
  <c r="FA43" i="14"/>
  <c r="EZ43" i="14"/>
  <c r="EY43" i="14"/>
  <c r="EX43" i="14"/>
  <c r="EW43" i="14"/>
  <c r="EU43" i="14"/>
  <c r="EV43" i="14"/>
  <c r="ET43" i="14"/>
  <c r="ES43" i="14"/>
  <c r="ER43" i="14"/>
  <c r="FU48" i="14"/>
  <c r="FT48" i="14"/>
  <c r="FS48" i="14"/>
  <c r="FR48" i="14"/>
  <c r="FQ48" i="14"/>
  <c r="FO48" i="14"/>
  <c r="FN48" i="14"/>
  <c r="FM48" i="14"/>
  <c r="FL48" i="14"/>
  <c r="FK48" i="14"/>
  <c r="FJ48" i="14"/>
  <c r="FI48" i="14"/>
  <c r="FH48" i="14"/>
  <c r="FG48" i="14"/>
  <c r="FF48" i="14"/>
  <c r="FE48" i="14"/>
  <c r="FD48" i="14"/>
  <c r="FC48" i="14"/>
  <c r="FA48" i="14"/>
  <c r="EZ48" i="14"/>
  <c r="EY48" i="14"/>
  <c r="EX48" i="14"/>
  <c r="EW48" i="14"/>
  <c r="EU48" i="14"/>
  <c r="EV48" i="14"/>
  <c r="ET48" i="14"/>
  <c r="ES48" i="14"/>
  <c r="ER48" i="14"/>
  <c r="EQ44" i="14"/>
  <c r="FU44" i="14"/>
  <c r="FT44" i="14"/>
  <c r="FS44" i="14"/>
  <c r="FR44" i="14"/>
  <c r="FQ44" i="14"/>
  <c r="FO44" i="14"/>
  <c r="FN44" i="14"/>
  <c r="FM44" i="14"/>
  <c r="FL44" i="14"/>
  <c r="FK44" i="14"/>
  <c r="FJ44" i="14"/>
  <c r="FI44" i="14"/>
  <c r="FH44" i="14"/>
  <c r="FG44" i="14"/>
  <c r="FF44" i="14"/>
  <c r="FE44" i="14"/>
  <c r="FD44" i="14"/>
  <c r="FC44" i="14"/>
  <c r="FA44" i="14"/>
  <c r="EZ44" i="14"/>
  <c r="EY44" i="14"/>
  <c r="EX44" i="14"/>
  <c r="EW44" i="14"/>
  <c r="ET44" i="14"/>
  <c r="EV44" i="14"/>
  <c r="EU44" i="14"/>
  <c r="ES44" i="14"/>
  <c r="ER44" i="14"/>
  <c r="EQ45" i="14"/>
  <c r="FU45" i="14"/>
  <c r="FT45" i="14"/>
  <c r="FS45" i="14"/>
  <c r="FR45" i="14"/>
  <c r="FQ45" i="14"/>
  <c r="FO45" i="14"/>
  <c r="FN45" i="14"/>
  <c r="FM45" i="14"/>
  <c r="FL45" i="14"/>
  <c r="FK45" i="14"/>
  <c r="FJ45" i="14"/>
  <c r="FI45" i="14"/>
  <c r="FH45" i="14"/>
  <c r="FG45" i="14"/>
  <c r="FF45" i="14"/>
  <c r="FE45" i="14"/>
  <c r="FD45" i="14"/>
  <c r="FC45" i="14"/>
  <c r="FA45" i="14"/>
  <c r="EZ45" i="14"/>
  <c r="EY45" i="14"/>
  <c r="EX45" i="14"/>
  <c r="EW45" i="14"/>
  <c r="EV45" i="14"/>
  <c r="ET45" i="14"/>
  <c r="EU45" i="14"/>
  <c r="ES45" i="14"/>
  <c r="ER45" i="14"/>
  <c r="EQ48" i="14"/>
  <c r="EQ46" i="14"/>
  <c r="FU46" i="14"/>
  <c r="FT46" i="14"/>
  <c r="FS46" i="14"/>
  <c r="FR46" i="14"/>
  <c r="FQ46" i="14"/>
  <c r="FO46" i="14"/>
  <c r="FN46" i="14"/>
  <c r="FM46" i="14"/>
  <c r="FL46" i="14"/>
  <c r="FK46" i="14"/>
  <c r="FJ46" i="14"/>
  <c r="FI46" i="14"/>
  <c r="FH46" i="14"/>
  <c r="FG46" i="14"/>
  <c r="FF46" i="14"/>
  <c r="FE46" i="14"/>
  <c r="FD46" i="14"/>
  <c r="FC46" i="14"/>
  <c r="FA46" i="14"/>
  <c r="EZ46" i="14"/>
  <c r="EY46" i="14"/>
  <c r="EX46" i="14"/>
  <c r="EW46" i="14"/>
  <c r="EV46" i="14"/>
  <c r="ET46" i="14"/>
  <c r="EU46" i="14"/>
  <c r="ES46" i="14"/>
  <c r="ER46" i="14"/>
  <c r="EQ49" i="14"/>
  <c r="EQ47" i="14"/>
  <c r="FU47" i="14"/>
  <c r="FT47" i="14"/>
  <c r="FS47" i="14"/>
  <c r="FR47" i="14"/>
  <c r="FQ47" i="14"/>
  <c r="FO47" i="14"/>
  <c r="FN47" i="14"/>
  <c r="FM47" i="14"/>
  <c r="FL47" i="14"/>
  <c r="FK47" i="14"/>
  <c r="FJ47" i="14"/>
  <c r="FI47" i="14"/>
  <c r="FH47" i="14"/>
  <c r="FG47" i="14"/>
  <c r="FF47" i="14"/>
  <c r="FE47" i="14"/>
  <c r="FD47" i="14"/>
  <c r="FC47" i="14"/>
  <c r="FA47" i="14"/>
  <c r="EZ47" i="14"/>
  <c r="EY47" i="14"/>
  <c r="EX47" i="14"/>
  <c r="EW47" i="14"/>
  <c r="EU47" i="14"/>
  <c r="ET47" i="14"/>
  <c r="EV47" i="14"/>
  <c r="ES47" i="14"/>
  <c r="ER47" i="14"/>
  <c r="EP40" i="14" l="1"/>
  <c r="EP39" i="14"/>
  <c r="EP38" i="14"/>
  <c r="EP37" i="14"/>
  <c r="EP36" i="14"/>
  <c r="EP35" i="14"/>
  <c r="EP34" i="14"/>
  <c r="EP33" i="14"/>
  <c r="EP32" i="14"/>
  <c r="EP31" i="14"/>
  <c r="EP30" i="14"/>
  <c r="EP29" i="14"/>
  <c r="EP28" i="14"/>
  <c r="EP27" i="14"/>
  <c r="EP12" i="14"/>
  <c r="EP4" i="14"/>
  <c r="EO40" i="14" l="1"/>
  <c r="EO39" i="14"/>
  <c r="EO38" i="14"/>
  <c r="EO37" i="14"/>
  <c r="EO36" i="14"/>
  <c r="EO35" i="14"/>
  <c r="EO34" i="14"/>
  <c r="EO33" i="14"/>
  <c r="EO32" i="14"/>
  <c r="EO31" i="14"/>
  <c r="EO30" i="14"/>
  <c r="EO29" i="14"/>
  <c r="EO28" i="14"/>
  <c r="EO27" i="14"/>
  <c r="EO12" i="14"/>
  <c r="EO4" i="14"/>
  <c r="EM40" i="14" l="1"/>
  <c r="EM39" i="14"/>
  <c r="EM38" i="14"/>
  <c r="EM37" i="14"/>
  <c r="EM36" i="14"/>
  <c r="EM35" i="14"/>
  <c r="EM34" i="14"/>
  <c r="EM33" i="14"/>
  <c r="EM32" i="14"/>
  <c r="EM31" i="14"/>
  <c r="EM30" i="14"/>
  <c r="EM29" i="14"/>
  <c r="EM28" i="14"/>
  <c r="EM27" i="14"/>
  <c r="EM12" i="14"/>
  <c r="EM4" i="14"/>
  <c r="EL40" i="14" l="1"/>
  <c r="EL39" i="14"/>
  <c r="EL38" i="14"/>
  <c r="EL37" i="14"/>
  <c r="EL36" i="14"/>
  <c r="EL35" i="14"/>
  <c r="EL34" i="14"/>
  <c r="EL33" i="14"/>
  <c r="EL32" i="14"/>
  <c r="EL31" i="14"/>
  <c r="EL30" i="14"/>
  <c r="EL29" i="14"/>
  <c r="EL28" i="14"/>
  <c r="EL27" i="14"/>
  <c r="EL12" i="14"/>
  <c r="EL4" i="14"/>
  <c r="EK40" i="14" l="1"/>
  <c r="EK39" i="14"/>
  <c r="EK38" i="14"/>
  <c r="EK36" i="14"/>
  <c r="EK35" i="14"/>
  <c r="EK34" i="14"/>
  <c r="EK33" i="14"/>
  <c r="EK32" i="14"/>
  <c r="EK31" i="14"/>
  <c r="EK30" i="14"/>
  <c r="EK29" i="14"/>
  <c r="EK28" i="14"/>
  <c r="EK27" i="14"/>
  <c r="EK12" i="14"/>
  <c r="EK4" i="14"/>
  <c r="EJ40" i="14" l="1"/>
  <c r="EJ39" i="14"/>
  <c r="EJ38" i="14"/>
  <c r="EJ37" i="14"/>
  <c r="EJ36" i="14"/>
  <c r="EJ35" i="14"/>
  <c r="EJ34" i="14"/>
  <c r="EJ33" i="14"/>
  <c r="EJ32" i="14"/>
  <c r="EJ31" i="14"/>
  <c r="EJ30" i="14"/>
  <c r="EJ29" i="14"/>
  <c r="EJ28" i="14"/>
  <c r="EJ27" i="14"/>
  <c r="EJ12" i="14"/>
  <c r="EJ4" i="14"/>
  <c r="EI40" i="14" l="1"/>
  <c r="EI39" i="14"/>
  <c r="EI38" i="14"/>
  <c r="EI36" i="14"/>
  <c r="EI35" i="14"/>
  <c r="EI34" i="14"/>
  <c r="EI33" i="14"/>
  <c r="EI32" i="14"/>
  <c r="EI31" i="14"/>
  <c r="EI30" i="14"/>
  <c r="EI29" i="14"/>
  <c r="EI28" i="14"/>
  <c r="EI27" i="14"/>
  <c r="EI12" i="14"/>
  <c r="EI4" i="14"/>
  <c r="EH40" i="14" l="1"/>
  <c r="EH39" i="14"/>
  <c r="EH38" i="14"/>
  <c r="EH37" i="14"/>
  <c r="EH36" i="14"/>
  <c r="EH35" i="14"/>
  <c r="EH34" i="14"/>
  <c r="EH33" i="14"/>
  <c r="EH32" i="14"/>
  <c r="EH31" i="14"/>
  <c r="EH30" i="14"/>
  <c r="EH29" i="14"/>
  <c r="EH28" i="14"/>
  <c r="EH27" i="14"/>
  <c r="EH12" i="14"/>
  <c r="EH4" i="14"/>
  <c r="EG40" i="14" l="1"/>
  <c r="EG39" i="14"/>
  <c r="EG38" i="14"/>
  <c r="EG37" i="14"/>
  <c r="EG36" i="14"/>
  <c r="EG35" i="14"/>
  <c r="EG34" i="14"/>
  <c r="EG33" i="14"/>
  <c r="EG32" i="14"/>
  <c r="EG31" i="14"/>
  <c r="EG30" i="14"/>
  <c r="EG29" i="14"/>
  <c r="EG28" i="14"/>
  <c r="EG27" i="14"/>
  <c r="EG12" i="14"/>
  <c r="EG4" i="14"/>
  <c r="EF40" i="14" l="1"/>
  <c r="EF39" i="14"/>
  <c r="EF38" i="14"/>
  <c r="EF37" i="14"/>
  <c r="EF36" i="14"/>
  <c r="EF35" i="14"/>
  <c r="EF34" i="14"/>
  <c r="EF33" i="14"/>
  <c r="EF32" i="14"/>
  <c r="EF31" i="14"/>
  <c r="EF30" i="14"/>
  <c r="EF29" i="14"/>
  <c r="EF28" i="14"/>
  <c r="EF27" i="14"/>
  <c r="EF12" i="14"/>
  <c r="EF4" i="14"/>
  <c r="EE40" i="14" l="1"/>
  <c r="EE39" i="14"/>
  <c r="EE38" i="14"/>
  <c r="EE37" i="14"/>
  <c r="EE36" i="14"/>
  <c r="EE35" i="14"/>
  <c r="EE34" i="14"/>
  <c r="EE33" i="14"/>
  <c r="EE32" i="14"/>
  <c r="EE31" i="14"/>
  <c r="EE30" i="14"/>
  <c r="EE29" i="14"/>
  <c r="EE28" i="14"/>
  <c r="EE27" i="14"/>
  <c r="EE12" i="14"/>
  <c r="EE4" i="14"/>
  <c r="ED40" i="14" l="1"/>
  <c r="ED39" i="14"/>
  <c r="ED38" i="14"/>
  <c r="ED37" i="14"/>
  <c r="ED36" i="14"/>
  <c r="ED35" i="14"/>
  <c r="ED34" i="14"/>
  <c r="ED33" i="14"/>
  <c r="ED32" i="14"/>
  <c r="ED31" i="14"/>
  <c r="ED30" i="14"/>
  <c r="ED29" i="14"/>
  <c r="ED28" i="14"/>
  <c r="ED27" i="14"/>
  <c r="ED12" i="14"/>
  <c r="ED4" i="14"/>
  <c r="EC40" i="14" l="1"/>
  <c r="EC39" i="14"/>
  <c r="EC38" i="14"/>
  <c r="EC37" i="14"/>
  <c r="EC36" i="14"/>
  <c r="EC35" i="14"/>
  <c r="EC34" i="14"/>
  <c r="EC33" i="14"/>
  <c r="EC32" i="14"/>
  <c r="EC31" i="14"/>
  <c r="EC30" i="14"/>
  <c r="EC29" i="14"/>
  <c r="EC28" i="14"/>
  <c r="EC27" i="14"/>
  <c r="EC12" i="14"/>
  <c r="EC4" i="14"/>
  <c r="EB40" i="14" l="1"/>
  <c r="EB39" i="14"/>
  <c r="EB38" i="14"/>
  <c r="EB37" i="14"/>
  <c r="EB36" i="14"/>
  <c r="EB35" i="14"/>
  <c r="EB34" i="14"/>
  <c r="EB33" i="14"/>
  <c r="EB32" i="14"/>
  <c r="EB31" i="14"/>
  <c r="EB30" i="14"/>
  <c r="EB29" i="14"/>
  <c r="EB28" i="14"/>
  <c r="EB27" i="14"/>
  <c r="EB12" i="14"/>
  <c r="EB4" i="14"/>
  <c r="EA37" i="14" l="1"/>
  <c r="EA40" i="14"/>
  <c r="EA39" i="14"/>
  <c r="EA38" i="14"/>
  <c r="EA36" i="14"/>
  <c r="EA35" i="14"/>
  <c r="EA34" i="14"/>
  <c r="EA33" i="14"/>
  <c r="EA32" i="14"/>
  <c r="EA31" i="14"/>
  <c r="EA30" i="14"/>
  <c r="EA29" i="14"/>
  <c r="EA28" i="14"/>
  <c r="EA27" i="14"/>
  <c r="EA12" i="14"/>
  <c r="EA4" i="14"/>
  <c r="DY40" i="14" l="1"/>
  <c r="DY39" i="14"/>
  <c r="DY38" i="14"/>
  <c r="DY37" i="14"/>
  <c r="DY36" i="14"/>
  <c r="DY35" i="14"/>
  <c r="DY34" i="14"/>
  <c r="DY33" i="14"/>
  <c r="DY32" i="14"/>
  <c r="DY31" i="14"/>
  <c r="DY30" i="14"/>
  <c r="DY29" i="14"/>
  <c r="DY28" i="14"/>
  <c r="DY27" i="14"/>
  <c r="DY12" i="14"/>
  <c r="DY4" i="14"/>
  <c r="DX40" i="14" l="1"/>
  <c r="DX39" i="14"/>
  <c r="DX38" i="14"/>
  <c r="DX37" i="14"/>
  <c r="DX36" i="14"/>
  <c r="DX35" i="14"/>
  <c r="DX34" i="14"/>
  <c r="DX33" i="14"/>
  <c r="DX32" i="14"/>
  <c r="DX31" i="14"/>
  <c r="DX30" i="14"/>
  <c r="DX29" i="14"/>
  <c r="DX28" i="14"/>
  <c r="DX27" i="14"/>
  <c r="DX12" i="14"/>
  <c r="DX4" i="14"/>
  <c r="DW40" i="14" l="1"/>
  <c r="DW39" i="14"/>
  <c r="DW38" i="14"/>
  <c r="DW37" i="14"/>
  <c r="DW36" i="14"/>
  <c r="DW35" i="14"/>
  <c r="DW34" i="14"/>
  <c r="DW33" i="14"/>
  <c r="DW32" i="14"/>
  <c r="DW31" i="14"/>
  <c r="DW30" i="14"/>
  <c r="DW29" i="14"/>
  <c r="DW28" i="14"/>
  <c r="DW27" i="14"/>
  <c r="DW12" i="14"/>
  <c r="DW4" i="14"/>
  <c r="DV40" i="14" l="1"/>
  <c r="DV39" i="14"/>
  <c r="DV38" i="14"/>
  <c r="DV37" i="14"/>
  <c r="DV36" i="14"/>
  <c r="DV35" i="14"/>
  <c r="DV34" i="14"/>
  <c r="DV33" i="14"/>
  <c r="DV32" i="14"/>
  <c r="DV31" i="14"/>
  <c r="DV30" i="14"/>
  <c r="DV29" i="14"/>
  <c r="DV28" i="14"/>
  <c r="DV27" i="14"/>
  <c r="DV12" i="14"/>
  <c r="DV4" i="14"/>
  <c r="DU40" i="14" l="1"/>
  <c r="DU39" i="14"/>
  <c r="DU38" i="14"/>
  <c r="DU37" i="14"/>
  <c r="DU36" i="14"/>
  <c r="DU35" i="14"/>
  <c r="DU34" i="14"/>
  <c r="DU33" i="14"/>
  <c r="DU32" i="14"/>
  <c r="DU31" i="14"/>
  <c r="DU30" i="14"/>
  <c r="DU29" i="14"/>
  <c r="DU28" i="14"/>
  <c r="DU27" i="14"/>
  <c r="DU12" i="14"/>
  <c r="DU4" i="14"/>
  <c r="DT40" i="14" l="1"/>
  <c r="DT39" i="14"/>
  <c r="DT38" i="14"/>
  <c r="DT37" i="14"/>
  <c r="DT36" i="14"/>
  <c r="DT35" i="14"/>
  <c r="DT34" i="14"/>
  <c r="DT33" i="14"/>
  <c r="DT32" i="14"/>
  <c r="DT31" i="14"/>
  <c r="DT30" i="14"/>
  <c r="DT29" i="14"/>
  <c r="DT28" i="14"/>
  <c r="DT27" i="14"/>
  <c r="DT12" i="14"/>
  <c r="DT4" i="14"/>
  <c r="DR40" i="14" l="1"/>
  <c r="DR39" i="14"/>
  <c r="DR38" i="14"/>
  <c r="DR36" i="14"/>
  <c r="DR35" i="14"/>
  <c r="DR34" i="14"/>
  <c r="DR33" i="14"/>
  <c r="DR32" i="14"/>
  <c r="DR31" i="14"/>
  <c r="DR30" i="14"/>
  <c r="DR29" i="14"/>
  <c r="DR28" i="14"/>
  <c r="DR27" i="14"/>
  <c r="DR12" i="14"/>
  <c r="DR4" i="14"/>
  <c r="DQ40" i="14" l="1"/>
  <c r="DQ39" i="14"/>
  <c r="DQ38" i="14"/>
  <c r="DQ37" i="14"/>
  <c r="DQ36" i="14"/>
  <c r="DQ35" i="14"/>
  <c r="DQ34" i="14"/>
  <c r="DQ33" i="14"/>
  <c r="DQ32" i="14"/>
  <c r="DQ31" i="14"/>
  <c r="DQ30" i="14"/>
  <c r="DQ29" i="14"/>
  <c r="DQ28" i="14"/>
  <c r="DQ27" i="14"/>
  <c r="DQ12" i="14"/>
  <c r="DQ4" i="14"/>
  <c r="DP40" i="14" l="1"/>
  <c r="DP39" i="14"/>
  <c r="DP38" i="14"/>
  <c r="DP37" i="14"/>
  <c r="DP36" i="14"/>
  <c r="DP35" i="14"/>
  <c r="DP34" i="14"/>
  <c r="DP33" i="14"/>
  <c r="DP32" i="14"/>
  <c r="DP31" i="14"/>
  <c r="DP30" i="14"/>
  <c r="DP29" i="14"/>
  <c r="DP28" i="14"/>
  <c r="DP27" i="14"/>
  <c r="DP12" i="14"/>
  <c r="DP4" i="14"/>
  <c r="DO40" i="14" l="1"/>
  <c r="DO39" i="14"/>
  <c r="DO38" i="14"/>
  <c r="DO37" i="14"/>
  <c r="DO36" i="14"/>
  <c r="DO35" i="14"/>
  <c r="DO34" i="14"/>
  <c r="DO33" i="14"/>
  <c r="DO32" i="14"/>
  <c r="DO31" i="14"/>
  <c r="DO30" i="14"/>
  <c r="DO29" i="14"/>
  <c r="DO28" i="14"/>
  <c r="DO27" i="14"/>
  <c r="DO12" i="14"/>
  <c r="DO4" i="14"/>
  <c r="DN42" i="14" l="1"/>
  <c r="DO42" i="14" s="1"/>
  <c r="DP42" i="14" s="1"/>
  <c r="DQ42" i="14" s="1"/>
  <c r="DR42" i="14" s="1"/>
  <c r="DT42" i="14" s="1"/>
  <c r="DU42" i="14" s="1"/>
  <c r="DV42" i="14" s="1"/>
  <c r="DW42" i="14" s="1"/>
  <c r="DX42" i="14" s="1"/>
  <c r="DY42" i="14" s="1"/>
  <c r="EA42" i="14" s="1"/>
  <c r="EB42" i="14" s="1"/>
  <c r="EC42" i="14" s="1"/>
  <c r="ED42" i="14" s="1"/>
  <c r="EE42" i="14" s="1"/>
  <c r="EF42" i="14" s="1"/>
  <c r="EG42" i="14" s="1"/>
  <c r="EH42" i="14" s="1"/>
  <c r="EI42" i="14" s="1"/>
  <c r="EJ42" i="14" s="1"/>
  <c r="EK42" i="14" s="1"/>
  <c r="EL42" i="14" s="1"/>
  <c r="EM42" i="14" s="1"/>
  <c r="EO42" i="14" s="1"/>
  <c r="EP42" i="14" s="1"/>
  <c r="DN41" i="14"/>
  <c r="DO41" i="14" s="1"/>
  <c r="DP41" i="14" s="1"/>
  <c r="DQ41" i="14" s="1"/>
  <c r="DR41" i="14" s="1"/>
  <c r="DT41" i="14" s="1"/>
  <c r="DU41" i="14" s="1"/>
  <c r="DV41" i="14" s="1"/>
  <c r="DW41" i="14" s="1"/>
  <c r="DX41" i="14" s="1"/>
  <c r="DY41" i="14" s="1"/>
  <c r="EA41" i="14" s="1"/>
  <c r="EB41" i="14" s="1"/>
  <c r="EC41" i="14" s="1"/>
  <c r="ED41" i="14" s="1"/>
  <c r="EE41" i="14" s="1"/>
  <c r="EF41" i="14" s="1"/>
  <c r="EG41" i="14" s="1"/>
  <c r="EH41" i="14" s="1"/>
  <c r="EI41" i="14" s="1"/>
  <c r="EJ41" i="14" s="1"/>
  <c r="EK41" i="14" s="1"/>
  <c r="EL41" i="14" s="1"/>
  <c r="EM41" i="14" s="1"/>
  <c r="EO41" i="14" s="1"/>
  <c r="EP41" i="14" s="1"/>
  <c r="DN40" i="14"/>
  <c r="DN39" i="14"/>
  <c r="DN38" i="14"/>
  <c r="DN37" i="14"/>
  <c r="DN36" i="14"/>
  <c r="DN35" i="14"/>
  <c r="DN34" i="14"/>
  <c r="DN33" i="14"/>
  <c r="DN32" i="14"/>
  <c r="DN31" i="14"/>
  <c r="DN30" i="14"/>
  <c r="DN29" i="14"/>
  <c r="DN28" i="14"/>
  <c r="DN27" i="14"/>
  <c r="DN12" i="14"/>
  <c r="DN4" i="14"/>
  <c r="EP45" i="14" l="1"/>
  <c r="EO45" i="14"/>
  <c r="EM45" i="14"/>
  <c r="EL45" i="14"/>
  <c r="EK45" i="14"/>
  <c r="EJ45" i="14"/>
  <c r="EI45" i="14"/>
  <c r="EH45" i="14"/>
  <c r="EG45" i="14"/>
  <c r="EF45" i="14"/>
  <c r="EE45" i="14"/>
  <c r="ED45" i="14"/>
  <c r="EC45" i="14"/>
  <c r="EB45" i="14"/>
  <c r="EA45" i="14"/>
  <c r="DY45" i="14"/>
  <c r="DX45" i="14"/>
  <c r="DW45" i="14"/>
  <c r="DV45" i="14"/>
  <c r="DU45" i="14"/>
  <c r="DT45" i="14"/>
  <c r="DR45" i="14"/>
  <c r="DQ45" i="14"/>
  <c r="DP45" i="14"/>
  <c r="EP47" i="14"/>
  <c r="EO47" i="14"/>
  <c r="EM47" i="14"/>
  <c r="EL47" i="14"/>
  <c r="EK47" i="14"/>
  <c r="EJ47" i="14"/>
  <c r="EI47" i="14"/>
  <c r="EH47" i="14"/>
  <c r="EG47" i="14"/>
  <c r="EF47" i="14"/>
  <c r="EE47" i="14"/>
  <c r="ED47" i="14"/>
  <c r="EC47" i="14"/>
  <c r="EB47" i="14"/>
  <c r="EA47" i="14"/>
  <c r="DY47" i="14"/>
  <c r="DX47" i="14"/>
  <c r="DW47" i="14"/>
  <c r="DV47" i="14"/>
  <c r="DU47" i="14"/>
  <c r="DT47" i="14"/>
  <c r="DR47" i="14"/>
  <c r="DQ47" i="14"/>
  <c r="DP47" i="14"/>
  <c r="EP43" i="14"/>
  <c r="EO43" i="14"/>
  <c r="EM43" i="14"/>
  <c r="EL43" i="14"/>
  <c r="EK43" i="14"/>
  <c r="EJ43" i="14"/>
  <c r="EI43" i="14"/>
  <c r="EH43" i="14"/>
  <c r="EG43" i="14"/>
  <c r="EF43" i="14"/>
  <c r="EE43" i="14"/>
  <c r="ED43" i="14"/>
  <c r="EC43" i="14"/>
  <c r="EB43" i="14"/>
  <c r="EA43" i="14"/>
  <c r="DY43" i="14"/>
  <c r="DX43" i="14"/>
  <c r="DW43" i="14"/>
  <c r="DV43" i="14"/>
  <c r="DU43" i="14"/>
  <c r="DT43" i="14"/>
  <c r="DR43" i="14"/>
  <c r="DQ43" i="14"/>
  <c r="DP43" i="14"/>
  <c r="EP46" i="14"/>
  <c r="EO46" i="14"/>
  <c r="EM46" i="14"/>
  <c r="EL46" i="14"/>
  <c r="EK46" i="14"/>
  <c r="EJ46" i="14"/>
  <c r="EI46" i="14"/>
  <c r="EH46" i="14"/>
  <c r="EG46" i="14"/>
  <c r="EF46" i="14"/>
  <c r="EE46" i="14"/>
  <c r="ED46" i="14"/>
  <c r="EC46" i="14"/>
  <c r="EB46" i="14"/>
  <c r="EA46" i="14"/>
  <c r="DY46" i="14"/>
  <c r="DX46" i="14"/>
  <c r="DW46" i="14"/>
  <c r="DV46" i="14"/>
  <c r="DU46" i="14"/>
  <c r="DT46" i="14"/>
  <c r="DR46" i="14"/>
  <c r="DQ46" i="14"/>
  <c r="DP46" i="14"/>
  <c r="EP48" i="14"/>
  <c r="EO48" i="14"/>
  <c r="EM48" i="14"/>
  <c r="EL48" i="14"/>
  <c r="EK48" i="14"/>
  <c r="EJ48" i="14"/>
  <c r="EI48" i="14"/>
  <c r="EH48" i="14"/>
  <c r="EG48" i="14"/>
  <c r="EF48" i="14"/>
  <c r="EE48" i="14"/>
  <c r="ED48" i="14"/>
  <c r="EC48" i="14"/>
  <c r="EB48" i="14"/>
  <c r="EA48" i="14"/>
  <c r="DY48" i="14"/>
  <c r="DX48" i="14"/>
  <c r="DW48" i="14"/>
  <c r="DV48" i="14"/>
  <c r="DU48" i="14"/>
  <c r="DT48" i="14"/>
  <c r="DR48" i="14"/>
  <c r="DQ48" i="14"/>
  <c r="DP48" i="14"/>
  <c r="EP44" i="14"/>
  <c r="EO44" i="14"/>
  <c r="EM44" i="14"/>
  <c r="EL44" i="14"/>
  <c r="EK44" i="14"/>
  <c r="EJ44" i="14"/>
  <c r="EI44" i="14"/>
  <c r="EH44" i="14"/>
  <c r="EG44" i="14"/>
  <c r="EF44" i="14"/>
  <c r="EE44" i="14"/>
  <c r="ED44" i="14"/>
  <c r="EC44" i="14"/>
  <c r="EB44" i="14"/>
  <c r="EA44" i="14"/>
  <c r="DY44" i="14"/>
  <c r="DX44" i="14"/>
  <c r="DW44" i="14"/>
  <c r="DV44" i="14"/>
  <c r="DU44" i="14"/>
  <c r="DT44" i="14"/>
  <c r="DR44" i="14"/>
  <c r="DQ44" i="14"/>
  <c r="DP44" i="14"/>
  <c r="EP49" i="14"/>
  <c r="EO49" i="14"/>
  <c r="EM49" i="14"/>
  <c r="EL49" i="14"/>
  <c r="EK49" i="14"/>
  <c r="EJ49" i="14"/>
  <c r="EI49" i="14"/>
  <c r="EH49" i="14"/>
  <c r="EG49" i="14"/>
  <c r="EF49" i="14"/>
  <c r="EE49" i="14"/>
  <c r="ED49" i="14"/>
  <c r="EC49" i="14"/>
  <c r="EB49" i="14"/>
  <c r="EA49" i="14"/>
  <c r="DY49" i="14"/>
  <c r="DX49" i="14"/>
  <c r="DW49" i="14"/>
  <c r="DV49" i="14"/>
  <c r="DU49" i="14"/>
  <c r="DT49" i="14"/>
  <c r="DR49" i="14"/>
  <c r="DQ49" i="14"/>
  <c r="DP49" i="14"/>
  <c r="DN49" i="14"/>
  <c r="DO49" i="14"/>
  <c r="DN43" i="14"/>
  <c r="DO43" i="14"/>
  <c r="DN44" i="14"/>
  <c r="DO44" i="14"/>
  <c r="DN47" i="14"/>
  <c r="DO47" i="14"/>
  <c r="DN45" i="14"/>
  <c r="DO45" i="14"/>
  <c r="DN46" i="14"/>
  <c r="DO46" i="14"/>
  <c r="DN48" i="14"/>
  <c r="DO48" i="14"/>
  <c r="DK40" i="14" l="1"/>
  <c r="DK39" i="14"/>
  <c r="DK38" i="14"/>
  <c r="DK37" i="14"/>
  <c r="DK36" i="14"/>
  <c r="DK35" i="14"/>
  <c r="DK34" i="14"/>
  <c r="DK33" i="14"/>
  <c r="DK32" i="14"/>
  <c r="DK31" i="14"/>
  <c r="DK30" i="14"/>
  <c r="DK29" i="14"/>
  <c r="DK28" i="14"/>
  <c r="DK27" i="14"/>
  <c r="DK12" i="14"/>
  <c r="DK4" i="14"/>
  <c r="DJ40" i="14" l="1"/>
  <c r="DJ39" i="14"/>
  <c r="DJ38" i="14"/>
  <c r="DJ37" i="14"/>
  <c r="DJ36" i="14"/>
  <c r="DJ35" i="14"/>
  <c r="DJ34" i="14"/>
  <c r="DJ33" i="14"/>
  <c r="DJ32" i="14"/>
  <c r="DJ31" i="14"/>
  <c r="DJ30" i="14"/>
  <c r="DJ29" i="14"/>
  <c r="DJ28" i="14"/>
  <c r="DJ27" i="14"/>
  <c r="DJ12" i="14"/>
  <c r="DJ4" i="14"/>
  <c r="DI40" i="14" l="1"/>
  <c r="DI39" i="14"/>
  <c r="DI38" i="14"/>
  <c r="DI37" i="14"/>
  <c r="DI36" i="14"/>
  <c r="DI35" i="14"/>
  <c r="DI34" i="14"/>
  <c r="DI33" i="14"/>
  <c r="DI32" i="14"/>
  <c r="DI31" i="14"/>
  <c r="DI30" i="14"/>
  <c r="DI29" i="14"/>
  <c r="DI28" i="14"/>
  <c r="DI27" i="14"/>
  <c r="DI12" i="14"/>
  <c r="DI4" i="14"/>
  <c r="DH40" i="14" l="1"/>
  <c r="DH39" i="14"/>
  <c r="DH38" i="14"/>
  <c r="DH37" i="14"/>
  <c r="DH36" i="14"/>
  <c r="DH35" i="14"/>
  <c r="DH34" i="14"/>
  <c r="DH33" i="14"/>
  <c r="DH32" i="14"/>
  <c r="DH31" i="14"/>
  <c r="DH30" i="14"/>
  <c r="DH29" i="14"/>
  <c r="DH28" i="14"/>
  <c r="DH27" i="14"/>
  <c r="DH12" i="14"/>
  <c r="DH4" i="14"/>
  <c r="DG40" i="14" l="1"/>
  <c r="DG39" i="14"/>
  <c r="DG38" i="14"/>
  <c r="DG37" i="14"/>
  <c r="DG36" i="14"/>
  <c r="DG35" i="14"/>
  <c r="DG34" i="14"/>
  <c r="DG33" i="14"/>
  <c r="DG32" i="14"/>
  <c r="DG31" i="14"/>
  <c r="DG30" i="14"/>
  <c r="DG29" i="14"/>
  <c r="DG28" i="14"/>
  <c r="DG27" i="14"/>
  <c r="DG12" i="14"/>
  <c r="DG4" i="14"/>
  <c r="DD40" i="14" l="1"/>
  <c r="DD39" i="14"/>
  <c r="DD38" i="14"/>
  <c r="DD37" i="14"/>
  <c r="DD36" i="14"/>
  <c r="DD35" i="14"/>
  <c r="DD34" i="14"/>
  <c r="DD33" i="14"/>
  <c r="DD32" i="14"/>
  <c r="DD31" i="14"/>
  <c r="DD30" i="14"/>
  <c r="DD29" i="14"/>
  <c r="DD28" i="14"/>
  <c r="DD27" i="14"/>
  <c r="DD12" i="14"/>
  <c r="DD4" i="14"/>
  <c r="DC40" i="14" l="1"/>
  <c r="DC39" i="14"/>
  <c r="DC38" i="14"/>
  <c r="DC37" i="14"/>
  <c r="DC36" i="14"/>
  <c r="DC35" i="14"/>
  <c r="DC34" i="14"/>
  <c r="DC33" i="14"/>
  <c r="DC32" i="14"/>
  <c r="DC31" i="14"/>
  <c r="DC30" i="14"/>
  <c r="DC29" i="14"/>
  <c r="DC28" i="14"/>
  <c r="DC27" i="14"/>
  <c r="DC12" i="14"/>
  <c r="DC4" i="14"/>
  <c r="DB40" i="14" l="1"/>
  <c r="DB39" i="14"/>
  <c r="DB38" i="14"/>
  <c r="DB37" i="14"/>
  <c r="DB36" i="14"/>
  <c r="DB35" i="14"/>
  <c r="DB34" i="14"/>
  <c r="DB33" i="14"/>
  <c r="DB32" i="14"/>
  <c r="DB31" i="14"/>
  <c r="DB30" i="14"/>
  <c r="DB29" i="14"/>
  <c r="DB28" i="14"/>
  <c r="DB27" i="14"/>
  <c r="DB12" i="14"/>
  <c r="DB4" i="14"/>
  <c r="DA40" i="14" l="1"/>
  <c r="DA39" i="14"/>
  <c r="DA38" i="14"/>
  <c r="DA37" i="14"/>
  <c r="DA36" i="14"/>
  <c r="DA35" i="14"/>
  <c r="DA34" i="14"/>
  <c r="DA33" i="14"/>
  <c r="DA32" i="14"/>
  <c r="DA31" i="14"/>
  <c r="DA30" i="14"/>
  <c r="DA29" i="14"/>
  <c r="DA28" i="14"/>
  <c r="DA27" i="14"/>
  <c r="DA12" i="14"/>
  <c r="DA4" i="14"/>
  <c r="CZ40" i="14" l="1"/>
  <c r="CZ39" i="14"/>
  <c r="CZ38" i="14"/>
  <c r="CZ37" i="14"/>
  <c r="CZ36" i="14"/>
  <c r="CZ35" i="14"/>
  <c r="CZ34" i="14"/>
  <c r="CZ33" i="14"/>
  <c r="CZ32" i="14"/>
  <c r="CZ31" i="14"/>
  <c r="CZ30" i="14"/>
  <c r="CZ29" i="14"/>
  <c r="CZ28" i="14"/>
  <c r="CZ27" i="14"/>
  <c r="CZ12" i="14"/>
  <c r="CZ4" i="14"/>
  <c r="CY40" i="14" l="1"/>
  <c r="CY39" i="14"/>
  <c r="CY38" i="14"/>
  <c r="CY37" i="14"/>
  <c r="CY36" i="14"/>
  <c r="CY35" i="14"/>
  <c r="CY34" i="14"/>
  <c r="CY33" i="14"/>
  <c r="CY32" i="14"/>
  <c r="CY31" i="14"/>
  <c r="CY30" i="14"/>
  <c r="CY29" i="14"/>
  <c r="CY28" i="14"/>
  <c r="CY27" i="14"/>
  <c r="CY12" i="14"/>
  <c r="CY4" i="14"/>
  <c r="CW40" i="14" l="1"/>
  <c r="CW39" i="14"/>
  <c r="CW38" i="14"/>
  <c r="CW37" i="14"/>
  <c r="CW36" i="14"/>
  <c r="CW35" i="14"/>
  <c r="CW34" i="14"/>
  <c r="CW33" i="14"/>
  <c r="CW32" i="14"/>
  <c r="CW31" i="14"/>
  <c r="CW30" i="14"/>
  <c r="CW29" i="14"/>
  <c r="CW28" i="14"/>
  <c r="CW27" i="14"/>
  <c r="CW12" i="14"/>
  <c r="CW4" i="14"/>
  <c r="CV40" i="14" l="1"/>
  <c r="CV39" i="14"/>
  <c r="CV38" i="14"/>
  <c r="CV37" i="14"/>
  <c r="CV36" i="14"/>
  <c r="CV35" i="14"/>
  <c r="CV34" i="14"/>
  <c r="CV33" i="14"/>
  <c r="CV32" i="14"/>
  <c r="CV31" i="14"/>
  <c r="CV30" i="14"/>
  <c r="CV29" i="14"/>
  <c r="CV28" i="14"/>
  <c r="CV27" i="14"/>
  <c r="CV12" i="14"/>
  <c r="CV4" i="14"/>
  <c r="CU40" i="14" l="1"/>
  <c r="CU39" i="14"/>
  <c r="CU38" i="14"/>
  <c r="CU37" i="14"/>
  <c r="CU36" i="14"/>
  <c r="CU35" i="14"/>
  <c r="CU34" i="14"/>
  <c r="CU33" i="14"/>
  <c r="CU32" i="14"/>
  <c r="CU31" i="14"/>
  <c r="CU30" i="14"/>
  <c r="CU29" i="14"/>
  <c r="CU28" i="14"/>
  <c r="CU27" i="14"/>
  <c r="CU12" i="14"/>
  <c r="CU4" i="14"/>
  <c r="CT40" i="14" l="1"/>
  <c r="CT39" i="14"/>
  <c r="CT38" i="14"/>
  <c r="CT36" i="14"/>
  <c r="CT35" i="14"/>
  <c r="CT34" i="14"/>
  <c r="CT33" i="14"/>
  <c r="CT32" i="14"/>
  <c r="CT31" i="14"/>
  <c r="CT30" i="14"/>
  <c r="CT29" i="14"/>
  <c r="CT28" i="14"/>
  <c r="CT27" i="14"/>
  <c r="CT12" i="14"/>
  <c r="CT4" i="14"/>
  <c r="CS40" i="14" l="1"/>
  <c r="CS39" i="14"/>
  <c r="CS38" i="14"/>
  <c r="CS37" i="14"/>
  <c r="CS36" i="14"/>
  <c r="CS35" i="14"/>
  <c r="CS34" i="14"/>
  <c r="CS33" i="14"/>
  <c r="CS32" i="14"/>
  <c r="CS31" i="14"/>
  <c r="CS30" i="14"/>
  <c r="CS29" i="14"/>
  <c r="CS28" i="14"/>
  <c r="CS27" i="14"/>
  <c r="CS12" i="14"/>
  <c r="CS4" i="14"/>
  <c r="CR40" i="14" l="1"/>
  <c r="CR39" i="14"/>
  <c r="CR38" i="14"/>
  <c r="CR37" i="14"/>
  <c r="CR36" i="14"/>
  <c r="CR35" i="14"/>
  <c r="CR34" i="14"/>
  <c r="CR33" i="14"/>
  <c r="CR32" i="14"/>
  <c r="CR31" i="14"/>
  <c r="CR30" i="14"/>
  <c r="CR29" i="14"/>
  <c r="CR28" i="14"/>
  <c r="CR27" i="14"/>
  <c r="CR12" i="14"/>
  <c r="CR4" i="14"/>
  <c r="CP40" i="14" l="1"/>
  <c r="CP39" i="14"/>
  <c r="CP38" i="14"/>
  <c r="CP37" i="14"/>
  <c r="CP36" i="14"/>
  <c r="CP35" i="14"/>
  <c r="CP34" i="14"/>
  <c r="CP33" i="14"/>
  <c r="CP32" i="14"/>
  <c r="CP31" i="14"/>
  <c r="CP30" i="14"/>
  <c r="CP29" i="14"/>
  <c r="CP28" i="14"/>
  <c r="CP27" i="14"/>
  <c r="CP12" i="14"/>
  <c r="CP4" i="14"/>
  <c r="CO40" i="14" l="1"/>
  <c r="CO39" i="14"/>
  <c r="CO38" i="14"/>
  <c r="CO37" i="14"/>
  <c r="CO36" i="14"/>
  <c r="CO35" i="14"/>
  <c r="CO34" i="14"/>
  <c r="CO33" i="14"/>
  <c r="CO32" i="14"/>
  <c r="CO31" i="14"/>
  <c r="CO30" i="14"/>
  <c r="CO29" i="14"/>
  <c r="CO28" i="14"/>
  <c r="CO27" i="14"/>
  <c r="CO12" i="14"/>
  <c r="CO4" i="14"/>
  <c r="CN40" i="14" l="1"/>
  <c r="CN39" i="14"/>
  <c r="CN38" i="14"/>
  <c r="CN37" i="14"/>
  <c r="CN36" i="14"/>
  <c r="CN35" i="14"/>
  <c r="CN34" i="14"/>
  <c r="CN33" i="14"/>
  <c r="CN32" i="14"/>
  <c r="CN31" i="14"/>
  <c r="CN30" i="14"/>
  <c r="CN29" i="14"/>
  <c r="CN28" i="14"/>
  <c r="CN27" i="14"/>
  <c r="CN12" i="14"/>
  <c r="CN4" i="14"/>
  <c r="CM40" i="14" l="1"/>
  <c r="CM39" i="14"/>
  <c r="CM38" i="14"/>
  <c r="CM37" i="14"/>
  <c r="CM36" i="14"/>
  <c r="CM35" i="14"/>
  <c r="CM34" i="14"/>
  <c r="CM33" i="14"/>
  <c r="CM32" i="14"/>
  <c r="CM31" i="14"/>
  <c r="CM30" i="14"/>
  <c r="CM29" i="14"/>
  <c r="CM28" i="14"/>
  <c r="CM27" i="14"/>
  <c r="CM12" i="14"/>
  <c r="CM4" i="14"/>
  <c r="CL40" i="14" l="1"/>
  <c r="CL39" i="14"/>
  <c r="CL38" i="14"/>
  <c r="CL37" i="14"/>
  <c r="CL36" i="14"/>
  <c r="CL35" i="14"/>
  <c r="CL34" i="14"/>
  <c r="CL33" i="14"/>
  <c r="CL32" i="14"/>
  <c r="CL31" i="14"/>
  <c r="CL30" i="14"/>
  <c r="CL29" i="14"/>
  <c r="CL28" i="14"/>
  <c r="CL27" i="14"/>
  <c r="CL12" i="14"/>
  <c r="CL4" i="14"/>
  <c r="CK40" i="14" l="1"/>
  <c r="CK39" i="14"/>
  <c r="CK38" i="14"/>
  <c r="CK37" i="14"/>
  <c r="CK36" i="14"/>
  <c r="CK35" i="14"/>
  <c r="CK34" i="14"/>
  <c r="CK33" i="14"/>
  <c r="CK32" i="14"/>
  <c r="CK31" i="14"/>
  <c r="CK30" i="14"/>
  <c r="CK29" i="14"/>
  <c r="CK28" i="14"/>
  <c r="CK27" i="14"/>
  <c r="CK12" i="14"/>
  <c r="CK4" i="14"/>
  <c r="CI40" i="14" l="1"/>
  <c r="CI39" i="14"/>
  <c r="CI38" i="14"/>
  <c r="CI37" i="14"/>
  <c r="CI36" i="14"/>
  <c r="CI35" i="14"/>
  <c r="CI34" i="14"/>
  <c r="CI33" i="14"/>
  <c r="CI32" i="14"/>
  <c r="CI31" i="14"/>
  <c r="CI30" i="14"/>
  <c r="CI29" i="14"/>
  <c r="CI28" i="14"/>
  <c r="CI27" i="14"/>
  <c r="CI12" i="14"/>
  <c r="CI4" i="14"/>
  <c r="CH42" i="14" l="1"/>
  <c r="CI42" i="14" s="1"/>
  <c r="CK42" i="14" s="1"/>
  <c r="CL42" i="14" s="1"/>
  <c r="CM42" i="14" s="1"/>
  <c r="CN42" i="14" s="1"/>
  <c r="CO42" i="14" s="1"/>
  <c r="CP42" i="14" s="1"/>
  <c r="CR42" i="14" s="1"/>
  <c r="CS42" i="14" s="1"/>
  <c r="CT42" i="14" s="1"/>
  <c r="CU42" i="14" s="1"/>
  <c r="CV42" i="14" s="1"/>
  <c r="CW42" i="14" s="1"/>
  <c r="CY42" i="14" s="1"/>
  <c r="CZ42" i="14" s="1"/>
  <c r="DA42" i="14" s="1"/>
  <c r="DB42" i="14" s="1"/>
  <c r="DC42" i="14" s="1"/>
  <c r="DD42" i="14" s="1"/>
  <c r="DG42" i="14" s="1"/>
  <c r="DH42" i="14" s="1"/>
  <c r="DI42" i="14" s="1"/>
  <c r="DJ42" i="14" s="1"/>
  <c r="DK42" i="14" s="1"/>
  <c r="CH41" i="14"/>
  <c r="CI41" i="14" s="1"/>
  <c r="CK41" i="14" s="1"/>
  <c r="CL41" i="14" s="1"/>
  <c r="CM41" i="14" s="1"/>
  <c r="CN41" i="14" s="1"/>
  <c r="CO41" i="14" s="1"/>
  <c r="CP41" i="14" s="1"/>
  <c r="CR41" i="14" s="1"/>
  <c r="CS41" i="14" s="1"/>
  <c r="CT41" i="14" s="1"/>
  <c r="CU41" i="14" s="1"/>
  <c r="CV41" i="14" s="1"/>
  <c r="CW41" i="14" s="1"/>
  <c r="CY41" i="14" s="1"/>
  <c r="CZ41" i="14" s="1"/>
  <c r="DA41" i="14" s="1"/>
  <c r="DB41" i="14" s="1"/>
  <c r="DC41" i="14" s="1"/>
  <c r="DD41" i="14" s="1"/>
  <c r="DG41" i="14" s="1"/>
  <c r="DH41" i="14" s="1"/>
  <c r="DI41" i="14" s="1"/>
  <c r="DJ41" i="14" s="1"/>
  <c r="DK41" i="14" s="1"/>
  <c r="CH40" i="14"/>
  <c r="CH39" i="14"/>
  <c r="CH38" i="14"/>
  <c r="CH47" i="14" s="1"/>
  <c r="CH37" i="14"/>
  <c r="CH46" i="14" s="1"/>
  <c r="CH36" i="14"/>
  <c r="CH35" i="14"/>
  <c r="CH34" i="14"/>
  <c r="CH33" i="14"/>
  <c r="CH32" i="14"/>
  <c r="CH31" i="14"/>
  <c r="CH30" i="14"/>
  <c r="CH29" i="14"/>
  <c r="CH28" i="14"/>
  <c r="CH27" i="14"/>
  <c r="CH12" i="14"/>
  <c r="CH4" i="14"/>
  <c r="DK48" i="14" l="1"/>
  <c r="DJ48" i="14"/>
  <c r="DI48" i="14"/>
  <c r="DH48" i="14"/>
  <c r="DG48" i="14"/>
  <c r="DD48" i="14"/>
  <c r="DC48" i="14"/>
  <c r="DB48" i="14"/>
  <c r="DA48" i="14"/>
  <c r="CZ48" i="14"/>
  <c r="CY48" i="14"/>
  <c r="CW48" i="14"/>
  <c r="CV48" i="14"/>
  <c r="CU48" i="14"/>
  <c r="CT48" i="14"/>
  <c r="CS48" i="14"/>
  <c r="CR48" i="14"/>
  <c r="CP48" i="14"/>
  <c r="CO48" i="14"/>
  <c r="CN48" i="14"/>
  <c r="CM48" i="14"/>
  <c r="CL48" i="14"/>
  <c r="CK48" i="14"/>
  <c r="CI48" i="14"/>
  <c r="CH49" i="14"/>
  <c r="DK49" i="14"/>
  <c r="DJ49" i="14"/>
  <c r="DI49" i="14"/>
  <c r="DH49" i="14"/>
  <c r="DG49" i="14"/>
  <c r="DD49" i="14"/>
  <c r="DC49" i="14"/>
  <c r="DB49" i="14"/>
  <c r="DA49" i="14"/>
  <c r="CZ49" i="14"/>
  <c r="CY49" i="14"/>
  <c r="CW49" i="14"/>
  <c r="CV49" i="14"/>
  <c r="CU49" i="14"/>
  <c r="CT49" i="14"/>
  <c r="CS49" i="14"/>
  <c r="CR49" i="14"/>
  <c r="CP49" i="14"/>
  <c r="CO49" i="14"/>
  <c r="CN49" i="14"/>
  <c r="CM49" i="14"/>
  <c r="CL49" i="14"/>
  <c r="CK49" i="14"/>
  <c r="CI49" i="14"/>
  <c r="CH48" i="14"/>
  <c r="CH43" i="14"/>
  <c r="DK43" i="14"/>
  <c r="DJ43" i="14"/>
  <c r="DI43" i="14"/>
  <c r="DH43" i="14"/>
  <c r="DG43" i="14"/>
  <c r="DD43" i="14"/>
  <c r="DC43" i="14"/>
  <c r="DB43" i="14"/>
  <c r="DA43" i="14"/>
  <c r="CZ43" i="14"/>
  <c r="CY43" i="14"/>
  <c r="CW43" i="14"/>
  <c r="CV43" i="14"/>
  <c r="CU43" i="14"/>
  <c r="CT43" i="14"/>
  <c r="CS43" i="14"/>
  <c r="CR43" i="14"/>
  <c r="CP43" i="14"/>
  <c r="CO43" i="14"/>
  <c r="CN43" i="14"/>
  <c r="CM43" i="14"/>
  <c r="CL43" i="14"/>
  <c r="CK43" i="14"/>
  <c r="CI43" i="14"/>
  <c r="CH44" i="14"/>
  <c r="DK44" i="14"/>
  <c r="DJ44" i="14"/>
  <c r="DI44" i="14"/>
  <c r="DH44" i="14"/>
  <c r="DG44" i="14"/>
  <c r="DD44" i="14"/>
  <c r="DC44" i="14"/>
  <c r="DB44" i="14"/>
  <c r="DA44" i="14"/>
  <c r="CZ44" i="14"/>
  <c r="CY44" i="14"/>
  <c r="CW44" i="14"/>
  <c r="CV44" i="14"/>
  <c r="CU44" i="14"/>
  <c r="CT44" i="14"/>
  <c r="CS44" i="14"/>
  <c r="CR44" i="14"/>
  <c r="CP44" i="14"/>
  <c r="CO44" i="14"/>
  <c r="CN44" i="14"/>
  <c r="CM44" i="14"/>
  <c r="CL44" i="14"/>
  <c r="CK44" i="14"/>
  <c r="CI44" i="14"/>
  <c r="CH45" i="14"/>
  <c r="DK45" i="14"/>
  <c r="DJ45" i="14"/>
  <c r="DI45" i="14"/>
  <c r="DH45" i="14"/>
  <c r="DG45" i="14"/>
  <c r="DD45" i="14"/>
  <c r="DC45" i="14"/>
  <c r="DB45" i="14"/>
  <c r="DA45" i="14"/>
  <c r="CZ45" i="14"/>
  <c r="CY45" i="14"/>
  <c r="CW45" i="14"/>
  <c r="CV45" i="14"/>
  <c r="CU45" i="14"/>
  <c r="CT45" i="14"/>
  <c r="CS45" i="14"/>
  <c r="CR45" i="14"/>
  <c r="CP45" i="14"/>
  <c r="CO45" i="14"/>
  <c r="CN45" i="14"/>
  <c r="CM45" i="14"/>
  <c r="CL45" i="14"/>
  <c r="CK45" i="14"/>
  <c r="CI45" i="14"/>
  <c r="DK46" i="14"/>
  <c r="DJ46" i="14"/>
  <c r="DI46" i="14"/>
  <c r="DH46" i="14"/>
  <c r="DG46" i="14"/>
  <c r="DD46" i="14"/>
  <c r="DC46" i="14"/>
  <c r="DB46" i="14"/>
  <c r="DA46" i="14"/>
  <c r="CZ46" i="14"/>
  <c r="CY46" i="14"/>
  <c r="CW46" i="14"/>
  <c r="CV46" i="14"/>
  <c r="CU46" i="14"/>
  <c r="CT46" i="14"/>
  <c r="CS46" i="14"/>
  <c r="CR46" i="14"/>
  <c r="CP46" i="14"/>
  <c r="CO46" i="14"/>
  <c r="CN46" i="14"/>
  <c r="CM46" i="14"/>
  <c r="CL46" i="14"/>
  <c r="CK46" i="14"/>
  <c r="CI46" i="14"/>
  <c r="DK47" i="14"/>
  <c r="DJ47" i="14"/>
  <c r="DI47" i="14"/>
  <c r="DH47" i="14"/>
  <c r="DG47" i="14"/>
  <c r="DD47" i="14"/>
  <c r="DC47" i="14"/>
  <c r="DB47" i="14"/>
  <c r="DA47" i="14"/>
  <c r="CZ47" i="14"/>
  <c r="CY47" i="14"/>
  <c r="CW47" i="14"/>
  <c r="CV47" i="14"/>
  <c r="CU47" i="14"/>
  <c r="CT47" i="14"/>
  <c r="CS47" i="14"/>
  <c r="CR47" i="14"/>
  <c r="CP47" i="14"/>
  <c r="CO47" i="14"/>
  <c r="CN47" i="14"/>
  <c r="CM47" i="14"/>
  <c r="CL47" i="14"/>
  <c r="CK47" i="14"/>
  <c r="CI47" i="14"/>
  <c r="CG40" i="14" l="1"/>
  <c r="CG39" i="14"/>
  <c r="CG38" i="14"/>
  <c r="CG37" i="14"/>
  <c r="CG36" i="14"/>
  <c r="CG35" i="14"/>
  <c r="CG34" i="14"/>
  <c r="CG33" i="14"/>
  <c r="CG32" i="14"/>
  <c r="CG31" i="14"/>
  <c r="CG30" i="14"/>
  <c r="CG29" i="14"/>
  <c r="CG28" i="14"/>
  <c r="CG27" i="14"/>
  <c r="CG12" i="14"/>
  <c r="CG4" i="14"/>
  <c r="CF40" i="14" l="1"/>
  <c r="CF39" i="14"/>
  <c r="CF38" i="14"/>
  <c r="CF37" i="14"/>
  <c r="CF36" i="14"/>
  <c r="CF35" i="14"/>
  <c r="CF34" i="14"/>
  <c r="CF33" i="14"/>
  <c r="CF32" i="14"/>
  <c r="CF31" i="14"/>
  <c r="CF30" i="14"/>
  <c r="CF29" i="14"/>
  <c r="CF28" i="14"/>
  <c r="CF27" i="14"/>
  <c r="CF12" i="14"/>
  <c r="CF4" i="14"/>
  <c r="CE37" i="14" l="1"/>
  <c r="CE40" i="14"/>
  <c r="CE39" i="14"/>
  <c r="CE38" i="14"/>
  <c r="CE36" i="14"/>
  <c r="CE35" i="14"/>
  <c r="CE34" i="14"/>
  <c r="CE33" i="14"/>
  <c r="CE32" i="14"/>
  <c r="CE31" i="14"/>
  <c r="CE30" i="14"/>
  <c r="CE29" i="14"/>
  <c r="CE28" i="14"/>
  <c r="CE27" i="14"/>
  <c r="CE12" i="14"/>
  <c r="CE4" i="14"/>
  <c r="CD40" i="14" l="1"/>
  <c r="CD39" i="14"/>
  <c r="CD38" i="14"/>
  <c r="CD37" i="14"/>
  <c r="CD36" i="14"/>
  <c r="CD35" i="14"/>
  <c r="CD34" i="14"/>
  <c r="CD33" i="14"/>
  <c r="CD32" i="14"/>
  <c r="CD30" i="14"/>
  <c r="CD29" i="14"/>
  <c r="CD28" i="14"/>
  <c r="CD27" i="14"/>
  <c r="CD31" i="14"/>
  <c r="CD12" i="14"/>
  <c r="CD4" i="14"/>
  <c r="CB40" i="14" l="1"/>
  <c r="CB39" i="14"/>
  <c r="CB38" i="14"/>
  <c r="CB36" i="14"/>
  <c r="CB35" i="14"/>
  <c r="CB34" i="14"/>
  <c r="CB33" i="14"/>
  <c r="CB32" i="14"/>
  <c r="CB31" i="14"/>
  <c r="CB30" i="14"/>
  <c r="CB29" i="14"/>
  <c r="CB28" i="14"/>
  <c r="CB27" i="14"/>
  <c r="CB12" i="14"/>
  <c r="CB4" i="14"/>
  <c r="CA37" i="14" l="1"/>
  <c r="CA40" i="14"/>
  <c r="CA39" i="14"/>
  <c r="CA38" i="14"/>
  <c r="CA36" i="14"/>
  <c r="CA35" i="14"/>
  <c r="CA34" i="14"/>
  <c r="CA33" i="14"/>
  <c r="CA32" i="14"/>
  <c r="CA31" i="14"/>
  <c r="CA30" i="14"/>
  <c r="CA29" i="14"/>
  <c r="CA28" i="14"/>
  <c r="CA27" i="14"/>
  <c r="CA12" i="14"/>
  <c r="CA4" i="14"/>
  <c r="BZ40" i="14" l="1"/>
  <c r="BZ39" i="14"/>
  <c r="BZ38" i="14"/>
  <c r="BZ36" i="14"/>
  <c r="BZ35" i="14"/>
  <c r="BZ34" i="14"/>
  <c r="BZ33" i="14"/>
  <c r="BZ32" i="14"/>
  <c r="BZ31" i="14"/>
  <c r="BZ30" i="14"/>
  <c r="BZ29" i="14"/>
  <c r="BZ28" i="14"/>
  <c r="BZ27" i="14"/>
  <c r="BZ12" i="14"/>
  <c r="BZ4" i="14"/>
  <c r="BY40" i="14" l="1"/>
  <c r="BY39" i="14"/>
  <c r="BY38" i="14"/>
  <c r="BY37" i="14"/>
  <c r="BY36" i="14"/>
  <c r="BY35" i="14"/>
  <c r="BY34" i="14"/>
  <c r="BY33" i="14"/>
  <c r="BY32" i="14"/>
  <c r="BY31" i="14"/>
  <c r="BY30" i="14"/>
  <c r="BY29" i="14"/>
  <c r="BY28" i="14"/>
  <c r="BY27" i="14"/>
  <c r="BY12" i="14"/>
  <c r="BY4" i="14"/>
  <c r="BX40" i="14" l="1"/>
  <c r="BX39" i="14"/>
  <c r="BX38" i="14"/>
  <c r="BX37" i="14"/>
  <c r="BX36" i="14"/>
  <c r="BX35" i="14"/>
  <c r="BX34" i="14"/>
  <c r="BX33" i="14"/>
  <c r="BX32" i="14"/>
  <c r="BX30" i="14"/>
  <c r="BX29" i="14"/>
  <c r="BX28" i="14"/>
  <c r="BX27" i="14"/>
  <c r="BX31" i="14"/>
  <c r="BX12" i="14"/>
  <c r="BX4" i="14"/>
  <c r="BW40" i="14" l="1"/>
  <c r="BW39" i="14"/>
  <c r="BW38" i="14"/>
  <c r="BW37" i="14"/>
  <c r="BW36" i="14"/>
  <c r="BW35" i="14"/>
  <c r="BW34" i="14"/>
  <c r="BW33" i="14"/>
  <c r="BW32" i="14"/>
  <c r="BW31" i="14"/>
  <c r="BW30" i="14"/>
  <c r="BW29" i="14"/>
  <c r="BW28" i="14"/>
  <c r="BW27" i="14"/>
  <c r="BW12" i="14"/>
  <c r="BW4" i="14"/>
  <c r="BU20" i="14" l="1"/>
  <c r="BU21" i="14"/>
  <c r="BU24" i="14"/>
  <c r="BU40" i="14" l="1"/>
  <c r="BU39" i="14"/>
  <c r="BU38" i="14"/>
  <c r="BU37" i="14"/>
  <c r="BU36" i="14"/>
  <c r="BU35" i="14"/>
  <c r="BU34" i="14"/>
  <c r="BU33" i="14"/>
  <c r="BU32" i="14"/>
  <c r="BU31" i="14"/>
  <c r="BU30" i="14"/>
  <c r="BU29" i="14"/>
  <c r="BU28" i="14"/>
  <c r="BU27" i="14"/>
  <c r="BU12" i="14"/>
  <c r="BU4" i="14"/>
  <c r="BT40" i="14" l="1"/>
  <c r="BT39" i="14"/>
  <c r="BT38" i="14"/>
  <c r="BT37" i="14"/>
  <c r="BT36" i="14"/>
  <c r="BT35" i="14"/>
  <c r="BT34" i="14"/>
  <c r="BT33" i="14"/>
  <c r="BT32" i="14"/>
  <c r="BT31" i="14"/>
  <c r="BT30" i="14"/>
  <c r="BT29" i="14"/>
  <c r="BT28" i="14"/>
  <c r="BT27" i="14"/>
  <c r="BT12" i="14"/>
  <c r="BT4" i="14"/>
  <c r="BS40" i="14" l="1"/>
  <c r="BS39" i="14"/>
  <c r="BS38" i="14"/>
  <c r="BS37" i="14"/>
  <c r="BS36" i="14"/>
  <c r="BS35" i="14"/>
  <c r="BS34" i="14"/>
  <c r="BS33" i="14"/>
  <c r="BS32" i="14"/>
  <c r="BS31" i="14"/>
  <c r="BS30" i="14"/>
  <c r="BS29" i="14"/>
  <c r="BS28" i="14"/>
  <c r="BS27" i="14"/>
  <c r="BS12" i="14"/>
  <c r="BS4" i="14"/>
  <c r="BR39" i="14" l="1"/>
  <c r="BR24" i="14"/>
  <c r="BR20" i="14"/>
  <c r="BR21" i="14"/>
  <c r="BR40" i="14" l="1"/>
  <c r="BR38" i="14"/>
  <c r="BR37" i="14"/>
  <c r="BR36" i="14"/>
  <c r="BR35" i="14"/>
  <c r="BR34" i="14"/>
  <c r="BR33" i="14"/>
  <c r="BR32" i="14"/>
  <c r="BR31" i="14"/>
  <c r="BR30" i="14"/>
  <c r="BR29" i="14"/>
  <c r="BR28" i="14"/>
  <c r="BR27" i="14"/>
  <c r="BR12" i="14"/>
  <c r="BR4" i="14"/>
  <c r="BQ40" i="14" l="1"/>
  <c r="BQ38" i="14"/>
  <c r="BQ37" i="14"/>
  <c r="BQ36" i="14"/>
  <c r="BQ34" i="14"/>
  <c r="BQ33" i="14"/>
  <c r="BQ31" i="14"/>
  <c r="BQ30" i="14"/>
  <c r="BQ29" i="14"/>
  <c r="BQ27" i="14"/>
  <c r="BQ12" i="14"/>
  <c r="BQ28" i="14" l="1"/>
  <c r="BQ4" i="14"/>
  <c r="BQ35" i="14"/>
  <c r="BQ32" i="14"/>
  <c r="BQ39" i="14"/>
  <c r="BP40" i="14" l="1"/>
  <c r="BP39" i="14"/>
  <c r="BP38" i="14"/>
  <c r="BP37" i="14"/>
  <c r="BP36" i="14"/>
  <c r="BP35" i="14"/>
  <c r="BP34" i="14"/>
  <c r="BP33" i="14"/>
  <c r="BP32" i="14"/>
  <c r="BP31" i="14"/>
  <c r="BP30" i="14"/>
  <c r="BP29" i="14"/>
  <c r="BP28" i="14"/>
  <c r="BP27" i="14"/>
  <c r="BP12" i="14"/>
  <c r="BP4" i="14"/>
  <c r="BN40" i="14" l="1"/>
  <c r="BN39" i="14"/>
  <c r="BN38" i="14"/>
  <c r="BN37" i="14"/>
  <c r="BN36" i="14"/>
  <c r="BN35" i="14"/>
  <c r="BN34" i="14"/>
  <c r="BN33" i="14"/>
  <c r="BN32" i="14"/>
  <c r="BN31" i="14"/>
  <c r="BN30" i="14"/>
  <c r="BN29" i="14"/>
  <c r="BN28" i="14"/>
  <c r="BN27" i="14"/>
  <c r="BN12" i="14"/>
  <c r="BN4" i="14"/>
  <c r="BM40" i="14" l="1"/>
  <c r="BM39" i="14"/>
  <c r="BM38" i="14"/>
  <c r="BM37" i="14"/>
  <c r="BM36" i="14"/>
  <c r="BM35" i="14"/>
  <c r="BM34" i="14"/>
  <c r="BM33" i="14"/>
  <c r="BM32" i="14"/>
  <c r="BM31" i="14"/>
  <c r="BM30" i="14"/>
  <c r="BM29" i="14"/>
  <c r="BM28" i="14"/>
  <c r="BM27" i="14"/>
  <c r="BM12" i="14"/>
  <c r="BM4" i="14"/>
  <c r="BL40" i="14" l="1"/>
  <c r="BL39" i="14"/>
  <c r="BL38" i="14"/>
  <c r="BL37" i="14"/>
  <c r="BL36" i="14"/>
  <c r="BL35" i="14"/>
  <c r="BL34" i="14"/>
  <c r="BL33" i="14"/>
  <c r="BL32" i="14"/>
  <c r="BL31" i="14"/>
  <c r="BL30" i="14"/>
  <c r="BL29" i="14"/>
  <c r="BL28" i="14"/>
  <c r="BL27" i="14"/>
  <c r="BL12" i="14"/>
  <c r="BL4" i="14"/>
  <c r="BK40" i="14" l="1"/>
  <c r="BK39" i="14"/>
  <c r="BK38" i="14"/>
  <c r="BK37" i="14"/>
  <c r="BK36" i="14"/>
  <c r="BK35" i="14"/>
  <c r="BK34" i="14"/>
  <c r="BK33" i="14"/>
  <c r="BK32" i="14"/>
  <c r="BK31" i="14"/>
  <c r="BK30" i="14"/>
  <c r="BK29" i="14"/>
  <c r="BK28" i="14"/>
  <c r="BK27" i="14"/>
  <c r="BK12" i="14"/>
  <c r="BK4" i="14"/>
  <c r="BJ40" i="14" l="1"/>
  <c r="BJ39" i="14"/>
  <c r="BJ38" i="14"/>
  <c r="BJ37" i="14"/>
  <c r="BJ36" i="14"/>
  <c r="BJ35" i="14"/>
  <c r="BJ34" i="14"/>
  <c r="BJ33" i="14"/>
  <c r="BJ32" i="14"/>
  <c r="BJ31" i="14"/>
  <c r="BJ30" i="14"/>
  <c r="BJ29" i="14"/>
  <c r="BJ28" i="14"/>
  <c r="BJ27" i="14"/>
  <c r="BJ12" i="14"/>
  <c r="BJ4" i="14"/>
  <c r="BI40" i="14" l="1"/>
  <c r="BI39" i="14"/>
  <c r="BI38" i="14"/>
  <c r="BI37" i="14"/>
  <c r="BI36" i="14"/>
  <c r="BI35" i="14"/>
  <c r="BI34" i="14"/>
  <c r="BI33" i="14"/>
  <c r="BI32" i="14"/>
  <c r="BI31" i="14"/>
  <c r="BI30" i="14"/>
  <c r="BI29" i="14"/>
  <c r="BI28" i="14"/>
  <c r="BI27" i="14"/>
  <c r="BI12" i="14"/>
  <c r="BI4" i="14"/>
  <c r="BG40" i="14" l="1"/>
  <c r="BG39" i="14"/>
  <c r="BG38" i="14"/>
  <c r="BG37" i="14"/>
  <c r="BG36" i="14"/>
  <c r="BG35" i="14"/>
  <c r="BG34" i="14"/>
  <c r="BG33" i="14"/>
  <c r="BG32" i="14"/>
  <c r="BG31" i="14"/>
  <c r="BG30" i="14"/>
  <c r="BG29" i="14"/>
  <c r="BG28" i="14"/>
  <c r="BG27" i="14"/>
  <c r="BG12" i="14"/>
  <c r="BG4" i="14"/>
  <c r="BF37" i="14" l="1"/>
  <c r="CG46" i="14" l="1"/>
  <c r="CF46" i="14"/>
  <c r="CE46" i="14"/>
  <c r="CD46" i="14"/>
  <c r="CB46" i="14"/>
  <c r="CA46" i="14"/>
  <c r="BZ46" i="14"/>
  <c r="BY46" i="14"/>
  <c r="BX46" i="14"/>
  <c r="BW46" i="14"/>
  <c r="BU46" i="14"/>
  <c r="BT46" i="14"/>
  <c r="BS46" i="14"/>
  <c r="BR46" i="14"/>
  <c r="BQ46" i="14"/>
  <c r="BP46" i="14"/>
  <c r="BN46" i="14"/>
  <c r="BM46" i="14"/>
  <c r="BL46" i="14"/>
  <c r="BK46" i="14"/>
  <c r="BJ46" i="14"/>
  <c r="BI46" i="14"/>
  <c r="BG46" i="14"/>
  <c r="BF40" i="14"/>
  <c r="BF39" i="14"/>
  <c r="BF38" i="14"/>
  <c r="BF36" i="14"/>
  <c r="BF35" i="14"/>
  <c r="BF34" i="14"/>
  <c r="BF33" i="14"/>
  <c r="BF32" i="14"/>
  <c r="BF31" i="14"/>
  <c r="BF30" i="14"/>
  <c r="BF29" i="14"/>
  <c r="BF28" i="14"/>
  <c r="BF27" i="14"/>
  <c r="BF12" i="14"/>
  <c r="BF4" i="14"/>
  <c r="BE30" i="14" l="1"/>
  <c r="BD30" i="14"/>
  <c r="BE42" i="14" l="1"/>
  <c r="BF42" i="14" s="1"/>
  <c r="BG42" i="14" s="1"/>
  <c r="BI42" i="14" s="1"/>
  <c r="BJ42" i="14" s="1"/>
  <c r="BK42" i="14" s="1"/>
  <c r="BL42" i="14" s="1"/>
  <c r="BM42" i="14" s="1"/>
  <c r="BN42" i="14" s="1"/>
  <c r="BP42" i="14" s="1"/>
  <c r="BQ42" i="14" s="1"/>
  <c r="BR42" i="14" s="1"/>
  <c r="BS42" i="14" s="1"/>
  <c r="BT42" i="14" s="1"/>
  <c r="BU42" i="14" s="1"/>
  <c r="BW42" i="14" s="1"/>
  <c r="BX42" i="14" s="1"/>
  <c r="BY42" i="14" s="1"/>
  <c r="BZ42" i="14" s="1"/>
  <c r="CA42" i="14" s="1"/>
  <c r="CB42" i="14" s="1"/>
  <c r="CD42" i="14" s="1"/>
  <c r="CE42" i="14" s="1"/>
  <c r="CF42" i="14" s="1"/>
  <c r="CG42" i="14" s="1"/>
  <c r="BE41" i="14"/>
  <c r="BF41" i="14" s="1"/>
  <c r="BG41" i="14" s="1"/>
  <c r="BI41" i="14" s="1"/>
  <c r="BJ41" i="14" s="1"/>
  <c r="BK41" i="14" s="1"/>
  <c r="BL41" i="14" s="1"/>
  <c r="BM41" i="14" s="1"/>
  <c r="BN41" i="14" s="1"/>
  <c r="BP41" i="14" s="1"/>
  <c r="BQ41" i="14" s="1"/>
  <c r="BR41" i="14" s="1"/>
  <c r="BS41" i="14" s="1"/>
  <c r="BT41" i="14" s="1"/>
  <c r="BU41" i="14" s="1"/>
  <c r="BW41" i="14" s="1"/>
  <c r="BX41" i="14" s="1"/>
  <c r="BY41" i="14" s="1"/>
  <c r="BZ41" i="14" s="1"/>
  <c r="CA41" i="14" s="1"/>
  <c r="CB41" i="14" s="1"/>
  <c r="CD41" i="14" s="1"/>
  <c r="CE41" i="14" s="1"/>
  <c r="CF41" i="14" s="1"/>
  <c r="CG41" i="14" s="1"/>
  <c r="BE40" i="14"/>
  <c r="BF49" i="14" s="1"/>
  <c r="BE39" i="14"/>
  <c r="BE38" i="14"/>
  <c r="BE46" i="14"/>
  <c r="BE36" i="14"/>
  <c r="BE35" i="14"/>
  <c r="BE34" i="14"/>
  <c r="BE33" i="14"/>
  <c r="BE32" i="14"/>
  <c r="BE31" i="14"/>
  <c r="BE29" i="14"/>
  <c r="BE28" i="14"/>
  <c r="BE27" i="14"/>
  <c r="BE12" i="14"/>
  <c r="BE4" i="14"/>
  <c r="BE44" i="14" l="1"/>
  <c r="CG44" i="14"/>
  <c r="CF44" i="14"/>
  <c r="CE44" i="14"/>
  <c r="CD44" i="14"/>
  <c r="CB44" i="14"/>
  <c r="CA44" i="14"/>
  <c r="BZ44" i="14"/>
  <c r="BY44" i="14"/>
  <c r="BX44" i="14"/>
  <c r="BW44" i="14"/>
  <c r="BU44" i="14"/>
  <c r="BT44" i="14"/>
  <c r="BS44" i="14"/>
  <c r="BR44" i="14"/>
  <c r="BQ44" i="14"/>
  <c r="BP44" i="14"/>
  <c r="BN44" i="14"/>
  <c r="BM44" i="14"/>
  <c r="BL44" i="14"/>
  <c r="BK44" i="14"/>
  <c r="BJ44" i="14"/>
  <c r="BI44" i="14"/>
  <c r="BG44" i="14"/>
  <c r="BF43" i="14"/>
  <c r="CG43" i="14"/>
  <c r="CF43" i="14"/>
  <c r="CE43" i="14"/>
  <c r="CD43" i="14"/>
  <c r="CB43" i="14"/>
  <c r="CA43" i="14"/>
  <c r="BZ43" i="14"/>
  <c r="BY43" i="14"/>
  <c r="BX43" i="14"/>
  <c r="BW43" i="14"/>
  <c r="BU43" i="14"/>
  <c r="BT43" i="14"/>
  <c r="BS43" i="14"/>
  <c r="BR43" i="14"/>
  <c r="BQ43" i="14"/>
  <c r="BP43" i="14"/>
  <c r="BN43" i="14"/>
  <c r="BM43" i="14"/>
  <c r="BL43" i="14"/>
  <c r="BK43" i="14"/>
  <c r="BJ43" i="14"/>
  <c r="BI43" i="14"/>
  <c r="BG43" i="14"/>
  <c r="BF45" i="14"/>
  <c r="CG45" i="14"/>
  <c r="CF45" i="14"/>
  <c r="CE45" i="14"/>
  <c r="CD45" i="14"/>
  <c r="CB45" i="14"/>
  <c r="CA45" i="14"/>
  <c r="BZ45" i="14"/>
  <c r="BY45" i="14"/>
  <c r="BX45" i="14"/>
  <c r="BW45" i="14"/>
  <c r="BU45" i="14"/>
  <c r="BS45" i="14"/>
  <c r="BT45" i="14"/>
  <c r="BR45" i="14"/>
  <c r="BQ45" i="14"/>
  <c r="BP45" i="14"/>
  <c r="BN45" i="14"/>
  <c r="BL45" i="14"/>
  <c r="BM45" i="14"/>
  <c r="BK45" i="14"/>
  <c r="BJ45" i="14"/>
  <c r="BI45" i="14"/>
  <c r="BG45" i="14"/>
  <c r="CG49" i="14"/>
  <c r="CF49" i="14"/>
  <c r="CE49" i="14"/>
  <c r="CD49" i="14"/>
  <c r="CB49" i="14"/>
  <c r="CA49" i="14"/>
  <c r="BZ49" i="14"/>
  <c r="BY49" i="14"/>
  <c r="BX49" i="14"/>
  <c r="BW49" i="14"/>
  <c r="BU49" i="14"/>
  <c r="BT49" i="14"/>
  <c r="BS49" i="14"/>
  <c r="BR49" i="14"/>
  <c r="BQ49" i="14"/>
  <c r="BP49" i="14"/>
  <c r="BN49" i="14"/>
  <c r="BM49" i="14"/>
  <c r="BL49" i="14"/>
  <c r="BK49" i="14"/>
  <c r="BJ49" i="14"/>
  <c r="BI49" i="14"/>
  <c r="BG49" i="14"/>
  <c r="BF47" i="14"/>
  <c r="CG47" i="14"/>
  <c r="CF47" i="14"/>
  <c r="CE47" i="14"/>
  <c r="CD47" i="14"/>
  <c r="CB47" i="14"/>
  <c r="CA47" i="14"/>
  <c r="BZ47" i="14"/>
  <c r="BY47" i="14"/>
  <c r="BX47" i="14"/>
  <c r="BW47" i="14"/>
  <c r="BU47" i="14"/>
  <c r="BT47" i="14"/>
  <c r="BS47" i="14"/>
  <c r="BQ47" i="14"/>
  <c r="BR47" i="14"/>
  <c r="BP47" i="14"/>
  <c r="BN47" i="14"/>
  <c r="BM47" i="14"/>
  <c r="BL47" i="14"/>
  <c r="BK47" i="14"/>
  <c r="BJ47" i="14"/>
  <c r="BI47" i="14"/>
  <c r="BG47" i="14"/>
  <c r="BF48" i="14"/>
  <c r="CG48" i="14"/>
  <c r="CF48" i="14"/>
  <c r="CE48" i="14"/>
  <c r="CD48" i="14"/>
  <c r="CB48" i="14"/>
  <c r="CA48" i="14"/>
  <c r="BZ48" i="14"/>
  <c r="BY48" i="14"/>
  <c r="BX48" i="14"/>
  <c r="BW48" i="14"/>
  <c r="BU48" i="14"/>
  <c r="BT48" i="14"/>
  <c r="BS48" i="14"/>
  <c r="BQ48" i="14"/>
  <c r="BR48" i="14"/>
  <c r="BP48" i="14"/>
  <c r="BN48" i="14"/>
  <c r="BM48" i="14"/>
  <c r="BL48" i="14"/>
  <c r="BK48" i="14"/>
  <c r="BJ48" i="14"/>
  <c r="BI48" i="14"/>
  <c r="BG48" i="14"/>
  <c r="BE49" i="14"/>
  <c r="BF44" i="14"/>
  <c r="BF46" i="14"/>
  <c r="BE48" i="14"/>
  <c r="BE43" i="14"/>
  <c r="BE45" i="14"/>
  <c r="BE47" i="14"/>
  <c r="BD40" i="14" l="1"/>
  <c r="BD39" i="14"/>
  <c r="BD38" i="14"/>
  <c r="BD36" i="14"/>
  <c r="BD35" i="14"/>
  <c r="BD34" i="14"/>
  <c r="BD33" i="14"/>
  <c r="BD32" i="14"/>
  <c r="BD31" i="14"/>
  <c r="BD29" i="14"/>
  <c r="BD28" i="14"/>
  <c r="BD27" i="14"/>
  <c r="BD12" i="14"/>
  <c r="BD4" i="14"/>
  <c r="BC40" i="14" l="1"/>
  <c r="BC39" i="14"/>
  <c r="BC38" i="14"/>
  <c r="BC37" i="14"/>
  <c r="BC36" i="14"/>
  <c r="BC35" i="14"/>
  <c r="BC34" i="14"/>
  <c r="BC33" i="14"/>
  <c r="BC32" i="14"/>
  <c r="BC31" i="14"/>
  <c r="BC30" i="14"/>
  <c r="BC29" i="14"/>
  <c r="BC28" i="14"/>
  <c r="BC27" i="14"/>
  <c r="BC12" i="14"/>
  <c r="BC4" i="14"/>
  <c r="BB40" i="14" l="1"/>
  <c r="BB39" i="14"/>
  <c r="BB38" i="14"/>
  <c r="BB37" i="14"/>
  <c r="BB36" i="14"/>
  <c r="BB35" i="14"/>
  <c r="BB34" i="14"/>
  <c r="BB33" i="14"/>
  <c r="BB32" i="14"/>
  <c r="BB31" i="14"/>
  <c r="BB30" i="14"/>
  <c r="BB29" i="14"/>
  <c r="BB28" i="14"/>
  <c r="BB27" i="14"/>
  <c r="BB12" i="14"/>
  <c r="BB4" i="14"/>
  <c r="BA37" i="14" l="1"/>
  <c r="BA40" i="14"/>
  <c r="BA39" i="14"/>
  <c r="BA38" i="14"/>
  <c r="BA36" i="14"/>
  <c r="BA35" i="14"/>
  <c r="BA34" i="14"/>
  <c r="BA33" i="14"/>
  <c r="BA32" i="14"/>
  <c r="BA31" i="14"/>
  <c r="BA30" i="14"/>
  <c r="BA29" i="14"/>
  <c r="BA28" i="14"/>
  <c r="BA27" i="14"/>
  <c r="BA12" i="14"/>
  <c r="BA4" i="14"/>
  <c r="AX30" i="14" l="1"/>
  <c r="AX35" i="14"/>
  <c r="AX40" i="14" l="1"/>
  <c r="AX39" i="14"/>
  <c r="AX38" i="14"/>
  <c r="AX36" i="14"/>
  <c r="AX34" i="14"/>
  <c r="AX33" i="14"/>
  <c r="AX32" i="14"/>
  <c r="AX31" i="14"/>
  <c r="AX29" i="14"/>
  <c r="AX28" i="14"/>
  <c r="AX27" i="14"/>
  <c r="AX12" i="14"/>
  <c r="AX4" i="14"/>
  <c r="AW40" i="14" l="1"/>
  <c r="AW39" i="14"/>
  <c r="AW38" i="14"/>
  <c r="AW37" i="14"/>
  <c r="AW36" i="14"/>
  <c r="AW35" i="14"/>
  <c r="AW34" i="14"/>
  <c r="AW33" i="14"/>
  <c r="AW32" i="14"/>
  <c r="AW31" i="14"/>
  <c r="AW30" i="14"/>
  <c r="AW29" i="14"/>
  <c r="AW28" i="14"/>
  <c r="AW27" i="14"/>
  <c r="AW12" i="14"/>
  <c r="AW4" i="14"/>
  <c r="AV40" i="14" l="1"/>
  <c r="AV39" i="14"/>
  <c r="AV38" i="14"/>
  <c r="AV37" i="14"/>
  <c r="AV36" i="14"/>
  <c r="AV35" i="14"/>
  <c r="AV34" i="14"/>
  <c r="AV33" i="14"/>
  <c r="AV32" i="14"/>
  <c r="AV31" i="14"/>
  <c r="AV30" i="14"/>
  <c r="AV29" i="14"/>
  <c r="AV28" i="14"/>
  <c r="AV27" i="14"/>
  <c r="AV12" i="14"/>
  <c r="AV4" i="14"/>
  <c r="AU40" i="14" l="1"/>
  <c r="AU39" i="14"/>
  <c r="AU38" i="14"/>
  <c r="AU37" i="14"/>
  <c r="AU36" i="14"/>
  <c r="AU35" i="14"/>
  <c r="AU34" i="14"/>
  <c r="AU33" i="14"/>
  <c r="AU32" i="14"/>
  <c r="AU31" i="14"/>
  <c r="AU30" i="14"/>
  <c r="AU29" i="14"/>
  <c r="AU28" i="14"/>
  <c r="AU27" i="14"/>
  <c r="AU12" i="14"/>
  <c r="AU4" i="14"/>
  <c r="AS40" i="14" l="1"/>
  <c r="AS39" i="14"/>
  <c r="AS38" i="14"/>
  <c r="AS37" i="14"/>
  <c r="AS36" i="14"/>
  <c r="AS35" i="14"/>
  <c r="AS34" i="14"/>
  <c r="AS33" i="14"/>
  <c r="AS32" i="14"/>
  <c r="AS31" i="14"/>
  <c r="AS30" i="14"/>
  <c r="AS29" i="14"/>
  <c r="AS28" i="14"/>
  <c r="AS27" i="14"/>
  <c r="AS12" i="14"/>
  <c r="AS4" i="14"/>
  <c r="AR40" i="14" l="1"/>
  <c r="AR39" i="14"/>
  <c r="AR38" i="14"/>
  <c r="AR37" i="14"/>
  <c r="AR36" i="14"/>
  <c r="AR35" i="14"/>
  <c r="AR34" i="14"/>
  <c r="AR33" i="14"/>
  <c r="AR32" i="14"/>
  <c r="AR31" i="14"/>
  <c r="AR30" i="14"/>
  <c r="AR29" i="14"/>
  <c r="AR12" i="14"/>
  <c r="AR4" i="14"/>
  <c r="J4" i="14"/>
  <c r="I4" i="14"/>
  <c r="H4" i="14"/>
  <c r="F4" i="14"/>
  <c r="E4" i="14"/>
  <c r="P4" i="14"/>
  <c r="O4" i="14"/>
  <c r="N4" i="14"/>
  <c r="L4" i="14"/>
  <c r="J12" i="14"/>
  <c r="I12" i="14"/>
  <c r="H12" i="14"/>
  <c r="G12" i="14"/>
  <c r="F12" i="14"/>
  <c r="E12" i="14"/>
  <c r="S12" i="14"/>
  <c r="R12" i="14"/>
  <c r="Q12" i="14"/>
  <c r="P12" i="14"/>
  <c r="O12" i="14"/>
  <c r="N12" i="14"/>
  <c r="M12" i="14"/>
  <c r="L12" i="14"/>
  <c r="AE12" i="14"/>
  <c r="AD12" i="14"/>
  <c r="AC12" i="14"/>
  <c r="AA12" i="14"/>
  <c r="AL12" i="14"/>
  <c r="AK12" i="14"/>
  <c r="AJ12" i="14"/>
  <c r="AI12" i="14"/>
  <c r="AH12" i="14"/>
  <c r="AG12" i="14"/>
  <c r="AP12" i="14"/>
  <c r="AO12" i="14"/>
  <c r="AN12" i="14"/>
  <c r="AQ12" i="14"/>
  <c r="E42" i="14"/>
  <c r="J40" i="14"/>
  <c r="I40" i="14"/>
  <c r="H40" i="14"/>
  <c r="G40" i="14"/>
  <c r="F40" i="14"/>
  <c r="E40" i="14"/>
  <c r="S40" i="14"/>
  <c r="R40" i="14"/>
  <c r="Q40" i="14"/>
  <c r="P40" i="14"/>
  <c r="O40" i="14"/>
  <c r="N40" i="14"/>
  <c r="M40" i="14"/>
  <c r="L40" i="14"/>
  <c r="S33" i="14"/>
  <c r="R33" i="14"/>
  <c r="Q33" i="14"/>
  <c r="P33" i="14"/>
  <c r="O33" i="14"/>
  <c r="N33" i="14"/>
  <c r="M33" i="14"/>
  <c r="L33" i="14"/>
  <c r="O30" i="14"/>
  <c r="J33" i="14"/>
  <c r="I33" i="14"/>
  <c r="H33" i="14"/>
  <c r="G33" i="14"/>
  <c r="F33" i="14"/>
  <c r="E33" i="14"/>
  <c r="E32" i="14"/>
  <c r="E30" i="14"/>
  <c r="E29" i="14"/>
  <c r="E28" i="14"/>
  <c r="E27" i="14"/>
  <c r="F20" i="14"/>
  <c r="F27" i="14" s="1"/>
  <c r="S25" i="14"/>
  <c r="S24" i="14"/>
  <c r="S31" i="14" s="1"/>
  <c r="S23" i="14"/>
  <c r="S30" i="14" s="1"/>
  <c r="S22" i="14"/>
  <c r="S29" i="14" s="1"/>
  <c r="S21" i="14"/>
  <c r="S20" i="14"/>
  <c r="S27" i="14" s="1"/>
  <c r="R25" i="14"/>
  <c r="R32" i="14" s="1"/>
  <c r="R24" i="14"/>
  <c r="R22" i="14"/>
  <c r="R29" i="14" s="1"/>
  <c r="R21" i="14"/>
  <c r="R28" i="14" s="1"/>
  <c r="R20" i="14"/>
  <c r="Q25" i="14"/>
  <c r="Q32" i="14" s="1"/>
  <c r="Q24" i="14"/>
  <c r="Q23" i="14"/>
  <c r="Q30" i="14" s="1"/>
  <c r="Q22" i="14"/>
  <c r="Q29" i="14" s="1"/>
  <c r="Q21" i="14"/>
  <c r="Q28" i="14" s="1"/>
  <c r="Q20" i="14"/>
  <c r="Q27" i="14" s="1"/>
  <c r="P25" i="14"/>
  <c r="P32" i="14" s="1"/>
  <c r="P24" i="14"/>
  <c r="P31" i="14" s="1"/>
  <c r="P23" i="14"/>
  <c r="P30" i="14" s="1"/>
  <c r="P22" i="14"/>
  <c r="P29" i="14" s="1"/>
  <c r="P21" i="14"/>
  <c r="P28" i="14" s="1"/>
  <c r="P20" i="14"/>
  <c r="P27" i="14" s="1"/>
  <c r="O25" i="14"/>
  <c r="O32" i="14" s="1"/>
  <c r="O24" i="14"/>
  <c r="O31" i="14" s="1"/>
  <c r="O22" i="14"/>
  <c r="O29" i="14" s="1"/>
  <c r="O21" i="14"/>
  <c r="O28" i="14" s="1"/>
  <c r="O20" i="14"/>
  <c r="O27" i="14" s="1"/>
  <c r="N25" i="14"/>
  <c r="N32" i="14" s="1"/>
  <c r="N24" i="14"/>
  <c r="N31" i="14" s="1"/>
  <c r="N23" i="14"/>
  <c r="N30" i="14" s="1"/>
  <c r="N22" i="14"/>
  <c r="N29" i="14" s="1"/>
  <c r="N21" i="14"/>
  <c r="N28" i="14" s="1"/>
  <c r="N20" i="14"/>
  <c r="N27" i="14" s="1"/>
  <c r="M25" i="14"/>
  <c r="M32" i="14" s="1"/>
  <c r="M24" i="14"/>
  <c r="M31" i="14" s="1"/>
  <c r="M23" i="14"/>
  <c r="M30" i="14" s="1"/>
  <c r="M22" i="14"/>
  <c r="M29" i="14" s="1"/>
  <c r="M21" i="14"/>
  <c r="M28" i="14" s="1"/>
  <c r="M20" i="14"/>
  <c r="L25" i="14"/>
  <c r="L32" i="14" s="1"/>
  <c r="L24" i="14"/>
  <c r="L31" i="14" s="1"/>
  <c r="L23" i="14"/>
  <c r="L30" i="14" s="1"/>
  <c r="L22" i="14"/>
  <c r="L29" i="14" s="1"/>
  <c r="L21" i="14"/>
  <c r="L28" i="14" s="1"/>
  <c r="L20" i="14"/>
  <c r="L27" i="14" s="1"/>
  <c r="J25" i="14"/>
  <c r="J32" i="14" s="1"/>
  <c r="J24" i="14"/>
  <c r="J31" i="14" s="1"/>
  <c r="J23" i="14"/>
  <c r="J30" i="14" s="1"/>
  <c r="J22" i="14"/>
  <c r="J29" i="14" s="1"/>
  <c r="J21" i="14"/>
  <c r="J28" i="14" s="1"/>
  <c r="J20" i="14"/>
  <c r="J27" i="14" s="1"/>
  <c r="I25" i="14"/>
  <c r="I32" i="14" s="1"/>
  <c r="I24" i="14"/>
  <c r="I31" i="14" s="1"/>
  <c r="I23" i="14"/>
  <c r="I30" i="14" s="1"/>
  <c r="I22" i="14"/>
  <c r="I29" i="14" s="1"/>
  <c r="I21" i="14"/>
  <c r="I28" i="14" s="1"/>
  <c r="I20" i="14"/>
  <c r="I27" i="14" s="1"/>
  <c r="H25" i="14"/>
  <c r="H32" i="14" s="1"/>
  <c r="H24" i="14"/>
  <c r="H31" i="14" s="1"/>
  <c r="H23" i="14"/>
  <c r="H30" i="14" s="1"/>
  <c r="H22" i="14"/>
  <c r="H29" i="14" s="1"/>
  <c r="H21" i="14"/>
  <c r="H28" i="14" s="1"/>
  <c r="H20" i="14"/>
  <c r="H27" i="14" s="1"/>
  <c r="G25" i="14"/>
  <c r="G32" i="14" s="1"/>
  <c r="G24" i="14"/>
  <c r="G23" i="14"/>
  <c r="G30" i="14" s="1"/>
  <c r="G22" i="14"/>
  <c r="G29" i="14" s="1"/>
  <c r="G21" i="14"/>
  <c r="G20" i="14"/>
  <c r="F25" i="14"/>
  <c r="F32" i="14" s="1"/>
  <c r="F24" i="14"/>
  <c r="F31" i="14" s="1"/>
  <c r="F23" i="14"/>
  <c r="F30" i="14" s="1"/>
  <c r="F22" i="14"/>
  <c r="F29" i="14" s="1"/>
  <c r="F21" i="14"/>
  <c r="E24" i="14"/>
  <c r="E31" i="14" s="1"/>
  <c r="AQ40" i="14"/>
  <c r="AP40" i="14"/>
  <c r="AO40" i="14"/>
  <c r="AN40" i="14"/>
  <c r="AL40" i="14"/>
  <c r="AK40" i="14"/>
  <c r="AJ40" i="14"/>
  <c r="AI40" i="14"/>
  <c r="AH40" i="14"/>
  <c r="AG40" i="14"/>
  <c r="AE40" i="14"/>
  <c r="AD40" i="14"/>
  <c r="AC40" i="14"/>
  <c r="AB40" i="14"/>
  <c r="AA40" i="14"/>
  <c r="AQ33" i="14"/>
  <c r="AP33" i="14"/>
  <c r="AO33" i="14"/>
  <c r="AN33" i="14"/>
  <c r="AL33" i="14"/>
  <c r="AK33" i="14"/>
  <c r="AJ33" i="14"/>
  <c r="AI33" i="14"/>
  <c r="AH33" i="14"/>
  <c r="AG33" i="14"/>
  <c r="AE33" i="14"/>
  <c r="AD33" i="14"/>
  <c r="AC33" i="14"/>
  <c r="AB33" i="14"/>
  <c r="AA33" i="14"/>
  <c r="AB9" i="14"/>
  <c r="AL4" i="14"/>
  <c r="AK4" i="14"/>
  <c r="AJ4" i="14"/>
  <c r="AI4" i="14"/>
  <c r="AP4" i="14"/>
  <c r="AO4" i="14"/>
  <c r="AN4" i="14"/>
  <c r="AQ4" i="14"/>
  <c r="F42" i="14" l="1"/>
  <c r="E41" i="14"/>
  <c r="F41" i="14" s="1"/>
  <c r="F28" i="14"/>
  <c r="BD49" i="14"/>
  <c r="BC49" i="14"/>
  <c r="BB49" i="14"/>
  <c r="BA49" i="14"/>
  <c r="AX49" i="14"/>
  <c r="AW49" i="14"/>
  <c r="AV49" i="14"/>
  <c r="AU49" i="14"/>
  <c r="AS49" i="14"/>
  <c r="AR49" i="14"/>
  <c r="AR27" i="14"/>
  <c r="AR28" i="14"/>
  <c r="R49" i="14"/>
  <c r="G49" i="14"/>
  <c r="H49" i="14"/>
  <c r="I49" i="14"/>
  <c r="J49" i="14"/>
  <c r="K49" i="14"/>
  <c r="L49" i="14"/>
  <c r="M49" i="14"/>
  <c r="N49" i="14"/>
  <c r="O49" i="14"/>
  <c r="S49" i="14"/>
  <c r="P49" i="14"/>
  <c r="E49" i="14"/>
  <c r="Q49" i="14"/>
  <c r="F49" i="14"/>
  <c r="AE49" i="14" l="1"/>
  <c r="AD49" i="14"/>
  <c r="AC49" i="14"/>
  <c r="AB49" i="14"/>
  <c r="AA49" i="14"/>
  <c r="AL49" i="14"/>
  <c r="AK49" i="14"/>
  <c r="AJ49" i="14"/>
  <c r="AI49" i="14"/>
  <c r="AH49" i="14"/>
  <c r="AG49" i="14"/>
  <c r="AQ49" i="14"/>
  <c r="AP49" i="14"/>
  <c r="AO49" i="14"/>
  <c r="AN49" i="14"/>
  <c r="AA25" i="14"/>
  <c r="AA32" i="14" s="1"/>
  <c r="AQ25" i="14" l="1"/>
  <c r="AQ32" i="14" s="1"/>
  <c r="AQ24" i="14"/>
  <c r="AQ31" i="14" s="1"/>
  <c r="AQ23" i="14"/>
  <c r="AQ30" i="14" s="1"/>
  <c r="AQ22" i="14"/>
  <c r="AQ29" i="14" s="1"/>
  <c r="AQ21" i="14"/>
  <c r="AQ28" i="14" s="1"/>
  <c r="AQ20" i="14"/>
  <c r="AQ27" i="14" s="1"/>
  <c r="AP25" i="14"/>
  <c r="AP32" i="14" s="1"/>
  <c r="AP24" i="14"/>
  <c r="AP31" i="14" s="1"/>
  <c r="AP23" i="14"/>
  <c r="AP30" i="14" s="1"/>
  <c r="AP22" i="14"/>
  <c r="AP29" i="14" s="1"/>
  <c r="AP21" i="14"/>
  <c r="AP28" i="14" s="1"/>
  <c r="AP20" i="14"/>
  <c r="AP27" i="14" s="1"/>
  <c r="AO25" i="14"/>
  <c r="AO32" i="14" s="1"/>
  <c r="AO24" i="14"/>
  <c r="AO31" i="14" s="1"/>
  <c r="AO23" i="14"/>
  <c r="AO30" i="14" s="1"/>
  <c r="AO22" i="14"/>
  <c r="AO29" i="14" s="1"/>
  <c r="AO21" i="14"/>
  <c r="AO20" i="14"/>
  <c r="AN25" i="14"/>
  <c r="AN32" i="14" s="1"/>
  <c r="AN24" i="14"/>
  <c r="AN31" i="14" s="1"/>
  <c r="AN23" i="14"/>
  <c r="AN30" i="14" s="1"/>
  <c r="AN22" i="14"/>
  <c r="AN29" i="14" s="1"/>
  <c r="AN21" i="14"/>
  <c r="AN20" i="14"/>
  <c r="AL25" i="14"/>
  <c r="AL32" i="14" s="1"/>
  <c r="AL24" i="14"/>
  <c r="AL31" i="14" s="1"/>
  <c r="AL23" i="14"/>
  <c r="AL30" i="14" s="1"/>
  <c r="AL22" i="14"/>
  <c r="AL29" i="14" s="1"/>
  <c r="AL21" i="14"/>
  <c r="AL28" i="14" s="1"/>
  <c r="AL20" i="14"/>
  <c r="AL27" i="14" s="1"/>
  <c r="AK25" i="14"/>
  <c r="AK32" i="14" s="1"/>
  <c r="AK24" i="14"/>
  <c r="AK31" i="14" s="1"/>
  <c r="AK23" i="14"/>
  <c r="AK30" i="14" s="1"/>
  <c r="AK22" i="14"/>
  <c r="AK29" i="14" s="1"/>
  <c r="AK21" i="14"/>
  <c r="AK20" i="14"/>
  <c r="AJ25" i="14"/>
  <c r="AJ32" i="14" s="1"/>
  <c r="AJ24" i="14"/>
  <c r="AJ31" i="14" s="1"/>
  <c r="AJ23" i="14"/>
  <c r="AJ30" i="14" s="1"/>
  <c r="AJ22" i="14"/>
  <c r="AJ29" i="14" s="1"/>
  <c r="AJ21" i="14"/>
  <c r="AJ20" i="14"/>
  <c r="AI25" i="14"/>
  <c r="AI32" i="14" s="1"/>
  <c r="AI24" i="14"/>
  <c r="AI31" i="14" s="1"/>
  <c r="AI23" i="14"/>
  <c r="AI30" i="14" s="1"/>
  <c r="AI22" i="14"/>
  <c r="AI29" i="14" s="1"/>
  <c r="AI21" i="14"/>
  <c r="AI20" i="14"/>
  <c r="AH25" i="14"/>
  <c r="AH24" i="14"/>
  <c r="AH23" i="14"/>
  <c r="AH30" i="14" s="1"/>
  <c r="AH22" i="14"/>
  <c r="AH29" i="14" s="1"/>
  <c r="AH21" i="14"/>
  <c r="AH20" i="14"/>
  <c r="AG25" i="14"/>
  <c r="AG32" i="14" s="1"/>
  <c r="AG24" i="14"/>
  <c r="AG23" i="14"/>
  <c r="AG30" i="14" s="1"/>
  <c r="AG22" i="14"/>
  <c r="AG29" i="14" s="1"/>
  <c r="AG21" i="14"/>
  <c r="AG20" i="14"/>
  <c r="AE25" i="14"/>
  <c r="AE32" i="14" s="1"/>
  <c r="AE24" i="14"/>
  <c r="AE31" i="14" s="1"/>
  <c r="AE23" i="14"/>
  <c r="AE30" i="14" s="1"/>
  <c r="AE22" i="14"/>
  <c r="AE29" i="14" s="1"/>
  <c r="AE21" i="14"/>
  <c r="AE20" i="14"/>
  <c r="AD25" i="14"/>
  <c r="AD32" i="14" s="1"/>
  <c r="AD24" i="14"/>
  <c r="AD23" i="14"/>
  <c r="AD30" i="14" s="1"/>
  <c r="AD22" i="14"/>
  <c r="AD29" i="14" s="1"/>
  <c r="AD21" i="14"/>
  <c r="AD20" i="14"/>
  <c r="AC25" i="14"/>
  <c r="AC32" i="14" s="1"/>
  <c r="AC24" i="14"/>
  <c r="AC23" i="14"/>
  <c r="AC30" i="14" s="1"/>
  <c r="AC22" i="14"/>
  <c r="AC29" i="14" s="1"/>
  <c r="AC21" i="14"/>
  <c r="AC20" i="14"/>
  <c r="AB25" i="14"/>
  <c r="AB32" i="14" s="1"/>
  <c r="AB24" i="14"/>
  <c r="AB31" i="14" s="1"/>
  <c r="AB23" i="14"/>
  <c r="AB30" i="14" s="1"/>
  <c r="AB22" i="14"/>
  <c r="AB29" i="14" s="1"/>
  <c r="AB21" i="14"/>
  <c r="AB20" i="14"/>
  <c r="AA24" i="14"/>
  <c r="AA23" i="14"/>
  <c r="AA30" i="14" s="1"/>
  <c r="AA22" i="14"/>
  <c r="AA29" i="14" s="1"/>
  <c r="AA21" i="14"/>
  <c r="AA20" i="14"/>
  <c r="AO27" i="14" l="1"/>
  <c r="AO28" i="14"/>
  <c r="AJ28" i="14"/>
  <c r="AA28" i="14"/>
  <c r="AA42" i="14"/>
  <c r="AI27" i="14"/>
  <c r="AK27" i="14"/>
  <c r="AN27" i="14"/>
  <c r="AJ27" i="14"/>
  <c r="AG28" i="14"/>
  <c r="AI28" i="14"/>
  <c r="AK28" i="14"/>
  <c r="AN28" i="14"/>
  <c r="AQ39" i="14" l="1"/>
  <c r="AQ38" i="14"/>
  <c r="AQ37" i="14"/>
  <c r="AQ36" i="14"/>
  <c r="AQ35" i="14"/>
  <c r="AQ34" i="14"/>
  <c r="AP39" i="14" l="1"/>
  <c r="AP38" i="14"/>
  <c r="AP37" i="14"/>
  <c r="AP36" i="14"/>
  <c r="AP35" i="14"/>
  <c r="AP34" i="14"/>
  <c r="AO39" i="14" l="1"/>
  <c r="AO38" i="14"/>
  <c r="AO37" i="14"/>
  <c r="AO36" i="14"/>
  <c r="AO35" i="14"/>
  <c r="AO34" i="14"/>
  <c r="AN39" i="14" l="1"/>
  <c r="AN38" i="14"/>
  <c r="AN37" i="14"/>
  <c r="AN36" i="14"/>
  <c r="AN35" i="14"/>
  <c r="AN34" i="14"/>
  <c r="AL39" i="14" l="1"/>
  <c r="AL38" i="14"/>
  <c r="AL37" i="14"/>
  <c r="AL36" i="14"/>
  <c r="AL35" i="14"/>
  <c r="AL34" i="14"/>
  <c r="AK39" i="14" l="1"/>
  <c r="AK38" i="14"/>
  <c r="AK37" i="14"/>
  <c r="AK36" i="14"/>
  <c r="AK35" i="14"/>
  <c r="AK34" i="14"/>
  <c r="AJ39" i="14" l="1"/>
  <c r="AJ38" i="14"/>
  <c r="AJ37" i="14"/>
  <c r="AJ36" i="14"/>
  <c r="AJ35" i="14"/>
  <c r="AJ34" i="14"/>
  <c r="AI37" i="14" l="1"/>
  <c r="AI36" i="14"/>
  <c r="AI39" i="14"/>
  <c r="AI35" i="14"/>
  <c r="AI38" i="14" l="1"/>
  <c r="AI34" i="14" l="1"/>
  <c r="AH6" i="14" l="1"/>
  <c r="AH10" i="14"/>
  <c r="AH32" i="14" s="1"/>
  <c r="AH37" i="14"/>
  <c r="AH36" i="14"/>
  <c r="AH39" i="14" l="1"/>
  <c r="AH9" i="14"/>
  <c r="AH28" i="14"/>
  <c r="AH5" i="14"/>
  <c r="AH35" i="14"/>
  <c r="AH38" i="14" l="1"/>
  <c r="AH31" i="14"/>
  <c r="AH34" i="14"/>
  <c r="AH4" i="14"/>
  <c r="AH27" i="14"/>
  <c r="AG5" i="14" l="1"/>
  <c r="AG34" i="14" s="1"/>
  <c r="AG9" i="14"/>
  <c r="AG31" i="14" s="1"/>
  <c r="AG39" i="14"/>
  <c r="AG37" i="14"/>
  <c r="AG36" i="14"/>
  <c r="AG35" i="14"/>
  <c r="AG4" i="14" l="1"/>
  <c r="AG27" i="14"/>
  <c r="AG38" i="14"/>
  <c r="AE39" i="14" l="1"/>
  <c r="AE37" i="14"/>
  <c r="AE36" i="14"/>
  <c r="AE38" i="14"/>
  <c r="AB6" i="14" l="1"/>
  <c r="AC6" i="14" s="1"/>
  <c r="AD9" i="14"/>
  <c r="AD31" i="14" s="1"/>
  <c r="AD39" i="14"/>
  <c r="AD37" i="14"/>
  <c r="AD36" i="14"/>
  <c r="AD38" i="14" l="1"/>
  <c r="AC28" i="14"/>
  <c r="AB42" i="14"/>
  <c r="AC42" i="14" s="1"/>
  <c r="AB28" i="14"/>
  <c r="AD6" i="14"/>
  <c r="AD5" i="14" s="1"/>
  <c r="AD34" i="14" s="1"/>
  <c r="AD28" i="14" l="1"/>
  <c r="AD42" i="14"/>
  <c r="AE6" i="14"/>
  <c r="AD35" i="14"/>
  <c r="AD4" i="14"/>
  <c r="AD27" i="14"/>
  <c r="AE28" i="14" l="1"/>
  <c r="AE42" i="14"/>
  <c r="AG42" i="14" s="1"/>
  <c r="AH42" i="14" s="1"/>
  <c r="AI42" i="14" s="1"/>
  <c r="AJ42" i="14" s="1"/>
  <c r="AK42" i="14" s="1"/>
  <c r="AL42" i="14" s="1"/>
  <c r="AN42" i="14" s="1"/>
  <c r="AO42" i="14" s="1"/>
  <c r="AP42" i="14" s="1"/>
  <c r="AQ42" i="14" s="1"/>
  <c r="AR42" i="14" s="1"/>
  <c r="AS42" i="14" s="1"/>
  <c r="AU42" i="14" s="1"/>
  <c r="AV42" i="14" s="1"/>
  <c r="AW42" i="14" s="1"/>
  <c r="AX42" i="14" s="1"/>
  <c r="BA42" i="14" s="1"/>
  <c r="BB42" i="14" s="1"/>
  <c r="BC42" i="14" s="1"/>
  <c r="BD42" i="14" s="1"/>
  <c r="AE5" i="14"/>
  <c r="AE35" i="14"/>
  <c r="AE4" i="14" l="1"/>
  <c r="AE27" i="14"/>
  <c r="AE34" i="14"/>
  <c r="AC9" i="14" l="1"/>
  <c r="AC39" i="14"/>
  <c r="AC37" i="14"/>
  <c r="AC36" i="14"/>
  <c r="AC38" i="14" l="1"/>
  <c r="AC31" i="14"/>
  <c r="AB14" i="14" l="1"/>
  <c r="AB12" i="14" s="1"/>
  <c r="AB5" i="14"/>
  <c r="AB27" i="14" l="1"/>
  <c r="AB4" i="14"/>
  <c r="AC35" i="14"/>
  <c r="AC5" i="14"/>
  <c r="AC4" i="14" l="1"/>
  <c r="AC27" i="14"/>
  <c r="AC34" i="14"/>
  <c r="AB39" i="14" l="1"/>
  <c r="AB37" i="14"/>
  <c r="AB36" i="14"/>
  <c r="AB35" i="14"/>
  <c r="AB34" i="14"/>
  <c r="AB38" i="14"/>
  <c r="AA5" i="14" l="1"/>
  <c r="AA9" i="14"/>
  <c r="AA31" i="14" s="1"/>
  <c r="AA4" i="14" l="1"/>
  <c r="AA27" i="14"/>
  <c r="AA41" i="14"/>
  <c r="AB41" i="14" s="1"/>
  <c r="AC41" i="14" s="1"/>
  <c r="AD41" i="14" s="1"/>
  <c r="AE41" i="14" s="1"/>
  <c r="AG41" i="14" s="1"/>
  <c r="AH41" i="14" s="1"/>
  <c r="AI41" i="14" s="1"/>
  <c r="AJ41" i="14" s="1"/>
  <c r="AK41" i="14" s="1"/>
  <c r="AL41" i="14" s="1"/>
  <c r="AN41" i="14" s="1"/>
  <c r="AO41" i="14" s="1"/>
  <c r="AP41" i="14" s="1"/>
  <c r="AQ41" i="14" s="1"/>
  <c r="AR41" i="14" s="1"/>
  <c r="AS41" i="14" s="1"/>
  <c r="AU41" i="14" s="1"/>
  <c r="AV41" i="14" s="1"/>
  <c r="AW41" i="14" s="1"/>
  <c r="AX41" i="14" s="1"/>
  <c r="BA41" i="14" s="1"/>
  <c r="BB41" i="14" s="1"/>
  <c r="BC41" i="14" s="1"/>
  <c r="BD41" i="14" s="1"/>
  <c r="AA39" i="14" l="1"/>
  <c r="AA38" i="14"/>
  <c r="AA37" i="14"/>
  <c r="AA36" i="14"/>
  <c r="AA35" i="14"/>
  <c r="AA34" i="14"/>
  <c r="Z42" i="14"/>
  <c r="Z41" i="14"/>
  <c r="Z3" i="14"/>
  <c r="AA3" i="14" s="1"/>
  <c r="AB3" i="14" s="1"/>
  <c r="AC3" i="14" s="1"/>
  <c r="AD3" i="14" s="1"/>
  <c r="AE3" i="14" s="1"/>
  <c r="AF3" i="14" s="1"/>
  <c r="AG3" i="14" s="1"/>
  <c r="AH3" i="14" s="1"/>
  <c r="AI3" i="14" s="1"/>
  <c r="AJ3" i="14" s="1"/>
  <c r="AK3" i="14" s="1"/>
  <c r="AL3" i="14" s="1"/>
  <c r="AM3" i="14" s="1"/>
  <c r="AN3" i="14" s="1"/>
  <c r="AO3" i="14" s="1"/>
  <c r="AP3" i="14" s="1"/>
  <c r="AQ3" i="14" s="1"/>
  <c r="AR3" i="14" s="1"/>
  <c r="AS3" i="14" s="1"/>
  <c r="AT3" i="14" s="1"/>
  <c r="AU3" i="14" s="1"/>
  <c r="AV3" i="14" s="1"/>
  <c r="AW3" i="14" s="1"/>
  <c r="AX3" i="14" s="1"/>
  <c r="AY3" i="14" s="1"/>
  <c r="AZ3" i="14" s="1"/>
  <c r="BA3" i="14" s="1"/>
  <c r="BB3" i="14" s="1"/>
  <c r="BC3" i="14" s="1"/>
  <c r="BD3" i="14" s="1"/>
  <c r="BE3" i="14" s="1"/>
  <c r="BF3" i="14" s="1"/>
  <c r="BG3" i="14" s="1"/>
  <c r="BH3" i="14" s="1"/>
  <c r="BI3" i="14" s="1"/>
  <c r="BJ3" i="14" s="1"/>
  <c r="BK3" i="14" s="1"/>
  <c r="BL3" i="14" s="1"/>
  <c r="BM3" i="14" s="1"/>
  <c r="BN3" i="14" s="1"/>
  <c r="BO3" i="14" s="1"/>
  <c r="BP3" i="14" s="1"/>
  <c r="BQ3" i="14" s="1"/>
  <c r="BR3" i="14" s="1"/>
  <c r="BS3" i="14" s="1"/>
  <c r="BT3" i="14" s="1"/>
  <c r="BU3" i="14" s="1"/>
  <c r="BV3" i="14" s="1"/>
  <c r="BW3" i="14" s="1"/>
  <c r="BX3" i="14" s="1"/>
  <c r="BY3" i="14" s="1"/>
  <c r="BZ3" i="14" s="1"/>
  <c r="CA3" i="14" s="1"/>
  <c r="CB3" i="14" s="1"/>
  <c r="CC3" i="14" s="1"/>
  <c r="CD3" i="14" s="1"/>
  <c r="CE3" i="14" s="1"/>
  <c r="CF3" i="14" s="1"/>
  <c r="CG3" i="14" s="1"/>
  <c r="CH3" i="14" s="1"/>
  <c r="CI3" i="14" s="1"/>
  <c r="CJ3" i="14" s="1"/>
  <c r="CK3" i="14" s="1"/>
  <c r="CL3" i="14" s="1"/>
  <c r="CM3" i="14" s="1"/>
  <c r="CN3" i="14" s="1"/>
  <c r="CO3" i="14" s="1"/>
  <c r="CP3" i="14" s="1"/>
  <c r="CQ3" i="14" s="1"/>
  <c r="CR3" i="14" s="1"/>
  <c r="CS3" i="14" s="1"/>
  <c r="CT3" i="14" s="1"/>
  <c r="CU3" i="14" s="1"/>
  <c r="CV3" i="14" s="1"/>
  <c r="CW3" i="14" s="1"/>
  <c r="CX3" i="14" s="1"/>
  <c r="CY3" i="14" s="1"/>
  <c r="CZ3" i="14" s="1"/>
  <c r="DA3" i="14" s="1"/>
  <c r="DB3" i="14" s="1"/>
  <c r="DC3" i="14" s="1"/>
  <c r="DD3" i="14" s="1"/>
  <c r="DE3" i="14" s="1"/>
  <c r="DF3" i="14" s="1"/>
  <c r="DG3" i="14" s="1"/>
  <c r="DH3" i="14" s="1"/>
  <c r="DI3" i="14" s="1"/>
  <c r="DJ3" i="14" s="1"/>
  <c r="DK3" i="14" s="1"/>
  <c r="DL3" i="14" s="1"/>
  <c r="DM3" i="14" s="1"/>
  <c r="DN3" i="14" s="1"/>
  <c r="DO3" i="14" s="1"/>
  <c r="DP3" i="14" s="1"/>
  <c r="DQ3" i="14" s="1"/>
  <c r="DR3" i="14" s="1"/>
  <c r="DS3" i="14" s="1"/>
  <c r="DT3" i="14" s="1"/>
  <c r="DU3" i="14" s="1"/>
  <c r="DV3" i="14" s="1"/>
  <c r="DW3" i="14" s="1"/>
  <c r="DX3" i="14" s="1"/>
  <c r="DY3" i="14" s="1"/>
  <c r="DZ3" i="14" s="1"/>
  <c r="EA3" i="14" s="1"/>
  <c r="EB3" i="14" s="1"/>
  <c r="EC3" i="14" s="1"/>
  <c r="ED3" i="14" s="1"/>
  <c r="EE3" i="14" s="1"/>
  <c r="EF3" i="14" s="1"/>
  <c r="EG3" i="14" s="1"/>
  <c r="EH3" i="14" s="1"/>
  <c r="EI3" i="14" s="1"/>
  <c r="EJ3" i="14" s="1"/>
  <c r="EK3" i="14" s="1"/>
  <c r="EL3" i="14" s="1"/>
  <c r="EM3" i="14" s="1"/>
  <c r="EN3" i="14" s="1"/>
  <c r="EO3" i="14" s="1"/>
  <c r="EP3" i="14" s="1"/>
  <c r="EQ3" i="14" s="1"/>
  <c r="ER3" i="14" s="1"/>
  <c r="ES3" i="14" s="1"/>
  <c r="ET3" i="14" s="1"/>
  <c r="EU3" i="14" s="1"/>
  <c r="EV3" i="14" s="1"/>
  <c r="EW3" i="14" s="1"/>
  <c r="EX3" i="14" s="1"/>
  <c r="EY3" i="14" s="1"/>
  <c r="EZ3" i="14" s="1"/>
  <c r="FA3" i="14" s="1"/>
  <c r="FB3" i="14" s="1"/>
  <c r="FC3" i="14" s="1"/>
  <c r="FD3" i="14" s="1"/>
  <c r="FE3" i="14" s="1"/>
  <c r="FF3" i="14" s="1"/>
  <c r="FG3" i="14" s="1"/>
  <c r="FH3" i="14" s="1"/>
  <c r="FI3" i="14" s="1"/>
  <c r="FJ3" i="14" s="1"/>
  <c r="FK3" i="14" s="1"/>
  <c r="FL3" i="14" s="1"/>
  <c r="FM3" i="14" s="1"/>
  <c r="FN3" i="14" s="1"/>
  <c r="FO3" i="14" s="1"/>
  <c r="FP3" i="14" s="1"/>
  <c r="FQ3" i="14" s="1"/>
  <c r="FR3" i="14" s="1"/>
  <c r="FS3" i="14" s="1"/>
  <c r="FT3" i="14" s="1"/>
  <c r="FU3" i="14" s="1"/>
  <c r="FV3" i="14" s="1"/>
  <c r="FW3" i="14" s="1"/>
  <c r="FX3" i="14" s="1"/>
  <c r="FY3" i="14" s="1"/>
  <c r="FZ3" i="14" s="1"/>
  <c r="GA3" i="14" s="1"/>
  <c r="GB3" i="14" s="1"/>
  <c r="GC3" i="14" s="1"/>
  <c r="GD3" i="14" s="1"/>
  <c r="GE3" i="14" s="1"/>
  <c r="GF3" i="14" s="1"/>
  <c r="GG3" i="14" s="1"/>
  <c r="GH3" i="14" s="1"/>
  <c r="GI3" i="14" s="1"/>
  <c r="GJ3" i="14" s="1"/>
  <c r="GK3" i="14" s="1"/>
  <c r="GL3" i="14" s="1"/>
  <c r="GM3" i="14" s="1"/>
  <c r="GN3" i="14" s="1"/>
  <c r="GO3" i="14" s="1"/>
  <c r="GP3" i="14" s="1"/>
  <c r="GQ3" i="14" s="1"/>
  <c r="GR3" i="14" s="1"/>
  <c r="GS3" i="14" s="1"/>
  <c r="GT3" i="14" s="1"/>
  <c r="GU3" i="14" s="1"/>
  <c r="GV3" i="14" s="1"/>
  <c r="GW3" i="14" s="1"/>
  <c r="GX3" i="14" s="1"/>
  <c r="GY3" i="14" s="1"/>
  <c r="GZ3" i="14" s="1"/>
  <c r="HA3" i="14" s="1"/>
  <c r="HB3" i="14" s="1"/>
  <c r="HC3" i="14" s="1"/>
  <c r="HD3" i="14" s="1"/>
  <c r="HE3" i="14" s="1"/>
  <c r="HF3" i="14" s="1"/>
  <c r="HG3" i="14" s="1"/>
  <c r="HH3" i="14" s="1"/>
  <c r="HI3" i="14" s="1"/>
  <c r="HJ3" i="14" s="1"/>
  <c r="HK3" i="14" s="1"/>
  <c r="HL3" i="14" s="1"/>
  <c r="HM3" i="14" s="1"/>
  <c r="HN3" i="14" s="1"/>
  <c r="HO3" i="14" s="1"/>
  <c r="HP3" i="14" s="1"/>
  <c r="HQ3" i="14" s="1"/>
  <c r="HR3" i="14" s="1"/>
  <c r="HS3" i="14" s="1"/>
  <c r="HT3" i="14" s="1"/>
  <c r="HU3" i="14" s="1"/>
  <c r="HV3" i="14" s="1"/>
  <c r="HW3" i="14" s="1"/>
  <c r="HX3" i="14" s="1"/>
  <c r="HY3" i="14" s="1"/>
  <c r="HZ3" i="14" s="1"/>
  <c r="IA3" i="14" s="1"/>
  <c r="IB3" i="14" s="1"/>
  <c r="IC3" i="14" s="1"/>
  <c r="ID3" i="14" s="1"/>
  <c r="IE3" i="14" s="1"/>
  <c r="IF3" i="14" s="1"/>
  <c r="IG3" i="14" s="1"/>
  <c r="IH3" i="14" s="1"/>
  <c r="II3" i="14" s="1"/>
  <c r="IJ3" i="14" s="1"/>
  <c r="IK3" i="14" s="1"/>
  <c r="IL3" i="14" s="1"/>
  <c r="IM3" i="14" s="1"/>
  <c r="IN3" i="14" s="1"/>
  <c r="IO3" i="14" s="1"/>
  <c r="IP3" i="14" s="1"/>
  <c r="IQ3" i="14" s="1"/>
  <c r="IR3" i="14" s="1"/>
  <c r="IS3" i="14" s="1"/>
  <c r="IT3" i="14" s="1"/>
  <c r="IU3" i="14" s="1"/>
  <c r="IV3" i="14" s="1"/>
  <c r="IW3" i="14" s="1"/>
  <c r="IX3" i="14" s="1"/>
  <c r="IY3" i="14" s="1"/>
  <c r="IZ3" i="14" s="1"/>
  <c r="JA3" i="14" s="1"/>
  <c r="JB3" i="14" s="1"/>
  <c r="JC3" i="14" s="1"/>
  <c r="JD3" i="14" s="1"/>
  <c r="JE3" i="14" s="1"/>
  <c r="JF3" i="14" s="1"/>
  <c r="JG3" i="14" s="1"/>
  <c r="JH3" i="14" s="1"/>
  <c r="JI3" i="14" s="1"/>
  <c r="JJ3" i="14" s="1"/>
  <c r="JK3" i="14" s="1"/>
  <c r="JL3" i="14" s="1"/>
  <c r="JM3" i="14" s="1"/>
  <c r="JN3" i="14" s="1"/>
  <c r="JO3" i="14" s="1"/>
  <c r="JP3" i="14" s="1"/>
  <c r="JQ3" i="14" s="1"/>
  <c r="JR3" i="14" s="1"/>
  <c r="JS3" i="14" s="1"/>
  <c r="JT3" i="14" s="1"/>
  <c r="JU3" i="14" s="1"/>
  <c r="JV3" i="14" s="1"/>
  <c r="JW3" i="14" s="1"/>
  <c r="JX3" i="14" s="1"/>
  <c r="JY3" i="14" s="1"/>
  <c r="JZ3" i="14" s="1"/>
  <c r="KA3" i="14" s="1"/>
  <c r="KB3" i="14" s="1"/>
  <c r="KC3" i="14" s="1"/>
  <c r="KD3" i="14" s="1"/>
  <c r="KE3" i="14" s="1"/>
  <c r="KF3" i="14" s="1"/>
  <c r="KG3" i="14" s="1"/>
  <c r="KH3" i="14" s="1"/>
  <c r="KI3" i="14" s="1"/>
  <c r="KJ3" i="14" s="1"/>
  <c r="KK3" i="14" s="1"/>
  <c r="KL3" i="14" s="1"/>
  <c r="KM3" i="14" s="1"/>
  <c r="KN3" i="14" s="1"/>
  <c r="KO3" i="14" s="1"/>
  <c r="KP3" i="14" s="1"/>
  <c r="KQ3" i="14" s="1"/>
  <c r="KR3" i="14" s="1"/>
  <c r="KS3" i="14" s="1"/>
  <c r="KT3" i="14" s="1"/>
  <c r="KU3" i="14" s="1"/>
  <c r="KV3" i="14" s="1"/>
  <c r="KW3" i="14" s="1"/>
  <c r="KX3" i="14" s="1"/>
  <c r="KY3" i="14" s="1"/>
  <c r="KZ3" i="14" s="1"/>
  <c r="LA3" i="14" s="1"/>
  <c r="LB3" i="14" s="1"/>
  <c r="LC3" i="14" s="1"/>
  <c r="LD3" i="14" s="1"/>
  <c r="LE3" i="14" s="1"/>
  <c r="LF3" i="14" s="1"/>
  <c r="LG3" i="14" s="1"/>
  <c r="LH3" i="14" s="1"/>
  <c r="LI3" i="14" s="1"/>
  <c r="LJ3" i="14" s="1"/>
  <c r="LK3" i="14" s="1"/>
  <c r="LL3" i="14" s="1"/>
  <c r="LM3" i="14" s="1"/>
  <c r="LN3" i="14" s="1"/>
  <c r="LO3" i="14" s="1"/>
  <c r="LP3" i="14" s="1"/>
  <c r="LQ3" i="14" s="1"/>
  <c r="LR3" i="14" s="1"/>
  <c r="LS3" i="14" s="1"/>
  <c r="LT3" i="14" s="1"/>
  <c r="LU3" i="14" s="1"/>
  <c r="LV3" i="14" s="1"/>
  <c r="LW3" i="14" s="1"/>
  <c r="LX3" i="14" s="1"/>
  <c r="LY3" i="14" s="1"/>
  <c r="LZ3" i="14" s="1"/>
  <c r="MA3" i="14" s="1"/>
  <c r="MB3" i="14" s="1"/>
  <c r="MC3" i="14" s="1"/>
  <c r="MD3" i="14" s="1"/>
  <c r="ME3" i="14" s="1"/>
  <c r="MF3" i="14" s="1"/>
  <c r="MG3" i="14" s="1"/>
  <c r="MH3" i="14" s="1"/>
  <c r="MI3" i="14" s="1"/>
  <c r="MJ3" i="14" s="1"/>
  <c r="MK3" i="14" s="1"/>
  <c r="ML3" i="14" s="1"/>
  <c r="MM3" i="14" s="1"/>
  <c r="MN3" i="14" s="1"/>
  <c r="MO3" i="14" s="1"/>
  <c r="MP3" i="14" s="1"/>
  <c r="MQ3" i="14" s="1"/>
  <c r="MR3" i="14" s="1"/>
  <c r="MS3" i="14" s="1"/>
  <c r="MT3" i="14" s="1"/>
  <c r="MU3" i="14" s="1"/>
  <c r="MV3" i="14" s="1"/>
  <c r="MW3" i="14" s="1"/>
  <c r="MX3" i="14" s="1"/>
  <c r="MY3" i="14" s="1"/>
  <c r="MZ3" i="14" s="1"/>
  <c r="NA3" i="14" s="1"/>
  <c r="NB3" i="14" s="1"/>
  <c r="NC3" i="14" s="1"/>
  <c r="ND3" i="14" s="1"/>
  <c r="NE3" i="14" s="1"/>
  <c r="NF3" i="14" s="1"/>
  <c r="NG3" i="14" s="1"/>
  <c r="NH3" i="14" s="1"/>
  <c r="NI3" i="14" s="1"/>
  <c r="NJ3" i="14" s="1"/>
  <c r="NK3" i="14" s="1"/>
  <c r="NL3" i="14" s="1"/>
  <c r="NM3" i="14" s="1"/>
  <c r="NN3" i="14" s="1"/>
  <c r="NO3" i="14" s="1"/>
  <c r="NP3" i="14" s="1"/>
  <c r="NQ3" i="14" s="1"/>
  <c r="NR3" i="14" s="1"/>
  <c r="NS3" i="14" s="1"/>
  <c r="NT3" i="14" s="1"/>
  <c r="NU3" i="14" s="1"/>
  <c r="NV3" i="14" s="1"/>
  <c r="NW3" i="14" s="1"/>
  <c r="NX3" i="14" s="1"/>
  <c r="NY3" i="14" s="1"/>
  <c r="NZ3" i="14" s="1"/>
  <c r="OA3" i="14" s="1"/>
  <c r="OB3" i="14" s="1"/>
  <c r="OC3" i="14" s="1"/>
  <c r="OD3" i="14" s="1"/>
  <c r="OE3" i="14" s="1"/>
  <c r="OF3" i="14" s="1"/>
  <c r="OG3" i="14" s="1"/>
  <c r="OH3" i="14" s="1"/>
  <c r="OI3" i="14" s="1"/>
  <c r="OJ3" i="14" s="1"/>
  <c r="OK3" i="14" s="1"/>
  <c r="OL3" i="14" s="1"/>
  <c r="OM3" i="14" s="1"/>
  <c r="ON3" i="14" s="1"/>
  <c r="OO3" i="14" s="1"/>
  <c r="OP3" i="14" s="1"/>
  <c r="OQ3" i="14" s="1"/>
  <c r="OR3" i="14" s="1"/>
  <c r="OS3" i="14" s="1"/>
  <c r="OT3" i="14" s="1"/>
  <c r="OU3" i="14" s="1"/>
  <c r="OV3" i="14" s="1"/>
  <c r="OW3" i="14" s="1"/>
  <c r="OX3" i="14" s="1"/>
  <c r="OY3" i="14" s="1"/>
  <c r="OZ3" i="14" s="1"/>
  <c r="PA3" i="14" s="1"/>
  <c r="PB3" i="14" s="1"/>
  <c r="PC3" i="14" s="1"/>
  <c r="PD3" i="14" s="1"/>
  <c r="PE3" i="14" s="1"/>
  <c r="PF3" i="14" s="1"/>
  <c r="PG3" i="14" s="1"/>
  <c r="PH3" i="14" s="1"/>
  <c r="PI3" i="14" s="1"/>
  <c r="PJ3" i="14" s="1"/>
  <c r="PK3" i="14" s="1"/>
  <c r="PL3" i="14" s="1"/>
  <c r="PM3" i="14" s="1"/>
  <c r="PN3" i="14" s="1"/>
  <c r="PO3" i="14" s="1"/>
  <c r="PP3" i="14" s="1"/>
  <c r="PQ3" i="14" s="1"/>
  <c r="PR3" i="14" s="1"/>
  <c r="PS3" i="14" s="1"/>
  <c r="PT3" i="14" s="1"/>
  <c r="PU3" i="14" s="1"/>
  <c r="PV3" i="14" s="1"/>
  <c r="PW3" i="14" s="1"/>
  <c r="PX3" i="14" s="1"/>
  <c r="PY3" i="14" s="1"/>
  <c r="PZ3" i="14" s="1"/>
  <c r="QA3" i="14" s="1"/>
  <c r="QB3" i="14" s="1"/>
  <c r="QC3" i="14" s="1"/>
  <c r="QD3" i="14" s="1"/>
  <c r="QE3" i="14" s="1"/>
  <c r="QF3" i="14" s="1"/>
  <c r="QG3" i="14" s="1"/>
  <c r="QH3" i="14" s="1"/>
  <c r="QI3" i="14" s="1"/>
  <c r="QJ3" i="14" s="1"/>
  <c r="QK3" i="14" s="1"/>
  <c r="QL3" i="14" s="1"/>
  <c r="QM3" i="14" s="1"/>
  <c r="QN3" i="14" s="1"/>
  <c r="QO3" i="14" s="1"/>
  <c r="QP3" i="14" s="1"/>
  <c r="QQ3" i="14" s="1"/>
  <c r="QR3" i="14" s="1"/>
  <c r="QS3" i="14" s="1"/>
  <c r="QT3" i="14" s="1"/>
  <c r="QU3" i="14" s="1"/>
  <c r="QV3" i="14" s="1"/>
  <c r="QW3" i="14" s="1"/>
  <c r="QX3" i="14" s="1"/>
  <c r="QY3" i="14" s="1"/>
  <c r="QZ3" i="14" s="1"/>
  <c r="RA3" i="14" s="1"/>
  <c r="RB3" i="14" s="1"/>
  <c r="RC3" i="14" s="1"/>
  <c r="RD3" i="14" s="1"/>
  <c r="RE3" i="14" s="1"/>
  <c r="RF3" i="14" s="1"/>
  <c r="RG3" i="14" s="1"/>
  <c r="RH3" i="14" s="1"/>
  <c r="RI3" i="14" s="1"/>
  <c r="RJ3" i="14" s="1"/>
  <c r="RK3" i="14" s="1"/>
  <c r="RL3" i="14" s="1"/>
  <c r="RM3" i="14" s="1"/>
  <c r="RN3" i="14" s="1"/>
  <c r="RO3" i="14" s="1"/>
  <c r="RP3" i="14" s="1"/>
  <c r="RQ3" i="14" s="1"/>
  <c r="RR3" i="14" s="1"/>
  <c r="RS3" i="14" s="1"/>
  <c r="RT3" i="14" s="1"/>
  <c r="RU3" i="14" s="1"/>
  <c r="RV3" i="14" s="1"/>
  <c r="RW3" i="14" s="1"/>
  <c r="RX3" i="14" s="1"/>
  <c r="RY3" i="14" s="1"/>
  <c r="RZ3" i="14" s="1"/>
  <c r="SA3" i="14" s="1"/>
  <c r="SB3" i="14" s="1"/>
  <c r="SC3" i="14" s="1"/>
  <c r="SD3" i="14" s="1"/>
  <c r="SE3" i="14" s="1"/>
  <c r="SF3" i="14" s="1"/>
  <c r="SG3" i="14" s="1"/>
  <c r="SH3" i="14" s="1"/>
  <c r="SI3" i="14" s="1"/>
  <c r="SJ3" i="14" s="1"/>
  <c r="SK3" i="14" s="1"/>
  <c r="SL3" i="14" s="1"/>
  <c r="SM3" i="14" s="1"/>
  <c r="SN3" i="14" s="1"/>
  <c r="SO3" i="14" s="1"/>
  <c r="SP3" i="14" s="1"/>
  <c r="SQ3" i="14" s="1"/>
  <c r="SR3" i="14" s="1"/>
  <c r="SS3" i="14" s="1"/>
  <c r="ST3" i="14" s="1"/>
  <c r="SU3" i="14" s="1"/>
  <c r="SV3" i="14" s="1"/>
  <c r="SW3" i="14" s="1"/>
  <c r="SX3" i="14" s="1"/>
  <c r="SY3" i="14" s="1"/>
  <c r="SZ3" i="14" s="1"/>
  <c r="TA3" i="14" s="1"/>
  <c r="TB3" i="14" s="1"/>
  <c r="TC3" i="14" s="1"/>
  <c r="TD3" i="14" s="1"/>
  <c r="TE3" i="14" s="1"/>
  <c r="TF3" i="14" s="1"/>
  <c r="TG3" i="14" s="1"/>
  <c r="TH3" i="14" s="1"/>
  <c r="TI3" i="14" s="1"/>
  <c r="TJ3" i="14" s="1"/>
  <c r="TK3" i="14" s="1"/>
  <c r="TL3" i="14" s="1"/>
  <c r="TM3" i="14" s="1"/>
  <c r="TN3" i="14" s="1"/>
  <c r="TO3" i="14" s="1"/>
  <c r="TP3" i="14" s="1"/>
  <c r="TQ3" i="14" s="1"/>
  <c r="TR3" i="14" s="1"/>
  <c r="TS3" i="14" s="1"/>
  <c r="TT3" i="14" s="1"/>
  <c r="TU3" i="14" s="1"/>
  <c r="TV3" i="14" s="1"/>
  <c r="TW3" i="14" s="1"/>
  <c r="TX3" i="14" s="1"/>
  <c r="TY3" i="14" s="1"/>
  <c r="TZ3" i="14" s="1"/>
  <c r="UA3" i="14" s="1"/>
  <c r="UB3" i="14" s="1"/>
  <c r="UC3" i="14" s="1"/>
  <c r="UD3" i="14" s="1"/>
  <c r="UE3" i="14" s="1"/>
  <c r="UF3" i="14" s="1"/>
  <c r="UG3" i="14" s="1"/>
  <c r="UH3" i="14" s="1"/>
  <c r="UI3" i="14" s="1"/>
  <c r="UJ3" i="14" s="1"/>
  <c r="UK3" i="14" s="1"/>
  <c r="UL3" i="14" s="1"/>
  <c r="UM3" i="14" s="1"/>
  <c r="UN3" i="14" s="1"/>
  <c r="UO3" i="14" s="1"/>
  <c r="UP3" i="14" s="1"/>
  <c r="UQ3" i="14" s="1"/>
  <c r="UR3" i="14" s="1"/>
  <c r="US3" i="14" s="1"/>
  <c r="UT3" i="14" s="1"/>
  <c r="UU3" i="14" s="1"/>
  <c r="UV3" i="14" s="1"/>
  <c r="UW3" i="14" s="1"/>
  <c r="UX3" i="14" s="1"/>
  <c r="UY3" i="14" s="1"/>
  <c r="UZ3" i="14" s="1"/>
  <c r="VA3" i="14" s="1"/>
  <c r="VB3" i="14" s="1"/>
  <c r="VC3" i="14" s="1"/>
  <c r="VD3" i="14" s="1"/>
  <c r="VE3" i="14" s="1"/>
  <c r="VF3" i="14" s="1"/>
  <c r="VG3" i="14" s="1"/>
  <c r="VH3" i="14" s="1"/>
  <c r="VI3" i="14" s="1"/>
  <c r="VJ3" i="14" s="1"/>
  <c r="VK3" i="14" s="1"/>
  <c r="VL3" i="14" s="1"/>
  <c r="VM3" i="14" s="1"/>
  <c r="VN3" i="14" s="1"/>
  <c r="VO3" i="14" s="1"/>
  <c r="VP3" i="14" s="1"/>
  <c r="VQ3" i="14" s="1"/>
  <c r="VR3" i="14" s="1"/>
  <c r="VS3" i="14" s="1"/>
  <c r="VT3" i="14" s="1"/>
  <c r="VU3" i="14" s="1"/>
  <c r="VV3" i="14" s="1"/>
  <c r="VW3" i="14" s="1"/>
  <c r="VX3" i="14" s="1"/>
  <c r="VY3" i="14" s="1"/>
  <c r="VZ3" i="14" s="1"/>
  <c r="WA3" i="14" s="1"/>
  <c r="WB3" i="14" s="1"/>
  <c r="WC3" i="14" s="1"/>
  <c r="WD3" i="14" s="1"/>
  <c r="WE3" i="14" s="1"/>
  <c r="WF3" i="14" s="1"/>
  <c r="WG3" i="14" s="1"/>
  <c r="WH3" i="14" s="1"/>
  <c r="WI3" i="14" s="1"/>
  <c r="WJ3" i="14" s="1"/>
  <c r="WK3" i="14" s="1"/>
  <c r="WL3" i="14" s="1"/>
  <c r="WM3" i="14" s="1"/>
  <c r="WN3" i="14" s="1"/>
  <c r="WO3" i="14" s="1"/>
  <c r="WP3" i="14" s="1"/>
  <c r="WQ3" i="14" s="1"/>
  <c r="WR3" i="14" s="1"/>
  <c r="WS3" i="14" s="1"/>
  <c r="WT3" i="14" s="1"/>
  <c r="WU3" i="14" s="1"/>
  <c r="WV3" i="14" s="1"/>
  <c r="WW3" i="14" s="1"/>
  <c r="WX3" i="14" s="1"/>
  <c r="WY3" i="14" s="1"/>
  <c r="WZ3" i="14" s="1"/>
  <c r="XA3" i="14" s="1"/>
  <c r="XB3" i="14" s="1"/>
  <c r="XC3" i="14" s="1"/>
  <c r="XD3" i="14" s="1"/>
  <c r="XE3" i="14" s="1"/>
  <c r="XF3" i="14" s="1"/>
  <c r="XG3" i="14" s="1"/>
  <c r="XH3" i="14" s="1"/>
  <c r="XI3" i="14" s="1"/>
  <c r="XJ3" i="14" s="1"/>
  <c r="XK3" i="14" s="1"/>
  <c r="XL3" i="14" s="1"/>
  <c r="XM3" i="14" s="1"/>
  <c r="XN3" i="14" s="1"/>
  <c r="XO3" i="14" s="1"/>
  <c r="XP3" i="14" s="1"/>
  <c r="XQ3" i="14" s="1"/>
  <c r="XR3" i="14" s="1"/>
  <c r="XS3" i="14" s="1"/>
  <c r="XT3" i="14" s="1"/>
  <c r="XU3" i="14" s="1"/>
  <c r="XV3" i="14" s="1"/>
  <c r="XW3" i="14" s="1"/>
  <c r="XX3" i="14" s="1"/>
  <c r="XY3" i="14" s="1"/>
  <c r="XZ3" i="14" s="1"/>
  <c r="YA3" i="14" s="1"/>
  <c r="YB3" i="14" s="1"/>
  <c r="YC3" i="14" s="1"/>
  <c r="YD3" i="14" s="1"/>
  <c r="YE3" i="14" s="1"/>
  <c r="YF3" i="14" s="1"/>
  <c r="YG3" i="14" s="1"/>
  <c r="YH3" i="14" s="1"/>
  <c r="YI3" i="14" s="1"/>
  <c r="YJ3" i="14" s="1"/>
  <c r="YK3" i="14" s="1"/>
  <c r="YL3" i="14" s="1"/>
  <c r="YM3" i="14" s="1"/>
  <c r="YN3" i="14" s="1"/>
  <c r="YO3" i="14" s="1"/>
  <c r="YP3" i="14" s="1"/>
  <c r="YQ3" i="14" s="1"/>
  <c r="YR3" i="14" s="1"/>
  <c r="YS3" i="14" s="1"/>
  <c r="YT3" i="14" s="1"/>
  <c r="YU3" i="14" s="1"/>
  <c r="YV3" i="14" s="1"/>
  <c r="YW3" i="14" s="1"/>
  <c r="YX3" i="14" s="1"/>
  <c r="YY3" i="14" s="1"/>
  <c r="YZ3" i="14" s="1"/>
  <c r="ZA3" i="14" s="1"/>
  <c r="ZB3" i="14" s="1"/>
  <c r="ZC3" i="14" s="1"/>
  <c r="ZD3" i="14" s="1"/>
  <c r="ZE3" i="14" s="1"/>
  <c r="ZF3" i="14" s="1"/>
  <c r="ZG3" i="14" s="1"/>
  <c r="ZH3" i="14" s="1"/>
  <c r="ZI3" i="14" s="1"/>
  <c r="ZJ3" i="14" s="1"/>
  <c r="ZK3" i="14" s="1"/>
  <c r="ZL3" i="14" s="1"/>
  <c r="ZM3" i="14" s="1"/>
  <c r="ZN3" i="14" s="1"/>
  <c r="ZO3" i="14" s="1"/>
  <c r="ZP3" i="14" s="1"/>
  <c r="ZQ3" i="14" s="1"/>
  <c r="ZR3" i="14" s="1"/>
  <c r="ZS3" i="14" s="1"/>
  <c r="ZT3" i="14" s="1"/>
  <c r="ZU3" i="14" s="1"/>
  <c r="ZV3" i="14" s="1"/>
  <c r="ZW3" i="14" s="1"/>
  <c r="ZX3" i="14" s="1"/>
  <c r="ZY3" i="14" s="1"/>
  <c r="ZZ3" i="14" s="1"/>
  <c r="AAA3" i="14" s="1"/>
  <c r="AAB3" i="14" s="1"/>
  <c r="AAC3" i="14" s="1"/>
  <c r="AAD3" i="14" s="1"/>
  <c r="AAE3" i="14" s="1"/>
  <c r="AAF3" i="14" s="1"/>
  <c r="AAG3" i="14" s="1"/>
  <c r="AAH3" i="14" s="1"/>
  <c r="AAI3" i="14" s="1"/>
  <c r="AAJ3" i="14" s="1"/>
  <c r="AAK3" i="14" s="1"/>
  <c r="AAL3" i="14" s="1"/>
  <c r="AAM3" i="14" s="1"/>
  <c r="AAN3" i="14" s="1"/>
  <c r="AAO3" i="14" s="1"/>
  <c r="AAP3" i="14" s="1"/>
  <c r="AAQ3" i="14" s="1"/>
  <c r="AAR3" i="14" s="1"/>
  <c r="AAS3" i="14" s="1"/>
  <c r="AAT3" i="14" s="1"/>
  <c r="AAU3" i="14" s="1"/>
  <c r="AAV3" i="14" s="1"/>
  <c r="AAW3" i="14" s="1"/>
  <c r="AAX3" i="14" s="1"/>
  <c r="AAY3" i="14" s="1"/>
  <c r="AAZ3" i="14" s="1"/>
  <c r="ABA3" i="14" s="1"/>
  <c r="ABB3" i="14" s="1"/>
  <c r="ABC3" i="14" s="1"/>
  <c r="ABD3" i="14" s="1"/>
  <c r="ABE3" i="14" s="1"/>
  <c r="ABF3" i="14" s="1"/>
  <c r="ABG3" i="14" s="1"/>
  <c r="ABH3" i="14" s="1"/>
  <c r="ABI3" i="14" s="1"/>
  <c r="ABJ3" i="14" s="1"/>
  <c r="ABK3" i="14" s="1"/>
  <c r="ABL3" i="14" s="1"/>
  <c r="ABM3" i="14" s="1"/>
  <c r="ABN3" i="14" s="1"/>
  <c r="ABO3" i="14" s="1"/>
  <c r="ABP3" i="14" s="1"/>
  <c r="ABQ3" i="14" s="1"/>
  <c r="ABR3" i="14" s="1"/>
  <c r="ABS3" i="14" s="1"/>
  <c r="ABT3" i="14" s="1"/>
  <c r="ABU3" i="14" s="1"/>
  <c r="ABV3" i="14" s="1"/>
  <c r="ABW3" i="14" s="1"/>
  <c r="ABX3" i="14" s="1"/>
  <c r="ABY3" i="14" s="1"/>
  <c r="ABZ3" i="14" s="1"/>
  <c r="ACA3" i="14" s="1"/>
  <c r="ACB3" i="14" s="1"/>
  <c r="ACC3" i="14" s="1"/>
  <c r="ACD3" i="14" s="1"/>
  <c r="ACE3" i="14" s="1"/>
  <c r="ACF3" i="14" s="1"/>
  <c r="ACG3" i="14" s="1"/>
  <c r="ACH3" i="14" s="1"/>
  <c r="ACI3" i="14" s="1"/>
  <c r="ACJ3" i="14" s="1"/>
  <c r="ACK3" i="14" s="1"/>
  <c r="ACL3" i="14" s="1"/>
  <c r="ACM3" i="14" s="1"/>
  <c r="ACN3" i="14" s="1"/>
  <c r="ACO3" i="14" s="1"/>
  <c r="ACP3" i="14" s="1"/>
  <c r="ACQ3" i="14" s="1"/>
  <c r="ACR3" i="14" s="1"/>
  <c r="ACS3" i="14" s="1"/>
  <c r="ACT3" i="14" s="1"/>
  <c r="ACU3" i="14" s="1"/>
  <c r="ACV3" i="14" s="1"/>
  <c r="ACW3" i="14" s="1"/>
  <c r="ACX3" i="14" s="1"/>
  <c r="ACY3" i="14" s="1"/>
  <c r="ACZ3" i="14" s="1"/>
  <c r="ADA3" i="14" s="1"/>
  <c r="ADB3" i="14" s="1"/>
  <c r="ADC3" i="14" s="1"/>
  <c r="ADD3" i="14" s="1"/>
  <c r="ADE3" i="14" s="1"/>
  <c r="ADF3" i="14" s="1"/>
  <c r="ADG3" i="14" s="1"/>
  <c r="ADH3" i="14" s="1"/>
  <c r="ADI3" i="14" s="1"/>
  <c r="ADJ3" i="14" s="1"/>
  <c r="ADK3" i="14" s="1"/>
  <c r="ADL3" i="14" s="1"/>
  <c r="ADM3" i="14" s="1"/>
  <c r="ADN3" i="14" s="1"/>
  <c r="BD44" i="14" l="1"/>
  <c r="BC44" i="14"/>
  <c r="BB44" i="14"/>
  <c r="BA44" i="14"/>
  <c r="AX44" i="14"/>
  <c r="AW44" i="14"/>
  <c r="AV44" i="14"/>
  <c r="AU44" i="14"/>
  <c r="AS44" i="14"/>
  <c r="AR44" i="14"/>
  <c r="AK44" i="14"/>
  <c r="AL44" i="14"/>
  <c r="AQ44" i="14"/>
  <c r="AO44" i="14"/>
  <c r="AN44" i="14"/>
  <c r="AP44" i="14"/>
  <c r="AJ44" i="14"/>
  <c r="AI44" i="14"/>
  <c r="AH44" i="14"/>
  <c r="AG44" i="14"/>
  <c r="AA44" i="14"/>
  <c r="AD44" i="14"/>
  <c r="AB44" i="14"/>
  <c r="AC44" i="14"/>
  <c r="AE44" i="14"/>
  <c r="BD47" i="14"/>
  <c r="BC47" i="14"/>
  <c r="BB47" i="14"/>
  <c r="BA47" i="14"/>
  <c r="AX47" i="14"/>
  <c r="AW47" i="14"/>
  <c r="AV47" i="14"/>
  <c r="AU47" i="14"/>
  <c r="AS47" i="14"/>
  <c r="AR47" i="14"/>
  <c r="AA47" i="14"/>
  <c r="AE47" i="14"/>
  <c r="AL47" i="14"/>
  <c r="AD47" i="14"/>
  <c r="AN47" i="14"/>
  <c r="AG47" i="14"/>
  <c r="AC47" i="14"/>
  <c r="AB47" i="14"/>
  <c r="AO47" i="14"/>
  <c r="AQ47" i="14"/>
  <c r="AP47" i="14"/>
  <c r="AK47" i="14"/>
  <c r="AJ47" i="14"/>
  <c r="AI47" i="14"/>
  <c r="AH47" i="14"/>
  <c r="BD45" i="14"/>
  <c r="BC45" i="14"/>
  <c r="BB45" i="14"/>
  <c r="BA45" i="14"/>
  <c r="AX45" i="14"/>
  <c r="AW45" i="14"/>
  <c r="AV45" i="14"/>
  <c r="AU45" i="14"/>
  <c r="AS45" i="14"/>
  <c r="AR45" i="14"/>
  <c r="AQ45" i="14"/>
  <c r="AO45" i="14"/>
  <c r="AL45" i="14"/>
  <c r="AN45" i="14"/>
  <c r="AP45" i="14"/>
  <c r="AK45" i="14"/>
  <c r="AJ45" i="14"/>
  <c r="AI45" i="14"/>
  <c r="AH45" i="14"/>
  <c r="AG45" i="14"/>
  <c r="AE45" i="14"/>
  <c r="AD45" i="14"/>
  <c r="AC45" i="14"/>
  <c r="AA45" i="14"/>
  <c r="AB45" i="14"/>
  <c r="BD46" i="14"/>
  <c r="BC46" i="14"/>
  <c r="BB46" i="14"/>
  <c r="BA46" i="14"/>
  <c r="AX46" i="14"/>
  <c r="AW46" i="14"/>
  <c r="AV46" i="14"/>
  <c r="AU46" i="14"/>
  <c r="AS46" i="14"/>
  <c r="AR46" i="14"/>
  <c r="AQ46" i="14"/>
  <c r="AP46" i="14"/>
  <c r="AO46" i="14"/>
  <c r="AN46" i="14"/>
  <c r="AL46" i="14"/>
  <c r="AK46" i="14"/>
  <c r="AJ46" i="14"/>
  <c r="AI46" i="14"/>
  <c r="AH46" i="14"/>
  <c r="AG46" i="14"/>
  <c r="AE46" i="14"/>
  <c r="AD46" i="14"/>
  <c r="AC46" i="14"/>
  <c r="AA46" i="14"/>
  <c r="AB46" i="14"/>
  <c r="BD48" i="14"/>
  <c r="BC48" i="14"/>
  <c r="BB48" i="14"/>
  <c r="BA48" i="14"/>
  <c r="AX48" i="14"/>
  <c r="AW48" i="14"/>
  <c r="AV48" i="14"/>
  <c r="AU48" i="14"/>
  <c r="AS48" i="14"/>
  <c r="AR48" i="14"/>
  <c r="AA48" i="14"/>
  <c r="AQ48" i="14"/>
  <c r="AC48" i="14"/>
  <c r="AO48" i="14"/>
  <c r="AN48" i="14"/>
  <c r="AJ48" i="14"/>
  <c r="AI48" i="14"/>
  <c r="AH48" i="14"/>
  <c r="AG48" i="14"/>
  <c r="AP48" i="14"/>
  <c r="AB48" i="14"/>
  <c r="AL48" i="14"/>
  <c r="AD48" i="14"/>
  <c r="AK48" i="14"/>
  <c r="AE48" i="14"/>
  <c r="BD43" i="14"/>
  <c r="BC43" i="14"/>
  <c r="BB43" i="14"/>
  <c r="BA43" i="14"/>
  <c r="AX43" i="14"/>
  <c r="AW43" i="14"/>
  <c r="AV43" i="14"/>
  <c r="AU43" i="14"/>
  <c r="AS43" i="14"/>
  <c r="AR43" i="14"/>
  <c r="AJ43" i="14"/>
  <c r="AP43" i="14"/>
  <c r="AN43" i="14"/>
  <c r="AQ43" i="14"/>
  <c r="AO43" i="14"/>
  <c r="AL43" i="14"/>
  <c r="AK43" i="14"/>
  <c r="AI43" i="14"/>
  <c r="AH43" i="14"/>
  <c r="AG43" i="14"/>
  <c r="AC43" i="14"/>
  <c r="AD43" i="14"/>
  <c r="AB43" i="14"/>
  <c r="AA43" i="14"/>
  <c r="AE43" i="14"/>
  <c r="S6" i="14" l="1"/>
  <c r="S10" i="14"/>
  <c r="S32" i="14" s="1"/>
  <c r="S4" i="14" l="1"/>
  <c r="S28" i="14"/>
  <c r="R5" i="14" l="1"/>
  <c r="R9" i="14"/>
  <c r="R31" i="14" s="1"/>
  <c r="S39" i="14"/>
  <c r="S38" i="14"/>
  <c r="S37" i="14"/>
  <c r="S36" i="14"/>
  <c r="S35" i="14"/>
  <c r="S34" i="14"/>
  <c r="R4" i="14" l="1"/>
  <c r="R27" i="14"/>
  <c r="Q9" i="14" l="1"/>
  <c r="Q4" i="14" l="1"/>
  <c r="Q31" i="14"/>
  <c r="R39" i="14" l="1"/>
  <c r="R38" i="14"/>
  <c r="R36" i="14"/>
  <c r="R35" i="14"/>
  <c r="R34" i="14"/>
  <c r="Q39" i="14" l="1"/>
  <c r="Q38" i="14"/>
  <c r="Q37" i="14"/>
  <c r="Q36" i="14"/>
  <c r="Q35" i="14"/>
  <c r="Q34" i="14"/>
  <c r="P39" i="14" l="1"/>
  <c r="P38" i="14"/>
  <c r="P37" i="14"/>
  <c r="P36" i="14"/>
  <c r="P35" i="14"/>
  <c r="P34" i="14"/>
  <c r="O39" i="14" l="1"/>
  <c r="O38" i="14"/>
  <c r="O37" i="14"/>
  <c r="O36" i="14"/>
  <c r="O35" i="14"/>
  <c r="O34" i="14"/>
  <c r="M5" i="14" l="1"/>
  <c r="M4" i="14" l="1"/>
  <c r="M27" i="14"/>
  <c r="N39" i="14" l="1"/>
  <c r="N38" i="14"/>
  <c r="N37" i="14"/>
  <c r="N36" i="14"/>
  <c r="N35" i="14"/>
  <c r="N34" i="14"/>
  <c r="M39" i="14" l="1"/>
  <c r="M38" i="14"/>
  <c r="M37" i="14"/>
  <c r="M36" i="14"/>
  <c r="M35" i="14"/>
  <c r="M34" i="14"/>
  <c r="L39" i="14" l="1"/>
  <c r="L38" i="14"/>
  <c r="L37" i="14"/>
  <c r="L36" i="14"/>
  <c r="L35" i="14"/>
  <c r="L34" i="14"/>
  <c r="J39" i="14" l="1"/>
  <c r="J38" i="14"/>
  <c r="J37" i="14"/>
  <c r="J36" i="14"/>
  <c r="J35" i="14"/>
  <c r="J34" i="14"/>
  <c r="I39" i="14" l="1"/>
  <c r="I38" i="14"/>
  <c r="I37" i="14"/>
  <c r="I36" i="14"/>
  <c r="I35" i="14"/>
  <c r="I34" i="14"/>
  <c r="H39" i="14"/>
  <c r="H38" i="14"/>
  <c r="H37" i="14"/>
  <c r="H36" i="14"/>
  <c r="H34" i="14"/>
  <c r="H35" i="14" l="1"/>
  <c r="G39" i="14" l="1"/>
  <c r="G37" i="14"/>
  <c r="G36" i="14"/>
  <c r="G5" i="14"/>
  <c r="G6" i="14"/>
  <c r="G9" i="14"/>
  <c r="G31" i="14" s="1"/>
  <c r="G38" i="14" l="1"/>
  <c r="G42" i="14"/>
  <c r="H42" i="14" s="1"/>
  <c r="I42" i="14" s="1"/>
  <c r="J42" i="14" s="1"/>
  <c r="L42" i="14" s="1"/>
  <c r="M42" i="14" s="1"/>
  <c r="N42" i="14" s="1"/>
  <c r="O42" i="14" s="1"/>
  <c r="P42" i="14" s="1"/>
  <c r="Q42" i="14" s="1"/>
  <c r="R42" i="14" s="1"/>
  <c r="S42" i="14" s="1"/>
  <c r="G28" i="14"/>
  <c r="G4" i="14"/>
  <c r="G27" i="14"/>
  <c r="G41" i="14"/>
  <c r="H41" i="14" s="1"/>
  <c r="I41" i="14" s="1"/>
  <c r="J41" i="14" s="1"/>
  <c r="L41" i="14" s="1"/>
  <c r="M41" i="14" s="1"/>
  <c r="N41" i="14" s="1"/>
  <c r="O41" i="14" s="1"/>
  <c r="P41" i="14" s="1"/>
  <c r="Q41" i="14" s="1"/>
  <c r="R41" i="14" s="1"/>
  <c r="S41" i="14" s="1"/>
  <c r="G34" i="14"/>
  <c r="G35" i="14"/>
  <c r="F38" i="14" l="1"/>
  <c r="F39" i="14"/>
  <c r="F37" i="14"/>
  <c r="F36" i="14"/>
  <c r="F35" i="14"/>
  <c r="F34" i="14" l="1"/>
  <c r="E37" i="14" l="1"/>
  <c r="E36" i="14"/>
  <c r="E39" i="14"/>
  <c r="E38" i="14"/>
  <c r="E35" i="14"/>
  <c r="E34" i="14"/>
  <c r="M43" i="14" l="1"/>
  <c r="L43" i="14"/>
  <c r="K43" i="14"/>
  <c r="R43" i="14"/>
  <c r="J43" i="14"/>
  <c r="I43" i="14"/>
  <c r="H43" i="14"/>
  <c r="G43" i="14"/>
  <c r="F43" i="14"/>
  <c r="Q43" i="14"/>
  <c r="E43" i="14"/>
  <c r="S43" i="14"/>
  <c r="P43" i="14"/>
  <c r="O43" i="14"/>
  <c r="N43" i="14"/>
  <c r="L44" i="14"/>
  <c r="K44" i="14"/>
  <c r="R44" i="14"/>
  <c r="J44" i="14"/>
  <c r="I44" i="14"/>
  <c r="H44" i="14"/>
  <c r="G44" i="14"/>
  <c r="F44" i="14"/>
  <c r="Q44" i="14"/>
  <c r="E44" i="14"/>
  <c r="S44" i="14"/>
  <c r="P44" i="14"/>
  <c r="O44" i="14"/>
  <c r="N44" i="14"/>
  <c r="M44" i="14"/>
  <c r="I47" i="14"/>
  <c r="H47" i="14"/>
  <c r="G47" i="14"/>
  <c r="F47" i="14"/>
  <c r="Q47" i="14"/>
  <c r="E47" i="14"/>
  <c r="S47" i="14"/>
  <c r="P47" i="14"/>
  <c r="O47" i="14"/>
  <c r="N47" i="14"/>
  <c r="M47" i="14"/>
  <c r="L47" i="14"/>
  <c r="K47" i="14"/>
  <c r="R47" i="14"/>
  <c r="J47" i="14"/>
  <c r="H48" i="14"/>
  <c r="G48" i="14"/>
  <c r="F48" i="14"/>
  <c r="Q48" i="14"/>
  <c r="E48" i="14"/>
  <c r="S48" i="14"/>
  <c r="P48" i="14"/>
  <c r="O48" i="14"/>
  <c r="N48" i="14"/>
  <c r="M48" i="14"/>
  <c r="L48" i="14"/>
  <c r="K48" i="14"/>
  <c r="R48" i="14"/>
  <c r="J48" i="14"/>
  <c r="I48" i="14"/>
  <c r="K45" i="14"/>
  <c r="R45" i="14"/>
  <c r="J45" i="14"/>
  <c r="I45" i="14"/>
  <c r="H45" i="14"/>
  <c r="G45" i="14"/>
  <c r="F45" i="14"/>
  <c r="Q45" i="14"/>
  <c r="E45" i="14"/>
  <c r="S45" i="14"/>
  <c r="P45" i="14"/>
  <c r="O45" i="14"/>
  <c r="N45" i="14"/>
  <c r="M45" i="14"/>
  <c r="L45" i="14"/>
  <c r="J46" i="14"/>
  <c r="I46" i="14"/>
  <c r="H46" i="14"/>
  <c r="G46" i="14"/>
  <c r="F46" i="14"/>
  <c r="Q46" i="14"/>
  <c r="E46" i="14"/>
  <c r="S46" i="14"/>
  <c r="P46" i="14"/>
  <c r="O46" i="14"/>
  <c r="N46" i="14"/>
  <c r="M46" i="14"/>
  <c r="L46" i="14"/>
  <c r="K46" i="14"/>
  <c r="R46" i="14"/>
  <c r="P121" i="13" l="1"/>
  <c r="O121" i="13"/>
  <c r="P120" i="13" l="1"/>
  <c r="O120" i="13"/>
  <c r="P119" i="13"/>
  <c r="O119" i="13"/>
  <c r="P118" i="13" l="1"/>
  <c r="O118" i="13"/>
  <c r="C6" i="13" l="1"/>
  <c r="D6" i="13" s="1"/>
  <c r="C5" i="13"/>
  <c r="D5" i="13" s="1"/>
  <c r="C4" i="13"/>
  <c r="D4" i="13" s="1"/>
  <c r="P117" i="13" l="1"/>
  <c r="O117" i="13"/>
  <c r="P116" i="13" l="1"/>
  <c r="O116" i="13"/>
  <c r="P115" i="13" l="1"/>
  <c r="O115" i="13"/>
  <c r="P114" i="13" l="1"/>
  <c r="O114" i="13"/>
  <c r="P113" i="13" l="1"/>
  <c r="O113" i="13"/>
  <c r="P112" i="13" l="1"/>
  <c r="O112" i="13"/>
  <c r="P111" i="13" l="1"/>
  <c r="O111" i="13"/>
  <c r="P110" i="13" l="1"/>
  <c r="O110" i="13"/>
  <c r="P109" i="13" l="1"/>
  <c r="O109" i="13"/>
  <c r="P108" i="13" l="1"/>
  <c r="O108" i="13"/>
  <c r="P107" i="13" l="1"/>
  <c r="O107" i="13"/>
  <c r="P106" i="13" l="1"/>
  <c r="O106" i="13"/>
  <c r="P105" i="13" l="1"/>
  <c r="O105" i="13"/>
  <c r="P104" i="13" l="1"/>
  <c r="O104" i="13"/>
  <c r="P103" i="13" l="1"/>
  <c r="O103" i="13"/>
  <c r="P101" i="13" l="1"/>
  <c r="O101" i="13"/>
  <c r="P102" i="13"/>
  <c r="O102" i="13"/>
  <c r="P100" i="13" l="1"/>
  <c r="O100" i="13"/>
  <c r="P99" i="13" l="1"/>
  <c r="O99" i="13"/>
  <c r="P98" i="13"/>
  <c r="O98" i="13"/>
  <c r="P97" i="13" l="1"/>
  <c r="O97" i="13"/>
  <c r="P96" i="13" l="1"/>
  <c r="O96" i="13"/>
  <c r="P95" i="13" l="1"/>
  <c r="O95" i="13"/>
  <c r="P94" i="13" l="1"/>
  <c r="O94" i="13"/>
  <c r="P93" i="13" l="1"/>
  <c r="O93" i="13"/>
  <c r="P92" i="13" l="1"/>
  <c r="O92" i="13"/>
  <c r="P91" i="13"/>
  <c r="O91" i="13"/>
  <c r="P90" i="13"/>
  <c r="O90" i="13"/>
  <c r="N7" i="2" l="1"/>
  <c r="K8" i="2"/>
  <c r="Q7" i="2" l="1"/>
  <c r="N8" i="2"/>
  <c r="T7" i="2" l="1"/>
  <c r="Q8" i="2"/>
  <c r="W7" i="2" l="1"/>
  <c r="T8" i="2"/>
  <c r="P89" i="13"/>
  <c r="O89" i="13"/>
  <c r="Z7" i="2" l="1"/>
  <c r="W8" i="2"/>
  <c r="Z8" i="2" l="1"/>
  <c r="AD7" i="2"/>
  <c r="AD8" i="2" l="1"/>
  <c r="AG7" i="2"/>
  <c r="AJ7" i="2" s="1"/>
  <c r="AG8" i="2" l="1"/>
  <c r="P88" i="13"/>
  <c r="O88" i="13"/>
  <c r="P87" i="13"/>
  <c r="O87" i="13"/>
  <c r="AM7" i="2" l="1"/>
  <c r="AJ8" i="2"/>
  <c r="AP7" i="2" l="1"/>
  <c r="AM8" i="2"/>
  <c r="AS7" i="2" l="1"/>
  <c r="AP8" i="2"/>
  <c r="AW7" i="2" l="1"/>
  <c r="AS8" i="2"/>
  <c r="AZ7" i="2" l="1"/>
  <c r="AW8" i="2"/>
  <c r="BC7" i="2" l="1"/>
  <c r="AZ8" i="2"/>
  <c r="BF7" i="2" l="1"/>
  <c r="BC8" i="2"/>
  <c r="P86" i="13"/>
  <c r="O86" i="13"/>
  <c r="BI7" i="2" l="1"/>
  <c r="BF8" i="2"/>
  <c r="BL7" i="2" l="1"/>
  <c r="BI8" i="2"/>
  <c r="P85" i="13"/>
  <c r="O85" i="13"/>
  <c r="P84" i="13"/>
  <c r="O84" i="13"/>
  <c r="BP7" i="2" l="1"/>
  <c r="BL8" i="2"/>
  <c r="BS7" i="2" l="1"/>
  <c r="BP8" i="2"/>
  <c r="BV7" i="2" l="1"/>
  <c r="BS8" i="2"/>
  <c r="BY7" i="2" l="1"/>
  <c r="BV8" i="2"/>
  <c r="O82" i="13"/>
  <c r="P83" i="13"/>
  <c r="O83" i="13"/>
  <c r="P82" i="13"/>
  <c r="CB7" i="2" l="1"/>
  <c r="BY8" i="2"/>
  <c r="CE7" i="2" l="1"/>
  <c r="CB8" i="2"/>
  <c r="CH7" i="2" l="1"/>
  <c r="CE8" i="2"/>
  <c r="CH8" i="2" l="1"/>
  <c r="CL7" i="2" l="1"/>
  <c r="CJ8" i="2"/>
  <c r="CL8" i="2" l="1"/>
  <c r="CQ7" i="2" l="1"/>
  <c r="CN8" i="2"/>
  <c r="CT7" i="2" l="1"/>
  <c r="CQ8" i="2"/>
  <c r="P81" i="13"/>
  <c r="O81" i="13"/>
  <c r="CX7" i="2" l="1"/>
  <c r="CT8" i="2"/>
  <c r="DA7" i="2" l="1"/>
  <c r="CX8" i="2"/>
  <c r="P80" i="13"/>
  <c r="O80" i="13"/>
  <c r="DD7" i="2" l="1"/>
  <c r="DA8" i="2"/>
  <c r="DG7" i="2" l="1"/>
  <c r="DD8" i="2"/>
  <c r="DJ7" i="2" l="1"/>
  <c r="DG8" i="2"/>
  <c r="DL7" i="2" l="1"/>
  <c r="DJ8" i="2"/>
  <c r="DL8" i="2" l="1"/>
  <c r="DO7" i="2"/>
  <c r="P79" i="13"/>
  <c r="O79" i="13"/>
  <c r="DR7" i="2" l="1"/>
  <c r="DO8" i="2"/>
  <c r="DR8" i="2" l="1"/>
  <c r="P78" i="13"/>
  <c r="O78" i="13"/>
  <c r="DX7" i="2" l="1"/>
  <c r="DU8" i="2"/>
  <c r="EA7" i="2" l="1"/>
  <c r="DX8" i="2"/>
  <c r="P77" i="13"/>
  <c r="O77" i="13"/>
  <c r="ED7" i="2" l="1"/>
  <c r="EA8" i="2"/>
  <c r="EH7" i="2" l="1"/>
  <c r="ED8" i="2"/>
  <c r="EK7" i="2" l="1"/>
  <c r="EH8" i="2"/>
  <c r="EN7" i="2" l="1"/>
  <c r="EK8" i="2"/>
  <c r="EQ7" i="2" l="1"/>
  <c r="EN8" i="2"/>
  <c r="ET7" i="2" l="1"/>
  <c r="EQ8" i="2"/>
  <c r="EW7" i="2" l="1"/>
  <c r="EZ7" i="2" s="1"/>
  <c r="EZ8" i="2" s="1"/>
  <c r="ET8" i="2"/>
  <c r="FC7" i="2" l="1"/>
  <c r="EW8" i="2"/>
  <c r="P76" i="13"/>
  <c r="O76" i="13"/>
  <c r="FF7" i="2" l="1"/>
  <c r="FC8" i="2"/>
  <c r="FI7" i="2" l="1"/>
  <c r="FF8" i="2"/>
  <c r="FK7" i="2" l="1"/>
  <c r="FI8" i="2"/>
  <c r="FM7" i="2" l="1"/>
  <c r="FK8" i="2"/>
  <c r="P75" i="13"/>
  <c r="O75" i="13"/>
  <c r="FP7" i="2" l="1"/>
  <c r="FM8" i="2"/>
  <c r="FS7" i="2" l="1"/>
  <c r="FP8" i="2"/>
  <c r="FS8" i="2" l="1"/>
  <c r="P74" i="13"/>
  <c r="O74" i="13"/>
  <c r="FX7" i="2" l="1"/>
  <c r="FV8" i="2"/>
  <c r="FZ7" i="2" l="1"/>
  <c r="FX8" i="2"/>
  <c r="P73" i="13"/>
  <c r="O73" i="13"/>
  <c r="GC7" i="2" l="1"/>
  <c r="FZ8" i="2"/>
  <c r="GG7" i="2" l="1"/>
  <c r="GC8" i="2"/>
  <c r="GJ7" i="2" l="1"/>
  <c r="GG8" i="2"/>
  <c r="GM7" i="2" l="1"/>
  <c r="GJ8" i="2"/>
  <c r="GP7" i="2" l="1"/>
  <c r="GM8" i="2"/>
  <c r="GS7" i="2" l="1"/>
  <c r="GP8" i="2"/>
  <c r="P72" i="13"/>
  <c r="O72" i="13"/>
  <c r="P71" i="13"/>
  <c r="O71" i="13"/>
  <c r="P70" i="13"/>
  <c r="O70" i="13"/>
  <c r="GS8" i="2" l="1"/>
  <c r="GV8" i="2" l="1"/>
  <c r="HC7" i="2" l="1"/>
  <c r="GZ8" i="2"/>
  <c r="HF7" i="2" l="1"/>
  <c r="HC8" i="2"/>
  <c r="HI7" i="2" l="1"/>
  <c r="HF8" i="2"/>
  <c r="HL7" i="2" l="1"/>
  <c r="HI8" i="2"/>
  <c r="HO7" i="2" l="1"/>
  <c r="HL8" i="2"/>
  <c r="HS7" i="2" l="1"/>
  <c r="HO8" i="2"/>
  <c r="HV7" i="2" l="1"/>
  <c r="HS8" i="2"/>
  <c r="HY7" i="2" l="1"/>
  <c r="HV8" i="2"/>
  <c r="P69" i="13"/>
  <c r="O69" i="13"/>
  <c r="IB7" i="2" l="1"/>
  <c r="HY8" i="2"/>
  <c r="IE7" i="2" l="1"/>
  <c r="IB8" i="2"/>
  <c r="IH7" i="2" l="1"/>
  <c r="IE8" i="2"/>
  <c r="P68" i="13"/>
  <c r="O68" i="13"/>
  <c r="IH8" i="2" l="1"/>
  <c r="IO8" i="2" l="1"/>
  <c r="IR7" i="2"/>
  <c r="LP7" i="2"/>
  <c r="LO8" i="2"/>
  <c r="IU7" i="2" l="1"/>
  <c r="IR8" i="2"/>
  <c r="LQ7" i="2"/>
  <c r="LP8" i="2"/>
  <c r="P67" i="13"/>
  <c r="O67" i="13"/>
  <c r="IX7" i="2" l="1"/>
  <c r="IU8" i="2"/>
  <c r="LR7" i="2"/>
  <c r="LQ8" i="2"/>
  <c r="JA7" i="2" l="1"/>
  <c r="IX8" i="2"/>
  <c r="LU7" i="2"/>
  <c r="LR8" i="2"/>
  <c r="JE7" i="2" l="1"/>
  <c r="JA8" i="2"/>
  <c r="LX7" i="2"/>
  <c r="LU8" i="2"/>
  <c r="JH7" i="2" l="1"/>
  <c r="JE8" i="2"/>
  <c r="MA7" i="2"/>
  <c r="LX8" i="2"/>
  <c r="JK7" i="2" l="1"/>
  <c r="JH8" i="2"/>
  <c r="MD7" i="2"/>
  <c r="MA8" i="2"/>
  <c r="P66" i="13"/>
  <c r="O66" i="13"/>
  <c r="JK8" i="2" l="1"/>
  <c r="JN7" i="2"/>
  <c r="MG7" i="2"/>
  <c r="MD8" i="2"/>
  <c r="JN8" i="2" l="1"/>
  <c r="JQ7" i="2"/>
  <c r="MJ7" i="2"/>
  <c r="MG8" i="2"/>
  <c r="JQ8" i="2" l="1"/>
  <c r="JT7" i="2"/>
  <c r="MJ8" i="2"/>
  <c r="JT8" i="2" l="1"/>
  <c r="JX7" i="2"/>
  <c r="MQ7" i="2"/>
  <c r="MN8" i="2"/>
  <c r="JX8" i="2" l="1"/>
  <c r="KA7" i="2"/>
  <c r="MT7" i="2"/>
  <c r="MQ8" i="2"/>
  <c r="P65" i="13"/>
  <c r="O65" i="13"/>
  <c r="P64" i="13"/>
  <c r="O64" i="13"/>
  <c r="KA8" i="2" l="1"/>
  <c r="KD7" i="2"/>
  <c r="MT8" i="2"/>
  <c r="KG7" i="2" l="1"/>
  <c r="KD8" i="2"/>
  <c r="MZ7" i="2"/>
  <c r="MW8" i="2"/>
  <c r="KG8" i="2" l="1"/>
  <c r="KJ7" i="2"/>
  <c r="NC7" i="2"/>
  <c r="MZ8" i="2"/>
  <c r="KM7" i="2" l="1"/>
  <c r="KJ8" i="2"/>
  <c r="NG7" i="2"/>
  <c r="NC8" i="2"/>
  <c r="KM8" i="2" l="1"/>
  <c r="KQ7" i="2"/>
  <c r="NJ7" i="2"/>
  <c r="NG8" i="2"/>
  <c r="KQ8" i="2" l="1"/>
  <c r="KT7" i="2"/>
  <c r="NM7" i="2"/>
  <c r="NJ8" i="2"/>
  <c r="KW7" i="2" l="1"/>
  <c r="KT8" i="2"/>
  <c r="NP7" i="2"/>
  <c r="NM8" i="2"/>
  <c r="KW8" i="2" l="1"/>
  <c r="KZ7" i="2"/>
  <c r="NS7" i="2"/>
  <c r="NP8" i="2"/>
  <c r="LC7" i="2" l="1"/>
  <c r="KZ8" i="2"/>
  <c r="NV7" i="2"/>
  <c r="NS8" i="2"/>
  <c r="P63" i="13"/>
  <c r="O63" i="13"/>
  <c r="LF7" i="2" l="1"/>
  <c r="LI7" i="2" s="1"/>
  <c r="LI8" i="2" s="1"/>
  <c r="LC8" i="2"/>
  <c r="NZ7" i="2"/>
  <c r="NV8" i="2"/>
  <c r="LL7" i="2" l="1"/>
  <c r="LF8" i="2"/>
  <c r="OC7" i="2"/>
  <c r="NZ8" i="2"/>
  <c r="LN7" i="2" l="1"/>
  <c r="LN8" i="2" s="1"/>
  <c r="LL8" i="2"/>
  <c r="OF7" i="2"/>
  <c r="OC8" i="2"/>
  <c r="OI7" i="2" l="1"/>
  <c r="OF8" i="2"/>
  <c r="P62" i="13"/>
  <c r="O62" i="13"/>
  <c r="OL7" i="2" l="1"/>
  <c r="OI8" i="2"/>
  <c r="OL8" i="2" l="1"/>
  <c r="OS7" i="2" l="1"/>
  <c r="OO8" i="2"/>
  <c r="P61" i="13"/>
  <c r="O61" i="13"/>
  <c r="OV7" i="2" l="1"/>
  <c r="OS8" i="2"/>
  <c r="OY7" i="2" l="1"/>
  <c r="OV8" i="2"/>
  <c r="PB7" i="2" l="1"/>
  <c r="OY8" i="2"/>
  <c r="P60" i="13"/>
  <c r="O60" i="13"/>
  <c r="PE7" i="2" l="1"/>
  <c r="PB8" i="2"/>
  <c r="PH7" i="2" l="1"/>
  <c r="PE8" i="2"/>
  <c r="PL7" i="2" l="1"/>
  <c r="PH8" i="2"/>
  <c r="P59" i="13"/>
  <c r="O59" i="13"/>
  <c r="PO7" i="2" l="1"/>
  <c r="PL8" i="2"/>
  <c r="PO8" i="2" l="1"/>
  <c r="PU7" i="2" l="1"/>
  <c r="PR8" i="2"/>
  <c r="PX7" i="2" l="1"/>
  <c r="PU8" i="2"/>
  <c r="QA7" i="2" l="1"/>
  <c r="PX8" i="2"/>
  <c r="P58" i="13"/>
  <c r="O58" i="13"/>
  <c r="QA8" i="2" l="1"/>
  <c r="QH7" i="2" l="1"/>
  <c r="QE8" i="2"/>
  <c r="QK7" i="2" l="1"/>
  <c r="QH8" i="2"/>
  <c r="QN7" i="2" l="1"/>
  <c r="QK8" i="2"/>
  <c r="P57" i="13"/>
  <c r="O57" i="13"/>
  <c r="QQ7" i="2" l="1"/>
  <c r="QN8" i="2"/>
  <c r="QT7" i="2" l="1"/>
  <c r="QQ8" i="2"/>
  <c r="QX7" i="2" l="1"/>
  <c r="QT8" i="2"/>
  <c r="RA7" i="2" l="1"/>
  <c r="QX8" i="2"/>
  <c r="RC7" i="2" l="1"/>
  <c r="RA8" i="2"/>
  <c r="P56" i="13"/>
  <c r="O56" i="13"/>
  <c r="RE7" i="2" l="1"/>
  <c r="RC8" i="2"/>
  <c r="RH7" i="2" l="1"/>
  <c r="RE8" i="2"/>
  <c r="RH8" i="2" l="1"/>
  <c r="RO7" i="2" l="1"/>
  <c r="RK8" i="2"/>
  <c r="P55" i="13"/>
  <c r="O55" i="13"/>
  <c r="P54" i="13"/>
  <c r="O54" i="13"/>
  <c r="RR7" i="2" l="1"/>
  <c r="RO8" i="2"/>
  <c r="RU7" i="2" l="1"/>
  <c r="RR8" i="2"/>
  <c r="P53" i="13"/>
  <c r="O53" i="13"/>
  <c r="P52" i="13"/>
  <c r="O52" i="13"/>
  <c r="P51" i="13"/>
  <c r="O51" i="13"/>
  <c r="P50" i="13"/>
  <c r="O50" i="13"/>
  <c r="P49" i="13"/>
  <c r="O49" i="13"/>
  <c r="P48" i="13"/>
  <c r="O48" i="13"/>
  <c r="P47" i="13"/>
  <c r="O47" i="13"/>
  <c r="P46" i="13"/>
  <c r="O46" i="13"/>
  <c r="P45" i="13"/>
  <c r="O45" i="13"/>
  <c r="P44" i="13"/>
  <c r="O44" i="13"/>
  <c r="P43" i="13"/>
  <c r="O43" i="13"/>
  <c r="P42" i="13"/>
  <c r="O42" i="13"/>
  <c r="P41" i="13"/>
  <c r="O41" i="13"/>
  <c r="P40" i="13"/>
  <c r="O40" i="13"/>
  <c r="P39" i="13"/>
  <c r="O39" i="13"/>
  <c r="P38" i="13"/>
  <c r="O38" i="13"/>
  <c r="P37" i="13"/>
  <c r="O37" i="13"/>
  <c r="P36" i="13"/>
  <c r="O36" i="13"/>
  <c r="P35" i="13"/>
  <c r="O35" i="13"/>
  <c r="P34" i="13"/>
  <c r="O34" i="13"/>
  <c r="P33" i="13"/>
  <c r="O33" i="13"/>
  <c r="P32" i="13"/>
  <c r="O32" i="13"/>
  <c r="P31" i="13"/>
  <c r="O31" i="13"/>
  <c r="P30" i="13"/>
  <c r="O30" i="13"/>
  <c r="P29" i="13"/>
  <c r="O29" i="13"/>
  <c r="P28" i="13"/>
  <c r="O28" i="13"/>
  <c r="P27" i="13"/>
  <c r="O27" i="13"/>
  <c r="P26" i="13"/>
  <c r="O26" i="13"/>
  <c r="P25" i="13"/>
  <c r="O25" i="13"/>
  <c r="P24" i="13"/>
  <c r="O24" i="13"/>
  <c r="P23" i="13"/>
  <c r="O23" i="13"/>
  <c r="P22" i="13"/>
  <c r="O22" i="13"/>
  <c r="P21" i="13"/>
  <c r="O21" i="13"/>
  <c r="P20" i="13"/>
  <c r="O20" i="13"/>
  <c r="P19" i="13"/>
  <c r="O19" i="13"/>
  <c r="P18" i="13"/>
  <c r="O18" i="13"/>
  <c r="P17" i="13"/>
  <c r="O17" i="13"/>
  <c r="P16" i="13"/>
  <c r="O16" i="13"/>
  <c r="P15" i="13"/>
  <c r="O15" i="13"/>
  <c r="P14" i="13"/>
  <c r="O14" i="13"/>
  <c r="P13" i="13"/>
  <c r="O13" i="13"/>
  <c r="J7" i="13"/>
  <c r="I7" i="13"/>
  <c r="E7" i="13"/>
  <c r="C7" i="13"/>
  <c r="B7" i="13"/>
  <c r="N5" i="13"/>
  <c r="N7" i="13" s="1"/>
  <c r="M5" i="13"/>
  <c r="L5" i="13"/>
  <c r="K5" i="13"/>
  <c r="H5" i="13"/>
  <c r="G5" i="13"/>
  <c r="M4" i="13"/>
  <c r="L4" i="13"/>
  <c r="K4" i="13"/>
  <c r="H4" i="13"/>
  <c r="G4" i="13"/>
  <c r="F4" i="13"/>
  <c r="F7" i="13" s="1"/>
  <c r="D7" i="13"/>
  <c r="RX7" i="2" l="1"/>
  <c r="RU8" i="2"/>
  <c r="G7" i="13"/>
  <c r="G8" i="13" s="1"/>
  <c r="H7" i="13"/>
  <c r="L7" i="13"/>
  <c r="K7" i="13"/>
  <c r="M7" i="13"/>
  <c r="C8" i="13"/>
  <c r="F8" i="13"/>
  <c r="D8" i="13"/>
  <c r="SA7" i="2" l="1"/>
  <c r="RX8" i="2"/>
  <c r="N8" i="13"/>
  <c r="H8" i="13"/>
  <c r="K8" i="13"/>
  <c r="L8" i="13"/>
  <c r="J8" i="13"/>
  <c r="I8" i="13"/>
  <c r="M8" i="13"/>
  <c r="SD7" i="2" l="1"/>
  <c r="SG7" i="2" s="1"/>
  <c r="SG8" i="2" s="1"/>
  <c r="SA8" i="2"/>
  <c r="SJ7" i="2" l="1"/>
  <c r="SD8" i="2"/>
  <c r="H14" i="10"/>
  <c r="SM7" i="2" l="1"/>
  <c r="SJ8" i="2"/>
  <c r="SP7" i="2" l="1"/>
  <c r="SM8" i="2"/>
  <c r="SR7" i="2" l="1"/>
  <c r="SP8" i="2"/>
  <c r="SS7" i="2" l="1"/>
  <c r="SU7" i="2" s="1"/>
  <c r="SX7" i="2" s="1"/>
  <c r="SR8" i="2"/>
  <c r="SS8" i="2" l="1"/>
  <c r="TA7" i="2" l="1"/>
  <c r="SU8" i="2"/>
  <c r="SX8" i="2" l="1"/>
  <c r="TD7" i="2"/>
  <c r="TA8" i="2"/>
  <c r="TG7" i="2" l="1"/>
  <c r="TD8" i="2"/>
  <c r="TJ7" i="2" l="1"/>
  <c r="TG8" i="2"/>
  <c r="TM7" i="2" l="1"/>
  <c r="TJ8" i="2"/>
  <c r="TP7" i="2" l="1"/>
  <c r="TT7" i="2" s="1"/>
  <c r="TM8" i="2"/>
  <c r="TP8" i="2" l="1"/>
  <c r="TW7" i="2" l="1"/>
  <c r="TT8" i="2"/>
  <c r="TZ7" i="2" l="1"/>
  <c r="TW8" i="2"/>
  <c r="UC7" i="2" l="1"/>
  <c r="TZ8" i="2"/>
  <c r="UF7" i="2" l="1"/>
  <c r="UC8" i="2"/>
  <c r="UI7" i="2" l="1"/>
  <c r="UF8" i="2"/>
  <c r="UL7" i="2" l="1"/>
  <c r="UI8" i="2"/>
  <c r="UL8" i="2" l="1"/>
  <c r="UQ7" i="2" l="1"/>
  <c r="UN8" i="2"/>
  <c r="UT7" i="2" l="1"/>
  <c r="UQ8" i="2"/>
  <c r="UW7" i="2" l="1"/>
  <c r="UT8" i="2"/>
  <c r="UZ7" i="2" l="1"/>
  <c r="UW8" i="2"/>
  <c r="UZ8" i="2" l="1"/>
  <c r="VD7" i="2"/>
  <c r="H13" i="10"/>
  <c r="VG7" i="2" l="1"/>
  <c r="VD8" i="2"/>
  <c r="H12" i="10"/>
  <c r="VJ7" i="2" l="1"/>
  <c r="VG8" i="2"/>
  <c r="E2" i="11"/>
  <c r="VM7" i="2" l="1"/>
  <c r="VJ8" i="2"/>
  <c r="F2" i="11"/>
  <c r="VP7" i="2" l="1"/>
  <c r="VM8" i="2"/>
  <c r="H11" i="10"/>
  <c r="VS7" i="2" l="1"/>
  <c r="VP8" i="2"/>
  <c r="H9" i="10"/>
  <c r="VV7" i="2" l="1"/>
  <c r="VS8" i="2"/>
  <c r="C6" i="10"/>
  <c r="VX7" i="2" l="1"/>
  <c r="VV8" i="2"/>
  <c r="B14" i="10"/>
  <c r="C13" i="10"/>
  <c r="C12" i="10"/>
  <c r="C11" i="10"/>
  <c r="C10" i="10"/>
  <c r="C9" i="10"/>
  <c r="C8" i="10"/>
  <c r="C7" i="10"/>
  <c r="H5" i="10"/>
  <c r="C5" i="10"/>
  <c r="C4" i="10"/>
  <c r="H3" i="10"/>
  <c r="C3" i="10"/>
  <c r="WA7" i="2" l="1"/>
  <c r="VX8" i="2"/>
  <c r="C14" i="10"/>
  <c r="WD7" i="2" l="1"/>
  <c r="WA8" i="2"/>
  <c r="HL14" i="7"/>
  <c r="HL13" i="7"/>
  <c r="HL11" i="7"/>
  <c r="HL10" i="7"/>
  <c r="HL9" i="7"/>
  <c r="HL8" i="7"/>
  <c r="HL7" i="7"/>
  <c r="HL6" i="7"/>
  <c r="HL5" i="7"/>
  <c r="HL4" i="7"/>
  <c r="WG7" i="2" l="1"/>
  <c r="WD8" i="2"/>
  <c r="HI14" i="7"/>
  <c r="HI13" i="7"/>
  <c r="HI11" i="7"/>
  <c r="HI10" i="7"/>
  <c r="HI9" i="7"/>
  <c r="HI8" i="7"/>
  <c r="HI7" i="7"/>
  <c r="HI6" i="7"/>
  <c r="HI5" i="7"/>
  <c r="HI4" i="7"/>
  <c r="WJ7" i="2" l="1"/>
  <c r="WM7" i="2" s="1"/>
  <c r="WM8" i="2" s="1"/>
  <c r="WG8" i="2"/>
  <c r="HF14" i="7"/>
  <c r="HF13" i="7"/>
  <c r="HF11" i="7"/>
  <c r="HF10" i="7"/>
  <c r="HF9" i="7"/>
  <c r="HF8" i="7"/>
  <c r="HF7" i="7"/>
  <c r="HF6" i="7"/>
  <c r="HF5" i="7"/>
  <c r="HF4" i="7"/>
  <c r="WP7" i="2" l="1"/>
  <c r="WJ8" i="2"/>
  <c r="HC14" i="7"/>
  <c r="HC13" i="7"/>
  <c r="HC11" i="7"/>
  <c r="HC10" i="7"/>
  <c r="HC9" i="7"/>
  <c r="HC8" i="7"/>
  <c r="HC7" i="7"/>
  <c r="HC6" i="7"/>
  <c r="HC5" i="7"/>
  <c r="HC4" i="7"/>
  <c r="WS7" i="2" l="1"/>
  <c r="WP8" i="2"/>
  <c r="GZ14" i="7"/>
  <c r="GZ13" i="7"/>
  <c r="GZ11" i="7"/>
  <c r="GZ10" i="7"/>
  <c r="GZ9" i="7"/>
  <c r="GZ8" i="7"/>
  <c r="GZ7" i="7"/>
  <c r="GZ6" i="7"/>
  <c r="GZ5" i="7"/>
  <c r="GZ4" i="7"/>
  <c r="WV7" i="2" l="1"/>
  <c r="WS8" i="2"/>
  <c r="GW14" i="7"/>
  <c r="GW13" i="7"/>
  <c r="GW11" i="7"/>
  <c r="GW10" i="7"/>
  <c r="GW9" i="7"/>
  <c r="GW8" i="7"/>
  <c r="GW7" i="7"/>
  <c r="GW6" i="7"/>
  <c r="GW5" i="7"/>
  <c r="GW4" i="7"/>
  <c r="WY7" i="2" l="1"/>
  <c r="WV8" i="2"/>
  <c r="GT14" i="7"/>
  <c r="GT13" i="7"/>
  <c r="GT11" i="7"/>
  <c r="GT10" i="7"/>
  <c r="GT9" i="7"/>
  <c r="GT8" i="7"/>
  <c r="GT7" i="7"/>
  <c r="GT6" i="7"/>
  <c r="GT5" i="7"/>
  <c r="GT4" i="7"/>
  <c r="XB7" i="2" l="1"/>
  <c r="WY8" i="2"/>
  <c r="GQ14" i="7"/>
  <c r="GQ13" i="7"/>
  <c r="GQ11" i="7"/>
  <c r="GQ10" i="7"/>
  <c r="GQ9" i="7"/>
  <c r="GQ8" i="7"/>
  <c r="GQ7" i="7"/>
  <c r="GQ6" i="7"/>
  <c r="GQ5" i="7"/>
  <c r="GQ4" i="7"/>
  <c r="XE7" i="2" l="1"/>
  <c r="XB8" i="2"/>
  <c r="GN14" i="7"/>
  <c r="GN13" i="7"/>
  <c r="GN11" i="7"/>
  <c r="GN10" i="7"/>
  <c r="GN9" i="7"/>
  <c r="GN8" i="7"/>
  <c r="GN7" i="7"/>
  <c r="GN6" i="7"/>
  <c r="GN5" i="7"/>
  <c r="GN4" i="7"/>
  <c r="XI7" i="2" l="1"/>
  <c r="XE8" i="2"/>
  <c r="GK14" i="7"/>
  <c r="GK13" i="7"/>
  <c r="GK11" i="7"/>
  <c r="GK10" i="7"/>
  <c r="GK9" i="7"/>
  <c r="GK8" i="7"/>
  <c r="GK7" i="7"/>
  <c r="GK6" i="7"/>
  <c r="GK5" i="7"/>
  <c r="GK4" i="7"/>
  <c r="XL7" i="2" l="1"/>
  <c r="XI8" i="2"/>
  <c r="GH14" i="7"/>
  <c r="GH13" i="7"/>
  <c r="GH11" i="7"/>
  <c r="GH10" i="7"/>
  <c r="GH9" i="7"/>
  <c r="GH8" i="7"/>
  <c r="GH7" i="7"/>
  <c r="GH6" i="7"/>
  <c r="GH5" i="7"/>
  <c r="GH4" i="7"/>
  <c r="XO7" i="2" l="1"/>
  <c r="XL8" i="2"/>
  <c r="GE14" i="7"/>
  <c r="GE13" i="7"/>
  <c r="GE11" i="7"/>
  <c r="GE10" i="7"/>
  <c r="GE9" i="7"/>
  <c r="GE8" i="7"/>
  <c r="GE7" i="7"/>
  <c r="GE6" i="7"/>
  <c r="GE5" i="7"/>
  <c r="GE4" i="7"/>
  <c r="XO8" i="2" l="1"/>
  <c r="GB14" i="7"/>
  <c r="GB13" i="7"/>
  <c r="GB11" i="7"/>
  <c r="GB10" i="7"/>
  <c r="GB9" i="7"/>
  <c r="GB8" i="7"/>
  <c r="GB7" i="7"/>
  <c r="GB6" i="7"/>
  <c r="GB5" i="7"/>
  <c r="GB4" i="7"/>
  <c r="XR8" i="2" l="1"/>
  <c r="FY14" i="7"/>
  <c r="FY13" i="7"/>
  <c r="FY11" i="7"/>
  <c r="FY10" i="7"/>
  <c r="FY9" i="7"/>
  <c r="FY8" i="7"/>
  <c r="FY7" i="7"/>
  <c r="FY6" i="7"/>
  <c r="FY5" i="7"/>
  <c r="FY4" i="7"/>
  <c r="XX7" i="2" l="1"/>
  <c r="YA7" i="2" s="1"/>
  <c r="YA8" i="2" s="1"/>
  <c r="XU8" i="2"/>
  <c r="FV14" i="7"/>
  <c r="FV13" i="7"/>
  <c r="FV11" i="7"/>
  <c r="FV10" i="7"/>
  <c r="FV9" i="7"/>
  <c r="FV8" i="7"/>
  <c r="FV7" i="7"/>
  <c r="FV6" i="7"/>
  <c r="FV5" i="7"/>
  <c r="FV4" i="7"/>
  <c r="YD7" i="2" l="1"/>
  <c r="XX8" i="2"/>
  <c r="FS14" i="7"/>
  <c r="FS13" i="7"/>
  <c r="FS11" i="7"/>
  <c r="FS10" i="7"/>
  <c r="FS9" i="7"/>
  <c r="FS8" i="7"/>
  <c r="FS7" i="7"/>
  <c r="FS6" i="7"/>
  <c r="FS5" i="7"/>
  <c r="FS4" i="7"/>
  <c r="YG7" i="2" l="1"/>
  <c r="YD8" i="2"/>
  <c r="FP14" i="7"/>
  <c r="FP13" i="7"/>
  <c r="FP11" i="7"/>
  <c r="FP10" i="7"/>
  <c r="FP9" i="7"/>
  <c r="FP8" i="7"/>
  <c r="FP7" i="7"/>
  <c r="FP6" i="7"/>
  <c r="FP5" i="7"/>
  <c r="FP4" i="7"/>
  <c r="YJ7" i="2" l="1"/>
  <c r="YG8" i="2"/>
  <c r="FM14" i="7"/>
  <c r="FM13" i="7"/>
  <c r="FM11" i="7"/>
  <c r="FM10" i="7"/>
  <c r="FM9" i="7"/>
  <c r="FM8" i="7"/>
  <c r="FM7" i="7"/>
  <c r="FM6" i="7"/>
  <c r="FM5" i="7"/>
  <c r="FM4" i="7"/>
  <c r="YM7" i="2" l="1"/>
  <c r="YJ8" i="2"/>
  <c r="FJ14" i="7"/>
  <c r="FJ13" i="7"/>
  <c r="FJ11" i="7"/>
  <c r="FJ10" i="7"/>
  <c r="FJ9" i="7"/>
  <c r="FJ8" i="7"/>
  <c r="FJ7" i="7"/>
  <c r="FJ6" i="7"/>
  <c r="FJ5" i="7"/>
  <c r="FJ4" i="7"/>
  <c r="YP7" i="2" l="1"/>
  <c r="YM8" i="2"/>
  <c r="FG14" i="7"/>
  <c r="FG13" i="7"/>
  <c r="YS7" i="2" l="1"/>
  <c r="YP8" i="2"/>
  <c r="FG11" i="7"/>
  <c r="FG10" i="7"/>
  <c r="FG9" i="7"/>
  <c r="FG8" i="7"/>
  <c r="FG7" i="7"/>
  <c r="FG6" i="7"/>
  <c r="FG5" i="7"/>
  <c r="FG4" i="7"/>
  <c r="YW7" i="2" l="1"/>
  <c r="YS8" i="2"/>
  <c r="FD11" i="7"/>
  <c r="FD10" i="7"/>
  <c r="FD9" i="7"/>
  <c r="FD8" i="7"/>
  <c r="FD7" i="7"/>
  <c r="FD6" i="7"/>
  <c r="FD5" i="7"/>
  <c r="FD4" i="7"/>
  <c r="YZ7" i="2" l="1"/>
  <c r="YW8" i="2"/>
  <c r="FA11" i="7"/>
  <c r="FA10" i="7"/>
  <c r="FA9" i="7"/>
  <c r="FA8" i="7"/>
  <c r="FA7" i="7"/>
  <c r="FA6" i="7"/>
  <c r="FA5" i="7"/>
  <c r="FA4" i="7"/>
  <c r="ZC7" i="2" l="1"/>
  <c r="YZ8" i="2"/>
  <c r="EV17" i="7"/>
  <c r="EW17" i="7"/>
  <c r="EX16" i="7"/>
  <c r="EX15" i="7"/>
  <c r="ZF7" i="2" l="1"/>
  <c r="ZC8" i="2"/>
  <c r="EX17" i="7"/>
  <c r="EX11" i="7"/>
  <c r="EX10" i="7"/>
  <c r="EX9" i="7"/>
  <c r="EX8" i="7"/>
  <c r="EX7" i="7"/>
  <c r="EX6" i="7"/>
  <c r="EX5" i="7"/>
  <c r="EX4" i="7"/>
  <c r="EU16" i="7"/>
  <c r="EU15" i="7"/>
  <c r="ZF8" i="2" l="1"/>
  <c r="EU11" i="7"/>
  <c r="EU10" i="7"/>
  <c r="EU9" i="7"/>
  <c r="EU8" i="7"/>
  <c r="EU7" i="7"/>
  <c r="EU6" i="7"/>
  <c r="EU5" i="7"/>
  <c r="EU4" i="7"/>
  <c r="ZI8" i="2" l="1"/>
  <c r="ER11" i="7"/>
  <c r="ER10" i="7"/>
  <c r="ER9" i="7"/>
  <c r="ER8" i="7"/>
  <c r="ER7" i="7"/>
  <c r="ER6" i="7"/>
  <c r="ER5" i="7"/>
  <c r="ER4" i="7"/>
  <c r="ZR7" i="2" l="1"/>
  <c r="ZL8" i="2"/>
  <c r="EO11" i="7"/>
  <c r="EL11" i="7"/>
  <c r="EO10" i="7"/>
  <c r="EL10" i="7"/>
  <c r="EO9" i="7"/>
  <c r="EL9" i="7"/>
  <c r="EO8" i="7"/>
  <c r="EL8" i="7"/>
  <c r="EO7" i="7"/>
  <c r="EL7" i="7"/>
  <c r="EO6" i="7"/>
  <c r="EL6" i="7"/>
  <c r="EO5" i="7"/>
  <c r="EL5" i="7"/>
  <c r="EO4" i="7"/>
  <c r="EL4" i="7"/>
  <c r="ZU7" i="2" l="1"/>
  <c r="ZR8" i="2"/>
  <c r="EI11" i="7"/>
  <c r="EI10" i="7"/>
  <c r="EI9" i="7"/>
  <c r="EI8" i="7"/>
  <c r="EI7" i="7"/>
  <c r="EI6" i="7"/>
  <c r="EI5" i="7"/>
  <c r="EI4" i="7"/>
  <c r="ZX7" i="2" l="1"/>
  <c r="ZU8" i="2"/>
  <c r="EF11" i="7"/>
  <c r="EF10" i="7"/>
  <c r="EF9" i="7"/>
  <c r="EF8" i="7"/>
  <c r="EF7" i="7"/>
  <c r="EF6" i="7"/>
  <c r="EF5" i="7"/>
  <c r="EF4" i="7"/>
  <c r="AAA7" i="2" l="1"/>
  <c r="ZX8" i="2"/>
  <c r="EC11" i="7"/>
  <c r="EC10" i="7"/>
  <c r="EC9" i="7"/>
  <c r="EC8" i="7"/>
  <c r="EC7" i="7"/>
  <c r="EC6" i="7"/>
  <c r="EC5" i="7"/>
  <c r="EC4" i="7"/>
  <c r="AAD7" i="2" l="1"/>
  <c r="AAA8" i="2"/>
  <c r="DZ11" i="7"/>
  <c r="DZ10" i="7"/>
  <c r="DZ9" i="7"/>
  <c r="DZ8" i="7"/>
  <c r="DZ7" i="7"/>
  <c r="DZ6" i="7"/>
  <c r="DZ5" i="7"/>
  <c r="DZ4" i="7"/>
  <c r="AAG7" i="2" l="1"/>
  <c r="AAD8" i="2"/>
  <c r="DW11" i="7"/>
  <c r="DW10" i="7"/>
  <c r="DW9" i="7"/>
  <c r="DW8" i="7"/>
  <c r="DW7" i="7"/>
  <c r="DW6" i="7"/>
  <c r="DW5" i="7"/>
  <c r="DW4" i="7"/>
  <c r="AAK7" i="2" l="1"/>
  <c r="AAG8" i="2"/>
  <c r="DT11" i="7"/>
  <c r="DT10" i="7"/>
  <c r="DT9" i="7"/>
  <c r="DT8" i="7"/>
  <c r="DT7" i="7"/>
  <c r="DT6" i="7"/>
  <c r="DT5" i="7"/>
  <c r="DT4" i="7"/>
  <c r="AAN7" i="2" l="1"/>
  <c r="AAK8" i="2"/>
  <c r="DQ11" i="7"/>
  <c r="DQ10" i="7"/>
  <c r="DQ9" i="7"/>
  <c r="DQ8" i="7"/>
  <c r="DQ7" i="7"/>
  <c r="DQ6" i="7"/>
  <c r="DQ5" i="7"/>
  <c r="DQ4" i="7"/>
  <c r="AAQ7" i="2" l="1"/>
  <c r="AAN8" i="2"/>
  <c r="L18" i="11"/>
  <c r="K18" i="11"/>
  <c r="AAT7" i="2" l="1"/>
  <c r="AAQ8" i="2"/>
  <c r="N18" i="11"/>
  <c r="Q18" i="11" s="1"/>
  <c r="T18" i="11" s="1"/>
  <c r="W18" i="11" s="1"/>
  <c r="Z18" i="11" s="1"/>
  <c r="AC18" i="11" s="1"/>
  <c r="AF18" i="11" s="1"/>
  <c r="AI18" i="11" s="1"/>
  <c r="AL18" i="11" s="1"/>
  <c r="AO18" i="11" s="1"/>
  <c r="AR18" i="11" s="1"/>
  <c r="AU18" i="11" s="1"/>
  <c r="AX18" i="11" s="1"/>
  <c r="BA18" i="11" s="1"/>
  <c r="BD18" i="11" s="1"/>
  <c r="BG18" i="11" s="1"/>
  <c r="BJ18" i="11" s="1"/>
  <c r="BM18" i="11" s="1"/>
  <c r="BP18" i="11" s="1"/>
  <c r="BS18" i="11" s="1"/>
  <c r="BV18" i="11" s="1"/>
  <c r="BY18" i="11" s="1"/>
  <c r="CB18" i="11" s="1"/>
  <c r="CF18" i="11" s="1"/>
  <c r="CI18" i="11" s="1"/>
  <c r="CL18" i="11" s="1"/>
  <c r="CO18" i="11" s="1"/>
  <c r="CR18" i="11" s="1"/>
  <c r="CU18" i="11" s="1"/>
  <c r="CX18" i="11" s="1"/>
  <c r="DA18" i="11" s="1"/>
  <c r="DD18" i="11" s="1"/>
  <c r="DH18" i="11" s="1"/>
  <c r="DK18" i="11" s="1"/>
  <c r="DN18" i="11" s="1"/>
  <c r="DQ18" i="11" s="1"/>
  <c r="DT18" i="11" s="1"/>
  <c r="DW18" i="11" s="1"/>
  <c r="DZ18" i="11" s="1"/>
  <c r="EC18" i="11" s="1"/>
  <c r="EF18" i="11" s="1"/>
  <c r="EI18" i="11" s="1"/>
  <c r="EL18" i="11" s="1"/>
  <c r="EO18" i="11" s="1"/>
  <c r="ER18" i="11" s="1"/>
  <c r="EU18" i="11" s="1"/>
  <c r="EX18" i="11" s="1"/>
  <c r="FA18" i="11" s="1"/>
  <c r="FG18" i="11" s="1"/>
  <c r="FJ18" i="11" s="1"/>
  <c r="FM18" i="11" s="1"/>
  <c r="O18" i="11"/>
  <c r="R18" i="11" s="1"/>
  <c r="U18" i="11" s="1"/>
  <c r="X18" i="11" s="1"/>
  <c r="AA18" i="11" s="1"/>
  <c r="AD18" i="11" s="1"/>
  <c r="AG18" i="11" s="1"/>
  <c r="AJ18" i="11" s="1"/>
  <c r="AM18" i="11" s="1"/>
  <c r="AP18" i="11" s="1"/>
  <c r="AS18" i="11" s="1"/>
  <c r="AV18" i="11" s="1"/>
  <c r="AY18" i="11" s="1"/>
  <c r="BB18" i="11" s="1"/>
  <c r="BE18" i="11" s="1"/>
  <c r="BH18" i="11" s="1"/>
  <c r="BK18" i="11" s="1"/>
  <c r="BN18" i="11" s="1"/>
  <c r="BQ18" i="11" s="1"/>
  <c r="BT18" i="11" s="1"/>
  <c r="BW18" i="11" s="1"/>
  <c r="BZ18" i="11" s="1"/>
  <c r="CC18" i="11" s="1"/>
  <c r="CG18" i="11" s="1"/>
  <c r="CJ18" i="11" s="1"/>
  <c r="CM18" i="11" s="1"/>
  <c r="CP18" i="11" s="1"/>
  <c r="CS18" i="11" s="1"/>
  <c r="CV18" i="11" s="1"/>
  <c r="CY18" i="11" s="1"/>
  <c r="DB18" i="11" s="1"/>
  <c r="DE18" i="11" s="1"/>
  <c r="DI18" i="11" s="1"/>
  <c r="DL18" i="11" s="1"/>
  <c r="DO18" i="11" s="1"/>
  <c r="DR18" i="11" s="1"/>
  <c r="DU18" i="11" s="1"/>
  <c r="DX18" i="11" s="1"/>
  <c r="EA18" i="11" s="1"/>
  <c r="ED18" i="11" s="1"/>
  <c r="EG18" i="11" s="1"/>
  <c r="EJ18" i="11" s="1"/>
  <c r="EM18" i="11" s="1"/>
  <c r="EP18" i="11" s="1"/>
  <c r="ES18" i="11" s="1"/>
  <c r="EV18" i="11" s="1"/>
  <c r="EY18" i="11" s="1"/>
  <c r="FB18" i="11" s="1"/>
  <c r="FH18" i="11" s="1"/>
  <c r="FK18" i="11" s="1"/>
  <c r="FN18" i="11" s="1"/>
  <c r="FQ18" i="11" s="1"/>
  <c r="FT18" i="11" s="1"/>
  <c r="FW18" i="11" s="1"/>
  <c r="FZ18" i="11" s="1"/>
  <c r="GC18" i="11" s="1"/>
  <c r="GF18" i="11" s="1"/>
  <c r="GI18" i="11" s="1"/>
  <c r="GL18" i="11" s="1"/>
  <c r="GO18" i="11" s="1"/>
  <c r="GR18" i="11" s="1"/>
  <c r="GU18" i="11" s="1"/>
  <c r="GX18" i="11" s="1"/>
  <c r="HA18" i="11" s="1"/>
  <c r="HD18" i="11" s="1"/>
  <c r="HG18" i="11" s="1"/>
  <c r="HJ18" i="11" s="1"/>
  <c r="HM18" i="11" s="1"/>
  <c r="HP18" i="11" s="1"/>
  <c r="HS18" i="11" s="1"/>
  <c r="HV18" i="11" s="1"/>
  <c r="AAW7" i="2" l="1"/>
  <c r="AAT8" i="2"/>
  <c r="HX18" i="11"/>
  <c r="IA18" i="11" s="1"/>
  <c r="ID18" i="11" s="1"/>
  <c r="IG18" i="11" s="1"/>
  <c r="IJ18" i="11" s="1"/>
  <c r="IM18" i="11" s="1"/>
  <c r="HY18" i="11"/>
  <c r="IB18" i="11" s="1"/>
  <c r="IE18" i="11" s="1"/>
  <c r="IH18" i="11" s="1"/>
  <c r="IK18" i="11" s="1"/>
  <c r="IN18" i="11" s="1"/>
  <c r="IQ18" i="11" s="1"/>
  <c r="IT18" i="11" s="1"/>
  <c r="IW18" i="11" s="1"/>
  <c r="IZ18" i="11" s="1"/>
  <c r="JC18" i="11" s="1"/>
  <c r="JF18" i="11" s="1"/>
  <c r="JI18" i="11" s="1"/>
  <c r="JL18" i="11" s="1"/>
  <c r="JO18" i="11" s="1"/>
  <c r="JR18" i="11" s="1"/>
  <c r="JU18" i="11" s="1"/>
  <c r="JX18" i="11" s="1"/>
  <c r="KA18" i="11" s="1"/>
  <c r="KD18" i="11" s="1"/>
  <c r="KG18" i="11" s="1"/>
  <c r="KJ18" i="11" s="1"/>
  <c r="KM18" i="11" s="1"/>
  <c r="KP18" i="11" s="1"/>
  <c r="KS18" i="11" s="1"/>
  <c r="KV18" i="11" s="1"/>
  <c r="LD18" i="11" s="1"/>
  <c r="LG18" i="11" s="1"/>
  <c r="LJ18" i="11" s="1"/>
  <c r="LM18" i="11" s="1"/>
  <c r="LP18" i="11" s="1"/>
  <c r="LS18" i="11" s="1"/>
  <c r="LV18" i="11" s="1"/>
  <c r="LY18" i="11" s="1"/>
  <c r="MB18" i="11" s="1"/>
  <c r="ME18" i="11" s="1"/>
  <c r="MH18" i="11" s="1"/>
  <c r="MK18" i="11" s="1"/>
  <c r="MN18" i="11" s="1"/>
  <c r="MQ18" i="11" s="1"/>
  <c r="MT18" i="11" s="1"/>
  <c r="MW18" i="11" s="1"/>
  <c r="MZ18" i="11" s="1"/>
  <c r="NC18" i="11" s="1"/>
  <c r="NF18" i="11" s="1"/>
  <c r="NI18" i="11" s="1"/>
  <c r="NL18" i="11" s="1"/>
  <c r="NO18" i="11" s="1"/>
  <c r="NR18" i="11" s="1"/>
  <c r="NU18" i="11" s="1"/>
  <c r="NX18" i="11" s="1"/>
  <c r="OA18" i="11" s="1"/>
  <c r="OD18" i="11" s="1"/>
  <c r="OG18" i="11" s="1"/>
  <c r="OJ18" i="11" s="1"/>
  <c r="OM18" i="11" s="1"/>
  <c r="OP18" i="11" s="1"/>
  <c r="OS18" i="11" s="1"/>
  <c r="OV18" i="11" s="1"/>
  <c r="OY18" i="11" s="1"/>
  <c r="PB18" i="11" s="1"/>
  <c r="PE18" i="11" s="1"/>
  <c r="PH18" i="11" s="1"/>
  <c r="PK18" i="11" s="1"/>
  <c r="PN18" i="11" s="1"/>
  <c r="PQ18" i="11" s="1"/>
  <c r="PT18" i="11" s="1"/>
  <c r="PW18" i="11" s="1"/>
  <c r="PZ18" i="11" s="1"/>
  <c r="QC18" i="11" s="1"/>
  <c r="QF18" i="11" s="1"/>
  <c r="QI18" i="11" s="1"/>
  <c r="QL18" i="11" s="1"/>
  <c r="QO18" i="11" s="1"/>
  <c r="QR18" i="11" s="1"/>
  <c r="QU18" i="11" s="1"/>
  <c r="QX18" i="11" s="1"/>
  <c r="RA18" i="11" s="1"/>
  <c r="RD18" i="11" s="1"/>
  <c r="RG18" i="11" s="1"/>
  <c r="RJ18" i="11" s="1"/>
  <c r="RM18" i="11" s="1"/>
  <c r="RR18" i="11" s="1"/>
  <c r="RU18" i="11" s="1"/>
  <c r="RX18" i="11" s="1"/>
  <c r="SA18" i="11" s="1"/>
  <c r="SD18" i="11" s="1"/>
  <c r="SG18" i="11" s="1"/>
  <c r="SJ18" i="11" s="1"/>
  <c r="SM18" i="11" s="1"/>
  <c r="SP18" i="11" s="1"/>
  <c r="SS18" i="11" s="1"/>
  <c r="SV18" i="11" s="1"/>
  <c r="SY18" i="11" s="1"/>
  <c r="TB18" i="11" s="1"/>
  <c r="TF18" i="11" s="1"/>
  <c r="TI18" i="11" s="1"/>
  <c r="TL18" i="11" s="1"/>
  <c r="TO18" i="11" s="1"/>
  <c r="TR18" i="11" s="1"/>
  <c r="TU18" i="11" s="1"/>
  <c r="TX18" i="11" s="1"/>
  <c r="UA18" i="11" s="1"/>
  <c r="UD18" i="11" s="1"/>
  <c r="UG18" i="11" s="1"/>
  <c r="UJ18" i="11" s="1"/>
  <c r="UN18" i="11" s="1"/>
  <c r="UQ18" i="11" s="1"/>
  <c r="UT18" i="11" s="1"/>
  <c r="UW18" i="11" s="1"/>
  <c r="UZ18" i="11" s="1"/>
  <c r="VC18" i="11" s="1"/>
  <c r="VF18" i="11" s="1"/>
  <c r="VI18" i="11" s="1"/>
  <c r="VL18" i="11" s="1"/>
  <c r="VO18" i="11" s="1"/>
  <c r="VR18" i="11" s="1"/>
  <c r="VU18" i="11" s="1"/>
  <c r="VX18" i="11" s="1"/>
  <c r="WA18" i="11" s="1"/>
  <c r="WD18" i="11" s="1"/>
  <c r="WG18" i="11" s="1"/>
  <c r="WJ18" i="11" s="1"/>
  <c r="WM18" i="11" s="1"/>
  <c r="WP18" i="11" s="1"/>
  <c r="WS18" i="11" s="1"/>
  <c r="WV18" i="11" s="1"/>
  <c r="WY18" i="11" s="1"/>
  <c r="XB18" i="11" s="1"/>
  <c r="XE18" i="11" s="1"/>
  <c r="XH18" i="11" s="1"/>
  <c r="XK18" i="11" s="1"/>
  <c r="XN18" i="11" s="1"/>
  <c r="XQ18" i="11" s="1"/>
  <c r="XT18" i="11" s="1"/>
  <c r="XW18" i="11" s="1"/>
  <c r="XZ18" i="11" s="1"/>
  <c r="YC18" i="11" s="1"/>
  <c r="YF18" i="11" s="1"/>
  <c r="YI18" i="11" s="1"/>
  <c r="YL18" i="11" s="1"/>
  <c r="YO18" i="11" s="1"/>
  <c r="YR18" i="11" s="1"/>
  <c r="YU18" i="11" s="1"/>
  <c r="YX18" i="11" s="1"/>
  <c r="ZA18" i="11" s="1"/>
  <c r="ZD18" i="11" s="1"/>
  <c r="ZG18" i="11" s="1"/>
  <c r="ZJ18" i="11" s="1"/>
  <c r="ZM18" i="11" s="1"/>
  <c r="ZP18" i="11" s="1"/>
  <c r="ZS18" i="11" s="1"/>
  <c r="ZV18" i="11" s="1"/>
  <c r="ZY18" i="11" s="1"/>
  <c r="AAB18" i="11" s="1"/>
  <c r="AAE18" i="11" s="1"/>
  <c r="AAH18" i="11" s="1"/>
  <c r="AAK18" i="11" s="1"/>
  <c r="AAN18" i="11" s="1"/>
  <c r="AAQ18" i="11" s="1"/>
  <c r="AAT18" i="11" s="1"/>
  <c r="AAW18" i="11" s="1"/>
  <c r="AAZ18" i="11" s="1"/>
  <c r="ABC18" i="11" s="1"/>
  <c r="ABF18" i="11" s="1"/>
  <c r="ABI18" i="11" s="1"/>
  <c r="ABL18" i="11" s="1"/>
  <c r="ABO18" i="11" s="1"/>
  <c r="ABR18" i="11" s="1"/>
  <c r="ABU18" i="11" s="1"/>
  <c r="ACB18" i="11" s="1"/>
  <c r="ACE18" i="11" s="1"/>
  <c r="ACH18" i="11" s="1"/>
  <c r="ACK18" i="11" s="1"/>
  <c r="ACN18" i="11" s="1"/>
  <c r="ACQ18" i="11" s="1"/>
  <c r="ACT18" i="11" s="1"/>
  <c r="ACW18" i="11" s="1"/>
  <c r="ACZ18" i="11" s="1"/>
  <c r="ADC18" i="11" s="1"/>
  <c r="ADF18" i="11" s="1"/>
  <c r="ADI18" i="11" s="1"/>
  <c r="ADL18" i="11" s="1"/>
  <c r="ADO18" i="11" s="1"/>
  <c r="ADR18" i="11" s="1"/>
  <c r="ADU18" i="11" s="1"/>
  <c r="ADX18" i="11" s="1"/>
  <c r="AEA18" i="11" s="1"/>
  <c r="AED18" i="11" s="1"/>
  <c r="AEG18" i="11" s="1"/>
  <c r="AEJ18" i="11" s="1"/>
  <c r="AEM18" i="11" s="1"/>
  <c r="AEP18" i="11" s="1"/>
  <c r="AES18" i="11" s="1"/>
  <c r="AEV18" i="11" s="1"/>
  <c r="AEY18" i="11" s="1"/>
  <c r="AFB18" i="11" s="1"/>
  <c r="AFE18" i="11" s="1"/>
  <c r="AFH18" i="11" s="1"/>
  <c r="AFK18" i="11" s="1"/>
  <c r="AFN18" i="11" s="1"/>
  <c r="AFQ18" i="11" s="1"/>
  <c r="AFT18" i="11" s="1"/>
  <c r="AFW18" i="11" s="1"/>
  <c r="AGA18" i="11" s="1"/>
  <c r="AGD18" i="11" s="1"/>
  <c r="AGG18" i="11" s="1"/>
  <c r="AGJ18" i="11" s="1"/>
  <c r="AGM18" i="11" s="1"/>
  <c r="AGP18" i="11" s="1"/>
  <c r="AGS18" i="11" s="1"/>
  <c r="AGV18" i="11" s="1"/>
  <c r="AGY18" i="11" s="1"/>
  <c r="AHB18" i="11" s="1"/>
  <c r="AHE18" i="11" s="1"/>
  <c r="AHH18" i="11" s="1"/>
  <c r="AHK18" i="11" s="1"/>
  <c r="AHN18" i="11" s="1"/>
  <c r="AHQ18" i="11" s="1"/>
  <c r="AHT18" i="11" s="1"/>
  <c r="AHW18" i="11" s="1"/>
  <c r="AHZ18" i="11" s="1"/>
  <c r="AIC18" i="11" s="1"/>
  <c r="AIF18" i="11" s="1"/>
  <c r="AII18" i="11" s="1"/>
  <c r="AIL18" i="11" s="1"/>
  <c r="AIO18" i="11" s="1"/>
  <c r="AIR18" i="11" s="1"/>
  <c r="AIU18" i="11" s="1"/>
  <c r="AIX18" i="11" s="1"/>
  <c r="AJA18" i="11" s="1"/>
  <c r="AJD18" i="11" s="1"/>
  <c r="AJG18" i="11" s="1"/>
  <c r="AJJ18" i="11" s="1"/>
  <c r="AJM18" i="11" s="1"/>
  <c r="AJP18" i="11" s="1"/>
  <c r="AJS18" i="11" s="1"/>
  <c r="AJV18" i="11" s="1"/>
  <c r="AJY18" i="11" s="1"/>
  <c r="AKB18" i="11" s="1"/>
  <c r="AKE18" i="11" s="1"/>
  <c r="AKH18" i="11" s="1"/>
  <c r="AKK18" i="11" s="1"/>
  <c r="AKN18" i="11" s="1"/>
  <c r="AKQ18" i="11" s="1"/>
  <c r="AKT18" i="11" s="1"/>
  <c r="AKW18" i="11" s="1"/>
  <c r="AKZ18" i="11" s="1"/>
  <c r="ALC18" i="11" s="1"/>
  <c r="ALF18" i="11" s="1"/>
  <c r="ALI18" i="11" s="1"/>
  <c r="ALL18" i="11" s="1"/>
  <c r="ALO18" i="11" s="1"/>
  <c r="ALR18" i="11" s="1"/>
  <c r="ALU18" i="11" s="1"/>
  <c r="ALX18" i="11" s="1"/>
  <c r="AMA18" i="11" s="1"/>
  <c r="AMD18" i="11" s="1"/>
  <c r="AMG18" i="11" s="1"/>
  <c r="AMJ18" i="11" s="1"/>
  <c r="AMM18" i="11" s="1"/>
  <c r="AMP18" i="11" s="1"/>
  <c r="AMS18" i="11" s="1"/>
  <c r="AMV18" i="11" s="1"/>
  <c r="ANB18" i="11" s="1"/>
  <c r="ANE18" i="11" s="1"/>
  <c r="ANH18" i="11" s="1"/>
  <c r="ANK18" i="11" s="1"/>
  <c r="ANN18" i="11" s="1"/>
  <c r="ANQ18" i="11" s="1"/>
  <c r="ANT18" i="11" s="1"/>
  <c r="ANW18" i="11" s="1"/>
  <c r="ANZ18" i="11" s="1"/>
  <c r="AOC18" i="11" s="1"/>
  <c r="AOF18" i="11" s="1"/>
  <c r="AOI18" i="11" s="1"/>
  <c r="AOL18" i="11" s="1"/>
  <c r="AOO18" i="11" s="1"/>
  <c r="AOR18" i="11" s="1"/>
  <c r="AOU18" i="11" s="1"/>
  <c r="AOX18" i="11" s="1"/>
  <c r="APA18" i="11" s="1"/>
  <c r="APD18" i="11" s="1"/>
  <c r="APG18" i="11" s="1"/>
  <c r="APJ18" i="11" s="1"/>
  <c r="APM18" i="11" s="1"/>
  <c r="APP18" i="11" s="1"/>
  <c r="APS18" i="11" s="1"/>
  <c r="APV18" i="11" s="1"/>
  <c r="APY18" i="11" s="1"/>
  <c r="AQB18" i="11" s="1"/>
  <c r="AQE18" i="11" s="1"/>
  <c r="AQH18" i="11" s="1"/>
  <c r="AQK18" i="11" s="1"/>
  <c r="AQN18" i="11" s="1"/>
  <c r="AQQ18" i="11" s="1"/>
  <c r="AQT18" i="11" s="1"/>
  <c r="AQW18" i="11" s="1"/>
  <c r="AQZ18" i="11" s="1"/>
  <c r="ARC18" i="11" s="1"/>
  <c r="ARF18" i="11" s="1"/>
  <c r="ARI18" i="11" s="1"/>
  <c r="ARL18" i="11" s="1"/>
  <c r="ARO18" i="11" s="1"/>
  <c r="ARR18" i="11" s="1"/>
  <c r="ARU18" i="11" s="1"/>
  <c r="ARX18" i="11" s="1"/>
  <c r="ASA18" i="11" s="1"/>
  <c r="ASD18" i="11" s="1"/>
  <c r="ASG18" i="11" s="1"/>
  <c r="ASJ18" i="11" s="1"/>
  <c r="ASM18" i="11" s="1"/>
  <c r="ASP18" i="11" s="1"/>
  <c r="ASS18" i="11" s="1"/>
  <c r="ASV18" i="11" s="1"/>
  <c r="ASY18" i="11" s="1"/>
  <c r="ATB18" i="11" s="1"/>
  <c r="ATE18" i="11" s="1"/>
  <c r="FP18" i="11"/>
  <c r="FS18" i="11" s="1"/>
  <c r="FV18" i="11" s="1"/>
  <c r="FY18" i="11" s="1"/>
  <c r="GB18" i="11" s="1"/>
  <c r="GE18" i="11" s="1"/>
  <c r="GH18" i="11" s="1"/>
  <c r="GK18" i="11" s="1"/>
  <c r="GN18" i="11" s="1"/>
  <c r="GQ18" i="11" s="1"/>
  <c r="GT18" i="11" s="1"/>
  <c r="GW18" i="11" s="1"/>
  <c r="GZ18" i="11" s="1"/>
  <c r="HC18" i="11" s="1"/>
  <c r="HF18" i="11" s="1"/>
  <c r="HI18" i="11" s="1"/>
  <c r="HL18" i="11" s="1"/>
  <c r="HO18" i="11" s="1"/>
  <c r="HR18" i="11" s="1"/>
  <c r="HU18" i="11" s="1"/>
  <c r="DN11" i="7"/>
  <c r="DN10" i="7"/>
  <c r="DN9" i="7"/>
  <c r="DN8" i="7"/>
  <c r="DN7" i="7"/>
  <c r="DN6" i="7"/>
  <c r="DN5" i="7"/>
  <c r="DN4" i="7"/>
  <c r="AAZ7" i="2" l="1"/>
  <c r="AAW8" i="2"/>
  <c r="IP18" i="11"/>
  <c r="IS18" i="11" s="1"/>
  <c r="IV18" i="11" s="1"/>
  <c r="IY18" i="11" s="1"/>
  <c r="JB18" i="11" s="1"/>
  <c r="JE18" i="11" s="1"/>
  <c r="JH18" i="11" s="1"/>
  <c r="JK18" i="11" s="1"/>
  <c r="JN18" i="11" s="1"/>
  <c r="JQ18" i="11" s="1"/>
  <c r="JT18" i="11" s="1"/>
  <c r="JW18" i="11" s="1"/>
  <c r="JZ18" i="11" s="1"/>
  <c r="KC18" i="11" s="1"/>
  <c r="KF18" i="11" s="1"/>
  <c r="KI18" i="11" s="1"/>
  <c r="DK11" i="7"/>
  <c r="DK10" i="7"/>
  <c r="DK9" i="7"/>
  <c r="DK8" i="7"/>
  <c r="DK7" i="7"/>
  <c r="DK6" i="7"/>
  <c r="DK5" i="7"/>
  <c r="DK4" i="7"/>
  <c r="AAZ8" i="2" l="1"/>
  <c r="KL18" i="11"/>
  <c r="KO18" i="11" s="1"/>
  <c r="KR18" i="11" s="1"/>
  <c r="KU18" i="11" s="1"/>
  <c r="LC18" i="11" s="1"/>
  <c r="LF18" i="11" s="1"/>
  <c r="LI18" i="11" s="1"/>
  <c r="LL18" i="11" s="1"/>
  <c r="LO18" i="11" s="1"/>
  <c r="LR18" i="11" s="1"/>
  <c r="LU18" i="11" s="1"/>
  <c r="LX18" i="11" s="1"/>
  <c r="MA18" i="11" s="1"/>
  <c r="MD18" i="11" s="1"/>
  <c r="MG18" i="11" s="1"/>
  <c r="MJ18" i="11" s="1"/>
  <c r="MM18" i="11" s="1"/>
  <c r="MP18" i="11" s="1"/>
  <c r="MS18" i="11" s="1"/>
  <c r="MV18" i="11" s="1"/>
  <c r="MY18" i="11" s="1"/>
  <c r="NB18" i="11" s="1"/>
  <c r="NE18" i="11" s="1"/>
  <c r="NH18" i="11" s="1"/>
  <c r="NK18" i="11" s="1"/>
  <c r="NN18" i="11" s="1"/>
  <c r="NQ18" i="11" s="1"/>
  <c r="NT18" i="11" s="1"/>
  <c r="NW18" i="11" s="1"/>
  <c r="NZ18" i="11" s="1"/>
  <c r="OC18" i="11" s="1"/>
  <c r="OF18" i="11" s="1"/>
  <c r="OI18" i="11" s="1"/>
  <c r="OL18" i="11" s="1"/>
  <c r="OO18" i="11" s="1"/>
  <c r="OR18" i="11" s="1"/>
  <c r="OU18" i="11" s="1"/>
  <c r="OX18" i="11" s="1"/>
  <c r="PA18" i="11" s="1"/>
  <c r="PD18" i="11" s="1"/>
  <c r="PG18" i="11" s="1"/>
  <c r="PJ18" i="11" s="1"/>
  <c r="PM18" i="11" s="1"/>
  <c r="PP18" i="11" s="1"/>
  <c r="PS18" i="11" s="1"/>
  <c r="PV18" i="11" s="1"/>
  <c r="PY18" i="11" s="1"/>
  <c r="QB18" i="11" s="1"/>
  <c r="QE18" i="11" s="1"/>
  <c r="QH18" i="11" s="1"/>
  <c r="QK18" i="11" s="1"/>
  <c r="DH11" i="7"/>
  <c r="DH10" i="7"/>
  <c r="DH9" i="7"/>
  <c r="DH8" i="7"/>
  <c r="DH7" i="7"/>
  <c r="DH6" i="7"/>
  <c r="DH5" i="7"/>
  <c r="DH4" i="7"/>
  <c r="ABD8" i="2" l="1"/>
  <c r="QN18" i="11"/>
  <c r="QQ18" i="11" s="1"/>
  <c r="QT18" i="11" s="1"/>
  <c r="QW18" i="11" s="1"/>
  <c r="QZ18" i="11" s="1"/>
  <c r="RC18" i="11" s="1"/>
  <c r="RF18" i="11" s="1"/>
  <c r="RI18" i="11" s="1"/>
  <c r="RL18" i="11" s="1"/>
  <c r="RQ18" i="11" s="1"/>
  <c r="RT18" i="11" s="1"/>
  <c r="RW18" i="11" s="1"/>
  <c r="RZ18" i="11" s="1"/>
  <c r="SC18" i="11" s="1"/>
  <c r="SF18" i="11" s="1"/>
  <c r="SI18" i="11" s="1"/>
  <c r="SL18" i="11" s="1"/>
  <c r="SO18" i="11" s="1"/>
  <c r="SR18" i="11" s="1"/>
  <c r="SU18" i="11" s="1"/>
  <c r="SX18" i="11" s="1"/>
  <c r="TA18" i="11" s="1"/>
  <c r="TE18" i="11" s="1"/>
  <c r="TH18" i="11" s="1"/>
  <c r="TK18" i="11" s="1"/>
  <c r="TN18" i="11" s="1"/>
  <c r="TQ18" i="11" s="1"/>
  <c r="TT18" i="11" s="1"/>
  <c r="TW18" i="11" s="1"/>
  <c r="TZ18" i="11" s="1"/>
  <c r="UC18" i="11" s="1"/>
  <c r="UF18" i="11" s="1"/>
  <c r="UI18" i="11" s="1"/>
  <c r="UM18" i="11" s="1"/>
  <c r="UP18" i="11" s="1"/>
  <c r="US18" i="11" s="1"/>
  <c r="UV18" i="11" s="1"/>
  <c r="UY18" i="11" s="1"/>
  <c r="VB18" i="11" s="1"/>
  <c r="VE18" i="11" s="1"/>
  <c r="VH18" i="11" s="1"/>
  <c r="DE11" i="7"/>
  <c r="DE10" i="7"/>
  <c r="DE9" i="7"/>
  <c r="DE8" i="7"/>
  <c r="DE7" i="7"/>
  <c r="DE6" i="7"/>
  <c r="DE5" i="7"/>
  <c r="DD4" i="7"/>
  <c r="DE4" i="7" s="1"/>
  <c r="VK18" i="11" l="1"/>
  <c r="VN18" i="11" s="1"/>
  <c r="VQ18" i="11" s="1"/>
  <c r="VT18" i="11" s="1"/>
  <c r="VW18" i="11" s="1"/>
  <c r="VZ18" i="11" s="1"/>
  <c r="WC18" i="11" s="1"/>
  <c r="WF18" i="11" s="1"/>
  <c r="WI18" i="11" s="1"/>
  <c r="WL18" i="11" s="1"/>
  <c r="WO18" i="11" s="1"/>
  <c r="WR18" i="11" s="1"/>
  <c r="WU18" i="11" s="1"/>
  <c r="WX18" i="11" s="1"/>
  <c r="XA18" i="11" s="1"/>
  <c r="XD18" i="11" s="1"/>
  <c r="XG18" i="11" s="1"/>
  <c r="XJ18" i="11" s="1"/>
  <c r="XM18" i="11" s="1"/>
  <c r="XP18" i="11" s="1"/>
  <c r="XS18" i="11" s="1"/>
  <c r="XV18" i="11" s="1"/>
  <c r="XY18" i="11" s="1"/>
  <c r="YB18" i="11" s="1"/>
  <c r="YE18" i="11" s="1"/>
  <c r="YH18" i="11" s="1"/>
  <c r="YK18" i="11" s="1"/>
  <c r="YN18" i="11" s="1"/>
  <c r="YQ18" i="11" s="1"/>
  <c r="YT18" i="11" s="1"/>
  <c r="YW18" i="11" s="1"/>
  <c r="YZ18" i="11" s="1"/>
  <c r="ZC18" i="11" s="1"/>
  <c r="ZF18" i="11" s="1"/>
  <c r="ZI18" i="11" s="1"/>
  <c r="ZL18" i="11" s="1"/>
  <c r="ZO18" i="11" s="1"/>
  <c r="ZR18" i="11" s="1"/>
  <c r="ZU18" i="11" s="1"/>
  <c r="ZX18" i="11" s="1"/>
  <c r="AAA18" i="11" s="1"/>
  <c r="AAD18" i="11" s="1"/>
  <c r="AAG18" i="11" s="1"/>
  <c r="AAJ18" i="11" s="1"/>
  <c r="ABJ7" i="2"/>
  <c r="ABG8" i="2"/>
  <c r="DB11" i="7"/>
  <c r="DB10" i="7"/>
  <c r="DB9" i="7"/>
  <c r="DB8" i="7"/>
  <c r="DB7" i="7"/>
  <c r="DB6" i="7"/>
  <c r="DB5" i="7"/>
  <c r="DB4" i="7"/>
  <c r="AAM18" i="11" l="1"/>
  <c r="AAP18" i="11" s="1"/>
  <c r="AAS18" i="11" s="1"/>
  <c r="AAV18" i="11" s="1"/>
  <c r="AAY18" i="11" s="1"/>
  <c r="ABB18" i="11" s="1"/>
  <c r="ABE18" i="11" s="1"/>
  <c r="ABH18" i="11" s="1"/>
  <c r="ABK18" i="11" s="1"/>
  <c r="ABN18" i="11" s="1"/>
  <c r="ABQ18" i="11" s="1"/>
  <c r="ABT18" i="11" s="1"/>
  <c r="ACA18" i="11" s="1"/>
  <c r="ACD18" i="11" s="1"/>
  <c r="ACG18" i="11" s="1"/>
  <c r="ACJ18" i="11" s="1"/>
  <c r="ACM18" i="11" s="1"/>
  <c r="ACP18" i="11" s="1"/>
  <c r="ACS18" i="11" s="1"/>
  <c r="ACV18" i="11" s="1"/>
  <c r="ACY18" i="11" s="1"/>
  <c r="ADB18" i="11" s="1"/>
  <c r="ADE18" i="11" s="1"/>
  <c r="ADH18" i="11" s="1"/>
  <c r="ADK18" i="11" s="1"/>
  <c r="ADN18" i="11" s="1"/>
  <c r="ADQ18" i="11" s="1"/>
  <c r="ADT18" i="11" s="1"/>
  <c r="ADW18" i="11" s="1"/>
  <c r="ADZ18" i="11" s="1"/>
  <c r="AEC18" i="11" s="1"/>
  <c r="AEF18" i="11" s="1"/>
  <c r="AEI18" i="11" s="1"/>
  <c r="AEL18" i="11" s="1"/>
  <c r="AEO18" i="11" s="1"/>
  <c r="AER18" i="11" s="1"/>
  <c r="AEU18" i="11" s="1"/>
  <c r="AEX18" i="11" s="1"/>
  <c r="AFA18" i="11" s="1"/>
  <c r="AFD18" i="11" s="1"/>
  <c r="AFG18" i="11" s="1"/>
  <c r="AFJ18" i="11" s="1"/>
  <c r="AFM18" i="11" s="1"/>
  <c r="AFP18" i="11" s="1"/>
  <c r="AFS18" i="11" s="1"/>
  <c r="AFV18" i="11" s="1"/>
  <c r="AFZ18" i="11" s="1"/>
  <c r="AGC18" i="11" s="1"/>
  <c r="AGF18" i="11" s="1"/>
  <c r="AGI18" i="11" s="1"/>
  <c r="AGL18" i="11" s="1"/>
  <c r="AGO18" i="11" s="1"/>
  <c r="AGR18" i="11" s="1"/>
  <c r="AGU18" i="11" s="1"/>
  <c r="AGX18" i="11" s="1"/>
  <c r="AHA18" i="11" s="1"/>
  <c r="AHD18" i="11" s="1"/>
  <c r="AHG18" i="11" s="1"/>
  <c r="AHJ18" i="11" s="1"/>
  <c r="AHM18" i="11" s="1"/>
  <c r="AHP18" i="11" s="1"/>
  <c r="AHS18" i="11" s="1"/>
  <c r="AHV18" i="11" s="1"/>
  <c r="AHY18" i="11" s="1"/>
  <c r="AIB18" i="11" s="1"/>
  <c r="AIE18" i="11" s="1"/>
  <c r="AIH18" i="11" s="1"/>
  <c r="AIK18" i="11" s="1"/>
  <c r="AIN18" i="11" s="1"/>
  <c r="AIQ18" i="11" s="1"/>
  <c r="AIT18" i="11" s="1"/>
  <c r="AIW18" i="11" s="1"/>
  <c r="AIZ18" i="11" s="1"/>
  <c r="AJC18" i="11" s="1"/>
  <c r="AJF18" i="11" s="1"/>
  <c r="AJI18" i="11" s="1"/>
  <c r="AJL18" i="11" s="1"/>
  <c r="AJO18" i="11" s="1"/>
  <c r="AJR18" i="11" s="1"/>
  <c r="AJU18" i="11" s="1"/>
  <c r="AJX18" i="11" s="1"/>
  <c r="AKA18" i="11" s="1"/>
  <c r="AKD18" i="11" s="1"/>
  <c r="AKG18" i="11" s="1"/>
  <c r="AKJ18" i="11" s="1"/>
  <c r="AKM18" i="11" s="1"/>
  <c r="AKP18" i="11" s="1"/>
  <c r="AKS18" i="11" s="1"/>
  <c r="AKV18" i="11" s="1"/>
  <c r="AKY18" i="11" s="1"/>
  <c r="ALB18" i="11" s="1"/>
  <c r="ALE18" i="11" s="1"/>
  <c r="ALH18" i="11" s="1"/>
  <c r="ALK18" i="11" s="1"/>
  <c r="ALN18" i="11" s="1"/>
  <c r="ALQ18" i="11" s="1"/>
  <c r="ALT18" i="11" s="1"/>
  <c r="ALW18" i="11" s="1"/>
  <c r="ALZ18" i="11" s="1"/>
  <c r="AMC18" i="11" s="1"/>
  <c r="AMF18" i="11" s="1"/>
  <c r="AMI18" i="11" s="1"/>
  <c r="AML18" i="11" s="1"/>
  <c r="AMO18" i="11" s="1"/>
  <c r="AMR18" i="11" s="1"/>
  <c r="AMU18" i="11" s="1"/>
  <c r="ANA18" i="11" s="1"/>
  <c r="AND18" i="11" s="1"/>
  <c r="ANG18" i="11" s="1"/>
  <c r="ANJ18" i="11" s="1"/>
  <c r="ANM18" i="11" s="1"/>
  <c r="ANP18" i="11" s="1"/>
  <c r="ANS18" i="11" s="1"/>
  <c r="ANV18" i="11" s="1"/>
  <c r="ANY18" i="11" s="1"/>
  <c r="AOB18" i="11" s="1"/>
  <c r="AOE18" i="11" s="1"/>
  <c r="AOH18" i="11" s="1"/>
  <c r="AOK18" i="11" s="1"/>
  <c r="AON18" i="11" s="1"/>
  <c r="AOQ18" i="11" s="1"/>
  <c r="AOT18" i="11" s="1"/>
  <c r="AOW18" i="11" s="1"/>
  <c r="AOZ18" i="11" s="1"/>
  <c r="APC18" i="11" s="1"/>
  <c r="APF18" i="11" s="1"/>
  <c r="API18" i="11" s="1"/>
  <c r="APL18" i="11" s="1"/>
  <c r="APO18" i="11" s="1"/>
  <c r="APR18" i="11" s="1"/>
  <c r="APU18" i="11" s="1"/>
  <c r="APX18" i="11" s="1"/>
  <c r="AQA18" i="11" s="1"/>
  <c r="AQD18" i="11" s="1"/>
  <c r="AQG18" i="11" s="1"/>
  <c r="AQJ18" i="11" s="1"/>
  <c r="AQM18" i="11" s="1"/>
  <c r="AQP18" i="11" s="1"/>
  <c r="AQS18" i="11" s="1"/>
  <c r="AQV18" i="11" s="1"/>
  <c r="AQY18" i="11" s="1"/>
  <c r="ARB18" i="11" s="1"/>
  <c r="ARE18" i="11" s="1"/>
  <c r="ARH18" i="11" s="1"/>
  <c r="ARK18" i="11" s="1"/>
  <c r="ARN18" i="11" s="1"/>
  <c r="ARQ18" i="11" s="1"/>
  <c r="ART18" i="11" s="1"/>
  <c r="ARW18" i="11" s="1"/>
  <c r="ARZ18" i="11" s="1"/>
  <c r="ASC18" i="11" s="1"/>
  <c r="ASF18" i="11" s="1"/>
  <c r="ASI18" i="11" s="1"/>
  <c r="ASL18" i="11" s="1"/>
  <c r="ASO18" i="11" s="1"/>
  <c r="ASR18" i="11" s="1"/>
  <c r="ASU18" i="11" s="1"/>
  <c r="ASX18" i="11" s="1"/>
  <c r="ATA18" i="11" s="1"/>
  <c r="ATD18" i="11" s="1"/>
  <c r="ABJ8" i="2"/>
  <c r="CY11" i="7"/>
  <c r="CY10" i="7"/>
  <c r="CY9" i="7"/>
  <c r="CY8" i="7"/>
  <c r="CY7" i="7"/>
  <c r="CY6" i="7"/>
  <c r="CY5" i="7"/>
  <c r="CY4" i="7"/>
  <c r="ABP7" i="2" l="1"/>
  <c r="ABM8" i="2"/>
  <c r="CV11" i="7"/>
  <c r="CV10" i="7"/>
  <c r="CV9" i="7"/>
  <c r="CV8" i="7"/>
  <c r="CV7" i="7"/>
  <c r="CV6" i="7"/>
  <c r="CV5" i="7"/>
  <c r="CV4" i="7"/>
  <c r="ABS7" i="2" l="1"/>
  <c r="ABP8" i="2"/>
  <c r="CS11" i="7"/>
  <c r="CS10" i="7"/>
  <c r="CS9" i="7"/>
  <c r="CS8" i="7"/>
  <c r="CS7" i="7"/>
  <c r="CS6" i="7"/>
  <c r="CS5" i="7"/>
  <c r="CS4" i="7"/>
  <c r="ABW7" i="2" l="1"/>
  <c r="ABS8" i="2"/>
  <c r="CP11" i="7"/>
  <c r="CP10" i="7"/>
  <c r="CP9" i="7"/>
  <c r="CP8" i="7"/>
  <c r="CP7" i="7"/>
  <c r="CP6" i="7"/>
  <c r="CP5" i="7"/>
  <c r="CP4" i="7"/>
  <c r="ABZ7" i="2" l="1"/>
  <c r="ABW8" i="2"/>
  <c r="CM11" i="7"/>
  <c r="CM10" i="7"/>
  <c r="CM9" i="7"/>
  <c r="CM8" i="7"/>
  <c r="CM7" i="7"/>
  <c r="CM6" i="7"/>
  <c r="CM5" i="7"/>
  <c r="CM4" i="7"/>
  <c r="ACC7" i="2" l="1"/>
  <c r="ABZ8" i="2"/>
  <c r="CJ11" i="7"/>
  <c r="CJ10" i="7"/>
  <c r="CJ9" i="7"/>
  <c r="CJ8" i="7"/>
  <c r="CJ7" i="7"/>
  <c r="CJ6" i="7"/>
  <c r="CJ5" i="7"/>
  <c r="CJ4" i="7"/>
  <c r="ACF7" i="2" l="1"/>
  <c r="ACC8" i="2"/>
  <c r="CG11" i="7"/>
  <c r="CG10" i="7"/>
  <c r="CG9" i="7"/>
  <c r="CG8" i="7"/>
  <c r="CG7" i="7"/>
  <c r="CG6" i="7"/>
  <c r="CG5" i="7"/>
  <c r="CG4" i="7"/>
  <c r="ACI7" i="2" l="1"/>
  <c r="ACF8" i="2"/>
  <c r="CD11" i="7"/>
  <c r="CD10" i="7"/>
  <c r="CD9" i="7"/>
  <c r="CD8" i="7"/>
  <c r="CD7" i="7"/>
  <c r="CD6" i="7"/>
  <c r="CD5" i="7"/>
  <c r="CD4" i="7"/>
  <c r="ACL7" i="2" l="1"/>
  <c r="ACI8" i="2"/>
  <c r="CA11" i="7"/>
  <c r="CA10" i="7"/>
  <c r="CA9" i="7"/>
  <c r="CA8" i="7"/>
  <c r="CA7" i="7"/>
  <c r="CA6" i="7"/>
  <c r="CA5" i="7"/>
  <c r="CA4" i="7"/>
  <c r="ACL8" i="2" l="1"/>
  <c r="BX11" i="7"/>
  <c r="BX10" i="7"/>
  <c r="BX9" i="7"/>
  <c r="BX8" i="7"/>
  <c r="BX7" i="7"/>
  <c r="BX6" i="7"/>
  <c r="BX5" i="7"/>
  <c r="BX4" i="7"/>
  <c r="ACS7" i="2" l="1"/>
  <c r="ACP8" i="2"/>
  <c r="BU11" i="7"/>
  <c r="BU10" i="7"/>
  <c r="BU9" i="7"/>
  <c r="BU8" i="7"/>
  <c r="BU7" i="7"/>
  <c r="BU6" i="7"/>
  <c r="BU5" i="7"/>
  <c r="BU4" i="7"/>
  <c r="ACV7" i="2" l="1"/>
  <c r="ACS8" i="2"/>
  <c r="BR11" i="7"/>
  <c r="BR10" i="7"/>
  <c r="BR9" i="7"/>
  <c r="BR8" i="7"/>
  <c r="BR7" i="7"/>
  <c r="BR6" i="7"/>
  <c r="BR5" i="7"/>
  <c r="BR4" i="7"/>
  <c r="ACY7" i="2" l="1"/>
  <c r="ACV8" i="2"/>
  <c r="BO11" i="7"/>
  <c r="BO10" i="7"/>
  <c r="BO9" i="7"/>
  <c r="BO8" i="7"/>
  <c r="BO7" i="7"/>
  <c r="BO6" i="7"/>
  <c r="BO5" i="7"/>
  <c r="BO4" i="7"/>
  <c r="ADB7" i="2" l="1"/>
  <c r="ACY8" i="2"/>
  <c r="BL11" i="7"/>
  <c r="BL10" i="7"/>
  <c r="BL9" i="7"/>
  <c r="BL8" i="7"/>
  <c r="BL7" i="7"/>
  <c r="BL6" i="7"/>
  <c r="BL5" i="7"/>
  <c r="BL4" i="7"/>
  <c r="ADE7" i="2" l="1"/>
  <c r="ADB8" i="2"/>
  <c r="BI11" i="7"/>
  <c r="BI10" i="7"/>
  <c r="BI9" i="7"/>
  <c r="BI8" i="7"/>
  <c r="BI7" i="7"/>
  <c r="BI6" i="7"/>
  <c r="BI5" i="7"/>
  <c r="BI4" i="7"/>
  <c r="ADI7" i="2" l="1"/>
  <c r="ADE8" i="2"/>
  <c r="BF11" i="7"/>
  <c r="BF10" i="7"/>
  <c r="BF9" i="7"/>
  <c r="BF8" i="7"/>
  <c r="BF7" i="7"/>
  <c r="BF6" i="7"/>
  <c r="BF5" i="7"/>
  <c r="BF4" i="7"/>
  <c r="ADL7" i="2" l="1"/>
  <c r="ADI8" i="2"/>
  <c r="BC11" i="7"/>
  <c r="BC10" i="7"/>
  <c r="BC9" i="7"/>
  <c r="BC8" i="7"/>
  <c r="BC7" i="7"/>
  <c r="BC6" i="7"/>
  <c r="BC5" i="7"/>
  <c r="BC4" i="7"/>
  <c r="ADO7" i="2" l="1"/>
  <c r="ADL8" i="2"/>
  <c r="AZ11" i="7"/>
  <c r="AZ10" i="7"/>
  <c r="AZ9" i="7"/>
  <c r="AZ8" i="7"/>
  <c r="AZ7" i="7"/>
  <c r="AZ6" i="7"/>
  <c r="AZ5" i="7"/>
  <c r="AZ4" i="7"/>
  <c r="ADR7" i="2" l="1"/>
  <c r="ADO8" i="2"/>
  <c r="AW11" i="7"/>
  <c r="AW10" i="7"/>
  <c r="AW9" i="7"/>
  <c r="AW8" i="7"/>
  <c r="AW7" i="7"/>
  <c r="AW6" i="7"/>
  <c r="AW5" i="7"/>
  <c r="AW4" i="7"/>
  <c r="ADU7" i="2" l="1"/>
  <c r="ADR8" i="2"/>
  <c r="E8" i="8"/>
  <c r="E7" i="8"/>
  <c r="E6" i="8"/>
  <c r="E5" i="8"/>
  <c r="D9" i="8"/>
  <c r="C9" i="8"/>
  <c r="B9" i="8"/>
  <c r="ADW7" i="2" l="1"/>
  <c r="ADU8" i="2"/>
  <c r="E9" i="8"/>
  <c r="AT11" i="7"/>
  <c r="AT10" i="7"/>
  <c r="AT9" i="7"/>
  <c r="AT8" i="7"/>
  <c r="AT7" i="7"/>
  <c r="AT6" i="7"/>
  <c r="AT5" i="7"/>
  <c r="AT4" i="7"/>
  <c r="ADY7" i="2" l="1"/>
  <c r="ADW8" i="2"/>
  <c r="AQ11" i="7"/>
  <c r="AQ10" i="7"/>
  <c r="AQ9" i="7"/>
  <c r="AQ8" i="7"/>
  <c r="AQ7" i="7"/>
  <c r="AQ6" i="7"/>
  <c r="AQ5" i="7"/>
  <c r="AQ4" i="7"/>
  <c r="ADY8" i="2" l="1"/>
  <c r="AN11" i="7"/>
  <c r="AN10" i="7"/>
  <c r="AN9" i="7"/>
  <c r="AN8" i="7"/>
  <c r="AN7" i="7"/>
  <c r="AN6" i="7"/>
  <c r="AN5" i="7"/>
  <c r="AN4" i="7"/>
  <c r="AEA8" i="2" l="1"/>
  <c r="K19" i="11"/>
  <c r="AEG7" i="2" l="1"/>
  <c r="AED8" i="2"/>
  <c r="N19" i="11"/>
  <c r="Q19" i="11" s="1"/>
  <c r="T19" i="11" s="1"/>
  <c r="W19" i="11" s="1"/>
  <c r="Z19" i="11" s="1"/>
  <c r="AC19" i="11" s="1"/>
  <c r="AF19" i="11" s="1"/>
  <c r="AI19" i="11" s="1"/>
  <c r="AL19" i="11" s="1"/>
  <c r="AO19" i="11" s="1"/>
  <c r="AR19" i="11" s="1"/>
  <c r="AU19" i="11" s="1"/>
  <c r="AX19" i="11" s="1"/>
  <c r="BA19" i="11" s="1"/>
  <c r="BD19" i="11" s="1"/>
  <c r="BG19" i="11" s="1"/>
  <c r="BJ19" i="11" s="1"/>
  <c r="BM19" i="11" s="1"/>
  <c r="BP19" i="11" s="1"/>
  <c r="BS19" i="11" s="1"/>
  <c r="BV19" i="11" s="1"/>
  <c r="BY19" i="11" s="1"/>
  <c r="CB19" i="11" s="1"/>
  <c r="CF19" i="11" s="1"/>
  <c r="CI19" i="11" s="1"/>
  <c r="CL19" i="11" s="1"/>
  <c r="CO19" i="11" s="1"/>
  <c r="CR19" i="11" s="1"/>
  <c r="CU19" i="11" s="1"/>
  <c r="CX19" i="11" s="1"/>
  <c r="DA19" i="11" s="1"/>
  <c r="DD19" i="11" s="1"/>
  <c r="DH19" i="11" s="1"/>
  <c r="DK19" i="11" s="1"/>
  <c r="DN19" i="11" s="1"/>
  <c r="DQ19" i="11" s="1"/>
  <c r="DT19" i="11" s="1"/>
  <c r="DW19" i="11" s="1"/>
  <c r="DZ19" i="11" s="1"/>
  <c r="EC19" i="11" s="1"/>
  <c r="EF19" i="11" s="1"/>
  <c r="EI19" i="11" s="1"/>
  <c r="EL19" i="11" s="1"/>
  <c r="EO19" i="11" s="1"/>
  <c r="ER19" i="11" s="1"/>
  <c r="EU19" i="11" s="1"/>
  <c r="EX19" i="11" s="1"/>
  <c r="FA19" i="11" s="1"/>
  <c r="FG19" i="11" s="1"/>
  <c r="FJ19" i="11" s="1"/>
  <c r="FM19" i="11" s="1"/>
  <c r="K30" i="11"/>
  <c r="K25" i="11"/>
  <c r="K29" i="11" s="1"/>
  <c r="K27" i="11"/>
  <c r="K13" i="11"/>
  <c r="L19" i="11"/>
  <c r="AEJ7" i="2" l="1"/>
  <c r="AEG8" i="2"/>
  <c r="FM30" i="11"/>
  <c r="FP19" i="11"/>
  <c r="FS19" i="11" s="1"/>
  <c r="FV19" i="11" s="1"/>
  <c r="FY19" i="11" s="1"/>
  <c r="GB19" i="11" s="1"/>
  <c r="GE19" i="11" s="1"/>
  <c r="GH19" i="11" s="1"/>
  <c r="GK19" i="11" s="1"/>
  <c r="GN19" i="11" s="1"/>
  <c r="GQ19" i="11" s="1"/>
  <c r="GT19" i="11" s="1"/>
  <c r="GW19" i="11" s="1"/>
  <c r="GZ19" i="11" s="1"/>
  <c r="HC19" i="11" s="1"/>
  <c r="HF19" i="11" s="1"/>
  <c r="HI19" i="11" s="1"/>
  <c r="HL19" i="11" s="1"/>
  <c r="HO19" i="11" s="1"/>
  <c r="HR19" i="11" s="1"/>
  <c r="HU19" i="11" s="1"/>
  <c r="FM25" i="11"/>
  <c r="FM29" i="11" s="1"/>
  <c r="FM13" i="11"/>
  <c r="FM27" i="11"/>
  <c r="FJ30" i="11"/>
  <c r="FJ27" i="11"/>
  <c r="FJ13" i="11"/>
  <c r="FJ25" i="11"/>
  <c r="FJ29" i="11" s="1"/>
  <c r="FG30" i="11"/>
  <c r="FG25" i="11"/>
  <c r="FG29" i="11" s="1"/>
  <c r="FG27" i="11"/>
  <c r="FG13" i="11"/>
  <c r="FA30" i="11"/>
  <c r="FA27" i="11"/>
  <c r="FA13" i="11"/>
  <c r="FA25" i="11"/>
  <c r="FA29" i="11" s="1"/>
  <c r="EX30" i="11"/>
  <c r="EX27" i="11"/>
  <c r="EX25" i="11"/>
  <c r="EX29" i="11" s="1"/>
  <c r="EX13" i="11"/>
  <c r="EU30" i="11"/>
  <c r="EU13" i="11"/>
  <c r="EU25" i="11"/>
  <c r="EU29" i="11" s="1"/>
  <c r="EU27" i="11"/>
  <c r="ER30" i="11"/>
  <c r="ER13" i="11"/>
  <c r="ER27" i="11"/>
  <c r="ER25" i="11"/>
  <c r="ER29" i="11" s="1"/>
  <c r="EO30" i="11"/>
  <c r="EO27" i="11"/>
  <c r="EO13" i="11"/>
  <c r="EO25" i="11"/>
  <c r="EO29" i="11" s="1"/>
  <c r="EL30" i="11"/>
  <c r="EL13" i="11"/>
  <c r="EL25" i="11"/>
  <c r="EL29" i="11" s="1"/>
  <c r="EL27" i="11"/>
  <c r="EI30" i="11"/>
  <c r="EI27" i="11"/>
  <c r="EI25" i="11"/>
  <c r="EI29" i="11" s="1"/>
  <c r="EI13" i="11"/>
  <c r="EF30" i="11"/>
  <c r="EF27" i="11"/>
  <c r="EF13" i="11"/>
  <c r="EF25" i="11"/>
  <c r="EF29" i="11" s="1"/>
  <c r="EC30" i="11"/>
  <c r="EC25" i="11"/>
  <c r="EC29" i="11" s="1"/>
  <c r="EC27" i="11"/>
  <c r="EC13" i="11"/>
  <c r="DZ30" i="11"/>
  <c r="DZ27" i="11"/>
  <c r="DZ13" i="11"/>
  <c r="DZ25" i="11"/>
  <c r="DZ29" i="11" s="1"/>
  <c r="DW30" i="11"/>
  <c r="DW27" i="11"/>
  <c r="DW13" i="11"/>
  <c r="DW25" i="11"/>
  <c r="DW29" i="11" s="1"/>
  <c r="DT30" i="11"/>
  <c r="DT27" i="11"/>
  <c r="DT13" i="11"/>
  <c r="DT25" i="11"/>
  <c r="DT29" i="11" s="1"/>
  <c r="DQ30" i="11"/>
  <c r="DQ25" i="11"/>
  <c r="DQ29" i="11" s="1"/>
  <c r="DQ13" i="11"/>
  <c r="DQ27" i="11"/>
  <c r="DN30" i="11"/>
  <c r="DN27" i="11"/>
  <c r="DN25" i="11"/>
  <c r="DN29" i="11" s="1"/>
  <c r="DN13" i="11"/>
  <c r="DK30" i="11"/>
  <c r="DK27" i="11"/>
  <c r="DK13" i="11"/>
  <c r="DK25" i="11"/>
  <c r="DK29" i="11" s="1"/>
  <c r="DH30" i="11"/>
  <c r="DH13" i="11"/>
  <c r="DH27" i="11"/>
  <c r="DH25" i="11"/>
  <c r="DH29" i="11" s="1"/>
  <c r="DD13" i="11"/>
  <c r="DD30" i="11"/>
  <c r="DD27" i="11"/>
  <c r="DD25" i="11"/>
  <c r="DD29" i="11" s="1"/>
  <c r="DA13" i="11"/>
  <c r="DA30" i="11"/>
  <c r="DA27" i="11"/>
  <c r="DA25" i="11"/>
  <c r="DA29" i="11" s="1"/>
  <c r="CX30" i="11"/>
  <c r="CX25" i="11"/>
  <c r="CX29" i="11" s="1"/>
  <c r="CX27" i="11"/>
  <c r="CX13" i="11"/>
  <c r="CU30" i="11"/>
  <c r="CU13" i="11"/>
  <c r="CU27" i="11"/>
  <c r="CU25" i="11"/>
  <c r="CU29" i="11" s="1"/>
  <c r="CR30" i="11"/>
  <c r="CR13" i="11"/>
  <c r="CR27" i="11"/>
  <c r="CR25" i="11"/>
  <c r="CR29" i="11" s="1"/>
  <c r="CO30" i="11"/>
  <c r="CO27" i="11"/>
  <c r="CO13" i="11"/>
  <c r="CO25" i="11"/>
  <c r="CO29" i="11" s="1"/>
  <c r="CL30" i="11"/>
  <c r="CL27" i="11"/>
  <c r="CL13" i="11"/>
  <c r="CL25" i="11"/>
  <c r="CL29" i="11" s="1"/>
  <c r="CI30" i="11"/>
  <c r="CI25" i="11"/>
  <c r="CI29" i="11" s="1"/>
  <c r="CI27" i="11"/>
  <c r="CI13" i="11"/>
  <c r="CF30" i="11"/>
  <c r="CF25" i="11"/>
  <c r="CF29" i="11" s="1"/>
  <c r="CF27" i="11"/>
  <c r="CF13" i="11"/>
  <c r="CB30" i="11"/>
  <c r="CB27" i="11"/>
  <c r="CB25" i="11"/>
  <c r="CB29" i="11" s="1"/>
  <c r="CB13" i="11"/>
  <c r="BY30" i="11"/>
  <c r="BY13" i="11"/>
  <c r="BY25" i="11"/>
  <c r="BY29" i="11" s="1"/>
  <c r="BY27" i="11"/>
  <c r="BV30" i="11"/>
  <c r="BV27" i="11"/>
  <c r="BV13" i="11"/>
  <c r="BV25" i="11"/>
  <c r="BV29" i="11" s="1"/>
  <c r="BS30" i="11"/>
  <c r="BS27" i="11"/>
  <c r="BS13" i="11"/>
  <c r="BS25" i="11"/>
  <c r="BS29" i="11" s="1"/>
  <c r="BP30" i="11"/>
  <c r="BP25" i="11"/>
  <c r="BP29" i="11" s="1"/>
  <c r="BP27" i="11"/>
  <c r="BP13" i="11"/>
  <c r="BM30" i="11"/>
  <c r="BM27" i="11"/>
  <c r="BM13" i="11"/>
  <c r="BM25" i="11"/>
  <c r="BM29" i="11" s="1"/>
  <c r="BJ30" i="11"/>
  <c r="BJ27" i="11"/>
  <c r="BJ13" i="11"/>
  <c r="BJ25" i="11"/>
  <c r="BJ29" i="11" s="1"/>
  <c r="BG30" i="11"/>
  <c r="BG27" i="11"/>
  <c r="BG13" i="11"/>
  <c r="BG25" i="11"/>
  <c r="BG29" i="11" s="1"/>
  <c r="BD30" i="11"/>
  <c r="BD27" i="11"/>
  <c r="BD13" i="11"/>
  <c r="BD25" i="11"/>
  <c r="BD29" i="11" s="1"/>
  <c r="BA30" i="11"/>
  <c r="BA27" i="11"/>
  <c r="BA13" i="11"/>
  <c r="BA25" i="11"/>
  <c r="BA29" i="11" s="1"/>
  <c r="AX30" i="11"/>
  <c r="AX27" i="11"/>
  <c r="AX25" i="11"/>
  <c r="AX29" i="11" s="1"/>
  <c r="AX13" i="11"/>
  <c r="K31" i="11"/>
  <c r="K32" i="11" s="1"/>
  <c r="AU30" i="11"/>
  <c r="AU27" i="11"/>
  <c r="AU13" i="11"/>
  <c r="AU25" i="11"/>
  <c r="AU29" i="11" s="1"/>
  <c r="AR30" i="11"/>
  <c r="AR27" i="11"/>
  <c r="AR13" i="11"/>
  <c r="AR25" i="11"/>
  <c r="AR29" i="11" s="1"/>
  <c r="AO30" i="11"/>
  <c r="AO27" i="11"/>
  <c r="AO13" i="11"/>
  <c r="AO25" i="11"/>
  <c r="AO29" i="11" s="1"/>
  <c r="AL30" i="11"/>
  <c r="AL25" i="11"/>
  <c r="AL29" i="11" s="1"/>
  <c r="AL13" i="11"/>
  <c r="AL27" i="11"/>
  <c r="AI30" i="11"/>
  <c r="AI25" i="11"/>
  <c r="AI29" i="11" s="1"/>
  <c r="AI13" i="11"/>
  <c r="AI27" i="11"/>
  <c r="AF30" i="11"/>
  <c r="AF27" i="11"/>
  <c r="AF13" i="11"/>
  <c r="AF25" i="11"/>
  <c r="AF29" i="11" s="1"/>
  <c r="AC30" i="11"/>
  <c r="AC27" i="11"/>
  <c r="AC13" i="11"/>
  <c r="AC25" i="11"/>
  <c r="AC29" i="11" s="1"/>
  <c r="Z30" i="11"/>
  <c r="Z27" i="11"/>
  <c r="Z13" i="11"/>
  <c r="Z25" i="11"/>
  <c r="Z29" i="11" s="1"/>
  <c r="W30" i="11"/>
  <c r="W13" i="11"/>
  <c r="W25" i="11"/>
  <c r="W29" i="11" s="1"/>
  <c r="W27" i="11"/>
  <c r="T30" i="11"/>
  <c r="T13" i="11"/>
  <c r="T25" i="11"/>
  <c r="T29" i="11" s="1"/>
  <c r="T27" i="11"/>
  <c r="Q30" i="11"/>
  <c r="Q25" i="11"/>
  <c r="Q29" i="11" s="1"/>
  <c r="Q27" i="11"/>
  <c r="Q13" i="11"/>
  <c r="O19" i="11"/>
  <c r="R19" i="11" s="1"/>
  <c r="U19" i="11" s="1"/>
  <c r="X19" i="11" s="1"/>
  <c r="AA19" i="11" s="1"/>
  <c r="AD19" i="11" s="1"/>
  <c r="AG19" i="11" s="1"/>
  <c r="AJ19" i="11" s="1"/>
  <c r="AM19" i="11" s="1"/>
  <c r="AP19" i="11" s="1"/>
  <c r="AS19" i="11" s="1"/>
  <c r="AV19" i="11" s="1"/>
  <c r="AY19" i="11" s="1"/>
  <c r="BB19" i="11" s="1"/>
  <c r="BE19" i="11" s="1"/>
  <c r="BH19" i="11" s="1"/>
  <c r="BK19" i="11" s="1"/>
  <c r="BN19" i="11" s="1"/>
  <c r="BQ19" i="11" s="1"/>
  <c r="BT19" i="11" s="1"/>
  <c r="BW19" i="11" s="1"/>
  <c r="BZ19" i="11" s="1"/>
  <c r="CC19" i="11" s="1"/>
  <c r="CG19" i="11" s="1"/>
  <c r="CJ19" i="11" s="1"/>
  <c r="CM19" i="11" s="1"/>
  <c r="CP19" i="11" s="1"/>
  <c r="CS19" i="11" s="1"/>
  <c r="CV19" i="11" s="1"/>
  <c r="CY19" i="11" s="1"/>
  <c r="DB19" i="11" s="1"/>
  <c r="DE19" i="11" s="1"/>
  <c r="DI19" i="11" s="1"/>
  <c r="DL19" i="11" s="1"/>
  <c r="DO19" i="11" s="1"/>
  <c r="DR19" i="11" s="1"/>
  <c r="DU19" i="11" s="1"/>
  <c r="DX19" i="11" s="1"/>
  <c r="EA19" i="11" s="1"/>
  <c r="ED19" i="11" s="1"/>
  <c r="EG19" i="11" s="1"/>
  <c r="EJ19" i="11" s="1"/>
  <c r="EM19" i="11" s="1"/>
  <c r="EP19" i="11" s="1"/>
  <c r="ES19" i="11" s="1"/>
  <c r="EV19" i="11" s="1"/>
  <c r="EY19" i="11" s="1"/>
  <c r="FB19" i="11" s="1"/>
  <c r="FH19" i="11" s="1"/>
  <c r="FK19" i="11" s="1"/>
  <c r="FN19" i="11" s="1"/>
  <c r="FQ19" i="11" s="1"/>
  <c r="FT19" i="11" s="1"/>
  <c r="FW19" i="11" s="1"/>
  <c r="FZ19" i="11" s="1"/>
  <c r="GC19" i="11" s="1"/>
  <c r="GF19" i="11" s="1"/>
  <c r="GI19" i="11" s="1"/>
  <c r="GL19" i="11" s="1"/>
  <c r="GO19" i="11" s="1"/>
  <c r="GR19" i="11" s="1"/>
  <c r="GU19" i="11" s="1"/>
  <c r="GX19" i="11" s="1"/>
  <c r="HA19" i="11" s="1"/>
  <c r="HD19" i="11" s="1"/>
  <c r="HG19" i="11" s="1"/>
  <c r="HJ19" i="11" s="1"/>
  <c r="HM19" i="11" s="1"/>
  <c r="HP19" i="11" s="1"/>
  <c r="HS19" i="11" s="1"/>
  <c r="HV19" i="11" s="1"/>
  <c r="L30" i="11"/>
  <c r="L20" i="11"/>
  <c r="L22" i="11" s="1"/>
  <c r="L13" i="11"/>
  <c r="L27" i="11"/>
  <c r="L25" i="11"/>
  <c r="L29" i="11" s="1"/>
  <c r="N30" i="11"/>
  <c r="N25" i="11"/>
  <c r="N29" i="11" s="1"/>
  <c r="N27" i="11"/>
  <c r="N13" i="11"/>
  <c r="AEM7" i="2" l="1"/>
  <c r="AEJ8" i="2"/>
  <c r="DD31" i="11"/>
  <c r="CX31" i="11"/>
  <c r="CU31" i="11"/>
  <c r="DW31" i="11"/>
  <c r="EF31" i="11"/>
  <c r="EO31" i="11"/>
  <c r="FJ31" i="11"/>
  <c r="HX19" i="11"/>
  <c r="IA19" i="11" s="1"/>
  <c r="ID19" i="11" s="1"/>
  <c r="IG19" i="11" s="1"/>
  <c r="IJ19" i="11" s="1"/>
  <c r="IM19" i="11" s="1"/>
  <c r="HY19" i="11"/>
  <c r="IB19" i="11" s="1"/>
  <c r="IE19" i="11" s="1"/>
  <c r="IH19" i="11" s="1"/>
  <c r="IK19" i="11" s="1"/>
  <c r="IN19" i="11" s="1"/>
  <c r="IQ19" i="11" s="1"/>
  <c r="IT19" i="11" s="1"/>
  <c r="IW19" i="11" s="1"/>
  <c r="IZ19" i="11" s="1"/>
  <c r="JC19" i="11" s="1"/>
  <c r="JF19" i="11" s="1"/>
  <c r="JI19" i="11" s="1"/>
  <c r="JL19" i="11" s="1"/>
  <c r="JO19" i="11" s="1"/>
  <c r="JR19" i="11" s="1"/>
  <c r="JU19" i="11" s="1"/>
  <c r="JX19" i="11" s="1"/>
  <c r="KA19" i="11" s="1"/>
  <c r="KD19" i="11" s="1"/>
  <c r="KG19" i="11" s="1"/>
  <c r="KJ19" i="11" s="1"/>
  <c r="KM19" i="11" s="1"/>
  <c r="KP19" i="11" s="1"/>
  <c r="KS19" i="11" s="1"/>
  <c r="KV19" i="11" s="1"/>
  <c r="LD19" i="11" s="1"/>
  <c r="LG19" i="11" s="1"/>
  <c r="LJ19" i="11" s="1"/>
  <c r="LM19" i="11" s="1"/>
  <c r="LP19" i="11" s="1"/>
  <c r="LS19" i="11" s="1"/>
  <c r="LV19" i="11" s="1"/>
  <c r="LY19" i="11" s="1"/>
  <c r="MB19" i="11" s="1"/>
  <c r="ME19" i="11" s="1"/>
  <c r="MH19" i="11" s="1"/>
  <c r="MK19" i="11" s="1"/>
  <c r="MN19" i="11" s="1"/>
  <c r="MQ19" i="11" s="1"/>
  <c r="MT19" i="11" s="1"/>
  <c r="MW19" i="11" s="1"/>
  <c r="MZ19" i="11" s="1"/>
  <c r="NC19" i="11" s="1"/>
  <c r="NF19" i="11" s="1"/>
  <c r="NI19" i="11" s="1"/>
  <c r="NL19" i="11" s="1"/>
  <c r="NO19" i="11" s="1"/>
  <c r="NR19" i="11" s="1"/>
  <c r="NU19" i="11" s="1"/>
  <c r="NX19" i="11" s="1"/>
  <c r="OA19" i="11" s="1"/>
  <c r="OD19" i="11" s="1"/>
  <c r="OG19" i="11" s="1"/>
  <c r="OJ19" i="11" s="1"/>
  <c r="OM19" i="11" s="1"/>
  <c r="OP19" i="11" s="1"/>
  <c r="OS19" i="11" s="1"/>
  <c r="OV19" i="11" s="1"/>
  <c r="OY19" i="11" s="1"/>
  <c r="PB19" i="11" s="1"/>
  <c r="PE19" i="11" s="1"/>
  <c r="PH19" i="11" s="1"/>
  <c r="PK19" i="11" s="1"/>
  <c r="PN19" i="11" s="1"/>
  <c r="PQ19" i="11" s="1"/>
  <c r="PT19" i="11" s="1"/>
  <c r="PW19" i="11" s="1"/>
  <c r="PZ19" i="11" s="1"/>
  <c r="QC19" i="11" s="1"/>
  <c r="QF19" i="11" s="1"/>
  <c r="QI19" i="11" s="1"/>
  <c r="QL19" i="11" s="1"/>
  <c r="QO19" i="11" s="1"/>
  <c r="QR19" i="11" s="1"/>
  <c r="QU19" i="11" s="1"/>
  <c r="QX19" i="11" s="1"/>
  <c r="RA19" i="11" s="1"/>
  <c r="RD19" i="11" s="1"/>
  <c r="RG19" i="11" s="1"/>
  <c r="RJ19" i="11" s="1"/>
  <c r="RM19" i="11" s="1"/>
  <c r="RR19" i="11" s="1"/>
  <c r="RU19" i="11" s="1"/>
  <c r="RX19" i="11" s="1"/>
  <c r="SA19" i="11" s="1"/>
  <c r="SD19" i="11" s="1"/>
  <c r="SG19" i="11" s="1"/>
  <c r="SJ19" i="11" s="1"/>
  <c r="SM19" i="11" s="1"/>
  <c r="SP19" i="11" s="1"/>
  <c r="SS19" i="11" s="1"/>
  <c r="SV19" i="11" s="1"/>
  <c r="SY19" i="11" s="1"/>
  <c r="TB19" i="11" s="1"/>
  <c r="TF19" i="11" s="1"/>
  <c r="TI19" i="11" s="1"/>
  <c r="TL19" i="11" s="1"/>
  <c r="TO19" i="11" s="1"/>
  <c r="TR19" i="11" s="1"/>
  <c r="TU19" i="11" s="1"/>
  <c r="TX19" i="11" s="1"/>
  <c r="UA19" i="11" s="1"/>
  <c r="UD19" i="11" s="1"/>
  <c r="UG19" i="11" s="1"/>
  <c r="UJ19" i="11" s="1"/>
  <c r="UN19" i="11" s="1"/>
  <c r="UQ19" i="11" s="1"/>
  <c r="UT19" i="11" s="1"/>
  <c r="UW19" i="11" s="1"/>
  <c r="UZ19" i="11" s="1"/>
  <c r="VC19" i="11" s="1"/>
  <c r="VF19" i="11" s="1"/>
  <c r="VI19" i="11" s="1"/>
  <c r="VL19" i="11" s="1"/>
  <c r="VO19" i="11" s="1"/>
  <c r="VR19" i="11" s="1"/>
  <c r="VU19" i="11" s="1"/>
  <c r="VX19" i="11" s="1"/>
  <c r="WA19" i="11" s="1"/>
  <c r="WD19" i="11" s="1"/>
  <c r="WG19" i="11" s="1"/>
  <c r="WJ19" i="11" s="1"/>
  <c r="WM19" i="11" s="1"/>
  <c r="WP19" i="11" s="1"/>
  <c r="WS19" i="11" s="1"/>
  <c r="WV19" i="11" s="1"/>
  <c r="WY19" i="11" s="1"/>
  <c r="XB19" i="11" s="1"/>
  <c r="XE19" i="11" s="1"/>
  <c r="XH19" i="11" s="1"/>
  <c r="XK19" i="11" s="1"/>
  <c r="XN19" i="11" s="1"/>
  <c r="XQ19" i="11" s="1"/>
  <c r="XT19" i="11" s="1"/>
  <c r="XW19" i="11" s="1"/>
  <c r="XZ19" i="11" s="1"/>
  <c r="YC19" i="11" s="1"/>
  <c r="YF19" i="11" s="1"/>
  <c r="YI19" i="11" s="1"/>
  <c r="YL19" i="11" s="1"/>
  <c r="YO19" i="11" s="1"/>
  <c r="YR19" i="11" s="1"/>
  <c r="YU19" i="11" s="1"/>
  <c r="YX19" i="11" s="1"/>
  <c r="ZA19" i="11" s="1"/>
  <c r="ZD19" i="11" s="1"/>
  <c r="ZG19" i="11" s="1"/>
  <c r="ZJ19" i="11" s="1"/>
  <c r="ZM19" i="11" s="1"/>
  <c r="ZP19" i="11" s="1"/>
  <c r="ZS19" i="11" s="1"/>
  <c r="ZV19" i="11" s="1"/>
  <c r="ZY19" i="11" s="1"/>
  <c r="AAB19" i="11" s="1"/>
  <c r="AAE19" i="11" s="1"/>
  <c r="AAH19" i="11" s="1"/>
  <c r="AAK19" i="11" s="1"/>
  <c r="AAN19" i="11" s="1"/>
  <c r="AAQ19" i="11" s="1"/>
  <c r="AAT19" i="11" s="1"/>
  <c r="AAW19" i="11" s="1"/>
  <c r="AAZ19" i="11" s="1"/>
  <c r="ABC19" i="11" s="1"/>
  <c r="ABF19" i="11" s="1"/>
  <c r="ABI19" i="11" s="1"/>
  <c r="ABL19" i="11" s="1"/>
  <c r="ABO19" i="11" s="1"/>
  <c r="ABR19" i="11" s="1"/>
  <c r="ABU19" i="11" s="1"/>
  <c r="ACB19" i="11" s="1"/>
  <c r="ACE19" i="11" s="1"/>
  <c r="ACH19" i="11" s="1"/>
  <c r="ACK19" i="11" s="1"/>
  <c r="ACN19" i="11" s="1"/>
  <c r="ACQ19" i="11" s="1"/>
  <c r="ACT19" i="11" s="1"/>
  <c r="ACW19" i="11" s="1"/>
  <c r="ACZ19" i="11" s="1"/>
  <c r="ADC19" i="11" s="1"/>
  <c r="ADF19" i="11" s="1"/>
  <c r="ADI19" i="11" s="1"/>
  <c r="ADL19" i="11" s="1"/>
  <c r="ADO19" i="11" s="1"/>
  <c r="ADR19" i="11" s="1"/>
  <c r="ADU19" i="11" s="1"/>
  <c r="ADX19" i="11" s="1"/>
  <c r="AEA19" i="11" s="1"/>
  <c r="AED19" i="11" s="1"/>
  <c r="AEG19" i="11" s="1"/>
  <c r="AEJ19" i="11" s="1"/>
  <c r="AEM19" i="11" s="1"/>
  <c r="AEP19" i="11" s="1"/>
  <c r="AES19" i="11" s="1"/>
  <c r="AEV19" i="11" s="1"/>
  <c r="AEY19" i="11" s="1"/>
  <c r="AFB19" i="11" s="1"/>
  <c r="AFE19" i="11" s="1"/>
  <c r="AFH19" i="11" s="1"/>
  <c r="AFK19" i="11" s="1"/>
  <c r="AFN19" i="11" s="1"/>
  <c r="AFQ19" i="11" s="1"/>
  <c r="AFT19" i="11" s="1"/>
  <c r="AFW19" i="11" s="1"/>
  <c r="AGA19" i="11" s="1"/>
  <c r="AGD19" i="11" s="1"/>
  <c r="AGG19" i="11" s="1"/>
  <c r="AGJ19" i="11" s="1"/>
  <c r="AGM19" i="11" s="1"/>
  <c r="AGP19" i="11" s="1"/>
  <c r="AGS19" i="11" s="1"/>
  <c r="AGV19" i="11" s="1"/>
  <c r="AGY19" i="11" s="1"/>
  <c r="AHB19" i="11" s="1"/>
  <c r="AHE19" i="11" s="1"/>
  <c r="AHH19" i="11" s="1"/>
  <c r="AHK19" i="11" s="1"/>
  <c r="AHN19" i="11" s="1"/>
  <c r="AHQ19" i="11" s="1"/>
  <c r="AHT19" i="11" s="1"/>
  <c r="AHW19" i="11" s="1"/>
  <c r="AHZ19" i="11" s="1"/>
  <c r="AIC19" i="11" s="1"/>
  <c r="AIF19" i="11" s="1"/>
  <c r="AII19" i="11" s="1"/>
  <c r="AIL19" i="11" s="1"/>
  <c r="AIO19" i="11" s="1"/>
  <c r="AIR19" i="11" s="1"/>
  <c r="AIU19" i="11" s="1"/>
  <c r="AIX19" i="11" s="1"/>
  <c r="AJA19" i="11" s="1"/>
  <c r="AJD19" i="11" s="1"/>
  <c r="AJG19" i="11" s="1"/>
  <c r="AJJ19" i="11" s="1"/>
  <c r="AJM19" i="11" s="1"/>
  <c r="AJP19" i="11" s="1"/>
  <c r="AJS19" i="11" s="1"/>
  <c r="AJV19" i="11" s="1"/>
  <c r="AJY19" i="11" s="1"/>
  <c r="AKB19" i="11" s="1"/>
  <c r="AKE19" i="11" s="1"/>
  <c r="AKH19" i="11" s="1"/>
  <c r="AKK19" i="11" s="1"/>
  <c r="AKN19" i="11" s="1"/>
  <c r="AKQ19" i="11" s="1"/>
  <c r="AKT19" i="11" s="1"/>
  <c r="AKW19" i="11" s="1"/>
  <c r="AKZ19" i="11" s="1"/>
  <c r="ALC19" i="11" s="1"/>
  <c r="CO31" i="11"/>
  <c r="DZ31" i="11"/>
  <c r="HV30" i="11"/>
  <c r="HV27" i="11"/>
  <c r="HV25" i="11"/>
  <c r="HV29" i="11" s="1"/>
  <c r="HV13" i="11"/>
  <c r="HU30" i="11"/>
  <c r="HU13" i="11"/>
  <c r="HU27" i="11"/>
  <c r="HU25" i="11"/>
  <c r="HU29" i="11" s="1"/>
  <c r="HS30" i="11"/>
  <c r="HS27" i="11"/>
  <c r="HS25" i="11"/>
  <c r="HS29" i="11" s="1"/>
  <c r="HS13" i="11"/>
  <c r="HR30" i="11"/>
  <c r="HR25" i="11"/>
  <c r="HR29" i="11" s="1"/>
  <c r="HR13" i="11"/>
  <c r="HR27" i="11"/>
  <c r="HO30" i="11"/>
  <c r="HO27" i="11"/>
  <c r="HO13" i="11"/>
  <c r="HO25" i="11"/>
  <c r="HO29" i="11" s="1"/>
  <c r="HP30" i="11"/>
  <c r="HP27" i="11"/>
  <c r="HP25" i="11"/>
  <c r="HP29" i="11" s="1"/>
  <c r="HP13" i="11"/>
  <c r="HM30" i="11"/>
  <c r="HM13" i="11"/>
  <c r="HM27" i="11"/>
  <c r="HM25" i="11"/>
  <c r="HM29" i="11" s="1"/>
  <c r="HL30" i="11"/>
  <c r="HL27" i="11"/>
  <c r="HL13" i="11"/>
  <c r="HL25" i="11"/>
  <c r="HL29" i="11" s="1"/>
  <c r="HI30" i="11"/>
  <c r="HI27" i="11"/>
  <c r="HI13" i="11"/>
  <c r="HI25" i="11"/>
  <c r="HI29" i="11" s="1"/>
  <c r="HJ30" i="11"/>
  <c r="HJ27" i="11"/>
  <c r="HJ25" i="11"/>
  <c r="HJ29" i="11" s="1"/>
  <c r="HJ13" i="11"/>
  <c r="HG30" i="11"/>
  <c r="HG27" i="11"/>
  <c r="HG25" i="11"/>
  <c r="HG29" i="11" s="1"/>
  <c r="HG13" i="11"/>
  <c r="HF30" i="11"/>
  <c r="HF27" i="11"/>
  <c r="HF13" i="11"/>
  <c r="HF25" i="11"/>
  <c r="HF29" i="11" s="1"/>
  <c r="HD30" i="11"/>
  <c r="HD27" i="11"/>
  <c r="HD25" i="11"/>
  <c r="HD29" i="11" s="1"/>
  <c r="HD13" i="11"/>
  <c r="HC30" i="11"/>
  <c r="HC27" i="11"/>
  <c r="HC13" i="11"/>
  <c r="HC25" i="11"/>
  <c r="HC29" i="11" s="1"/>
  <c r="ER31" i="11"/>
  <c r="HA30" i="11"/>
  <c r="HA27" i="11"/>
  <c r="HA25" i="11"/>
  <c r="HA29" i="11" s="1"/>
  <c r="HA13" i="11"/>
  <c r="GZ13" i="11"/>
  <c r="GZ30" i="11"/>
  <c r="GZ25" i="11"/>
  <c r="GZ29" i="11" s="1"/>
  <c r="GZ27" i="11"/>
  <c r="DQ31" i="11"/>
  <c r="GX30" i="11"/>
  <c r="GX13" i="11"/>
  <c r="GX27" i="11"/>
  <c r="GX25" i="11"/>
  <c r="GX29" i="11" s="1"/>
  <c r="GW30" i="11"/>
  <c r="GW27" i="11"/>
  <c r="GW13" i="11"/>
  <c r="GW25" i="11"/>
  <c r="GW29" i="11" s="1"/>
  <c r="GU30" i="11"/>
  <c r="GU13" i="11"/>
  <c r="GU27" i="11"/>
  <c r="GU25" i="11"/>
  <c r="GU29" i="11" s="1"/>
  <c r="GT30" i="11"/>
  <c r="GT27" i="11"/>
  <c r="GT13" i="11"/>
  <c r="GT25" i="11"/>
  <c r="GT29" i="11" s="1"/>
  <c r="GQ30" i="11"/>
  <c r="GQ27" i="11"/>
  <c r="GQ13" i="11"/>
  <c r="GQ25" i="11"/>
  <c r="GQ29" i="11" s="1"/>
  <c r="GR30" i="11"/>
  <c r="GR27" i="11"/>
  <c r="GR25" i="11"/>
  <c r="GR29" i="11" s="1"/>
  <c r="GR13" i="11"/>
  <c r="GO30" i="11"/>
  <c r="GO27" i="11"/>
  <c r="GO13" i="11"/>
  <c r="GO25" i="11"/>
  <c r="GO29" i="11" s="1"/>
  <c r="GN30" i="11"/>
  <c r="GN27" i="11"/>
  <c r="GN25" i="11"/>
  <c r="GN29" i="11" s="1"/>
  <c r="GN13" i="11"/>
  <c r="GK30" i="11"/>
  <c r="GK13" i="11"/>
  <c r="GK27" i="11"/>
  <c r="GK25" i="11"/>
  <c r="GK29" i="11" s="1"/>
  <c r="GL30" i="11"/>
  <c r="GL27" i="11"/>
  <c r="GL25" i="11"/>
  <c r="GL29" i="11" s="1"/>
  <c r="GL13" i="11"/>
  <c r="GI30" i="11"/>
  <c r="GI25" i="11"/>
  <c r="GI29" i="11" s="1"/>
  <c r="GI13" i="11"/>
  <c r="GI27" i="11"/>
  <c r="AX31" i="11"/>
  <c r="EU31" i="11"/>
  <c r="GH30" i="11"/>
  <c r="GH13" i="11"/>
  <c r="GH27" i="11"/>
  <c r="GH25" i="11"/>
  <c r="GH29" i="11" s="1"/>
  <c r="GE30" i="11"/>
  <c r="GE25" i="11"/>
  <c r="GE29" i="11" s="1"/>
  <c r="GE27" i="11"/>
  <c r="GE13" i="11"/>
  <c r="GF30" i="11"/>
  <c r="GF25" i="11"/>
  <c r="GF29" i="11" s="1"/>
  <c r="GF27" i="11"/>
  <c r="GF13" i="11"/>
  <c r="GC30" i="11"/>
  <c r="GC25" i="11"/>
  <c r="GC29" i="11" s="1"/>
  <c r="GC27" i="11"/>
  <c r="GC13" i="11"/>
  <c r="GB30" i="11"/>
  <c r="GB27" i="11"/>
  <c r="GB25" i="11"/>
  <c r="GB29" i="11" s="1"/>
  <c r="GB13" i="11"/>
  <c r="FZ30" i="11"/>
  <c r="FZ27" i="11"/>
  <c r="FZ25" i="11"/>
  <c r="FZ29" i="11" s="1"/>
  <c r="FZ13" i="11"/>
  <c r="FY30" i="11"/>
  <c r="FY27" i="11"/>
  <c r="FY13" i="11"/>
  <c r="FY25" i="11"/>
  <c r="FY29" i="11" s="1"/>
  <c r="DN31" i="11"/>
  <c r="BP31" i="11"/>
  <c r="FG31" i="11"/>
  <c r="FG32" i="11" s="1"/>
  <c r="T31" i="11"/>
  <c r="FW30" i="11"/>
  <c r="FW25" i="11"/>
  <c r="FW29" i="11" s="1"/>
  <c r="FW13" i="11"/>
  <c r="FW27" i="11"/>
  <c r="FV30" i="11"/>
  <c r="FV13" i="11"/>
  <c r="FV25" i="11"/>
  <c r="FV29" i="11" s="1"/>
  <c r="FV27" i="11"/>
  <c r="FS30" i="11"/>
  <c r="FS27" i="11"/>
  <c r="FS25" i="11"/>
  <c r="FS29" i="11" s="1"/>
  <c r="FS13" i="11"/>
  <c r="FT30" i="11"/>
  <c r="FT13" i="11"/>
  <c r="FT25" i="11"/>
  <c r="FT29" i="11" s="1"/>
  <c r="FT27" i="11"/>
  <c r="FQ30" i="11"/>
  <c r="FQ25" i="11"/>
  <c r="FQ29" i="11" s="1"/>
  <c r="FQ13" i="11"/>
  <c r="FQ27" i="11"/>
  <c r="FN30" i="11"/>
  <c r="FN13" i="11"/>
  <c r="FN27" i="11"/>
  <c r="FN25" i="11"/>
  <c r="FN29" i="11" s="1"/>
  <c r="FP30" i="11"/>
  <c r="FP25" i="11"/>
  <c r="FP29" i="11" s="1"/>
  <c r="FP13" i="11"/>
  <c r="FP27" i="11"/>
  <c r="CR31" i="11"/>
  <c r="DA31" i="11"/>
  <c r="DT31" i="11"/>
  <c r="FM31" i="11"/>
  <c r="FK30" i="11"/>
  <c r="FK27" i="11"/>
  <c r="FK25" i="11"/>
  <c r="FK29" i="11" s="1"/>
  <c r="FK13" i="11"/>
  <c r="FH30" i="11"/>
  <c r="FH20" i="11"/>
  <c r="FH22" i="11" s="1"/>
  <c r="FH27" i="11"/>
  <c r="FH25" i="11"/>
  <c r="FH29" i="11" s="1"/>
  <c r="FH13" i="11"/>
  <c r="FB30" i="11"/>
  <c r="FB13" i="11"/>
  <c r="FB27" i="11"/>
  <c r="FB25" i="11"/>
  <c r="FB29" i="11" s="1"/>
  <c r="FA31" i="11"/>
  <c r="EY30" i="11"/>
  <c r="EY13" i="11"/>
  <c r="EY27" i="11"/>
  <c r="EY25" i="11"/>
  <c r="EY29" i="11" s="1"/>
  <c r="EX31" i="11"/>
  <c r="EV30" i="11"/>
  <c r="EV13" i="11"/>
  <c r="EV27" i="11"/>
  <c r="EV25" i="11"/>
  <c r="EV29" i="11" s="1"/>
  <c r="ES30" i="11"/>
  <c r="ES27" i="11"/>
  <c r="ES25" i="11"/>
  <c r="ES29" i="11" s="1"/>
  <c r="ES13" i="11"/>
  <c r="EP30" i="11"/>
  <c r="EP13" i="11"/>
  <c r="EP25" i="11"/>
  <c r="EP29" i="11" s="1"/>
  <c r="EP27" i="11"/>
  <c r="EM13" i="11"/>
  <c r="EM30" i="11"/>
  <c r="EM27" i="11"/>
  <c r="EM25" i="11"/>
  <c r="EM29" i="11" s="1"/>
  <c r="EL31" i="11"/>
  <c r="EJ30" i="11"/>
  <c r="EJ25" i="11"/>
  <c r="EJ29" i="11" s="1"/>
  <c r="EJ27" i="11"/>
  <c r="EJ13" i="11"/>
  <c r="EI31" i="11"/>
  <c r="EG30" i="11"/>
  <c r="EG25" i="11"/>
  <c r="EG29" i="11" s="1"/>
  <c r="EG13" i="11"/>
  <c r="EG27" i="11"/>
  <c r="ED30" i="11"/>
  <c r="ED27" i="11"/>
  <c r="ED25" i="11"/>
  <c r="ED29" i="11" s="1"/>
  <c r="ED13" i="11"/>
  <c r="EC31" i="11"/>
  <c r="BY31" i="11"/>
  <c r="EA30" i="11"/>
  <c r="EA27" i="11"/>
  <c r="EA25" i="11"/>
  <c r="EA29" i="11" s="1"/>
  <c r="EA13" i="11"/>
  <c r="DX30" i="11"/>
  <c r="DX13" i="11"/>
  <c r="DX27" i="11"/>
  <c r="DX25" i="11"/>
  <c r="DX29" i="11" s="1"/>
  <c r="DU30" i="11"/>
  <c r="DU27" i="11"/>
  <c r="DU25" i="11"/>
  <c r="DU29" i="11" s="1"/>
  <c r="DU13" i="11"/>
  <c r="DR30" i="11"/>
  <c r="DR13" i="11"/>
  <c r="DR27" i="11"/>
  <c r="DR25" i="11"/>
  <c r="DR29" i="11" s="1"/>
  <c r="DO30" i="11"/>
  <c r="DO13" i="11"/>
  <c r="DO27" i="11"/>
  <c r="DO25" i="11"/>
  <c r="DO29" i="11" s="1"/>
  <c r="DL13" i="11"/>
  <c r="DL30" i="11"/>
  <c r="DL27" i="11"/>
  <c r="DL25" i="11"/>
  <c r="DL29" i="11" s="1"/>
  <c r="DK31" i="11"/>
  <c r="DI30" i="11"/>
  <c r="DI27" i="11"/>
  <c r="DI25" i="11"/>
  <c r="DI29" i="11" s="1"/>
  <c r="DI13" i="11"/>
  <c r="DH31" i="11"/>
  <c r="DE30" i="11"/>
  <c r="DE13" i="11"/>
  <c r="DE25" i="11"/>
  <c r="DE29" i="11" s="1"/>
  <c r="DE27" i="11"/>
  <c r="DB30" i="11"/>
  <c r="DB27" i="11"/>
  <c r="DB25" i="11"/>
  <c r="DB29" i="11" s="1"/>
  <c r="DB13" i="11"/>
  <c r="CY30" i="11"/>
  <c r="CY13" i="11"/>
  <c r="CY27" i="11"/>
  <c r="CY25" i="11"/>
  <c r="CY29" i="11" s="1"/>
  <c r="CV30" i="11"/>
  <c r="CV25" i="11"/>
  <c r="CV29" i="11" s="1"/>
  <c r="CV13" i="11"/>
  <c r="CV27" i="11"/>
  <c r="BA31" i="11"/>
  <c r="BS31" i="11"/>
  <c r="CL31" i="11"/>
  <c r="BJ31" i="11"/>
  <c r="CS13" i="11"/>
  <c r="CS30" i="11"/>
  <c r="CS27" i="11"/>
  <c r="CS25" i="11"/>
  <c r="CS29" i="11" s="1"/>
  <c r="CP30" i="11"/>
  <c r="CP13" i="11"/>
  <c r="CP25" i="11"/>
  <c r="CP29" i="11" s="1"/>
  <c r="CP27" i="11"/>
  <c r="CM30" i="11"/>
  <c r="CM13" i="11"/>
  <c r="CM27" i="11"/>
  <c r="CM25" i="11"/>
  <c r="CM29" i="11" s="1"/>
  <c r="BD31" i="11"/>
  <c r="BM31" i="11"/>
  <c r="BV31" i="11"/>
  <c r="CF31" i="11"/>
  <c r="CF32" i="11" s="1"/>
  <c r="CJ30" i="11"/>
  <c r="CJ13" i="11"/>
  <c r="CJ27" i="11"/>
  <c r="CJ25" i="11"/>
  <c r="CJ29" i="11" s="1"/>
  <c r="CI31" i="11"/>
  <c r="CG30" i="11"/>
  <c r="CG20" i="11"/>
  <c r="CG22" i="11" s="1"/>
  <c r="CG13" i="11"/>
  <c r="CG25" i="11"/>
  <c r="CG29" i="11" s="1"/>
  <c r="CG27" i="11"/>
  <c r="CC30" i="11"/>
  <c r="CC13" i="11"/>
  <c r="CC27" i="11"/>
  <c r="CC25" i="11"/>
  <c r="CC29" i="11" s="1"/>
  <c r="CB31" i="11"/>
  <c r="BZ30" i="11"/>
  <c r="BZ13" i="11"/>
  <c r="BZ27" i="11"/>
  <c r="BZ25" i="11"/>
  <c r="BZ29" i="11" s="1"/>
  <c r="BW30" i="11"/>
  <c r="BW27" i="11"/>
  <c r="BW25" i="11"/>
  <c r="BW29" i="11" s="1"/>
  <c r="BW13" i="11"/>
  <c r="BT30" i="11"/>
  <c r="BT13" i="11"/>
  <c r="BT25" i="11"/>
  <c r="BT29" i="11" s="1"/>
  <c r="BT27" i="11"/>
  <c r="W31" i="11"/>
  <c r="BQ30" i="11"/>
  <c r="BQ27" i="11"/>
  <c r="BQ13" i="11"/>
  <c r="BQ25" i="11"/>
  <c r="BQ29" i="11" s="1"/>
  <c r="BN13" i="11"/>
  <c r="BN30" i="11"/>
  <c r="BN27" i="11"/>
  <c r="BN25" i="11"/>
  <c r="BN29" i="11" s="1"/>
  <c r="BK30" i="11"/>
  <c r="BK27" i="11"/>
  <c r="BK25" i="11"/>
  <c r="BK29" i="11" s="1"/>
  <c r="BK13" i="11"/>
  <c r="BH30" i="11"/>
  <c r="BH27" i="11"/>
  <c r="BH25" i="11"/>
  <c r="BH29" i="11" s="1"/>
  <c r="BH13" i="11"/>
  <c r="BG31" i="11"/>
  <c r="BE30" i="11"/>
  <c r="BE13" i="11"/>
  <c r="BE27" i="11"/>
  <c r="BE25" i="11"/>
  <c r="BE29" i="11" s="1"/>
  <c r="BB30" i="11"/>
  <c r="BB13" i="11"/>
  <c r="BB27" i="11"/>
  <c r="BB25" i="11"/>
  <c r="BB29" i="11" s="1"/>
  <c r="AC31" i="11"/>
  <c r="AU31" i="11"/>
  <c r="AY30" i="11"/>
  <c r="AY13" i="11"/>
  <c r="AY27" i="11"/>
  <c r="AY25" i="11"/>
  <c r="AY29" i="11" s="1"/>
  <c r="Z31" i="11"/>
  <c r="AR31" i="11"/>
  <c r="AV30" i="11"/>
  <c r="AV13" i="11"/>
  <c r="AV25" i="11"/>
  <c r="AV29" i="11" s="1"/>
  <c r="AV27" i="11"/>
  <c r="AF31" i="11"/>
  <c r="AO31" i="11"/>
  <c r="AL31" i="11"/>
  <c r="AS30" i="11"/>
  <c r="AS27" i="11"/>
  <c r="AS25" i="11"/>
  <c r="AS29" i="11" s="1"/>
  <c r="AS13" i="11"/>
  <c r="AP30" i="11"/>
  <c r="AP13" i="11"/>
  <c r="AP25" i="11"/>
  <c r="AP29" i="11" s="1"/>
  <c r="AP27" i="11"/>
  <c r="AM30" i="11"/>
  <c r="AM13" i="11"/>
  <c r="AM25" i="11"/>
  <c r="AM29" i="11" s="1"/>
  <c r="AM27" i="11"/>
  <c r="AJ30" i="11"/>
  <c r="AJ27" i="11"/>
  <c r="AJ13" i="11"/>
  <c r="AJ25" i="11"/>
  <c r="AJ29" i="11" s="1"/>
  <c r="AI31" i="11"/>
  <c r="AG30" i="11"/>
  <c r="AG13" i="11"/>
  <c r="AG27" i="11"/>
  <c r="AG25" i="11"/>
  <c r="AG29" i="11" s="1"/>
  <c r="AD30" i="11"/>
  <c r="AD27" i="11"/>
  <c r="AD25" i="11"/>
  <c r="AD29" i="11" s="1"/>
  <c r="AD13" i="11"/>
  <c r="AA30" i="11"/>
  <c r="AA27" i="11"/>
  <c r="AA13" i="11"/>
  <c r="AA25" i="11"/>
  <c r="AA29" i="11" s="1"/>
  <c r="X13" i="11"/>
  <c r="X30" i="11"/>
  <c r="X25" i="11"/>
  <c r="X29" i="11" s="1"/>
  <c r="X27" i="11"/>
  <c r="U30" i="11"/>
  <c r="U27" i="11"/>
  <c r="U13" i="11"/>
  <c r="U25" i="11"/>
  <c r="U29" i="11" s="1"/>
  <c r="R30" i="11"/>
  <c r="R27" i="11"/>
  <c r="R25" i="11"/>
  <c r="R29" i="11" s="1"/>
  <c r="R13" i="11"/>
  <c r="Q31" i="11"/>
  <c r="N31" i="11"/>
  <c r="N32" i="11" s="1"/>
  <c r="L31" i="11"/>
  <c r="L32" i="11" s="1"/>
  <c r="O13" i="11"/>
  <c r="O30" i="11"/>
  <c r="O20" i="11"/>
  <c r="O22" i="11" s="1"/>
  <c r="O27" i="11"/>
  <c r="O25" i="11"/>
  <c r="O29" i="11" s="1"/>
  <c r="ALF19" i="11" l="1"/>
  <c r="ALI19" i="11" s="1"/>
  <c r="ALL19" i="11" s="1"/>
  <c r="ALO19" i="11" s="1"/>
  <c r="ALR19" i="11" s="1"/>
  <c r="ALU19" i="11" s="1"/>
  <c r="ALX19" i="11" s="1"/>
  <c r="AMA19" i="11" s="1"/>
  <c r="AMD19" i="11" s="1"/>
  <c r="AMG19" i="11" s="1"/>
  <c r="AMJ19" i="11" s="1"/>
  <c r="AMM19" i="11" s="1"/>
  <c r="AMP19" i="11" s="1"/>
  <c r="AMS19" i="11" s="1"/>
  <c r="AMV19" i="11" s="1"/>
  <c r="ANB19" i="11" s="1"/>
  <c r="ANE19" i="11" s="1"/>
  <c r="ANH19" i="11" s="1"/>
  <c r="ANK19" i="11" s="1"/>
  <c r="ANN19" i="11" s="1"/>
  <c r="ANQ19" i="11" s="1"/>
  <c r="ANT19" i="11" s="1"/>
  <c r="ANW19" i="11" s="1"/>
  <c r="ANZ19" i="11" s="1"/>
  <c r="AOC19" i="11" s="1"/>
  <c r="AOF19" i="11" s="1"/>
  <c r="AOI19" i="11" s="1"/>
  <c r="AOL19" i="11" s="1"/>
  <c r="AOO19" i="11" s="1"/>
  <c r="AOR19" i="11" s="1"/>
  <c r="AOU19" i="11" s="1"/>
  <c r="AOX19" i="11" s="1"/>
  <c r="APA19" i="11" s="1"/>
  <c r="APD19" i="11" s="1"/>
  <c r="APG19" i="11" s="1"/>
  <c r="APJ19" i="11" s="1"/>
  <c r="APM19" i="11" s="1"/>
  <c r="APP19" i="11" s="1"/>
  <c r="APS19" i="11" s="1"/>
  <c r="APV19" i="11" s="1"/>
  <c r="APY19" i="11" s="1"/>
  <c r="AQB19" i="11" s="1"/>
  <c r="AQE19" i="11" s="1"/>
  <c r="AQH19" i="11" s="1"/>
  <c r="AQK19" i="11" s="1"/>
  <c r="AQN19" i="11" s="1"/>
  <c r="AQQ19" i="11" s="1"/>
  <c r="AQT19" i="11" s="1"/>
  <c r="AQW19" i="11" s="1"/>
  <c r="ALC30" i="11"/>
  <c r="ALC27" i="11"/>
  <c r="ALC25" i="11"/>
  <c r="ALC29" i="11" s="1"/>
  <c r="ALC13" i="11"/>
  <c r="AKZ20" i="11"/>
  <c r="AKZ22" i="11" s="1"/>
  <c r="AKZ30" i="11"/>
  <c r="AKZ13" i="11"/>
  <c r="AKZ27" i="11"/>
  <c r="AKZ25" i="11"/>
  <c r="AKZ29" i="11" s="1"/>
  <c r="AKW13" i="11"/>
  <c r="AKW30" i="11"/>
  <c r="AKW27" i="11"/>
  <c r="AKW25" i="11"/>
  <c r="AKW29" i="11" s="1"/>
  <c r="AKT30" i="11"/>
  <c r="AKT13" i="11"/>
  <c r="AKT27" i="11"/>
  <c r="AKT25" i="11"/>
  <c r="AKT29" i="11" s="1"/>
  <c r="AKQ30" i="11"/>
  <c r="AKQ27" i="11"/>
  <c r="AKQ25" i="11"/>
  <c r="AKQ29" i="11" s="1"/>
  <c r="AKQ13" i="11"/>
  <c r="AKN30" i="11"/>
  <c r="AKN25" i="11"/>
  <c r="AKN29" i="11" s="1"/>
  <c r="AKN13" i="11"/>
  <c r="AKN27" i="11"/>
  <c r="AKK30" i="11"/>
  <c r="AKK13" i="11"/>
  <c r="AKK27" i="11"/>
  <c r="AKK25" i="11"/>
  <c r="AKK29" i="11" s="1"/>
  <c r="AKH30" i="11"/>
  <c r="AKH25" i="11"/>
  <c r="AKH29" i="11" s="1"/>
  <c r="AKH13" i="11"/>
  <c r="AKH27" i="11"/>
  <c r="AKE30" i="11"/>
  <c r="AKE25" i="11"/>
  <c r="AKE29" i="11" s="1"/>
  <c r="AKE27" i="11"/>
  <c r="AKE13" i="11"/>
  <c r="AKB30" i="11"/>
  <c r="AKB27" i="11"/>
  <c r="AKB13" i="11"/>
  <c r="AKB25" i="11"/>
  <c r="AKB29" i="11" s="1"/>
  <c r="AJY30" i="11"/>
  <c r="AJY13" i="11"/>
  <c r="AJY27" i="11"/>
  <c r="AJY25" i="11"/>
  <c r="AJY29" i="11" s="1"/>
  <c r="AJV13" i="11"/>
  <c r="AJV30" i="11"/>
  <c r="AJV27" i="11"/>
  <c r="AJV25" i="11"/>
  <c r="AJV29" i="11" s="1"/>
  <c r="AJS25" i="11"/>
  <c r="AJS29" i="11" s="1"/>
  <c r="AJS13" i="11"/>
  <c r="AJS27" i="11"/>
  <c r="AJS30" i="11"/>
  <c r="AJP30" i="11"/>
  <c r="AJP13" i="11"/>
  <c r="AJP27" i="11"/>
  <c r="AJP25" i="11"/>
  <c r="AJP29" i="11" s="1"/>
  <c r="AJM13" i="11"/>
  <c r="AJM30" i="11"/>
  <c r="AJM27" i="11"/>
  <c r="AJM25" i="11"/>
  <c r="AJM29" i="11" s="1"/>
  <c r="AJJ13" i="11"/>
  <c r="AJJ30" i="11"/>
  <c r="AJJ25" i="11"/>
  <c r="AJJ29" i="11" s="1"/>
  <c r="AJJ27" i="11"/>
  <c r="AJG30" i="11"/>
  <c r="AJG13" i="11"/>
  <c r="AJG27" i="11"/>
  <c r="AJG25" i="11"/>
  <c r="AJG29" i="11" s="1"/>
  <c r="AJD30" i="11"/>
  <c r="AJD25" i="11"/>
  <c r="AJD29" i="11" s="1"/>
  <c r="AJD13" i="11"/>
  <c r="AJD27" i="11"/>
  <c r="AJA30" i="11"/>
  <c r="AJA13" i="11"/>
  <c r="AJA27" i="11"/>
  <c r="AJA25" i="11"/>
  <c r="AJA29" i="11" s="1"/>
  <c r="AIX13" i="11"/>
  <c r="AIX25" i="11"/>
  <c r="AIX29" i="11" s="1"/>
  <c r="AIX27" i="11"/>
  <c r="AIX30" i="11"/>
  <c r="AIU27" i="11"/>
  <c r="AIU25" i="11"/>
  <c r="AIU29" i="11" s="1"/>
  <c r="AIU13" i="11"/>
  <c r="AIU30" i="11"/>
  <c r="AIR30" i="11"/>
  <c r="AIR25" i="11"/>
  <c r="AIR29" i="11" s="1"/>
  <c r="AIR27" i="11"/>
  <c r="AIR13" i="11"/>
  <c r="AIO30" i="11"/>
  <c r="AIO25" i="11"/>
  <c r="AIO29" i="11" s="1"/>
  <c r="AIO27" i="11"/>
  <c r="AIO13" i="11"/>
  <c r="AIL30" i="11"/>
  <c r="AIL27" i="11"/>
  <c r="AIL25" i="11"/>
  <c r="AIL29" i="11" s="1"/>
  <c r="AIL13" i="11"/>
  <c r="AII30" i="11"/>
  <c r="AII25" i="11"/>
  <c r="AII29" i="11" s="1"/>
  <c r="AII27" i="11"/>
  <c r="AII13" i="11"/>
  <c r="AIF30" i="11"/>
  <c r="AIF27" i="11"/>
  <c r="AIF13" i="11"/>
  <c r="AIF25" i="11"/>
  <c r="AIF29" i="11" s="1"/>
  <c r="AIC27" i="11"/>
  <c r="AIC25" i="11"/>
  <c r="AIC29" i="11" s="1"/>
  <c r="AIC13" i="11"/>
  <c r="AIC30" i="11"/>
  <c r="AIC20" i="11"/>
  <c r="AIC22" i="11" s="1"/>
  <c r="AHZ30" i="11"/>
  <c r="AHZ25" i="11"/>
  <c r="AHZ29" i="11" s="1"/>
  <c r="AHZ27" i="11"/>
  <c r="AHZ13" i="11"/>
  <c r="AHW30" i="11"/>
  <c r="AHW13" i="11"/>
  <c r="AHW25" i="11"/>
  <c r="AHW29" i="11" s="1"/>
  <c r="AHW27" i="11"/>
  <c r="AHT30" i="11"/>
  <c r="AHT27" i="11"/>
  <c r="AHT25" i="11"/>
  <c r="AHT29" i="11" s="1"/>
  <c r="AHT13" i="11"/>
  <c r="AHQ30" i="11"/>
  <c r="AHQ13" i="11"/>
  <c r="AHQ27" i="11"/>
  <c r="AHQ25" i="11"/>
  <c r="AHQ29" i="11" s="1"/>
  <c r="AHN30" i="11"/>
  <c r="AHN13" i="11"/>
  <c r="AHN27" i="11"/>
  <c r="AHN25" i="11"/>
  <c r="AHN29" i="11" s="1"/>
  <c r="AHK30" i="11"/>
  <c r="AHK13" i="11"/>
  <c r="AHK27" i="11"/>
  <c r="AHK25" i="11"/>
  <c r="AHK29" i="11" s="1"/>
  <c r="AHH30" i="11"/>
  <c r="AHH27" i="11"/>
  <c r="AHH25" i="11"/>
  <c r="AHH29" i="11" s="1"/>
  <c r="AHH13" i="11"/>
  <c r="AHE13" i="11"/>
  <c r="AHE30" i="11"/>
  <c r="AHE27" i="11"/>
  <c r="AHE25" i="11"/>
  <c r="AHE29" i="11" s="1"/>
  <c r="AHB30" i="11"/>
  <c r="AHB27" i="11"/>
  <c r="AHB25" i="11"/>
  <c r="AHB29" i="11" s="1"/>
  <c r="AHB13" i="11"/>
  <c r="AGY30" i="11"/>
  <c r="AGY13" i="11"/>
  <c r="AGY27" i="11"/>
  <c r="AGY25" i="11"/>
  <c r="AGY29" i="11" s="1"/>
  <c r="AGV30" i="11"/>
  <c r="AGV27" i="11"/>
  <c r="AGV13" i="11"/>
  <c r="AGV25" i="11"/>
  <c r="AGV29" i="11" s="1"/>
  <c r="AGS30" i="11"/>
  <c r="AGS25" i="11"/>
  <c r="AGS29" i="11" s="1"/>
  <c r="AGS27" i="11"/>
  <c r="AGS13" i="11"/>
  <c r="AGP30" i="11"/>
  <c r="AGP27" i="11"/>
  <c r="AGP13" i="11"/>
  <c r="AGP25" i="11"/>
  <c r="AGP29" i="11" s="1"/>
  <c r="AGM30" i="11"/>
  <c r="AGM13" i="11"/>
  <c r="AGM27" i="11"/>
  <c r="AGM25" i="11"/>
  <c r="AGM29" i="11" s="1"/>
  <c r="AGJ30" i="11"/>
  <c r="AGJ27" i="11"/>
  <c r="AGJ13" i="11"/>
  <c r="AGJ25" i="11"/>
  <c r="AGJ29" i="11" s="1"/>
  <c r="AGG30" i="11"/>
  <c r="AGG13" i="11"/>
  <c r="AGG27" i="11"/>
  <c r="AGG25" i="11"/>
  <c r="AGG29" i="11" s="1"/>
  <c r="AGD30" i="11"/>
  <c r="AGD25" i="11"/>
  <c r="AGD29" i="11" s="1"/>
  <c r="AGD13" i="11"/>
  <c r="AGD27" i="11"/>
  <c r="AGA30" i="11"/>
  <c r="AGA27" i="11"/>
  <c r="AGA13" i="11"/>
  <c r="AGA25" i="11"/>
  <c r="AGA29" i="11" s="1"/>
  <c r="AFW30" i="11"/>
  <c r="AFW25" i="11"/>
  <c r="AFW29" i="11" s="1"/>
  <c r="AFW13" i="11"/>
  <c r="AFW27" i="11"/>
  <c r="AFT30" i="11"/>
  <c r="AFT13" i="11"/>
  <c r="AFT27" i="11"/>
  <c r="AFT25" i="11"/>
  <c r="AFT29" i="11" s="1"/>
  <c r="AFQ30" i="11"/>
  <c r="AFQ27" i="11"/>
  <c r="AFQ25" i="11"/>
  <c r="AFQ29" i="11" s="1"/>
  <c r="AFQ13" i="11"/>
  <c r="AFN30" i="11"/>
  <c r="AFN13" i="11"/>
  <c r="AFN25" i="11"/>
  <c r="AFN29" i="11" s="1"/>
  <c r="AFN27" i="11"/>
  <c r="AFK30" i="11"/>
  <c r="AFK25" i="11"/>
  <c r="AFK29" i="11" s="1"/>
  <c r="AFK13" i="11"/>
  <c r="AFK27" i="11"/>
  <c r="AFH30" i="11"/>
  <c r="AFH25" i="11"/>
  <c r="AFH29" i="11" s="1"/>
  <c r="AFH13" i="11"/>
  <c r="AFH27" i="11"/>
  <c r="AFE30" i="11"/>
  <c r="AFE20" i="11"/>
  <c r="AFE22" i="11" s="1"/>
  <c r="AFE13" i="11"/>
  <c r="AFE27" i="11"/>
  <c r="AFE25" i="11"/>
  <c r="AFE29" i="11" s="1"/>
  <c r="AFB30" i="11"/>
  <c r="AFB25" i="11"/>
  <c r="AFB29" i="11" s="1"/>
  <c r="AFB13" i="11"/>
  <c r="AFB27" i="11"/>
  <c r="AEY30" i="11"/>
  <c r="AEY25" i="11"/>
  <c r="AEY29" i="11" s="1"/>
  <c r="AEY13" i="11"/>
  <c r="AEY27" i="11"/>
  <c r="AEV30" i="11"/>
  <c r="AEV13" i="11"/>
  <c r="AEV25" i="11"/>
  <c r="AEV29" i="11" s="1"/>
  <c r="AEV27" i="11"/>
  <c r="AES30" i="11"/>
  <c r="AES25" i="11"/>
  <c r="AES29" i="11" s="1"/>
  <c r="AES13" i="11"/>
  <c r="AES27" i="11"/>
  <c r="AEP30" i="11"/>
  <c r="AEP27" i="11"/>
  <c r="AEP25" i="11"/>
  <c r="AEP29" i="11" s="1"/>
  <c r="AEP13" i="11"/>
  <c r="AEM30" i="11"/>
  <c r="AEM27" i="11"/>
  <c r="AEM25" i="11"/>
  <c r="AEM29" i="11" s="1"/>
  <c r="AEM13" i="11"/>
  <c r="AEJ30" i="11"/>
  <c r="AEJ27" i="11"/>
  <c r="AEJ25" i="11"/>
  <c r="AEJ29" i="11" s="1"/>
  <c r="AEJ13" i="11"/>
  <c r="AEG30" i="11"/>
  <c r="AEG25" i="11"/>
  <c r="AEG29" i="11" s="1"/>
  <c r="AEG27" i="11"/>
  <c r="AEG13" i="11"/>
  <c r="AED30" i="11"/>
  <c r="AED13" i="11"/>
  <c r="AED27" i="11"/>
  <c r="AED25" i="11"/>
  <c r="AED29" i="11" s="1"/>
  <c r="AEA30" i="11"/>
  <c r="AEA27" i="11"/>
  <c r="AEA25" i="11"/>
  <c r="AEA29" i="11" s="1"/>
  <c r="AEA13" i="11"/>
  <c r="ADX30" i="11"/>
  <c r="ADX27" i="11"/>
  <c r="ADX25" i="11"/>
  <c r="ADX29" i="11" s="1"/>
  <c r="ADX13" i="11"/>
  <c r="ADU13" i="11"/>
  <c r="ADU30" i="11"/>
  <c r="ADU27" i="11"/>
  <c r="ADU25" i="11"/>
  <c r="ADU29" i="11" s="1"/>
  <c r="ADR13" i="11"/>
  <c r="ADR30" i="11"/>
  <c r="ADR27" i="11"/>
  <c r="ADR25" i="11"/>
  <c r="ADR29" i="11" s="1"/>
  <c r="ADL30" i="11"/>
  <c r="ADL27" i="11"/>
  <c r="ADL25" i="11"/>
  <c r="ADL29" i="11" s="1"/>
  <c r="ADL13" i="11"/>
  <c r="ADI30" i="11"/>
  <c r="ADI13" i="11"/>
  <c r="ADI27" i="11"/>
  <c r="ADI25" i="11"/>
  <c r="ADI29" i="11" s="1"/>
  <c r="ADF30" i="11"/>
  <c r="ADF13" i="11"/>
  <c r="ADF27" i="11"/>
  <c r="ADF25" i="11"/>
  <c r="ADF29" i="11" s="1"/>
  <c r="ADC30" i="11"/>
  <c r="ADC13" i="11"/>
  <c r="ADC25" i="11"/>
  <c r="ADC29" i="11" s="1"/>
  <c r="ADC27" i="11"/>
  <c r="ACZ30" i="11"/>
  <c r="ACZ25" i="11"/>
  <c r="ACZ29" i="11" s="1"/>
  <c r="ACZ13" i="11"/>
  <c r="ACZ27" i="11"/>
  <c r="ACW30" i="11"/>
  <c r="ACW27" i="11"/>
  <c r="ACW13" i="11"/>
  <c r="ACW25" i="11"/>
  <c r="ACW29" i="11" s="1"/>
  <c r="ACT30" i="11"/>
  <c r="ACT25" i="11"/>
  <c r="ACT29" i="11" s="1"/>
  <c r="ACT13" i="11"/>
  <c r="ACT27" i="11"/>
  <c r="ACQ30" i="11"/>
  <c r="ACQ27" i="11"/>
  <c r="ACQ25" i="11"/>
  <c r="ACQ29" i="11" s="1"/>
  <c r="ACQ13" i="11"/>
  <c r="ACN30" i="11"/>
  <c r="ACN13" i="11"/>
  <c r="ACN27" i="11"/>
  <c r="ACN25" i="11"/>
  <c r="ACN29" i="11" s="1"/>
  <c r="ACK30" i="11"/>
  <c r="ACK13" i="11"/>
  <c r="ACK27" i="11"/>
  <c r="ACK25" i="11"/>
  <c r="ACK29" i="11" s="1"/>
  <c r="ACH30" i="11"/>
  <c r="ACH27" i="11"/>
  <c r="ACH13" i="11"/>
  <c r="ACH25" i="11"/>
  <c r="ACH29" i="11" s="1"/>
  <c r="ACE30" i="11"/>
  <c r="ACE13" i="11"/>
  <c r="ACE25" i="11"/>
  <c r="ACE29" i="11" s="1"/>
  <c r="ACE27" i="11"/>
  <c r="ACB30" i="11"/>
  <c r="ACB20" i="11"/>
  <c r="ACB22" i="11" s="1"/>
  <c r="ACB27" i="11"/>
  <c r="ACB13" i="11"/>
  <c r="ACB25" i="11"/>
  <c r="ACB29" i="11" s="1"/>
  <c r="ABU30" i="11"/>
  <c r="ABU25" i="11"/>
  <c r="ABU29" i="11" s="1"/>
  <c r="ABU27" i="11"/>
  <c r="ABU13" i="11"/>
  <c r="ABR13" i="11"/>
  <c r="ABR27" i="11"/>
  <c r="ABR25" i="11"/>
  <c r="ABR29" i="11" s="1"/>
  <c r="ABR30" i="11"/>
  <c r="ABO30" i="11"/>
  <c r="ABO25" i="11"/>
  <c r="ABO29" i="11" s="1"/>
  <c r="ABO27" i="11"/>
  <c r="ABO13" i="11"/>
  <c r="ABL30" i="11"/>
  <c r="ABL13" i="11"/>
  <c r="ABL27" i="11"/>
  <c r="ABL25" i="11"/>
  <c r="ABL29" i="11" s="1"/>
  <c r="ABI30" i="11"/>
  <c r="ABI13" i="11"/>
  <c r="ABI27" i="11"/>
  <c r="ABI25" i="11"/>
  <c r="ABI29" i="11" s="1"/>
  <c r="ABF30" i="11"/>
  <c r="ABF25" i="11"/>
  <c r="ABF29" i="11" s="1"/>
  <c r="ABF13" i="11"/>
  <c r="ABF27" i="11"/>
  <c r="ABC30" i="11"/>
  <c r="ABC13" i="11"/>
  <c r="ABC27" i="11"/>
  <c r="ABC25" i="11"/>
  <c r="ABC29" i="11" s="1"/>
  <c r="AEM8" i="2"/>
  <c r="AEQ7" i="2"/>
  <c r="AAZ13" i="11"/>
  <c r="AAZ25" i="11"/>
  <c r="AAZ29" i="11" s="1"/>
  <c r="AAZ27" i="11"/>
  <c r="AAZ30" i="11"/>
  <c r="AAW30" i="11"/>
  <c r="AAW27" i="11"/>
  <c r="AAW13" i="11"/>
  <c r="AAW25" i="11"/>
  <c r="AAW29" i="11" s="1"/>
  <c r="AAT30" i="11"/>
  <c r="AAT13" i="11"/>
  <c r="AAT27" i="11"/>
  <c r="AAT25" i="11"/>
  <c r="AAT29" i="11" s="1"/>
  <c r="AAQ30" i="11"/>
  <c r="AAQ27" i="11"/>
  <c r="AAQ25" i="11"/>
  <c r="AAQ29" i="11" s="1"/>
  <c r="AAQ13" i="11"/>
  <c r="AAN30" i="11"/>
  <c r="AAN13" i="11"/>
  <c r="AAN27" i="11"/>
  <c r="AAN25" i="11"/>
  <c r="AAN29" i="11" s="1"/>
  <c r="HX30" i="11"/>
  <c r="AAK30" i="11"/>
  <c r="AAK25" i="11"/>
  <c r="AAK29" i="11" s="1"/>
  <c r="AAK27" i="11"/>
  <c r="AAK13" i="11"/>
  <c r="AAH30" i="11"/>
  <c r="AAH25" i="11"/>
  <c r="AAH29" i="11" s="1"/>
  <c r="AAH13" i="11"/>
  <c r="AAH27" i="11"/>
  <c r="AAE30" i="11"/>
  <c r="AAE25" i="11"/>
  <c r="AAE29" i="11" s="1"/>
  <c r="AAE27" i="11"/>
  <c r="AAE13" i="11"/>
  <c r="AAB30" i="11"/>
  <c r="AAB13" i="11"/>
  <c r="AAB27" i="11"/>
  <c r="AAB25" i="11"/>
  <c r="AAB29" i="11" s="1"/>
  <c r="ZY30" i="11"/>
  <c r="ZY27" i="11"/>
  <c r="ZY25" i="11"/>
  <c r="ZY29" i="11" s="1"/>
  <c r="ZY13" i="11"/>
  <c r="ZV30" i="11"/>
  <c r="ZV13" i="11"/>
  <c r="ZV27" i="11"/>
  <c r="ZV25" i="11"/>
  <c r="ZV29" i="11" s="1"/>
  <c r="ZS30" i="11"/>
  <c r="ZS13" i="11"/>
  <c r="ZS27" i="11"/>
  <c r="ZS25" i="11"/>
  <c r="ZS29" i="11" s="1"/>
  <c r="ZP30" i="11"/>
  <c r="ZP13" i="11"/>
  <c r="ZP27" i="11"/>
  <c r="ZP25" i="11"/>
  <c r="ZP29" i="11" s="1"/>
  <c r="ZM20" i="11"/>
  <c r="ZM22" i="11" s="1"/>
  <c r="ZM30" i="11"/>
  <c r="ZM27" i="11"/>
  <c r="ZM13" i="11"/>
  <c r="ZM25" i="11"/>
  <c r="ZM29" i="11" s="1"/>
  <c r="ZJ30" i="11"/>
  <c r="ZJ25" i="11"/>
  <c r="ZJ29" i="11" s="1"/>
  <c r="ZJ27" i="11"/>
  <c r="ZJ13" i="11"/>
  <c r="ZG30" i="11"/>
  <c r="ZG27" i="11"/>
  <c r="ZG25" i="11"/>
  <c r="ZG29" i="11" s="1"/>
  <c r="ZG13" i="11"/>
  <c r="ZD13" i="11"/>
  <c r="ZD30" i="11"/>
  <c r="ZD27" i="11"/>
  <c r="ZD25" i="11"/>
  <c r="ZD29" i="11" s="1"/>
  <c r="ZA30" i="11"/>
  <c r="ZA25" i="11"/>
  <c r="ZA29" i="11" s="1"/>
  <c r="ZA13" i="11"/>
  <c r="ZA27" i="11"/>
  <c r="YX30" i="11"/>
  <c r="YX27" i="11"/>
  <c r="YX25" i="11"/>
  <c r="YX29" i="11" s="1"/>
  <c r="YX13" i="11"/>
  <c r="YU30" i="11"/>
  <c r="YU13" i="11"/>
  <c r="YU27" i="11"/>
  <c r="YU25" i="11"/>
  <c r="YU29" i="11" s="1"/>
  <c r="YR30" i="11"/>
  <c r="YR27" i="11"/>
  <c r="YR25" i="11"/>
  <c r="YR29" i="11" s="1"/>
  <c r="YR13" i="11"/>
  <c r="YO30" i="11"/>
  <c r="YO27" i="11"/>
  <c r="YO25" i="11"/>
  <c r="YO29" i="11" s="1"/>
  <c r="YO13" i="11"/>
  <c r="YL30" i="11"/>
  <c r="YL27" i="11"/>
  <c r="YL25" i="11"/>
  <c r="YL29" i="11" s="1"/>
  <c r="YL13" i="11"/>
  <c r="YI30" i="11"/>
  <c r="YI27" i="11"/>
  <c r="YI25" i="11"/>
  <c r="YI29" i="11" s="1"/>
  <c r="YI13" i="11"/>
  <c r="YF30" i="11"/>
  <c r="YF27" i="11"/>
  <c r="YF25" i="11"/>
  <c r="YF29" i="11" s="1"/>
  <c r="YF13" i="11"/>
  <c r="YC30" i="11"/>
  <c r="YC13" i="11"/>
  <c r="YC25" i="11"/>
  <c r="YC29" i="11" s="1"/>
  <c r="YC27" i="11"/>
  <c r="XZ30" i="11"/>
  <c r="XZ13" i="11"/>
  <c r="XZ25" i="11"/>
  <c r="XZ29" i="11" s="1"/>
  <c r="XZ27" i="11"/>
  <c r="XW30" i="11"/>
  <c r="XW27" i="11"/>
  <c r="XW25" i="11"/>
  <c r="XW29" i="11" s="1"/>
  <c r="XW13" i="11"/>
  <c r="XT30" i="11"/>
  <c r="XT25" i="11"/>
  <c r="XT29" i="11" s="1"/>
  <c r="XT13" i="11"/>
  <c r="XT27" i="11"/>
  <c r="XQ30" i="11"/>
  <c r="XQ27" i="11"/>
  <c r="XQ25" i="11"/>
  <c r="XQ29" i="11" s="1"/>
  <c r="XQ13" i="11"/>
  <c r="XN30" i="11"/>
  <c r="XN27" i="11"/>
  <c r="XN13" i="11"/>
  <c r="XN25" i="11"/>
  <c r="XN29" i="11" s="1"/>
  <c r="XK30" i="11"/>
  <c r="XK13" i="11"/>
  <c r="XK25" i="11"/>
  <c r="XK29" i="11" s="1"/>
  <c r="XK27" i="11"/>
  <c r="XH30" i="11"/>
  <c r="XH25" i="11"/>
  <c r="XH29" i="11" s="1"/>
  <c r="XH13" i="11"/>
  <c r="XH27" i="11"/>
  <c r="XE30" i="11"/>
  <c r="XE27" i="11"/>
  <c r="XE25" i="11"/>
  <c r="XE29" i="11" s="1"/>
  <c r="XE13" i="11"/>
  <c r="XB30" i="11"/>
  <c r="XB13" i="11"/>
  <c r="XB25" i="11"/>
  <c r="XB29" i="11" s="1"/>
  <c r="XB27" i="11"/>
  <c r="WY30" i="11"/>
  <c r="WY27" i="11"/>
  <c r="WY25" i="11"/>
  <c r="WY29" i="11" s="1"/>
  <c r="WY13" i="11"/>
  <c r="WV30" i="11"/>
  <c r="WV27" i="11"/>
  <c r="WV25" i="11"/>
  <c r="WV29" i="11" s="1"/>
  <c r="WV13" i="11"/>
  <c r="WS30" i="11"/>
  <c r="WS27" i="11"/>
  <c r="WS25" i="11"/>
  <c r="WS29" i="11" s="1"/>
  <c r="WS13" i="11"/>
  <c r="WP30" i="11"/>
  <c r="WP13" i="11"/>
  <c r="WP25" i="11"/>
  <c r="WP29" i="11" s="1"/>
  <c r="WP27" i="11"/>
  <c r="WM13" i="11"/>
  <c r="WM30" i="11"/>
  <c r="WM27" i="11"/>
  <c r="WM25" i="11"/>
  <c r="WM29" i="11" s="1"/>
  <c r="WJ30" i="11"/>
  <c r="WJ27" i="11"/>
  <c r="WJ13" i="11"/>
  <c r="WJ25" i="11"/>
  <c r="WJ29" i="11" s="1"/>
  <c r="WG30" i="11"/>
  <c r="WG13" i="11"/>
  <c r="WG27" i="11"/>
  <c r="WG25" i="11"/>
  <c r="WG29" i="11" s="1"/>
  <c r="WD20" i="11"/>
  <c r="WD22" i="11" s="1"/>
  <c r="WD30" i="11"/>
  <c r="WD27" i="11"/>
  <c r="WD25" i="11"/>
  <c r="WD29" i="11" s="1"/>
  <c r="WD13" i="11"/>
  <c r="WA30" i="11"/>
  <c r="WA27" i="11"/>
  <c r="WA25" i="11"/>
  <c r="WA29" i="11" s="1"/>
  <c r="WA13" i="11"/>
  <c r="VX30" i="11"/>
  <c r="VX27" i="11"/>
  <c r="VX25" i="11"/>
  <c r="VX29" i="11" s="1"/>
  <c r="VX13" i="11"/>
  <c r="VU30" i="11"/>
  <c r="VU27" i="11"/>
  <c r="VU13" i="11"/>
  <c r="VU25" i="11"/>
  <c r="VU29" i="11" s="1"/>
  <c r="VR30" i="11"/>
  <c r="VR13" i="11"/>
  <c r="VR25" i="11"/>
  <c r="VR29" i="11" s="1"/>
  <c r="VR27" i="11"/>
  <c r="VO30" i="11"/>
  <c r="VO13" i="11"/>
  <c r="VO27" i="11"/>
  <c r="VO25" i="11"/>
  <c r="VO29" i="11" s="1"/>
  <c r="VL30" i="11"/>
  <c r="VL13" i="11"/>
  <c r="VL27" i="11"/>
  <c r="VL25" i="11"/>
  <c r="VL29" i="11" s="1"/>
  <c r="VI30" i="11"/>
  <c r="VI13" i="11"/>
  <c r="VI27" i="11"/>
  <c r="VI25" i="11"/>
  <c r="VI29" i="11" s="1"/>
  <c r="VF30" i="11"/>
  <c r="VF13" i="11"/>
  <c r="VF27" i="11"/>
  <c r="VF25" i="11"/>
  <c r="VF29" i="11" s="1"/>
  <c r="VC30" i="11"/>
  <c r="VC27" i="11"/>
  <c r="VC25" i="11"/>
  <c r="VC29" i="11" s="1"/>
  <c r="VC13" i="11"/>
  <c r="UZ13" i="11"/>
  <c r="UZ30" i="11"/>
  <c r="UZ27" i="11"/>
  <c r="UZ25" i="11"/>
  <c r="UZ29" i="11" s="1"/>
  <c r="UW30" i="11"/>
  <c r="UW25" i="11"/>
  <c r="UW29" i="11" s="1"/>
  <c r="UW27" i="11"/>
  <c r="UW13" i="11"/>
  <c r="UT30" i="11"/>
  <c r="UT13" i="11"/>
  <c r="UT27" i="11"/>
  <c r="UT25" i="11"/>
  <c r="UT29" i="11" s="1"/>
  <c r="UQ30" i="11"/>
  <c r="UQ27" i="11"/>
  <c r="UQ25" i="11"/>
  <c r="UQ29" i="11" s="1"/>
  <c r="UQ13" i="11"/>
  <c r="UN30" i="11"/>
  <c r="UN27" i="11"/>
  <c r="UN25" i="11"/>
  <c r="UN29" i="11" s="1"/>
  <c r="UN13" i="11"/>
  <c r="UJ30" i="11"/>
  <c r="UJ27" i="11"/>
  <c r="UJ13" i="11"/>
  <c r="UJ25" i="11"/>
  <c r="UJ29" i="11" s="1"/>
  <c r="UG30" i="11"/>
  <c r="UG13" i="11"/>
  <c r="UG27" i="11"/>
  <c r="UG25" i="11"/>
  <c r="UG29" i="11" s="1"/>
  <c r="UD30" i="11"/>
  <c r="UD27" i="11"/>
  <c r="UD25" i="11"/>
  <c r="UD29" i="11" s="1"/>
  <c r="UD13" i="11"/>
  <c r="UA30" i="11"/>
  <c r="UA27" i="11"/>
  <c r="UA25" i="11"/>
  <c r="UA29" i="11" s="1"/>
  <c r="UA13" i="11"/>
  <c r="TX30" i="11"/>
  <c r="TX13" i="11"/>
  <c r="TX27" i="11"/>
  <c r="TX25" i="11"/>
  <c r="TX29" i="11" s="1"/>
  <c r="TU30" i="11"/>
  <c r="TU13" i="11"/>
  <c r="TU27" i="11"/>
  <c r="TU25" i="11"/>
  <c r="TU29" i="11" s="1"/>
  <c r="TR30" i="11"/>
  <c r="TR13" i="11"/>
  <c r="TR25" i="11"/>
  <c r="TR29" i="11" s="1"/>
  <c r="TR27" i="11"/>
  <c r="TO30" i="11"/>
  <c r="TO13" i="11"/>
  <c r="TO25" i="11"/>
  <c r="TO29" i="11" s="1"/>
  <c r="TO27" i="11"/>
  <c r="TL13" i="11"/>
  <c r="TL30" i="11"/>
  <c r="TL27" i="11"/>
  <c r="TL25" i="11"/>
  <c r="TL29" i="11" s="1"/>
  <c r="TI13" i="11"/>
  <c r="TI30" i="11"/>
  <c r="TI25" i="11"/>
  <c r="TI29" i="11" s="1"/>
  <c r="TI27" i="11"/>
  <c r="TF30" i="11"/>
  <c r="TF20" i="11"/>
  <c r="TF22" i="11" s="1"/>
  <c r="TF27" i="11"/>
  <c r="TF25" i="11"/>
  <c r="TF29" i="11" s="1"/>
  <c r="TF13" i="11"/>
  <c r="TB30" i="11"/>
  <c r="TB13" i="11"/>
  <c r="TB27" i="11"/>
  <c r="TB25" i="11"/>
  <c r="TB29" i="11" s="1"/>
  <c r="SY30" i="11"/>
  <c r="SY13" i="11"/>
  <c r="SY25" i="11"/>
  <c r="SY29" i="11" s="1"/>
  <c r="SY27" i="11"/>
  <c r="SV30" i="11"/>
  <c r="SV27" i="11"/>
  <c r="SV25" i="11"/>
  <c r="SV29" i="11" s="1"/>
  <c r="SV13" i="11"/>
  <c r="SS30" i="11"/>
  <c r="SS25" i="11"/>
  <c r="SS29" i="11" s="1"/>
  <c r="SS27" i="11"/>
  <c r="SS13" i="11"/>
  <c r="SP30" i="11"/>
  <c r="SP25" i="11"/>
  <c r="SP29" i="11" s="1"/>
  <c r="SP13" i="11"/>
  <c r="SP27" i="11"/>
  <c r="SM30" i="11"/>
  <c r="SM13" i="11"/>
  <c r="SM25" i="11"/>
  <c r="SM29" i="11" s="1"/>
  <c r="SM27" i="11"/>
  <c r="SJ30" i="11"/>
  <c r="SJ27" i="11"/>
  <c r="SJ13" i="11"/>
  <c r="SJ25" i="11"/>
  <c r="SJ29" i="11" s="1"/>
  <c r="SG30" i="11"/>
  <c r="SG27" i="11"/>
  <c r="SG25" i="11"/>
  <c r="SG29" i="11" s="1"/>
  <c r="SG13" i="11"/>
  <c r="SD30" i="11"/>
  <c r="SD27" i="11"/>
  <c r="SD13" i="11"/>
  <c r="SD25" i="11"/>
  <c r="SD29" i="11" s="1"/>
  <c r="SA30" i="11"/>
  <c r="SA27" i="11"/>
  <c r="SA13" i="11"/>
  <c r="SA25" i="11"/>
  <c r="SA29" i="11" s="1"/>
  <c r="RX30" i="11"/>
  <c r="RX25" i="11"/>
  <c r="RX29" i="11" s="1"/>
  <c r="RX13" i="11"/>
  <c r="RX27" i="11"/>
  <c r="RU30" i="11"/>
  <c r="RU13" i="11"/>
  <c r="RU25" i="11"/>
  <c r="RU29" i="11" s="1"/>
  <c r="RU27" i="11"/>
  <c r="RR30" i="11"/>
  <c r="RR27" i="11"/>
  <c r="RR13" i="11"/>
  <c r="RR25" i="11"/>
  <c r="RR29" i="11" s="1"/>
  <c r="RM13" i="11"/>
  <c r="RM30" i="11"/>
  <c r="RM27" i="11"/>
  <c r="RM25" i="11"/>
  <c r="RM29" i="11" s="1"/>
  <c r="RJ30" i="11"/>
  <c r="RJ25" i="11"/>
  <c r="RJ29" i="11" s="1"/>
  <c r="RJ13" i="11"/>
  <c r="RJ27" i="11"/>
  <c r="RG30" i="11"/>
  <c r="RG27" i="11"/>
  <c r="RG25" i="11"/>
  <c r="RG29" i="11" s="1"/>
  <c r="RG13" i="11"/>
  <c r="RD30" i="11"/>
  <c r="RD25" i="11"/>
  <c r="RD29" i="11" s="1"/>
  <c r="RD27" i="11"/>
  <c r="RD13" i="11"/>
  <c r="HX27" i="11"/>
  <c r="RA30" i="11"/>
  <c r="RA27" i="11"/>
  <c r="RA25" i="11"/>
  <c r="RA29" i="11" s="1"/>
  <c r="RA13" i="11"/>
  <c r="QX30" i="11"/>
  <c r="QX27" i="11"/>
  <c r="QX25" i="11"/>
  <c r="QX29" i="11" s="1"/>
  <c r="QX13" i="11"/>
  <c r="QU30" i="11"/>
  <c r="QU25" i="11"/>
  <c r="QU29" i="11" s="1"/>
  <c r="QU27" i="11"/>
  <c r="QU13" i="11"/>
  <c r="QR30" i="11"/>
  <c r="QR27" i="11"/>
  <c r="QR25" i="11"/>
  <c r="QR29" i="11" s="1"/>
  <c r="QR13" i="11"/>
  <c r="QO30" i="11"/>
  <c r="QO13" i="11"/>
  <c r="QO27" i="11"/>
  <c r="QO25" i="11"/>
  <c r="QO29" i="11" s="1"/>
  <c r="QL30" i="11"/>
  <c r="QL20" i="11"/>
  <c r="QL22" i="11" s="1"/>
  <c r="QL25" i="11"/>
  <c r="QL29" i="11" s="1"/>
  <c r="QL27" i="11"/>
  <c r="QL13" i="11"/>
  <c r="QI30" i="11"/>
  <c r="QI27" i="11"/>
  <c r="QI13" i="11"/>
  <c r="QI25" i="11"/>
  <c r="QI29" i="11" s="1"/>
  <c r="QF30" i="11"/>
  <c r="QF25" i="11"/>
  <c r="QF29" i="11" s="1"/>
  <c r="QF13" i="11"/>
  <c r="QF27" i="11"/>
  <c r="QC30" i="11"/>
  <c r="QC13" i="11"/>
  <c r="QC27" i="11"/>
  <c r="QC25" i="11"/>
  <c r="QC29" i="11" s="1"/>
  <c r="PZ30" i="11"/>
  <c r="PZ27" i="11"/>
  <c r="PZ25" i="11"/>
  <c r="PZ29" i="11" s="1"/>
  <c r="PZ13" i="11"/>
  <c r="PW13" i="11"/>
  <c r="PW30" i="11"/>
  <c r="PW27" i="11"/>
  <c r="PW25" i="11"/>
  <c r="PW29" i="11" s="1"/>
  <c r="PT30" i="11"/>
  <c r="PT13" i="11"/>
  <c r="PT27" i="11"/>
  <c r="PT25" i="11"/>
  <c r="PT29" i="11" s="1"/>
  <c r="PQ30" i="11"/>
  <c r="PQ13" i="11"/>
  <c r="PQ25" i="11"/>
  <c r="PQ29" i="11" s="1"/>
  <c r="PQ27" i="11"/>
  <c r="PN30" i="11"/>
  <c r="PN13" i="11"/>
  <c r="PN27" i="11"/>
  <c r="PN25" i="11"/>
  <c r="PN29" i="11" s="1"/>
  <c r="PK30" i="11"/>
  <c r="PK25" i="11"/>
  <c r="PK29" i="11" s="1"/>
  <c r="PK27" i="11"/>
  <c r="PK13" i="11"/>
  <c r="PH30" i="11"/>
  <c r="PH13" i="11"/>
  <c r="PH25" i="11"/>
  <c r="PH29" i="11" s="1"/>
  <c r="PH27" i="11"/>
  <c r="PE30" i="11"/>
  <c r="PE13" i="11"/>
  <c r="PE27" i="11"/>
  <c r="PE25" i="11"/>
  <c r="PE29" i="11" s="1"/>
  <c r="PB30" i="11"/>
  <c r="PB27" i="11"/>
  <c r="PB25" i="11"/>
  <c r="PB29" i="11" s="1"/>
  <c r="PB13" i="11"/>
  <c r="OY30" i="11"/>
  <c r="OY27" i="11"/>
  <c r="OY25" i="11"/>
  <c r="OY29" i="11" s="1"/>
  <c r="OY13" i="11"/>
  <c r="OV30" i="11"/>
  <c r="OV25" i="11"/>
  <c r="OV29" i="11" s="1"/>
  <c r="OV13" i="11"/>
  <c r="OV27" i="11"/>
  <c r="OS30" i="11"/>
  <c r="OS13" i="11"/>
  <c r="OS27" i="11"/>
  <c r="OS25" i="11"/>
  <c r="OS29" i="11" s="1"/>
  <c r="OP13" i="11"/>
  <c r="OP30" i="11"/>
  <c r="OP27" i="11"/>
  <c r="OP25" i="11"/>
  <c r="OP29" i="11" s="1"/>
  <c r="OM30" i="11"/>
  <c r="OM13" i="11"/>
  <c r="OM27" i="11"/>
  <c r="OM25" i="11"/>
  <c r="OM29" i="11" s="1"/>
  <c r="OJ30" i="11"/>
  <c r="OJ13" i="11"/>
  <c r="OJ25" i="11"/>
  <c r="OJ29" i="11" s="1"/>
  <c r="OJ27" i="11"/>
  <c r="OG30" i="11"/>
  <c r="OG13" i="11"/>
  <c r="OG25" i="11"/>
  <c r="OG29" i="11" s="1"/>
  <c r="OG27" i="11"/>
  <c r="OD30" i="11"/>
  <c r="OD13" i="11"/>
  <c r="OD27" i="11"/>
  <c r="OD25" i="11"/>
  <c r="OD29" i="11" s="1"/>
  <c r="OA30" i="11"/>
  <c r="OA13" i="11"/>
  <c r="OA27" i="11"/>
  <c r="OA25" i="11"/>
  <c r="OA29" i="11" s="1"/>
  <c r="NX13" i="11"/>
  <c r="NX30" i="11"/>
  <c r="NX25" i="11"/>
  <c r="NX29" i="11" s="1"/>
  <c r="NX27" i="11"/>
  <c r="NU20" i="11"/>
  <c r="NU22" i="11" s="1"/>
  <c r="NU30" i="11"/>
  <c r="NU25" i="11"/>
  <c r="NU29" i="11" s="1"/>
  <c r="NU13" i="11"/>
  <c r="NU27" i="11"/>
  <c r="NR30" i="11"/>
  <c r="NR13" i="11"/>
  <c r="NR27" i="11"/>
  <c r="NR25" i="11"/>
  <c r="NR29" i="11" s="1"/>
  <c r="NO30" i="11"/>
  <c r="NO13" i="11"/>
  <c r="NO27" i="11"/>
  <c r="NO25" i="11"/>
  <c r="NO29" i="11" s="1"/>
  <c r="NL30" i="11"/>
  <c r="NL27" i="11"/>
  <c r="NL25" i="11"/>
  <c r="NL29" i="11" s="1"/>
  <c r="NL13" i="11"/>
  <c r="NI30" i="11"/>
  <c r="NI13" i="11"/>
  <c r="NI27" i="11"/>
  <c r="NI25" i="11"/>
  <c r="NI29" i="11" s="1"/>
  <c r="NF30" i="11"/>
  <c r="NF13" i="11"/>
  <c r="NF27" i="11"/>
  <c r="NF25" i="11"/>
  <c r="NF29" i="11" s="1"/>
  <c r="NC30" i="11"/>
  <c r="NC25" i="11"/>
  <c r="NC29" i="11" s="1"/>
  <c r="NC27" i="11"/>
  <c r="NC13" i="11"/>
  <c r="MZ30" i="11"/>
  <c r="MZ27" i="11"/>
  <c r="MZ25" i="11"/>
  <c r="MZ29" i="11" s="1"/>
  <c r="MZ13" i="11"/>
  <c r="MW30" i="11"/>
  <c r="MW13" i="11"/>
  <c r="MW27" i="11"/>
  <c r="MW25" i="11"/>
  <c r="MW29" i="11" s="1"/>
  <c r="MT30" i="11"/>
  <c r="MT13" i="11"/>
  <c r="MT27" i="11"/>
  <c r="MT25" i="11"/>
  <c r="MT29" i="11" s="1"/>
  <c r="MQ30" i="11"/>
  <c r="MQ27" i="11"/>
  <c r="MQ25" i="11"/>
  <c r="MQ29" i="11" s="1"/>
  <c r="MQ13" i="11"/>
  <c r="MN30" i="11"/>
  <c r="MN13" i="11"/>
  <c r="MN27" i="11"/>
  <c r="MN25" i="11"/>
  <c r="MN29" i="11" s="1"/>
  <c r="MK30" i="11"/>
  <c r="MK13" i="11"/>
  <c r="MK25" i="11"/>
  <c r="MK29" i="11" s="1"/>
  <c r="MK27" i="11"/>
  <c r="MH30" i="11"/>
  <c r="MH13" i="11"/>
  <c r="MH27" i="11"/>
  <c r="MH25" i="11"/>
  <c r="MH29" i="11" s="1"/>
  <c r="ME30" i="11"/>
  <c r="ME13" i="11"/>
  <c r="ME27" i="11"/>
  <c r="ME25" i="11"/>
  <c r="ME29" i="11" s="1"/>
  <c r="MB30" i="11"/>
  <c r="MB25" i="11"/>
  <c r="MB29" i="11" s="1"/>
  <c r="MB13" i="11"/>
  <c r="MB27" i="11"/>
  <c r="LY30" i="11"/>
  <c r="LY27" i="11"/>
  <c r="LY25" i="11"/>
  <c r="LY29" i="11" s="1"/>
  <c r="LY13" i="11"/>
  <c r="LV30" i="11"/>
  <c r="LV27" i="11"/>
  <c r="LV13" i="11"/>
  <c r="LV25" i="11"/>
  <c r="LV29" i="11" s="1"/>
  <c r="LS30" i="11"/>
  <c r="LS27" i="11"/>
  <c r="LS25" i="11"/>
  <c r="LS29" i="11" s="1"/>
  <c r="LS13" i="11"/>
  <c r="LP30" i="11"/>
  <c r="LP13" i="11"/>
  <c r="LP25" i="11"/>
  <c r="LP29" i="11" s="1"/>
  <c r="LP27" i="11"/>
  <c r="LM30" i="11"/>
  <c r="LM27" i="11"/>
  <c r="LM25" i="11"/>
  <c r="LM29" i="11" s="1"/>
  <c r="LM13" i="11"/>
  <c r="LJ30" i="11"/>
  <c r="LJ25" i="11"/>
  <c r="LJ29" i="11" s="1"/>
  <c r="LJ13" i="11"/>
  <c r="LJ27" i="11"/>
  <c r="LG30" i="11"/>
  <c r="LG13" i="11"/>
  <c r="LG27" i="11"/>
  <c r="LG25" i="11"/>
  <c r="LG29" i="11" s="1"/>
  <c r="LD30" i="11"/>
  <c r="LD20" i="11"/>
  <c r="LD22" i="11" s="1"/>
  <c r="LD13" i="11"/>
  <c r="LD25" i="11"/>
  <c r="LD29" i="11" s="1"/>
  <c r="LD27" i="11"/>
  <c r="KV30" i="11"/>
  <c r="KV13" i="11"/>
  <c r="KV27" i="11"/>
  <c r="KV25" i="11"/>
  <c r="KV29" i="11" s="1"/>
  <c r="KS30" i="11"/>
  <c r="KS13" i="11"/>
  <c r="KS27" i="11"/>
  <c r="KS25" i="11"/>
  <c r="KS29" i="11" s="1"/>
  <c r="KP13" i="11"/>
  <c r="KP30" i="11"/>
  <c r="KP25" i="11"/>
  <c r="KP29" i="11" s="1"/>
  <c r="KP27" i="11"/>
  <c r="KM30" i="11"/>
  <c r="KM25" i="11"/>
  <c r="KM29" i="11" s="1"/>
  <c r="KM27" i="11"/>
  <c r="KM13" i="11"/>
  <c r="KJ30" i="11"/>
  <c r="KJ25" i="11"/>
  <c r="KJ29" i="11" s="1"/>
  <c r="KJ27" i="11"/>
  <c r="KJ13" i="11"/>
  <c r="KG30" i="11"/>
  <c r="KG13" i="11"/>
  <c r="KG27" i="11"/>
  <c r="KG25" i="11"/>
  <c r="KG29" i="11" s="1"/>
  <c r="KD30" i="11"/>
  <c r="KD27" i="11"/>
  <c r="KD13" i="11"/>
  <c r="KD25" i="11"/>
  <c r="KD29" i="11" s="1"/>
  <c r="KA30" i="11"/>
  <c r="KA25" i="11"/>
  <c r="KA29" i="11" s="1"/>
  <c r="KA13" i="11"/>
  <c r="KA27" i="11"/>
  <c r="JX30" i="11"/>
  <c r="JX13" i="11"/>
  <c r="JX27" i="11"/>
  <c r="JX25" i="11"/>
  <c r="JX29" i="11" s="1"/>
  <c r="FJ32" i="11"/>
  <c r="FM32" i="11" s="1"/>
  <c r="JU30" i="11"/>
  <c r="JU27" i="11"/>
  <c r="JU13" i="11"/>
  <c r="JU25" i="11"/>
  <c r="JU29" i="11" s="1"/>
  <c r="JR30" i="11"/>
  <c r="JR25" i="11"/>
  <c r="JR29" i="11" s="1"/>
  <c r="JR27" i="11"/>
  <c r="JR13" i="11"/>
  <c r="JO30" i="11"/>
  <c r="JO13" i="11"/>
  <c r="JO27" i="11"/>
  <c r="JO25" i="11"/>
  <c r="JO29" i="11" s="1"/>
  <c r="JL30" i="11"/>
  <c r="JL27" i="11"/>
  <c r="JL25" i="11"/>
  <c r="JL29" i="11" s="1"/>
  <c r="JL13" i="11"/>
  <c r="JI30" i="11"/>
  <c r="JI13" i="11"/>
  <c r="JI27" i="11"/>
  <c r="JI25" i="11"/>
  <c r="JI29" i="11" s="1"/>
  <c r="JF30" i="11"/>
  <c r="JF25" i="11"/>
  <c r="JF29" i="11" s="1"/>
  <c r="JF13" i="11"/>
  <c r="JF27" i="11"/>
  <c r="JC30" i="11"/>
  <c r="JC13" i="11"/>
  <c r="JC27" i="11"/>
  <c r="JC25" i="11"/>
  <c r="JC29" i="11" s="1"/>
  <c r="IZ30" i="11"/>
  <c r="IZ13" i="11"/>
  <c r="IZ27" i="11"/>
  <c r="IZ25" i="11"/>
  <c r="IZ29" i="11" s="1"/>
  <c r="IW30" i="11"/>
  <c r="IW13" i="11"/>
  <c r="IW27" i="11"/>
  <c r="IW25" i="11"/>
  <c r="IW29" i="11" s="1"/>
  <c r="IT30" i="11"/>
  <c r="IT27" i="11"/>
  <c r="IT25" i="11"/>
  <c r="IT29" i="11" s="1"/>
  <c r="IT13" i="11"/>
  <c r="IQ30" i="11"/>
  <c r="IQ25" i="11"/>
  <c r="IQ29" i="11" s="1"/>
  <c r="IQ13" i="11"/>
  <c r="IQ27" i="11"/>
  <c r="IN30" i="11"/>
  <c r="IN27" i="11"/>
  <c r="IN25" i="11"/>
  <c r="IN29" i="11" s="1"/>
  <c r="IN13" i="11"/>
  <c r="IM30" i="11"/>
  <c r="IP19" i="11"/>
  <c r="IS19" i="11" s="1"/>
  <c r="IV19" i="11" s="1"/>
  <c r="IY19" i="11" s="1"/>
  <c r="JB19" i="11" s="1"/>
  <c r="JE19" i="11" s="1"/>
  <c r="JH19" i="11" s="1"/>
  <c r="JK19" i="11" s="1"/>
  <c r="JN19" i="11" s="1"/>
  <c r="JQ19" i="11" s="1"/>
  <c r="JT19" i="11" s="1"/>
  <c r="JW19" i="11" s="1"/>
  <c r="JZ19" i="11" s="1"/>
  <c r="KC19" i="11" s="1"/>
  <c r="KF19" i="11" s="1"/>
  <c r="KI19" i="11" s="1"/>
  <c r="KL19" i="11" s="1"/>
  <c r="KO19" i="11" s="1"/>
  <c r="KR19" i="11" s="1"/>
  <c r="KU19" i="11" s="1"/>
  <c r="LC19" i="11" s="1"/>
  <c r="LF19" i="11" s="1"/>
  <c r="LI19" i="11" s="1"/>
  <c r="LL19" i="11" s="1"/>
  <c r="LO19" i="11" s="1"/>
  <c r="LR19" i="11" s="1"/>
  <c r="LU19" i="11" s="1"/>
  <c r="LX19" i="11" s="1"/>
  <c r="MA19" i="11" s="1"/>
  <c r="MD19" i="11" s="1"/>
  <c r="MG19" i="11" s="1"/>
  <c r="MJ19" i="11" s="1"/>
  <c r="MM19" i="11" s="1"/>
  <c r="MP19" i="11" s="1"/>
  <c r="MS19" i="11" s="1"/>
  <c r="MV19" i="11" s="1"/>
  <c r="MY19" i="11" s="1"/>
  <c r="NB19" i="11" s="1"/>
  <c r="NE19" i="11" s="1"/>
  <c r="NH19" i="11" s="1"/>
  <c r="NK19" i="11" s="1"/>
  <c r="NN19" i="11" s="1"/>
  <c r="NQ19" i="11" s="1"/>
  <c r="NT19" i="11" s="1"/>
  <c r="NW19" i="11" s="1"/>
  <c r="NZ19" i="11" s="1"/>
  <c r="OC19" i="11" s="1"/>
  <c r="OF19" i="11" s="1"/>
  <c r="OI19" i="11" s="1"/>
  <c r="OL19" i="11" s="1"/>
  <c r="OO19" i="11" s="1"/>
  <c r="OR19" i="11" s="1"/>
  <c r="OU19" i="11" s="1"/>
  <c r="OX19" i="11" s="1"/>
  <c r="PA19" i="11" s="1"/>
  <c r="PD19" i="11" s="1"/>
  <c r="PG19" i="11" s="1"/>
  <c r="PJ19" i="11" s="1"/>
  <c r="PM19" i="11" s="1"/>
  <c r="PP19" i="11" s="1"/>
  <c r="PS19" i="11" s="1"/>
  <c r="PV19" i="11" s="1"/>
  <c r="PY19" i="11" s="1"/>
  <c r="QB19" i="11" s="1"/>
  <c r="QE19" i="11" s="1"/>
  <c r="QH19" i="11" s="1"/>
  <c r="QK19" i="11" s="1"/>
  <c r="QN19" i="11" s="1"/>
  <c r="QQ19" i="11" s="1"/>
  <c r="QT19" i="11" s="1"/>
  <c r="QW19" i="11" s="1"/>
  <c r="QZ19" i="11" s="1"/>
  <c r="RC19" i="11" s="1"/>
  <c r="RF19" i="11" s="1"/>
  <c r="RI19" i="11" s="1"/>
  <c r="RL19" i="11" s="1"/>
  <c r="RQ19" i="11" s="1"/>
  <c r="RT19" i="11" s="1"/>
  <c r="RW19" i="11" s="1"/>
  <c r="RZ19" i="11" s="1"/>
  <c r="SC19" i="11" s="1"/>
  <c r="SF19" i="11" s="1"/>
  <c r="SI19" i="11" s="1"/>
  <c r="SL19" i="11" s="1"/>
  <c r="SO19" i="11" s="1"/>
  <c r="SR19" i="11" s="1"/>
  <c r="SU19" i="11" s="1"/>
  <c r="SX19" i="11" s="1"/>
  <c r="TA19" i="11" s="1"/>
  <c r="TE19" i="11" s="1"/>
  <c r="TH19" i="11" s="1"/>
  <c r="TK19" i="11" s="1"/>
  <c r="TN19" i="11" s="1"/>
  <c r="TQ19" i="11" s="1"/>
  <c r="TT19" i="11" s="1"/>
  <c r="TW19" i="11" s="1"/>
  <c r="TZ19" i="11" s="1"/>
  <c r="UC19" i="11" s="1"/>
  <c r="UF19" i="11" s="1"/>
  <c r="UI19" i="11" s="1"/>
  <c r="UM19" i="11" s="1"/>
  <c r="UP19" i="11" s="1"/>
  <c r="US19" i="11" s="1"/>
  <c r="UV19" i="11" s="1"/>
  <c r="UY19" i="11" s="1"/>
  <c r="VB19" i="11" s="1"/>
  <c r="VE19" i="11" s="1"/>
  <c r="VH19" i="11" s="1"/>
  <c r="IM13" i="11"/>
  <c r="IM27" i="11"/>
  <c r="IM25" i="11"/>
  <c r="IM29" i="11" s="1"/>
  <c r="IK30" i="11"/>
  <c r="IK27" i="11"/>
  <c r="IK13" i="11"/>
  <c r="IK25" i="11"/>
  <c r="IK29" i="11" s="1"/>
  <c r="IJ30" i="11"/>
  <c r="IJ27" i="11"/>
  <c r="IJ13" i="11"/>
  <c r="IJ25" i="11"/>
  <c r="IJ29" i="11" s="1"/>
  <c r="HX25" i="11"/>
  <c r="HX29" i="11" s="1"/>
  <c r="IH30" i="11"/>
  <c r="IH27" i="11"/>
  <c r="IH25" i="11"/>
  <c r="IH29" i="11" s="1"/>
  <c r="IH13" i="11"/>
  <c r="IG30" i="11"/>
  <c r="IG25" i="11"/>
  <c r="IG29" i="11" s="1"/>
  <c r="IG13" i="11"/>
  <c r="IG27" i="11"/>
  <c r="HX13" i="11"/>
  <c r="IE30" i="11"/>
  <c r="IE27" i="11"/>
  <c r="IE25" i="11"/>
  <c r="IE29" i="11" s="1"/>
  <c r="IE13" i="11"/>
  <c r="ID30" i="11"/>
  <c r="ID27" i="11"/>
  <c r="ID25" i="11"/>
  <c r="ID29" i="11" s="1"/>
  <c r="ID13" i="11"/>
  <c r="IB30" i="11"/>
  <c r="IB27" i="11"/>
  <c r="IB25" i="11"/>
  <c r="IB29" i="11" s="1"/>
  <c r="IB13" i="11"/>
  <c r="IA30" i="11"/>
  <c r="IA27" i="11"/>
  <c r="IA25" i="11"/>
  <c r="IA29" i="11" s="1"/>
  <c r="IA13" i="11"/>
  <c r="HY20" i="11"/>
  <c r="HY22" i="11" s="1"/>
  <c r="HY30" i="11"/>
  <c r="HY13" i="11"/>
  <c r="HY27" i="11"/>
  <c r="HY25" i="11"/>
  <c r="HY29" i="11" s="1"/>
  <c r="HU31" i="11"/>
  <c r="HG31" i="11"/>
  <c r="HV31" i="11"/>
  <c r="HR31" i="11"/>
  <c r="HS31" i="11"/>
  <c r="HL31" i="11"/>
  <c r="HO31" i="11"/>
  <c r="HP31" i="11"/>
  <c r="HF31" i="11"/>
  <c r="HI31" i="11"/>
  <c r="HM31" i="11"/>
  <c r="HJ31" i="11"/>
  <c r="HC31" i="11"/>
  <c r="GW31" i="11"/>
  <c r="HD31" i="11"/>
  <c r="GZ31" i="11"/>
  <c r="GN31" i="11"/>
  <c r="GT31" i="11"/>
  <c r="HA31" i="11"/>
  <c r="GU31" i="11"/>
  <c r="GX31" i="11"/>
  <c r="GQ31" i="11"/>
  <c r="GR31" i="11"/>
  <c r="GH31" i="11"/>
  <c r="GO31" i="11"/>
  <c r="GC31" i="11"/>
  <c r="GK31" i="11"/>
  <c r="GL31" i="11"/>
  <c r="FW31" i="11"/>
  <c r="GF31" i="11"/>
  <c r="FS31" i="11"/>
  <c r="GB31" i="11"/>
  <c r="GI31" i="11"/>
  <c r="FY31" i="11"/>
  <c r="GE31" i="11"/>
  <c r="FZ31" i="11"/>
  <c r="FN31" i="11"/>
  <c r="FV31" i="11"/>
  <c r="FT31" i="11"/>
  <c r="FQ31" i="11"/>
  <c r="FP31" i="11"/>
  <c r="FK20" i="11"/>
  <c r="FK31" i="11"/>
  <c r="FH31" i="11"/>
  <c r="FH32" i="11" s="1"/>
  <c r="FB31" i="11"/>
  <c r="EY31" i="11"/>
  <c r="EV31" i="11"/>
  <c r="ES31" i="11"/>
  <c r="EP31" i="11"/>
  <c r="EM31" i="11"/>
  <c r="EJ31" i="11"/>
  <c r="EA31" i="11"/>
  <c r="EG31" i="11"/>
  <c r="ED31" i="11"/>
  <c r="DX31" i="11"/>
  <c r="DO31" i="11"/>
  <c r="DU31" i="11"/>
  <c r="DR31" i="11"/>
  <c r="DL31" i="11"/>
  <c r="DI31" i="11"/>
  <c r="DE31" i="11"/>
  <c r="CY31" i="11"/>
  <c r="DB31" i="11"/>
  <c r="CV31" i="11"/>
  <c r="CS31" i="11"/>
  <c r="CM31" i="11"/>
  <c r="CP31" i="11"/>
  <c r="CG31" i="11"/>
  <c r="CG32" i="11" s="1"/>
  <c r="CC31" i="11"/>
  <c r="CJ20" i="11"/>
  <c r="CJ31" i="11"/>
  <c r="BZ31" i="11"/>
  <c r="BT31" i="11"/>
  <c r="BW31" i="11"/>
  <c r="BQ31" i="11"/>
  <c r="BN31" i="11"/>
  <c r="BK31" i="11"/>
  <c r="BH31" i="11"/>
  <c r="AY31" i="11"/>
  <c r="BE31" i="11"/>
  <c r="BB31" i="11"/>
  <c r="AP31" i="11"/>
  <c r="AV31" i="11"/>
  <c r="AS31" i="11"/>
  <c r="AM31" i="11"/>
  <c r="AJ31" i="11"/>
  <c r="AG31" i="11"/>
  <c r="AD31" i="11"/>
  <c r="AA31" i="11"/>
  <c r="X31" i="11"/>
  <c r="U31" i="11"/>
  <c r="R20" i="11"/>
  <c r="Q32" i="11"/>
  <c r="T32" i="11" s="1"/>
  <c r="W32" i="11" s="1"/>
  <c r="Z32" i="11" s="1"/>
  <c r="AC32" i="11" s="1"/>
  <c r="AF32" i="11" s="1"/>
  <c r="AI32" i="11" s="1"/>
  <c r="AL32" i="11" s="1"/>
  <c r="AO32" i="11" s="1"/>
  <c r="AR32" i="11" s="1"/>
  <c r="AU32" i="11" s="1"/>
  <c r="AX32" i="11" s="1"/>
  <c r="BA32" i="11" s="1"/>
  <c r="BD32" i="11" s="1"/>
  <c r="BG32" i="11" s="1"/>
  <c r="BJ32" i="11" s="1"/>
  <c r="BM32" i="11" s="1"/>
  <c r="BP32" i="11" s="1"/>
  <c r="BS32" i="11" s="1"/>
  <c r="BV32" i="11" s="1"/>
  <c r="BY32" i="11" s="1"/>
  <c r="CB32" i="11" s="1"/>
  <c r="R31" i="11"/>
  <c r="O31" i="11"/>
  <c r="O32" i="11" s="1"/>
  <c r="AQZ19" i="11" l="1"/>
  <c r="ARC19" i="11" s="1"/>
  <c r="ARF19" i="11" s="1"/>
  <c r="ARI19" i="11" s="1"/>
  <c r="ARL19" i="11" s="1"/>
  <c r="ARO19" i="11" s="1"/>
  <c r="ARR19" i="11" s="1"/>
  <c r="ARU19" i="11" s="1"/>
  <c r="ARX19" i="11" s="1"/>
  <c r="ASA19" i="11" s="1"/>
  <c r="ASD19" i="11" s="1"/>
  <c r="ASG19" i="11" s="1"/>
  <c r="ASJ19" i="11" s="1"/>
  <c r="ASM19" i="11" s="1"/>
  <c r="ASP19" i="11" s="1"/>
  <c r="ASS19" i="11" s="1"/>
  <c r="ASV19" i="11" s="1"/>
  <c r="ASY19" i="11" s="1"/>
  <c r="ATB19" i="11" s="1"/>
  <c r="ATE19" i="11" s="1"/>
  <c r="AQW30" i="11"/>
  <c r="AQW27" i="11"/>
  <c r="AQW25" i="11"/>
  <c r="AQW29" i="11" s="1"/>
  <c r="AQW13" i="11"/>
  <c r="AQT13" i="11"/>
  <c r="AQT20" i="11"/>
  <c r="AQT22" i="11" s="1"/>
  <c r="AQT30" i="11"/>
  <c r="AQT27" i="11"/>
  <c r="AQT25" i="11"/>
  <c r="AQT29" i="11" s="1"/>
  <c r="AQQ30" i="11"/>
  <c r="AQQ25" i="11"/>
  <c r="AQQ29" i="11" s="1"/>
  <c r="AQQ13" i="11"/>
  <c r="AQQ27" i="11"/>
  <c r="AQN30" i="11"/>
  <c r="AQN13" i="11"/>
  <c r="AQN27" i="11"/>
  <c r="AQN25" i="11"/>
  <c r="AQN29" i="11" s="1"/>
  <c r="AQK30" i="11"/>
  <c r="AQK27" i="11"/>
  <c r="AQK25" i="11"/>
  <c r="AQK29" i="11" s="1"/>
  <c r="AQK13" i="11"/>
  <c r="AQH30" i="11"/>
  <c r="AQH13" i="11"/>
  <c r="AQH27" i="11"/>
  <c r="AQH25" i="11"/>
  <c r="AQH29" i="11" s="1"/>
  <c r="AQE30" i="11"/>
  <c r="AQE25" i="11"/>
  <c r="AQE29" i="11" s="1"/>
  <c r="AQE27" i="11"/>
  <c r="AQE13" i="11"/>
  <c r="AQB30" i="11"/>
  <c r="AQB13" i="11"/>
  <c r="AQB25" i="11"/>
  <c r="AQB29" i="11" s="1"/>
  <c r="AQB27" i="11"/>
  <c r="APY30" i="11"/>
  <c r="APY13" i="11"/>
  <c r="APY27" i="11"/>
  <c r="APY25" i="11"/>
  <c r="APY29" i="11" s="1"/>
  <c r="APV25" i="11"/>
  <c r="APV29" i="11" s="1"/>
  <c r="APV27" i="11"/>
  <c r="APV13" i="11"/>
  <c r="APV30" i="11"/>
  <c r="APS30" i="11"/>
  <c r="APS27" i="11"/>
  <c r="APS25" i="11"/>
  <c r="APS29" i="11" s="1"/>
  <c r="APS13" i="11"/>
  <c r="APP30" i="11"/>
  <c r="APP13" i="11"/>
  <c r="APP27" i="11"/>
  <c r="APP25" i="11"/>
  <c r="APP29" i="11" s="1"/>
  <c r="APM30" i="11"/>
  <c r="APM27" i="11"/>
  <c r="APM25" i="11"/>
  <c r="APM29" i="11" s="1"/>
  <c r="APM13" i="11"/>
  <c r="APJ27" i="11"/>
  <c r="APJ13" i="11"/>
  <c r="APJ25" i="11"/>
  <c r="APJ29" i="11" s="1"/>
  <c r="APJ30" i="11"/>
  <c r="APG30" i="11"/>
  <c r="APG27" i="11"/>
  <c r="APG25" i="11"/>
  <c r="APG29" i="11" s="1"/>
  <c r="APG13" i="11"/>
  <c r="APD30" i="11"/>
  <c r="APD13" i="11"/>
  <c r="APD27" i="11"/>
  <c r="APD25" i="11"/>
  <c r="APD29" i="11" s="1"/>
  <c r="APA30" i="11"/>
  <c r="APA25" i="11"/>
  <c r="APA29" i="11" s="1"/>
  <c r="APA27" i="11"/>
  <c r="APA13" i="11"/>
  <c r="AOX30" i="11"/>
  <c r="AOX25" i="11"/>
  <c r="AOX29" i="11" s="1"/>
  <c r="AOX13" i="11"/>
  <c r="AOX27" i="11"/>
  <c r="AOU30" i="11"/>
  <c r="AOU25" i="11"/>
  <c r="AOU29" i="11" s="1"/>
  <c r="AOU13" i="11"/>
  <c r="AOU27" i="11"/>
  <c r="AOR30" i="11"/>
  <c r="AOR27" i="11"/>
  <c r="AOR25" i="11"/>
  <c r="AOR29" i="11" s="1"/>
  <c r="AOR13" i="11"/>
  <c r="AOO30" i="11"/>
  <c r="AOO25" i="11"/>
  <c r="AOO29" i="11" s="1"/>
  <c r="AOO27" i="11"/>
  <c r="AOO13" i="11"/>
  <c r="AOL30" i="11"/>
  <c r="AOL25" i="11"/>
  <c r="AOL29" i="11" s="1"/>
  <c r="AOL13" i="11"/>
  <c r="AOL27" i="11"/>
  <c r="AOI27" i="11"/>
  <c r="AOI13" i="11"/>
  <c r="AOI25" i="11"/>
  <c r="AOI29" i="11" s="1"/>
  <c r="AOI30" i="11"/>
  <c r="AOF30" i="11"/>
  <c r="AOF25" i="11"/>
  <c r="AOF29" i="11" s="1"/>
  <c r="AOF27" i="11"/>
  <c r="AOF13" i="11"/>
  <c r="AOC30" i="11"/>
  <c r="AOC13" i="11"/>
  <c r="AOC27" i="11"/>
  <c r="AOC25" i="11"/>
  <c r="AOC29" i="11" s="1"/>
  <c r="ANZ30" i="11"/>
  <c r="ANZ25" i="11"/>
  <c r="ANZ29" i="11" s="1"/>
  <c r="ANZ13" i="11"/>
  <c r="ANZ27" i="11"/>
  <c r="ANW20" i="11"/>
  <c r="ANW22" i="11" s="1"/>
  <c r="ANW30" i="11"/>
  <c r="ANW13" i="11"/>
  <c r="ANW25" i="11"/>
  <c r="ANW29" i="11" s="1"/>
  <c r="ANW27" i="11"/>
  <c r="ANT30" i="11"/>
  <c r="ANT13" i="11"/>
  <c r="ANT27" i="11"/>
  <c r="ANT25" i="11"/>
  <c r="ANT29" i="11" s="1"/>
  <c r="ANQ30" i="11"/>
  <c r="ANQ13" i="11"/>
  <c r="ANQ25" i="11"/>
  <c r="ANQ29" i="11" s="1"/>
  <c r="ANQ27" i="11"/>
  <c r="ANN30" i="11"/>
  <c r="ANN13" i="11"/>
  <c r="ANN27" i="11"/>
  <c r="ANN25" i="11"/>
  <c r="ANN29" i="11" s="1"/>
  <c r="ANK30" i="11"/>
  <c r="ANK25" i="11"/>
  <c r="ANK29" i="11" s="1"/>
  <c r="ANK27" i="11"/>
  <c r="ANK13" i="11"/>
  <c r="ANH30" i="11"/>
  <c r="ANH27" i="11"/>
  <c r="ANH25" i="11"/>
  <c r="ANH29" i="11" s="1"/>
  <c r="ANH13" i="11"/>
  <c r="ANE30" i="11"/>
  <c r="ANE27" i="11"/>
  <c r="ANE25" i="11"/>
  <c r="ANE29" i="11" s="1"/>
  <c r="ANE13" i="11"/>
  <c r="ANB30" i="11"/>
  <c r="ANB27" i="11"/>
  <c r="ANB25" i="11"/>
  <c r="ANB29" i="11" s="1"/>
  <c r="ANB13" i="11"/>
  <c r="AMV30" i="11"/>
  <c r="AMV13" i="11"/>
  <c r="AMV27" i="11"/>
  <c r="AMV25" i="11"/>
  <c r="AMV29" i="11" s="1"/>
  <c r="AMS30" i="11"/>
  <c r="AMS13" i="11"/>
  <c r="AMS25" i="11"/>
  <c r="AMS29" i="11" s="1"/>
  <c r="AMS27" i="11"/>
  <c r="AMP30" i="11"/>
  <c r="AMP27" i="11"/>
  <c r="AMP25" i="11"/>
  <c r="AMP29" i="11" s="1"/>
  <c r="AMP13" i="11"/>
  <c r="AMM30" i="11"/>
  <c r="AMM13" i="11"/>
  <c r="AMM27" i="11"/>
  <c r="AMM25" i="11"/>
  <c r="AMM29" i="11" s="1"/>
  <c r="AMJ30" i="11"/>
  <c r="AMJ25" i="11"/>
  <c r="AMJ29" i="11" s="1"/>
  <c r="AMJ27" i="11"/>
  <c r="AMJ13" i="11"/>
  <c r="AMG30" i="11"/>
  <c r="AMG27" i="11"/>
  <c r="AMG25" i="11"/>
  <c r="AMG29" i="11" s="1"/>
  <c r="AMG13" i="11"/>
  <c r="AMD30" i="11"/>
  <c r="AMD27" i="11"/>
  <c r="AMD13" i="11"/>
  <c r="AMD25" i="11"/>
  <c r="AMD29" i="11" s="1"/>
  <c r="AMA30" i="11"/>
  <c r="AMA13" i="11"/>
  <c r="AMA27" i="11"/>
  <c r="AMA25" i="11"/>
  <c r="AMA29" i="11" s="1"/>
  <c r="ALX30" i="11"/>
  <c r="ALX13" i="11"/>
  <c r="ALX25" i="11"/>
  <c r="ALX29" i="11" s="1"/>
  <c r="ALX27" i="11"/>
  <c r="ALU30" i="11"/>
  <c r="ALU25" i="11"/>
  <c r="ALU29" i="11" s="1"/>
  <c r="ALU13" i="11"/>
  <c r="ALU27" i="11"/>
  <c r="ALR30" i="11"/>
  <c r="ALR27" i="11"/>
  <c r="ALR25" i="11"/>
  <c r="ALR29" i="11" s="1"/>
  <c r="ALR13" i="11"/>
  <c r="ALO30" i="11"/>
  <c r="ALO25" i="11"/>
  <c r="ALO29" i="11" s="1"/>
  <c r="ALO27" i="11"/>
  <c r="ALO13" i="11"/>
  <c r="ALL30" i="11"/>
  <c r="ALL13" i="11"/>
  <c r="ALL27" i="11"/>
  <c r="ALL25" i="11"/>
  <c r="ALL29" i="11" s="1"/>
  <c r="ALI30" i="11"/>
  <c r="ALI25" i="11"/>
  <c r="ALI29" i="11" s="1"/>
  <c r="ALI27" i="11"/>
  <c r="ALI13" i="11"/>
  <c r="ALF30" i="11"/>
  <c r="ALF27" i="11"/>
  <c r="ALF25" i="11"/>
  <c r="ALF29" i="11" s="1"/>
  <c r="ALF13" i="11"/>
  <c r="ALC20" i="11"/>
  <c r="ALC22" i="11" s="1"/>
  <c r="ALC31" i="11"/>
  <c r="AKZ31" i="11"/>
  <c r="AKZ32" i="11" s="1"/>
  <c r="AKW31" i="11"/>
  <c r="AKT31" i="11"/>
  <c r="AKQ31" i="11"/>
  <c r="AKN31" i="11"/>
  <c r="AKK31" i="11"/>
  <c r="AKH31" i="11"/>
  <c r="AKE31" i="11"/>
  <c r="AJY31" i="11"/>
  <c r="AKB31" i="11"/>
  <c r="AJS31" i="11"/>
  <c r="AJV31" i="11"/>
  <c r="AJP31" i="11"/>
  <c r="AJM31" i="11"/>
  <c r="AJJ31" i="11"/>
  <c r="AJG31" i="11"/>
  <c r="AJD31" i="11"/>
  <c r="AIX31" i="11"/>
  <c r="AJA31" i="11"/>
  <c r="AIU31" i="11"/>
  <c r="AIO31" i="11"/>
  <c r="AIR31" i="11"/>
  <c r="AIL31" i="11"/>
  <c r="AII31" i="11"/>
  <c r="AIF31" i="11"/>
  <c r="AIF20" i="11"/>
  <c r="AHZ31" i="11"/>
  <c r="AIC31" i="11"/>
  <c r="AIC32" i="11" s="1"/>
  <c r="AHW31" i="11"/>
  <c r="AHT31" i="11"/>
  <c r="AHQ31" i="11"/>
  <c r="AHN31" i="11"/>
  <c r="AHK31" i="11"/>
  <c r="AHH31" i="11"/>
  <c r="AHE31" i="11"/>
  <c r="AHB31" i="11"/>
  <c r="AGY31" i="11"/>
  <c r="AGV31" i="11"/>
  <c r="AGS31" i="11"/>
  <c r="AGP31" i="11"/>
  <c r="AGJ31" i="11"/>
  <c r="AGM31" i="11"/>
  <c r="AGG31" i="11"/>
  <c r="AGD31" i="11"/>
  <c r="AFW31" i="11"/>
  <c r="AGA31" i="11"/>
  <c r="AFT31" i="11"/>
  <c r="AFQ31" i="11"/>
  <c r="AFN31" i="11"/>
  <c r="AFK31" i="11"/>
  <c r="AEM31" i="11"/>
  <c r="AFH31" i="11"/>
  <c r="AFH20" i="11"/>
  <c r="AFE31" i="11"/>
  <c r="AFE32" i="11" s="1"/>
  <c r="AFB31" i="11"/>
  <c r="AEY31" i="11"/>
  <c r="AEV31" i="11"/>
  <c r="AES31" i="11"/>
  <c r="AEP31" i="11"/>
  <c r="AEJ31" i="11"/>
  <c r="AEG31" i="11"/>
  <c r="AED31" i="11"/>
  <c r="ADL31" i="11"/>
  <c r="AEA31" i="11"/>
  <c r="ADU31" i="11"/>
  <c r="ADX31" i="11"/>
  <c r="ADR31" i="11"/>
  <c r="ADO30" i="11"/>
  <c r="ADO13" i="11"/>
  <c r="ADO27" i="11"/>
  <c r="ADO25" i="11"/>
  <c r="ADO29" i="11" s="1"/>
  <c r="ADI31" i="11"/>
  <c r="ADF31" i="11"/>
  <c r="ADC31" i="11"/>
  <c r="ACW31" i="11"/>
  <c r="ACZ31" i="11"/>
  <c r="ACT31" i="11"/>
  <c r="ACE31" i="11"/>
  <c r="ACQ31" i="11"/>
  <c r="ACN31" i="11"/>
  <c r="ACH31" i="11"/>
  <c r="AEQ8" i="2"/>
  <c r="AET7" i="2"/>
  <c r="ACK31" i="11"/>
  <c r="ACE20" i="11"/>
  <c r="ACB31" i="11"/>
  <c r="ACB32" i="11" s="1"/>
  <c r="ABF31" i="11"/>
  <c r="ABO31" i="11"/>
  <c r="ABU31" i="11"/>
  <c r="ABR31" i="11"/>
  <c r="ABL31" i="11"/>
  <c r="ABI31" i="11"/>
  <c r="ABC31" i="11"/>
  <c r="AAZ31" i="11"/>
  <c r="AAQ31" i="11"/>
  <c r="AAW31" i="11"/>
  <c r="AAT31" i="11"/>
  <c r="HX31" i="11"/>
  <c r="HX32" i="11" s="1"/>
  <c r="AAN31" i="11"/>
  <c r="AAH31" i="11"/>
  <c r="AAK31" i="11"/>
  <c r="AAB31" i="11"/>
  <c r="AAE31" i="11"/>
  <c r="ZY31" i="11"/>
  <c r="ZV31" i="11"/>
  <c r="XW31" i="11"/>
  <c r="ZP31" i="11"/>
  <c r="ZS31" i="11"/>
  <c r="ZP20" i="11"/>
  <c r="ZJ31" i="11"/>
  <c r="ZM31" i="11"/>
  <c r="ZM32" i="11" s="1"/>
  <c r="XZ31" i="11"/>
  <c r="ZG31" i="11"/>
  <c r="ZD31" i="11"/>
  <c r="ZA31" i="11"/>
  <c r="YX31" i="11"/>
  <c r="YU31" i="11"/>
  <c r="YR31" i="11"/>
  <c r="YO31" i="11"/>
  <c r="YL31" i="11"/>
  <c r="YI31" i="11"/>
  <c r="YF31" i="11"/>
  <c r="YC31" i="11"/>
  <c r="XT31" i="11"/>
  <c r="XQ31" i="11"/>
  <c r="XN31" i="11"/>
  <c r="XK31" i="11"/>
  <c r="XH31" i="11"/>
  <c r="XE31" i="11"/>
  <c r="XB31" i="11"/>
  <c r="WY31" i="11"/>
  <c r="WV31" i="11"/>
  <c r="WS31" i="11"/>
  <c r="WP31" i="11"/>
  <c r="WM31" i="11"/>
  <c r="VX31" i="11"/>
  <c r="WJ31" i="11"/>
  <c r="WG20" i="11"/>
  <c r="WG31" i="11"/>
  <c r="WD31" i="11"/>
  <c r="WD32" i="11" s="1"/>
  <c r="WA31" i="11"/>
  <c r="VU31" i="11"/>
  <c r="VR31" i="11"/>
  <c r="TR31" i="11"/>
  <c r="VO31" i="11"/>
  <c r="VI31" i="11"/>
  <c r="VL31" i="11"/>
  <c r="VC31" i="11"/>
  <c r="VK19" i="11"/>
  <c r="VN19" i="11" s="1"/>
  <c r="VQ19" i="11" s="1"/>
  <c r="VT19" i="11" s="1"/>
  <c r="VW19" i="11" s="1"/>
  <c r="VZ19" i="11" s="1"/>
  <c r="WC19" i="11" s="1"/>
  <c r="WF19" i="11" s="1"/>
  <c r="WI19" i="11" s="1"/>
  <c r="WL19" i="11" s="1"/>
  <c r="WO19" i="11" s="1"/>
  <c r="WR19" i="11" s="1"/>
  <c r="WU19" i="11" s="1"/>
  <c r="WX19" i="11" s="1"/>
  <c r="XA19" i="11" s="1"/>
  <c r="XD19" i="11" s="1"/>
  <c r="XG19" i="11" s="1"/>
  <c r="XJ19" i="11" s="1"/>
  <c r="XM19" i="11" s="1"/>
  <c r="XP19" i="11" s="1"/>
  <c r="XS19" i="11" s="1"/>
  <c r="XV19" i="11" s="1"/>
  <c r="XY19" i="11" s="1"/>
  <c r="YB19" i="11" s="1"/>
  <c r="YE19" i="11" s="1"/>
  <c r="YH19" i="11" s="1"/>
  <c r="YK19" i="11" s="1"/>
  <c r="YN19" i="11" s="1"/>
  <c r="YQ19" i="11" s="1"/>
  <c r="YT19" i="11" s="1"/>
  <c r="YW19" i="11" s="1"/>
  <c r="YZ19" i="11" s="1"/>
  <c r="ZC19" i="11" s="1"/>
  <c r="ZF19" i="11" s="1"/>
  <c r="ZI19" i="11" s="1"/>
  <c r="ZL19" i="11" s="1"/>
  <c r="ZO19" i="11" s="1"/>
  <c r="ZR19" i="11" s="1"/>
  <c r="ZU19" i="11" s="1"/>
  <c r="ZX19" i="11" s="1"/>
  <c r="AAA19" i="11" s="1"/>
  <c r="AAD19" i="11" s="1"/>
  <c r="AAG19" i="11" s="1"/>
  <c r="AAJ19" i="11" s="1"/>
  <c r="AAM19" i="11" s="1"/>
  <c r="AAP19" i="11" s="1"/>
  <c r="AAS19" i="11" s="1"/>
  <c r="AAV19" i="11" s="1"/>
  <c r="AAY19" i="11" s="1"/>
  <c r="ABB19" i="11" s="1"/>
  <c r="ABE19" i="11" s="1"/>
  <c r="ABH19" i="11" s="1"/>
  <c r="ABK19" i="11" s="1"/>
  <c r="ABN19" i="11" s="1"/>
  <c r="ABQ19" i="11" s="1"/>
  <c r="ABT19" i="11" s="1"/>
  <c r="ACA19" i="11" s="1"/>
  <c r="ACD19" i="11" s="1"/>
  <c r="ACG19" i="11" s="1"/>
  <c r="ACJ19" i="11" s="1"/>
  <c r="ACM19" i="11" s="1"/>
  <c r="ACP19" i="11" s="1"/>
  <c r="ACS19" i="11" s="1"/>
  <c r="ACV19" i="11" s="1"/>
  <c r="ACY19" i="11" s="1"/>
  <c r="ADB19" i="11" s="1"/>
  <c r="ADE19" i="11" s="1"/>
  <c r="ADH19" i="11" s="1"/>
  <c r="ADK19" i="11" s="1"/>
  <c r="VH30" i="11"/>
  <c r="VH27" i="11"/>
  <c r="VH13" i="11"/>
  <c r="VH25" i="11"/>
  <c r="VH29" i="11" s="1"/>
  <c r="VE13" i="11"/>
  <c r="VE30" i="11"/>
  <c r="VE25" i="11"/>
  <c r="VE29" i="11" s="1"/>
  <c r="VE27" i="11"/>
  <c r="VF31" i="11"/>
  <c r="UZ31" i="11"/>
  <c r="VB30" i="11"/>
  <c r="VB13" i="11"/>
  <c r="VB27" i="11"/>
  <c r="VB25" i="11"/>
  <c r="VB29" i="11" s="1"/>
  <c r="UY30" i="11"/>
  <c r="UY27" i="11"/>
  <c r="UY13" i="11"/>
  <c r="UY25" i="11"/>
  <c r="UY29" i="11" s="1"/>
  <c r="UW31" i="11"/>
  <c r="UV30" i="11"/>
  <c r="UV27" i="11"/>
  <c r="UV13" i="11"/>
  <c r="UV25" i="11"/>
  <c r="UV29" i="11" s="1"/>
  <c r="UT31" i="11"/>
  <c r="US30" i="11"/>
  <c r="US27" i="11"/>
  <c r="US13" i="11"/>
  <c r="US25" i="11"/>
  <c r="US29" i="11" s="1"/>
  <c r="UQ31" i="11"/>
  <c r="UP30" i="11"/>
  <c r="UP27" i="11"/>
  <c r="UP13" i="11"/>
  <c r="UP25" i="11"/>
  <c r="UP29" i="11" s="1"/>
  <c r="UM30" i="11"/>
  <c r="UM25" i="11"/>
  <c r="UM29" i="11" s="1"/>
  <c r="UM13" i="11"/>
  <c r="UM27" i="11"/>
  <c r="UN31" i="11"/>
  <c r="UI30" i="11"/>
  <c r="UI25" i="11"/>
  <c r="UI29" i="11" s="1"/>
  <c r="UI27" i="11"/>
  <c r="UI13" i="11"/>
  <c r="UJ31" i="11"/>
  <c r="UF13" i="11"/>
  <c r="UF30" i="11"/>
  <c r="UF27" i="11"/>
  <c r="UF25" i="11"/>
  <c r="UF29" i="11" s="1"/>
  <c r="UG31" i="11"/>
  <c r="TI31" i="11"/>
  <c r="UC30" i="11"/>
  <c r="UC13" i="11"/>
  <c r="UC27" i="11"/>
  <c r="UC25" i="11"/>
  <c r="UC29" i="11" s="1"/>
  <c r="UD31" i="11"/>
  <c r="TZ30" i="11"/>
  <c r="TZ27" i="11"/>
  <c r="TZ13" i="11"/>
  <c r="TZ25" i="11"/>
  <c r="TZ29" i="11" s="1"/>
  <c r="TU31" i="11"/>
  <c r="UA31" i="11"/>
  <c r="TX31" i="11"/>
  <c r="TT30" i="11"/>
  <c r="TT13" i="11"/>
  <c r="TT27" i="11"/>
  <c r="TT25" i="11"/>
  <c r="TT29" i="11" s="1"/>
  <c r="TQ30" i="11"/>
  <c r="TQ25" i="11"/>
  <c r="TQ29" i="11" s="1"/>
  <c r="TQ13" i="11"/>
  <c r="TQ27" i="11"/>
  <c r="TL31" i="11"/>
  <c r="TN30" i="11"/>
  <c r="TN25" i="11"/>
  <c r="TN29" i="11" s="1"/>
  <c r="TN13" i="11"/>
  <c r="TN27" i="11"/>
  <c r="TO31" i="11"/>
  <c r="TK30" i="11"/>
  <c r="TK27" i="11"/>
  <c r="TK13" i="11"/>
  <c r="TK25" i="11"/>
  <c r="TK29" i="11" s="1"/>
  <c r="TI20" i="11"/>
  <c r="TH30" i="11"/>
  <c r="TH27" i="11"/>
  <c r="TH13" i="11"/>
  <c r="TH25" i="11"/>
  <c r="TH29" i="11" s="1"/>
  <c r="TE30" i="11"/>
  <c r="TE13" i="11"/>
  <c r="TE25" i="11"/>
  <c r="TE29" i="11" s="1"/>
  <c r="TE27" i="11"/>
  <c r="TF31" i="11"/>
  <c r="TF32" i="11" s="1"/>
  <c r="TB31" i="11"/>
  <c r="TA30" i="11"/>
  <c r="TA27" i="11"/>
  <c r="TA13" i="11"/>
  <c r="TA25" i="11"/>
  <c r="TA29" i="11" s="1"/>
  <c r="SX30" i="11"/>
  <c r="SX25" i="11"/>
  <c r="SX29" i="11" s="1"/>
  <c r="SX13" i="11"/>
  <c r="SX27" i="11"/>
  <c r="SY31" i="11"/>
  <c r="SU30" i="11"/>
  <c r="SU27" i="11"/>
  <c r="SU13" i="11"/>
  <c r="SU25" i="11"/>
  <c r="SU29" i="11" s="1"/>
  <c r="SV31" i="11"/>
  <c r="SR30" i="11"/>
  <c r="SR27" i="11"/>
  <c r="SR13" i="11"/>
  <c r="SR25" i="11"/>
  <c r="SR29" i="11" s="1"/>
  <c r="SG31" i="11"/>
  <c r="SS31" i="11"/>
  <c r="SO30" i="11"/>
  <c r="SO13" i="11"/>
  <c r="SO27" i="11"/>
  <c r="SO25" i="11"/>
  <c r="SO29" i="11" s="1"/>
  <c r="SP31" i="11"/>
  <c r="SL30" i="11"/>
  <c r="SL27" i="11"/>
  <c r="SL13" i="11"/>
  <c r="SL25" i="11"/>
  <c r="SL29" i="11" s="1"/>
  <c r="SM31" i="11"/>
  <c r="SJ31" i="11"/>
  <c r="SI30" i="11"/>
  <c r="SI27" i="11"/>
  <c r="SI13" i="11"/>
  <c r="SI25" i="11"/>
  <c r="SI29" i="11" s="1"/>
  <c r="SF30" i="11"/>
  <c r="SF27" i="11"/>
  <c r="SF13" i="11"/>
  <c r="SF25" i="11"/>
  <c r="SF29" i="11" s="1"/>
  <c r="SC13" i="11"/>
  <c r="SC30" i="11"/>
  <c r="SC27" i="11"/>
  <c r="SC25" i="11"/>
  <c r="SC29" i="11" s="1"/>
  <c r="SD31" i="11"/>
  <c r="SA31" i="11"/>
  <c r="RZ30" i="11"/>
  <c r="RZ27" i="11"/>
  <c r="RZ13" i="11"/>
  <c r="RZ25" i="11"/>
  <c r="RZ29" i="11" s="1"/>
  <c r="RX31" i="11"/>
  <c r="RW30" i="11"/>
  <c r="RW25" i="11"/>
  <c r="RW29" i="11" s="1"/>
  <c r="RW13" i="11"/>
  <c r="RW27" i="11"/>
  <c r="RT30" i="11"/>
  <c r="RT27" i="11"/>
  <c r="RT25" i="11"/>
  <c r="RT29" i="11" s="1"/>
  <c r="RT13" i="11"/>
  <c r="RM31" i="11"/>
  <c r="RU31" i="11"/>
  <c r="RQ30" i="11"/>
  <c r="RQ25" i="11"/>
  <c r="RQ29" i="11" s="1"/>
  <c r="RQ27" i="11"/>
  <c r="RQ13" i="11"/>
  <c r="RR31" i="11"/>
  <c r="RL30" i="11"/>
  <c r="RL27" i="11"/>
  <c r="RL25" i="11"/>
  <c r="RL29" i="11" s="1"/>
  <c r="RL13" i="11"/>
  <c r="RI30" i="11"/>
  <c r="RI27" i="11"/>
  <c r="RI13" i="11"/>
  <c r="RI25" i="11"/>
  <c r="RI29" i="11" s="1"/>
  <c r="RJ31" i="11"/>
  <c r="RF30" i="11"/>
  <c r="RF27" i="11"/>
  <c r="RF13" i="11"/>
  <c r="RF25" i="11"/>
  <c r="RF29" i="11" s="1"/>
  <c r="RG31" i="11"/>
  <c r="RC30" i="11"/>
  <c r="RC13" i="11"/>
  <c r="RC27" i="11"/>
  <c r="RC25" i="11"/>
  <c r="RC29" i="11" s="1"/>
  <c r="RD31" i="11"/>
  <c r="QL31" i="11"/>
  <c r="QL32" i="11" s="1"/>
  <c r="QZ30" i="11"/>
  <c r="QZ27" i="11"/>
  <c r="QZ25" i="11"/>
  <c r="QZ29" i="11" s="1"/>
  <c r="QZ13" i="11"/>
  <c r="RA31" i="11"/>
  <c r="QW30" i="11"/>
  <c r="QW13" i="11"/>
  <c r="QW27" i="11"/>
  <c r="QW25" i="11"/>
  <c r="QW29" i="11" s="1"/>
  <c r="QX31" i="11"/>
  <c r="QT30" i="11"/>
  <c r="QT25" i="11"/>
  <c r="QT29" i="11" s="1"/>
  <c r="QT27" i="11"/>
  <c r="QT13" i="11"/>
  <c r="QU31" i="11"/>
  <c r="QQ30" i="11"/>
  <c r="QQ25" i="11"/>
  <c r="QQ29" i="11" s="1"/>
  <c r="QQ13" i="11"/>
  <c r="QQ27" i="11"/>
  <c r="QR31" i="11"/>
  <c r="QO31" i="11"/>
  <c r="QO20" i="11"/>
  <c r="QK30" i="11"/>
  <c r="QK27" i="11"/>
  <c r="QK13" i="11"/>
  <c r="QK25" i="11"/>
  <c r="QK29" i="11" s="1"/>
  <c r="QH30" i="11"/>
  <c r="QH25" i="11"/>
  <c r="QH29" i="11" s="1"/>
  <c r="QH13" i="11"/>
  <c r="QH27" i="11"/>
  <c r="QI31" i="11"/>
  <c r="QE30" i="11"/>
  <c r="QE25" i="11"/>
  <c r="QE29" i="11" s="1"/>
  <c r="QE13" i="11"/>
  <c r="QE27" i="11"/>
  <c r="OV31" i="11"/>
  <c r="QF31" i="11"/>
  <c r="QB30" i="11"/>
  <c r="QB13" i="11"/>
  <c r="QB25" i="11"/>
  <c r="QB29" i="11" s="1"/>
  <c r="QB27" i="11"/>
  <c r="QC31" i="11"/>
  <c r="PY30" i="11"/>
  <c r="PY25" i="11"/>
  <c r="PY29" i="11" s="1"/>
  <c r="PY13" i="11"/>
  <c r="PY27" i="11"/>
  <c r="PZ31" i="11"/>
  <c r="PV30" i="11"/>
  <c r="PV27" i="11"/>
  <c r="PV13" i="11"/>
  <c r="PV25" i="11"/>
  <c r="PV29" i="11" s="1"/>
  <c r="PW31" i="11"/>
  <c r="PS30" i="11"/>
  <c r="PS27" i="11"/>
  <c r="PS13" i="11"/>
  <c r="PS25" i="11"/>
  <c r="PS29" i="11" s="1"/>
  <c r="PT31" i="11"/>
  <c r="NX31" i="11"/>
  <c r="PP30" i="11"/>
  <c r="PP27" i="11"/>
  <c r="PP13" i="11"/>
  <c r="PP25" i="11"/>
  <c r="PP29" i="11" s="1"/>
  <c r="PQ31" i="11"/>
  <c r="PM30" i="11"/>
  <c r="PM27" i="11"/>
  <c r="PM13" i="11"/>
  <c r="PM25" i="11"/>
  <c r="PM29" i="11" s="1"/>
  <c r="PN31" i="11"/>
  <c r="PK31" i="11"/>
  <c r="PJ30" i="11"/>
  <c r="PJ27" i="11"/>
  <c r="PJ13" i="11"/>
  <c r="PJ25" i="11"/>
  <c r="PJ29" i="11" s="1"/>
  <c r="PG30" i="11"/>
  <c r="PG27" i="11"/>
  <c r="PG13" i="11"/>
  <c r="PG25" i="11"/>
  <c r="PG29" i="11" s="1"/>
  <c r="PE31" i="11"/>
  <c r="PH31" i="11"/>
  <c r="PD30" i="11"/>
  <c r="PD25" i="11"/>
  <c r="PD29" i="11" s="1"/>
  <c r="PD13" i="11"/>
  <c r="PD27" i="11"/>
  <c r="OJ31" i="11"/>
  <c r="PA30" i="11"/>
  <c r="PA27" i="11"/>
  <c r="PA13" i="11"/>
  <c r="PA25" i="11"/>
  <c r="PA29" i="11" s="1"/>
  <c r="PB31" i="11"/>
  <c r="OX30" i="11"/>
  <c r="OX25" i="11"/>
  <c r="OX29" i="11" s="1"/>
  <c r="OX13" i="11"/>
  <c r="OX27" i="11"/>
  <c r="OY31" i="11"/>
  <c r="OU30" i="11"/>
  <c r="OU27" i="11"/>
  <c r="OU13" i="11"/>
  <c r="OU25" i="11"/>
  <c r="OU29" i="11" s="1"/>
  <c r="OS31" i="11"/>
  <c r="OR13" i="11"/>
  <c r="OR30" i="11"/>
  <c r="OR25" i="11"/>
  <c r="OR29" i="11" s="1"/>
  <c r="OR27" i="11"/>
  <c r="OM31" i="11"/>
  <c r="OP31" i="11"/>
  <c r="OO30" i="11"/>
  <c r="OO25" i="11"/>
  <c r="OO29" i="11" s="1"/>
  <c r="OO13" i="11"/>
  <c r="OO27" i="11"/>
  <c r="OL30" i="11"/>
  <c r="OL27" i="11"/>
  <c r="OL25" i="11"/>
  <c r="OL29" i="11" s="1"/>
  <c r="OL13" i="11"/>
  <c r="OI30" i="11"/>
  <c r="OI27" i="11"/>
  <c r="OI25" i="11"/>
  <c r="OI29" i="11" s="1"/>
  <c r="OI13" i="11"/>
  <c r="OG31" i="11"/>
  <c r="OF30" i="11"/>
  <c r="OF27" i="11"/>
  <c r="OF25" i="11"/>
  <c r="OF29" i="11" s="1"/>
  <c r="OF13" i="11"/>
  <c r="OC30" i="11"/>
  <c r="OC25" i="11"/>
  <c r="OC29" i="11" s="1"/>
  <c r="OC13" i="11"/>
  <c r="OC27" i="11"/>
  <c r="OD31" i="11"/>
  <c r="OA31" i="11"/>
  <c r="NZ30" i="11"/>
  <c r="NZ27" i="11"/>
  <c r="NZ13" i="11"/>
  <c r="NZ25" i="11"/>
  <c r="NZ29" i="11" s="1"/>
  <c r="NX20" i="11"/>
  <c r="NW30" i="11"/>
  <c r="NW27" i="11"/>
  <c r="NW13" i="11"/>
  <c r="NW25" i="11"/>
  <c r="NW29" i="11" s="1"/>
  <c r="NU31" i="11"/>
  <c r="NU32" i="11" s="1"/>
  <c r="NT30" i="11"/>
  <c r="NT27" i="11"/>
  <c r="NT13" i="11"/>
  <c r="NT25" i="11"/>
  <c r="NT29" i="11" s="1"/>
  <c r="NR31" i="11"/>
  <c r="NQ30" i="11"/>
  <c r="NQ27" i="11"/>
  <c r="NQ13" i="11"/>
  <c r="NQ25" i="11"/>
  <c r="NQ29" i="11" s="1"/>
  <c r="NN30" i="11"/>
  <c r="NN25" i="11"/>
  <c r="NN29" i="11" s="1"/>
  <c r="NN27" i="11"/>
  <c r="NN13" i="11"/>
  <c r="NO31" i="11"/>
  <c r="NK30" i="11"/>
  <c r="NK27" i="11"/>
  <c r="NK13" i="11"/>
  <c r="NK25" i="11"/>
  <c r="NK29" i="11" s="1"/>
  <c r="NL31" i="11"/>
  <c r="NI31" i="11"/>
  <c r="NH30" i="11"/>
  <c r="NH27" i="11"/>
  <c r="NH25" i="11"/>
  <c r="NH29" i="11" s="1"/>
  <c r="NH13" i="11"/>
  <c r="NE30" i="11"/>
  <c r="NE27" i="11"/>
  <c r="NE13" i="11"/>
  <c r="NE25" i="11"/>
  <c r="NE29" i="11" s="1"/>
  <c r="NF31" i="11"/>
  <c r="NB30" i="11"/>
  <c r="NB25" i="11"/>
  <c r="NB29" i="11" s="1"/>
  <c r="NB13" i="11"/>
  <c r="NB27" i="11"/>
  <c r="NC31" i="11"/>
  <c r="MZ31" i="11"/>
  <c r="MY30" i="11"/>
  <c r="MY27" i="11"/>
  <c r="MY13" i="11"/>
  <c r="MY25" i="11"/>
  <c r="MY29" i="11" s="1"/>
  <c r="LP31" i="11"/>
  <c r="MV30" i="11"/>
  <c r="MV27" i="11"/>
  <c r="MV13" i="11"/>
  <c r="MV25" i="11"/>
  <c r="MV29" i="11" s="1"/>
  <c r="MW31" i="11"/>
  <c r="MS30" i="11"/>
  <c r="MS25" i="11"/>
  <c r="MS29" i="11" s="1"/>
  <c r="MS13" i="11"/>
  <c r="MS27" i="11"/>
  <c r="MN31" i="11"/>
  <c r="MT31" i="11"/>
  <c r="KM31" i="11"/>
  <c r="MP30" i="11"/>
  <c r="MP27" i="11"/>
  <c r="MP13" i="11"/>
  <c r="MP25" i="11"/>
  <c r="MP29" i="11" s="1"/>
  <c r="MQ31" i="11"/>
  <c r="MM30" i="11"/>
  <c r="MM13" i="11"/>
  <c r="MM27" i="11"/>
  <c r="MM25" i="11"/>
  <c r="MM29" i="11" s="1"/>
  <c r="MK31" i="11"/>
  <c r="MJ13" i="11"/>
  <c r="MJ30" i="11"/>
  <c r="MJ27" i="11"/>
  <c r="MJ25" i="11"/>
  <c r="MJ29" i="11" s="1"/>
  <c r="ME31" i="11"/>
  <c r="MH31" i="11"/>
  <c r="MG30" i="11"/>
  <c r="MG27" i="11"/>
  <c r="MG13" i="11"/>
  <c r="MG25" i="11"/>
  <c r="MG29" i="11" s="1"/>
  <c r="MD30" i="11"/>
  <c r="MD27" i="11"/>
  <c r="MD13" i="11"/>
  <c r="MD25" i="11"/>
  <c r="MD29" i="11" s="1"/>
  <c r="MA30" i="11"/>
  <c r="MA27" i="11"/>
  <c r="MA25" i="11"/>
  <c r="MA29" i="11" s="1"/>
  <c r="MA13" i="11"/>
  <c r="MB31" i="11"/>
  <c r="LX30" i="11"/>
  <c r="LX27" i="11"/>
  <c r="LX13" i="11"/>
  <c r="LX25" i="11"/>
  <c r="LX29" i="11" s="1"/>
  <c r="LY31" i="11"/>
  <c r="LU13" i="11"/>
  <c r="LU30" i="11"/>
  <c r="LU27" i="11"/>
  <c r="LU25" i="11"/>
  <c r="LU29" i="11" s="1"/>
  <c r="LV31" i="11"/>
  <c r="LR30" i="11"/>
  <c r="LR13" i="11"/>
  <c r="LR25" i="11"/>
  <c r="LR29" i="11" s="1"/>
  <c r="LR27" i="11"/>
  <c r="LS31" i="11"/>
  <c r="LO30" i="11"/>
  <c r="LO27" i="11"/>
  <c r="LO13" i="11"/>
  <c r="LO25" i="11"/>
  <c r="LO29" i="11" s="1"/>
  <c r="LL30" i="11"/>
  <c r="LL27" i="11"/>
  <c r="LL13" i="11"/>
  <c r="LL25" i="11"/>
  <c r="LL29" i="11" s="1"/>
  <c r="LM31" i="11"/>
  <c r="LI30" i="11"/>
  <c r="LI27" i="11"/>
  <c r="LI13" i="11"/>
  <c r="LI25" i="11"/>
  <c r="LI29" i="11" s="1"/>
  <c r="LJ31" i="11"/>
  <c r="JF31" i="11"/>
  <c r="JR31" i="11"/>
  <c r="LG20" i="11"/>
  <c r="LF30" i="11"/>
  <c r="LF27" i="11"/>
  <c r="LF13" i="11"/>
  <c r="LF25" i="11"/>
  <c r="LF29" i="11" s="1"/>
  <c r="LG31" i="11"/>
  <c r="LC30" i="11"/>
  <c r="LC27" i="11"/>
  <c r="LC13" i="11"/>
  <c r="LC25" i="11"/>
  <c r="LC29" i="11" s="1"/>
  <c r="LD31" i="11"/>
  <c r="LD32" i="11" s="1"/>
  <c r="KU30" i="11"/>
  <c r="KU27" i="11"/>
  <c r="KU13" i="11"/>
  <c r="KU25" i="11"/>
  <c r="KU29" i="11" s="1"/>
  <c r="KV31" i="11"/>
  <c r="KR30" i="11"/>
  <c r="KR13" i="11"/>
  <c r="KR27" i="11"/>
  <c r="KR25" i="11"/>
  <c r="KR29" i="11" s="1"/>
  <c r="KS31" i="11"/>
  <c r="KP31" i="11"/>
  <c r="KO30" i="11"/>
  <c r="KO27" i="11"/>
  <c r="KO13" i="11"/>
  <c r="KO25" i="11"/>
  <c r="KO29" i="11" s="1"/>
  <c r="KL30" i="11"/>
  <c r="KL13" i="11"/>
  <c r="KL25" i="11"/>
  <c r="KL29" i="11" s="1"/>
  <c r="KL27" i="11"/>
  <c r="KJ31" i="11"/>
  <c r="KI30" i="11"/>
  <c r="KI27" i="11"/>
  <c r="KI13" i="11"/>
  <c r="KI25" i="11"/>
  <c r="KI29" i="11" s="1"/>
  <c r="KG31" i="11"/>
  <c r="KF30" i="11"/>
  <c r="KF27" i="11"/>
  <c r="KF13" i="11"/>
  <c r="KF25" i="11"/>
  <c r="KF29" i="11" s="1"/>
  <c r="KC30" i="11"/>
  <c r="KC27" i="11"/>
  <c r="KC25" i="11"/>
  <c r="KC29" i="11" s="1"/>
  <c r="KC13" i="11"/>
  <c r="KD31" i="11"/>
  <c r="JZ30" i="11"/>
  <c r="JZ27" i="11"/>
  <c r="JZ25" i="11"/>
  <c r="JZ29" i="11" s="1"/>
  <c r="JZ13" i="11"/>
  <c r="KA31" i="11"/>
  <c r="JW30" i="11"/>
  <c r="JW27" i="11"/>
  <c r="JW13" i="11"/>
  <c r="JW25" i="11"/>
  <c r="JW29" i="11" s="1"/>
  <c r="JX31" i="11"/>
  <c r="JU31" i="11"/>
  <c r="JT30" i="11"/>
  <c r="JT13" i="11"/>
  <c r="JT25" i="11"/>
  <c r="JT29" i="11" s="1"/>
  <c r="JT27" i="11"/>
  <c r="JQ30" i="11"/>
  <c r="JQ27" i="11"/>
  <c r="JQ13" i="11"/>
  <c r="JQ25" i="11"/>
  <c r="JQ29" i="11" s="1"/>
  <c r="JN30" i="11"/>
  <c r="JN25" i="11"/>
  <c r="JN29" i="11" s="1"/>
  <c r="JN13" i="11"/>
  <c r="JN27" i="11"/>
  <c r="JO31" i="11"/>
  <c r="JL31" i="11"/>
  <c r="JK30" i="11"/>
  <c r="JK27" i="11"/>
  <c r="JK25" i="11"/>
  <c r="JK29" i="11" s="1"/>
  <c r="JK13" i="11"/>
  <c r="JH30" i="11"/>
  <c r="JH27" i="11"/>
  <c r="JH13" i="11"/>
  <c r="JH25" i="11"/>
  <c r="JH29" i="11" s="1"/>
  <c r="JI31" i="11"/>
  <c r="JE30" i="11"/>
  <c r="JE13" i="11"/>
  <c r="JE25" i="11"/>
  <c r="JE29" i="11" s="1"/>
  <c r="JE27" i="11"/>
  <c r="JB30" i="11"/>
  <c r="JB27" i="11"/>
  <c r="JB13" i="11"/>
  <c r="JB25" i="11"/>
  <c r="JB29" i="11" s="1"/>
  <c r="IW31" i="11"/>
  <c r="JC31" i="11"/>
  <c r="IZ31" i="11"/>
  <c r="IY30" i="11"/>
  <c r="IY13" i="11"/>
  <c r="IY25" i="11"/>
  <c r="IY29" i="11" s="1"/>
  <c r="IY27" i="11"/>
  <c r="IV30" i="11"/>
  <c r="IV25" i="11"/>
  <c r="IV29" i="11" s="1"/>
  <c r="IV13" i="11"/>
  <c r="IV27" i="11"/>
  <c r="IS30" i="11"/>
  <c r="IS27" i="11"/>
  <c r="IS13" i="11"/>
  <c r="IS25" i="11"/>
  <c r="IS29" i="11" s="1"/>
  <c r="IJ31" i="11"/>
  <c r="IT31" i="11"/>
  <c r="IQ31" i="11"/>
  <c r="IM31" i="11"/>
  <c r="IN31" i="11"/>
  <c r="IP30" i="11"/>
  <c r="IP27" i="11"/>
  <c r="IP25" i="11"/>
  <c r="IP29" i="11" s="1"/>
  <c r="IP13" i="11"/>
  <c r="ID31" i="11"/>
  <c r="IH31" i="11"/>
  <c r="IK31" i="11"/>
  <c r="IG31" i="11"/>
  <c r="IA31" i="11"/>
  <c r="IE31" i="11"/>
  <c r="HY31" i="11"/>
  <c r="HY32" i="11" s="1"/>
  <c r="IB20" i="11"/>
  <c r="IB31" i="11"/>
  <c r="FK22" i="11"/>
  <c r="FN20" i="11"/>
  <c r="FP32" i="11"/>
  <c r="FS32" i="11" s="1"/>
  <c r="FV32" i="11" s="1"/>
  <c r="FY32" i="11" s="1"/>
  <c r="GB32" i="11" s="1"/>
  <c r="GE32" i="11" s="1"/>
  <c r="GH32" i="11" s="1"/>
  <c r="GK32" i="11" s="1"/>
  <c r="GN32" i="11" s="1"/>
  <c r="GQ32" i="11" s="1"/>
  <c r="GT32" i="11" s="1"/>
  <c r="GW32" i="11" s="1"/>
  <c r="GZ32" i="11" s="1"/>
  <c r="HC32" i="11" s="1"/>
  <c r="HF32" i="11" s="1"/>
  <c r="HI32" i="11" s="1"/>
  <c r="HL32" i="11" s="1"/>
  <c r="HO32" i="11" s="1"/>
  <c r="HR32" i="11" s="1"/>
  <c r="HU32" i="11" s="1"/>
  <c r="FK32" i="11"/>
  <c r="FN32" i="11" s="1"/>
  <c r="FQ32" i="11" s="1"/>
  <c r="FT32" i="11" s="1"/>
  <c r="FW32" i="11" s="1"/>
  <c r="FZ32" i="11" s="1"/>
  <c r="GC32" i="11" s="1"/>
  <c r="GF32" i="11" s="1"/>
  <c r="GI32" i="11" s="1"/>
  <c r="GL32" i="11" s="1"/>
  <c r="GO32" i="11" s="1"/>
  <c r="GR32" i="11" s="1"/>
  <c r="GU32" i="11" s="1"/>
  <c r="GX32" i="11" s="1"/>
  <c r="HA32" i="11" s="1"/>
  <c r="HD32" i="11" s="1"/>
  <c r="HG32" i="11" s="1"/>
  <c r="HJ32" i="11" s="1"/>
  <c r="HM32" i="11" s="1"/>
  <c r="HP32" i="11" s="1"/>
  <c r="HS32" i="11" s="1"/>
  <c r="HV32" i="11" s="1"/>
  <c r="CJ32" i="11"/>
  <c r="CM32" i="11" s="1"/>
  <c r="CP32" i="11" s="1"/>
  <c r="CS32" i="11" s="1"/>
  <c r="CV32" i="11" s="1"/>
  <c r="CY32" i="11" s="1"/>
  <c r="DB32" i="11" s="1"/>
  <c r="DE32" i="11" s="1"/>
  <c r="DI32" i="11" s="1"/>
  <c r="DL32" i="11" s="1"/>
  <c r="DO32" i="11" s="1"/>
  <c r="DR32" i="11" s="1"/>
  <c r="DU32" i="11" s="1"/>
  <c r="DX32" i="11" s="1"/>
  <c r="EA32" i="11" s="1"/>
  <c r="ED32" i="11" s="1"/>
  <c r="EG32" i="11" s="1"/>
  <c r="EJ32" i="11" s="1"/>
  <c r="EM32" i="11" s="1"/>
  <c r="EP32" i="11" s="1"/>
  <c r="ES32" i="11" s="1"/>
  <c r="EV32" i="11" s="1"/>
  <c r="EY32" i="11" s="1"/>
  <c r="FB32" i="11" s="1"/>
  <c r="CJ22" i="11"/>
  <c r="CM20" i="11"/>
  <c r="R22" i="11"/>
  <c r="U20" i="11"/>
  <c r="R32" i="11"/>
  <c r="U32" i="11" s="1"/>
  <c r="X32" i="11" s="1"/>
  <c r="AA32" i="11" s="1"/>
  <c r="AD32" i="11" s="1"/>
  <c r="AG32" i="11" s="1"/>
  <c r="AJ32" i="11" s="1"/>
  <c r="AM32" i="11" s="1"/>
  <c r="AP32" i="11" s="1"/>
  <c r="AS32" i="11" s="1"/>
  <c r="AV32" i="11" s="1"/>
  <c r="AY32" i="11" s="1"/>
  <c r="BB32" i="11" s="1"/>
  <c r="BE32" i="11" s="1"/>
  <c r="BH32" i="11" s="1"/>
  <c r="BK32" i="11" s="1"/>
  <c r="BN32" i="11" s="1"/>
  <c r="BQ32" i="11" s="1"/>
  <c r="BT32" i="11" s="1"/>
  <c r="BW32" i="11" s="1"/>
  <c r="BZ32" i="11" s="1"/>
  <c r="CC32" i="11" s="1"/>
  <c r="CI32" i="11" s="1"/>
  <c r="CL32" i="11" s="1"/>
  <c r="CO32" i="11" s="1"/>
  <c r="CR32" i="11" s="1"/>
  <c r="CU32" i="11" s="1"/>
  <c r="CX32" i="11" s="1"/>
  <c r="DA32" i="11" s="1"/>
  <c r="DD32" i="11" s="1"/>
  <c r="DH32" i="11" s="1"/>
  <c r="DK32" i="11" s="1"/>
  <c r="DN32" i="11" s="1"/>
  <c r="DQ32" i="11" s="1"/>
  <c r="DT32" i="11" s="1"/>
  <c r="DW32" i="11" s="1"/>
  <c r="DZ32" i="11" s="1"/>
  <c r="EC32" i="11" s="1"/>
  <c r="EF32" i="11" s="1"/>
  <c r="EI32" i="11" s="1"/>
  <c r="EL32" i="11" s="1"/>
  <c r="EO32" i="11" s="1"/>
  <c r="ER32" i="11" s="1"/>
  <c r="EU32" i="11" s="1"/>
  <c r="EX32" i="11" s="1"/>
  <c r="FA32" i="11" s="1"/>
  <c r="ATE30" i="11" l="1"/>
  <c r="ATE13" i="11"/>
  <c r="ATE25" i="11"/>
  <c r="ATE29" i="11" s="1"/>
  <c r="ATE27" i="11"/>
  <c r="ATB30" i="11"/>
  <c r="ATB13" i="11"/>
  <c r="ATB27" i="11"/>
  <c r="ATB25" i="11"/>
  <c r="ATB29" i="11" s="1"/>
  <c r="ASY30" i="11"/>
  <c r="ASY13" i="11"/>
  <c r="ASY27" i="11"/>
  <c r="ASY25" i="11"/>
  <c r="ASY29" i="11" s="1"/>
  <c r="ASV30" i="11"/>
  <c r="ASV13" i="11"/>
  <c r="ASV27" i="11"/>
  <c r="ASV25" i="11"/>
  <c r="ASV29" i="11" s="1"/>
  <c r="ASS30" i="11"/>
  <c r="ASS13" i="11"/>
  <c r="ASS25" i="11"/>
  <c r="ASS29" i="11" s="1"/>
  <c r="ASS27" i="11"/>
  <c r="ASP30" i="11"/>
  <c r="ASP13" i="11"/>
  <c r="ASP25" i="11"/>
  <c r="ASP29" i="11" s="1"/>
  <c r="ASP27" i="11"/>
  <c r="ASM30" i="11"/>
  <c r="ASM27" i="11"/>
  <c r="ASM13" i="11"/>
  <c r="ASM25" i="11"/>
  <c r="ASM29" i="11" s="1"/>
  <c r="ASJ30" i="11"/>
  <c r="ASJ13" i="11"/>
  <c r="ASJ27" i="11"/>
  <c r="ASJ25" i="11"/>
  <c r="ASJ29" i="11" s="1"/>
  <c r="ASG30" i="11"/>
  <c r="ASG13" i="11"/>
  <c r="ASG27" i="11"/>
  <c r="ASG25" i="11"/>
  <c r="ASG29" i="11" s="1"/>
  <c r="ASD30" i="11"/>
  <c r="ASD25" i="11"/>
  <c r="ASD29" i="11" s="1"/>
  <c r="ASD27" i="11"/>
  <c r="ASD13" i="11"/>
  <c r="ASA30" i="11"/>
  <c r="ASA27" i="11"/>
  <c r="ASA13" i="11"/>
  <c r="ASA25" i="11"/>
  <c r="ASA29" i="11" s="1"/>
  <c r="ARX30" i="11"/>
  <c r="ARX25" i="11"/>
  <c r="ARX29" i="11" s="1"/>
  <c r="ARX27" i="11"/>
  <c r="ARX13" i="11"/>
  <c r="ARU30" i="11"/>
  <c r="ARU25" i="11"/>
  <c r="ARU29" i="11" s="1"/>
  <c r="ARU27" i="11"/>
  <c r="ARU13" i="11"/>
  <c r="ARR30" i="11"/>
  <c r="ARR13" i="11"/>
  <c r="ARR27" i="11"/>
  <c r="ARR25" i="11"/>
  <c r="ARR29" i="11" s="1"/>
  <c r="ARO30" i="11"/>
  <c r="ARO13" i="11"/>
  <c r="ARO27" i="11"/>
  <c r="ARO25" i="11"/>
  <c r="ARO29" i="11" s="1"/>
  <c r="ARL30" i="11"/>
  <c r="ARL25" i="11"/>
  <c r="ARL29" i="11" s="1"/>
  <c r="ARL27" i="11"/>
  <c r="ARL13" i="11"/>
  <c r="ARI30" i="11"/>
  <c r="ARI13" i="11"/>
  <c r="ARI27" i="11"/>
  <c r="ARI25" i="11"/>
  <c r="ARI29" i="11" s="1"/>
  <c r="ARF30" i="11"/>
  <c r="ARF25" i="11"/>
  <c r="ARF29" i="11" s="1"/>
  <c r="ARF27" i="11"/>
  <c r="ARF13" i="11"/>
  <c r="ARC30" i="11"/>
  <c r="ARC13" i="11"/>
  <c r="ARC27" i="11"/>
  <c r="ARC25" i="11"/>
  <c r="ARC29" i="11" s="1"/>
  <c r="AQW20" i="11"/>
  <c r="AQW22" i="11" s="1"/>
  <c r="AQZ30" i="11"/>
  <c r="AQZ25" i="11"/>
  <c r="AQZ29" i="11" s="1"/>
  <c r="AQZ13" i="11"/>
  <c r="AQZ27" i="11"/>
  <c r="AQW31" i="11"/>
  <c r="AQT31" i="11"/>
  <c r="AQT32" i="11" s="1"/>
  <c r="AQQ31" i="11"/>
  <c r="AQN31" i="11"/>
  <c r="AQB31" i="11"/>
  <c r="AQK31" i="11"/>
  <c r="APM31" i="11"/>
  <c r="AQH31" i="11"/>
  <c r="AQE31" i="11"/>
  <c r="APV31" i="11"/>
  <c r="APY31" i="11"/>
  <c r="APS31" i="11"/>
  <c r="APP31" i="11"/>
  <c r="APJ31" i="11"/>
  <c r="APD31" i="11"/>
  <c r="APG31" i="11"/>
  <c r="APA31" i="11"/>
  <c r="AOX31" i="11"/>
  <c r="AOU31" i="11"/>
  <c r="AOR31" i="11"/>
  <c r="AOO31" i="11"/>
  <c r="AOI31" i="11"/>
  <c r="AOL31" i="11"/>
  <c r="AOF31" i="11"/>
  <c r="AOC31" i="11"/>
  <c r="ANZ20" i="11"/>
  <c r="ANZ31" i="11"/>
  <c r="ANW31" i="11"/>
  <c r="ANW32" i="11" s="1"/>
  <c r="ANT31" i="11"/>
  <c r="ANQ31" i="11"/>
  <c r="ANK31" i="11"/>
  <c r="ANN31" i="11"/>
  <c r="ANH31" i="11"/>
  <c r="ANE31" i="11"/>
  <c r="ANB31" i="11"/>
  <c r="AMV31" i="11"/>
  <c r="AMP31" i="11"/>
  <c r="AMS31" i="11"/>
  <c r="AMM31" i="11"/>
  <c r="AMJ31" i="11"/>
  <c r="AMG31" i="11"/>
  <c r="AMA31" i="11"/>
  <c r="AMD31" i="11"/>
  <c r="ALU31" i="11"/>
  <c r="ALX31" i="11"/>
  <c r="ALR31" i="11"/>
  <c r="ALC32" i="11"/>
  <c r="ALO31" i="11"/>
  <c r="ALL31" i="11"/>
  <c r="ALI31" i="11"/>
  <c r="ALF20" i="11"/>
  <c r="ALF31" i="11"/>
  <c r="AIF22" i="11"/>
  <c r="AII20" i="11"/>
  <c r="AIF32" i="11"/>
  <c r="AII32" i="11" s="1"/>
  <c r="AIL32" i="11" s="1"/>
  <c r="AIO32" i="11" s="1"/>
  <c r="AIR32" i="11" s="1"/>
  <c r="AIU32" i="11" s="1"/>
  <c r="AIX32" i="11" s="1"/>
  <c r="AJA32" i="11" s="1"/>
  <c r="AJD32" i="11" s="1"/>
  <c r="AJG32" i="11" s="1"/>
  <c r="AJJ32" i="11" s="1"/>
  <c r="AJM32" i="11" s="1"/>
  <c r="AJP32" i="11" s="1"/>
  <c r="AJS32" i="11" s="1"/>
  <c r="AJV32" i="11" s="1"/>
  <c r="AJY32" i="11" s="1"/>
  <c r="AKB32" i="11" s="1"/>
  <c r="AKE32" i="11" s="1"/>
  <c r="AKH32" i="11" s="1"/>
  <c r="AKK32" i="11" s="1"/>
  <c r="AKN32" i="11" s="1"/>
  <c r="AKQ32" i="11" s="1"/>
  <c r="AKT32" i="11" s="1"/>
  <c r="AKW32" i="11" s="1"/>
  <c r="AFH22" i="11"/>
  <c r="AFK20" i="11"/>
  <c r="AFH32" i="11"/>
  <c r="AFK32" i="11" s="1"/>
  <c r="AFN32" i="11" s="1"/>
  <c r="AFQ32" i="11" s="1"/>
  <c r="AFT32" i="11" s="1"/>
  <c r="AFW32" i="11" s="1"/>
  <c r="AGA32" i="11" s="1"/>
  <c r="AGD32" i="11" s="1"/>
  <c r="AGG32" i="11" s="1"/>
  <c r="AGJ32" i="11" s="1"/>
  <c r="AGM32" i="11" s="1"/>
  <c r="AGP32" i="11" s="1"/>
  <c r="AGS32" i="11" s="1"/>
  <c r="AGV32" i="11" s="1"/>
  <c r="AGY32" i="11" s="1"/>
  <c r="AHB32" i="11" s="1"/>
  <c r="AHE32" i="11" s="1"/>
  <c r="AHH32" i="11" s="1"/>
  <c r="AHK32" i="11" s="1"/>
  <c r="AHN32" i="11" s="1"/>
  <c r="AHQ32" i="11" s="1"/>
  <c r="AHT32" i="11" s="1"/>
  <c r="AHW32" i="11" s="1"/>
  <c r="AHZ32" i="11" s="1"/>
  <c r="ADK30" i="11"/>
  <c r="ADN19" i="11"/>
  <c r="ADQ19" i="11" s="1"/>
  <c r="ADT19" i="11" s="1"/>
  <c r="ADW19" i="11" s="1"/>
  <c r="ADZ19" i="11" s="1"/>
  <c r="AEC19" i="11" s="1"/>
  <c r="AEF19" i="11" s="1"/>
  <c r="AEI19" i="11" s="1"/>
  <c r="AEL19" i="11" s="1"/>
  <c r="AEO19" i="11" s="1"/>
  <c r="AER19" i="11" s="1"/>
  <c r="AEU19" i="11" s="1"/>
  <c r="AEX19" i="11" s="1"/>
  <c r="AFA19" i="11" s="1"/>
  <c r="AFD19" i="11" s="1"/>
  <c r="AFG19" i="11" s="1"/>
  <c r="AFJ19" i="11" s="1"/>
  <c r="AFM19" i="11" s="1"/>
  <c r="AFP19" i="11" s="1"/>
  <c r="AFS19" i="11" s="1"/>
  <c r="AFV19" i="11" s="1"/>
  <c r="AFZ19" i="11" s="1"/>
  <c r="AGC19" i="11" s="1"/>
  <c r="AGF19" i="11" s="1"/>
  <c r="ADK25" i="11"/>
  <c r="ADK29" i="11" s="1"/>
  <c r="ADK13" i="11"/>
  <c r="ADK27" i="11"/>
  <c r="ADO31" i="11"/>
  <c r="ADH30" i="11"/>
  <c r="ADH25" i="11"/>
  <c r="ADH29" i="11" s="1"/>
  <c r="ADH13" i="11"/>
  <c r="ADH27" i="11"/>
  <c r="ADE30" i="11"/>
  <c r="ADE25" i="11"/>
  <c r="ADE29" i="11" s="1"/>
  <c r="ADE13" i="11"/>
  <c r="ADE27" i="11"/>
  <c r="ADB30" i="11"/>
  <c r="ADB27" i="11"/>
  <c r="ADB13" i="11"/>
  <c r="ADB25" i="11"/>
  <c r="ADB29" i="11" s="1"/>
  <c r="ACE32" i="11"/>
  <c r="ACH32" i="11" s="1"/>
  <c r="ACK32" i="11" s="1"/>
  <c r="ACN32" i="11" s="1"/>
  <c r="ACQ32" i="11" s="1"/>
  <c r="ACT32" i="11" s="1"/>
  <c r="ACW32" i="11" s="1"/>
  <c r="ACZ32" i="11" s="1"/>
  <c r="ADC32" i="11" s="1"/>
  <c r="ADF32" i="11" s="1"/>
  <c r="ADI32" i="11" s="1"/>
  <c r="ADL32" i="11" s="1"/>
  <c r="ACY30" i="11"/>
  <c r="ACY25" i="11"/>
  <c r="ACY29" i="11" s="1"/>
  <c r="ACY13" i="11"/>
  <c r="ACY27" i="11"/>
  <c r="ACV30" i="11"/>
  <c r="ACV27" i="11"/>
  <c r="ACV13" i="11"/>
  <c r="ACV25" i="11"/>
  <c r="ACV29" i="11" s="1"/>
  <c r="ACS30" i="11"/>
  <c r="ACS27" i="11"/>
  <c r="ACS13" i="11"/>
  <c r="ACS25" i="11"/>
  <c r="ACS29" i="11" s="1"/>
  <c r="ACP30" i="11"/>
  <c r="ACP27" i="11"/>
  <c r="ACP25" i="11"/>
  <c r="ACP29" i="11" s="1"/>
  <c r="ACP13" i="11"/>
  <c r="ACM30" i="11"/>
  <c r="ACM13" i="11"/>
  <c r="ACM27" i="11"/>
  <c r="ACM25" i="11"/>
  <c r="ACM29" i="11" s="1"/>
  <c r="AEW7" i="2"/>
  <c r="AET8" i="2"/>
  <c r="ACJ30" i="11"/>
  <c r="ACJ27" i="11"/>
  <c r="ACJ13" i="11"/>
  <c r="ACJ25" i="11"/>
  <c r="ACJ29" i="11" s="1"/>
  <c r="ACG30" i="11"/>
  <c r="ACG27" i="11"/>
  <c r="ACG13" i="11"/>
  <c r="ACG25" i="11"/>
  <c r="ACG29" i="11" s="1"/>
  <c r="ACE22" i="11"/>
  <c r="ACH20" i="11"/>
  <c r="ACD30" i="11"/>
  <c r="ACD27" i="11"/>
  <c r="ACD13" i="11"/>
  <c r="ACD25" i="11"/>
  <c r="ACD29" i="11" s="1"/>
  <c r="ACA30" i="11"/>
  <c r="ACA13" i="11"/>
  <c r="ACA27" i="11"/>
  <c r="ACA25" i="11"/>
  <c r="ACA29" i="11" s="1"/>
  <c r="ABQ27" i="11"/>
  <c r="ABQ13" i="11"/>
  <c r="ABQ25" i="11"/>
  <c r="ABQ29" i="11" s="1"/>
  <c r="ABQ30" i="11"/>
  <c r="ABN13" i="11"/>
  <c r="ABN30" i="11"/>
  <c r="ABN25" i="11"/>
  <c r="ABN29" i="11" s="1"/>
  <c r="ABN27" i="11"/>
  <c r="IA32" i="11"/>
  <c r="ID32" i="11" s="1"/>
  <c r="IG32" i="11" s="1"/>
  <c r="IJ32" i="11" s="1"/>
  <c r="IM32" i="11" s="1"/>
  <c r="ABK30" i="11"/>
  <c r="ABK27" i="11"/>
  <c r="ABK13" i="11"/>
  <c r="ABK25" i="11"/>
  <c r="ABK29" i="11" s="1"/>
  <c r="ABH30" i="11"/>
  <c r="ABH27" i="11"/>
  <c r="ABH13" i="11"/>
  <c r="ABH25" i="11"/>
  <c r="ABH29" i="11" s="1"/>
  <c r="ABE30" i="11"/>
  <c r="ABE25" i="11"/>
  <c r="ABE29" i="11" s="1"/>
  <c r="ABE27" i="11"/>
  <c r="ABE13" i="11"/>
  <c r="AAY30" i="11"/>
  <c r="AAY25" i="11"/>
  <c r="AAY29" i="11" s="1"/>
  <c r="AAY13" i="11"/>
  <c r="AAY27" i="11"/>
  <c r="AAV30" i="11"/>
  <c r="AAV13" i="11"/>
  <c r="AAV25" i="11"/>
  <c r="AAV29" i="11" s="1"/>
  <c r="AAV27" i="11"/>
  <c r="AAS30" i="11"/>
  <c r="AAS27" i="11"/>
  <c r="AAS13" i="11"/>
  <c r="AAS25" i="11"/>
  <c r="AAS29" i="11" s="1"/>
  <c r="AAP30" i="11"/>
  <c r="AAP27" i="11"/>
  <c r="AAP13" i="11"/>
  <c r="AAP25" i="11"/>
  <c r="AAP29" i="11" s="1"/>
  <c r="AAM30" i="11"/>
  <c r="AAM27" i="11"/>
  <c r="AAM13" i="11"/>
  <c r="AAM25" i="11"/>
  <c r="AAM29" i="11" s="1"/>
  <c r="AAJ30" i="11"/>
  <c r="AAJ27" i="11"/>
  <c r="AAJ13" i="11"/>
  <c r="AAJ25" i="11"/>
  <c r="AAJ29" i="11" s="1"/>
  <c r="AAG30" i="11"/>
  <c r="AAG13" i="11"/>
  <c r="AAG25" i="11"/>
  <c r="AAG29" i="11" s="1"/>
  <c r="AAG27" i="11"/>
  <c r="ZP32" i="11"/>
  <c r="ZS32" i="11" s="1"/>
  <c r="ZV32" i="11" s="1"/>
  <c r="ZY32" i="11" s="1"/>
  <c r="AAB32" i="11" s="1"/>
  <c r="AAE32" i="11" s="1"/>
  <c r="AAH32" i="11" s="1"/>
  <c r="AAK32" i="11" s="1"/>
  <c r="AAN32" i="11" s="1"/>
  <c r="AAQ32" i="11" s="1"/>
  <c r="AAT32" i="11" s="1"/>
  <c r="AAW32" i="11" s="1"/>
  <c r="AAZ32" i="11" s="1"/>
  <c r="ABC32" i="11" s="1"/>
  <c r="ABF32" i="11" s="1"/>
  <c r="ABI32" i="11" s="1"/>
  <c r="ABL32" i="11" s="1"/>
  <c r="ABO32" i="11" s="1"/>
  <c r="ABR32" i="11" s="1"/>
  <c r="ABU32" i="11" s="1"/>
  <c r="AAD30" i="11"/>
  <c r="AAD27" i="11"/>
  <c r="AAD13" i="11"/>
  <c r="AAD25" i="11"/>
  <c r="AAD29" i="11" s="1"/>
  <c r="AAA30" i="11"/>
  <c r="AAA13" i="11"/>
  <c r="AAA25" i="11"/>
  <c r="AAA29" i="11" s="1"/>
  <c r="AAA27" i="11"/>
  <c r="ZX30" i="11"/>
  <c r="ZX13" i="11"/>
  <c r="ZX27" i="11"/>
  <c r="ZX25" i="11"/>
  <c r="ZX29" i="11" s="1"/>
  <c r="ZU30" i="11"/>
  <c r="ZU27" i="11"/>
  <c r="ZU25" i="11"/>
  <c r="ZU29" i="11" s="1"/>
  <c r="ZU13" i="11"/>
  <c r="ZR30" i="11"/>
  <c r="ZR27" i="11"/>
  <c r="ZR13" i="11"/>
  <c r="ZR25" i="11"/>
  <c r="ZR29" i="11" s="1"/>
  <c r="ZP22" i="11"/>
  <c r="ZS20" i="11"/>
  <c r="ZO30" i="11"/>
  <c r="ZO27" i="11"/>
  <c r="ZO13" i="11"/>
  <c r="ZO25" i="11"/>
  <c r="ZO29" i="11" s="1"/>
  <c r="ZL30" i="11"/>
  <c r="ZL27" i="11"/>
  <c r="ZL13" i="11"/>
  <c r="ZL25" i="11"/>
  <c r="ZL29" i="11" s="1"/>
  <c r="ZI30" i="11"/>
  <c r="ZI13" i="11"/>
  <c r="ZI27" i="11"/>
  <c r="ZI25" i="11"/>
  <c r="ZI29" i="11" s="1"/>
  <c r="ZF30" i="11"/>
  <c r="ZF27" i="11"/>
  <c r="ZF25" i="11"/>
  <c r="ZF29" i="11" s="1"/>
  <c r="ZF13" i="11"/>
  <c r="ZC30" i="11"/>
  <c r="ZC27" i="11"/>
  <c r="ZC13" i="11"/>
  <c r="ZC25" i="11"/>
  <c r="ZC29" i="11" s="1"/>
  <c r="YZ30" i="11"/>
  <c r="YZ27" i="11"/>
  <c r="YZ13" i="11"/>
  <c r="YZ25" i="11"/>
  <c r="YZ29" i="11" s="1"/>
  <c r="YW30" i="11"/>
  <c r="YW27" i="11"/>
  <c r="YW13" i="11"/>
  <c r="YW25" i="11"/>
  <c r="YW29" i="11" s="1"/>
  <c r="YT30" i="11"/>
  <c r="YT27" i="11"/>
  <c r="YT13" i="11"/>
  <c r="YT25" i="11"/>
  <c r="YT29" i="11" s="1"/>
  <c r="YQ30" i="11"/>
  <c r="YQ27" i="11"/>
  <c r="YQ13" i="11"/>
  <c r="YQ25" i="11"/>
  <c r="YQ29" i="11" s="1"/>
  <c r="YN30" i="11"/>
  <c r="YN13" i="11"/>
  <c r="YN27" i="11"/>
  <c r="YN25" i="11"/>
  <c r="YN29" i="11" s="1"/>
  <c r="YK30" i="11"/>
  <c r="YK27" i="11"/>
  <c r="YK13" i="11"/>
  <c r="YK25" i="11"/>
  <c r="YK29" i="11" s="1"/>
  <c r="YH30" i="11"/>
  <c r="YH27" i="11"/>
  <c r="YH13" i="11"/>
  <c r="YH25" i="11"/>
  <c r="YH29" i="11" s="1"/>
  <c r="YE30" i="11"/>
  <c r="YE27" i="11"/>
  <c r="YE13" i="11"/>
  <c r="YE25" i="11"/>
  <c r="YE29" i="11" s="1"/>
  <c r="YB30" i="11"/>
  <c r="YB27" i="11"/>
  <c r="YB25" i="11"/>
  <c r="YB29" i="11" s="1"/>
  <c r="YB13" i="11"/>
  <c r="XY30" i="11"/>
  <c r="XY13" i="11"/>
  <c r="XY27" i="11"/>
  <c r="XY25" i="11"/>
  <c r="XY29" i="11" s="1"/>
  <c r="XV30" i="11"/>
  <c r="XV27" i="11"/>
  <c r="XV25" i="11"/>
  <c r="XV29" i="11" s="1"/>
  <c r="XV13" i="11"/>
  <c r="XS30" i="11"/>
  <c r="XS27" i="11"/>
  <c r="XS13" i="11"/>
  <c r="XS25" i="11"/>
  <c r="XS29" i="11" s="1"/>
  <c r="XP30" i="11"/>
  <c r="XP27" i="11"/>
  <c r="XP13" i="11"/>
  <c r="XP25" i="11"/>
  <c r="XP29" i="11" s="1"/>
  <c r="XM30" i="11"/>
  <c r="XM27" i="11"/>
  <c r="XM13" i="11"/>
  <c r="XM25" i="11"/>
  <c r="XM29" i="11" s="1"/>
  <c r="XJ30" i="11"/>
  <c r="XJ27" i="11"/>
  <c r="XJ13" i="11"/>
  <c r="XJ25" i="11"/>
  <c r="XJ29" i="11" s="1"/>
  <c r="XG30" i="11"/>
  <c r="XG27" i="11"/>
  <c r="XG13" i="11"/>
  <c r="XG25" i="11"/>
  <c r="XG29" i="11" s="1"/>
  <c r="XD30" i="11"/>
  <c r="XD25" i="11"/>
  <c r="XD29" i="11" s="1"/>
  <c r="XD13" i="11"/>
  <c r="XD27" i="11"/>
  <c r="XA30" i="11"/>
  <c r="XA27" i="11"/>
  <c r="XA13" i="11"/>
  <c r="XA25" i="11"/>
  <c r="XA29" i="11" s="1"/>
  <c r="WX30" i="11"/>
  <c r="WX25" i="11"/>
  <c r="WX29" i="11" s="1"/>
  <c r="WX13" i="11"/>
  <c r="WX27" i="11"/>
  <c r="WU30" i="11"/>
  <c r="WU27" i="11"/>
  <c r="WU13" i="11"/>
  <c r="WU25" i="11"/>
  <c r="WU29" i="11" s="1"/>
  <c r="WR30" i="11"/>
  <c r="WR25" i="11"/>
  <c r="WR29" i="11" s="1"/>
  <c r="WR27" i="11"/>
  <c r="WR13" i="11"/>
  <c r="WO30" i="11"/>
  <c r="WO27" i="11"/>
  <c r="WO13" i="11"/>
  <c r="WO25" i="11"/>
  <c r="WO29" i="11" s="1"/>
  <c r="WL30" i="11"/>
  <c r="WL27" i="11"/>
  <c r="WL25" i="11"/>
  <c r="WL29" i="11" s="1"/>
  <c r="WL13" i="11"/>
  <c r="WG22" i="11"/>
  <c r="WJ20" i="11"/>
  <c r="WI30" i="11"/>
  <c r="WI27" i="11"/>
  <c r="WI13" i="11"/>
  <c r="WI25" i="11"/>
  <c r="WI29" i="11" s="1"/>
  <c r="WG32" i="11"/>
  <c r="WJ32" i="11" s="1"/>
  <c r="WM32" i="11" s="1"/>
  <c r="WP32" i="11" s="1"/>
  <c r="WS32" i="11" s="1"/>
  <c r="WV32" i="11" s="1"/>
  <c r="WY32" i="11" s="1"/>
  <c r="XB32" i="11" s="1"/>
  <c r="XE32" i="11" s="1"/>
  <c r="XH32" i="11" s="1"/>
  <c r="XK32" i="11" s="1"/>
  <c r="XN32" i="11" s="1"/>
  <c r="XQ32" i="11" s="1"/>
  <c r="XT32" i="11" s="1"/>
  <c r="XW32" i="11" s="1"/>
  <c r="XZ32" i="11" s="1"/>
  <c r="YC32" i="11" s="1"/>
  <c r="YF32" i="11" s="1"/>
  <c r="YI32" i="11" s="1"/>
  <c r="YL32" i="11" s="1"/>
  <c r="YO32" i="11" s="1"/>
  <c r="YR32" i="11" s="1"/>
  <c r="YU32" i="11" s="1"/>
  <c r="YX32" i="11" s="1"/>
  <c r="ZA32" i="11" s="1"/>
  <c r="ZD32" i="11" s="1"/>
  <c r="ZG32" i="11" s="1"/>
  <c r="ZJ32" i="11" s="1"/>
  <c r="WF30" i="11"/>
  <c r="WF27" i="11"/>
  <c r="WF13" i="11"/>
  <c r="WF25" i="11"/>
  <c r="WF29" i="11" s="1"/>
  <c r="WC30" i="11"/>
  <c r="WC27" i="11"/>
  <c r="WC13" i="11"/>
  <c r="WC25" i="11"/>
  <c r="WC29" i="11" s="1"/>
  <c r="VB31" i="11"/>
  <c r="VZ30" i="11"/>
  <c r="VZ13" i="11"/>
  <c r="VZ25" i="11"/>
  <c r="VZ29" i="11" s="1"/>
  <c r="VZ27" i="11"/>
  <c r="VH31" i="11"/>
  <c r="VW30" i="11"/>
  <c r="VW27" i="11"/>
  <c r="VW13" i="11"/>
  <c r="VW25" i="11"/>
  <c r="VW29" i="11" s="1"/>
  <c r="VT30" i="11"/>
  <c r="VT25" i="11"/>
  <c r="VT29" i="11" s="1"/>
  <c r="VT27" i="11"/>
  <c r="VT13" i="11"/>
  <c r="VQ30" i="11"/>
  <c r="VQ27" i="11"/>
  <c r="VQ13" i="11"/>
  <c r="VQ25" i="11"/>
  <c r="VQ29" i="11" s="1"/>
  <c r="VE31" i="11"/>
  <c r="VN30" i="11"/>
  <c r="VN13" i="11"/>
  <c r="VN27" i="11"/>
  <c r="VN25" i="11"/>
  <c r="VN29" i="11" s="1"/>
  <c r="VK30" i="11"/>
  <c r="VK27" i="11"/>
  <c r="VK25" i="11"/>
  <c r="VK29" i="11" s="1"/>
  <c r="VK13" i="11"/>
  <c r="UM31" i="11"/>
  <c r="UV31" i="11"/>
  <c r="US31" i="11"/>
  <c r="UY31" i="11"/>
  <c r="UP31" i="11"/>
  <c r="UF31" i="11"/>
  <c r="TI32" i="11"/>
  <c r="TL32" i="11" s="1"/>
  <c r="TO32" i="11" s="1"/>
  <c r="TR32" i="11" s="1"/>
  <c r="TU32" i="11" s="1"/>
  <c r="TX32" i="11" s="1"/>
  <c r="UA32" i="11" s="1"/>
  <c r="UD32" i="11" s="1"/>
  <c r="UG32" i="11" s="1"/>
  <c r="UJ32" i="11" s="1"/>
  <c r="TT31" i="11"/>
  <c r="UC31" i="11"/>
  <c r="UI31" i="11"/>
  <c r="TZ31" i="11"/>
  <c r="TW30" i="11"/>
  <c r="TW27" i="11"/>
  <c r="TW25" i="11"/>
  <c r="TW29" i="11" s="1"/>
  <c r="TW13" i="11"/>
  <c r="TQ31" i="11"/>
  <c r="TN31" i="11"/>
  <c r="TI22" i="11"/>
  <c r="TL20" i="11"/>
  <c r="TK31" i="11"/>
  <c r="TE31" i="11"/>
  <c r="TE32" i="11" s="1"/>
  <c r="TA31" i="11"/>
  <c r="TH31" i="11"/>
  <c r="SU31" i="11"/>
  <c r="SR31" i="11"/>
  <c r="SX31" i="11"/>
  <c r="SO31" i="11"/>
  <c r="SL31" i="11"/>
  <c r="SI31" i="11"/>
  <c r="SF31" i="11"/>
  <c r="SC31" i="11"/>
  <c r="RZ31" i="11"/>
  <c r="RT31" i="11"/>
  <c r="RW31" i="11"/>
  <c r="RQ31" i="11"/>
  <c r="RL31" i="11"/>
  <c r="RI31" i="11"/>
  <c r="RF31" i="11"/>
  <c r="RC31" i="11"/>
  <c r="QZ31" i="11"/>
  <c r="QO32" i="11"/>
  <c r="QR32" i="11" s="1"/>
  <c r="QU32" i="11" s="1"/>
  <c r="QX32" i="11" s="1"/>
  <c r="RA32" i="11" s="1"/>
  <c r="RD32" i="11" s="1"/>
  <c r="RG32" i="11" s="1"/>
  <c r="RJ32" i="11" s="1"/>
  <c r="RM32" i="11" s="1"/>
  <c r="RR32" i="11" s="1"/>
  <c r="RU32" i="11" s="1"/>
  <c r="RX32" i="11" s="1"/>
  <c r="SA32" i="11" s="1"/>
  <c r="SD32" i="11" s="1"/>
  <c r="SG32" i="11" s="1"/>
  <c r="SJ32" i="11" s="1"/>
  <c r="SM32" i="11" s="1"/>
  <c r="SP32" i="11" s="1"/>
  <c r="SS32" i="11" s="1"/>
  <c r="SV32" i="11" s="1"/>
  <c r="SY32" i="11" s="1"/>
  <c r="TB32" i="11" s="1"/>
  <c r="QW31" i="11"/>
  <c r="QT31" i="11"/>
  <c r="QK31" i="11"/>
  <c r="QK32" i="11" s="1"/>
  <c r="QO22" i="11"/>
  <c r="QR20" i="11"/>
  <c r="QQ31" i="11"/>
  <c r="QN30" i="11"/>
  <c r="QN27" i="11"/>
  <c r="QN25" i="11"/>
  <c r="QN29" i="11" s="1"/>
  <c r="QN13" i="11"/>
  <c r="QB31" i="11"/>
  <c r="QH31" i="11"/>
  <c r="QE31" i="11"/>
  <c r="PV31" i="11"/>
  <c r="PY31" i="11"/>
  <c r="PS31" i="11"/>
  <c r="PP31" i="11"/>
  <c r="PJ31" i="11"/>
  <c r="PM31" i="11"/>
  <c r="NX32" i="11"/>
  <c r="OA32" i="11" s="1"/>
  <c r="OD32" i="11" s="1"/>
  <c r="OG32" i="11" s="1"/>
  <c r="OJ32" i="11" s="1"/>
  <c r="OM32" i="11" s="1"/>
  <c r="OP32" i="11" s="1"/>
  <c r="OS32" i="11" s="1"/>
  <c r="OV32" i="11" s="1"/>
  <c r="OY32" i="11" s="1"/>
  <c r="PB32" i="11" s="1"/>
  <c r="PE32" i="11" s="1"/>
  <c r="PH32" i="11" s="1"/>
  <c r="PK32" i="11" s="1"/>
  <c r="PN32" i="11" s="1"/>
  <c r="PQ32" i="11" s="1"/>
  <c r="PT32" i="11" s="1"/>
  <c r="PW32" i="11" s="1"/>
  <c r="PZ32" i="11" s="1"/>
  <c r="QC32" i="11" s="1"/>
  <c r="QF32" i="11" s="1"/>
  <c r="QI32" i="11" s="1"/>
  <c r="PG31" i="11"/>
  <c r="PD31" i="11"/>
  <c r="PA31" i="11"/>
  <c r="OU31" i="11"/>
  <c r="OR31" i="11"/>
  <c r="OX31" i="11"/>
  <c r="OO31" i="11"/>
  <c r="OI31" i="11"/>
  <c r="OL31" i="11"/>
  <c r="OF31" i="11"/>
  <c r="NZ31" i="11"/>
  <c r="OC31" i="11"/>
  <c r="NT31" i="11"/>
  <c r="NT32" i="11" s="1"/>
  <c r="NX22" i="11"/>
  <c r="OA20" i="11"/>
  <c r="NQ31" i="11"/>
  <c r="NW31" i="11"/>
  <c r="NH31" i="11"/>
  <c r="NN31" i="11"/>
  <c r="NE31" i="11"/>
  <c r="NK31" i="11"/>
  <c r="MY31" i="11"/>
  <c r="MV31" i="11"/>
  <c r="MP31" i="11"/>
  <c r="NB31" i="11"/>
  <c r="MM31" i="11"/>
  <c r="MS31" i="11"/>
  <c r="MJ31" i="11"/>
  <c r="MD31" i="11"/>
  <c r="MG31" i="11"/>
  <c r="MA31" i="11"/>
  <c r="LX31" i="11"/>
  <c r="LR31" i="11"/>
  <c r="LU31" i="11"/>
  <c r="LO31" i="11"/>
  <c r="LF31" i="11"/>
  <c r="LL31" i="11"/>
  <c r="LI31" i="11"/>
  <c r="LC31" i="11"/>
  <c r="LC32" i="11" s="1"/>
  <c r="LG22" i="11"/>
  <c r="LJ20" i="11"/>
  <c r="KU31" i="11"/>
  <c r="LG32" i="11"/>
  <c r="LJ32" i="11" s="1"/>
  <c r="LM32" i="11" s="1"/>
  <c r="LP32" i="11" s="1"/>
  <c r="LS32" i="11" s="1"/>
  <c r="LV32" i="11" s="1"/>
  <c r="LY32" i="11" s="1"/>
  <c r="MB32" i="11" s="1"/>
  <c r="ME32" i="11" s="1"/>
  <c r="MH32" i="11" s="1"/>
  <c r="MK32" i="11" s="1"/>
  <c r="MN32" i="11" s="1"/>
  <c r="MQ32" i="11" s="1"/>
  <c r="MT32" i="11" s="1"/>
  <c r="MW32" i="11" s="1"/>
  <c r="MZ32" i="11" s="1"/>
  <c r="NC32" i="11" s="1"/>
  <c r="NF32" i="11" s="1"/>
  <c r="NI32" i="11" s="1"/>
  <c r="NL32" i="11" s="1"/>
  <c r="NO32" i="11" s="1"/>
  <c r="NR32" i="11" s="1"/>
  <c r="KR31" i="11"/>
  <c r="KO31" i="11"/>
  <c r="KI31" i="11"/>
  <c r="KL31" i="11"/>
  <c r="KC31" i="11"/>
  <c r="KF31" i="11"/>
  <c r="JZ31" i="11"/>
  <c r="JT31" i="11"/>
  <c r="JQ31" i="11"/>
  <c r="JW31" i="11"/>
  <c r="IY31" i="11"/>
  <c r="JH31" i="11"/>
  <c r="JN31" i="11"/>
  <c r="JK31" i="11"/>
  <c r="JE31" i="11"/>
  <c r="JB31" i="11"/>
  <c r="IS31" i="11"/>
  <c r="IV31" i="11"/>
  <c r="IP31" i="11"/>
  <c r="IB32" i="11"/>
  <c r="IE32" i="11" s="1"/>
  <c r="IH32" i="11" s="1"/>
  <c r="IK32" i="11" s="1"/>
  <c r="IN32" i="11" s="1"/>
  <c r="IQ32" i="11" s="1"/>
  <c r="IT32" i="11" s="1"/>
  <c r="IW32" i="11" s="1"/>
  <c r="IZ32" i="11" s="1"/>
  <c r="JC32" i="11" s="1"/>
  <c r="JF32" i="11" s="1"/>
  <c r="JI32" i="11" s="1"/>
  <c r="JL32" i="11" s="1"/>
  <c r="JO32" i="11" s="1"/>
  <c r="JR32" i="11" s="1"/>
  <c r="JU32" i="11" s="1"/>
  <c r="JX32" i="11" s="1"/>
  <c r="KA32" i="11" s="1"/>
  <c r="KD32" i="11" s="1"/>
  <c r="KG32" i="11" s="1"/>
  <c r="KJ32" i="11" s="1"/>
  <c r="KM32" i="11" s="1"/>
  <c r="KP32" i="11" s="1"/>
  <c r="KS32" i="11" s="1"/>
  <c r="KV32" i="11" s="1"/>
  <c r="IB22" i="11"/>
  <c r="IE20" i="11"/>
  <c r="FN22" i="11"/>
  <c r="FQ20" i="11"/>
  <c r="CM22" i="11"/>
  <c r="CP20" i="11"/>
  <c r="U22" i="11"/>
  <c r="X20" i="11"/>
  <c r="AK11" i="7"/>
  <c r="AK10" i="7"/>
  <c r="AK9" i="7"/>
  <c r="AK8" i="7"/>
  <c r="AK7" i="7"/>
  <c r="AK6" i="7"/>
  <c r="AK5" i="7"/>
  <c r="AK4" i="7"/>
  <c r="ATE31" i="11" l="1"/>
  <c r="ATB31" i="11"/>
  <c r="ASY31" i="11"/>
  <c r="ASS31" i="11"/>
  <c r="ASV31" i="11"/>
  <c r="ASM31" i="11"/>
  <c r="ASP31" i="11"/>
  <c r="ASJ31" i="11"/>
  <c r="ASG31" i="11"/>
  <c r="ASD31" i="11"/>
  <c r="ASA31" i="11"/>
  <c r="ARX31" i="11"/>
  <c r="ARR31" i="11"/>
  <c r="AQZ31" i="11"/>
  <c r="ARU31" i="11"/>
  <c r="ARO31" i="11"/>
  <c r="ARL31" i="11"/>
  <c r="ARI31" i="11"/>
  <c r="ARC31" i="11"/>
  <c r="ARF31" i="11"/>
  <c r="AQZ20" i="11"/>
  <c r="AQW32" i="11"/>
  <c r="ANZ22" i="11"/>
  <c r="AOC20" i="11"/>
  <c r="ANZ32" i="11"/>
  <c r="AOC32" i="11" s="1"/>
  <c r="AOF32" i="11" s="1"/>
  <c r="AOI32" i="11" s="1"/>
  <c r="AOL32" i="11" s="1"/>
  <c r="AOO32" i="11" s="1"/>
  <c r="AOR32" i="11" s="1"/>
  <c r="AOU32" i="11" s="1"/>
  <c r="AOX32" i="11" s="1"/>
  <c r="APA32" i="11" s="1"/>
  <c r="APD32" i="11" s="1"/>
  <c r="APG32" i="11" s="1"/>
  <c r="APJ32" i="11" s="1"/>
  <c r="APM32" i="11" s="1"/>
  <c r="APP32" i="11" s="1"/>
  <c r="APS32" i="11" s="1"/>
  <c r="APV32" i="11" s="1"/>
  <c r="APY32" i="11" s="1"/>
  <c r="AQB32" i="11" s="1"/>
  <c r="AQE32" i="11" s="1"/>
  <c r="AQH32" i="11" s="1"/>
  <c r="AQK32" i="11" s="1"/>
  <c r="AQN32" i="11" s="1"/>
  <c r="AQQ32" i="11" s="1"/>
  <c r="ALF32" i="11"/>
  <c r="ALI32" i="11" s="1"/>
  <c r="ALL32" i="11" s="1"/>
  <c r="ALO32" i="11" s="1"/>
  <c r="ALR32" i="11" s="1"/>
  <c r="ALU32" i="11" s="1"/>
  <c r="ALX32" i="11" s="1"/>
  <c r="AMA32" i="11" s="1"/>
  <c r="AMD32" i="11" s="1"/>
  <c r="AMG32" i="11" s="1"/>
  <c r="AMJ32" i="11" s="1"/>
  <c r="AMM32" i="11" s="1"/>
  <c r="AMP32" i="11" s="1"/>
  <c r="AMS32" i="11" s="1"/>
  <c r="AMV32" i="11" s="1"/>
  <c r="ANB32" i="11" s="1"/>
  <c r="ANE32" i="11" s="1"/>
  <c r="ANH32" i="11" s="1"/>
  <c r="ANK32" i="11" s="1"/>
  <c r="ANN32" i="11" s="1"/>
  <c r="ANQ32" i="11" s="1"/>
  <c r="ANT32" i="11" s="1"/>
  <c r="ALF22" i="11"/>
  <c r="ALI20" i="11"/>
  <c r="AII22" i="11"/>
  <c r="AIL20" i="11"/>
  <c r="AGF30" i="11"/>
  <c r="AGI19" i="11"/>
  <c r="AGL19" i="11" s="1"/>
  <c r="AGO19" i="11" s="1"/>
  <c r="AGR19" i="11" s="1"/>
  <c r="AGU19" i="11" s="1"/>
  <c r="AGX19" i="11" s="1"/>
  <c r="AHA19" i="11" s="1"/>
  <c r="AHD19" i="11" s="1"/>
  <c r="AHG19" i="11" s="1"/>
  <c r="AHJ19" i="11" s="1"/>
  <c r="AHM19" i="11" s="1"/>
  <c r="AHP19" i="11" s="1"/>
  <c r="AHS19" i="11" s="1"/>
  <c r="AHV19" i="11" s="1"/>
  <c r="AHY19" i="11" s="1"/>
  <c r="AIB19" i="11" s="1"/>
  <c r="AIE19" i="11" s="1"/>
  <c r="AIH19" i="11" s="1"/>
  <c r="AIK19" i="11" s="1"/>
  <c r="AIN19" i="11" s="1"/>
  <c r="AIQ19" i="11" s="1"/>
  <c r="AIT19" i="11" s="1"/>
  <c r="AIW19" i="11" s="1"/>
  <c r="AIZ19" i="11" s="1"/>
  <c r="AJC19" i="11" s="1"/>
  <c r="AJF19" i="11" s="1"/>
  <c r="AJI19" i="11" s="1"/>
  <c r="AJL19" i="11" s="1"/>
  <c r="AJO19" i="11" s="1"/>
  <c r="AJR19" i="11" s="1"/>
  <c r="AJU19" i="11" s="1"/>
  <c r="AJX19" i="11" s="1"/>
  <c r="AKA19" i="11" s="1"/>
  <c r="AKD19" i="11" s="1"/>
  <c r="AKG19" i="11" s="1"/>
  <c r="AKJ19" i="11" s="1"/>
  <c r="AKM19" i="11" s="1"/>
  <c r="AKP19" i="11" s="1"/>
  <c r="AKS19" i="11" s="1"/>
  <c r="AKV19" i="11" s="1"/>
  <c r="AKY19" i="11" s="1"/>
  <c r="ALB19" i="11" s="1"/>
  <c r="ALE19" i="11" s="1"/>
  <c r="ALH19" i="11" s="1"/>
  <c r="ALK19" i="11" s="1"/>
  <c r="ALN19" i="11" s="1"/>
  <c r="ALQ19" i="11" s="1"/>
  <c r="ALT19" i="11" s="1"/>
  <c r="ALW19" i="11" s="1"/>
  <c r="ALZ19" i="11" s="1"/>
  <c r="AMC19" i="11" s="1"/>
  <c r="AMF19" i="11" s="1"/>
  <c r="AMI19" i="11" s="1"/>
  <c r="AML19" i="11" s="1"/>
  <c r="AMO19" i="11" s="1"/>
  <c r="AMR19" i="11" s="1"/>
  <c r="AMU19" i="11" s="1"/>
  <c r="ANA19" i="11" s="1"/>
  <c r="AND19" i="11" s="1"/>
  <c r="ANG19" i="11" s="1"/>
  <c r="ANJ19" i="11" s="1"/>
  <c r="ANM19" i="11" s="1"/>
  <c r="ANP19" i="11" s="1"/>
  <c r="ANS19" i="11" s="1"/>
  <c r="ANV19" i="11" s="1"/>
  <c r="ANY19" i="11" s="1"/>
  <c r="AOB19" i="11" s="1"/>
  <c r="AOE19" i="11" s="1"/>
  <c r="AOH19" i="11" s="1"/>
  <c r="AOK19" i="11" s="1"/>
  <c r="AON19" i="11" s="1"/>
  <c r="AOQ19" i="11" s="1"/>
  <c r="AOT19" i="11" s="1"/>
  <c r="AOW19" i="11" s="1"/>
  <c r="AOZ19" i="11" s="1"/>
  <c r="APC19" i="11" s="1"/>
  <c r="APF19" i="11" s="1"/>
  <c r="API19" i="11" s="1"/>
  <c r="APL19" i="11" s="1"/>
  <c r="APO19" i="11" s="1"/>
  <c r="APR19" i="11" s="1"/>
  <c r="APU19" i="11" s="1"/>
  <c r="APX19" i="11" s="1"/>
  <c r="AQA19" i="11" s="1"/>
  <c r="AQD19" i="11" s="1"/>
  <c r="AQG19" i="11" s="1"/>
  <c r="AQJ19" i="11" s="1"/>
  <c r="AQM19" i="11" s="1"/>
  <c r="AQP19" i="11" s="1"/>
  <c r="AQS19" i="11" s="1"/>
  <c r="AQV19" i="11" s="1"/>
  <c r="AQY19" i="11" s="1"/>
  <c r="ARB19" i="11" s="1"/>
  <c r="ARE19" i="11" s="1"/>
  <c r="ARH19" i="11" s="1"/>
  <c r="ARK19" i="11" s="1"/>
  <c r="ARN19" i="11" s="1"/>
  <c r="ARQ19" i="11" s="1"/>
  <c r="ART19" i="11" s="1"/>
  <c r="ARW19" i="11" s="1"/>
  <c r="ARZ19" i="11" s="1"/>
  <c r="ASC19" i="11" s="1"/>
  <c r="ASF19" i="11" s="1"/>
  <c r="ASI19" i="11" s="1"/>
  <c r="ASL19" i="11" s="1"/>
  <c r="ASO19" i="11" s="1"/>
  <c r="ASR19" i="11" s="1"/>
  <c r="ASU19" i="11" s="1"/>
  <c r="ASX19" i="11" s="1"/>
  <c r="ATA19" i="11" s="1"/>
  <c r="ATD19" i="11" s="1"/>
  <c r="AGF25" i="11"/>
  <c r="AGF29" i="11" s="1"/>
  <c r="AGF13" i="11"/>
  <c r="AGF27" i="11"/>
  <c r="AGC30" i="11"/>
  <c r="AGC27" i="11"/>
  <c r="AGC25" i="11"/>
  <c r="AGC29" i="11" s="1"/>
  <c r="AGC13" i="11"/>
  <c r="AFZ30" i="11"/>
  <c r="AFZ27" i="11"/>
  <c r="AFZ13" i="11"/>
  <c r="AFZ25" i="11"/>
  <c r="AFZ29" i="11" s="1"/>
  <c r="AFV30" i="11"/>
  <c r="AFV27" i="11"/>
  <c r="AFV25" i="11"/>
  <c r="AFV29" i="11" s="1"/>
  <c r="AFV13" i="11"/>
  <c r="AFS27" i="11"/>
  <c r="AFS30" i="11"/>
  <c r="AFS13" i="11"/>
  <c r="AFS25" i="11"/>
  <c r="AFS29" i="11" s="1"/>
  <c r="AFP30" i="11"/>
  <c r="AFP13" i="11"/>
  <c r="AFP27" i="11"/>
  <c r="AFP25" i="11"/>
  <c r="AFP29" i="11" s="1"/>
  <c r="AFM30" i="11"/>
  <c r="AFM27" i="11"/>
  <c r="AFM25" i="11"/>
  <c r="AFM29" i="11" s="1"/>
  <c r="AFM13" i="11"/>
  <c r="AFK22" i="11"/>
  <c r="AFN20" i="11"/>
  <c r="AFJ30" i="11"/>
  <c r="AFJ27" i="11"/>
  <c r="AFJ13" i="11"/>
  <c r="AFJ25" i="11"/>
  <c r="AFJ29" i="11" s="1"/>
  <c r="AFG30" i="11"/>
  <c r="AFG27" i="11"/>
  <c r="AFG25" i="11"/>
  <c r="AFG29" i="11" s="1"/>
  <c r="AFG13" i="11"/>
  <c r="AFD30" i="11"/>
  <c r="AFD13" i="11"/>
  <c r="AFD25" i="11"/>
  <c r="AFD29" i="11" s="1"/>
  <c r="AFD27" i="11"/>
  <c r="AFA30" i="11"/>
  <c r="AFA27" i="11"/>
  <c r="AFA13" i="11"/>
  <c r="AFA25" i="11"/>
  <c r="AFA29" i="11" s="1"/>
  <c r="AEX30" i="11"/>
  <c r="AEX27" i="11"/>
  <c r="AEX13" i="11"/>
  <c r="AEX25" i="11"/>
  <c r="AEX29" i="11" s="1"/>
  <c r="AEU30" i="11"/>
  <c r="AEU27" i="11"/>
  <c r="AEU25" i="11"/>
  <c r="AEU29" i="11" s="1"/>
  <c r="AEU13" i="11"/>
  <c r="ADH31" i="11"/>
  <c r="AER30" i="11"/>
  <c r="AER27" i="11"/>
  <c r="AER25" i="11"/>
  <c r="AER29" i="11" s="1"/>
  <c r="AER13" i="11"/>
  <c r="AEO30" i="11"/>
  <c r="AEO25" i="11"/>
  <c r="AEO29" i="11" s="1"/>
  <c r="AEO27" i="11"/>
  <c r="AEO13" i="11"/>
  <c r="AEL30" i="11"/>
  <c r="AEL27" i="11"/>
  <c r="AEL13" i="11"/>
  <c r="AEL25" i="11"/>
  <c r="AEL29" i="11" s="1"/>
  <c r="AEI30" i="11"/>
  <c r="AEI13" i="11"/>
  <c r="AEI27" i="11"/>
  <c r="AEI25" i="11"/>
  <c r="AEI29" i="11" s="1"/>
  <c r="ADB31" i="11"/>
  <c r="AEF30" i="11"/>
  <c r="AEF27" i="11"/>
  <c r="AEF25" i="11"/>
  <c r="AEF29" i="11" s="1"/>
  <c r="AEF13" i="11"/>
  <c r="AEC30" i="11"/>
  <c r="AEC27" i="11"/>
  <c r="AEC13" i="11"/>
  <c r="AEC25" i="11"/>
  <c r="AEC29" i="11" s="1"/>
  <c r="ADZ30" i="11"/>
  <c r="ADZ25" i="11"/>
  <c r="ADZ29" i="11" s="1"/>
  <c r="ADZ13" i="11"/>
  <c r="ADZ27" i="11"/>
  <c r="ADW30" i="11"/>
  <c r="ADW27" i="11"/>
  <c r="ADW13" i="11"/>
  <c r="ADW25" i="11"/>
  <c r="ADW29" i="11" s="1"/>
  <c r="ADT30" i="11"/>
  <c r="ADT27" i="11"/>
  <c r="ADT13" i="11"/>
  <c r="ADT25" i="11"/>
  <c r="ADT29" i="11" s="1"/>
  <c r="ADQ30" i="11"/>
  <c r="ADQ25" i="11"/>
  <c r="ADQ29" i="11" s="1"/>
  <c r="ADQ13" i="11"/>
  <c r="ADQ27" i="11"/>
  <c r="ADO32" i="11"/>
  <c r="ADR32" i="11" s="1"/>
  <c r="ADU32" i="11" s="1"/>
  <c r="ADX32" i="11" s="1"/>
  <c r="AEA32" i="11" s="1"/>
  <c r="AED32" i="11" s="1"/>
  <c r="AEG32" i="11" s="1"/>
  <c r="AEJ32" i="11" s="1"/>
  <c r="AEM32" i="11" s="1"/>
  <c r="AEP32" i="11" s="1"/>
  <c r="AES32" i="11" s="1"/>
  <c r="AEV32" i="11" s="1"/>
  <c r="AEY32" i="11" s="1"/>
  <c r="AFB32" i="11" s="1"/>
  <c r="ADN30" i="11"/>
  <c r="ADN13" i="11"/>
  <c r="ADN27" i="11"/>
  <c r="ADN25" i="11"/>
  <c r="ADN29" i="11" s="1"/>
  <c r="ADK31" i="11"/>
  <c r="ACP31" i="11"/>
  <c r="ADE31" i="11"/>
  <c r="ACV31" i="11"/>
  <c r="ACY31" i="11"/>
  <c r="ACS31" i="11"/>
  <c r="ACG31" i="11"/>
  <c r="ACM31" i="11"/>
  <c r="ACJ31" i="11"/>
  <c r="AEZ7" i="2"/>
  <c r="AEW8" i="2"/>
  <c r="ACD31" i="11"/>
  <c r="ACH22" i="11"/>
  <c r="ACK20" i="11"/>
  <c r="ACA31" i="11"/>
  <c r="ACA32" i="11" s="1"/>
  <c r="ABT30" i="11"/>
  <c r="ABT25" i="11"/>
  <c r="ABT29" i="11" s="1"/>
  <c r="ABT27" i="11"/>
  <c r="ABT13" i="11"/>
  <c r="ABK31" i="11"/>
  <c r="ABQ31" i="11"/>
  <c r="ABN31" i="11"/>
  <c r="ABH31" i="11"/>
  <c r="AAP31" i="11"/>
  <c r="ABE31" i="11"/>
  <c r="ABB30" i="11"/>
  <c r="ABB25" i="11"/>
  <c r="ABB29" i="11" s="1"/>
  <c r="ABB27" i="11"/>
  <c r="ABB13" i="11"/>
  <c r="AAS31" i="11"/>
  <c r="AAY31" i="11"/>
  <c r="AAV31" i="11"/>
  <c r="AAM31" i="11"/>
  <c r="AAA31" i="11"/>
  <c r="AAJ31" i="11"/>
  <c r="ZU31" i="11"/>
  <c r="AAD31" i="11"/>
  <c r="AAG31" i="11"/>
  <c r="YZ31" i="11"/>
  <c r="ZI31" i="11"/>
  <c r="ZX31" i="11"/>
  <c r="ZO31" i="11"/>
  <c r="ZS22" i="11"/>
  <c r="ZV20" i="11"/>
  <c r="ZF31" i="11"/>
  <c r="ZR31" i="11"/>
  <c r="ZC31" i="11"/>
  <c r="ZL31" i="11"/>
  <c r="ZL32" i="11" s="1"/>
  <c r="YW31" i="11"/>
  <c r="YT31" i="11"/>
  <c r="YQ31" i="11"/>
  <c r="YB31" i="11"/>
  <c r="YN31" i="11"/>
  <c r="YK31" i="11"/>
  <c r="YH31" i="11"/>
  <c r="XS31" i="11"/>
  <c r="XG31" i="11"/>
  <c r="XP31" i="11"/>
  <c r="YE31" i="11"/>
  <c r="XY31" i="11"/>
  <c r="XV31" i="11"/>
  <c r="XM31" i="11"/>
  <c r="XJ31" i="11"/>
  <c r="XA31" i="11"/>
  <c r="XD31" i="11"/>
  <c r="WU31" i="11"/>
  <c r="WX31" i="11"/>
  <c r="WR31" i="11"/>
  <c r="WI31" i="11"/>
  <c r="WO31" i="11"/>
  <c r="WF31" i="11"/>
  <c r="WJ22" i="11"/>
  <c r="WM20" i="11"/>
  <c r="WL31" i="11"/>
  <c r="WC31" i="11"/>
  <c r="WC32" i="11" s="1"/>
  <c r="VZ31" i="11"/>
  <c r="VQ31" i="11"/>
  <c r="VW31" i="11"/>
  <c r="VT31" i="11"/>
  <c r="VN31" i="11"/>
  <c r="VK31" i="11"/>
  <c r="UN32" i="11"/>
  <c r="UQ32" i="11" s="1"/>
  <c r="UT32" i="11" s="1"/>
  <c r="UW32" i="11" s="1"/>
  <c r="UZ32" i="11" s="1"/>
  <c r="VC32" i="11" s="1"/>
  <c r="VF32" i="11" s="1"/>
  <c r="VI32" i="11" s="1"/>
  <c r="VL32" i="11" s="1"/>
  <c r="VO32" i="11" s="1"/>
  <c r="VR32" i="11" s="1"/>
  <c r="VU32" i="11" s="1"/>
  <c r="VX32" i="11" s="1"/>
  <c r="WA32" i="11" s="1"/>
  <c r="UM32" i="11"/>
  <c r="UP32" i="11" s="1"/>
  <c r="US32" i="11" s="1"/>
  <c r="UV32" i="11" s="1"/>
  <c r="UY32" i="11" s="1"/>
  <c r="VB32" i="11" s="1"/>
  <c r="VE32" i="11" s="1"/>
  <c r="VH32" i="11" s="1"/>
  <c r="TH32" i="11"/>
  <c r="TK32" i="11" s="1"/>
  <c r="TN32" i="11" s="1"/>
  <c r="TQ32" i="11" s="1"/>
  <c r="TT32" i="11" s="1"/>
  <c r="TW31" i="11"/>
  <c r="TL22" i="11"/>
  <c r="TO20" i="11"/>
  <c r="QR22" i="11"/>
  <c r="QU20" i="11"/>
  <c r="QN31" i="11"/>
  <c r="QN32" i="11" s="1"/>
  <c r="QQ32" i="11" s="1"/>
  <c r="QT32" i="11" s="1"/>
  <c r="QW32" i="11" s="1"/>
  <c r="QZ32" i="11" s="1"/>
  <c r="RC32" i="11" s="1"/>
  <c r="RF32" i="11" s="1"/>
  <c r="RI32" i="11" s="1"/>
  <c r="RL32" i="11" s="1"/>
  <c r="RQ32" i="11" s="1"/>
  <c r="RT32" i="11" s="1"/>
  <c r="RW32" i="11" s="1"/>
  <c r="RZ32" i="11" s="1"/>
  <c r="SC32" i="11" s="1"/>
  <c r="SF32" i="11" s="1"/>
  <c r="SI32" i="11" s="1"/>
  <c r="SL32" i="11" s="1"/>
  <c r="SO32" i="11" s="1"/>
  <c r="SR32" i="11" s="1"/>
  <c r="SU32" i="11" s="1"/>
  <c r="SX32" i="11" s="1"/>
  <c r="TA32" i="11" s="1"/>
  <c r="NW32" i="11"/>
  <c r="NZ32" i="11" s="1"/>
  <c r="OC32" i="11" s="1"/>
  <c r="OF32" i="11" s="1"/>
  <c r="OI32" i="11" s="1"/>
  <c r="OL32" i="11" s="1"/>
  <c r="OO32" i="11" s="1"/>
  <c r="OR32" i="11" s="1"/>
  <c r="OU32" i="11" s="1"/>
  <c r="OX32" i="11" s="1"/>
  <c r="PA32" i="11" s="1"/>
  <c r="PD32" i="11" s="1"/>
  <c r="PG32" i="11" s="1"/>
  <c r="PJ32" i="11" s="1"/>
  <c r="PM32" i="11" s="1"/>
  <c r="PP32" i="11" s="1"/>
  <c r="PS32" i="11" s="1"/>
  <c r="PV32" i="11" s="1"/>
  <c r="PY32" i="11" s="1"/>
  <c r="QB32" i="11" s="1"/>
  <c r="QE32" i="11" s="1"/>
  <c r="QH32" i="11" s="1"/>
  <c r="OA22" i="11"/>
  <c r="OD20" i="11"/>
  <c r="LF32" i="11"/>
  <c r="LI32" i="11" s="1"/>
  <c r="LL32" i="11" s="1"/>
  <c r="LO32" i="11" s="1"/>
  <c r="LR32" i="11" s="1"/>
  <c r="LU32" i="11" s="1"/>
  <c r="LX32" i="11" s="1"/>
  <c r="MA32" i="11" s="1"/>
  <c r="MD32" i="11" s="1"/>
  <c r="MG32" i="11" s="1"/>
  <c r="MJ32" i="11" s="1"/>
  <c r="MM32" i="11" s="1"/>
  <c r="MP32" i="11" s="1"/>
  <c r="MS32" i="11" s="1"/>
  <c r="MV32" i="11" s="1"/>
  <c r="MY32" i="11" s="1"/>
  <c r="NB32" i="11" s="1"/>
  <c r="NE32" i="11" s="1"/>
  <c r="NH32" i="11" s="1"/>
  <c r="NK32" i="11" s="1"/>
  <c r="NN32" i="11" s="1"/>
  <c r="NQ32" i="11" s="1"/>
  <c r="LJ22" i="11"/>
  <c r="LM20" i="11"/>
  <c r="IP32" i="11"/>
  <c r="IS32" i="11" s="1"/>
  <c r="IV32" i="11" s="1"/>
  <c r="IY32" i="11" s="1"/>
  <c r="JB32" i="11" s="1"/>
  <c r="JE32" i="11" s="1"/>
  <c r="JH32" i="11" s="1"/>
  <c r="JK32" i="11" s="1"/>
  <c r="JN32" i="11" s="1"/>
  <c r="JQ32" i="11" s="1"/>
  <c r="JT32" i="11" s="1"/>
  <c r="JW32" i="11" s="1"/>
  <c r="JZ32" i="11" s="1"/>
  <c r="KC32" i="11" s="1"/>
  <c r="KF32" i="11" s="1"/>
  <c r="KI32" i="11" s="1"/>
  <c r="KL32" i="11" s="1"/>
  <c r="KO32" i="11" s="1"/>
  <c r="KR32" i="11" s="1"/>
  <c r="KU32" i="11" s="1"/>
  <c r="IE22" i="11"/>
  <c r="IH20" i="11"/>
  <c r="FQ22" i="11"/>
  <c r="FT20" i="11"/>
  <c r="CP22" i="11"/>
  <c r="CS20" i="11"/>
  <c r="X22" i="11"/>
  <c r="AA20" i="11"/>
  <c r="ATD30" i="11" l="1"/>
  <c r="ATD27" i="11"/>
  <c r="ATD25" i="11"/>
  <c r="ATD29" i="11" s="1"/>
  <c r="ATD31" i="11" s="1"/>
  <c r="ATD13" i="11"/>
  <c r="ATA30" i="11"/>
  <c r="ATA27" i="11"/>
  <c r="ATA13" i="11"/>
  <c r="ATA25" i="11"/>
  <c r="ATA29" i="11" s="1"/>
  <c r="ATA31" i="11" s="1"/>
  <c r="ASX30" i="11"/>
  <c r="ASX27" i="11"/>
  <c r="ASX25" i="11"/>
  <c r="ASX29" i="11" s="1"/>
  <c r="ASX13" i="11"/>
  <c r="ASU30" i="11"/>
  <c r="ASU27" i="11"/>
  <c r="ASU13" i="11"/>
  <c r="ASU25" i="11"/>
  <c r="ASU29" i="11" s="1"/>
  <c r="ASR30" i="11"/>
  <c r="ASR25" i="11"/>
  <c r="ASR29" i="11" s="1"/>
  <c r="ASR13" i="11"/>
  <c r="ASR27" i="11"/>
  <c r="ASO30" i="11"/>
  <c r="ASO27" i="11"/>
  <c r="ASO25" i="11"/>
  <c r="ASO29" i="11" s="1"/>
  <c r="ASO13" i="11"/>
  <c r="ASL30" i="11"/>
  <c r="ASL13" i="11"/>
  <c r="ASL27" i="11"/>
  <c r="ASL25" i="11"/>
  <c r="ASL29" i="11" s="1"/>
  <c r="ASI30" i="11"/>
  <c r="ASI25" i="11"/>
  <c r="ASI29" i="11" s="1"/>
  <c r="ASI13" i="11"/>
  <c r="ASI27" i="11"/>
  <c r="ASF30" i="11"/>
  <c r="ASF27" i="11"/>
  <c r="ASF13" i="11"/>
  <c r="ASF25" i="11"/>
  <c r="ASF29" i="11" s="1"/>
  <c r="ASC30" i="11"/>
  <c r="ASC27" i="11"/>
  <c r="ASC13" i="11"/>
  <c r="ASC25" i="11"/>
  <c r="ASC29" i="11" s="1"/>
  <c r="AQZ32" i="11"/>
  <c r="ARC32" i="11" s="1"/>
  <c r="ARF32" i="11" s="1"/>
  <c r="ARI32" i="11" s="1"/>
  <c r="ARL32" i="11" s="1"/>
  <c r="ARO32" i="11" s="1"/>
  <c r="ARR32" i="11" s="1"/>
  <c r="ARU32" i="11" s="1"/>
  <c r="ARX32" i="11" s="1"/>
  <c r="ASA32" i="11" s="1"/>
  <c r="ASD32" i="11" s="1"/>
  <c r="ASG32" i="11" s="1"/>
  <c r="ASJ32" i="11" s="1"/>
  <c r="ASM32" i="11" s="1"/>
  <c r="ASP32" i="11" s="1"/>
  <c r="ASS32" i="11" s="1"/>
  <c r="ASV32" i="11" s="1"/>
  <c r="ASY32" i="11" s="1"/>
  <c r="ATB32" i="11" s="1"/>
  <c r="ATE32" i="11" s="1"/>
  <c r="ARZ30" i="11"/>
  <c r="ARZ27" i="11"/>
  <c r="ARZ13" i="11"/>
  <c r="ARZ25" i="11"/>
  <c r="ARZ29" i="11" s="1"/>
  <c r="ARW30" i="11"/>
  <c r="ARW27" i="11"/>
  <c r="ARW13" i="11"/>
  <c r="ARW25" i="11"/>
  <c r="ARW29" i="11" s="1"/>
  <c r="ART30" i="11"/>
  <c r="ART13" i="11"/>
  <c r="ART25" i="11"/>
  <c r="ART29" i="11" s="1"/>
  <c r="ART27" i="11"/>
  <c r="ARQ30" i="11"/>
  <c r="ARQ27" i="11"/>
  <c r="ARQ13" i="11"/>
  <c r="ARQ25" i="11"/>
  <c r="ARQ29" i="11" s="1"/>
  <c r="ARN30" i="11"/>
  <c r="ARN27" i="11"/>
  <c r="ARN13" i="11"/>
  <c r="ARN25" i="11"/>
  <c r="ARN29" i="11" s="1"/>
  <c r="ARK30" i="11"/>
  <c r="ARK27" i="11"/>
  <c r="ARK13" i="11"/>
  <c r="ARK25" i="11"/>
  <c r="ARK29" i="11" s="1"/>
  <c r="ARH30" i="11"/>
  <c r="ARH25" i="11"/>
  <c r="ARH29" i="11" s="1"/>
  <c r="ARH13" i="11"/>
  <c r="ARH27" i="11"/>
  <c r="ARE30" i="11"/>
  <c r="ARE27" i="11"/>
  <c r="ARE13" i="11"/>
  <c r="ARE25" i="11"/>
  <c r="ARE29" i="11" s="1"/>
  <c r="AQZ22" i="11"/>
  <c r="ARC20" i="11"/>
  <c r="AQY30" i="11"/>
  <c r="AQY13" i="11"/>
  <c r="AQY27" i="11"/>
  <c r="AQY25" i="11"/>
  <c r="AQY29" i="11" s="1"/>
  <c r="AQV30" i="11"/>
  <c r="AQV27" i="11"/>
  <c r="AQV25" i="11"/>
  <c r="AQV29" i="11" s="1"/>
  <c r="AQV13" i="11"/>
  <c r="AQS30" i="11"/>
  <c r="AQS27" i="11"/>
  <c r="AQS25" i="11"/>
  <c r="AQS29" i="11" s="1"/>
  <c r="AQS13" i="11"/>
  <c r="AQP30" i="11"/>
  <c r="AQP27" i="11"/>
  <c r="AQP13" i="11"/>
  <c r="AQP25" i="11"/>
  <c r="AQP29" i="11" s="1"/>
  <c r="AQM30" i="11"/>
  <c r="AQM27" i="11"/>
  <c r="AQM25" i="11"/>
  <c r="AQM29" i="11" s="1"/>
  <c r="AQM13" i="11"/>
  <c r="AQJ30" i="11"/>
  <c r="AQJ27" i="11"/>
  <c r="AQJ25" i="11"/>
  <c r="AQJ29" i="11" s="1"/>
  <c r="AQJ13" i="11"/>
  <c r="AQG30" i="11"/>
  <c r="AQG27" i="11"/>
  <c r="AQG13" i="11"/>
  <c r="AQG25" i="11"/>
  <c r="AQG29" i="11" s="1"/>
  <c r="AQD30" i="11"/>
  <c r="AQD27" i="11"/>
  <c r="AQD13" i="11"/>
  <c r="AQD25" i="11"/>
  <c r="AQD29" i="11" s="1"/>
  <c r="AQA30" i="11"/>
  <c r="AQA25" i="11"/>
  <c r="AQA29" i="11" s="1"/>
  <c r="AQA13" i="11"/>
  <c r="AQA27" i="11"/>
  <c r="APX30" i="11"/>
  <c r="APX13" i="11"/>
  <c r="APX27" i="11"/>
  <c r="APX25" i="11"/>
  <c r="APX29" i="11" s="1"/>
  <c r="APU30" i="11"/>
  <c r="APU27" i="11"/>
  <c r="APU13" i="11"/>
  <c r="APU25" i="11"/>
  <c r="APU29" i="11" s="1"/>
  <c r="APR30" i="11"/>
  <c r="APR27" i="11"/>
  <c r="APR13" i="11"/>
  <c r="APR25" i="11"/>
  <c r="APR29" i="11" s="1"/>
  <c r="APO30" i="11"/>
  <c r="APO25" i="11"/>
  <c r="APO29" i="11" s="1"/>
  <c r="APO13" i="11"/>
  <c r="APO27" i="11"/>
  <c r="APL30" i="11"/>
  <c r="APL13" i="11"/>
  <c r="APL27" i="11"/>
  <c r="APL25" i="11"/>
  <c r="APL29" i="11" s="1"/>
  <c r="API30" i="11"/>
  <c r="API25" i="11"/>
  <c r="API29" i="11" s="1"/>
  <c r="API27" i="11"/>
  <c r="API13" i="11"/>
  <c r="APF30" i="11"/>
  <c r="APF27" i="11"/>
  <c r="APF13" i="11"/>
  <c r="APF25" i="11"/>
  <c r="APF29" i="11" s="1"/>
  <c r="APC30" i="11"/>
  <c r="APC25" i="11"/>
  <c r="APC29" i="11" s="1"/>
  <c r="APC13" i="11"/>
  <c r="APC27" i="11"/>
  <c r="AOZ13" i="11"/>
  <c r="AOZ30" i="11"/>
  <c r="AOZ27" i="11"/>
  <c r="AOZ25" i="11"/>
  <c r="AOZ29" i="11" s="1"/>
  <c r="AOW30" i="11"/>
  <c r="AOW27" i="11"/>
  <c r="AOW13" i="11"/>
  <c r="AOW25" i="11"/>
  <c r="AOW29" i="11" s="1"/>
  <c r="AOT30" i="11"/>
  <c r="AOT13" i="11"/>
  <c r="AOT25" i="11"/>
  <c r="AOT29" i="11" s="1"/>
  <c r="AOT27" i="11"/>
  <c r="AOQ30" i="11"/>
  <c r="AOQ25" i="11"/>
  <c r="AOQ29" i="11" s="1"/>
  <c r="AOQ13" i="11"/>
  <c r="AOQ27" i="11"/>
  <c r="AON30" i="11"/>
  <c r="AON27" i="11"/>
  <c r="AON25" i="11"/>
  <c r="AON29" i="11" s="1"/>
  <c r="AON13" i="11"/>
  <c r="AOK30" i="11"/>
  <c r="AOK25" i="11"/>
  <c r="AOK29" i="11" s="1"/>
  <c r="AOK27" i="11"/>
  <c r="AOK13" i="11"/>
  <c r="AOH30" i="11"/>
  <c r="AOH27" i="11"/>
  <c r="AOH13" i="11"/>
  <c r="AOH25" i="11"/>
  <c r="AOH29" i="11" s="1"/>
  <c r="AOE30" i="11"/>
  <c r="AOE27" i="11"/>
  <c r="AOE13" i="11"/>
  <c r="AOE25" i="11"/>
  <c r="AOE29" i="11" s="1"/>
  <c r="AOC22" i="11"/>
  <c r="AOF20" i="11"/>
  <c r="AOB30" i="11"/>
  <c r="AOB27" i="11"/>
  <c r="AOB13" i="11"/>
  <c r="AOB25" i="11"/>
  <c r="AOB29" i="11" s="1"/>
  <c r="ANY30" i="11"/>
  <c r="ANY25" i="11"/>
  <c r="ANY29" i="11" s="1"/>
  <c r="ANY13" i="11"/>
  <c r="ANY27" i="11"/>
  <c r="ANV30" i="11"/>
  <c r="ANV25" i="11"/>
  <c r="ANV29" i="11" s="1"/>
  <c r="ANV13" i="11"/>
  <c r="ANV27" i="11"/>
  <c r="ANS30" i="11"/>
  <c r="ANS27" i="11"/>
  <c r="ANS25" i="11"/>
  <c r="ANS29" i="11" s="1"/>
  <c r="ANS13" i="11"/>
  <c r="ANP30" i="11"/>
  <c r="ANP27" i="11"/>
  <c r="ANP25" i="11"/>
  <c r="ANP29" i="11" s="1"/>
  <c r="ANP13" i="11"/>
  <c r="ANM30" i="11"/>
  <c r="ANM13" i="11"/>
  <c r="ANM27" i="11"/>
  <c r="ANM25" i="11"/>
  <c r="ANM29" i="11" s="1"/>
  <c r="ANJ30" i="11"/>
  <c r="ANJ27" i="11"/>
  <c r="ANJ13" i="11"/>
  <c r="ANJ25" i="11"/>
  <c r="ANJ29" i="11" s="1"/>
  <c r="ANG30" i="11"/>
  <c r="ANG27" i="11"/>
  <c r="ANG13" i="11"/>
  <c r="ANG25" i="11"/>
  <c r="ANG29" i="11" s="1"/>
  <c r="AND30" i="11"/>
  <c r="AND13" i="11"/>
  <c r="AND27" i="11"/>
  <c r="AND25" i="11"/>
  <c r="AND29" i="11" s="1"/>
  <c r="ANA13" i="11"/>
  <c r="ANA30" i="11"/>
  <c r="ANA27" i="11"/>
  <c r="ANA25" i="11"/>
  <c r="ANA29" i="11" s="1"/>
  <c r="AMU30" i="11"/>
  <c r="AMU27" i="11"/>
  <c r="AMU25" i="11"/>
  <c r="AMU29" i="11" s="1"/>
  <c r="AMU13" i="11"/>
  <c r="AMR30" i="11"/>
  <c r="AMR27" i="11"/>
  <c r="AMR25" i="11"/>
  <c r="AMR29" i="11" s="1"/>
  <c r="AMR13" i="11"/>
  <c r="AMO30" i="11"/>
  <c r="AMO27" i="11"/>
  <c r="AMO13" i="11"/>
  <c r="AMO25" i="11"/>
  <c r="AMO29" i="11" s="1"/>
  <c r="AML30" i="11"/>
  <c r="AML27" i="11"/>
  <c r="AML13" i="11"/>
  <c r="AML25" i="11"/>
  <c r="AML29" i="11" s="1"/>
  <c r="AMI30" i="11"/>
  <c r="AMI27" i="11"/>
  <c r="AMI13" i="11"/>
  <c r="AMI25" i="11"/>
  <c r="AMI29" i="11" s="1"/>
  <c r="AMF30" i="11"/>
  <c r="AMF27" i="11"/>
  <c r="AMF13" i="11"/>
  <c r="AMF25" i="11"/>
  <c r="AMF29" i="11" s="1"/>
  <c r="AMC30" i="11"/>
  <c r="AMC25" i="11"/>
  <c r="AMC29" i="11" s="1"/>
  <c r="AMC13" i="11"/>
  <c r="AMC27" i="11"/>
  <c r="ALZ30" i="11"/>
  <c r="ALZ27" i="11"/>
  <c r="ALZ13" i="11"/>
  <c r="ALZ25" i="11"/>
  <c r="ALZ29" i="11" s="1"/>
  <c r="ALW30" i="11"/>
  <c r="ALW25" i="11"/>
  <c r="ALW29" i="11" s="1"/>
  <c r="ALW27" i="11"/>
  <c r="ALW13" i="11"/>
  <c r="ALT30" i="11"/>
  <c r="ALT27" i="11"/>
  <c r="ALT13" i="11"/>
  <c r="ALT25" i="11"/>
  <c r="ALT29" i="11" s="1"/>
  <c r="ALQ30" i="11"/>
  <c r="ALQ27" i="11"/>
  <c r="ALQ13" i="11"/>
  <c r="ALQ25" i="11"/>
  <c r="ALQ29" i="11" s="1"/>
  <c r="ALN30" i="11"/>
  <c r="ALN25" i="11"/>
  <c r="ALN29" i="11" s="1"/>
  <c r="ALN13" i="11"/>
  <c r="ALN27" i="11"/>
  <c r="ALK30" i="11"/>
  <c r="ALK27" i="11"/>
  <c r="ALK13" i="11"/>
  <c r="ALK25" i="11"/>
  <c r="ALK29" i="11" s="1"/>
  <c r="ALI22" i="11"/>
  <c r="ALL20" i="11"/>
  <c r="ALH25" i="11"/>
  <c r="ALH29" i="11" s="1"/>
  <c r="ALH30" i="11"/>
  <c r="ALH27" i="11"/>
  <c r="ALH13" i="11"/>
  <c r="ALE30" i="11"/>
  <c r="ALE13" i="11"/>
  <c r="ALE27" i="11"/>
  <c r="ALE25" i="11"/>
  <c r="ALE29" i="11" s="1"/>
  <c r="ALB30" i="11"/>
  <c r="ALB13" i="11"/>
  <c r="ALB27" i="11"/>
  <c r="ALB25" i="11"/>
  <c r="ALB29" i="11" s="1"/>
  <c r="AKY30" i="11"/>
  <c r="AKY27" i="11"/>
  <c r="AKY13" i="11"/>
  <c r="AKY25" i="11"/>
  <c r="AKY29" i="11" s="1"/>
  <c r="AKV30" i="11"/>
  <c r="AKV27" i="11"/>
  <c r="AKV13" i="11"/>
  <c r="AKV25" i="11"/>
  <c r="AKV29" i="11" s="1"/>
  <c r="AKS30" i="11"/>
  <c r="AKS27" i="11"/>
  <c r="AKS13" i="11"/>
  <c r="AKS25" i="11"/>
  <c r="AKS29" i="11" s="1"/>
  <c r="AKP30" i="11"/>
  <c r="AKP27" i="11"/>
  <c r="AKP13" i="11"/>
  <c r="AKP25" i="11"/>
  <c r="AKP29" i="11" s="1"/>
  <c r="AKM30" i="11"/>
  <c r="AKM27" i="11"/>
  <c r="AKM13" i="11"/>
  <c r="AKM25" i="11"/>
  <c r="AKM29" i="11" s="1"/>
  <c r="AKJ30" i="11"/>
  <c r="AKJ27" i="11"/>
  <c r="AKJ13" i="11"/>
  <c r="AKJ25" i="11"/>
  <c r="AKJ29" i="11" s="1"/>
  <c r="AKG30" i="11"/>
  <c r="AKG27" i="11"/>
  <c r="AKG13" i="11"/>
  <c r="AKG25" i="11"/>
  <c r="AKG29" i="11" s="1"/>
  <c r="AKD30" i="11"/>
  <c r="AKD13" i="11"/>
  <c r="AKD27" i="11"/>
  <c r="AKD25" i="11"/>
  <c r="AKD29" i="11" s="1"/>
  <c r="AKA30" i="11"/>
  <c r="AKA27" i="11"/>
  <c r="AKA13" i="11"/>
  <c r="AKA25" i="11"/>
  <c r="AKA29" i="11" s="1"/>
  <c r="AJX30" i="11"/>
  <c r="AJX27" i="11"/>
  <c r="AJX13" i="11"/>
  <c r="AJX25" i="11"/>
  <c r="AJX29" i="11" s="1"/>
  <c r="AJU30" i="11"/>
  <c r="AJU27" i="11"/>
  <c r="AJU25" i="11"/>
  <c r="AJU29" i="11" s="1"/>
  <c r="AJU13" i="11"/>
  <c r="AJR13" i="11"/>
  <c r="AJR27" i="11"/>
  <c r="AJR25" i="11"/>
  <c r="AJR29" i="11" s="1"/>
  <c r="AJR30" i="11"/>
  <c r="AJO30" i="11"/>
  <c r="AJO13" i="11"/>
  <c r="AJO27" i="11"/>
  <c r="AJO25" i="11"/>
  <c r="AJO29" i="11" s="1"/>
  <c r="AJL30" i="11"/>
  <c r="AJL25" i="11"/>
  <c r="AJL29" i="11" s="1"/>
  <c r="AJL13" i="11"/>
  <c r="AJL27" i="11"/>
  <c r="AJI30" i="11"/>
  <c r="AJI27" i="11"/>
  <c r="AJI25" i="11"/>
  <c r="AJI29" i="11" s="1"/>
  <c r="AJI13" i="11"/>
  <c r="AJF30" i="11"/>
  <c r="AJF27" i="11"/>
  <c r="AJF13" i="11"/>
  <c r="AJF25" i="11"/>
  <c r="AJF29" i="11" s="1"/>
  <c r="AJC27" i="11"/>
  <c r="AJC30" i="11"/>
  <c r="AJC13" i="11"/>
  <c r="AJC25" i="11"/>
  <c r="AJC29" i="11" s="1"/>
  <c r="AIZ30" i="11"/>
  <c r="AIZ13" i="11"/>
  <c r="AIZ25" i="11"/>
  <c r="AIZ29" i="11" s="1"/>
  <c r="AIZ27" i="11"/>
  <c r="AIW30" i="11"/>
  <c r="AIW27" i="11"/>
  <c r="AIW13" i="11"/>
  <c r="AIW25" i="11"/>
  <c r="AIW29" i="11" s="1"/>
  <c r="AIT30" i="11"/>
  <c r="AIT27" i="11"/>
  <c r="AIT13" i="11"/>
  <c r="AIT25" i="11"/>
  <c r="AIT29" i="11" s="1"/>
  <c r="AIQ30" i="11"/>
  <c r="AIQ25" i="11"/>
  <c r="AIQ29" i="11" s="1"/>
  <c r="AIQ13" i="11"/>
  <c r="AIQ27" i="11"/>
  <c r="AIN30" i="11"/>
  <c r="AIN27" i="11"/>
  <c r="AIN25" i="11"/>
  <c r="AIN29" i="11" s="1"/>
  <c r="AIN13" i="11"/>
  <c r="AIL22" i="11"/>
  <c r="AIO20" i="11"/>
  <c r="AIK30" i="11"/>
  <c r="AIK13" i="11"/>
  <c r="AIK25" i="11"/>
  <c r="AIK29" i="11" s="1"/>
  <c r="AIK27" i="11"/>
  <c r="AIH30" i="11"/>
  <c r="AIH13" i="11"/>
  <c r="AIH27" i="11"/>
  <c r="AIH25" i="11"/>
  <c r="AIH29" i="11" s="1"/>
  <c r="AIE30" i="11"/>
  <c r="AIE25" i="11"/>
  <c r="AIE29" i="11" s="1"/>
  <c r="AIE13" i="11"/>
  <c r="AIE27" i="11"/>
  <c r="AIB30" i="11"/>
  <c r="AIB25" i="11"/>
  <c r="AIB29" i="11" s="1"/>
  <c r="AIB13" i="11"/>
  <c r="AIB27" i="11"/>
  <c r="AHY30" i="11"/>
  <c r="AHY27" i="11"/>
  <c r="AHY25" i="11"/>
  <c r="AHY29" i="11" s="1"/>
  <c r="AHY13" i="11"/>
  <c r="AHV30" i="11"/>
  <c r="AHV13" i="11"/>
  <c r="AHV27" i="11"/>
  <c r="AHV25" i="11"/>
  <c r="AHV29" i="11" s="1"/>
  <c r="AHS13" i="11"/>
  <c r="AHS30" i="11"/>
  <c r="AHS27" i="11"/>
  <c r="AHS25" i="11"/>
  <c r="AHS29" i="11" s="1"/>
  <c r="AHP30" i="11"/>
  <c r="AHP27" i="11"/>
  <c r="AHP13" i="11"/>
  <c r="AHP25" i="11"/>
  <c r="AHP29" i="11" s="1"/>
  <c r="AHM30" i="11"/>
  <c r="AHM27" i="11"/>
  <c r="AHM13" i="11"/>
  <c r="AHM25" i="11"/>
  <c r="AHM29" i="11" s="1"/>
  <c r="AHJ30" i="11"/>
  <c r="AHJ27" i="11"/>
  <c r="AHJ25" i="11"/>
  <c r="AHJ29" i="11" s="1"/>
  <c r="AHJ13" i="11"/>
  <c r="AHG30" i="11"/>
  <c r="AHG27" i="11"/>
  <c r="AHG13" i="11"/>
  <c r="AHG25" i="11"/>
  <c r="AHG29" i="11" s="1"/>
  <c r="AHD30" i="11"/>
  <c r="AHD27" i="11"/>
  <c r="AHD13" i="11"/>
  <c r="AHD25" i="11"/>
  <c r="AHD29" i="11" s="1"/>
  <c r="AHA30" i="11"/>
  <c r="AHA25" i="11"/>
  <c r="AHA29" i="11" s="1"/>
  <c r="AHA27" i="11"/>
  <c r="AHA13" i="11"/>
  <c r="AGX30" i="11"/>
  <c r="AGX27" i="11"/>
  <c r="AGX13" i="11"/>
  <c r="AGX25" i="11"/>
  <c r="AGX29" i="11" s="1"/>
  <c r="AGU30" i="11"/>
  <c r="AGU27" i="11"/>
  <c r="AGU13" i="11"/>
  <c r="AGU25" i="11"/>
  <c r="AGU29" i="11" s="1"/>
  <c r="AGC31" i="11"/>
  <c r="AGR30" i="11"/>
  <c r="AGR27" i="11"/>
  <c r="AGR25" i="11"/>
  <c r="AGR29" i="11" s="1"/>
  <c r="AGR13" i="11"/>
  <c r="AGO30" i="11"/>
  <c r="AGO27" i="11"/>
  <c r="AGO25" i="11"/>
  <c r="AGO29" i="11" s="1"/>
  <c r="AGO13" i="11"/>
  <c r="AGL30" i="11"/>
  <c r="AGL25" i="11"/>
  <c r="AGL29" i="11" s="1"/>
  <c r="AGL13" i="11"/>
  <c r="AGL27" i="11"/>
  <c r="AGI30" i="11"/>
  <c r="AGI27" i="11"/>
  <c r="AGI25" i="11"/>
  <c r="AGI29" i="11" s="1"/>
  <c r="AGI13" i="11"/>
  <c r="AFP31" i="11"/>
  <c r="AGF31" i="11"/>
  <c r="AFZ31" i="11"/>
  <c r="AFZ32" i="11" s="1"/>
  <c r="AFS31" i="11"/>
  <c r="AFV31" i="11"/>
  <c r="AFM31" i="11"/>
  <c r="AEU31" i="11"/>
  <c r="AFD31" i="11"/>
  <c r="AFD32" i="11" s="1"/>
  <c r="AFN22" i="11"/>
  <c r="AFQ20" i="11"/>
  <c r="AFA31" i="11"/>
  <c r="AFJ31" i="11"/>
  <c r="AFG31" i="11"/>
  <c r="AEX31" i="11"/>
  <c r="AEI31" i="11"/>
  <c r="AER31" i="11"/>
  <c r="AEL31" i="11"/>
  <c r="AEO31" i="11"/>
  <c r="ADW31" i="11"/>
  <c r="AEF31" i="11"/>
  <c r="ADT31" i="11"/>
  <c r="AEC31" i="11"/>
  <c r="ADZ31" i="11"/>
  <c r="ADQ31" i="11"/>
  <c r="ADN31" i="11"/>
  <c r="ACD32" i="11"/>
  <c r="ACG32" i="11" s="1"/>
  <c r="ACJ32" i="11" s="1"/>
  <c r="ACM32" i="11" s="1"/>
  <c r="ACP32" i="11" s="1"/>
  <c r="ACS32" i="11" s="1"/>
  <c r="ACV32" i="11" s="1"/>
  <c r="ACY32" i="11" s="1"/>
  <c r="ADB32" i="11" s="1"/>
  <c r="ADE32" i="11" s="1"/>
  <c r="ADH32" i="11" s="1"/>
  <c r="ADK32" i="11" s="1"/>
  <c r="ACK22" i="11"/>
  <c r="ACN20" i="11"/>
  <c r="AFC7" i="2"/>
  <c r="AEZ8" i="2"/>
  <c r="ABT31" i="11"/>
  <c r="ABB31" i="11"/>
  <c r="ZO32" i="11"/>
  <c r="ZR32" i="11" s="1"/>
  <c r="ZU32" i="11" s="1"/>
  <c r="ZX32" i="11" s="1"/>
  <c r="AAA32" i="11" s="1"/>
  <c r="AAD32" i="11" s="1"/>
  <c r="AAG32" i="11" s="1"/>
  <c r="AAJ32" i="11" s="1"/>
  <c r="AAM32" i="11" s="1"/>
  <c r="AAP32" i="11" s="1"/>
  <c r="AAS32" i="11" s="1"/>
  <c r="AAV32" i="11" s="1"/>
  <c r="AAY32" i="11" s="1"/>
  <c r="ZV22" i="11"/>
  <c r="ZY20" i="11"/>
  <c r="WF32" i="11"/>
  <c r="WI32" i="11" s="1"/>
  <c r="WL32" i="11" s="1"/>
  <c r="WO32" i="11" s="1"/>
  <c r="WR32" i="11" s="1"/>
  <c r="WU32" i="11" s="1"/>
  <c r="WX32" i="11" s="1"/>
  <c r="XA32" i="11" s="1"/>
  <c r="XD32" i="11" s="1"/>
  <c r="XG32" i="11" s="1"/>
  <c r="XJ32" i="11" s="1"/>
  <c r="XM32" i="11" s="1"/>
  <c r="XP32" i="11" s="1"/>
  <c r="XS32" i="11" s="1"/>
  <c r="XV32" i="11" s="1"/>
  <c r="XY32" i="11" s="1"/>
  <c r="YB32" i="11" s="1"/>
  <c r="YE32" i="11" s="1"/>
  <c r="YH32" i="11" s="1"/>
  <c r="YK32" i="11" s="1"/>
  <c r="YN32" i="11" s="1"/>
  <c r="YQ32" i="11" s="1"/>
  <c r="YT32" i="11" s="1"/>
  <c r="YW32" i="11" s="1"/>
  <c r="YZ32" i="11" s="1"/>
  <c r="ZC32" i="11" s="1"/>
  <c r="ZF32" i="11" s="1"/>
  <c r="ZI32" i="11" s="1"/>
  <c r="WM22" i="11"/>
  <c r="WP20" i="11"/>
  <c r="VK32" i="11"/>
  <c r="VN32" i="11" s="1"/>
  <c r="VQ32" i="11" s="1"/>
  <c r="VT32" i="11" s="1"/>
  <c r="VW32" i="11" s="1"/>
  <c r="VZ32" i="11" s="1"/>
  <c r="TW32" i="11"/>
  <c r="TZ32" i="11" s="1"/>
  <c r="UC32" i="11" s="1"/>
  <c r="UF32" i="11" s="1"/>
  <c r="UI32" i="11" s="1"/>
  <c r="TO22" i="11"/>
  <c r="TR20" i="11"/>
  <c r="QU22" i="11"/>
  <c r="QX20" i="11"/>
  <c r="OD22" i="11"/>
  <c r="OG20" i="11"/>
  <c r="LM22" i="11"/>
  <c r="LP20" i="11"/>
  <c r="IH22" i="11"/>
  <c r="IK20" i="11"/>
  <c r="FT22" i="11"/>
  <c r="FW20" i="11"/>
  <c r="CS22" i="11"/>
  <c r="CV20" i="11"/>
  <c r="AA22" i="11"/>
  <c r="AD20" i="11"/>
  <c r="ASX31" i="11" l="1"/>
  <c r="ASU31" i="11"/>
  <c r="ASR31" i="11"/>
  <c r="ASF31" i="11"/>
  <c r="ASO31" i="11"/>
  <c r="ASL31" i="11"/>
  <c r="ASI31" i="11"/>
  <c r="ASC31" i="11"/>
  <c r="ARZ31" i="11"/>
  <c r="ARW31" i="11"/>
  <c r="ARK31" i="11"/>
  <c r="ARQ31" i="11"/>
  <c r="ART31" i="11"/>
  <c r="ARN31" i="11"/>
  <c r="AQG31" i="11"/>
  <c r="ARE31" i="11"/>
  <c r="ARH31" i="11"/>
  <c r="AQP31" i="11"/>
  <c r="ARC22" i="11"/>
  <c r="ARF20" i="11"/>
  <c r="AQM31" i="11"/>
  <c r="AQS31" i="11"/>
  <c r="AQS32" i="11" s="1"/>
  <c r="AQY31" i="11"/>
  <c r="ARB30" i="11"/>
  <c r="ARB13" i="11"/>
  <c r="ARB27" i="11"/>
  <c r="ARB25" i="11"/>
  <c r="ARB29" i="11" s="1"/>
  <c r="AQV31" i="11"/>
  <c r="AQJ31" i="11"/>
  <c r="APR31" i="11"/>
  <c r="AQA31" i="11"/>
  <c r="AQD31" i="11"/>
  <c r="APL31" i="11"/>
  <c r="APU31" i="11"/>
  <c r="APX31" i="11"/>
  <c r="AOE31" i="11"/>
  <c r="AOW31" i="11"/>
  <c r="APF31" i="11"/>
  <c r="APO31" i="11"/>
  <c r="API31" i="11"/>
  <c r="AOZ31" i="11"/>
  <c r="APC31" i="11"/>
  <c r="AON31" i="11"/>
  <c r="AOQ31" i="11"/>
  <c r="AOT31" i="11"/>
  <c r="AOK31" i="11"/>
  <c r="AOF22" i="11"/>
  <c r="AOI20" i="11"/>
  <c r="AOB31" i="11"/>
  <c r="ANS31" i="11"/>
  <c r="AOH31" i="11"/>
  <c r="ANY31" i="11"/>
  <c r="ANV31" i="11"/>
  <c r="ANV32" i="11" s="1"/>
  <c r="ANP31" i="11"/>
  <c r="ANJ31" i="11"/>
  <c r="ANM31" i="11"/>
  <c r="AML31" i="11"/>
  <c r="ANG31" i="11"/>
  <c r="ANA31" i="11"/>
  <c r="AND31" i="11"/>
  <c r="AMU31" i="11"/>
  <c r="AMR31" i="11"/>
  <c r="AMO31" i="11"/>
  <c r="AMI31" i="11"/>
  <c r="AMF31" i="11"/>
  <c r="ALQ31" i="11"/>
  <c r="ALZ31" i="11"/>
  <c r="AMC31" i="11"/>
  <c r="ALW31" i="11"/>
  <c r="ALT31" i="11"/>
  <c r="AKJ31" i="11"/>
  <c r="AKS31" i="11"/>
  <c r="ALB31" i="11"/>
  <c r="ALK31" i="11"/>
  <c r="ALL22" i="11"/>
  <c r="ALO20" i="11"/>
  <c r="AKP31" i="11"/>
  <c r="ALN31" i="11"/>
  <c r="ALE31" i="11"/>
  <c r="ALH31" i="11"/>
  <c r="AKY31" i="11"/>
  <c r="AKY32" i="11" s="1"/>
  <c r="AKM31" i="11"/>
  <c r="AKV31" i="11"/>
  <c r="AJF31" i="11"/>
  <c r="AJO31" i="11"/>
  <c r="AJX31" i="11"/>
  <c r="AKG31" i="11"/>
  <c r="AKD31" i="11"/>
  <c r="AKA31" i="11"/>
  <c r="AJU31" i="11"/>
  <c r="AJR31" i="11"/>
  <c r="AJL31" i="11"/>
  <c r="AJI31" i="11"/>
  <c r="AIN31" i="11"/>
  <c r="AIZ31" i="11"/>
  <c r="AJC31" i="11"/>
  <c r="AIW31" i="11"/>
  <c r="AIT31" i="11"/>
  <c r="AIO22" i="11"/>
  <c r="AIR20" i="11"/>
  <c r="AHS31" i="11"/>
  <c r="AIQ31" i="11"/>
  <c r="AGX31" i="11"/>
  <c r="AHG31" i="11"/>
  <c r="AHP31" i="11"/>
  <c r="AHY31" i="11"/>
  <c r="AIK31" i="11"/>
  <c r="AIH31" i="11"/>
  <c r="AHV31" i="11"/>
  <c r="AIE31" i="11"/>
  <c r="AIB31" i="11"/>
  <c r="AIB32" i="11" s="1"/>
  <c r="AHJ31" i="11"/>
  <c r="AHM31" i="11"/>
  <c r="AHD31" i="11"/>
  <c r="AHA31" i="11"/>
  <c r="AGC32" i="11"/>
  <c r="AGF32" i="11" s="1"/>
  <c r="AGU31" i="11"/>
  <c r="AGR31" i="11"/>
  <c r="AGO31" i="11"/>
  <c r="AGL31" i="11"/>
  <c r="AFG32" i="11"/>
  <c r="AFJ32" i="11" s="1"/>
  <c r="AFM32" i="11" s="1"/>
  <c r="AFP32" i="11" s="1"/>
  <c r="AFS32" i="11" s="1"/>
  <c r="AFV32" i="11" s="1"/>
  <c r="AGI31" i="11"/>
  <c r="AFQ22" i="11"/>
  <c r="AFT20" i="11"/>
  <c r="ADN32" i="11"/>
  <c r="ADQ32" i="11" s="1"/>
  <c r="ADT32" i="11" s="1"/>
  <c r="ADW32" i="11" s="1"/>
  <c r="ADZ32" i="11" s="1"/>
  <c r="AEC32" i="11" s="1"/>
  <c r="AEF32" i="11" s="1"/>
  <c r="AEI32" i="11" s="1"/>
  <c r="AEL32" i="11" s="1"/>
  <c r="AEO32" i="11" s="1"/>
  <c r="AER32" i="11" s="1"/>
  <c r="AEU32" i="11" s="1"/>
  <c r="AEX32" i="11" s="1"/>
  <c r="AFA32" i="11" s="1"/>
  <c r="ACN22" i="11"/>
  <c r="ACQ20" i="11"/>
  <c r="AFF7" i="2"/>
  <c r="AFC8" i="2"/>
  <c r="ABB32" i="11"/>
  <c r="ABE32" i="11" s="1"/>
  <c r="ABH32" i="11" s="1"/>
  <c r="ABK32" i="11" s="1"/>
  <c r="ABN32" i="11" s="1"/>
  <c r="ABQ32" i="11" s="1"/>
  <c r="ABT32" i="11" s="1"/>
  <c r="ZY22" i="11"/>
  <c r="AAB20" i="11"/>
  <c r="WP22" i="11"/>
  <c r="WS20" i="11"/>
  <c r="TR22" i="11"/>
  <c r="TU20" i="11"/>
  <c r="QX22" i="11"/>
  <c r="RA20" i="11"/>
  <c r="OG22" i="11"/>
  <c r="OJ20" i="11"/>
  <c r="LP22" i="11"/>
  <c r="LS20" i="11"/>
  <c r="IK22" i="11"/>
  <c r="IN20" i="11"/>
  <c r="FW22" i="11"/>
  <c r="FZ20" i="11"/>
  <c r="CV22" i="11"/>
  <c r="CY20" i="11"/>
  <c r="AD22" i="11"/>
  <c r="AG20" i="11"/>
  <c r="AQV32" i="11" l="1"/>
  <c r="AQY32" i="11" s="1"/>
  <c r="ARF22" i="11"/>
  <c r="ARI20" i="11"/>
  <c r="ARB31" i="11"/>
  <c r="AOI22" i="11"/>
  <c r="AOL20" i="11"/>
  <c r="ANY32" i="11"/>
  <c r="AOB32" i="11" s="1"/>
  <c r="AOE32" i="11" s="1"/>
  <c r="AOH32" i="11" s="1"/>
  <c r="AOK32" i="11" s="1"/>
  <c r="AON32" i="11" s="1"/>
  <c r="AOQ32" i="11" s="1"/>
  <c r="AOT32" i="11" s="1"/>
  <c r="AOW32" i="11" s="1"/>
  <c r="AOZ32" i="11" s="1"/>
  <c r="APC32" i="11" s="1"/>
  <c r="APF32" i="11" s="1"/>
  <c r="API32" i="11" s="1"/>
  <c r="APL32" i="11" s="1"/>
  <c r="APO32" i="11" s="1"/>
  <c r="APR32" i="11" s="1"/>
  <c r="APU32" i="11" s="1"/>
  <c r="APX32" i="11" s="1"/>
  <c r="AQA32" i="11" s="1"/>
  <c r="AQD32" i="11" s="1"/>
  <c r="AQG32" i="11" s="1"/>
  <c r="AQJ32" i="11" s="1"/>
  <c r="AQM32" i="11" s="1"/>
  <c r="AQP32" i="11" s="1"/>
  <c r="ALB32" i="11"/>
  <c r="ALE32" i="11" s="1"/>
  <c r="ALH32" i="11" s="1"/>
  <c r="ALK32" i="11" s="1"/>
  <c r="ALN32" i="11" s="1"/>
  <c r="ALQ32" i="11" s="1"/>
  <c r="ALT32" i="11" s="1"/>
  <c r="ALW32" i="11" s="1"/>
  <c r="ALZ32" i="11" s="1"/>
  <c r="AMC32" i="11" s="1"/>
  <c r="AMF32" i="11" s="1"/>
  <c r="AMI32" i="11" s="1"/>
  <c r="AML32" i="11" s="1"/>
  <c r="AMO32" i="11" s="1"/>
  <c r="AMR32" i="11" s="1"/>
  <c r="AMU32" i="11" s="1"/>
  <c r="ANA32" i="11" s="1"/>
  <c r="AND32" i="11" s="1"/>
  <c r="ANG32" i="11" s="1"/>
  <c r="ANJ32" i="11" s="1"/>
  <c r="ANM32" i="11" s="1"/>
  <c r="ANP32" i="11" s="1"/>
  <c r="ANS32" i="11" s="1"/>
  <c r="ALO22" i="11"/>
  <c r="ALR20" i="11"/>
  <c r="AIR22" i="11"/>
  <c r="AIU20" i="11"/>
  <c r="AIE32" i="11"/>
  <c r="AIH32" i="11" s="1"/>
  <c r="AIK32" i="11" s="1"/>
  <c r="AIN32" i="11" s="1"/>
  <c r="AIQ32" i="11" s="1"/>
  <c r="AIT32" i="11" s="1"/>
  <c r="AIW32" i="11" s="1"/>
  <c r="AIZ32" i="11" s="1"/>
  <c r="AJC32" i="11" s="1"/>
  <c r="AJF32" i="11" s="1"/>
  <c r="AJI32" i="11" s="1"/>
  <c r="AJL32" i="11" s="1"/>
  <c r="AJO32" i="11" s="1"/>
  <c r="AJR32" i="11" s="1"/>
  <c r="AJU32" i="11" s="1"/>
  <c r="AJX32" i="11" s="1"/>
  <c r="AKA32" i="11" s="1"/>
  <c r="AKD32" i="11" s="1"/>
  <c r="AKG32" i="11" s="1"/>
  <c r="AKJ32" i="11" s="1"/>
  <c r="AKM32" i="11" s="1"/>
  <c r="AKP32" i="11" s="1"/>
  <c r="AKS32" i="11" s="1"/>
  <c r="AKV32" i="11" s="1"/>
  <c r="AGI32" i="11"/>
  <c r="AGL32" i="11" s="1"/>
  <c r="AGO32" i="11" s="1"/>
  <c r="AGR32" i="11" s="1"/>
  <c r="AGU32" i="11" s="1"/>
  <c r="AGX32" i="11" s="1"/>
  <c r="AHA32" i="11" s="1"/>
  <c r="AHD32" i="11" s="1"/>
  <c r="AHG32" i="11" s="1"/>
  <c r="AHJ32" i="11" s="1"/>
  <c r="AHM32" i="11" s="1"/>
  <c r="AHP32" i="11" s="1"/>
  <c r="AHS32" i="11" s="1"/>
  <c r="AHV32" i="11" s="1"/>
  <c r="AHY32" i="11" s="1"/>
  <c r="AFT22" i="11"/>
  <c r="AFW20" i="11"/>
  <c r="ACQ22" i="11"/>
  <c r="ACT20" i="11"/>
  <c r="AFJ7" i="2"/>
  <c r="AFJ8" i="2" s="1"/>
  <c r="AFF8" i="2"/>
  <c r="AAB22" i="11"/>
  <c r="AAE20" i="11"/>
  <c r="WS22" i="11"/>
  <c r="WV20" i="11"/>
  <c r="TU22" i="11"/>
  <c r="TX20" i="11"/>
  <c r="RA22" i="11"/>
  <c r="RD20" i="11"/>
  <c r="OJ22" i="11"/>
  <c r="OM20" i="11"/>
  <c r="LS22" i="11"/>
  <c r="LV20" i="11"/>
  <c r="IN22" i="11"/>
  <c r="IQ20" i="11"/>
  <c r="FZ22" i="11"/>
  <c r="GC20" i="11"/>
  <c r="CY22" i="11"/>
  <c r="DB20" i="11"/>
  <c r="AG22" i="11"/>
  <c r="AJ20" i="11"/>
  <c r="ARI22" i="11" l="1"/>
  <c r="ARL20" i="11"/>
  <c r="ARB32" i="11"/>
  <c r="ARE32" i="11" s="1"/>
  <c r="ARH32" i="11" s="1"/>
  <c r="ARK32" i="11" s="1"/>
  <c r="ARN32" i="11" s="1"/>
  <c r="ARQ32" i="11" s="1"/>
  <c r="ART32" i="11" s="1"/>
  <c r="ARW32" i="11" s="1"/>
  <c r="ARZ32" i="11" s="1"/>
  <c r="ASC32" i="11" s="1"/>
  <c r="ASF32" i="11" s="1"/>
  <c r="ASI32" i="11" s="1"/>
  <c r="ASL32" i="11" s="1"/>
  <c r="ASO32" i="11" s="1"/>
  <c r="ASR32" i="11" s="1"/>
  <c r="ASU32" i="11" s="1"/>
  <c r="ASX32" i="11" s="1"/>
  <c r="ATA32" i="11" s="1"/>
  <c r="ATD32" i="11" s="1"/>
  <c r="AOL22" i="11"/>
  <c r="AOO20" i="11"/>
  <c r="ALR22" i="11"/>
  <c r="ALU20" i="11"/>
  <c r="AIU22" i="11"/>
  <c r="AIX20" i="11"/>
  <c r="AFW22" i="11"/>
  <c r="AGA20" i="11"/>
  <c r="ACT22" i="11"/>
  <c r="ACW20" i="11"/>
  <c r="AAE22" i="11"/>
  <c r="AAH20" i="11"/>
  <c r="WV22" i="11"/>
  <c r="WY20" i="11"/>
  <c r="TX22" i="11"/>
  <c r="UA20" i="11"/>
  <c r="RD22" i="11"/>
  <c r="RG20" i="11"/>
  <c r="OM22" i="11"/>
  <c r="OP20" i="11"/>
  <c r="LV22" i="11"/>
  <c r="LY20" i="11"/>
  <c r="IQ22" i="11"/>
  <c r="IT20" i="11"/>
  <c r="GC22" i="11"/>
  <c r="GF20" i="11"/>
  <c r="DB22" i="11"/>
  <c r="DE20" i="11"/>
  <c r="AJ22" i="11"/>
  <c r="AM20" i="11"/>
  <c r="AH11" i="7"/>
  <c r="AH10" i="7"/>
  <c r="AH9" i="7"/>
  <c r="AH8" i="7"/>
  <c r="AH7" i="7"/>
  <c r="AH6" i="7"/>
  <c r="AH5" i="7"/>
  <c r="AH4" i="7"/>
  <c r="ARL22" i="11" l="1"/>
  <c r="ARO20" i="11"/>
  <c r="AOO22" i="11"/>
  <c r="AOR20" i="11"/>
  <c r="ALU22" i="11"/>
  <c r="ALX20" i="11"/>
  <c r="AIX22" i="11"/>
  <c r="AJA20" i="11"/>
  <c r="AGA22" i="11"/>
  <c r="AGD20" i="11"/>
  <c r="ACW22" i="11"/>
  <c r="ACZ20" i="11"/>
  <c r="AAH22" i="11"/>
  <c r="AAK20" i="11"/>
  <c r="WY22" i="11"/>
  <c r="XB20" i="11"/>
  <c r="UA22" i="11"/>
  <c r="UD20" i="11"/>
  <c r="RG22" i="11"/>
  <c r="RJ20" i="11"/>
  <c r="OP22" i="11"/>
  <c r="OS20" i="11"/>
  <c r="LY22" i="11"/>
  <c r="MB20" i="11"/>
  <c r="IT22" i="11"/>
  <c r="IW20" i="11"/>
  <c r="GF22" i="11"/>
  <c r="GI20" i="11"/>
  <c r="DE22" i="11"/>
  <c r="DI20" i="11"/>
  <c r="AM22" i="11"/>
  <c r="AP20" i="11"/>
  <c r="ARO22" i="11" l="1"/>
  <c r="ARR20" i="11"/>
  <c r="AOR22" i="11"/>
  <c r="AOU20" i="11"/>
  <c r="ALX22" i="11"/>
  <c r="AMA20" i="11"/>
  <c r="AJA22" i="11"/>
  <c r="AJD20" i="11"/>
  <c r="AGD22" i="11"/>
  <c r="AGG20" i="11"/>
  <c r="ACZ22" i="11"/>
  <c r="ADC20" i="11"/>
  <c r="AAK22" i="11"/>
  <c r="AAN20" i="11"/>
  <c r="XB22" i="11"/>
  <c r="XE20" i="11"/>
  <c r="UD22" i="11"/>
  <c r="UG20" i="11"/>
  <c r="RJ22" i="11"/>
  <c r="RM20" i="11"/>
  <c r="OS22" i="11"/>
  <c r="OV20" i="11"/>
  <c r="MB22" i="11"/>
  <c r="ME20" i="11"/>
  <c r="IW22" i="11"/>
  <c r="IZ20" i="11"/>
  <c r="GI22" i="11"/>
  <c r="GL20" i="11"/>
  <c r="DI22" i="11"/>
  <c r="DL20" i="11"/>
  <c r="AP22" i="11"/>
  <c r="AS20" i="11"/>
  <c r="ARR22" i="11" l="1"/>
  <c r="ARU20" i="11"/>
  <c r="AOU22" i="11"/>
  <c r="AOX20" i="11"/>
  <c r="AMA22" i="11"/>
  <c r="AMD20" i="11"/>
  <c r="AJD22" i="11"/>
  <c r="AJG20" i="11"/>
  <c r="AGG22" i="11"/>
  <c r="AGJ20" i="11"/>
  <c r="ADC22" i="11"/>
  <c r="ADF20" i="11"/>
  <c r="AAN22" i="11"/>
  <c r="AAQ20" i="11"/>
  <c r="XE22" i="11"/>
  <c r="XH20" i="11"/>
  <c r="UG22" i="11"/>
  <c r="UJ20" i="11"/>
  <c r="RM22" i="11"/>
  <c r="RR20" i="11"/>
  <c r="OV22" i="11"/>
  <c r="OY20" i="11"/>
  <c r="ME22" i="11"/>
  <c r="MH20" i="11"/>
  <c r="IZ22" i="11"/>
  <c r="JC20" i="11"/>
  <c r="GL22" i="11"/>
  <c r="GO20" i="11"/>
  <c r="DL22" i="11"/>
  <c r="DO20" i="11"/>
  <c r="AS22" i="11"/>
  <c r="AV20" i="11"/>
  <c r="ARU22" i="11" l="1"/>
  <c r="ARX20" i="11"/>
  <c r="AOX22" i="11"/>
  <c r="APA20" i="11"/>
  <c r="AMD22" i="11"/>
  <c r="AMG20" i="11"/>
  <c r="AJG22" i="11"/>
  <c r="AJJ20" i="11"/>
  <c r="AGJ22" i="11"/>
  <c r="AGM20" i="11"/>
  <c r="ADF22" i="11"/>
  <c r="ADI20" i="11"/>
  <c r="AAQ22" i="11"/>
  <c r="AAT20" i="11"/>
  <c r="XH22" i="11"/>
  <c r="XK20" i="11"/>
  <c r="UJ22" i="11"/>
  <c r="UN20" i="11"/>
  <c r="RR22" i="11"/>
  <c r="RU20" i="11"/>
  <c r="OY22" i="11"/>
  <c r="PB20" i="11"/>
  <c r="MH22" i="11"/>
  <c r="MK20" i="11"/>
  <c r="JC22" i="11"/>
  <c r="JF20" i="11"/>
  <c r="GO22" i="11"/>
  <c r="GR20" i="11"/>
  <c r="DO22" i="11"/>
  <c r="DR20" i="11"/>
  <c r="AV22" i="11"/>
  <c r="AY20" i="11"/>
  <c r="AE11" i="7"/>
  <c r="AE10" i="7"/>
  <c r="AE9" i="7"/>
  <c r="AE8" i="7"/>
  <c r="AE7" i="7"/>
  <c r="AE6" i="7"/>
  <c r="AE5" i="7"/>
  <c r="AE4" i="7"/>
  <c r="ARX22" i="11" l="1"/>
  <c r="ASA20" i="11"/>
  <c r="APA22" i="11"/>
  <c r="APD20" i="11"/>
  <c r="AMG22" i="11"/>
  <c r="AMJ20" i="11"/>
  <c r="AJJ22" i="11"/>
  <c r="AJM20" i="11"/>
  <c r="AGM22" i="11"/>
  <c r="AGP20" i="11"/>
  <c r="ADI22" i="11"/>
  <c r="ADL20" i="11"/>
  <c r="AAT22" i="11"/>
  <c r="AAW20" i="11"/>
  <c r="XK22" i="11"/>
  <c r="XN20" i="11"/>
  <c r="UN22" i="11"/>
  <c r="UQ20" i="11"/>
  <c r="RU22" i="11"/>
  <c r="RX20" i="11"/>
  <c r="PB22" i="11"/>
  <c r="PE20" i="11"/>
  <c r="MK22" i="11"/>
  <c r="MN20" i="11"/>
  <c r="JF22" i="11"/>
  <c r="JI20" i="11"/>
  <c r="GR22" i="11"/>
  <c r="GU20" i="11"/>
  <c r="DR22" i="11"/>
  <c r="DU20" i="11"/>
  <c r="AY22" i="11"/>
  <c r="BB20" i="11"/>
  <c r="AB11" i="7"/>
  <c r="Y11" i="7"/>
  <c r="V11" i="7"/>
  <c r="AB10" i="7"/>
  <c r="Y10" i="7"/>
  <c r="V10" i="7"/>
  <c r="AB9" i="7"/>
  <c r="Y9" i="7"/>
  <c r="V9" i="7"/>
  <c r="AB8" i="7"/>
  <c r="Y8" i="7"/>
  <c r="V8" i="7"/>
  <c r="AB7" i="7"/>
  <c r="Y7" i="7"/>
  <c r="V7" i="7"/>
  <c r="AB6" i="7"/>
  <c r="Y6" i="7"/>
  <c r="V6" i="7"/>
  <c r="AB5" i="7"/>
  <c r="Y5" i="7"/>
  <c r="V5" i="7"/>
  <c r="AB4" i="7"/>
  <c r="Y4" i="7"/>
  <c r="V4" i="7"/>
  <c r="ASA22" i="11" l="1"/>
  <c r="ASD20" i="11"/>
  <c r="APD22" i="11"/>
  <c r="APG20" i="11"/>
  <c r="AMJ22" i="11"/>
  <c r="AMM20" i="11"/>
  <c r="AJM22" i="11"/>
  <c r="AJP20" i="11"/>
  <c r="AJS20" i="11" s="1"/>
  <c r="AGP22" i="11"/>
  <c r="AGS20" i="11"/>
  <c r="ADL22" i="11"/>
  <c r="ADO20" i="11"/>
  <c r="AAW22" i="11"/>
  <c r="AAZ20" i="11"/>
  <c r="XN22" i="11"/>
  <c r="XQ20" i="11"/>
  <c r="UQ22" i="11"/>
  <c r="UT20" i="11"/>
  <c r="RX22" i="11"/>
  <c r="SA20" i="11"/>
  <c r="PE22" i="11"/>
  <c r="PH20" i="11"/>
  <c r="MN22" i="11"/>
  <c r="MQ20" i="11"/>
  <c r="JI22" i="11"/>
  <c r="JL20" i="11"/>
  <c r="GU22" i="11"/>
  <c r="GX20" i="11"/>
  <c r="DU22" i="11"/>
  <c r="DX20" i="11"/>
  <c r="BB22" i="11"/>
  <c r="BE20" i="11"/>
  <c r="ASD22" i="11" l="1"/>
  <c r="ASG20" i="11"/>
  <c r="APG22" i="11"/>
  <c r="APJ20" i="11"/>
  <c r="AMM22" i="11"/>
  <c r="AMP20" i="11"/>
  <c r="AJS22" i="11"/>
  <c r="AJV20" i="11"/>
  <c r="AJP22" i="11"/>
  <c r="AGS22" i="11"/>
  <c r="AGV20" i="11"/>
  <c r="ADO22" i="11"/>
  <c r="ADR20" i="11"/>
  <c r="AAZ22" i="11"/>
  <c r="ABC20" i="11"/>
  <c r="XQ22" i="11"/>
  <c r="XT20" i="11"/>
  <c r="UT22" i="11"/>
  <c r="UW20" i="11"/>
  <c r="SA22" i="11"/>
  <c r="SD20" i="11"/>
  <c r="PH22" i="11"/>
  <c r="PK20" i="11"/>
  <c r="MQ22" i="11"/>
  <c r="MT20" i="11"/>
  <c r="JL22" i="11"/>
  <c r="JO20" i="11"/>
  <c r="GX22" i="11"/>
  <c r="HA20" i="11"/>
  <c r="DX22" i="11"/>
  <c r="EA20" i="11"/>
  <c r="BE22" i="11"/>
  <c r="BH20" i="11"/>
  <c r="ASG22" i="11" l="1"/>
  <c r="ASJ20" i="11"/>
  <c r="APJ22" i="11"/>
  <c r="APM20" i="11"/>
  <c r="AMP22" i="11"/>
  <c r="AMS20" i="11"/>
  <c r="AJV22" i="11"/>
  <c r="AJY20" i="11"/>
  <c r="AGV22" i="11"/>
  <c r="AGY20" i="11"/>
  <c r="ADR22" i="11"/>
  <c r="ADU20" i="11"/>
  <c r="ABC22" i="11"/>
  <c r="ABF20" i="11"/>
  <c r="XT22" i="11"/>
  <c r="XW20" i="11"/>
  <c r="UW22" i="11"/>
  <c r="UZ20" i="11"/>
  <c r="SD22" i="11"/>
  <c r="SG20" i="11"/>
  <c r="PK22" i="11"/>
  <c r="PN20" i="11"/>
  <c r="MT22" i="11"/>
  <c r="MW20" i="11"/>
  <c r="JO22" i="11"/>
  <c r="JR20" i="11"/>
  <c r="HA22" i="11"/>
  <c r="HD20" i="11"/>
  <c r="EA22" i="11"/>
  <c r="ED20" i="11"/>
  <c r="BH22" i="11"/>
  <c r="BK20" i="11"/>
  <c r="ASJ22" i="11" l="1"/>
  <c r="ASM20" i="11"/>
  <c r="APM22" i="11"/>
  <c r="APP20" i="11"/>
  <c r="AMS22" i="11"/>
  <c r="AMV20" i="11"/>
  <c r="AJY22" i="11"/>
  <c r="AKB20" i="11"/>
  <c r="AGY22" i="11"/>
  <c r="AHB20" i="11"/>
  <c r="ADU22" i="11"/>
  <c r="ADX20" i="11"/>
  <c r="ABF22" i="11"/>
  <c r="ABI20" i="11"/>
  <c r="XW22" i="11"/>
  <c r="XZ20" i="11"/>
  <c r="UZ22" i="11"/>
  <c r="VC20" i="11"/>
  <c r="SG22" i="11"/>
  <c r="SJ20" i="11"/>
  <c r="PN22" i="11"/>
  <c r="PQ20" i="11"/>
  <c r="MW22" i="11"/>
  <c r="MZ20" i="11"/>
  <c r="JR22" i="11"/>
  <c r="JU20" i="11"/>
  <c r="HD22" i="11"/>
  <c r="HG20" i="11"/>
  <c r="ED22" i="11"/>
  <c r="EG20" i="11"/>
  <c r="BK22" i="11"/>
  <c r="BN20" i="11"/>
  <c r="ASM22" i="11" l="1"/>
  <c r="ASP20" i="11"/>
  <c r="APP22" i="11"/>
  <c r="APS20" i="11"/>
  <c r="AMV22" i="11"/>
  <c r="ANB20" i="11"/>
  <c r="AKB22" i="11"/>
  <c r="AKE20" i="11"/>
  <c r="AHB22" i="11"/>
  <c r="AHE20" i="11"/>
  <c r="ADX22" i="11"/>
  <c r="AEA20" i="11"/>
  <c r="ABI22" i="11"/>
  <c r="ABL20" i="11"/>
  <c r="XZ22" i="11"/>
  <c r="YC20" i="11"/>
  <c r="VC22" i="11"/>
  <c r="VF20" i="11"/>
  <c r="SJ22" i="11"/>
  <c r="SM20" i="11"/>
  <c r="PQ22" i="11"/>
  <c r="PT20" i="11"/>
  <c r="MZ22" i="11"/>
  <c r="NC20" i="11"/>
  <c r="JU22" i="11"/>
  <c r="JX20" i="11"/>
  <c r="HG22" i="11"/>
  <c r="HJ20" i="11"/>
  <c r="EG22" i="11"/>
  <c r="EJ20" i="11"/>
  <c r="BN22" i="11"/>
  <c r="BQ20" i="11"/>
  <c r="ASP22" i="11" l="1"/>
  <c r="ASS20" i="11"/>
  <c r="APS22" i="11"/>
  <c r="APV20" i="11"/>
  <c r="ANB22" i="11"/>
  <c r="ANE20" i="11"/>
  <c r="AKE22" i="11"/>
  <c r="AKH20" i="11"/>
  <c r="AHE22" i="11"/>
  <c r="AHH20" i="11"/>
  <c r="AEA22" i="11"/>
  <c r="AED20" i="11"/>
  <c r="ABL22" i="11"/>
  <c r="ABO20" i="11"/>
  <c r="YC22" i="11"/>
  <c r="YF20" i="11"/>
  <c r="VF22" i="11"/>
  <c r="VI20" i="11"/>
  <c r="SM22" i="11"/>
  <c r="SP20" i="11"/>
  <c r="PT22" i="11"/>
  <c r="PW20" i="11"/>
  <c r="NC22" i="11"/>
  <c r="NF20" i="11"/>
  <c r="JX22" i="11"/>
  <c r="KA20" i="11"/>
  <c r="HJ22" i="11"/>
  <c r="HM20" i="11"/>
  <c r="EJ22" i="11"/>
  <c r="EM20" i="11"/>
  <c r="BQ22" i="11"/>
  <c r="BT20" i="11"/>
  <c r="ASS22" i="11" l="1"/>
  <c r="ASV20" i="11"/>
  <c r="APV22" i="11"/>
  <c r="APY20" i="11"/>
  <c r="ANE22" i="11"/>
  <c r="ANH20" i="11"/>
  <c r="AKH22" i="11"/>
  <c r="AKK20" i="11"/>
  <c r="AHH22" i="11"/>
  <c r="AHK20" i="11"/>
  <c r="AED22" i="11"/>
  <c r="AEG20" i="11"/>
  <c r="ABO22" i="11"/>
  <c r="ABR20" i="11"/>
  <c r="YF22" i="11"/>
  <c r="YI20" i="11"/>
  <c r="VI22" i="11"/>
  <c r="VL20" i="11"/>
  <c r="SP22" i="11"/>
  <c r="SS20" i="11"/>
  <c r="PW22" i="11"/>
  <c r="PZ20" i="11"/>
  <c r="NF22" i="11"/>
  <c r="NI20" i="11"/>
  <c r="KA22" i="11"/>
  <c r="KD20" i="11"/>
  <c r="HM22" i="11"/>
  <c r="HP20" i="11"/>
  <c r="EM22" i="11"/>
  <c r="EP20" i="11"/>
  <c r="BT22" i="11"/>
  <c r="BW20" i="11"/>
  <c r="ASV22" i="11" l="1"/>
  <c r="ASY20" i="11"/>
  <c r="APY22" i="11"/>
  <c r="AQB20" i="11"/>
  <c r="ANH22" i="11"/>
  <c r="ANK20" i="11"/>
  <c r="AKK22" i="11"/>
  <c r="AKN20" i="11"/>
  <c r="AHK22" i="11"/>
  <c r="AHN20" i="11"/>
  <c r="AEG22" i="11"/>
  <c r="AEJ20" i="11"/>
  <c r="ABR22" i="11"/>
  <c r="ABU20" i="11"/>
  <c r="ABU22" i="11" s="1"/>
  <c r="YI22" i="11"/>
  <c r="YL20" i="11"/>
  <c r="VL22" i="11"/>
  <c r="VO20" i="11"/>
  <c r="SS22" i="11"/>
  <c r="SV20" i="11"/>
  <c r="PZ22" i="11"/>
  <c r="QC20" i="11"/>
  <c r="NI22" i="11"/>
  <c r="NL20" i="11"/>
  <c r="KD22" i="11"/>
  <c r="KG20" i="11"/>
  <c r="HP22" i="11"/>
  <c r="HS20" i="11"/>
  <c r="EP22" i="11"/>
  <c r="ES20" i="11"/>
  <c r="BW22" i="11"/>
  <c r="BZ20" i="11"/>
  <c r="ASY22" i="11" l="1"/>
  <c r="ATB20" i="11"/>
  <c r="AQB22" i="11"/>
  <c r="AQE20" i="11"/>
  <c r="ANK22" i="11"/>
  <c r="ANN20" i="11"/>
  <c r="AKN22" i="11"/>
  <c r="AKQ20" i="11"/>
  <c r="AHN22" i="11"/>
  <c r="AHQ20" i="11"/>
  <c r="AEJ22" i="11"/>
  <c r="AEM20" i="11"/>
  <c r="YL22" i="11"/>
  <c r="YO20" i="11"/>
  <c r="VO22" i="11"/>
  <c r="VR20" i="11"/>
  <c r="SV22" i="11"/>
  <c r="SY20" i="11"/>
  <c r="QC22" i="11"/>
  <c r="QF20" i="11"/>
  <c r="NL22" i="11"/>
  <c r="NO20" i="11"/>
  <c r="KG22" i="11"/>
  <c r="KJ20" i="11"/>
  <c r="HS22" i="11"/>
  <c r="HV20" i="11"/>
  <c r="HV22" i="11" s="1"/>
  <c r="ES22" i="11"/>
  <c r="EV20" i="11"/>
  <c r="BZ22" i="11"/>
  <c r="CC20" i="11"/>
  <c r="CC22" i="11" s="1"/>
  <c r="ATB22" i="11" l="1"/>
  <c r="ATE20" i="11"/>
  <c r="ATE22" i="11" s="1"/>
  <c r="AQE22" i="11"/>
  <c r="AQH20" i="11"/>
  <c r="ANN22" i="11"/>
  <c r="ANQ20" i="11"/>
  <c r="AKQ22" i="11"/>
  <c r="AKT20" i="11"/>
  <c r="AHQ22" i="11"/>
  <c r="AHT20" i="11"/>
  <c r="AEM22" i="11"/>
  <c r="AEP20" i="11"/>
  <c r="YO22" i="11"/>
  <c r="YR20" i="11"/>
  <c r="VR22" i="11"/>
  <c r="VU20" i="11"/>
  <c r="SY22" i="11"/>
  <c r="TB20" i="11"/>
  <c r="TB22" i="11" s="1"/>
  <c r="QF22" i="11"/>
  <c r="QI20" i="11"/>
  <c r="QI22" i="11" s="1"/>
  <c r="NO22" i="11"/>
  <c r="NR20" i="11"/>
  <c r="NR22" i="11" s="1"/>
  <c r="KJ22" i="11"/>
  <c r="KM20" i="11"/>
  <c r="EV22" i="11"/>
  <c r="EY20" i="11"/>
  <c r="AQH22" i="11" l="1"/>
  <c r="AQK20" i="11"/>
  <c r="ANQ22" i="11"/>
  <c r="ANT20" i="11"/>
  <c r="ANT22" i="11" s="1"/>
  <c r="AKT22" i="11"/>
  <c r="AKW20" i="11"/>
  <c r="AKW22" i="11" s="1"/>
  <c r="AHT22" i="11"/>
  <c r="AHW20" i="11"/>
  <c r="AEP22" i="11"/>
  <c r="AES20" i="11"/>
  <c r="YR22" i="11"/>
  <c r="YU20" i="11"/>
  <c r="VU22" i="11"/>
  <c r="VX20" i="11"/>
  <c r="KM22" i="11"/>
  <c r="KP20" i="11"/>
  <c r="EY22" i="11"/>
  <c r="FB20" i="11"/>
  <c r="FB22" i="11" s="1"/>
  <c r="AQK22" i="11" l="1"/>
  <c r="AQN20" i="11"/>
  <c r="AHW22" i="11"/>
  <c r="AHZ20" i="11"/>
  <c r="AHZ22" i="11" s="1"/>
  <c r="AES22" i="11"/>
  <c r="AEV20" i="11"/>
  <c r="YU22" i="11"/>
  <c r="YX20" i="11"/>
  <c r="VX22" i="11"/>
  <c r="WA20" i="11"/>
  <c r="WA22" i="11" s="1"/>
  <c r="KP22" i="11"/>
  <c r="KS20" i="11"/>
  <c r="S11" i="7"/>
  <c r="P11" i="7"/>
  <c r="S10" i="7"/>
  <c r="P10" i="7"/>
  <c r="S9" i="7"/>
  <c r="P9" i="7"/>
  <c r="S8" i="7"/>
  <c r="P8" i="7"/>
  <c r="S7" i="7"/>
  <c r="P7" i="7"/>
  <c r="S6" i="7"/>
  <c r="P6" i="7"/>
  <c r="S5" i="7"/>
  <c r="P5" i="7"/>
  <c r="R4" i="7"/>
  <c r="S4" i="7" s="1"/>
  <c r="P4" i="7"/>
  <c r="AQN22" i="11" l="1"/>
  <c r="AQQ20" i="11"/>
  <c r="AQQ22" i="11" s="1"/>
  <c r="AEV22" i="11"/>
  <c r="AEY20" i="11"/>
  <c r="YX22" i="11"/>
  <c r="ZA20" i="11"/>
  <c r="KS22" i="11"/>
  <c r="KV20" i="11"/>
  <c r="KV22" i="11" s="1"/>
  <c r="M11" i="7"/>
  <c r="M10" i="7"/>
  <c r="M9" i="7"/>
  <c r="M8" i="7"/>
  <c r="M7" i="7"/>
  <c r="M6" i="7"/>
  <c r="M5" i="7"/>
  <c r="M4" i="7"/>
  <c r="AEY22" i="11" l="1"/>
  <c r="AFB20" i="11"/>
  <c r="AFB22" i="11" s="1"/>
  <c r="ZA22" i="11"/>
  <c r="ZD20" i="11"/>
  <c r="J11" i="7"/>
  <c r="G11" i="7"/>
  <c r="J10" i="7"/>
  <c r="G10" i="7"/>
  <c r="J9" i="7"/>
  <c r="G9" i="7"/>
  <c r="J8" i="7"/>
  <c r="G8" i="7"/>
  <c r="J7" i="7"/>
  <c r="G7" i="7"/>
  <c r="J6" i="7"/>
  <c r="G6" i="7"/>
  <c r="J5" i="7"/>
  <c r="G5" i="7"/>
  <c r="J4" i="7"/>
  <c r="G4" i="7"/>
  <c r="ZD22" i="11" l="1"/>
  <c r="ZG20" i="11"/>
  <c r="J24" i="2"/>
  <c r="M24" i="2" s="1"/>
  <c r="P24" i="2" s="1"/>
  <c r="S24" i="2" s="1"/>
  <c r="V24" i="2" s="1"/>
  <c r="Y24" i="2" s="1"/>
  <c r="AC24" i="2" s="1"/>
  <c r="AF24" i="2" s="1"/>
  <c r="AI24" i="2" s="1"/>
  <c r="AL24" i="2" s="1"/>
  <c r="AO24" i="2" s="1"/>
  <c r="AR24" i="2" s="1"/>
  <c r="AV24" i="2" s="1"/>
  <c r="AY24" i="2" s="1"/>
  <c r="BB24" i="2" s="1"/>
  <c r="BE24" i="2" s="1"/>
  <c r="BH24" i="2" s="1"/>
  <c r="BK24" i="2" s="1"/>
  <c r="BO24" i="2" s="1"/>
  <c r="BR24" i="2" s="1"/>
  <c r="BU24" i="2" s="1"/>
  <c r="BX24" i="2" s="1"/>
  <c r="CA24" i="2" s="1"/>
  <c r="CD24" i="2" s="1"/>
  <c r="CI24" i="2" s="1"/>
  <c r="CM24" i="2" s="1"/>
  <c r="CP24" i="2" s="1"/>
  <c r="CS24" i="2" s="1"/>
  <c r="CW24" i="2" s="1"/>
  <c r="CZ24" i="2" s="1"/>
  <c r="DC24" i="2" s="1"/>
  <c r="DF24" i="2" s="1"/>
  <c r="DI24" i="2" s="1"/>
  <c r="DN24" i="2" s="1"/>
  <c r="DQ24" i="2" s="1"/>
  <c r="DT24" i="2" s="1"/>
  <c r="DW24" i="2" s="1"/>
  <c r="DZ24" i="2" s="1"/>
  <c r="EC24" i="2" s="1"/>
  <c r="EG24" i="2" s="1"/>
  <c r="EJ24" i="2" s="1"/>
  <c r="EM24" i="2" s="1"/>
  <c r="EP24" i="2" s="1"/>
  <c r="ES24" i="2" s="1"/>
  <c r="EV24" i="2" s="1"/>
  <c r="EY24" i="2" s="1"/>
  <c r="FB24" i="2" s="1"/>
  <c r="FE24" i="2" s="1"/>
  <c r="FH24" i="2" s="1"/>
  <c r="FO24" i="2" s="1"/>
  <c r="FR24" i="2" s="1"/>
  <c r="FU24" i="2" s="1"/>
  <c r="FY24" i="2" s="1"/>
  <c r="GB24" i="2" s="1"/>
  <c r="GF24" i="2" s="1"/>
  <c r="GI24" i="2" s="1"/>
  <c r="GL24" i="2" s="1"/>
  <c r="GO24" i="2" s="1"/>
  <c r="GR24" i="2" s="1"/>
  <c r="GU24" i="2" s="1"/>
  <c r="GY24" i="2" s="1"/>
  <c r="HB24" i="2" s="1"/>
  <c r="HE24" i="2" s="1"/>
  <c r="HH24" i="2" s="1"/>
  <c r="HK24" i="2" s="1"/>
  <c r="HN24" i="2" s="1"/>
  <c r="HR24" i="2" s="1"/>
  <c r="HU24" i="2" s="1"/>
  <c r="HX24" i="2" s="1"/>
  <c r="IA24" i="2" s="1"/>
  <c r="ID24" i="2" s="1"/>
  <c r="IG24" i="2" s="1"/>
  <c r="IK24" i="2" s="1"/>
  <c r="IN24" i="2" s="1"/>
  <c r="IQ24" i="2" s="1"/>
  <c r="IT24" i="2" s="1"/>
  <c r="IW24" i="2" s="1"/>
  <c r="IZ24" i="2" s="1"/>
  <c r="JD24" i="2" s="1"/>
  <c r="JG24" i="2" s="1"/>
  <c r="JJ24" i="2" s="1"/>
  <c r="JM24" i="2" s="1"/>
  <c r="JP24" i="2" s="1"/>
  <c r="JS24" i="2" s="1"/>
  <c r="JW24" i="2" s="1"/>
  <c r="JZ24" i="2" s="1"/>
  <c r="KC24" i="2" s="1"/>
  <c r="KF24" i="2" s="1"/>
  <c r="KI24" i="2" s="1"/>
  <c r="KL24" i="2" s="1"/>
  <c r="KP24" i="2" s="1"/>
  <c r="KS24" i="2" s="1"/>
  <c r="KV24" i="2" s="1"/>
  <c r="KY24" i="2" s="1"/>
  <c r="LB24" i="2" s="1"/>
  <c r="LE24" i="2" s="1"/>
  <c r="LH24" i="2" s="1"/>
  <c r="LK24" i="2" s="1"/>
  <c r="LT24" i="2" s="1"/>
  <c r="LW24" i="2" s="1"/>
  <c r="LZ24" i="2" s="1"/>
  <c r="MC24" i="2" s="1"/>
  <c r="MF24" i="2" s="1"/>
  <c r="MI24" i="2" s="1"/>
  <c r="MM24" i="2" s="1"/>
  <c r="MP24" i="2" s="1"/>
  <c r="MS24" i="2" s="1"/>
  <c r="MV24" i="2" s="1"/>
  <c r="MY24" i="2" s="1"/>
  <c r="K24" i="2"/>
  <c r="N24" i="2" s="1"/>
  <c r="Q24" i="2" s="1"/>
  <c r="T24" i="2" s="1"/>
  <c r="W24" i="2" s="1"/>
  <c r="Z24" i="2" s="1"/>
  <c r="AD24" i="2" s="1"/>
  <c r="AG24" i="2" s="1"/>
  <c r="AJ24" i="2" s="1"/>
  <c r="AM24" i="2" s="1"/>
  <c r="AP24" i="2" s="1"/>
  <c r="AS24" i="2" s="1"/>
  <c r="AW24" i="2" s="1"/>
  <c r="AZ24" i="2" s="1"/>
  <c r="BC24" i="2" s="1"/>
  <c r="BF24" i="2" s="1"/>
  <c r="BI24" i="2" s="1"/>
  <c r="BL24" i="2" s="1"/>
  <c r="BP24" i="2" s="1"/>
  <c r="BS24" i="2" s="1"/>
  <c r="BV24" i="2" s="1"/>
  <c r="BY24" i="2" s="1"/>
  <c r="CB24" i="2" s="1"/>
  <c r="CE24" i="2" s="1"/>
  <c r="CJ24" i="2" s="1"/>
  <c r="ZG22" i="11" l="1"/>
  <c r="ZJ20" i="11"/>
  <c r="ZJ22" i="11" s="1"/>
  <c r="NB24" i="2"/>
  <c r="NF24" i="2" s="1"/>
  <c r="NI24" i="2" s="1"/>
  <c r="CN24" i="2"/>
  <c r="CQ24" i="2" s="1"/>
  <c r="CT24" i="2" s="1"/>
  <c r="CX24" i="2" s="1"/>
  <c r="DA24" i="2" s="1"/>
  <c r="DD24" i="2" s="1"/>
  <c r="DG24" i="2" s="1"/>
  <c r="DJ24" i="2" s="1"/>
  <c r="DO24" i="2" s="1"/>
  <c r="DR24" i="2" s="1"/>
  <c r="DU24" i="2" s="1"/>
  <c r="DX24" i="2" s="1"/>
  <c r="EA24" i="2" s="1"/>
  <c r="ED24" i="2" s="1"/>
  <c r="EH24" i="2" s="1"/>
  <c r="EK24" i="2" s="1"/>
  <c r="EN24" i="2" s="1"/>
  <c r="EQ24" i="2" s="1"/>
  <c r="ET24" i="2" s="1"/>
  <c r="EW24" i="2" s="1"/>
  <c r="EZ24" i="2" s="1"/>
  <c r="FC24" i="2" s="1"/>
  <c r="FF24" i="2" s="1"/>
  <c r="FI24" i="2" s="1"/>
  <c r="FP24" i="2" s="1"/>
  <c r="FS24" i="2" s="1"/>
  <c r="FV24" i="2" s="1"/>
  <c r="FZ24" i="2" s="1"/>
  <c r="GC24" i="2" s="1"/>
  <c r="GG24" i="2" s="1"/>
  <c r="GJ24" i="2" s="1"/>
  <c r="GM24" i="2" s="1"/>
  <c r="GP24" i="2" s="1"/>
  <c r="GS24" i="2" s="1"/>
  <c r="GV24" i="2" s="1"/>
  <c r="GZ24" i="2" s="1"/>
  <c r="HC24" i="2" s="1"/>
  <c r="HF24" i="2" s="1"/>
  <c r="HI24" i="2" s="1"/>
  <c r="HL24" i="2" s="1"/>
  <c r="HO24" i="2" s="1"/>
  <c r="HS24" i="2" s="1"/>
  <c r="HV24" i="2" s="1"/>
  <c r="HY24" i="2" s="1"/>
  <c r="IB24" i="2" s="1"/>
  <c r="IE24" i="2" s="1"/>
  <c r="IH24" i="2" s="1"/>
  <c r="IL24" i="2" s="1"/>
  <c r="IO24" i="2" s="1"/>
  <c r="IR24" i="2" s="1"/>
  <c r="IU24" i="2" s="1"/>
  <c r="IX24" i="2" s="1"/>
  <c r="JA24" i="2" s="1"/>
  <c r="JE24" i="2" s="1"/>
  <c r="JH24" i="2" s="1"/>
  <c r="JK24" i="2" s="1"/>
  <c r="JN24" i="2" s="1"/>
  <c r="JQ24" i="2" s="1"/>
  <c r="JT24" i="2" s="1"/>
  <c r="JX24" i="2" s="1"/>
  <c r="KA24" i="2" s="1"/>
  <c r="KD24" i="2" s="1"/>
  <c r="KG24" i="2" s="1"/>
  <c r="KJ24" i="2" s="1"/>
  <c r="KM24" i="2" s="1"/>
  <c r="KQ24" i="2" s="1"/>
  <c r="KT24" i="2" s="1"/>
  <c r="KW24" i="2" s="1"/>
  <c r="KZ24" i="2" s="1"/>
  <c r="LC24" i="2" s="1"/>
  <c r="LF24" i="2" s="1"/>
  <c r="LI24" i="2" s="1"/>
  <c r="LL24" i="2" s="1"/>
  <c r="LU24" i="2" s="1"/>
  <c r="LX24" i="2" s="1"/>
  <c r="MA24" i="2" s="1"/>
  <c r="MD24" i="2" s="1"/>
  <c r="MG24" i="2" s="1"/>
  <c r="MJ24" i="2" s="1"/>
  <c r="MN24" i="2" s="1"/>
  <c r="MQ24" i="2" s="1"/>
  <c r="MT24" i="2" s="1"/>
  <c r="MW24" i="2" s="1"/>
  <c r="MZ24" i="2" s="1"/>
  <c r="NC24" i="2" s="1"/>
  <c r="NG24" i="2" s="1"/>
  <c r="NJ24" i="2" s="1"/>
  <c r="NM24" i="2" s="1"/>
  <c r="NP24" i="2" s="1"/>
  <c r="NS24" i="2" s="1"/>
  <c r="NV24" i="2" s="1"/>
  <c r="NZ24" i="2" s="1"/>
  <c r="OC24" i="2" s="1"/>
  <c r="OF24" i="2" s="1"/>
  <c r="OI24" i="2" s="1"/>
  <c r="OL24" i="2" s="1"/>
  <c r="OO24" i="2" s="1"/>
  <c r="OR24" i="2" l="1"/>
  <c r="OU24" i="2" s="1"/>
  <c r="OX24" i="2" s="1"/>
  <c r="PA24" i="2" s="1"/>
  <c r="PD24" i="2" s="1"/>
  <c r="PG24" i="2" s="1"/>
  <c r="OS24" i="2"/>
  <c r="OV24" i="2" s="1"/>
  <c r="OY24" i="2" s="1"/>
  <c r="PB24" i="2" s="1"/>
  <c r="PE24" i="2" s="1"/>
  <c r="PH24" i="2" s="1"/>
  <c r="NL24" i="2"/>
  <c r="NO24" i="2" s="1"/>
  <c r="NR24" i="2" s="1"/>
  <c r="NU24" i="2" s="1"/>
  <c r="NY24" i="2" s="1"/>
  <c r="OB24" i="2" s="1"/>
  <c r="OE24" i="2" s="1"/>
  <c r="OH24" i="2" s="1"/>
  <c r="OK24" i="2" s="1"/>
  <c r="ON24" i="2" s="1"/>
  <c r="J25" i="2"/>
  <c r="PL24" i="2" l="1"/>
  <c r="PO24" i="2" s="1"/>
  <c r="PR24" i="2" s="1"/>
  <c r="PU24" i="2" s="1"/>
  <c r="PX24" i="2" s="1"/>
  <c r="QA24" i="2" s="1"/>
  <c r="PK24" i="2"/>
  <c r="PN24" i="2" s="1"/>
  <c r="PQ24" i="2" s="1"/>
  <c r="PT24" i="2" s="1"/>
  <c r="PW24" i="2" s="1"/>
  <c r="PZ24" i="2" s="1"/>
  <c r="QD24" i="2" s="1"/>
  <c r="M25" i="2"/>
  <c r="P25" i="2" s="1"/>
  <c r="S25" i="2" s="1"/>
  <c r="V25" i="2" s="1"/>
  <c r="Y25" i="2" s="1"/>
  <c r="AC25" i="2" s="1"/>
  <c r="AF25" i="2" s="1"/>
  <c r="AI25" i="2" s="1"/>
  <c r="AL25" i="2" s="1"/>
  <c r="AO25" i="2" s="1"/>
  <c r="AR25" i="2" s="1"/>
  <c r="AV25" i="2" s="1"/>
  <c r="AY25" i="2" s="1"/>
  <c r="BB25" i="2" s="1"/>
  <c r="BE25" i="2" s="1"/>
  <c r="BH25" i="2" s="1"/>
  <c r="BK25" i="2" s="1"/>
  <c r="BO25" i="2" s="1"/>
  <c r="BR25" i="2" s="1"/>
  <c r="BU25" i="2" s="1"/>
  <c r="BX25" i="2" s="1"/>
  <c r="CA25" i="2" s="1"/>
  <c r="CD25" i="2" s="1"/>
  <c r="CI25" i="2" s="1"/>
  <c r="CM25" i="2" s="1"/>
  <c r="CP25" i="2" s="1"/>
  <c r="CS25" i="2" s="1"/>
  <c r="CW25" i="2" s="1"/>
  <c r="CZ25" i="2" s="1"/>
  <c r="DC25" i="2" s="1"/>
  <c r="DF25" i="2" s="1"/>
  <c r="DI25" i="2" s="1"/>
  <c r="DN25" i="2" s="1"/>
  <c r="DQ25" i="2" s="1"/>
  <c r="DT25" i="2" s="1"/>
  <c r="DW25" i="2" s="1"/>
  <c r="DZ25" i="2" s="1"/>
  <c r="EC25" i="2" s="1"/>
  <c r="EG25" i="2" s="1"/>
  <c r="EJ25" i="2" s="1"/>
  <c r="EM25" i="2" s="1"/>
  <c r="EP25" i="2" s="1"/>
  <c r="ES25" i="2" s="1"/>
  <c r="EV25" i="2" s="1"/>
  <c r="EY25" i="2" s="1"/>
  <c r="FB25" i="2" s="1"/>
  <c r="FE25" i="2" s="1"/>
  <c r="FH25" i="2" s="1"/>
  <c r="FO25" i="2" s="1"/>
  <c r="FR25" i="2" s="1"/>
  <c r="FU25" i="2" s="1"/>
  <c r="FY25" i="2" s="1"/>
  <c r="GB25" i="2" s="1"/>
  <c r="GF25" i="2" s="1"/>
  <c r="GI25" i="2" s="1"/>
  <c r="GL25" i="2" s="1"/>
  <c r="GO25" i="2" s="1"/>
  <c r="GR25" i="2" s="1"/>
  <c r="GU25" i="2" s="1"/>
  <c r="GY25" i="2" s="1"/>
  <c r="HB25" i="2" s="1"/>
  <c r="HE25" i="2" s="1"/>
  <c r="HH25" i="2" s="1"/>
  <c r="HK25" i="2" s="1"/>
  <c r="HN25" i="2" s="1"/>
  <c r="HR25" i="2" s="1"/>
  <c r="HU25" i="2" s="1"/>
  <c r="HX25" i="2" s="1"/>
  <c r="IA25" i="2" s="1"/>
  <c r="ID25" i="2" s="1"/>
  <c r="IG25" i="2" s="1"/>
  <c r="IK25" i="2" s="1"/>
  <c r="IN25" i="2" s="1"/>
  <c r="IQ25" i="2" s="1"/>
  <c r="IT25" i="2" s="1"/>
  <c r="IW25" i="2" s="1"/>
  <c r="IZ25" i="2" s="1"/>
  <c r="JD25" i="2" s="1"/>
  <c r="JG25" i="2" s="1"/>
  <c r="JJ25" i="2" s="1"/>
  <c r="JM25" i="2" s="1"/>
  <c r="JP25" i="2" s="1"/>
  <c r="JS25" i="2" s="1"/>
  <c r="JW25" i="2" s="1"/>
  <c r="JZ25" i="2" s="1"/>
  <c r="KC25" i="2" s="1"/>
  <c r="KF25" i="2" s="1"/>
  <c r="KI25" i="2" s="1"/>
  <c r="KL25" i="2" s="1"/>
  <c r="KP25" i="2" s="1"/>
  <c r="KS25" i="2" s="1"/>
  <c r="KV25" i="2" s="1"/>
  <c r="KY25" i="2" s="1"/>
  <c r="LB25" i="2" s="1"/>
  <c r="LE25" i="2" s="1"/>
  <c r="LH25" i="2" s="1"/>
  <c r="LK25" i="2" s="1"/>
  <c r="LT25" i="2" s="1"/>
  <c r="LW25" i="2" s="1"/>
  <c r="LZ25" i="2" s="1"/>
  <c r="MC25" i="2" s="1"/>
  <c r="MF25" i="2" s="1"/>
  <c r="MI25" i="2" s="1"/>
  <c r="MM25" i="2" s="1"/>
  <c r="MP25" i="2" s="1"/>
  <c r="MS25" i="2" s="1"/>
  <c r="MV25" i="2" s="1"/>
  <c r="MY25" i="2" s="1"/>
  <c r="K25" i="2"/>
  <c r="N25" i="2" s="1"/>
  <c r="Q25" i="2" s="1"/>
  <c r="T25" i="2" s="1"/>
  <c r="W25" i="2" s="1"/>
  <c r="Z25" i="2" s="1"/>
  <c r="AD25" i="2" s="1"/>
  <c r="AG25" i="2" s="1"/>
  <c r="AJ25" i="2" s="1"/>
  <c r="AM25" i="2" s="1"/>
  <c r="AP25" i="2" s="1"/>
  <c r="AS25" i="2" s="1"/>
  <c r="AW25" i="2" s="1"/>
  <c r="AZ25" i="2" s="1"/>
  <c r="BC25" i="2" s="1"/>
  <c r="BF25" i="2" s="1"/>
  <c r="BI25" i="2" s="1"/>
  <c r="BL25" i="2" s="1"/>
  <c r="BP25" i="2" s="1"/>
  <c r="BS25" i="2" s="1"/>
  <c r="BV25" i="2" s="1"/>
  <c r="BY25" i="2" s="1"/>
  <c r="CB25" i="2" s="1"/>
  <c r="CE25" i="2" s="1"/>
  <c r="CJ25" i="2" s="1"/>
  <c r="QG24" i="2" l="1"/>
  <c r="QJ24" i="2" s="1"/>
  <c r="QM24" i="2" s="1"/>
  <c r="QP24" i="2" s="1"/>
  <c r="QS24" i="2" s="1"/>
  <c r="QW24" i="2" s="1"/>
  <c r="QZ24" i="2" s="1"/>
  <c r="RD24" i="2" s="1"/>
  <c r="RG24" i="2" s="1"/>
  <c r="RJ24" i="2" s="1"/>
  <c r="RN24" i="2" s="1"/>
  <c r="RQ24" i="2" s="1"/>
  <c r="RT24" i="2" s="1"/>
  <c r="RW24" i="2" s="1"/>
  <c r="RZ24" i="2" s="1"/>
  <c r="SC24" i="2" s="1"/>
  <c r="SF24" i="2" s="1"/>
  <c r="SI24" i="2" s="1"/>
  <c r="SL24" i="2" s="1"/>
  <c r="SO24" i="2" s="1"/>
  <c r="ST24" i="2" s="1"/>
  <c r="SW24" i="2" s="1"/>
  <c r="SZ24" i="2" s="1"/>
  <c r="TC24" i="2" s="1"/>
  <c r="TF24" i="2" s="1"/>
  <c r="TI24" i="2" s="1"/>
  <c r="TL24" i="2" s="1"/>
  <c r="TO24" i="2" s="1"/>
  <c r="TS24" i="2" s="1"/>
  <c r="TV24" i="2" s="1"/>
  <c r="TY24" i="2" s="1"/>
  <c r="UB24" i="2" s="1"/>
  <c r="UE24" i="2" s="1"/>
  <c r="UH24" i="2" s="1"/>
  <c r="UM24" i="2" s="1"/>
  <c r="UP24" i="2" s="1"/>
  <c r="US24" i="2" s="1"/>
  <c r="UV24" i="2" s="1"/>
  <c r="UY24" i="2" s="1"/>
  <c r="VC24" i="2" s="1"/>
  <c r="VF24" i="2" s="1"/>
  <c r="VI24" i="2" s="1"/>
  <c r="VL24" i="2" s="1"/>
  <c r="VO24" i="2" s="1"/>
  <c r="VR24" i="2" s="1"/>
  <c r="VW24" i="2" s="1"/>
  <c r="VZ24" i="2" s="1"/>
  <c r="WC24" i="2" s="1"/>
  <c r="WF24" i="2" s="1"/>
  <c r="WI24" i="2" s="1"/>
  <c r="WL24" i="2" s="1"/>
  <c r="WO24" i="2" s="1"/>
  <c r="WR24" i="2" s="1"/>
  <c r="WU24" i="2" s="1"/>
  <c r="WX24" i="2" s="1"/>
  <c r="XA24" i="2" s="1"/>
  <c r="XD24" i="2" s="1"/>
  <c r="XH24" i="2" s="1"/>
  <c r="XK24" i="2" s="1"/>
  <c r="XN24" i="2" s="1"/>
  <c r="XQ24" i="2" s="1"/>
  <c r="XT24" i="2" s="1"/>
  <c r="XW24" i="2" s="1"/>
  <c r="XZ24" i="2" s="1"/>
  <c r="YC24" i="2" s="1"/>
  <c r="YF24" i="2" s="1"/>
  <c r="YI24" i="2" s="1"/>
  <c r="YL24" i="2" s="1"/>
  <c r="YO24" i="2" s="1"/>
  <c r="YR24" i="2" s="1"/>
  <c r="YV24" i="2" s="1"/>
  <c r="YY24" i="2" s="1"/>
  <c r="ZB24" i="2" s="1"/>
  <c r="ZE24" i="2" s="1"/>
  <c r="ZH24" i="2" s="1"/>
  <c r="ZK24" i="2" s="1"/>
  <c r="ZN24" i="2" s="1"/>
  <c r="ZQ24" i="2" s="1"/>
  <c r="ZT24" i="2" s="1"/>
  <c r="ZW24" i="2" s="1"/>
  <c r="ZZ24" i="2" s="1"/>
  <c r="AAC24" i="2" s="1"/>
  <c r="AAF24" i="2" s="1"/>
  <c r="AAJ24" i="2" s="1"/>
  <c r="AAM24" i="2" s="1"/>
  <c r="AAP24" i="2" s="1"/>
  <c r="AAS24" i="2" s="1"/>
  <c r="AAV24" i="2" s="1"/>
  <c r="AAY24" i="2" s="1"/>
  <c r="ABC24" i="2" s="1"/>
  <c r="ABF24" i="2" s="1"/>
  <c r="ABI24" i="2" s="1"/>
  <c r="ABL24" i="2" s="1"/>
  <c r="ABO24" i="2" s="1"/>
  <c r="ABR24" i="2" s="1"/>
  <c r="ABV24" i="2" s="1"/>
  <c r="ABY24" i="2" s="1"/>
  <c r="ACB24" i="2" s="1"/>
  <c r="ACE24" i="2" s="1"/>
  <c r="ACH24" i="2" s="1"/>
  <c r="ACK24" i="2" s="1"/>
  <c r="ACO24" i="2" s="1"/>
  <c r="ACR24" i="2" s="1"/>
  <c r="ACU24" i="2" s="1"/>
  <c r="ACX24" i="2" s="1"/>
  <c r="ADA24" i="2" s="1"/>
  <c r="QE24" i="2"/>
  <c r="QH24" i="2" s="1"/>
  <c r="QK24" i="2" s="1"/>
  <c r="QN24" i="2" s="1"/>
  <c r="QQ24" i="2" s="1"/>
  <c r="QT24" i="2" s="1"/>
  <c r="QX24" i="2" s="1"/>
  <c r="RA24" i="2" s="1"/>
  <c r="RE24" i="2" s="1"/>
  <c r="RH24" i="2" s="1"/>
  <c r="RK24" i="2" s="1"/>
  <c r="RO24" i="2" s="1"/>
  <c r="RR24" i="2" s="1"/>
  <c r="RU24" i="2" s="1"/>
  <c r="RX24" i="2" s="1"/>
  <c r="SA24" i="2" s="1"/>
  <c r="SD24" i="2" s="1"/>
  <c r="SG24" i="2" s="1"/>
  <c r="SJ24" i="2" s="1"/>
  <c r="SM24" i="2" s="1"/>
  <c r="SP24" i="2" s="1"/>
  <c r="SU24" i="2" s="1"/>
  <c r="SX24" i="2" s="1"/>
  <c r="TA24" i="2" s="1"/>
  <c r="TD24" i="2" s="1"/>
  <c r="TG24" i="2" s="1"/>
  <c r="TJ24" i="2" s="1"/>
  <c r="TM24" i="2" s="1"/>
  <c r="TP24" i="2" s="1"/>
  <c r="TT24" i="2" s="1"/>
  <c r="TW24" i="2" s="1"/>
  <c r="TZ24" i="2" s="1"/>
  <c r="UC24" i="2" s="1"/>
  <c r="UF24" i="2" s="1"/>
  <c r="UI24" i="2" s="1"/>
  <c r="UN24" i="2" s="1"/>
  <c r="UQ24" i="2" s="1"/>
  <c r="UT24" i="2" s="1"/>
  <c r="UW24" i="2" s="1"/>
  <c r="UZ24" i="2" s="1"/>
  <c r="VD24" i="2" s="1"/>
  <c r="VG24" i="2" s="1"/>
  <c r="VJ24" i="2" s="1"/>
  <c r="VM24" i="2" s="1"/>
  <c r="VP24" i="2" s="1"/>
  <c r="VS24" i="2" s="1"/>
  <c r="VX24" i="2" s="1"/>
  <c r="WA24" i="2" s="1"/>
  <c r="WD24" i="2" s="1"/>
  <c r="WG24" i="2" s="1"/>
  <c r="WJ24" i="2" s="1"/>
  <c r="WM24" i="2" s="1"/>
  <c r="WP24" i="2" s="1"/>
  <c r="WS24" i="2" s="1"/>
  <c r="WV24" i="2" s="1"/>
  <c r="WY24" i="2" s="1"/>
  <c r="XB24" i="2" s="1"/>
  <c r="XE24" i="2" s="1"/>
  <c r="XI24" i="2" s="1"/>
  <c r="XL24" i="2" s="1"/>
  <c r="XO24" i="2" s="1"/>
  <c r="XR24" i="2" s="1"/>
  <c r="XU24" i="2" s="1"/>
  <c r="XX24" i="2" s="1"/>
  <c r="YA24" i="2" s="1"/>
  <c r="YD24" i="2" s="1"/>
  <c r="YG24" i="2" s="1"/>
  <c r="YJ24" i="2" s="1"/>
  <c r="YM24" i="2" s="1"/>
  <c r="YP24" i="2" s="1"/>
  <c r="YS24" i="2" s="1"/>
  <c r="YW24" i="2" s="1"/>
  <c r="YZ24" i="2" s="1"/>
  <c r="ZC24" i="2" s="1"/>
  <c r="ZF24" i="2" s="1"/>
  <c r="ZI24" i="2" s="1"/>
  <c r="ZL24" i="2" s="1"/>
  <c r="ZO24" i="2" s="1"/>
  <c r="ZR24" i="2" s="1"/>
  <c r="ZU24" i="2" s="1"/>
  <c r="ZX24" i="2" s="1"/>
  <c r="AAA24" i="2" s="1"/>
  <c r="AAD24" i="2" s="1"/>
  <c r="AAG24" i="2" s="1"/>
  <c r="AAK24" i="2" s="1"/>
  <c r="AAN24" i="2" s="1"/>
  <c r="AAQ24" i="2" s="1"/>
  <c r="AAT24" i="2" s="1"/>
  <c r="AAW24" i="2" s="1"/>
  <c r="AAZ24" i="2" s="1"/>
  <c r="ABD24" i="2" s="1"/>
  <c r="ABG24" i="2" s="1"/>
  <c r="ABJ24" i="2" s="1"/>
  <c r="ABM24" i="2" s="1"/>
  <c r="ABP24" i="2" s="1"/>
  <c r="ABS24" i="2" s="1"/>
  <c r="ABW24" i="2" s="1"/>
  <c r="ABZ24" i="2" s="1"/>
  <c r="ACC24" i="2" s="1"/>
  <c r="ACF24" i="2" s="1"/>
  <c r="ACI24" i="2" s="1"/>
  <c r="ACL24" i="2" s="1"/>
  <c r="ACP24" i="2" s="1"/>
  <c r="ACS24" i="2" s="1"/>
  <c r="NB25" i="2"/>
  <c r="NF25" i="2" s="1"/>
  <c r="CN25" i="2"/>
  <c r="CQ25" i="2" s="1"/>
  <c r="CT25" i="2" s="1"/>
  <c r="CX25" i="2" s="1"/>
  <c r="DA25" i="2" s="1"/>
  <c r="DD25" i="2" s="1"/>
  <c r="DG25" i="2" s="1"/>
  <c r="DJ25" i="2" s="1"/>
  <c r="DO25" i="2" s="1"/>
  <c r="DR25" i="2" s="1"/>
  <c r="DU25" i="2" s="1"/>
  <c r="DX25" i="2" s="1"/>
  <c r="EA25" i="2" s="1"/>
  <c r="ED25" i="2" s="1"/>
  <c r="EH25" i="2" s="1"/>
  <c r="EK25" i="2" s="1"/>
  <c r="EN25" i="2" s="1"/>
  <c r="EQ25" i="2" s="1"/>
  <c r="ET25" i="2" s="1"/>
  <c r="EW25" i="2" s="1"/>
  <c r="EZ25" i="2" s="1"/>
  <c r="FC25" i="2" s="1"/>
  <c r="FF25" i="2" s="1"/>
  <c r="FI25" i="2" s="1"/>
  <c r="FP25" i="2" s="1"/>
  <c r="FS25" i="2" s="1"/>
  <c r="FV25" i="2" s="1"/>
  <c r="FZ25" i="2" s="1"/>
  <c r="GC25" i="2" s="1"/>
  <c r="GG25" i="2" s="1"/>
  <c r="GJ25" i="2" s="1"/>
  <c r="GM25" i="2" s="1"/>
  <c r="GP25" i="2" s="1"/>
  <c r="GS25" i="2" s="1"/>
  <c r="GV25" i="2" s="1"/>
  <c r="GZ25" i="2" s="1"/>
  <c r="HC25" i="2" s="1"/>
  <c r="HF25" i="2" s="1"/>
  <c r="HI25" i="2" s="1"/>
  <c r="HL25" i="2" s="1"/>
  <c r="HO25" i="2" s="1"/>
  <c r="HS25" i="2" s="1"/>
  <c r="HV25" i="2" s="1"/>
  <c r="HY25" i="2" s="1"/>
  <c r="IB25" i="2" s="1"/>
  <c r="IE25" i="2" s="1"/>
  <c r="IH25" i="2" s="1"/>
  <c r="IL25" i="2" s="1"/>
  <c r="IO25" i="2" s="1"/>
  <c r="IR25" i="2" s="1"/>
  <c r="IU25" i="2" s="1"/>
  <c r="IX25" i="2" s="1"/>
  <c r="JA25" i="2" s="1"/>
  <c r="JE25" i="2" s="1"/>
  <c r="JH25" i="2" s="1"/>
  <c r="JK25" i="2" s="1"/>
  <c r="JN25" i="2" s="1"/>
  <c r="JQ25" i="2" s="1"/>
  <c r="JT25" i="2" s="1"/>
  <c r="JX25" i="2" s="1"/>
  <c r="KA25" i="2" s="1"/>
  <c r="KD25" i="2" s="1"/>
  <c r="KG25" i="2" s="1"/>
  <c r="KJ25" i="2" s="1"/>
  <c r="KM25" i="2" s="1"/>
  <c r="KQ25" i="2" s="1"/>
  <c r="KT25" i="2" s="1"/>
  <c r="KW25" i="2" s="1"/>
  <c r="KZ25" i="2" s="1"/>
  <c r="LC25" i="2" s="1"/>
  <c r="LF25" i="2" s="1"/>
  <c r="LI25" i="2" s="1"/>
  <c r="LL25" i="2" s="1"/>
  <c r="LU25" i="2" s="1"/>
  <c r="LX25" i="2" s="1"/>
  <c r="MA25" i="2" s="1"/>
  <c r="MD25" i="2" s="1"/>
  <c r="MG25" i="2" s="1"/>
  <c r="MJ25" i="2" s="1"/>
  <c r="MN25" i="2" s="1"/>
  <c r="MQ25" i="2" s="1"/>
  <c r="MT25" i="2" s="1"/>
  <c r="MW25" i="2" s="1"/>
  <c r="MZ25" i="2" s="1"/>
  <c r="NC25" i="2" s="1"/>
  <c r="NG25" i="2" s="1"/>
  <c r="NJ25" i="2" s="1"/>
  <c r="NM25" i="2" s="1"/>
  <c r="NP25" i="2" s="1"/>
  <c r="NS25" i="2" s="1"/>
  <c r="NV25" i="2" s="1"/>
  <c r="NZ25" i="2" s="1"/>
  <c r="OC25" i="2" s="1"/>
  <c r="OF25" i="2" s="1"/>
  <c r="OI25" i="2" s="1"/>
  <c r="OL25" i="2" s="1"/>
  <c r="OO25" i="2" s="1"/>
  <c r="ACV24" i="2" l="1"/>
  <c r="ACY24" i="2" s="1"/>
  <c r="ADB24" i="2" s="1"/>
  <c r="ADE24" i="2" s="1"/>
  <c r="ADI24" i="2" s="1"/>
  <c r="ADL24" i="2" s="1"/>
  <c r="ADO24" i="2" s="1"/>
  <c r="ADR24" i="2" s="1"/>
  <c r="ADU24" i="2" s="1"/>
  <c r="AEA24" i="2" s="1"/>
  <c r="AED24" i="2" s="1"/>
  <c r="AEG24" i="2" s="1"/>
  <c r="AEM24" i="2" s="1"/>
  <c r="AEQ24" i="2" s="1"/>
  <c r="AET24" i="2" s="1"/>
  <c r="AEW24" i="2" s="1"/>
  <c r="AEZ24" i="2" s="1"/>
  <c r="AFC24" i="2" s="1"/>
  <c r="AFF24" i="2" s="1"/>
  <c r="AFJ24" i="2" s="1"/>
  <c r="AFM24" i="2" s="1"/>
  <c r="AFP24" i="2" s="1"/>
  <c r="AFS24" i="2" s="1"/>
  <c r="AFV24" i="2" s="1"/>
  <c r="AFY24" i="2" s="1"/>
  <c r="AGB24" i="2" s="1"/>
  <c r="AGE24" i="2" s="1"/>
  <c r="AGH24" i="2" s="1"/>
  <c r="AGK24" i="2" s="1"/>
  <c r="AGN24" i="2" s="1"/>
  <c r="AGQ24" i="2" s="1"/>
  <c r="AGT24" i="2" s="1"/>
  <c r="AGX24" i="2" s="1"/>
  <c r="AHA24" i="2" s="1"/>
  <c r="AHD24" i="2" s="1"/>
  <c r="AHG24" i="2" s="1"/>
  <c r="AHJ24" i="2" s="1"/>
  <c r="AHM24" i="2" s="1"/>
  <c r="AHQ24" i="2" s="1"/>
  <c r="AHT24" i="2" s="1"/>
  <c r="AHW24" i="2" s="1"/>
  <c r="AHZ24" i="2" s="1"/>
  <c r="AIC24" i="2" s="1"/>
  <c r="AIH24" i="2" s="1"/>
  <c r="AIK24" i="2" s="1"/>
  <c r="AIN24" i="2" s="1"/>
  <c r="AIQ24" i="2" s="1"/>
  <c r="AIU24" i="2" s="1"/>
  <c r="AIX24" i="2" s="1"/>
  <c r="AJA24" i="2" s="1"/>
  <c r="AJD24" i="2" s="1"/>
  <c r="AJG24" i="2" s="1"/>
  <c r="AJJ24" i="2" s="1"/>
  <c r="AJM24" i="2" s="1"/>
  <c r="AJP24" i="2" s="1"/>
  <c r="AJT24" i="2" s="1"/>
  <c r="AJW24" i="2" s="1"/>
  <c r="AJZ24" i="2" s="1"/>
  <c r="AKC24" i="2" s="1"/>
  <c r="AKF24" i="2" s="1"/>
  <c r="AKI24" i="2" s="1"/>
  <c r="AKM24" i="2" s="1"/>
  <c r="AKP24" i="2" s="1"/>
  <c r="AKS24" i="2" s="1"/>
  <c r="AKV24" i="2" s="1"/>
  <c r="AKY24" i="2" s="1"/>
  <c r="ALB24" i="2" s="1"/>
  <c r="ALF24" i="2" s="1"/>
  <c r="ALI24" i="2" s="1"/>
  <c r="ALL24" i="2" s="1"/>
  <c r="ALO24" i="2" s="1"/>
  <c r="ALR24" i="2" s="1"/>
  <c r="ALU24" i="2" s="1"/>
  <c r="ALY24" i="2" s="1"/>
  <c r="AMB24" i="2" s="1"/>
  <c r="AME24" i="2" s="1"/>
  <c r="AMH24" i="2" s="1"/>
  <c r="AMK24" i="2" s="1"/>
  <c r="AMN24" i="2" s="1"/>
  <c r="AMR24" i="2" s="1"/>
  <c r="AMU24" i="2" s="1"/>
  <c r="AMX24" i="2" s="1"/>
  <c r="ANA24" i="2" s="1"/>
  <c r="AND24" i="2" s="1"/>
  <c r="ANG24" i="2" s="1"/>
  <c r="ANK24" i="2" s="1"/>
  <c r="ANN24" i="2" s="1"/>
  <c r="ANQ24" i="2" s="1"/>
  <c r="ANU24" i="2" s="1"/>
  <c r="ANX24" i="2" s="1"/>
  <c r="AOA24" i="2" s="1"/>
  <c r="AOD24" i="2" s="1"/>
  <c r="AOG24" i="2" s="1"/>
  <c r="AOJ24" i="2" s="1"/>
  <c r="AOM24" i="2" s="1"/>
  <c r="AOP24" i="2" s="1"/>
  <c r="AOS24" i="2" s="1"/>
  <c r="AOW24" i="2" s="1"/>
  <c r="AOZ24" i="2" s="1"/>
  <c r="APC24" i="2" s="1"/>
  <c r="APF24" i="2" s="1"/>
  <c r="API24" i="2" s="1"/>
  <c r="APL24" i="2" s="1"/>
  <c r="APO24" i="2" s="1"/>
  <c r="APV24" i="2" s="1"/>
  <c r="APY24" i="2" s="1"/>
  <c r="AQC24" i="2" s="1"/>
  <c r="AQF24" i="2" s="1"/>
  <c r="AQI24" i="2" s="1"/>
  <c r="AQL24" i="2" s="1"/>
  <c r="AQO24" i="2" s="1"/>
  <c r="AQR24" i="2" s="1"/>
  <c r="AQV24" i="2" s="1"/>
  <c r="AQY24" i="2" s="1"/>
  <c r="ARB24" i="2" s="1"/>
  <c r="ARE24" i="2" s="1"/>
  <c r="ARH24" i="2" s="1"/>
  <c r="ARK24" i="2" s="1"/>
  <c r="ARO24" i="2" s="1"/>
  <c r="ARR24" i="2" s="1"/>
  <c r="ARU24" i="2" s="1"/>
  <c r="ARX24" i="2" s="1"/>
  <c r="ASA24" i="2" s="1"/>
  <c r="ASD24" i="2" s="1"/>
  <c r="ASH24" i="2" s="1"/>
  <c r="ASK24" i="2" s="1"/>
  <c r="ASN24" i="2" s="1"/>
  <c r="ASQ24" i="2" s="1"/>
  <c r="AST24" i="2" s="1"/>
  <c r="ASW24" i="2" s="1"/>
  <c r="ATA24" i="2" s="1"/>
  <c r="ATD24" i="2" s="1"/>
  <c r="ATG24" i="2" s="1"/>
  <c r="ATJ24" i="2" s="1"/>
  <c r="ATM24" i="2" s="1"/>
  <c r="ATP24" i="2" s="1"/>
  <c r="ATT24" i="2" s="1"/>
  <c r="ATW24" i="2" s="1"/>
  <c r="ATZ24" i="2" s="1"/>
  <c r="AUC24" i="2" s="1"/>
  <c r="AUF24" i="2" s="1"/>
  <c r="AUI24" i="2" s="1"/>
  <c r="AUM24" i="2" s="1"/>
  <c r="AUP24" i="2" s="1"/>
  <c r="AUS24" i="2" s="1"/>
  <c r="AUV24" i="2" s="1"/>
  <c r="AUY24" i="2" s="1"/>
  <c r="AVB24" i="2" s="1"/>
  <c r="AVF24" i="2" s="1"/>
  <c r="AVI24" i="2" s="1"/>
  <c r="AVL24" i="2" s="1"/>
  <c r="AVO24" i="2" s="1"/>
  <c r="AVR24" i="2" s="1"/>
  <c r="AVU24" i="2" s="1"/>
  <c r="AVY24" i="2" s="1"/>
  <c r="AWB24" i="2" s="1"/>
  <c r="AWE24" i="2" s="1"/>
  <c r="AWH24" i="2" s="1"/>
  <c r="ADD24" i="2"/>
  <c r="ADH24" i="2" s="1"/>
  <c r="ADK24" i="2" s="1"/>
  <c r="ADN24" i="2" s="1"/>
  <c r="ADQ24" i="2" s="1"/>
  <c r="ADT24" i="2" s="1"/>
  <c r="ADZ24" i="2" s="1"/>
  <c r="AEC24" i="2" s="1"/>
  <c r="AEF24" i="2" s="1"/>
  <c r="AEI24" i="2" s="1"/>
  <c r="AEL24" i="2" s="1"/>
  <c r="AEP24" i="2" s="1"/>
  <c r="AES24" i="2" s="1"/>
  <c r="AEV24" i="2" s="1"/>
  <c r="AEY24" i="2" s="1"/>
  <c r="AFB24" i="2" s="1"/>
  <c r="AFE24" i="2" s="1"/>
  <c r="AFI24" i="2" s="1"/>
  <c r="AFL24" i="2" s="1"/>
  <c r="AFO24" i="2" s="1"/>
  <c r="AFR24" i="2" s="1"/>
  <c r="AFU24" i="2" s="1"/>
  <c r="AFX24" i="2" s="1"/>
  <c r="AGA24" i="2" s="1"/>
  <c r="AGD24" i="2" s="1"/>
  <c r="AGG24" i="2" s="1"/>
  <c r="AGJ24" i="2" s="1"/>
  <c r="AGM24" i="2" s="1"/>
  <c r="AGP24" i="2" s="1"/>
  <c r="AGS24" i="2" s="1"/>
  <c r="AGW24" i="2" s="1"/>
  <c r="AGZ24" i="2" s="1"/>
  <c r="AHC24" i="2" s="1"/>
  <c r="AHF24" i="2" s="1"/>
  <c r="AHI24" i="2" s="1"/>
  <c r="OR25" i="2"/>
  <c r="OU25" i="2" s="1"/>
  <c r="OX25" i="2" s="1"/>
  <c r="PA25" i="2" s="1"/>
  <c r="PD25" i="2" s="1"/>
  <c r="PG25" i="2" s="1"/>
  <c r="OS25" i="2"/>
  <c r="OV25" i="2" s="1"/>
  <c r="OY25" i="2" s="1"/>
  <c r="PB25" i="2" s="1"/>
  <c r="PE25" i="2" s="1"/>
  <c r="PH25" i="2" s="1"/>
  <c r="NI25" i="2"/>
  <c r="NL25" i="2" s="1"/>
  <c r="NO25" i="2" s="1"/>
  <c r="NR25" i="2" s="1"/>
  <c r="NU25" i="2" s="1"/>
  <c r="NY25" i="2" s="1"/>
  <c r="OB25" i="2" s="1"/>
  <c r="OE25" i="2" s="1"/>
  <c r="OH25" i="2" s="1"/>
  <c r="OK25" i="2" s="1"/>
  <c r="ON25" i="2" s="1"/>
  <c r="K32" i="2"/>
  <c r="N32" i="2" s="1"/>
  <c r="Q32" i="2" s="1"/>
  <c r="T32" i="2" s="1"/>
  <c r="W32" i="2" s="1"/>
  <c r="Z32" i="2" s="1"/>
  <c r="AD32" i="2" s="1"/>
  <c r="AG32" i="2" s="1"/>
  <c r="AJ32" i="2" s="1"/>
  <c r="AM32" i="2" s="1"/>
  <c r="AP32" i="2" s="1"/>
  <c r="AS32" i="2" s="1"/>
  <c r="AW32" i="2" s="1"/>
  <c r="AZ32" i="2" s="1"/>
  <c r="BC32" i="2" s="1"/>
  <c r="BF32" i="2" s="1"/>
  <c r="BI32" i="2" s="1"/>
  <c r="BL32" i="2" s="1"/>
  <c r="BP32" i="2" s="1"/>
  <c r="BS32" i="2" s="1"/>
  <c r="BV32" i="2" s="1"/>
  <c r="BY32" i="2" s="1"/>
  <c r="CB32" i="2" s="1"/>
  <c r="CE32" i="2" s="1"/>
  <c r="CJ32" i="2" s="1"/>
  <c r="CN32" i="2" s="1"/>
  <c r="CQ32" i="2" s="1"/>
  <c r="CT32" i="2" s="1"/>
  <c r="CX32" i="2" s="1"/>
  <c r="DA32" i="2" s="1"/>
  <c r="DD32" i="2" s="1"/>
  <c r="DG32" i="2" s="1"/>
  <c r="DJ32" i="2" s="1"/>
  <c r="DO32" i="2" s="1"/>
  <c r="DR32" i="2" s="1"/>
  <c r="DU32" i="2" s="1"/>
  <c r="DX32" i="2" s="1"/>
  <c r="EA32" i="2" s="1"/>
  <c r="ED32" i="2" s="1"/>
  <c r="EH32" i="2" s="1"/>
  <c r="EK32" i="2" s="1"/>
  <c r="EN32" i="2" s="1"/>
  <c r="EQ32" i="2" s="1"/>
  <c r="ET32" i="2" s="1"/>
  <c r="EW32" i="2" s="1"/>
  <c r="EZ32" i="2" s="1"/>
  <c r="FC32" i="2" s="1"/>
  <c r="FF32" i="2" s="1"/>
  <c r="FI32" i="2" s="1"/>
  <c r="FP32" i="2" s="1"/>
  <c r="FS32" i="2" s="1"/>
  <c r="FV32" i="2" s="1"/>
  <c r="FZ32" i="2" s="1"/>
  <c r="GC32" i="2" s="1"/>
  <c r="GG32" i="2" s="1"/>
  <c r="GJ32" i="2" s="1"/>
  <c r="GM32" i="2" s="1"/>
  <c r="GP32" i="2" s="1"/>
  <c r="GS32" i="2" s="1"/>
  <c r="GV32" i="2" s="1"/>
  <c r="GZ32" i="2" s="1"/>
  <c r="HC32" i="2" s="1"/>
  <c r="HF32" i="2" s="1"/>
  <c r="HI32" i="2" s="1"/>
  <c r="HL32" i="2" s="1"/>
  <c r="HO32" i="2" s="1"/>
  <c r="HS32" i="2" s="1"/>
  <c r="HV32" i="2" s="1"/>
  <c r="HY32" i="2" s="1"/>
  <c r="IB32" i="2" s="1"/>
  <c r="IE32" i="2" s="1"/>
  <c r="IH32" i="2" s="1"/>
  <c r="IL32" i="2" s="1"/>
  <c r="IO32" i="2" s="1"/>
  <c r="IR32" i="2" s="1"/>
  <c r="AHL24" i="2" l="1"/>
  <c r="AHP24" i="2" s="1"/>
  <c r="AHS24" i="2" s="1"/>
  <c r="AHV24" i="2" s="1"/>
  <c r="AHY24" i="2" s="1"/>
  <c r="AIB24" i="2" s="1"/>
  <c r="AIG24" i="2" s="1"/>
  <c r="AIJ24" i="2" s="1"/>
  <c r="AIM24" i="2" s="1"/>
  <c r="AIP24" i="2" s="1"/>
  <c r="AIT24" i="2" s="1"/>
  <c r="AIW24" i="2" s="1"/>
  <c r="AIZ24" i="2" s="1"/>
  <c r="AJC24" i="2" s="1"/>
  <c r="AJF24" i="2" s="1"/>
  <c r="AJI24" i="2" s="1"/>
  <c r="AJL24" i="2" s="1"/>
  <c r="AJO24" i="2" s="1"/>
  <c r="AJS24" i="2" s="1"/>
  <c r="AJV24" i="2" s="1"/>
  <c r="AJY24" i="2" s="1"/>
  <c r="AKB24" i="2" s="1"/>
  <c r="AKE24" i="2" s="1"/>
  <c r="AKH24" i="2" s="1"/>
  <c r="AKL24" i="2" s="1"/>
  <c r="AKO24" i="2" s="1"/>
  <c r="AKR24" i="2" s="1"/>
  <c r="AKU24" i="2" s="1"/>
  <c r="AKX24" i="2" s="1"/>
  <c r="ALA24" i="2" s="1"/>
  <c r="ALE24" i="2" s="1"/>
  <c r="ALH24" i="2" s="1"/>
  <c r="ALK24" i="2" s="1"/>
  <c r="ALN24" i="2" s="1"/>
  <c r="ALQ24" i="2" s="1"/>
  <c r="ALT24" i="2" s="1"/>
  <c r="ALX24" i="2" s="1"/>
  <c r="AMA24" i="2" s="1"/>
  <c r="AMD24" i="2" s="1"/>
  <c r="AMG24" i="2" s="1"/>
  <c r="AMJ24" i="2" s="1"/>
  <c r="AMM24" i="2" s="1"/>
  <c r="AMQ24" i="2" s="1"/>
  <c r="AMT24" i="2" s="1"/>
  <c r="AMW24" i="2" s="1"/>
  <c r="AMZ24" i="2" s="1"/>
  <c r="ANC24" i="2" s="1"/>
  <c r="ANF24" i="2" s="1"/>
  <c r="ANJ24" i="2" s="1"/>
  <c r="ANM24" i="2" s="1"/>
  <c r="ANP24" i="2" s="1"/>
  <c r="ANT24" i="2" s="1"/>
  <c r="ANW24" i="2" s="1"/>
  <c r="ANZ24" i="2" s="1"/>
  <c r="AOC24" i="2" s="1"/>
  <c r="AOF24" i="2" s="1"/>
  <c r="AOI24" i="2" s="1"/>
  <c r="AOL24" i="2" s="1"/>
  <c r="AOO24" i="2" s="1"/>
  <c r="AOR24" i="2" s="1"/>
  <c r="AOV24" i="2" s="1"/>
  <c r="AOY24" i="2" s="1"/>
  <c r="APB24" i="2" s="1"/>
  <c r="APE24" i="2" s="1"/>
  <c r="APH24" i="2" s="1"/>
  <c r="APK24" i="2" s="1"/>
  <c r="APN24" i="2" s="1"/>
  <c r="APU24" i="2" s="1"/>
  <c r="APX24" i="2" s="1"/>
  <c r="AQB24" i="2" s="1"/>
  <c r="AQE24" i="2" s="1"/>
  <c r="AQH24" i="2" s="1"/>
  <c r="AQK24" i="2" s="1"/>
  <c r="AQN24" i="2" s="1"/>
  <c r="AQQ24" i="2" s="1"/>
  <c r="PL25" i="2"/>
  <c r="PO25" i="2" s="1"/>
  <c r="PR25" i="2" s="1"/>
  <c r="PU25" i="2" s="1"/>
  <c r="PX25" i="2" s="1"/>
  <c r="QA25" i="2" s="1"/>
  <c r="PK25" i="2"/>
  <c r="PN25" i="2" s="1"/>
  <c r="PQ25" i="2" s="1"/>
  <c r="PT25" i="2" s="1"/>
  <c r="PW25" i="2" s="1"/>
  <c r="PZ25" i="2" s="1"/>
  <c r="QD25" i="2" s="1"/>
  <c r="IU32" i="2"/>
  <c r="IX32" i="2" s="1"/>
  <c r="JA32" i="2" s="1"/>
  <c r="JE32" i="2" s="1"/>
  <c r="JH32" i="2" s="1"/>
  <c r="JK32" i="2" s="1"/>
  <c r="JN32" i="2" s="1"/>
  <c r="JQ32" i="2" s="1"/>
  <c r="JT32" i="2" s="1"/>
  <c r="JX32" i="2" s="1"/>
  <c r="KA32" i="2" s="1"/>
  <c r="KD32" i="2" s="1"/>
  <c r="KG32" i="2" s="1"/>
  <c r="KJ32" i="2" s="1"/>
  <c r="KM32" i="2" s="1"/>
  <c r="KQ32" i="2" s="1"/>
  <c r="KT32" i="2" s="1"/>
  <c r="KW32" i="2" s="1"/>
  <c r="KZ32" i="2" s="1"/>
  <c r="LC32" i="2" s="1"/>
  <c r="LF32" i="2" s="1"/>
  <c r="LI32" i="2" s="1"/>
  <c r="LL32" i="2" s="1"/>
  <c r="LU32" i="2" s="1"/>
  <c r="LX32" i="2" s="1"/>
  <c r="MA32" i="2" s="1"/>
  <c r="MD32" i="2" s="1"/>
  <c r="MG32" i="2" s="1"/>
  <c r="MJ32" i="2" s="1"/>
  <c r="MN32" i="2" s="1"/>
  <c r="MQ32" i="2" s="1"/>
  <c r="MT32" i="2" s="1"/>
  <c r="MW32" i="2" s="1"/>
  <c r="MZ32" i="2" s="1"/>
  <c r="NC32" i="2" s="1"/>
  <c r="NG32" i="2" s="1"/>
  <c r="NJ32" i="2" s="1"/>
  <c r="NM32" i="2" s="1"/>
  <c r="NP32" i="2" s="1"/>
  <c r="NS32" i="2" s="1"/>
  <c r="NV32" i="2" s="1"/>
  <c r="NZ32" i="2" s="1"/>
  <c r="OC32" i="2" s="1"/>
  <c r="OF32" i="2" s="1"/>
  <c r="OI32" i="2" s="1"/>
  <c r="OL32" i="2" s="1"/>
  <c r="OO32" i="2" s="1"/>
  <c r="OS32" i="2" s="1"/>
  <c r="OV32" i="2" s="1"/>
  <c r="OY32" i="2" s="1"/>
  <c r="PB32" i="2" s="1"/>
  <c r="PE32" i="2" s="1"/>
  <c r="PH32" i="2" s="1"/>
  <c r="PL32" i="2" s="1"/>
  <c r="PO32" i="2" s="1"/>
  <c r="PR32" i="2" s="1"/>
  <c r="PU32" i="2" s="1"/>
  <c r="PX32" i="2" s="1"/>
  <c r="QA32" i="2" s="1"/>
  <c r="QE32" i="2" s="1"/>
  <c r="QH32" i="2" s="1"/>
  <c r="QK32" i="2" s="1"/>
  <c r="QN32" i="2" s="1"/>
  <c r="QQ32" i="2" s="1"/>
  <c r="QT32" i="2" s="1"/>
  <c r="QX32" i="2" s="1"/>
  <c r="RA32" i="2" s="1"/>
  <c r="RE32" i="2" s="1"/>
  <c r="RH32" i="2" s="1"/>
  <c r="RK32" i="2" s="1"/>
  <c r="RO32" i="2" s="1"/>
  <c r="RR32" i="2" s="1"/>
  <c r="RU32" i="2" s="1"/>
  <c r="RX32" i="2" s="1"/>
  <c r="SA32" i="2" s="1"/>
  <c r="SD32" i="2" s="1"/>
  <c r="SG32" i="2" s="1"/>
  <c r="SJ32" i="2" s="1"/>
  <c r="SM32" i="2" s="1"/>
  <c r="SP32" i="2" s="1"/>
  <c r="SU32" i="2" s="1"/>
  <c r="SX32" i="2" s="1"/>
  <c r="TA32" i="2" s="1"/>
  <c r="TD32" i="2" s="1"/>
  <c r="TG32" i="2" s="1"/>
  <c r="TJ32" i="2" s="1"/>
  <c r="TM32" i="2" s="1"/>
  <c r="TP32" i="2" s="1"/>
  <c r="TT32" i="2" s="1"/>
  <c r="TW32" i="2" s="1"/>
  <c r="TZ32" i="2" s="1"/>
  <c r="UC32" i="2" s="1"/>
  <c r="UF32" i="2" s="1"/>
  <c r="UI32" i="2" s="1"/>
  <c r="UN32" i="2" s="1"/>
  <c r="UQ32" i="2" s="1"/>
  <c r="UT32" i="2" s="1"/>
  <c r="UW32" i="2" s="1"/>
  <c r="UZ32" i="2" s="1"/>
  <c r="VD32" i="2" s="1"/>
  <c r="VG32" i="2" s="1"/>
  <c r="VJ32" i="2" s="1"/>
  <c r="VM32" i="2" s="1"/>
  <c r="VP32" i="2" s="1"/>
  <c r="VS32" i="2" s="1"/>
  <c r="VX32" i="2" s="1"/>
  <c r="WA32" i="2" s="1"/>
  <c r="WD32" i="2" s="1"/>
  <c r="WG32" i="2" s="1"/>
  <c r="WJ32" i="2" s="1"/>
  <c r="WM32" i="2" s="1"/>
  <c r="WP32" i="2" s="1"/>
  <c r="WS32" i="2" s="1"/>
  <c r="WV32" i="2" s="1"/>
  <c r="WY32" i="2" s="1"/>
  <c r="XB32" i="2" s="1"/>
  <c r="XE32" i="2" s="1"/>
  <c r="XI32" i="2" s="1"/>
  <c r="XL32" i="2" s="1"/>
  <c r="XO32" i="2" s="1"/>
  <c r="XR32" i="2" s="1"/>
  <c r="XU32" i="2" s="1"/>
  <c r="XX32" i="2" s="1"/>
  <c r="YA32" i="2" s="1"/>
  <c r="YD32" i="2" s="1"/>
  <c r="YG32" i="2" s="1"/>
  <c r="YJ32" i="2" s="1"/>
  <c r="YM32" i="2" s="1"/>
  <c r="YP32" i="2" s="1"/>
  <c r="YS32" i="2" s="1"/>
  <c r="YW32" i="2" s="1"/>
  <c r="YZ32" i="2" s="1"/>
  <c r="ZC32" i="2" s="1"/>
  <c r="ZF32" i="2" s="1"/>
  <c r="ZI32" i="2" s="1"/>
  <c r="ZL32" i="2" s="1"/>
  <c r="K31" i="2"/>
  <c r="N31" i="2" s="1"/>
  <c r="Q31" i="2" s="1"/>
  <c r="T31" i="2" s="1"/>
  <c r="W31" i="2" s="1"/>
  <c r="Z31" i="2" s="1"/>
  <c r="AD31" i="2" s="1"/>
  <c r="AG31" i="2" s="1"/>
  <c r="AJ31" i="2" s="1"/>
  <c r="AM31" i="2" s="1"/>
  <c r="AP31" i="2" s="1"/>
  <c r="AS31" i="2" s="1"/>
  <c r="AW31" i="2" s="1"/>
  <c r="AZ31" i="2" s="1"/>
  <c r="BC31" i="2" s="1"/>
  <c r="BF31" i="2" s="1"/>
  <c r="BI31" i="2" s="1"/>
  <c r="BL31" i="2" s="1"/>
  <c r="BP31" i="2" s="1"/>
  <c r="BS31" i="2" s="1"/>
  <c r="BV31" i="2" s="1"/>
  <c r="BY31" i="2" s="1"/>
  <c r="CB31" i="2" s="1"/>
  <c r="CE31" i="2" s="1"/>
  <c r="CJ31" i="2" s="1"/>
  <c r="CN31" i="2" s="1"/>
  <c r="CQ31" i="2" s="1"/>
  <c r="CT31" i="2" s="1"/>
  <c r="CX31" i="2" s="1"/>
  <c r="DA31" i="2" s="1"/>
  <c r="DD31" i="2" s="1"/>
  <c r="DG31" i="2" s="1"/>
  <c r="DJ31" i="2" s="1"/>
  <c r="DO31" i="2" s="1"/>
  <c r="DR31" i="2" s="1"/>
  <c r="DU31" i="2" s="1"/>
  <c r="DX31" i="2" s="1"/>
  <c r="EA31" i="2" s="1"/>
  <c r="ED31" i="2" s="1"/>
  <c r="EH31" i="2" s="1"/>
  <c r="EK31" i="2" s="1"/>
  <c r="EN31" i="2" s="1"/>
  <c r="EQ31" i="2" s="1"/>
  <c r="ET31" i="2" s="1"/>
  <c r="EW31" i="2" s="1"/>
  <c r="EZ31" i="2" s="1"/>
  <c r="FC31" i="2" s="1"/>
  <c r="FF31" i="2" s="1"/>
  <c r="FI31" i="2" s="1"/>
  <c r="FP31" i="2" s="1"/>
  <c r="FS31" i="2" s="1"/>
  <c r="FV31" i="2" s="1"/>
  <c r="FZ31" i="2" s="1"/>
  <c r="GC31" i="2" s="1"/>
  <c r="GG31" i="2" s="1"/>
  <c r="GJ31" i="2" s="1"/>
  <c r="GM31" i="2" s="1"/>
  <c r="GP31" i="2" s="1"/>
  <c r="GS31" i="2" s="1"/>
  <c r="GV31" i="2" s="1"/>
  <c r="GZ31" i="2" s="1"/>
  <c r="HC31" i="2" s="1"/>
  <c r="HF31" i="2" s="1"/>
  <c r="HI31" i="2" s="1"/>
  <c r="HL31" i="2" s="1"/>
  <c r="HO31" i="2" s="1"/>
  <c r="HS31" i="2" s="1"/>
  <c r="HV31" i="2" s="1"/>
  <c r="HY31" i="2" s="1"/>
  <c r="IB31" i="2" s="1"/>
  <c r="IE31" i="2" s="1"/>
  <c r="IH31" i="2" s="1"/>
  <c r="IL31" i="2" s="1"/>
  <c r="IO31" i="2" s="1"/>
  <c r="IR31" i="2" s="1"/>
  <c r="AQU24" i="2" l="1"/>
  <c r="AQX24" i="2" s="1"/>
  <c r="ARA24" i="2" s="1"/>
  <c r="ARD24" i="2" s="1"/>
  <c r="ARG24" i="2" s="1"/>
  <c r="ARJ24" i="2" s="1"/>
  <c r="ARN24" i="2" s="1"/>
  <c r="ARQ24" i="2" s="1"/>
  <c r="ART24" i="2" s="1"/>
  <c r="ARW24" i="2" s="1"/>
  <c r="ARZ24" i="2" s="1"/>
  <c r="ASC24" i="2" s="1"/>
  <c r="ASG24" i="2" s="1"/>
  <c r="ASJ24" i="2" s="1"/>
  <c r="ASM24" i="2" s="1"/>
  <c r="ASP24" i="2" s="1"/>
  <c r="ASS24" i="2" s="1"/>
  <c r="ASV24" i="2" s="1"/>
  <c r="ASZ24" i="2" s="1"/>
  <c r="ATC24" i="2" s="1"/>
  <c r="ATF24" i="2" s="1"/>
  <c r="ATI24" i="2" s="1"/>
  <c r="ATL24" i="2" s="1"/>
  <c r="ATO24" i="2" s="1"/>
  <c r="ATS24" i="2" s="1"/>
  <c r="ATV24" i="2" s="1"/>
  <c r="ATY24" i="2" s="1"/>
  <c r="AUB24" i="2" s="1"/>
  <c r="AUE24" i="2" s="1"/>
  <c r="AUH24" i="2" s="1"/>
  <c r="AUL24" i="2" s="1"/>
  <c r="AUO24" i="2" s="1"/>
  <c r="AUR24" i="2" s="1"/>
  <c r="AUU24" i="2" s="1"/>
  <c r="AUX24" i="2" s="1"/>
  <c r="AVA24" i="2" s="1"/>
  <c r="AVE24" i="2" s="1"/>
  <c r="AVH24" i="2" s="1"/>
  <c r="AVK24" i="2" s="1"/>
  <c r="AVN24" i="2" s="1"/>
  <c r="AVQ24" i="2" s="1"/>
  <c r="AVT24" i="2" s="1"/>
  <c r="AVX24" i="2" s="1"/>
  <c r="AWA24" i="2" s="1"/>
  <c r="AWD24" i="2" s="1"/>
  <c r="AWG24" i="2" s="1"/>
  <c r="ZO32" i="2"/>
  <c r="ZR32" i="2" s="1"/>
  <c r="ZU32" i="2" s="1"/>
  <c r="ZX32" i="2" s="1"/>
  <c r="AAA32" i="2" s="1"/>
  <c r="AAD32" i="2" s="1"/>
  <c r="AAG32" i="2" s="1"/>
  <c r="AAK32" i="2" s="1"/>
  <c r="AAN32" i="2" s="1"/>
  <c r="AAQ32" i="2" s="1"/>
  <c r="AAT32" i="2" s="1"/>
  <c r="AAW32" i="2" s="1"/>
  <c r="AAZ32" i="2" s="1"/>
  <c r="ABD32" i="2" s="1"/>
  <c r="ABG32" i="2" s="1"/>
  <c r="ABJ32" i="2" s="1"/>
  <c r="ABM32" i="2" s="1"/>
  <c r="ABP32" i="2" s="1"/>
  <c r="ABS32" i="2" s="1"/>
  <c r="ABW32" i="2" s="1"/>
  <c r="ABZ32" i="2" s="1"/>
  <c r="ACC32" i="2" s="1"/>
  <c r="ACF32" i="2" s="1"/>
  <c r="ACI32" i="2" s="1"/>
  <c r="ACL32" i="2" s="1"/>
  <c r="ACP32" i="2" s="1"/>
  <c r="ACS32" i="2" s="1"/>
  <c r="ACV32" i="2" s="1"/>
  <c r="ACY32" i="2" s="1"/>
  <c r="ADB32" i="2" s="1"/>
  <c r="ADE32" i="2" s="1"/>
  <c r="ADI32" i="2" s="1"/>
  <c r="ADL32" i="2" s="1"/>
  <c r="ADO32" i="2" s="1"/>
  <c r="ADR32" i="2" s="1"/>
  <c r="ADU32" i="2" s="1"/>
  <c r="AEA32" i="2" s="1"/>
  <c r="AED32" i="2" s="1"/>
  <c r="AEG32" i="2" s="1"/>
  <c r="AEM32" i="2" s="1"/>
  <c r="AEQ32" i="2" s="1"/>
  <c r="AET32" i="2" s="1"/>
  <c r="AEW32" i="2" s="1"/>
  <c r="AEZ32" i="2" s="1"/>
  <c r="AFC32" i="2" s="1"/>
  <c r="AFF32" i="2" s="1"/>
  <c r="AFJ32" i="2" s="1"/>
  <c r="AFM32" i="2" s="1"/>
  <c r="AFP32" i="2" s="1"/>
  <c r="AFS32" i="2" s="1"/>
  <c r="AFV32" i="2" s="1"/>
  <c r="AFY32" i="2" s="1"/>
  <c r="AGB32" i="2" s="1"/>
  <c r="AGE32" i="2" s="1"/>
  <c r="AGH32" i="2" s="1"/>
  <c r="AGK32" i="2" s="1"/>
  <c r="AGN32" i="2" s="1"/>
  <c r="AGQ32" i="2" s="1"/>
  <c r="AGT32" i="2" s="1"/>
  <c r="AGX32" i="2" s="1"/>
  <c r="AHA32" i="2" s="1"/>
  <c r="AHD32" i="2" s="1"/>
  <c r="AHG32" i="2" s="1"/>
  <c r="AHJ32" i="2" s="1"/>
  <c r="AHM32" i="2" s="1"/>
  <c r="AHQ32" i="2" s="1"/>
  <c r="AHT32" i="2" s="1"/>
  <c r="AHW32" i="2" s="1"/>
  <c r="AHZ32" i="2" s="1"/>
  <c r="AIC32" i="2" s="1"/>
  <c r="AIH32" i="2" s="1"/>
  <c r="AIK32" i="2" s="1"/>
  <c r="AIN32" i="2" s="1"/>
  <c r="AIQ32" i="2" s="1"/>
  <c r="AIU32" i="2" s="1"/>
  <c r="AIX32" i="2" s="1"/>
  <c r="AJA32" i="2" s="1"/>
  <c r="AJD32" i="2" s="1"/>
  <c r="AJG32" i="2" s="1"/>
  <c r="AJJ32" i="2" s="1"/>
  <c r="AJM32" i="2" s="1"/>
  <c r="AJP32" i="2" s="1"/>
  <c r="AJT32" i="2" s="1"/>
  <c r="AJW32" i="2" s="1"/>
  <c r="AJZ32" i="2" s="1"/>
  <c r="AKC32" i="2" s="1"/>
  <c r="AKF32" i="2" s="1"/>
  <c r="AKI32" i="2" s="1"/>
  <c r="AKM32" i="2" s="1"/>
  <c r="AKP32" i="2" s="1"/>
  <c r="AKS32" i="2" s="1"/>
  <c r="AKV32" i="2" s="1"/>
  <c r="AKY32" i="2" s="1"/>
  <c r="ALB32" i="2" s="1"/>
  <c r="ALF32" i="2" s="1"/>
  <c r="ALI32" i="2" s="1"/>
  <c r="ALL32" i="2" s="1"/>
  <c r="ALO32" i="2" s="1"/>
  <c r="ALR32" i="2" s="1"/>
  <c r="ALU32" i="2" s="1"/>
  <c r="ALY32" i="2" s="1"/>
  <c r="AMB32" i="2" s="1"/>
  <c r="AME32" i="2" s="1"/>
  <c r="AMH32" i="2" s="1"/>
  <c r="AMK32" i="2" s="1"/>
  <c r="AMN32" i="2" s="1"/>
  <c r="AMR32" i="2" s="1"/>
  <c r="QG25" i="2"/>
  <c r="QJ25" i="2" s="1"/>
  <c r="QM25" i="2" s="1"/>
  <c r="QP25" i="2" s="1"/>
  <c r="QS25" i="2" s="1"/>
  <c r="QW25" i="2" s="1"/>
  <c r="QZ25" i="2" s="1"/>
  <c r="RD25" i="2" s="1"/>
  <c r="RG25" i="2" s="1"/>
  <c r="RJ25" i="2" s="1"/>
  <c r="RN25" i="2" s="1"/>
  <c r="RQ25" i="2" s="1"/>
  <c r="RT25" i="2" s="1"/>
  <c r="RW25" i="2" s="1"/>
  <c r="RZ25" i="2" s="1"/>
  <c r="SC25" i="2" s="1"/>
  <c r="SF25" i="2" s="1"/>
  <c r="SI25" i="2" s="1"/>
  <c r="SL25" i="2" s="1"/>
  <c r="SO25" i="2" s="1"/>
  <c r="ST25" i="2" s="1"/>
  <c r="SW25" i="2" s="1"/>
  <c r="SZ25" i="2" s="1"/>
  <c r="TC25" i="2" s="1"/>
  <c r="TF25" i="2" s="1"/>
  <c r="TI25" i="2" s="1"/>
  <c r="TL25" i="2" s="1"/>
  <c r="TO25" i="2" s="1"/>
  <c r="TS25" i="2" s="1"/>
  <c r="TV25" i="2" s="1"/>
  <c r="TY25" i="2" s="1"/>
  <c r="UB25" i="2" s="1"/>
  <c r="UE25" i="2" s="1"/>
  <c r="UH25" i="2" s="1"/>
  <c r="UM25" i="2" s="1"/>
  <c r="UP25" i="2" s="1"/>
  <c r="US25" i="2" s="1"/>
  <c r="UV25" i="2" s="1"/>
  <c r="UY25" i="2" s="1"/>
  <c r="VC25" i="2" s="1"/>
  <c r="VF25" i="2" s="1"/>
  <c r="VI25" i="2" s="1"/>
  <c r="VL25" i="2" s="1"/>
  <c r="VO25" i="2" s="1"/>
  <c r="VR25" i="2" s="1"/>
  <c r="VW25" i="2" s="1"/>
  <c r="VZ25" i="2" s="1"/>
  <c r="WC25" i="2" s="1"/>
  <c r="WF25" i="2" s="1"/>
  <c r="WI25" i="2" s="1"/>
  <c r="WL25" i="2" s="1"/>
  <c r="WO25" i="2" s="1"/>
  <c r="WR25" i="2" s="1"/>
  <c r="WU25" i="2" s="1"/>
  <c r="WX25" i="2" s="1"/>
  <c r="XA25" i="2" s="1"/>
  <c r="XD25" i="2" s="1"/>
  <c r="XH25" i="2" s="1"/>
  <c r="XK25" i="2" s="1"/>
  <c r="XN25" i="2" s="1"/>
  <c r="XQ25" i="2" s="1"/>
  <c r="XT25" i="2" s="1"/>
  <c r="XW25" i="2" s="1"/>
  <c r="XZ25" i="2" s="1"/>
  <c r="QE25" i="2"/>
  <c r="QH25" i="2" s="1"/>
  <c r="QK25" i="2" s="1"/>
  <c r="QN25" i="2" s="1"/>
  <c r="QQ25" i="2" s="1"/>
  <c r="QT25" i="2" s="1"/>
  <c r="QX25" i="2" s="1"/>
  <c r="RA25" i="2" s="1"/>
  <c r="RE25" i="2" s="1"/>
  <c r="RH25" i="2" s="1"/>
  <c r="RK25" i="2" s="1"/>
  <c r="RO25" i="2" s="1"/>
  <c r="RR25" i="2" s="1"/>
  <c r="RU25" i="2" s="1"/>
  <c r="RX25" i="2" s="1"/>
  <c r="SA25" i="2" s="1"/>
  <c r="SD25" i="2" s="1"/>
  <c r="SG25" i="2" s="1"/>
  <c r="SJ25" i="2" s="1"/>
  <c r="SM25" i="2" s="1"/>
  <c r="SP25" i="2" s="1"/>
  <c r="SU25" i="2" s="1"/>
  <c r="SX25" i="2" s="1"/>
  <c r="TA25" i="2" s="1"/>
  <c r="TD25" i="2" s="1"/>
  <c r="TG25" i="2" s="1"/>
  <c r="TJ25" i="2" s="1"/>
  <c r="TM25" i="2" s="1"/>
  <c r="TP25" i="2" s="1"/>
  <c r="TT25" i="2" s="1"/>
  <c r="TW25" i="2" s="1"/>
  <c r="TZ25" i="2" s="1"/>
  <c r="UC25" i="2" s="1"/>
  <c r="UF25" i="2" s="1"/>
  <c r="UI25" i="2" s="1"/>
  <c r="UN25" i="2" s="1"/>
  <c r="UQ25" i="2" s="1"/>
  <c r="UT25" i="2" s="1"/>
  <c r="UW25" i="2" s="1"/>
  <c r="UZ25" i="2" s="1"/>
  <c r="VD25" i="2" s="1"/>
  <c r="VG25" i="2" s="1"/>
  <c r="VJ25" i="2" s="1"/>
  <c r="VM25" i="2" s="1"/>
  <c r="VP25" i="2" s="1"/>
  <c r="VS25" i="2" s="1"/>
  <c r="VX25" i="2" s="1"/>
  <c r="WA25" i="2" s="1"/>
  <c r="WD25" i="2" s="1"/>
  <c r="WG25" i="2" s="1"/>
  <c r="WJ25" i="2" s="1"/>
  <c r="WM25" i="2" s="1"/>
  <c r="WP25" i="2" s="1"/>
  <c r="WS25" i="2" s="1"/>
  <c r="WV25" i="2" s="1"/>
  <c r="WY25" i="2" s="1"/>
  <c r="XB25" i="2" s="1"/>
  <c r="XE25" i="2" s="1"/>
  <c r="XI25" i="2" s="1"/>
  <c r="XL25" i="2" s="1"/>
  <c r="XO25" i="2" s="1"/>
  <c r="XR25" i="2" s="1"/>
  <c r="XU25" i="2" s="1"/>
  <c r="XX25" i="2" s="1"/>
  <c r="YA25" i="2" s="1"/>
  <c r="YD25" i="2" s="1"/>
  <c r="YG25" i="2" s="1"/>
  <c r="YJ25" i="2" s="1"/>
  <c r="YM25" i="2" s="1"/>
  <c r="YP25" i="2" s="1"/>
  <c r="YS25" i="2" s="1"/>
  <c r="YW25" i="2" s="1"/>
  <c r="YZ25" i="2" s="1"/>
  <c r="ZC25" i="2" s="1"/>
  <c r="IU31" i="2"/>
  <c r="IX31" i="2" s="1"/>
  <c r="JA31" i="2" s="1"/>
  <c r="JE31" i="2" s="1"/>
  <c r="JH31" i="2" s="1"/>
  <c r="JK31" i="2" s="1"/>
  <c r="JN31" i="2" s="1"/>
  <c r="JQ31" i="2" s="1"/>
  <c r="JT31" i="2" s="1"/>
  <c r="JX31" i="2" s="1"/>
  <c r="KA31" i="2" s="1"/>
  <c r="KD31" i="2" s="1"/>
  <c r="KG31" i="2" s="1"/>
  <c r="KJ31" i="2" s="1"/>
  <c r="KM31" i="2" s="1"/>
  <c r="KQ31" i="2" s="1"/>
  <c r="KT31" i="2" s="1"/>
  <c r="KW31" i="2" s="1"/>
  <c r="KZ31" i="2" s="1"/>
  <c r="LC31" i="2" s="1"/>
  <c r="LF31" i="2" s="1"/>
  <c r="LI31" i="2" s="1"/>
  <c r="LL31" i="2" s="1"/>
  <c r="LU31" i="2" s="1"/>
  <c r="LX31" i="2" s="1"/>
  <c r="MA31" i="2" s="1"/>
  <c r="MD31" i="2" s="1"/>
  <c r="MG31" i="2" s="1"/>
  <c r="MJ31" i="2" s="1"/>
  <c r="MN31" i="2" s="1"/>
  <c r="MQ31" i="2" s="1"/>
  <c r="MT31" i="2" s="1"/>
  <c r="MW31" i="2" s="1"/>
  <c r="MZ31" i="2" s="1"/>
  <c r="NC31" i="2" s="1"/>
  <c r="NG31" i="2" s="1"/>
  <c r="NJ31" i="2" s="1"/>
  <c r="NM31" i="2" s="1"/>
  <c r="NP31" i="2" s="1"/>
  <c r="NS31" i="2" s="1"/>
  <c r="NV31" i="2" s="1"/>
  <c r="NZ31" i="2" s="1"/>
  <c r="OC31" i="2" s="1"/>
  <c r="OF31" i="2" s="1"/>
  <c r="OI31" i="2" s="1"/>
  <c r="OL31" i="2" s="1"/>
  <c r="OO31" i="2" s="1"/>
  <c r="OS31" i="2" s="1"/>
  <c r="OV31" i="2" s="1"/>
  <c r="OY31" i="2" s="1"/>
  <c r="PB31" i="2" s="1"/>
  <c r="PE31" i="2" s="1"/>
  <c r="PH31" i="2" s="1"/>
  <c r="PL31" i="2" s="1"/>
  <c r="PO31" i="2" s="1"/>
  <c r="PR31" i="2" s="1"/>
  <c r="PU31" i="2" s="1"/>
  <c r="PX31" i="2" s="1"/>
  <c r="QA31" i="2" s="1"/>
  <c r="QE31" i="2" s="1"/>
  <c r="QH31" i="2" s="1"/>
  <c r="QK31" i="2" s="1"/>
  <c r="QN31" i="2" s="1"/>
  <c r="QQ31" i="2" s="1"/>
  <c r="QT31" i="2" s="1"/>
  <c r="QX31" i="2" s="1"/>
  <c r="RA31" i="2" s="1"/>
  <c r="RE31" i="2" s="1"/>
  <c r="RH31" i="2" s="1"/>
  <c r="RK31" i="2" s="1"/>
  <c r="RO31" i="2" s="1"/>
  <c r="RR31" i="2" s="1"/>
  <c r="RU31" i="2" s="1"/>
  <c r="RX31" i="2" s="1"/>
  <c r="SA31" i="2" s="1"/>
  <c r="SD31" i="2" s="1"/>
  <c r="SG31" i="2" s="1"/>
  <c r="SJ31" i="2" s="1"/>
  <c r="SM31" i="2" s="1"/>
  <c r="SP31" i="2" s="1"/>
  <c r="SU31" i="2" s="1"/>
  <c r="SX31" i="2" s="1"/>
  <c r="TA31" i="2" s="1"/>
  <c r="TD31" i="2" s="1"/>
  <c r="TG31" i="2" s="1"/>
  <c r="TJ31" i="2" s="1"/>
  <c r="TM31" i="2" s="1"/>
  <c r="TP31" i="2" s="1"/>
  <c r="TT31" i="2" s="1"/>
  <c r="TW31" i="2" s="1"/>
  <c r="TZ31" i="2" s="1"/>
  <c r="UC31" i="2" s="1"/>
  <c r="UF31" i="2" s="1"/>
  <c r="UI31" i="2" s="1"/>
  <c r="UN31" i="2" s="1"/>
  <c r="UQ31" i="2" s="1"/>
  <c r="UT31" i="2" s="1"/>
  <c r="UW31" i="2" s="1"/>
  <c r="UZ31" i="2" s="1"/>
  <c r="VD31" i="2" s="1"/>
  <c r="VG31" i="2" s="1"/>
  <c r="VJ31" i="2" s="1"/>
  <c r="VM31" i="2" s="1"/>
  <c r="VP31" i="2" s="1"/>
  <c r="VS31" i="2" s="1"/>
  <c r="VX31" i="2" s="1"/>
  <c r="WA31" i="2" s="1"/>
  <c r="WD31" i="2" s="1"/>
  <c r="WG31" i="2" s="1"/>
  <c r="WJ31" i="2" s="1"/>
  <c r="WM31" i="2" s="1"/>
  <c r="WP31" i="2" s="1"/>
  <c r="WS31" i="2" s="1"/>
  <c r="WV31" i="2" s="1"/>
  <c r="WY31" i="2" s="1"/>
  <c r="XB31" i="2" s="1"/>
  <c r="XE31" i="2" s="1"/>
  <c r="XI31" i="2" s="1"/>
  <c r="XL31" i="2" s="1"/>
  <c r="XO31" i="2" s="1"/>
  <c r="XR31" i="2" s="1"/>
  <c r="XU31" i="2" s="1"/>
  <c r="XX31" i="2" s="1"/>
  <c r="YA31" i="2" s="1"/>
  <c r="YD31" i="2" s="1"/>
  <c r="YG31" i="2" s="1"/>
  <c r="YJ31" i="2" s="1"/>
  <c r="YM31" i="2" s="1"/>
  <c r="YP31" i="2" s="1"/>
  <c r="YS31" i="2" s="1"/>
  <c r="YW31" i="2" s="1"/>
  <c r="YZ31" i="2" s="1"/>
  <c r="ZC31" i="2" s="1"/>
  <c r="ZF31" i="2" s="1"/>
  <c r="ZI31" i="2" s="1"/>
  <c r="ZL31" i="2" s="1"/>
  <c r="G6" i="6"/>
  <c r="F9" i="6"/>
  <c r="G8" i="6"/>
  <c r="G7" i="6"/>
  <c r="G4" i="6"/>
  <c r="G5" i="6"/>
  <c r="AMU32" i="2" l="1"/>
  <c r="AMX32" i="2" s="1"/>
  <c r="ANA32" i="2" s="1"/>
  <c r="AND32" i="2" s="1"/>
  <c r="ANG32" i="2" s="1"/>
  <c r="ANK32" i="2" s="1"/>
  <c r="ANN32" i="2" s="1"/>
  <c r="ANQ32" i="2" s="1"/>
  <c r="ANU32" i="2" s="1"/>
  <c r="ANX32" i="2" s="1"/>
  <c r="AOA32" i="2" s="1"/>
  <c r="AOD32" i="2" s="1"/>
  <c r="AOG32" i="2" s="1"/>
  <c r="AOJ32" i="2" s="1"/>
  <c r="AOM32" i="2" s="1"/>
  <c r="AOP32" i="2" s="1"/>
  <c r="AOS32" i="2" s="1"/>
  <c r="AOW32" i="2" s="1"/>
  <c r="AOZ32" i="2" s="1"/>
  <c r="APC32" i="2" s="1"/>
  <c r="APF32" i="2" s="1"/>
  <c r="API32" i="2" s="1"/>
  <c r="APL32" i="2" s="1"/>
  <c r="APO32" i="2" s="1"/>
  <c r="APV32" i="2" s="1"/>
  <c r="APY32" i="2" s="1"/>
  <c r="AQC32" i="2" s="1"/>
  <c r="AQF32" i="2" s="1"/>
  <c r="AQI32" i="2" s="1"/>
  <c r="AQL32" i="2" s="1"/>
  <c r="AQO32" i="2" s="1"/>
  <c r="AQR32" i="2" s="1"/>
  <c r="AQV32" i="2" s="1"/>
  <c r="AQY32" i="2" s="1"/>
  <c r="ARB32" i="2" s="1"/>
  <c r="ARE32" i="2" s="1"/>
  <c r="ARH32" i="2" s="1"/>
  <c r="ARK32" i="2" s="1"/>
  <c r="ARO32" i="2" s="1"/>
  <c r="ARR32" i="2" s="1"/>
  <c r="ARU32" i="2" s="1"/>
  <c r="ARX32" i="2" s="1"/>
  <c r="ASA32" i="2" s="1"/>
  <c r="ASD32" i="2" s="1"/>
  <c r="ASH32" i="2" s="1"/>
  <c r="ASK32" i="2" s="1"/>
  <c r="ASN32" i="2" s="1"/>
  <c r="ASQ32" i="2" s="1"/>
  <c r="AST32" i="2" s="1"/>
  <c r="ASW32" i="2" s="1"/>
  <c r="ATA32" i="2" s="1"/>
  <c r="ATD32" i="2" s="1"/>
  <c r="ATG32" i="2" s="1"/>
  <c r="ATJ32" i="2" s="1"/>
  <c r="ATM32" i="2" s="1"/>
  <c r="ATP32" i="2" s="1"/>
  <c r="ATT32" i="2" s="1"/>
  <c r="ATW32" i="2" s="1"/>
  <c r="ATZ32" i="2" s="1"/>
  <c r="AUC32" i="2" s="1"/>
  <c r="AUF32" i="2" s="1"/>
  <c r="AUI32" i="2" s="1"/>
  <c r="AUM32" i="2" s="1"/>
  <c r="AUP32" i="2" s="1"/>
  <c r="AUS32" i="2" s="1"/>
  <c r="AUV32" i="2" s="1"/>
  <c r="AUY32" i="2" s="1"/>
  <c r="AVB32" i="2" s="1"/>
  <c r="AVF32" i="2" s="1"/>
  <c r="AVI32" i="2" s="1"/>
  <c r="AVL32" i="2" s="1"/>
  <c r="AVO32" i="2" s="1"/>
  <c r="AVR32" i="2" s="1"/>
  <c r="AVU32" i="2" s="1"/>
  <c r="AVY32" i="2" s="1"/>
  <c r="AWB32" i="2" s="1"/>
  <c r="AWE32" i="2" s="1"/>
  <c r="AWH32" i="2" s="1"/>
  <c r="ZO31" i="2"/>
  <c r="ZR31" i="2" s="1"/>
  <c r="ZU31" i="2" s="1"/>
  <c r="ZX31" i="2" s="1"/>
  <c r="AAA31" i="2" s="1"/>
  <c r="AAD31" i="2" s="1"/>
  <c r="AAG31" i="2" s="1"/>
  <c r="AAK31" i="2" s="1"/>
  <c r="AAN31" i="2" s="1"/>
  <c r="AAQ31" i="2" s="1"/>
  <c r="AAT31" i="2" s="1"/>
  <c r="AAW31" i="2" s="1"/>
  <c r="AAZ31" i="2" s="1"/>
  <c r="ABD31" i="2" s="1"/>
  <c r="ABG31" i="2" s="1"/>
  <c r="ABJ31" i="2" s="1"/>
  <c r="ABM31" i="2" s="1"/>
  <c r="ABP31" i="2" s="1"/>
  <c r="ABS31" i="2" s="1"/>
  <c r="ABW31" i="2" s="1"/>
  <c r="ABZ31" i="2" s="1"/>
  <c r="ACC31" i="2" s="1"/>
  <c r="ACF31" i="2" s="1"/>
  <c r="ACI31" i="2" s="1"/>
  <c r="ACL31" i="2" s="1"/>
  <c r="ACP31" i="2" s="1"/>
  <c r="ACS31" i="2" s="1"/>
  <c r="ACV31" i="2" s="1"/>
  <c r="ACY31" i="2" s="1"/>
  <c r="ADB31" i="2" s="1"/>
  <c r="ADE31" i="2" s="1"/>
  <c r="ADI31" i="2" s="1"/>
  <c r="ADL31" i="2" s="1"/>
  <c r="ADO31" i="2" s="1"/>
  <c r="ADR31" i="2" s="1"/>
  <c r="ADU31" i="2" s="1"/>
  <c r="AEA31" i="2" s="1"/>
  <c r="AED31" i="2" s="1"/>
  <c r="AEG31" i="2" s="1"/>
  <c r="AEM31" i="2" s="1"/>
  <c r="AEQ31" i="2" s="1"/>
  <c r="AET31" i="2" s="1"/>
  <c r="AEW31" i="2" s="1"/>
  <c r="AEZ31" i="2" s="1"/>
  <c r="AFC31" i="2" s="1"/>
  <c r="AFF31" i="2" s="1"/>
  <c r="AFJ31" i="2" s="1"/>
  <c r="AFM31" i="2" s="1"/>
  <c r="AFP31" i="2" s="1"/>
  <c r="AFS31" i="2" s="1"/>
  <c r="AFV31" i="2" s="1"/>
  <c r="AFY31" i="2" s="1"/>
  <c r="AGB31" i="2" s="1"/>
  <c r="AGE31" i="2" s="1"/>
  <c r="AGH31" i="2" s="1"/>
  <c r="AGK31" i="2" s="1"/>
  <c r="AGN31" i="2" s="1"/>
  <c r="AGQ31" i="2" s="1"/>
  <c r="AGT31" i="2" s="1"/>
  <c r="AGX31" i="2" s="1"/>
  <c r="AHA31" i="2" s="1"/>
  <c r="AHD31" i="2" s="1"/>
  <c r="AHG31" i="2" s="1"/>
  <c r="AHJ31" i="2" s="1"/>
  <c r="AHM31" i="2" s="1"/>
  <c r="AHQ31" i="2" s="1"/>
  <c r="AHT31" i="2" s="1"/>
  <c r="AHW31" i="2" s="1"/>
  <c r="AHZ31" i="2" s="1"/>
  <c r="AIC31" i="2" s="1"/>
  <c r="AIH31" i="2" s="1"/>
  <c r="AIK31" i="2" s="1"/>
  <c r="AIN31" i="2" s="1"/>
  <c r="AIQ31" i="2" s="1"/>
  <c r="AIU31" i="2" s="1"/>
  <c r="AIX31" i="2" s="1"/>
  <c r="AJA31" i="2" s="1"/>
  <c r="AJD31" i="2" s="1"/>
  <c r="AJG31" i="2" s="1"/>
  <c r="AJJ31" i="2" s="1"/>
  <c r="AJM31" i="2" s="1"/>
  <c r="AJP31" i="2" s="1"/>
  <c r="AJT31" i="2" s="1"/>
  <c r="AJW31" i="2" s="1"/>
  <c r="AJZ31" i="2" s="1"/>
  <c r="AKC31" i="2" s="1"/>
  <c r="AKF31" i="2" s="1"/>
  <c r="AKI31" i="2" s="1"/>
  <c r="AKM31" i="2" s="1"/>
  <c r="AKP31" i="2" s="1"/>
  <c r="AKS31" i="2" s="1"/>
  <c r="AKV31" i="2" s="1"/>
  <c r="AKY31" i="2" s="1"/>
  <c r="ALB31" i="2" s="1"/>
  <c r="ALF31" i="2" s="1"/>
  <c r="ALI31" i="2" s="1"/>
  <c r="ALL31" i="2" s="1"/>
  <c r="ALO31" i="2" s="1"/>
  <c r="ALR31" i="2" s="1"/>
  <c r="ALU31" i="2" s="1"/>
  <c r="ALY31" i="2" s="1"/>
  <c r="AMB31" i="2" s="1"/>
  <c r="AME31" i="2" s="1"/>
  <c r="AMH31" i="2" s="1"/>
  <c r="AMK31" i="2" s="1"/>
  <c r="AMN31" i="2" s="1"/>
  <c r="AMR31" i="2" s="1"/>
  <c r="AMU31" i="2" s="1"/>
  <c r="AMX31" i="2" s="1"/>
  <c r="ANA31" i="2" s="1"/>
  <c r="AND31" i="2" s="1"/>
  <c r="ANG31" i="2" s="1"/>
  <c r="ANK31" i="2" s="1"/>
  <c r="ANN31" i="2" s="1"/>
  <c r="ANQ31" i="2" s="1"/>
  <c r="ANU31" i="2" s="1"/>
  <c r="ANX31" i="2" s="1"/>
  <c r="AOA31" i="2" s="1"/>
  <c r="AOD31" i="2" s="1"/>
  <c r="AOG31" i="2" s="1"/>
  <c r="AOJ31" i="2" s="1"/>
  <c r="AOM31" i="2" s="1"/>
  <c r="AOP31" i="2" s="1"/>
  <c r="AOS31" i="2" s="1"/>
  <c r="AOW31" i="2" s="1"/>
  <c r="AOZ31" i="2" s="1"/>
  <c r="APC31" i="2" s="1"/>
  <c r="APF31" i="2" s="1"/>
  <c r="API31" i="2" s="1"/>
  <c r="APL31" i="2" s="1"/>
  <c r="APO31" i="2" s="1"/>
  <c r="APV31" i="2" s="1"/>
  <c r="APY31" i="2" s="1"/>
  <c r="AQC31" i="2" s="1"/>
  <c r="AQF31" i="2" s="1"/>
  <c r="AQI31" i="2" s="1"/>
  <c r="AQL31" i="2" s="1"/>
  <c r="AQO31" i="2" s="1"/>
  <c r="AQR31" i="2" s="1"/>
  <c r="AQV31" i="2" s="1"/>
  <c r="AQY31" i="2" s="1"/>
  <c r="ARB31" i="2" s="1"/>
  <c r="ARE31" i="2" s="1"/>
  <c r="ARH31" i="2" s="1"/>
  <c r="ARK31" i="2" s="1"/>
  <c r="ARO31" i="2" s="1"/>
  <c r="ARR31" i="2" s="1"/>
  <c r="ARU31" i="2" s="1"/>
  <c r="ARX31" i="2" s="1"/>
  <c r="ASA31" i="2" s="1"/>
  <c r="ASD31" i="2" s="1"/>
  <c r="ASH31" i="2" s="1"/>
  <c r="ASK31" i="2" s="1"/>
  <c r="ASN31" i="2" s="1"/>
  <c r="ASQ31" i="2" s="1"/>
  <c r="AST31" i="2" s="1"/>
  <c r="ASW31" i="2" s="1"/>
  <c r="ATA31" i="2" s="1"/>
  <c r="ATD31" i="2" s="1"/>
  <c r="ATG31" i="2" s="1"/>
  <c r="ATJ31" i="2" s="1"/>
  <c r="ATM31" i="2" s="1"/>
  <c r="ATP31" i="2" s="1"/>
  <c r="ATT31" i="2" s="1"/>
  <c r="ATW31" i="2" s="1"/>
  <c r="ATZ31" i="2" s="1"/>
  <c r="AUC31" i="2" s="1"/>
  <c r="AUF31" i="2" s="1"/>
  <c r="AUI31" i="2" s="1"/>
  <c r="AUM31" i="2" s="1"/>
  <c r="AUP31" i="2" s="1"/>
  <c r="AUS31" i="2" s="1"/>
  <c r="AUV31" i="2" s="1"/>
  <c r="AUY31" i="2" s="1"/>
  <c r="AVB31" i="2" s="1"/>
  <c r="AVF31" i="2" s="1"/>
  <c r="AVI31" i="2" s="1"/>
  <c r="AVL31" i="2" s="1"/>
  <c r="AVO31" i="2" s="1"/>
  <c r="AVR31" i="2" s="1"/>
  <c r="AVU31" i="2" s="1"/>
  <c r="AVY31" i="2" s="1"/>
  <c r="AWB31" i="2" s="1"/>
  <c r="AWE31" i="2" s="1"/>
  <c r="AWH31" i="2" s="1"/>
  <c r="ZF25" i="2"/>
  <c r="ZI25" i="2" s="1"/>
  <c r="ZL25" i="2" s="1"/>
  <c r="ZO25" i="2" s="1"/>
  <c r="ZR25" i="2" s="1"/>
  <c r="ZU25" i="2" s="1"/>
  <c r="ZX25" i="2" s="1"/>
  <c r="AAA25" i="2" s="1"/>
  <c r="AAD25" i="2" s="1"/>
  <c r="AAG25" i="2" s="1"/>
  <c r="AAK25" i="2" s="1"/>
  <c r="AAN25" i="2" s="1"/>
  <c r="AAQ25" i="2" s="1"/>
  <c r="AAT25" i="2" s="1"/>
  <c r="AAW25" i="2" s="1"/>
  <c r="AAZ25" i="2" s="1"/>
  <c r="ABD25" i="2" s="1"/>
  <c r="ABG25" i="2" s="1"/>
  <c r="ABJ25" i="2" s="1"/>
  <c r="ABM25" i="2" s="1"/>
  <c r="ABP25" i="2" s="1"/>
  <c r="ABS25" i="2" s="1"/>
  <c r="ABW25" i="2" s="1"/>
  <c r="ABZ25" i="2" s="1"/>
  <c r="ACC25" i="2" s="1"/>
  <c r="ACF25" i="2" s="1"/>
  <c r="ACI25" i="2" s="1"/>
  <c r="ACL25" i="2" s="1"/>
  <c r="ACP25" i="2" s="1"/>
  <c r="ACS25" i="2" s="1"/>
  <c r="YC25" i="2"/>
  <c r="YF25" i="2" s="1"/>
  <c r="YI25" i="2" s="1"/>
  <c r="YL25" i="2" s="1"/>
  <c r="YO25" i="2" s="1"/>
  <c r="YR25" i="2" s="1"/>
  <c r="YV25" i="2" s="1"/>
  <c r="YY25" i="2" s="1"/>
  <c r="ZB25" i="2" s="1"/>
  <c r="ZE25" i="2" s="1"/>
  <c r="ZH25" i="2" s="1"/>
  <c r="ZK25" i="2" s="1"/>
  <c r="ZN25" i="2" s="1"/>
  <c r="ZQ25" i="2" s="1"/>
  <c r="ZT25" i="2" s="1"/>
  <c r="ZW25" i="2" s="1"/>
  <c r="ZZ25" i="2" s="1"/>
  <c r="AAC25" i="2" s="1"/>
  <c r="AAF25" i="2" s="1"/>
  <c r="AAJ25" i="2" s="1"/>
  <c r="AAM25" i="2" s="1"/>
  <c r="AAP25" i="2" s="1"/>
  <c r="AAS25" i="2" s="1"/>
  <c r="AAV25" i="2" s="1"/>
  <c r="AAY25" i="2" s="1"/>
  <c r="ABC25" i="2" s="1"/>
  <c r="ABF25" i="2" s="1"/>
  <c r="ABI25" i="2" s="1"/>
  <c r="ABL25" i="2" s="1"/>
  <c r="ABO25" i="2" s="1"/>
  <c r="ABR25" i="2" s="1"/>
  <c r="ABV25" i="2" s="1"/>
  <c r="ABY25" i="2" s="1"/>
  <c r="ACB25" i="2" s="1"/>
  <c r="ACE25" i="2" s="1"/>
  <c r="ACH25" i="2" s="1"/>
  <c r="ACK25" i="2" s="1"/>
  <c r="ACO25" i="2" s="1"/>
  <c r="ACR25" i="2" s="1"/>
  <c r="ACU25" i="2" s="1"/>
  <c r="ACX25" i="2" s="1"/>
  <c r="ADA25" i="2" s="1"/>
  <c r="G9" i="6"/>
  <c r="ACV25" i="2" l="1"/>
  <c r="ACY25" i="2" s="1"/>
  <c r="ADB25" i="2" s="1"/>
  <c r="ADE25" i="2" s="1"/>
  <c r="ADI25" i="2" s="1"/>
  <c r="ADL25" i="2" s="1"/>
  <c r="ADO25" i="2" s="1"/>
  <c r="ADR25" i="2" s="1"/>
  <c r="ADU25" i="2" s="1"/>
  <c r="AEA25" i="2" s="1"/>
  <c r="AED25" i="2" s="1"/>
  <c r="AEG25" i="2" s="1"/>
  <c r="AEM25" i="2" s="1"/>
  <c r="AEQ25" i="2" s="1"/>
  <c r="AET25" i="2" s="1"/>
  <c r="AEW25" i="2" s="1"/>
  <c r="AEZ25" i="2" s="1"/>
  <c r="AFC25" i="2" s="1"/>
  <c r="AFF25" i="2" s="1"/>
  <c r="AFJ25" i="2" s="1"/>
  <c r="AFM25" i="2" s="1"/>
  <c r="AFP25" i="2" s="1"/>
  <c r="AFS25" i="2" s="1"/>
  <c r="AFV25" i="2" s="1"/>
  <c r="AFY25" i="2" s="1"/>
  <c r="AGB25" i="2" s="1"/>
  <c r="AGE25" i="2" s="1"/>
  <c r="AGH25" i="2" s="1"/>
  <c r="AGK25" i="2" s="1"/>
  <c r="AGN25" i="2" s="1"/>
  <c r="AGQ25" i="2" s="1"/>
  <c r="AGT25" i="2" s="1"/>
  <c r="AGX25" i="2" s="1"/>
  <c r="AHA25" i="2" s="1"/>
  <c r="AHD25" i="2" s="1"/>
  <c r="AHG25" i="2" s="1"/>
  <c r="AHJ25" i="2" s="1"/>
  <c r="AHM25" i="2" s="1"/>
  <c r="AHQ25" i="2" s="1"/>
  <c r="AHT25" i="2" s="1"/>
  <c r="AHW25" i="2" s="1"/>
  <c r="AHZ25" i="2" s="1"/>
  <c r="AIC25" i="2" s="1"/>
  <c r="AIH25" i="2" s="1"/>
  <c r="AIK25" i="2" s="1"/>
  <c r="AIN25" i="2" s="1"/>
  <c r="AIQ25" i="2" s="1"/>
  <c r="AIU25" i="2" s="1"/>
  <c r="AIX25" i="2" s="1"/>
  <c r="AJA25" i="2" s="1"/>
  <c r="AJD25" i="2" s="1"/>
  <c r="AJG25" i="2" s="1"/>
  <c r="AJJ25" i="2" s="1"/>
  <c r="AJM25" i="2" s="1"/>
  <c r="AJP25" i="2" s="1"/>
  <c r="AJT25" i="2" s="1"/>
  <c r="AJW25" i="2" s="1"/>
  <c r="AJZ25" i="2" s="1"/>
  <c r="AKC25" i="2" s="1"/>
  <c r="AKF25" i="2" s="1"/>
  <c r="AKI25" i="2" s="1"/>
  <c r="AKM25" i="2" s="1"/>
  <c r="AKP25" i="2" s="1"/>
  <c r="AKS25" i="2" s="1"/>
  <c r="AKV25" i="2" s="1"/>
  <c r="AKY25" i="2" s="1"/>
  <c r="ALB25" i="2" s="1"/>
  <c r="ALF25" i="2" s="1"/>
  <c r="ALI25" i="2" s="1"/>
  <c r="ALL25" i="2" s="1"/>
  <c r="ALO25" i="2" s="1"/>
  <c r="ALR25" i="2" s="1"/>
  <c r="ALU25" i="2" s="1"/>
  <c r="ALY25" i="2" s="1"/>
  <c r="AMB25" i="2" s="1"/>
  <c r="AME25" i="2" s="1"/>
  <c r="AMH25" i="2" s="1"/>
  <c r="AMK25" i="2" s="1"/>
  <c r="AMN25" i="2" s="1"/>
  <c r="AMR25" i="2" s="1"/>
  <c r="AMU25" i="2" s="1"/>
  <c r="AMX25" i="2" s="1"/>
  <c r="ANA25" i="2" s="1"/>
  <c r="AND25" i="2" s="1"/>
  <c r="ANG25" i="2" s="1"/>
  <c r="ANK25" i="2" s="1"/>
  <c r="ANN25" i="2" s="1"/>
  <c r="ANQ25" i="2" s="1"/>
  <c r="ANU25" i="2" s="1"/>
  <c r="ANX25" i="2" s="1"/>
  <c r="AOA25" i="2" s="1"/>
  <c r="AOD25" i="2" s="1"/>
  <c r="AOG25" i="2" s="1"/>
  <c r="AOJ25" i="2" s="1"/>
  <c r="AOM25" i="2" s="1"/>
  <c r="AOP25" i="2" s="1"/>
  <c r="AOS25" i="2" s="1"/>
  <c r="AOW25" i="2" s="1"/>
  <c r="AOZ25" i="2" s="1"/>
  <c r="APC25" i="2" s="1"/>
  <c r="APF25" i="2" s="1"/>
  <c r="API25" i="2" s="1"/>
  <c r="APL25" i="2" s="1"/>
  <c r="APO25" i="2" s="1"/>
  <c r="APV25" i="2" s="1"/>
  <c r="APY25" i="2" s="1"/>
  <c r="AQC25" i="2" s="1"/>
  <c r="AQF25" i="2" s="1"/>
  <c r="AQI25" i="2" s="1"/>
  <c r="AQL25" i="2" s="1"/>
  <c r="AQO25" i="2" s="1"/>
  <c r="AQR25" i="2" s="1"/>
  <c r="AQV25" i="2" s="1"/>
  <c r="AQY25" i="2" s="1"/>
  <c r="ARB25" i="2" s="1"/>
  <c r="ARE25" i="2" s="1"/>
  <c r="ARH25" i="2" s="1"/>
  <c r="ARK25" i="2" s="1"/>
  <c r="ARO25" i="2" s="1"/>
  <c r="ARR25" i="2" s="1"/>
  <c r="ARU25" i="2" s="1"/>
  <c r="ARX25" i="2" s="1"/>
  <c r="ASA25" i="2" s="1"/>
  <c r="ASD25" i="2" s="1"/>
  <c r="ASH25" i="2" s="1"/>
  <c r="ASK25" i="2" s="1"/>
  <c r="ASN25" i="2" s="1"/>
  <c r="ASQ25" i="2" s="1"/>
  <c r="AST25" i="2" s="1"/>
  <c r="ASW25" i="2" s="1"/>
  <c r="ATA25" i="2" s="1"/>
  <c r="ATD25" i="2" s="1"/>
  <c r="ATG25" i="2" s="1"/>
  <c r="ATJ25" i="2" s="1"/>
  <c r="ATM25" i="2" s="1"/>
  <c r="ATP25" i="2" s="1"/>
  <c r="ATT25" i="2" s="1"/>
  <c r="ATW25" i="2" s="1"/>
  <c r="ATZ25" i="2" s="1"/>
  <c r="AUC25" i="2" s="1"/>
  <c r="AUF25" i="2" s="1"/>
  <c r="AUI25" i="2" s="1"/>
  <c r="AUM25" i="2" s="1"/>
  <c r="AUP25" i="2" s="1"/>
  <c r="AUS25" i="2" s="1"/>
  <c r="AUV25" i="2" s="1"/>
  <c r="AUY25" i="2" s="1"/>
  <c r="AVB25" i="2" s="1"/>
  <c r="AVF25" i="2" s="1"/>
  <c r="AVI25" i="2" s="1"/>
  <c r="AVL25" i="2" s="1"/>
  <c r="AVO25" i="2" s="1"/>
  <c r="AVR25" i="2" s="1"/>
  <c r="AVU25" i="2" s="1"/>
  <c r="AVY25" i="2" s="1"/>
  <c r="AWB25" i="2" s="1"/>
  <c r="AWE25" i="2" s="1"/>
  <c r="AWH25" i="2" s="1"/>
  <c r="ADD25" i="2"/>
  <c r="ADH25" i="2" s="1"/>
  <c r="ADK25" i="2" s="1"/>
  <c r="ADN25" i="2" s="1"/>
  <c r="ADQ25" i="2" s="1"/>
  <c r="ADT25" i="2" s="1"/>
  <c r="ADZ25" i="2" s="1"/>
  <c r="AEC25" i="2" s="1"/>
  <c r="AEF25" i="2" s="1"/>
  <c r="AEI25" i="2" s="1"/>
  <c r="AEL25" i="2" s="1"/>
  <c r="AEP25" i="2" s="1"/>
  <c r="AES25" i="2" s="1"/>
  <c r="AEV25" i="2" s="1"/>
  <c r="AEY25" i="2" s="1"/>
  <c r="AFB25" i="2" s="1"/>
  <c r="AFE25" i="2" s="1"/>
  <c r="AFI25" i="2" s="1"/>
  <c r="AFL25" i="2" s="1"/>
  <c r="AFO25" i="2" s="1"/>
  <c r="AFR25" i="2" s="1"/>
  <c r="AFU25" i="2" s="1"/>
  <c r="AFX25" i="2" s="1"/>
  <c r="AGA25" i="2" s="1"/>
  <c r="AGD25" i="2" s="1"/>
  <c r="AGG25" i="2" s="1"/>
  <c r="AGJ25" i="2" s="1"/>
  <c r="AGM25" i="2" s="1"/>
  <c r="AGP25" i="2" s="1"/>
  <c r="AGS25" i="2" s="1"/>
  <c r="AGW25" i="2" s="1"/>
  <c r="AGZ25" i="2" s="1"/>
  <c r="AHC25" i="2" s="1"/>
  <c r="AHF25" i="2" s="1"/>
  <c r="AHI25" i="2" s="1"/>
  <c r="J3" i="11"/>
  <c r="K3" i="11" s="1"/>
  <c r="AHL25" i="2" l="1"/>
  <c r="AHP25" i="2" s="1"/>
  <c r="AHS25" i="2" s="1"/>
  <c r="AHV25" i="2" s="1"/>
  <c r="AHY25" i="2" s="1"/>
  <c r="AIB25" i="2" s="1"/>
  <c r="AIG25" i="2" s="1"/>
  <c r="AIJ25" i="2" s="1"/>
  <c r="AIM25" i="2" s="1"/>
  <c r="AIP25" i="2" s="1"/>
  <c r="AIT25" i="2" s="1"/>
  <c r="AIW25" i="2" s="1"/>
  <c r="AIZ25" i="2" s="1"/>
  <c r="AJC25" i="2" s="1"/>
  <c r="AJF25" i="2" s="1"/>
  <c r="AJI25" i="2" s="1"/>
  <c r="AJL25" i="2" s="1"/>
  <c r="AJO25" i="2" s="1"/>
  <c r="AJS25" i="2" s="1"/>
  <c r="AJV25" i="2" s="1"/>
  <c r="AJY25" i="2" s="1"/>
  <c r="AKB25" i="2" s="1"/>
  <c r="AKE25" i="2" s="1"/>
  <c r="K2" i="11"/>
  <c r="N3" i="11"/>
  <c r="J2" i="11"/>
  <c r="L3" i="11"/>
  <c r="AKH25" i="2" l="1"/>
  <c r="AKL25" i="2" s="1"/>
  <c r="AKO25" i="2" s="1"/>
  <c r="AKR25" i="2" s="1"/>
  <c r="AKU25" i="2" s="1"/>
  <c r="AKX25" i="2" s="1"/>
  <c r="ALA25" i="2" s="1"/>
  <c r="ALE25" i="2" s="1"/>
  <c r="ALH25" i="2" s="1"/>
  <c r="ALK25" i="2" s="1"/>
  <c r="ALN25" i="2" s="1"/>
  <c r="ALQ25" i="2" s="1"/>
  <c r="ALT25" i="2" s="1"/>
  <c r="ALX25" i="2" s="1"/>
  <c r="AMA25" i="2" s="1"/>
  <c r="AMD25" i="2" s="1"/>
  <c r="AMG25" i="2" s="1"/>
  <c r="AMJ25" i="2" s="1"/>
  <c r="AMM25" i="2" s="1"/>
  <c r="AMQ25" i="2" s="1"/>
  <c r="AMT25" i="2" s="1"/>
  <c r="AMW25" i="2" s="1"/>
  <c r="AMZ25" i="2" s="1"/>
  <c r="ANC25" i="2" s="1"/>
  <c r="ANF25" i="2" s="1"/>
  <c r="ANJ25" i="2" s="1"/>
  <c r="ANM25" i="2" s="1"/>
  <c r="ANP25" i="2" s="1"/>
  <c r="ANT25" i="2" s="1"/>
  <c r="ANW25" i="2" s="1"/>
  <c r="ANZ25" i="2" s="1"/>
  <c r="AOC25" i="2" s="1"/>
  <c r="AOF25" i="2" s="1"/>
  <c r="AOI25" i="2" s="1"/>
  <c r="AOL25" i="2" s="1"/>
  <c r="AOO25" i="2" s="1"/>
  <c r="AOR25" i="2" s="1"/>
  <c r="AOV25" i="2" s="1"/>
  <c r="AOY25" i="2" s="1"/>
  <c r="APB25" i="2" s="1"/>
  <c r="APE25" i="2" s="1"/>
  <c r="APH25" i="2" s="1"/>
  <c r="APK25" i="2" s="1"/>
  <c r="APN25" i="2" s="1"/>
  <c r="APU25" i="2" s="1"/>
  <c r="APX25" i="2" s="1"/>
  <c r="AQB25" i="2" s="1"/>
  <c r="AQE25" i="2" s="1"/>
  <c r="AQH25" i="2" s="1"/>
  <c r="AQK25" i="2" s="1"/>
  <c r="AQN25" i="2" s="1"/>
  <c r="AQQ25" i="2" s="1"/>
  <c r="N2" i="11"/>
  <c r="Q3" i="11"/>
  <c r="L2" i="11"/>
  <c r="O3" i="11"/>
  <c r="AQU25" i="2" l="1"/>
  <c r="AQX25" i="2" s="1"/>
  <c r="ARA25" i="2" s="1"/>
  <c r="ARD25" i="2" s="1"/>
  <c r="ARG25" i="2" s="1"/>
  <c r="ARJ25" i="2" s="1"/>
  <c r="ARN25" i="2" s="1"/>
  <c r="ARQ25" i="2" s="1"/>
  <c r="ART25" i="2" s="1"/>
  <c r="ARW25" i="2" s="1"/>
  <c r="ARZ25" i="2" s="1"/>
  <c r="ASC25" i="2" s="1"/>
  <c r="ASG25" i="2" s="1"/>
  <c r="ASJ25" i="2" s="1"/>
  <c r="ASM25" i="2" s="1"/>
  <c r="ASP25" i="2" s="1"/>
  <c r="ASS25" i="2" s="1"/>
  <c r="ASV25" i="2" s="1"/>
  <c r="ASZ25" i="2" s="1"/>
  <c r="ATC25" i="2" s="1"/>
  <c r="ATF25" i="2" s="1"/>
  <c r="ATI25" i="2" s="1"/>
  <c r="ATL25" i="2" s="1"/>
  <c r="ATO25" i="2" s="1"/>
  <c r="ATS25" i="2" s="1"/>
  <c r="ATV25" i="2" s="1"/>
  <c r="ATY25" i="2" s="1"/>
  <c r="AUB25" i="2" s="1"/>
  <c r="AUE25" i="2" s="1"/>
  <c r="AUH25" i="2" s="1"/>
  <c r="AUL25" i="2" s="1"/>
  <c r="Q2" i="11"/>
  <c r="T3" i="11"/>
  <c r="O2" i="11"/>
  <c r="R3" i="11"/>
  <c r="AUO25" i="2" l="1"/>
  <c r="AUR25" i="2" s="1"/>
  <c r="AUU25" i="2" s="1"/>
  <c r="AUX25" i="2" s="1"/>
  <c r="AVA25" i="2" s="1"/>
  <c r="AVE25" i="2" s="1"/>
  <c r="AVH25" i="2" s="1"/>
  <c r="AVK25" i="2" s="1"/>
  <c r="AVN25" i="2" s="1"/>
  <c r="AVQ25" i="2" s="1"/>
  <c r="AVT25" i="2" s="1"/>
  <c r="AVX25" i="2" s="1"/>
  <c r="AWA25" i="2" s="1"/>
  <c r="AWD25" i="2" s="1"/>
  <c r="AWG25" i="2" s="1"/>
  <c r="T2" i="11"/>
  <c r="W3" i="11"/>
  <c r="R2" i="11"/>
  <c r="U3" i="11"/>
  <c r="W2" i="11" l="1"/>
  <c r="Z3" i="11"/>
  <c r="Z2" i="11" s="1"/>
  <c r="U2" i="11"/>
  <c r="X3" i="11"/>
  <c r="X2" i="11" l="1"/>
  <c r="AA3" i="11"/>
  <c r="AA2" i="11" l="1"/>
  <c r="AB3" i="11"/>
  <c r="AC3" i="11" s="1"/>
  <c r="AC2" i="11" l="1"/>
  <c r="AF3" i="11"/>
  <c r="AB2" i="11"/>
  <c r="AD3" i="11"/>
  <c r="AF2" i="11" l="1"/>
  <c r="AI3" i="11"/>
  <c r="AD2" i="11"/>
  <c r="AG3" i="11"/>
  <c r="AI2" i="11" l="1"/>
  <c r="AL3" i="11"/>
  <c r="AG2" i="11"/>
  <c r="AJ3" i="11"/>
  <c r="AL2" i="11" l="1"/>
  <c r="AO3" i="11"/>
  <c r="AJ2" i="11"/>
  <c r="AM3" i="11"/>
  <c r="AO2" i="11" l="1"/>
  <c r="AR3" i="11"/>
  <c r="AR2" i="11" s="1"/>
  <c r="AM2" i="11"/>
  <c r="AP3" i="11"/>
  <c r="AS3" i="11" l="1"/>
  <c r="AP2" i="11"/>
  <c r="AS2" i="11" l="1"/>
  <c r="AT3" i="11"/>
  <c r="AU3" i="11" s="1"/>
  <c r="AU2" i="11" l="1"/>
  <c r="AX3" i="11"/>
  <c r="AT2" i="11"/>
  <c r="AV3" i="11"/>
  <c r="AX2" i="11" l="1"/>
  <c r="BA3" i="11"/>
  <c r="AY3" i="11"/>
  <c r="AV2" i="11"/>
  <c r="BA2" i="11" l="1"/>
  <c r="BD3" i="11"/>
  <c r="AY2" i="11"/>
  <c r="BB3" i="11"/>
  <c r="BD2" i="11" l="1"/>
  <c r="BG3" i="11"/>
  <c r="BB2" i="11"/>
  <c r="BE3" i="11"/>
  <c r="BG2" i="11" l="1"/>
  <c r="BJ3" i="11"/>
  <c r="BJ2" i="11" s="1"/>
  <c r="BE2" i="11"/>
  <c r="BH3" i="11"/>
  <c r="BH2" i="11" l="1"/>
  <c r="BK3" i="11"/>
  <c r="BK2" i="11" l="1"/>
  <c r="BL3" i="11"/>
  <c r="BM3" i="11" s="1"/>
  <c r="BM2" i="11" l="1"/>
  <c r="BP3" i="11"/>
  <c r="BL2" i="11"/>
  <c r="BN3" i="11"/>
  <c r="BP2" i="11" l="1"/>
  <c r="BS3" i="11"/>
  <c r="K27" i="2"/>
  <c r="BN2" i="11"/>
  <c r="BQ3" i="11"/>
  <c r="BS2" i="11" l="1"/>
  <c r="BV3" i="11"/>
  <c r="K47" i="2"/>
  <c r="N27" i="2"/>
  <c r="Q27" i="2" s="1"/>
  <c r="T27" i="2" s="1"/>
  <c r="W27" i="2" s="1"/>
  <c r="Z27" i="2" s="1"/>
  <c r="AD27" i="2" s="1"/>
  <c r="AG27" i="2" s="1"/>
  <c r="AJ27" i="2" s="1"/>
  <c r="K28" i="2"/>
  <c r="K30" i="2" s="1"/>
  <c r="BQ2" i="11"/>
  <c r="BT3" i="11"/>
  <c r="BV2" i="11" l="1"/>
  <c r="BY3" i="11"/>
  <c r="AJ47" i="2"/>
  <c r="AM27" i="2"/>
  <c r="AP27" i="2" s="1"/>
  <c r="AS27" i="2" s="1"/>
  <c r="AW27" i="2" s="1"/>
  <c r="AZ27" i="2" s="1"/>
  <c r="BC27" i="2" s="1"/>
  <c r="BF27" i="2" s="1"/>
  <c r="BI27" i="2" s="1"/>
  <c r="BL27" i="2" s="1"/>
  <c r="BP27" i="2" s="1"/>
  <c r="BS27" i="2" s="1"/>
  <c r="BV27" i="2" s="1"/>
  <c r="BY27" i="2" s="1"/>
  <c r="CB27" i="2" s="1"/>
  <c r="CE27" i="2" s="1"/>
  <c r="CJ27" i="2" s="1"/>
  <c r="CN27" i="2" s="1"/>
  <c r="AG47" i="2"/>
  <c r="AD47" i="2"/>
  <c r="Z47" i="2"/>
  <c r="W47" i="2"/>
  <c r="T47" i="2"/>
  <c r="Q47" i="2"/>
  <c r="N47" i="2"/>
  <c r="N28" i="2"/>
  <c r="N30" i="2" s="1"/>
  <c r="BT2" i="11"/>
  <c r="BW3" i="11"/>
  <c r="CN47" i="2" l="1"/>
  <c r="CQ27" i="2"/>
  <c r="CT27" i="2" s="1"/>
  <c r="CX27" i="2" s="1"/>
  <c r="DA27" i="2" s="1"/>
  <c r="DD27" i="2" s="1"/>
  <c r="DG27" i="2" s="1"/>
  <c r="DJ27" i="2" s="1"/>
  <c r="DO27" i="2" s="1"/>
  <c r="DR27" i="2" s="1"/>
  <c r="DU27" i="2" s="1"/>
  <c r="DX27" i="2" s="1"/>
  <c r="EA27" i="2" s="1"/>
  <c r="ED27" i="2" s="1"/>
  <c r="EH27" i="2" s="1"/>
  <c r="EK27" i="2" s="1"/>
  <c r="EN27" i="2" s="1"/>
  <c r="EQ27" i="2" s="1"/>
  <c r="ET27" i="2" s="1"/>
  <c r="EW27" i="2" s="1"/>
  <c r="EZ27" i="2" s="1"/>
  <c r="FC27" i="2" s="1"/>
  <c r="FF27" i="2" s="1"/>
  <c r="FI27" i="2" s="1"/>
  <c r="FP27" i="2" s="1"/>
  <c r="FS27" i="2" s="1"/>
  <c r="FV27" i="2" s="1"/>
  <c r="FZ27" i="2" s="1"/>
  <c r="GC27" i="2" s="1"/>
  <c r="GG27" i="2" s="1"/>
  <c r="GJ27" i="2" s="1"/>
  <c r="GM27" i="2" s="1"/>
  <c r="GP27" i="2" s="1"/>
  <c r="GS27" i="2" s="1"/>
  <c r="GV27" i="2" s="1"/>
  <c r="GZ27" i="2" s="1"/>
  <c r="HC27" i="2" s="1"/>
  <c r="HF27" i="2" s="1"/>
  <c r="HI27" i="2" s="1"/>
  <c r="HL27" i="2" s="1"/>
  <c r="HO27" i="2" s="1"/>
  <c r="HS27" i="2" s="1"/>
  <c r="HV27" i="2" s="1"/>
  <c r="HY27" i="2" s="1"/>
  <c r="IB27" i="2" s="1"/>
  <c r="IE27" i="2" s="1"/>
  <c r="IH27" i="2" s="1"/>
  <c r="IL27" i="2" s="1"/>
  <c r="IO27" i="2" s="1"/>
  <c r="IR27" i="2" s="1"/>
  <c r="IU27" i="2" s="1"/>
  <c r="IX27" i="2" s="1"/>
  <c r="JA27" i="2" s="1"/>
  <c r="JE27" i="2" s="1"/>
  <c r="BY2" i="11"/>
  <c r="CB3" i="11"/>
  <c r="CB2" i="11" s="1"/>
  <c r="CJ28" i="2"/>
  <c r="CJ30" i="2" s="1"/>
  <c r="CJ47" i="2"/>
  <c r="CE47" i="2"/>
  <c r="CB47" i="2"/>
  <c r="BY47" i="2"/>
  <c r="BV47" i="2"/>
  <c r="BS47" i="2"/>
  <c r="BP47" i="2"/>
  <c r="BL47" i="2"/>
  <c r="BI47" i="2"/>
  <c r="BF47" i="2"/>
  <c r="BC47" i="2"/>
  <c r="AZ47" i="2"/>
  <c r="AW47" i="2"/>
  <c r="AS47" i="2"/>
  <c r="AP47" i="2"/>
  <c r="AM47" i="2"/>
  <c r="Q28" i="2"/>
  <c r="BW2" i="11"/>
  <c r="BZ3" i="11"/>
  <c r="JE47" i="2" l="1"/>
  <c r="JH27" i="2"/>
  <c r="JK27" i="2" s="1"/>
  <c r="JN27" i="2" s="1"/>
  <c r="JQ27" i="2" s="1"/>
  <c r="JT27" i="2" s="1"/>
  <c r="JX27" i="2" s="1"/>
  <c r="KA27" i="2" s="1"/>
  <c r="KD27" i="2" s="1"/>
  <c r="KG27" i="2" s="1"/>
  <c r="KJ27" i="2" s="1"/>
  <c r="KM27" i="2" s="1"/>
  <c r="KQ27" i="2" s="1"/>
  <c r="KT27" i="2" s="1"/>
  <c r="KW27" i="2" s="1"/>
  <c r="KZ27" i="2" s="1"/>
  <c r="LC27" i="2" s="1"/>
  <c r="LF27" i="2" s="1"/>
  <c r="LI27" i="2" s="1"/>
  <c r="LL27" i="2" s="1"/>
  <c r="LU27" i="2" s="1"/>
  <c r="LX27" i="2" s="1"/>
  <c r="MA27" i="2" s="1"/>
  <c r="MD27" i="2" s="1"/>
  <c r="MG27" i="2" s="1"/>
  <c r="MJ27" i="2" s="1"/>
  <c r="MN27" i="2" s="1"/>
  <c r="MQ27" i="2" s="1"/>
  <c r="MT27" i="2" s="1"/>
  <c r="MW27" i="2" s="1"/>
  <c r="MZ27" i="2" s="1"/>
  <c r="NC27" i="2" s="1"/>
  <c r="NG27" i="2" s="1"/>
  <c r="NJ27" i="2" s="1"/>
  <c r="NM27" i="2" s="1"/>
  <c r="NP27" i="2" s="1"/>
  <c r="NS27" i="2" s="1"/>
  <c r="NV27" i="2" s="1"/>
  <c r="NZ27" i="2" s="1"/>
  <c r="OC27" i="2" s="1"/>
  <c r="OF27" i="2" s="1"/>
  <c r="OI27" i="2" s="1"/>
  <c r="OL27" i="2" s="1"/>
  <c r="OO27" i="2" s="1"/>
  <c r="JA47" i="2"/>
  <c r="IX47" i="2"/>
  <c r="IU47" i="2"/>
  <c r="IR47" i="2"/>
  <c r="IO47" i="2"/>
  <c r="IL28" i="2"/>
  <c r="IL30" i="2" s="1"/>
  <c r="IL47" i="2"/>
  <c r="IH47" i="2"/>
  <c r="IE47" i="2"/>
  <c r="IB47" i="2"/>
  <c r="HY47" i="2"/>
  <c r="HV47" i="2"/>
  <c r="HS47" i="2"/>
  <c r="HO47" i="2"/>
  <c r="HL47" i="2"/>
  <c r="HI47" i="2"/>
  <c r="HF47" i="2"/>
  <c r="HC47" i="2"/>
  <c r="GZ47" i="2"/>
  <c r="GV47" i="2"/>
  <c r="GS47" i="2"/>
  <c r="GP47" i="2"/>
  <c r="GM47" i="2"/>
  <c r="GJ47" i="2"/>
  <c r="GG47" i="2"/>
  <c r="GC47" i="2"/>
  <c r="FZ47" i="2"/>
  <c r="FV47" i="2"/>
  <c r="FS47" i="2"/>
  <c r="FP47" i="2"/>
  <c r="FP28" i="2"/>
  <c r="FP30" i="2" s="1"/>
  <c r="FI47" i="2"/>
  <c r="FF47" i="2"/>
  <c r="FC47" i="2"/>
  <c r="EZ47" i="2"/>
  <c r="EW47" i="2"/>
  <c r="ET47" i="2"/>
  <c r="EQ47" i="2"/>
  <c r="EN47" i="2"/>
  <c r="EK47" i="2"/>
  <c r="EH47" i="2"/>
  <c r="ED47" i="2"/>
  <c r="EA47" i="2"/>
  <c r="DX47" i="2"/>
  <c r="DU47" i="2"/>
  <c r="DR47" i="2"/>
  <c r="DO47" i="2"/>
  <c r="DJ47" i="2"/>
  <c r="DG47" i="2"/>
  <c r="DD47" i="2"/>
  <c r="DA47" i="2"/>
  <c r="CX47" i="2"/>
  <c r="CT47" i="2"/>
  <c r="CQ47" i="2"/>
  <c r="CN28" i="2"/>
  <c r="CN30" i="2" s="1"/>
  <c r="Q30" i="2"/>
  <c r="T28" i="2"/>
  <c r="BZ2" i="11"/>
  <c r="CC3" i="11"/>
  <c r="OR27" i="2" l="1"/>
  <c r="OR47" i="2" s="1"/>
  <c r="OS27" i="2"/>
  <c r="OV27" i="2" s="1"/>
  <c r="OY27" i="2" s="1"/>
  <c r="PB27" i="2" s="1"/>
  <c r="PE27" i="2" s="1"/>
  <c r="PH27" i="2" s="1"/>
  <c r="OO28" i="2"/>
  <c r="OO30" i="2" s="1"/>
  <c r="OO47" i="2"/>
  <c r="OL47" i="2"/>
  <c r="OI47" i="2"/>
  <c r="OF47" i="2"/>
  <c r="OC47" i="2"/>
  <c r="NZ47" i="2"/>
  <c r="NV47" i="2"/>
  <c r="NS47" i="2"/>
  <c r="NP47" i="2"/>
  <c r="NM47" i="2"/>
  <c r="NJ47" i="2"/>
  <c r="NG47" i="2"/>
  <c r="NC47" i="2"/>
  <c r="MZ47" i="2"/>
  <c r="MW47" i="2"/>
  <c r="MT47" i="2"/>
  <c r="MQ47" i="2"/>
  <c r="MN47" i="2"/>
  <c r="MJ47" i="2"/>
  <c r="MG47" i="2"/>
  <c r="MD47" i="2"/>
  <c r="MA47" i="2"/>
  <c r="LX47" i="2"/>
  <c r="LU47" i="2"/>
  <c r="LU28" i="2"/>
  <c r="LU30" i="2" s="1"/>
  <c r="LL47" i="2"/>
  <c r="LI47" i="2"/>
  <c r="LF47" i="2"/>
  <c r="LC47" i="2"/>
  <c r="KZ47" i="2"/>
  <c r="KW47" i="2"/>
  <c r="KT47" i="2"/>
  <c r="KQ47" i="2"/>
  <c r="KM47" i="2"/>
  <c r="KJ47" i="2"/>
  <c r="KG47" i="2"/>
  <c r="KD47" i="2"/>
  <c r="KA47" i="2"/>
  <c r="JX47" i="2"/>
  <c r="JT47" i="2"/>
  <c r="JQ47" i="2"/>
  <c r="JN47" i="2"/>
  <c r="JK47" i="2"/>
  <c r="JH47" i="2"/>
  <c r="IO28" i="2"/>
  <c r="FS28" i="2"/>
  <c r="CQ28" i="2"/>
  <c r="T30" i="2"/>
  <c r="W28" i="2"/>
  <c r="CC2" i="11"/>
  <c r="CD3" i="11"/>
  <c r="PL27" i="2" l="1"/>
  <c r="PO27" i="2" s="1"/>
  <c r="PR27" i="2" s="1"/>
  <c r="PU27" i="2" s="1"/>
  <c r="PX27" i="2" s="1"/>
  <c r="QA27" i="2" s="1"/>
  <c r="PK27" i="2"/>
  <c r="PN27" i="2" s="1"/>
  <c r="PQ27" i="2" s="1"/>
  <c r="PT27" i="2" s="1"/>
  <c r="PH47" i="2"/>
  <c r="PE47" i="2"/>
  <c r="PB47" i="2"/>
  <c r="OY47" i="2"/>
  <c r="OV47" i="2"/>
  <c r="OU27" i="2"/>
  <c r="OS47" i="2"/>
  <c r="OS28" i="2"/>
  <c r="OS30" i="2" s="1"/>
  <c r="LX28" i="2"/>
  <c r="IO30" i="2"/>
  <c r="IR28" i="2"/>
  <c r="FS30" i="2"/>
  <c r="FV28" i="2"/>
  <c r="CQ30" i="2"/>
  <c r="CT28" i="2"/>
  <c r="W30" i="2"/>
  <c r="Z28" i="2"/>
  <c r="CD2" i="11"/>
  <c r="CE3" i="11"/>
  <c r="CF3" i="11" s="1"/>
  <c r="CF2" i="11" s="1"/>
  <c r="QE27" i="2" l="1"/>
  <c r="QH27" i="2" s="1"/>
  <c r="QK27" i="2" s="1"/>
  <c r="QN27" i="2" s="1"/>
  <c r="QQ27" i="2" s="1"/>
  <c r="QT27" i="2" s="1"/>
  <c r="QX27" i="2" s="1"/>
  <c r="RA27" i="2" s="1"/>
  <c r="RE27" i="2" s="1"/>
  <c r="RH27" i="2" s="1"/>
  <c r="RK27" i="2" s="1"/>
  <c r="RO27" i="2" s="1"/>
  <c r="RR27" i="2" s="1"/>
  <c r="RU27" i="2" s="1"/>
  <c r="RX27" i="2" s="1"/>
  <c r="SA27" i="2" s="1"/>
  <c r="SD27" i="2" s="1"/>
  <c r="SG27" i="2" s="1"/>
  <c r="SJ27" i="2" s="1"/>
  <c r="SM27" i="2" s="1"/>
  <c r="SP27" i="2" s="1"/>
  <c r="SU27" i="2" s="1"/>
  <c r="SX27" i="2" s="1"/>
  <c r="TA27" i="2" s="1"/>
  <c r="TD27" i="2" s="1"/>
  <c r="TG27" i="2" s="1"/>
  <c r="TJ27" i="2" s="1"/>
  <c r="TM27" i="2" s="1"/>
  <c r="TP27" i="2" s="1"/>
  <c r="TT27" i="2" s="1"/>
  <c r="TW27" i="2" s="1"/>
  <c r="TZ27" i="2" s="1"/>
  <c r="UC27" i="2" s="1"/>
  <c r="UF27" i="2" s="1"/>
  <c r="UI27" i="2" s="1"/>
  <c r="UN27" i="2" s="1"/>
  <c r="UQ27" i="2" s="1"/>
  <c r="UT27" i="2" s="1"/>
  <c r="UW27" i="2" s="1"/>
  <c r="UZ27" i="2" s="1"/>
  <c r="VD27" i="2" s="1"/>
  <c r="VG27" i="2" s="1"/>
  <c r="QA47" i="2"/>
  <c r="PX47" i="2"/>
  <c r="PT47" i="2"/>
  <c r="PW27" i="2"/>
  <c r="PZ27" i="2" s="1"/>
  <c r="PU47" i="2"/>
  <c r="PR47" i="2"/>
  <c r="PO47" i="2"/>
  <c r="PK47" i="2"/>
  <c r="PL47" i="2"/>
  <c r="OU47" i="2"/>
  <c r="OX27" i="2"/>
  <c r="OV28" i="2"/>
  <c r="LX30" i="2"/>
  <c r="MA28" i="2"/>
  <c r="IR30" i="2"/>
  <c r="IU28" i="2"/>
  <c r="FV30" i="2"/>
  <c r="FZ28" i="2"/>
  <c r="CT30" i="2"/>
  <c r="CX28" i="2"/>
  <c r="Z30" i="2"/>
  <c r="AD28" i="2"/>
  <c r="CE2" i="11"/>
  <c r="CG3" i="11"/>
  <c r="VG47" i="2" l="1"/>
  <c r="VJ27" i="2"/>
  <c r="VM27" i="2" s="1"/>
  <c r="VP27" i="2" s="1"/>
  <c r="VS27" i="2" s="1"/>
  <c r="VX27" i="2" s="1"/>
  <c r="WA27" i="2" s="1"/>
  <c r="WD27" i="2" s="1"/>
  <c r="WG27" i="2" s="1"/>
  <c r="WJ27" i="2" s="1"/>
  <c r="WM27" i="2" s="1"/>
  <c r="WP27" i="2" s="1"/>
  <c r="WS27" i="2" s="1"/>
  <c r="WV27" i="2" s="1"/>
  <c r="WY27" i="2" s="1"/>
  <c r="XB27" i="2" s="1"/>
  <c r="XE27" i="2" s="1"/>
  <c r="XI27" i="2" s="1"/>
  <c r="XL27" i="2" s="1"/>
  <c r="XO27" i="2" s="1"/>
  <c r="XR27" i="2" s="1"/>
  <c r="XU27" i="2" s="1"/>
  <c r="XX27" i="2" s="1"/>
  <c r="YA27" i="2" s="1"/>
  <c r="YD27" i="2" s="1"/>
  <c r="YG27" i="2" s="1"/>
  <c r="YJ27" i="2" s="1"/>
  <c r="YM27" i="2" s="1"/>
  <c r="YP27" i="2" s="1"/>
  <c r="YS27" i="2" s="1"/>
  <c r="YW27" i="2" s="1"/>
  <c r="YZ27" i="2" s="1"/>
  <c r="ZC27" i="2" s="1"/>
  <c r="ZF27" i="2" s="1"/>
  <c r="ZI27" i="2" s="1"/>
  <c r="ZL27" i="2" s="1"/>
  <c r="ZO27" i="2" s="1"/>
  <c r="ZR27" i="2" s="1"/>
  <c r="ZU27" i="2" s="1"/>
  <c r="ZX27" i="2" s="1"/>
  <c r="AAA27" i="2" s="1"/>
  <c r="AAD27" i="2" s="1"/>
  <c r="AAG27" i="2" s="1"/>
  <c r="AAK27" i="2" s="1"/>
  <c r="AAN27" i="2" s="1"/>
  <c r="AAQ27" i="2" s="1"/>
  <c r="AAT27" i="2" s="1"/>
  <c r="AAW27" i="2" s="1"/>
  <c r="AAZ27" i="2" s="1"/>
  <c r="ABD27" i="2" s="1"/>
  <c r="ABG27" i="2" s="1"/>
  <c r="ABJ27" i="2" s="1"/>
  <c r="ABM27" i="2" s="1"/>
  <c r="ABP27" i="2" s="1"/>
  <c r="ABS27" i="2" s="1"/>
  <c r="ABW27" i="2" s="1"/>
  <c r="ABZ27" i="2" s="1"/>
  <c r="ACC27" i="2" s="1"/>
  <c r="ACF27" i="2" s="1"/>
  <c r="ACI27" i="2" s="1"/>
  <c r="ACL27" i="2" s="1"/>
  <c r="ACP27" i="2" s="1"/>
  <c r="ACS27" i="2" s="1"/>
  <c r="ACV27" i="2" s="1"/>
  <c r="ACY27" i="2" s="1"/>
  <c r="ADB27" i="2" s="1"/>
  <c r="ADE27" i="2" s="1"/>
  <c r="ADI27" i="2" s="1"/>
  <c r="ADL27" i="2" s="1"/>
  <c r="ADO27" i="2" s="1"/>
  <c r="VD47" i="2"/>
  <c r="UZ47" i="2"/>
  <c r="UW47" i="2"/>
  <c r="UT47" i="2"/>
  <c r="UQ47" i="2"/>
  <c r="UN28" i="2"/>
  <c r="UN30" i="2" s="1"/>
  <c r="UN47" i="2"/>
  <c r="UI47" i="2"/>
  <c r="UF47" i="2"/>
  <c r="UC47" i="2"/>
  <c r="TZ47" i="2"/>
  <c r="TW47" i="2"/>
  <c r="TT47" i="2"/>
  <c r="TP47" i="2"/>
  <c r="TM47" i="2"/>
  <c r="TJ47" i="2"/>
  <c r="TG47" i="2"/>
  <c r="TD47" i="2"/>
  <c r="TA47" i="2"/>
  <c r="SX47" i="2"/>
  <c r="SU47" i="2"/>
  <c r="SP47" i="2"/>
  <c r="SM47" i="2"/>
  <c r="SJ47" i="2"/>
  <c r="SG47" i="2"/>
  <c r="SD47" i="2"/>
  <c r="SA47" i="2"/>
  <c r="RX47" i="2"/>
  <c r="RU47" i="2"/>
  <c r="RR47" i="2"/>
  <c r="RO47" i="2"/>
  <c r="RK47" i="2"/>
  <c r="RK28" i="2"/>
  <c r="RK30" i="2" s="1"/>
  <c r="RH47" i="2"/>
  <c r="RE47" i="2"/>
  <c r="RA47" i="2"/>
  <c r="PZ47" i="2"/>
  <c r="QD27" i="2"/>
  <c r="QD47" i="2" s="1"/>
  <c r="QX47" i="2"/>
  <c r="QT47" i="2"/>
  <c r="QQ47" i="2"/>
  <c r="QN47" i="2"/>
  <c r="QK47" i="2"/>
  <c r="QH47" i="2"/>
  <c r="QE47" i="2"/>
  <c r="PW47" i="2"/>
  <c r="PN47" i="2"/>
  <c r="PQ47" i="2"/>
  <c r="OX47" i="2"/>
  <c r="PA27" i="2"/>
  <c r="OV30" i="2"/>
  <c r="OY28" i="2"/>
  <c r="MA30" i="2"/>
  <c r="MD28" i="2"/>
  <c r="IU30" i="2"/>
  <c r="IX28" i="2"/>
  <c r="FZ30" i="2"/>
  <c r="GC28" i="2"/>
  <c r="CX30" i="2"/>
  <c r="DA28" i="2"/>
  <c r="AD30" i="2"/>
  <c r="AG28" i="2"/>
  <c r="CG2" i="11"/>
  <c r="CH3" i="11"/>
  <c r="CI3" i="11" s="1"/>
  <c r="CI2" i="11" s="1"/>
  <c r="ADR27" i="2" l="1"/>
  <c r="ADU27" i="2" s="1"/>
  <c r="AEA27" i="2" s="1"/>
  <c r="AED27" i="2" s="1"/>
  <c r="AEG27" i="2" s="1"/>
  <c r="AEM27" i="2" s="1"/>
  <c r="AEQ27" i="2" s="1"/>
  <c r="AET27" i="2" s="1"/>
  <c r="AEW27" i="2" s="1"/>
  <c r="AEZ27" i="2" s="1"/>
  <c r="AFC27" i="2" s="1"/>
  <c r="AFF27" i="2" s="1"/>
  <c r="AFJ27" i="2" s="1"/>
  <c r="AFM27" i="2" s="1"/>
  <c r="AFP27" i="2" s="1"/>
  <c r="AFS27" i="2" s="1"/>
  <c r="AFV27" i="2" s="1"/>
  <c r="AFY27" i="2" s="1"/>
  <c r="AGB27" i="2" s="1"/>
  <c r="AGE27" i="2" s="1"/>
  <c r="ADO47" i="2"/>
  <c r="ADL47" i="2"/>
  <c r="ADI47" i="2"/>
  <c r="ADE47" i="2"/>
  <c r="ADB47" i="2"/>
  <c r="ACY47" i="2"/>
  <c r="ACV47" i="2"/>
  <c r="ACS47" i="2"/>
  <c r="ACP47" i="2"/>
  <c r="ACL47" i="2"/>
  <c r="ACI47" i="2"/>
  <c r="ACF47" i="2"/>
  <c r="ACC47" i="2"/>
  <c r="ABZ47" i="2"/>
  <c r="ABW47" i="2"/>
  <c r="ABS47" i="2"/>
  <c r="ABP47" i="2"/>
  <c r="ABM47" i="2"/>
  <c r="ABJ47" i="2"/>
  <c r="ABG47" i="2"/>
  <c r="ABD47" i="2"/>
  <c r="ABD28" i="2"/>
  <c r="ABD30" i="2" s="1"/>
  <c r="AAZ47" i="2"/>
  <c r="AAW47" i="2"/>
  <c r="AAT47" i="2"/>
  <c r="AAQ47" i="2"/>
  <c r="AAN47" i="2"/>
  <c r="AAK47" i="2"/>
  <c r="AAG47" i="2"/>
  <c r="AAD47" i="2"/>
  <c r="AAA47" i="2"/>
  <c r="ZX47" i="2"/>
  <c r="ZU47" i="2"/>
  <c r="ZR47" i="2"/>
  <c r="ZO47" i="2"/>
  <c r="ZL47" i="2"/>
  <c r="ZI47" i="2"/>
  <c r="ZF47" i="2"/>
  <c r="ZC47" i="2"/>
  <c r="YZ47" i="2"/>
  <c r="YW47" i="2"/>
  <c r="YS47" i="2"/>
  <c r="YP47" i="2"/>
  <c r="YM47" i="2"/>
  <c r="YJ47" i="2"/>
  <c r="YG47" i="2"/>
  <c r="YD47" i="2"/>
  <c r="YA47" i="2"/>
  <c r="XX47" i="2"/>
  <c r="XU47" i="2"/>
  <c r="XR47" i="2"/>
  <c r="XR28" i="2"/>
  <c r="XR30" i="2" s="1"/>
  <c r="XO47" i="2"/>
  <c r="XL47" i="2"/>
  <c r="XI47" i="2"/>
  <c r="XE47" i="2"/>
  <c r="XB47" i="2"/>
  <c r="WY47" i="2"/>
  <c r="WV47" i="2"/>
  <c r="WS47" i="2"/>
  <c r="WP47" i="2"/>
  <c r="WM47" i="2"/>
  <c r="WJ47" i="2"/>
  <c r="WG47" i="2"/>
  <c r="WD47" i="2"/>
  <c r="WA47" i="2"/>
  <c r="VX47" i="2"/>
  <c r="VS47" i="2"/>
  <c r="VP47" i="2"/>
  <c r="VM47" i="2"/>
  <c r="VJ47" i="2"/>
  <c r="UQ28" i="2"/>
  <c r="RO28" i="2"/>
  <c r="QG27" i="2"/>
  <c r="QJ27" i="2" s="1"/>
  <c r="QJ47" i="2" s="1"/>
  <c r="PA47" i="2"/>
  <c r="PD27" i="2"/>
  <c r="OY30" i="2"/>
  <c r="PB28" i="2"/>
  <c r="MD30" i="2"/>
  <c r="MG28" i="2"/>
  <c r="IX30" i="2"/>
  <c r="JA28" i="2"/>
  <c r="GC30" i="2"/>
  <c r="GG28" i="2"/>
  <c r="DA30" i="2"/>
  <c r="DD28" i="2"/>
  <c r="AG30" i="2"/>
  <c r="AJ28" i="2"/>
  <c r="CH2" i="11"/>
  <c r="CJ3" i="11"/>
  <c r="CL3" i="11" s="1"/>
  <c r="CL2" i="11" s="1"/>
  <c r="AGE47" i="2" l="1"/>
  <c r="AGH27" i="2"/>
  <c r="AGK27" i="2" s="1"/>
  <c r="AGN27" i="2" s="1"/>
  <c r="AGQ27" i="2" s="1"/>
  <c r="AGT27" i="2" s="1"/>
  <c r="AGX27" i="2" s="1"/>
  <c r="AHA27" i="2" s="1"/>
  <c r="AHD27" i="2" s="1"/>
  <c r="AHG27" i="2" s="1"/>
  <c r="AHJ27" i="2" s="1"/>
  <c r="AHM27" i="2" s="1"/>
  <c r="AHQ27" i="2" s="1"/>
  <c r="AHT27" i="2" s="1"/>
  <c r="AHW27" i="2" s="1"/>
  <c r="AHZ27" i="2" s="1"/>
  <c r="AIC27" i="2" s="1"/>
  <c r="AIH27" i="2" s="1"/>
  <c r="AIK27" i="2" s="1"/>
  <c r="AIN27" i="2" s="1"/>
  <c r="AIQ27" i="2" s="1"/>
  <c r="AIU27" i="2" s="1"/>
  <c r="AIX27" i="2" s="1"/>
  <c r="AJA27" i="2" s="1"/>
  <c r="AJD27" i="2" s="1"/>
  <c r="AJG27" i="2" s="1"/>
  <c r="AJJ27" i="2" s="1"/>
  <c r="AJM27" i="2" s="1"/>
  <c r="AJP27" i="2" s="1"/>
  <c r="AJT27" i="2" s="1"/>
  <c r="AJW27" i="2" s="1"/>
  <c r="AJZ27" i="2" s="1"/>
  <c r="AKC27" i="2" s="1"/>
  <c r="AKF27" i="2" s="1"/>
  <c r="AKI27" i="2" s="1"/>
  <c r="AKM27" i="2" s="1"/>
  <c r="AKP27" i="2" s="1"/>
  <c r="AKS27" i="2" s="1"/>
  <c r="AKV27" i="2" s="1"/>
  <c r="AKY27" i="2" s="1"/>
  <c r="ALB27" i="2" s="1"/>
  <c r="ALF27" i="2" s="1"/>
  <c r="ALI27" i="2" s="1"/>
  <c r="ALL27" i="2" s="1"/>
  <c r="ALO27" i="2" s="1"/>
  <c r="ALR27" i="2" s="1"/>
  <c r="ALU27" i="2" s="1"/>
  <c r="ALY27" i="2" s="1"/>
  <c r="AMB27" i="2" s="1"/>
  <c r="AME27" i="2" s="1"/>
  <c r="AGB47" i="2"/>
  <c r="AFY47" i="2"/>
  <c r="AFV47" i="2"/>
  <c r="AFS47" i="2"/>
  <c r="AFP47" i="2"/>
  <c r="AFM47" i="2"/>
  <c r="AFJ47" i="2"/>
  <c r="AFF47" i="2"/>
  <c r="AFC47" i="2"/>
  <c r="AEZ47" i="2"/>
  <c r="AEW47" i="2"/>
  <c r="AET47" i="2"/>
  <c r="AEQ47" i="2"/>
  <c r="AEM47" i="2"/>
  <c r="AEG47" i="2"/>
  <c r="AED47" i="2"/>
  <c r="AEA28" i="2"/>
  <c r="AEA30" i="2" s="1"/>
  <c r="AEA47" i="2"/>
  <c r="ADU47" i="2"/>
  <c r="ADR47" i="2"/>
  <c r="ABG28" i="2"/>
  <c r="XU28" i="2"/>
  <c r="UQ30" i="2"/>
  <c r="UT28" i="2"/>
  <c r="QG47" i="2"/>
  <c r="QM27" i="2"/>
  <c r="QM47" i="2" s="1"/>
  <c r="RO30" i="2"/>
  <c r="RR28" i="2"/>
  <c r="PD47" i="2"/>
  <c r="PG27" i="2"/>
  <c r="PG47" i="2" s="1"/>
  <c r="PB30" i="2"/>
  <c r="PE28" i="2"/>
  <c r="MG30" i="2"/>
  <c r="MJ28" i="2"/>
  <c r="JA30" i="2"/>
  <c r="JE28" i="2"/>
  <c r="GG30" i="2"/>
  <c r="GJ28" i="2"/>
  <c r="DD30" i="2"/>
  <c r="DG28" i="2"/>
  <c r="AJ30" i="2"/>
  <c r="AM28" i="2"/>
  <c r="CJ2" i="11"/>
  <c r="CM3" i="11"/>
  <c r="CO3" i="11" s="1"/>
  <c r="CO2" i="11" s="1"/>
  <c r="AMH27" i="2" l="1"/>
  <c r="AME47" i="2"/>
  <c r="AMB47" i="2"/>
  <c r="ALY47" i="2"/>
  <c r="ALU47" i="2"/>
  <c r="ALR47" i="2"/>
  <c r="ALO47" i="2"/>
  <c r="ALL47" i="2"/>
  <c r="ALI47" i="2"/>
  <c r="ALF47" i="2"/>
  <c r="ALB47" i="2"/>
  <c r="AKY47" i="2"/>
  <c r="AKV47" i="2"/>
  <c r="AKS47" i="2"/>
  <c r="AKP47" i="2"/>
  <c r="AKM28" i="2"/>
  <c r="AKM30" i="2" s="1"/>
  <c r="AKM47" i="2"/>
  <c r="AKI47" i="2"/>
  <c r="AKF47" i="2"/>
  <c r="AKC47" i="2"/>
  <c r="AJZ47" i="2"/>
  <c r="AJW47" i="2"/>
  <c r="AJT47" i="2"/>
  <c r="AJP47" i="2"/>
  <c r="AJM47" i="2"/>
  <c r="AJJ47" i="2"/>
  <c r="AJG47" i="2"/>
  <c r="AJD47" i="2"/>
  <c r="AIX47" i="2"/>
  <c r="AIU47" i="2"/>
  <c r="AIQ47" i="2"/>
  <c r="AIN47" i="2"/>
  <c r="AIK47" i="2"/>
  <c r="AIH47" i="2"/>
  <c r="AIC47" i="2"/>
  <c r="AHZ47" i="2"/>
  <c r="AHW47" i="2"/>
  <c r="AHT47" i="2"/>
  <c r="AHQ47" i="2"/>
  <c r="AHM47" i="2"/>
  <c r="AHJ28" i="2"/>
  <c r="AHJ30" i="2" s="1"/>
  <c r="AHJ47" i="2"/>
  <c r="AHG47" i="2"/>
  <c r="AHD47" i="2"/>
  <c r="AHA47" i="2"/>
  <c r="AGX47" i="2"/>
  <c r="AGT47" i="2"/>
  <c r="AGQ47" i="2"/>
  <c r="AGN47" i="2"/>
  <c r="AGK47" i="2"/>
  <c r="AGH47" i="2"/>
  <c r="AED28" i="2"/>
  <c r="ABG30" i="2"/>
  <c r="ABJ28" i="2"/>
  <c r="XU30" i="2"/>
  <c r="XX28" i="2"/>
  <c r="UT30" i="2"/>
  <c r="UW28" i="2"/>
  <c r="QP27" i="2"/>
  <c r="QP47" i="2" s="1"/>
  <c r="RR30" i="2"/>
  <c r="RU28" i="2"/>
  <c r="PE30" i="2"/>
  <c r="PH28" i="2"/>
  <c r="MJ30" i="2"/>
  <c r="MN28" i="2"/>
  <c r="JE30" i="2"/>
  <c r="JH28" i="2"/>
  <c r="GJ30" i="2"/>
  <c r="GM28" i="2"/>
  <c r="DG30" i="2"/>
  <c r="DJ28" i="2"/>
  <c r="AM30" i="2"/>
  <c r="AP28" i="2"/>
  <c r="CM2" i="11"/>
  <c r="CP3" i="11"/>
  <c r="AMH47" i="2" l="1"/>
  <c r="AMK27" i="2"/>
  <c r="AMN27" i="2" s="1"/>
  <c r="AMR27" i="2" s="1"/>
  <c r="AMU27" i="2" s="1"/>
  <c r="AMX27" i="2" s="1"/>
  <c r="ANA27" i="2" s="1"/>
  <c r="AND27" i="2" s="1"/>
  <c r="ANG27" i="2" s="1"/>
  <c r="ANK27" i="2" s="1"/>
  <c r="ANN27" i="2" s="1"/>
  <c r="ANQ27" i="2" s="1"/>
  <c r="ANU27" i="2" s="1"/>
  <c r="ANX27" i="2" s="1"/>
  <c r="AOA27" i="2" s="1"/>
  <c r="AOD27" i="2" s="1"/>
  <c r="AOG27" i="2" s="1"/>
  <c r="AOJ27" i="2" s="1"/>
  <c r="AOM27" i="2" s="1"/>
  <c r="AOP27" i="2" s="1"/>
  <c r="AOS27" i="2" s="1"/>
  <c r="AOW27" i="2" s="1"/>
  <c r="AKP28" i="2"/>
  <c r="AJA47" i="2"/>
  <c r="AHM28" i="2"/>
  <c r="AED30" i="2"/>
  <c r="AEG28" i="2"/>
  <c r="ABJ30" i="2"/>
  <c r="ABM28" i="2"/>
  <c r="XX30" i="2"/>
  <c r="YA28" i="2"/>
  <c r="UW30" i="2"/>
  <c r="UZ28" i="2"/>
  <c r="QS27" i="2"/>
  <c r="QW27" i="2" s="1"/>
  <c r="QZ27" i="2" s="1"/>
  <c r="RD27" i="2" s="1"/>
  <c r="RU30" i="2"/>
  <c r="RX28" i="2"/>
  <c r="PH30" i="2"/>
  <c r="PL28" i="2"/>
  <c r="MN30" i="2"/>
  <c r="MQ28" i="2"/>
  <c r="JH30" i="2"/>
  <c r="JK28" i="2"/>
  <c r="GM30" i="2"/>
  <c r="GP28" i="2"/>
  <c r="DJ30" i="2"/>
  <c r="DO28" i="2"/>
  <c r="AP30" i="2"/>
  <c r="AS28" i="2"/>
  <c r="CP2" i="11"/>
  <c r="CQ3" i="11"/>
  <c r="CR3" i="11" s="1"/>
  <c r="AOZ27" i="2" l="1"/>
  <c r="AOW47" i="2"/>
  <c r="AOS47" i="2"/>
  <c r="AOP47" i="2"/>
  <c r="AOM47" i="2"/>
  <c r="AOJ47" i="2"/>
  <c r="AOG47" i="2"/>
  <c r="AOD47" i="2"/>
  <c r="AOA47" i="2"/>
  <c r="ANX47" i="2"/>
  <c r="ANU47" i="2"/>
  <c r="ANQ28" i="2"/>
  <c r="ANQ30" i="2" s="1"/>
  <c r="ANQ47" i="2"/>
  <c r="ANN47" i="2"/>
  <c r="ANK47" i="2"/>
  <c r="ANG47" i="2"/>
  <c r="AND47" i="2"/>
  <c r="ANA47" i="2"/>
  <c r="AMX47" i="2"/>
  <c r="AMU47" i="2"/>
  <c r="AMR47" i="2"/>
  <c r="AMN47" i="2"/>
  <c r="AMK47" i="2"/>
  <c r="AKP30" i="2"/>
  <c r="AKS28" i="2"/>
  <c r="AHM30" i="2"/>
  <c r="AHQ28" i="2"/>
  <c r="AEG30" i="2"/>
  <c r="AEM28" i="2"/>
  <c r="ABM30" i="2"/>
  <c r="ABP28" i="2"/>
  <c r="YA30" i="2"/>
  <c r="YD28" i="2"/>
  <c r="UZ30" i="2"/>
  <c r="VD28" i="2"/>
  <c r="QS47" i="2"/>
  <c r="RX30" i="2"/>
  <c r="SA28" i="2"/>
  <c r="RD47" i="2"/>
  <c r="RG27" i="2"/>
  <c r="RJ27" i="2" s="1"/>
  <c r="RN27" i="2" s="1"/>
  <c r="RQ27" i="2" s="1"/>
  <c r="RT27" i="2" s="1"/>
  <c r="RW27" i="2" s="1"/>
  <c r="RZ27" i="2" s="1"/>
  <c r="QW47" i="2"/>
  <c r="QZ47" i="2"/>
  <c r="PL30" i="2"/>
  <c r="PO28" i="2"/>
  <c r="MQ30" i="2"/>
  <c r="MT28" i="2"/>
  <c r="JK30" i="2"/>
  <c r="JN28" i="2"/>
  <c r="GP30" i="2"/>
  <c r="GS28" i="2"/>
  <c r="DO30" i="2"/>
  <c r="DR28" i="2"/>
  <c r="CR2" i="11"/>
  <c r="AS30" i="2"/>
  <c r="AW28" i="2"/>
  <c r="CQ2" i="11"/>
  <c r="CS3" i="11"/>
  <c r="CU3" i="11" s="1"/>
  <c r="CU2" i="11" s="1"/>
  <c r="AOZ47" i="2" l="1"/>
  <c r="APC27" i="2"/>
  <c r="APF27" i="2" s="1"/>
  <c r="API27" i="2" s="1"/>
  <c r="APL27" i="2" s="1"/>
  <c r="APO27" i="2" s="1"/>
  <c r="APV27" i="2" s="1"/>
  <c r="APY27" i="2" s="1"/>
  <c r="AQC27" i="2" s="1"/>
  <c r="AQF27" i="2" s="1"/>
  <c r="AQI27" i="2" s="1"/>
  <c r="AQL27" i="2" s="1"/>
  <c r="AQO27" i="2" s="1"/>
  <c r="AQR27" i="2" s="1"/>
  <c r="AQV27" i="2" s="1"/>
  <c r="AQY27" i="2" s="1"/>
  <c r="ARB27" i="2" s="1"/>
  <c r="ARE27" i="2" s="1"/>
  <c r="ARH27" i="2" s="1"/>
  <c r="ARK27" i="2" s="1"/>
  <c r="ARO27" i="2" s="1"/>
  <c r="ARR27" i="2" s="1"/>
  <c r="ARU27" i="2" s="1"/>
  <c r="ARX27" i="2" s="1"/>
  <c r="ASA27" i="2" s="1"/>
  <c r="ASD27" i="2" s="1"/>
  <c r="ASH27" i="2" s="1"/>
  <c r="ASK27" i="2" s="1"/>
  <c r="ASN27" i="2" s="1"/>
  <c r="ASQ27" i="2" s="1"/>
  <c r="AST27" i="2" s="1"/>
  <c r="ASW27" i="2" s="1"/>
  <c r="ATA27" i="2" s="1"/>
  <c r="ATD27" i="2" s="1"/>
  <c r="ATG27" i="2" s="1"/>
  <c r="ATJ27" i="2" s="1"/>
  <c r="ATM27" i="2" s="1"/>
  <c r="ATP27" i="2" s="1"/>
  <c r="ATT27" i="2" s="1"/>
  <c r="ATW27" i="2" s="1"/>
  <c r="ATZ27" i="2" s="1"/>
  <c r="AUC27" i="2" s="1"/>
  <c r="AUF27" i="2" s="1"/>
  <c r="AUI27" i="2" s="1"/>
  <c r="AUM27" i="2" s="1"/>
  <c r="AUP27" i="2" s="1"/>
  <c r="AUS27" i="2" s="1"/>
  <c r="AUV27" i="2" s="1"/>
  <c r="AUY27" i="2" s="1"/>
  <c r="AVB27" i="2" s="1"/>
  <c r="AVF27" i="2" s="1"/>
  <c r="AVI27" i="2" s="1"/>
  <c r="AVL27" i="2" s="1"/>
  <c r="AVO27" i="2" s="1"/>
  <c r="AVR27" i="2" s="1"/>
  <c r="AVU27" i="2" s="1"/>
  <c r="AVY27" i="2" s="1"/>
  <c r="AWB27" i="2" s="1"/>
  <c r="AWE27" i="2" s="1"/>
  <c r="AWH27" i="2" s="1"/>
  <c r="ANU28" i="2"/>
  <c r="AKS30" i="2"/>
  <c r="AKV28" i="2"/>
  <c r="AHQ30" i="2"/>
  <c r="AHT28" i="2"/>
  <c r="AEM30" i="2"/>
  <c r="AEQ28" i="2"/>
  <c r="ABP30" i="2"/>
  <c r="ABS28" i="2"/>
  <c r="YD30" i="2"/>
  <c r="YG28" i="2"/>
  <c r="VD30" i="2"/>
  <c r="VG28" i="2"/>
  <c r="SA30" i="2"/>
  <c r="SD28" i="2"/>
  <c r="RZ47" i="2"/>
  <c r="SC27" i="2"/>
  <c r="RT47" i="2"/>
  <c r="RN47" i="2"/>
  <c r="RQ47" i="2"/>
  <c r="RG47" i="2"/>
  <c r="RJ47" i="2"/>
  <c r="PO30" i="2"/>
  <c r="PR28" i="2"/>
  <c r="MT30" i="2"/>
  <c r="MW28" i="2"/>
  <c r="JN30" i="2"/>
  <c r="JQ28" i="2"/>
  <c r="GS30" i="2"/>
  <c r="GV28" i="2"/>
  <c r="DR30" i="2"/>
  <c r="DU28" i="2"/>
  <c r="AW30" i="2"/>
  <c r="AZ28" i="2"/>
  <c r="CS2" i="11"/>
  <c r="CV3" i="11"/>
  <c r="CX3" i="11" s="1"/>
  <c r="CX2" i="11" s="1"/>
  <c r="AWH47" i="2" l="1"/>
  <c r="AWE47" i="2"/>
  <c r="AWB47" i="2"/>
  <c r="AVY47" i="2"/>
  <c r="AVU47" i="2"/>
  <c r="AVR47" i="2"/>
  <c r="AVO47" i="2"/>
  <c r="AVL47" i="2"/>
  <c r="AVI47" i="2"/>
  <c r="AVF47" i="2"/>
  <c r="AVB47" i="2"/>
  <c r="AUY47" i="2"/>
  <c r="AUV47" i="2"/>
  <c r="AUS47" i="2"/>
  <c r="AUP47" i="2"/>
  <c r="AUM47" i="2"/>
  <c r="AUI47" i="2"/>
  <c r="AUF47" i="2"/>
  <c r="AUC47" i="2"/>
  <c r="ATZ47" i="2"/>
  <c r="ATW47" i="2"/>
  <c r="ATT47" i="2"/>
  <c r="ATT28" i="2"/>
  <c r="ATT30" i="2" s="1"/>
  <c r="ATP47" i="2"/>
  <c r="ATM47" i="2"/>
  <c r="ATJ47" i="2"/>
  <c r="ATG47" i="2"/>
  <c r="ATD47" i="2"/>
  <c r="ATA47" i="2"/>
  <c r="ASW47" i="2"/>
  <c r="AST47" i="2"/>
  <c r="ASQ47" i="2"/>
  <c r="ASN47" i="2"/>
  <c r="ASK47" i="2"/>
  <c r="ASH47" i="2"/>
  <c r="ASD47" i="2"/>
  <c r="ASA47" i="2"/>
  <c r="ARX47" i="2"/>
  <c r="ARU47" i="2"/>
  <c r="ARR47" i="2"/>
  <c r="ARO47" i="2"/>
  <c r="ARK47" i="2"/>
  <c r="ARH47" i="2"/>
  <c r="ARE47" i="2"/>
  <c r="ARB47" i="2"/>
  <c r="AQY47" i="2"/>
  <c r="AQV47" i="2"/>
  <c r="AQR28" i="2"/>
  <c r="AQR30" i="2" s="1"/>
  <c r="AQR47" i="2"/>
  <c r="AQO47" i="2"/>
  <c r="AQL47" i="2"/>
  <c r="AQI47" i="2"/>
  <c r="AQF47" i="2"/>
  <c r="AQC47" i="2"/>
  <c r="APY47" i="2"/>
  <c r="APV47" i="2"/>
  <c r="APO47" i="2"/>
  <c r="APL47" i="2"/>
  <c r="API47" i="2"/>
  <c r="APF47" i="2"/>
  <c r="APC47" i="2"/>
  <c r="ANU30" i="2"/>
  <c r="ANX28" i="2"/>
  <c r="AKV30" i="2"/>
  <c r="AKY28" i="2"/>
  <c r="AHT30" i="2"/>
  <c r="AHW28" i="2"/>
  <c r="AEQ30" i="2"/>
  <c r="AET28" i="2"/>
  <c r="ABS30" i="2"/>
  <c r="ABW28" i="2"/>
  <c r="YG30" i="2"/>
  <c r="YJ28" i="2"/>
  <c r="VG30" i="2"/>
  <c r="VJ28" i="2"/>
  <c r="SD30" i="2"/>
  <c r="SG28" i="2"/>
  <c r="SC47" i="2"/>
  <c r="SF27" i="2"/>
  <c r="RW47" i="2"/>
  <c r="PR30" i="2"/>
  <c r="PU28" i="2"/>
  <c r="MW30" i="2"/>
  <c r="MZ28" i="2"/>
  <c r="JQ30" i="2"/>
  <c r="JT28" i="2"/>
  <c r="GV30" i="2"/>
  <c r="GZ28" i="2"/>
  <c r="DU30" i="2"/>
  <c r="DX28" i="2"/>
  <c r="AZ30" i="2"/>
  <c r="BC28" i="2"/>
  <c r="CV2" i="11"/>
  <c r="CY3" i="11"/>
  <c r="DA3" i="11" s="1"/>
  <c r="DA2" i="11" s="1"/>
  <c r="ATW28" i="2" l="1"/>
  <c r="AQV28" i="2"/>
  <c r="ANX30" i="2"/>
  <c r="AOA28" i="2"/>
  <c r="AKY30" i="2"/>
  <c r="ALB28" i="2"/>
  <c r="ALF28" i="2" s="1"/>
  <c r="ALI28" i="2" s="1"/>
  <c r="AHW30" i="2"/>
  <c r="AHZ28" i="2"/>
  <c r="AET30" i="2"/>
  <c r="AEW28" i="2"/>
  <c r="ABW30" i="2"/>
  <c r="ABZ28" i="2"/>
  <c r="YJ30" i="2"/>
  <c r="YM28" i="2"/>
  <c r="VJ30" i="2"/>
  <c r="VM28" i="2"/>
  <c r="SG30" i="2"/>
  <c r="SJ28" i="2"/>
  <c r="SF47" i="2"/>
  <c r="SI27" i="2"/>
  <c r="PU30" i="2"/>
  <c r="PX28" i="2"/>
  <c r="MZ30" i="2"/>
  <c r="NC28" i="2"/>
  <c r="JT30" i="2"/>
  <c r="JX28" i="2"/>
  <c r="GZ30" i="2"/>
  <c r="HC28" i="2"/>
  <c r="DX30" i="2"/>
  <c r="EA28" i="2"/>
  <c r="BC30" i="2"/>
  <c r="BF28" i="2"/>
  <c r="DB3" i="11"/>
  <c r="DD3" i="11" s="1"/>
  <c r="DD2" i="11" s="1"/>
  <c r="CY2" i="11"/>
  <c r="ATW30" i="2" l="1"/>
  <c r="ATZ28" i="2"/>
  <c r="AQV30" i="2"/>
  <c r="AQY28" i="2"/>
  <c r="AOA30" i="2"/>
  <c r="AOD28" i="2"/>
  <c r="ALI30" i="2"/>
  <c r="ALL28" i="2"/>
  <c r="ALB30" i="2"/>
  <c r="ALF30" i="2"/>
  <c r="AHZ30" i="2"/>
  <c r="AIC28" i="2"/>
  <c r="AEW30" i="2"/>
  <c r="AEZ28" i="2"/>
  <c r="ABZ30" i="2"/>
  <c r="ACC28" i="2"/>
  <c r="YM30" i="2"/>
  <c r="YP28" i="2"/>
  <c r="VM30" i="2"/>
  <c r="VP28" i="2"/>
  <c r="SJ30" i="2"/>
  <c r="SM28" i="2"/>
  <c r="SI47" i="2"/>
  <c r="SL27" i="2"/>
  <c r="PX30" i="2"/>
  <c r="QA28" i="2"/>
  <c r="NC30" i="2"/>
  <c r="NG28" i="2"/>
  <c r="JX30" i="2"/>
  <c r="KA28" i="2"/>
  <c r="HC30" i="2"/>
  <c r="HF28" i="2"/>
  <c r="EA30" i="2"/>
  <c r="ED28" i="2"/>
  <c r="BF30" i="2"/>
  <c r="BI28" i="2"/>
  <c r="DE3" i="11"/>
  <c r="DB2" i="11"/>
  <c r="ATZ30" i="2" l="1"/>
  <c r="AUC28" i="2"/>
  <c r="AQY30" i="2"/>
  <c r="ARB28" i="2"/>
  <c r="AOD30" i="2"/>
  <c r="AOG28" i="2"/>
  <c r="ALL30" i="2"/>
  <c r="ALO28" i="2"/>
  <c r="AIC30" i="2"/>
  <c r="AIH28" i="2"/>
  <c r="AEZ30" i="2"/>
  <c r="AFC28" i="2"/>
  <c r="ACC30" i="2"/>
  <c r="ACF28" i="2"/>
  <c r="YP30" i="2"/>
  <c r="YS28" i="2"/>
  <c r="VP30" i="2"/>
  <c r="VS28" i="2"/>
  <c r="SM30" i="2"/>
  <c r="SP28" i="2"/>
  <c r="SL47" i="2"/>
  <c r="SO27" i="2"/>
  <c r="QA30" i="2"/>
  <c r="QE28" i="2"/>
  <c r="NG30" i="2"/>
  <c r="NJ28" i="2"/>
  <c r="KA30" i="2"/>
  <c r="KD28" i="2"/>
  <c r="HF30" i="2"/>
  <c r="HI28" i="2"/>
  <c r="ED30" i="2"/>
  <c r="EH28" i="2"/>
  <c r="BI30" i="2"/>
  <c r="BL28" i="2"/>
  <c r="DF3" i="11"/>
  <c r="DE2" i="11"/>
  <c r="AUC30" i="2" l="1"/>
  <c r="AUF28" i="2"/>
  <c r="ARB30" i="2"/>
  <c r="ARE28" i="2"/>
  <c r="AOG30" i="2"/>
  <c r="AOJ28" i="2"/>
  <c r="ALO30" i="2"/>
  <c r="ALR28" i="2"/>
  <c r="AIH30" i="2"/>
  <c r="AIK28" i="2"/>
  <c r="AFC30" i="2"/>
  <c r="AFF28" i="2"/>
  <c r="ACF30" i="2"/>
  <c r="ACI28" i="2"/>
  <c r="YS30" i="2"/>
  <c r="YW28" i="2"/>
  <c r="VS30" i="2"/>
  <c r="VX28" i="2"/>
  <c r="SP30" i="2"/>
  <c r="SU28" i="2"/>
  <c r="SO47" i="2"/>
  <c r="ST27" i="2"/>
  <c r="QE30" i="2"/>
  <c r="QH28" i="2"/>
  <c r="NJ30" i="2"/>
  <c r="NM28" i="2"/>
  <c r="KD30" i="2"/>
  <c r="KG28" i="2"/>
  <c r="HI30" i="2"/>
  <c r="HL28" i="2"/>
  <c r="EH30" i="2"/>
  <c r="EK28" i="2"/>
  <c r="BL30" i="2"/>
  <c r="BP28" i="2"/>
  <c r="DG3" i="11"/>
  <c r="DH3" i="11" s="1"/>
  <c r="DH2" i="11" s="1"/>
  <c r="DF2" i="11"/>
  <c r="AUF30" i="2" l="1"/>
  <c r="AUI28" i="2"/>
  <c r="ARE30" i="2"/>
  <c r="ARH28" i="2"/>
  <c r="AOJ30" i="2"/>
  <c r="AOM28" i="2"/>
  <c r="ALR30" i="2"/>
  <c r="ALU28" i="2"/>
  <c r="AIK30" i="2"/>
  <c r="AIN28" i="2"/>
  <c r="AFF30" i="2"/>
  <c r="AFJ28" i="2"/>
  <c r="ACI30" i="2"/>
  <c r="ACL28" i="2"/>
  <c r="YW30" i="2"/>
  <c r="YZ28" i="2"/>
  <c r="VX30" i="2"/>
  <c r="WA28" i="2"/>
  <c r="SU30" i="2"/>
  <c r="SX28" i="2"/>
  <c r="ST47" i="2"/>
  <c r="SW27" i="2"/>
  <c r="SZ27" i="2" s="1"/>
  <c r="TC27" i="2" s="1"/>
  <c r="QH30" i="2"/>
  <c r="QK28" i="2"/>
  <c r="NM30" i="2"/>
  <c r="NP28" i="2"/>
  <c r="KG30" i="2"/>
  <c r="KJ28" i="2"/>
  <c r="HL30" i="2"/>
  <c r="HO28" i="2"/>
  <c r="EK30" i="2"/>
  <c r="EN28" i="2"/>
  <c r="BP30" i="2"/>
  <c r="BS28" i="2"/>
  <c r="DG2" i="11"/>
  <c r="DI3" i="11"/>
  <c r="DK3" i="11" s="1"/>
  <c r="DK2" i="11" s="1"/>
  <c r="AUI30" i="2" l="1"/>
  <c r="AUM28" i="2"/>
  <c r="ARH30" i="2"/>
  <c r="ARK28" i="2"/>
  <c r="AOM30" i="2"/>
  <c r="AOP28" i="2"/>
  <c r="ALU30" i="2"/>
  <c r="ALY28" i="2"/>
  <c r="AIN30" i="2"/>
  <c r="AIQ28" i="2"/>
  <c r="AFJ30" i="2"/>
  <c r="AFM28" i="2"/>
  <c r="ACL30" i="2"/>
  <c r="ACP28" i="2"/>
  <c r="YZ30" i="2"/>
  <c r="ZC28" i="2"/>
  <c r="WA30" i="2"/>
  <c r="WD28" i="2"/>
  <c r="TC47" i="2"/>
  <c r="TF27" i="2"/>
  <c r="SX30" i="2"/>
  <c r="TA28" i="2"/>
  <c r="SW47" i="2"/>
  <c r="SZ47" i="2"/>
  <c r="QK30" i="2"/>
  <c r="QN28" i="2"/>
  <c r="NP30" i="2"/>
  <c r="NS28" i="2"/>
  <c r="KJ30" i="2"/>
  <c r="KM28" i="2"/>
  <c r="HO30" i="2"/>
  <c r="HS28" i="2"/>
  <c r="EN30" i="2"/>
  <c r="EQ28" i="2"/>
  <c r="BS30" i="2"/>
  <c r="BV28" i="2"/>
  <c r="J23" i="2"/>
  <c r="DI2" i="11"/>
  <c r="DL3" i="11"/>
  <c r="DN3" i="11" s="1"/>
  <c r="DN2" i="11" s="1"/>
  <c r="AUM30" i="2" l="1"/>
  <c r="AUP28" i="2"/>
  <c r="ARK30" i="2"/>
  <c r="ARO28" i="2"/>
  <c r="AOP30" i="2"/>
  <c r="AOS28" i="2"/>
  <c r="ALY30" i="2"/>
  <c r="AMB28" i="2"/>
  <c r="AME28" i="2" s="1"/>
  <c r="AMH28" i="2" s="1"/>
  <c r="AIQ30" i="2"/>
  <c r="AIU28" i="2"/>
  <c r="AFM30" i="2"/>
  <c r="AFP28" i="2"/>
  <c r="ACP30" i="2"/>
  <c r="ACS28" i="2"/>
  <c r="ZC30" i="2"/>
  <c r="ZF28" i="2"/>
  <c r="WD30" i="2"/>
  <c r="WG28" i="2"/>
  <c r="TI27" i="2"/>
  <c r="TL27" i="2" s="1"/>
  <c r="TF47" i="2"/>
  <c r="TA30" i="2"/>
  <c r="TD28" i="2"/>
  <c r="QN30" i="2"/>
  <c r="QQ28" i="2"/>
  <c r="NS30" i="2"/>
  <c r="NV28" i="2"/>
  <c r="KM30" i="2"/>
  <c r="KQ28" i="2"/>
  <c r="HS30" i="2"/>
  <c r="HV28" i="2"/>
  <c r="EQ30" i="2"/>
  <c r="ET28" i="2"/>
  <c r="BV30" i="2"/>
  <c r="BY28" i="2"/>
  <c r="M23" i="2"/>
  <c r="P23" i="2" s="1"/>
  <c r="S23" i="2" s="1"/>
  <c r="V23" i="2" s="1"/>
  <c r="Y23" i="2" s="1"/>
  <c r="AC23" i="2" s="1"/>
  <c r="AF23" i="2" s="1"/>
  <c r="AI23" i="2" s="1"/>
  <c r="AL23" i="2" s="1"/>
  <c r="AO23" i="2" s="1"/>
  <c r="AR23" i="2" s="1"/>
  <c r="AV23" i="2" s="1"/>
  <c r="AY23" i="2" s="1"/>
  <c r="BB23" i="2" s="1"/>
  <c r="BE23" i="2" s="1"/>
  <c r="BH23" i="2" s="1"/>
  <c r="BK23" i="2" s="1"/>
  <c r="BO23" i="2" s="1"/>
  <c r="BR23" i="2" s="1"/>
  <c r="BU23" i="2" s="1"/>
  <c r="BX23" i="2" s="1"/>
  <c r="CA23" i="2" s="1"/>
  <c r="CD23" i="2" s="1"/>
  <c r="CI23" i="2" s="1"/>
  <c r="CM23" i="2" s="1"/>
  <c r="CP23" i="2" s="1"/>
  <c r="CS23" i="2" s="1"/>
  <c r="CW23" i="2" s="1"/>
  <c r="CZ23" i="2" s="1"/>
  <c r="DC23" i="2" s="1"/>
  <c r="DF23" i="2" s="1"/>
  <c r="DI23" i="2" s="1"/>
  <c r="DN23" i="2" s="1"/>
  <c r="DQ23" i="2" s="1"/>
  <c r="DT23" i="2" s="1"/>
  <c r="DW23" i="2" s="1"/>
  <c r="DZ23" i="2" s="1"/>
  <c r="EC23" i="2" s="1"/>
  <c r="EG23" i="2" s="1"/>
  <c r="EJ23" i="2" s="1"/>
  <c r="EM23" i="2" s="1"/>
  <c r="EP23" i="2" s="1"/>
  <c r="ES23" i="2" s="1"/>
  <c r="EV23" i="2" s="1"/>
  <c r="EY23" i="2" s="1"/>
  <c r="FB23" i="2" s="1"/>
  <c r="FE23" i="2" s="1"/>
  <c r="FH23" i="2" s="1"/>
  <c r="FO23" i="2" s="1"/>
  <c r="FR23" i="2" s="1"/>
  <c r="FU23" i="2" s="1"/>
  <c r="FY23" i="2" s="1"/>
  <c r="GB23" i="2" s="1"/>
  <c r="GF23" i="2" s="1"/>
  <c r="GI23" i="2" s="1"/>
  <c r="GL23" i="2" s="1"/>
  <c r="GO23" i="2" s="1"/>
  <c r="GR23" i="2" s="1"/>
  <c r="GU23" i="2" s="1"/>
  <c r="GY23" i="2" s="1"/>
  <c r="HB23" i="2" s="1"/>
  <c r="HE23" i="2" s="1"/>
  <c r="HH23" i="2" s="1"/>
  <c r="HK23" i="2" s="1"/>
  <c r="HN23" i="2" s="1"/>
  <c r="HR23" i="2" s="1"/>
  <c r="HU23" i="2" s="1"/>
  <c r="HX23" i="2" s="1"/>
  <c r="IA23" i="2" s="1"/>
  <c r="ID23" i="2" s="1"/>
  <c r="IG23" i="2" s="1"/>
  <c r="IK23" i="2" s="1"/>
  <c r="IN23" i="2" s="1"/>
  <c r="IQ23" i="2" s="1"/>
  <c r="IT23" i="2" s="1"/>
  <c r="IW23" i="2" s="1"/>
  <c r="IZ23" i="2" s="1"/>
  <c r="JD23" i="2" s="1"/>
  <c r="JG23" i="2" s="1"/>
  <c r="JJ23" i="2" s="1"/>
  <c r="JM23" i="2" s="1"/>
  <c r="JP23" i="2" s="1"/>
  <c r="JS23" i="2" s="1"/>
  <c r="JW23" i="2" s="1"/>
  <c r="JZ23" i="2" s="1"/>
  <c r="KC23" i="2" s="1"/>
  <c r="KF23" i="2" s="1"/>
  <c r="KI23" i="2" s="1"/>
  <c r="KL23" i="2" s="1"/>
  <c r="KP23" i="2" s="1"/>
  <c r="KS23" i="2" s="1"/>
  <c r="KV23" i="2" s="1"/>
  <c r="KY23" i="2" s="1"/>
  <c r="LB23" i="2" s="1"/>
  <c r="LE23" i="2" s="1"/>
  <c r="LH23" i="2" s="1"/>
  <c r="LK23" i="2" s="1"/>
  <c r="LT23" i="2" s="1"/>
  <c r="LW23" i="2" s="1"/>
  <c r="LZ23" i="2" s="1"/>
  <c r="MC23" i="2" s="1"/>
  <c r="MF23" i="2" s="1"/>
  <c r="MI23" i="2" s="1"/>
  <c r="MM23" i="2" s="1"/>
  <c r="MP23" i="2" s="1"/>
  <c r="MS23" i="2" s="1"/>
  <c r="MV23" i="2" s="1"/>
  <c r="MY23" i="2" s="1"/>
  <c r="NB23" i="2" s="1"/>
  <c r="NF23" i="2" s="1"/>
  <c r="NI23" i="2" s="1"/>
  <c r="NL23" i="2" s="1"/>
  <c r="NO23" i="2" s="1"/>
  <c r="NR23" i="2" s="1"/>
  <c r="NU23" i="2" s="1"/>
  <c r="NY23" i="2" s="1"/>
  <c r="OB23" i="2" s="1"/>
  <c r="OE23" i="2" s="1"/>
  <c r="OH23" i="2" s="1"/>
  <c r="OK23" i="2" s="1"/>
  <c r="ON23" i="2" s="1"/>
  <c r="DL2" i="11"/>
  <c r="DO3" i="11"/>
  <c r="DQ3" i="11" s="1"/>
  <c r="DQ2" i="11" s="1"/>
  <c r="AUP30" i="2" l="1"/>
  <c r="AUS28" i="2"/>
  <c r="ARO30" i="2"/>
  <c r="ARR28" i="2"/>
  <c r="AOS30" i="2"/>
  <c r="AOW28" i="2"/>
  <c r="AMH30" i="2"/>
  <c r="AMK28" i="2"/>
  <c r="AMB30" i="2"/>
  <c r="AME30" i="2"/>
  <c r="AIU30" i="2"/>
  <c r="AIX28" i="2"/>
  <c r="AFP30" i="2"/>
  <c r="AFS28" i="2"/>
  <c r="ACS30" i="2"/>
  <c r="ACV28" i="2"/>
  <c r="ZF30" i="2"/>
  <c r="ZI28" i="2"/>
  <c r="WG30" i="2"/>
  <c r="WJ28" i="2"/>
  <c r="TO27" i="2"/>
  <c r="TI47" i="2"/>
  <c r="TL47" i="2"/>
  <c r="TD30" i="2"/>
  <c r="TG28" i="2"/>
  <c r="QQ30" i="2"/>
  <c r="QT28" i="2"/>
  <c r="NV30" i="2"/>
  <c r="NZ28" i="2"/>
  <c r="KQ30" i="2"/>
  <c r="KT28" i="2"/>
  <c r="HV30" i="2"/>
  <c r="HY28" i="2"/>
  <c r="ET30" i="2"/>
  <c r="EW28" i="2"/>
  <c r="BY30" i="2"/>
  <c r="CB28" i="2"/>
  <c r="DO2" i="11"/>
  <c r="DR3" i="11"/>
  <c r="DT3" i="11" s="1"/>
  <c r="DT2" i="11" s="1"/>
  <c r="AUS30" i="2" l="1"/>
  <c r="AUV28" i="2"/>
  <c r="ARR30" i="2"/>
  <c r="ARU28" i="2"/>
  <c r="AOW30" i="2"/>
  <c r="AOZ28" i="2"/>
  <c r="AMK30" i="2"/>
  <c r="AMN28" i="2"/>
  <c r="AIX30" i="2"/>
  <c r="AJA28" i="2"/>
  <c r="AFS30" i="2"/>
  <c r="AFV28" i="2"/>
  <c r="ACV30" i="2"/>
  <c r="ACY28" i="2"/>
  <c r="ZI30" i="2"/>
  <c r="ZL28" i="2"/>
  <c r="WJ30" i="2"/>
  <c r="WM28" i="2"/>
  <c r="TS27" i="2"/>
  <c r="TO47" i="2"/>
  <c r="TG30" i="2"/>
  <c r="TJ28" i="2"/>
  <c r="QT30" i="2"/>
  <c r="QX28" i="2"/>
  <c r="NZ30" i="2"/>
  <c r="OC28" i="2"/>
  <c r="KT30" i="2"/>
  <c r="KW28" i="2"/>
  <c r="HY30" i="2"/>
  <c r="IB28" i="2"/>
  <c r="EW30" i="2"/>
  <c r="EZ28" i="2"/>
  <c r="CB30" i="2"/>
  <c r="CE28" i="2"/>
  <c r="CE30" i="2" s="1"/>
  <c r="DR2" i="11"/>
  <c r="DU3" i="11"/>
  <c r="DW3" i="11" s="1"/>
  <c r="DW2" i="11" s="1"/>
  <c r="AUV30" i="2" l="1"/>
  <c r="AUY28" i="2"/>
  <c r="ARU30" i="2"/>
  <c r="ARX28" i="2"/>
  <c r="AOZ30" i="2"/>
  <c r="APC28" i="2"/>
  <c r="AMN30" i="2"/>
  <c r="AMR28" i="2"/>
  <c r="AJA30" i="2"/>
  <c r="AJD28" i="2"/>
  <c r="AFV30" i="2"/>
  <c r="AFY28" i="2"/>
  <c r="ACY30" i="2"/>
  <c r="ADB28" i="2"/>
  <c r="ZL30" i="2"/>
  <c r="ZO28" i="2"/>
  <c r="WM30" i="2"/>
  <c r="WP28" i="2"/>
  <c r="TS47" i="2"/>
  <c r="TV27" i="2"/>
  <c r="TJ30" i="2"/>
  <c r="TM28" i="2"/>
  <c r="QX30" i="2"/>
  <c r="RA28" i="2"/>
  <c r="OC30" i="2"/>
  <c r="OF28" i="2"/>
  <c r="KW30" i="2"/>
  <c r="KZ28" i="2"/>
  <c r="IB30" i="2"/>
  <c r="IE28" i="2"/>
  <c r="EZ30" i="2"/>
  <c r="FC28" i="2"/>
  <c r="J27" i="2"/>
  <c r="DU2" i="11"/>
  <c r="DX3" i="11"/>
  <c r="AUY30" i="2" l="1"/>
  <c r="AVB28" i="2"/>
  <c r="ARX30" i="2"/>
  <c r="ASA28" i="2"/>
  <c r="APC30" i="2"/>
  <c r="APF28" i="2"/>
  <c r="AMR30" i="2"/>
  <c r="AMU28" i="2"/>
  <c r="AJD30" i="2"/>
  <c r="AJG28" i="2"/>
  <c r="AFY30" i="2"/>
  <c r="AGB28" i="2"/>
  <c r="ADB30" i="2"/>
  <c r="ADE28" i="2"/>
  <c r="ZO30" i="2"/>
  <c r="ZR28" i="2"/>
  <c r="WP30" i="2"/>
  <c r="WS28" i="2"/>
  <c r="TV47" i="2"/>
  <c r="TY27" i="2"/>
  <c r="TM30" i="2"/>
  <c r="TP28" i="2"/>
  <c r="RA30" i="2"/>
  <c r="RE28" i="2"/>
  <c r="OF30" i="2"/>
  <c r="OI28" i="2"/>
  <c r="KZ30" i="2"/>
  <c r="LC28" i="2"/>
  <c r="IE30" i="2"/>
  <c r="IH28" i="2"/>
  <c r="IH30" i="2" s="1"/>
  <c r="FC30" i="2"/>
  <c r="FF28" i="2"/>
  <c r="J47" i="2"/>
  <c r="M27" i="2"/>
  <c r="P27" i="2" s="1"/>
  <c r="S27" i="2" s="1"/>
  <c r="V27" i="2" s="1"/>
  <c r="Y27" i="2" s="1"/>
  <c r="AC27" i="2" s="1"/>
  <c r="AF27" i="2" s="1"/>
  <c r="AI27" i="2" s="1"/>
  <c r="AL27" i="2" s="1"/>
  <c r="AO27" i="2" s="1"/>
  <c r="AR27" i="2" s="1"/>
  <c r="AV27" i="2" s="1"/>
  <c r="AY27" i="2" s="1"/>
  <c r="BB27" i="2" s="1"/>
  <c r="BE27" i="2" s="1"/>
  <c r="BH27" i="2" s="1"/>
  <c r="BK27" i="2" s="1"/>
  <c r="BO27" i="2" s="1"/>
  <c r="BR27" i="2" s="1"/>
  <c r="BU27" i="2" s="1"/>
  <c r="BX27" i="2" s="1"/>
  <c r="CA27" i="2" s="1"/>
  <c r="CD27" i="2" s="1"/>
  <c r="CI27" i="2" s="1"/>
  <c r="CM27" i="2" s="1"/>
  <c r="J42" i="2"/>
  <c r="J15" i="2"/>
  <c r="J16" i="2" s="1"/>
  <c r="J17" i="2" s="1"/>
  <c r="J37" i="2"/>
  <c r="DX2" i="11"/>
  <c r="DY3" i="11"/>
  <c r="DZ3" i="11" s="1"/>
  <c r="DZ2" i="11" s="1"/>
  <c r="AVB30" i="2" l="1"/>
  <c r="AVF28" i="2"/>
  <c r="ASA30" i="2"/>
  <c r="ASD28" i="2"/>
  <c r="APF30" i="2"/>
  <c r="API28" i="2"/>
  <c r="AMU30" i="2"/>
  <c r="AMX28" i="2"/>
  <c r="AJG30" i="2"/>
  <c r="AJJ28" i="2"/>
  <c r="AGB30" i="2"/>
  <c r="AGE28" i="2"/>
  <c r="ADE30" i="2"/>
  <c r="ADI28" i="2"/>
  <c r="ZR30" i="2"/>
  <c r="ZU28" i="2"/>
  <c r="WS30" i="2"/>
  <c r="WV28" i="2"/>
  <c r="TY47" i="2"/>
  <c r="UB27" i="2"/>
  <c r="UE27" i="2" s="1"/>
  <c r="UH27" i="2" s="1"/>
  <c r="UM27" i="2" s="1"/>
  <c r="TP30" i="2"/>
  <c r="TT28" i="2"/>
  <c r="RE30" i="2"/>
  <c r="RH28" i="2"/>
  <c r="RH30" i="2" s="1"/>
  <c r="OI30" i="2"/>
  <c r="OL28" i="2"/>
  <c r="OL30" i="2" s="1"/>
  <c r="LC30" i="2"/>
  <c r="LF28" i="2"/>
  <c r="FF30" i="2"/>
  <c r="FI28" i="2"/>
  <c r="FI30" i="2" s="1"/>
  <c r="CM47" i="2"/>
  <c r="CP27" i="2"/>
  <c r="CS27" i="2" s="1"/>
  <c r="CW27" i="2" s="1"/>
  <c r="CZ27" i="2" s="1"/>
  <c r="DC27" i="2" s="1"/>
  <c r="DF27" i="2" s="1"/>
  <c r="DI27" i="2" s="1"/>
  <c r="DN27" i="2" s="1"/>
  <c r="DQ27" i="2" s="1"/>
  <c r="DT27" i="2" s="1"/>
  <c r="DW27" i="2" s="1"/>
  <c r="DZ27" i="2" s="1"/>
  <c r="EC27" i="2" s="1"/>
  <c r="CI37" i="2"/>
  <c r="CI42" i="2"/>
  <c r="CI15" i="2"/>
  <c r="CI16" i="2" s="1"/>
  <c r="CI17" i="2" s="1"/>
  <c r="CD42" i="2"/>
  <c r="CD47" i="2"/>
  <c r="CD15" i="2"/>
  <c r="CD37" i="2"/>
  <c r="CA47" i="2"/>
  <c r="CA42" i="2"/>
  <c r="CA37" i="2"/>
  <c r="CA15" i="2"/>
  <c r="BX47" i="2"/>
  <c r="BX15" i="2"/>
  <c r="BX16" i="2" s="1"/>
  <c r="BX17" i="2" s="1"/>
  <c r="BX42" i="2"/>
  <c r="BX37" i="2"/>
  <c r="BU47" i="2"/>
  <c r="BU15" i="2"/>
  <c r="BU37" i="2"/>
  <c r="BU42" i="2"/>
  <c r="BR47" i="2"/>
  <c r="BR37" i="2"/>
  <c r="BR15" i="2"/>
  <c r="BR42" i="2"/>
  <c r="BO47" i="2"/>
  <c r="BO42" i="2"/>
  <c r="BO37" i="2"/>
  <c r="BO15" i="2"/>
  <c r="BK47" i="2"/>
  <c r="BK42" i="2"/>
  <c r="BK37" i="2"/>
  <c r="BK15" i="2"/>
  <c r="BK16" i="2" s="1"/>
  <c r="BK17" i="2" s="1"/>
  <c r="BH47" i="2"/>
  <c r="BH37" i="2"/>
  <c r="BH42" i="2"/>
  <c r="BH15" i="2"/>
  <c r="BH16" i="2" s="1"/>
  <c r="BH17" i="2" s="1"/>
  <c r="BE47" i="2"/>
  <c r="BE15" i="2"/>
  <c r="BE16" i="2" s="1"/>
  <c r="BE17" i="2" s="1"/>
  <c r="BE37" i="2"/>
  <c r="BE42" i="2"/>
  <c r="BB47" i="2"/>
  <c r="BB15" i="2"/>
  <c r="BB16" i="2" s="1"/>
  <c r="BB17" i="2" s="1"/>
  <c r="BB42" i="2"/>
  <c r="BB37" i="2"/>
  <c r="AY37" i="2"/>
  <c r="AY47" i="2"/>
  <c r="AY42" i="2"/>
  <c r="AY15" i="2"/>
  <c r="AY16" i="2" s="1"/>
  <c r="AY17" i="2" s="1"/>
  <c r="AV15" i="2"/>
  <c r="AV16" i="2" s="1"/>
  <c r="AV17" i="2" s="1"/>
  <c r="AV47" i="2"/>
  <c r="AV37" i="2"/>
  <c r="AV42" i="2"/>
  <c r="AR47" i="2"/>
  <c r="AR15" i="2"/>
  <c r="AR16" i="2" s="1"/>
  <c r="AR17" i="2" s="1"/>
  <c r="AR42" i="2"/>
  <c r="AR37" i="2"/>
  <c r="AO42" i="2"/>
  <c r="AO47" i="2"/>
  <c r="AO15" i="2"/>
  <c r="AO16" i="2" s="1"/>
  <c r="AO17" i="2" s="1"/>
  <c r="AO37" i="2"/>
  <c r="AL47" i="2"/>
  <c r="AL42" i="2"/>
  <c r="AL15" i="2"/>
  <c r="AL16" i="2" s="1"/>
  <c r="AL17" i="2" s="1"/>
  <c r="AL37" i="2"/>
  <c r="AI42" i="2"/>
  <c r="AI47" i="2"/>
  <c r="AI37" i="2"/>
  <c r="AI15" i="2"/>
  <c r="AF47" i="2"/>
  <c r="AF15" i="2"/>
  <c r="AF16" i="2" s="1"/>
  <c r="AF17" i="2" s="1"/>
  <c r="AF37" i="2"/>
  <c r="AF42" i="2"/>
  <c r="AC47" i="2"/>
  <c r="AC37" i="2"/>
  <c r="AC42" i="2"/>
  <c r="AC15" i="2"/>
  <c r="AC16" i="2" s="1"/>
  <c r="AC17" i="2" s="1"/>
  <c r="Y47" i="2"/>
  <c r="Y42" i="2"/>
  <c r="Y15" i="2"/>
  <c r="Y37" i="2"/>
  <c r="V47" i="2"/>
  <c r="V15" i="2"/>
  <c r="V16" i="2" s="1"/>
  <c r="V17" i="2" s="1"/>
  <c r="V37" i="2"/>
  <c r="V42" i="2"/>
  <c r="S47" i="2"/>
  <c r="S37" i="2"/>
  <c r="S42" i="2"/>
  <c r="S15" i="2"/>
  <c r="S16" i="2" s="1"/>
  <c r="S17" i="2" s="1"/>
  <c r="P47" i="2"/>
  <c r="P37" i="2"/>
  <c r="P42" i="2"/>
  <c r="P15" i="2"/>
  <c r="M47" i="2"/>
  <c r="M37" i="2"/>
  <c r="M42" i="2"/>
  <c r="M15" i="2"/>
  <c r="M16" i="2" s="1"/>
  <c r="M17" i="2" s="1"/>
  <c r="J46" i="2"/>
  <c r="J48" i="2" s="1"/>
  <c r="J49" i="2" s="1"/>
  <c r="J39" i="2"/>
  <c r="J43" i="2" s="1"/>
  <c r="DY2" i="11"/>
  <c r="EA3" i="11"/>
  <c r="EC3" i="11" s="1"/>
  <c r="EC2" i="11" s="1"/>
  <c r="AVF30" i="2" l="1"/>
  <c r="AVI28" i="2"/>
  <c r="ASD30" i="2"/>
  <c r="ASH28" i="2"/>
  <c r="API30" i="2"/>
  <c r="APL28" i="2"/>
  <c r="AMX30" i="2"/>
  <c r="ANA28" i="2"/>
  <c r="AJJ30" i="2"/>
  <c r="AJM28" i="2"/>
  <c r="AGE30" i="2"/>
  <c r="AGH28" i="2"/>
  <c r="ADI30" i="2"/>
  <c r="ADL28" i="2"/>
  <c r="ZU30" i="2"/>
  <c r="ZX28" i="2"/>
  <c r="WV30" i="2"/>
  <c r="WY28" i="2"/>
  <c r="UM47" i="2"/>
  <c r="UP27" i="2"/>
  <c r="US27" i="2" s="1"/>
  <c r="UH47" i="2"/>
  <c r="UE47" i="2"/>
  <c r="UB47" i="2"/>
  <c r="TT30" i="2"/>
  <c r="TW28" i="2"/>
  <c r="LF30" i="2"/>
  <c r="LI28" i="2"/>
  <c r="EG27" i="2"/>
  <c r="EJ27" i="2" s="1"/>
  <c r="EM27" i="2" s="1"/>
  <c r="EP27" i="2" s="1"/>
  <c r="ES27" i="2" s="1"/>
  <c r="EV27" i="2" s="1"/>
  <c r="EY27" i="2" s="1"/>
  <c r="FB27" i="2" s="1"/>
  <c r="FE27" i="2" s="1"/>
  <c r="EC15" i="2"/>
  <c r="EC16" i="2" s="1"/>
  <c r="EC17" i="2" s="1"/>
  <c r="EC47" i="2"/>
  <c r="EC37" i="2"/>
  <c r="EC42" i="2"/>
  <c r="DZ47" i="2"/>
  <c r="DZ15" i="2"/>
  <c r="DZ16" i="2" s="1"/>
  <c r="DZ17" i="2" s="1"/>
  <c r="DZ37" i="2"/>
  <c r="DZ42" i="2"/>
  <c r="DW47" i="2"/>
  <c r="DW15" i="2"/>
  <c r="DW16" i="2" s="1"/>
  <c r="DW17" i="2" s="1"/>
  <c r="DW37" i="2"/>
  <c r="DW42" i="2"/>
  <c r="DT47" i="2"/>
  <c r="DT15" i="2"/>
  <c r="DT16" i="2" s="1"/>
  <c r="DT17" i="2" s="1"/>
  <c r="DT37" i="2"/>
  <c r="DT42" i="2"/>
  <c r="DQ47" i="2"/>
  <c r="DQ37" i="2"/>
  <c r="DQ15" i="2"/>
  <c r="DQ42" i="2"/>
  <c r="DN47" i="2"/>
  <c r="DN15" i="2"/>
  <c r="DN16" i="2" s="1"/>
  <c r="DN17" i="2" s="1"/>
  <c r="DN37" i="2"/>
  <c r="DN42" i="2"/>
  <c r="DI47" i="2"/>
  <c r="DI15" i="2"/>
  <c r="DI42" i="2"/>
  <c r="DI37" i="2"/>
  <c r="DF37" i="2"/>
  <c r="DF47" i="2"/>
  <c r="DF42" i="2"/>
  <c r="DF15" i="2"/>
  <c r="DF16" i="2" s="1"/>
  <c r="DF17" i="2" s="1"/>
  <c r="DC47" i="2"/>
  <c r="DC37" i="2"/>
  <c r="DC15" i="2"/>
  <c r="DC16" i="2" s="1"/>
  <c r="DC17" i="2" s="1"/>
  <c r="DC42" i="2"/>
  <c r="CZ42" i="2"/>
  <c r="CZ47" i="2"/>
  <c r="CZ15" i="2"/>
  <c r="CZ16" i="2" s="1"/>
  <c r="CZ17" i="2" s="1"/>
  <c r="CZ37" i="2"/>
  <c r="CW47" i="2"/>
  <c r="CW42" i="2"/>
  <c r="CW15" i="2"/>
  <c r="CW16" i="2" s="1"/>
  <c r="CW17" i="2" s="1"/>
  <c r="CW37" i="2"/>
  <c r="CS47" i="2"/>
  <c r="CS42" i="2"/>
  <c r="CS37" i="2"/>
  <c r="CS15" i="2"/>
  <c r="CS16" i="2" s="1"/>
  <c r="CS17" i="2" s="1"/>
  <c r="CP47" i="2"/>
  <c r="CP37" i="2"/>
  <c r="CP42" i="2"/>
  <c r="CP15" i="2"/>
  <c r="CP16" i="2" s="1"/>
  <c r="CP17" i="2" s="1"/>
  <c r="CI46" i="2"/>
  <c r="CI48" i="2" s="1"/>
  <c r="CI49" i="2" s="1"/>
  <c r="CI39" i="2"/>
  <c r="CI43" i="2" s="1"/>
  <c r="CD16" i="2"/>
  <c r="CD17" i="2" s="1"/>
  <c r="CD46" i="2"/>
  <c r="CD48" i="2" s="1"/>
  <c r="CD39" i="2"/>
  <c r="CD43" i="2" s="1"/>
  <c r="CA16" i="2"/>
  <c r="CA17" i="2" s="1"/>
  <c r="CA46" i="2"/>
  <c r="CA48" i="2" s="1"/>
  <c r="CA39" i="2"/>
  <c r="CA43" i="2" s="1"/>
  <c r="BX46" i="2"/>
  <c r="BX48" i="2" s="1"/>
  <c r="BX39" i="2"/>
  <c r="BX43" i="2" s="1"/>
  <c r="BU46" i="2"/>
  <c r="BU48" i="2" s="1"/>
  <c r="BU39" i="2"/>
  <c r="BU43" i="2" s="1"/>
  <c r="BU16" i="2"/>
  <c r="BU17" i="2" s="1"/>
  <c r="BR16" i="2"/>
  <c r="BR17" i="2" s="1"/>
  <c r="BR39" i="2"/>
  <c r="BR43" i="2" s="1"/>
  <c r="BR46" i="2"/>
  <c r="BR48" i="2" s="1"/>
  <c r="BO16" i="2"/>
  <c r="BO17" i="2" s="1"/>
  <c r="BO39" i="2"/>
  <c r="BO43" i="2" s="1"/>
  <c r="BO46" i="2"/>
  <c r="BO48" i="2" s="1"/>
  <c r="BK46" i="2"/>
  <c r="BK48" i="2" s="1"/>
  <c r="BK39" i="2"/>
  <c r="BK43" i="2" s="1"/>
  <c r="BH39" i="2"/>
  <c r="BH43" i="2" s="1"/>
  <c r="BH46" i="2"/>
  <c r="BH48" i="2" s="1"/>
  <c r="BE46" i="2"/>
  <c r="BE48" i="2" s="1"/>
  <c r="BE39" i="2"/>
  <c r="BE43" i="2" s="1"/>
  <c r="BB46" i="2"/>
  <c r="BB48" i="2" s="1"/>
  <c r="BB39" i="2"/>
  <c r="BB43" i="2" s="1"/>
  <c r="AY46" i="2"/>
  <c r="AY48" i="2" s="1"/>
  <c r="AY39" i="2"/>
  <c r="AY43" i="2" s="1"/>
  <c r="AV39" i="2"/>
  <c r="AV43" i="2" s="1"/>
  <c r="AV46" i="2"/>
  <c r="AV48" i="2" s="1"/>
  <c r="AR46" i="2"/>
  <c r="AR48" i="2" s="1"/>
  <c r="AR39" i="2"/>
  <c r="AR43" i="2" s="1"/>
  <c r="AO46" i="2"/>
  <c r="AO48" i="2" s="1"/>
  <c r="AO39" i="2"/>
  <c r="AO43" i="2" s="1"/>
  <c r="AL39" i="2"/>
  <c r="AL43" i="2" s="1"/>
  <c r="AL46" i="2"/>
  <c r="AL48" i="2" s="1"/>
  <c r="AI16" i="2"/>
  <c r="AI17" i="2" s="1"/>
  <c r="AI39" i="2"/>
  <c r="AI43" i="2" s="1"/>
  <c r="AI46" i="2"/>
  <c r="AI48" i="2" s="1"/>
  <c r="AF39" i="2"/>
  <c r="AF43" i="2" s="1"/>
  <c r="AF46" i="2"/>
  <c r="AF48" i="2" s="1"/>
  <c r="AC46" i="2"/>
  <c r="AC48" i="2" s="1"/>
  <c r="AC39" i="2"/>
  <c r="AC43" i="2" s="1"/>
  <c r="Y46" i="2"/>
  <c r="Y48" i="2" s="1"/>
  <c r="Y39" i="2"/>
  <c r="Y43" i="2" s="1"/>
  <c r="Y16" i="2"/>
  <c r="Y17" i="2" s="1"/>
  <c r="V46" i="2"/>
  <c r="V48" i="2" s="1"/>
  <c r="V39" i="2"/>
  <c r="V43" i="2" s="1"/>
  <c r="S46" i="2"/>
  <c r="S48" i="2" s="1"/>
  <c r="S39" i="2"/>
  <c r="S43" i="2" s="1"/>
  <c r="P16" i="2"/>
  <c r="P17" i="2" s="1"/>
  <c r="J40" i="2"/>
  <c r="J44" i="2" s="1"/>
  <c r="P46" i="2"/>
  <c r="P48" i="2" s="1"/>
  <c r="P39" i="2"/>
  <c r="P43" i="2" s="1"/>
  <c r="M39" i="2"/>
  <c r="M43" i="2" s="1"/>
  <c r="M46" i="2"/>
  <c r="M48" i="2" s="1"/>
  <c r="M49" i="2" s="1"/>
  <c r="EA2" i="11"/>
  <c r="ED3" i="11"/>
  <c r="EF3" i="11" s="1"/>
  <c r="EF2" i="11" s="1"/>
  <c r="AVI30" i="2" l="1"/>
  <c r="AVL28" i="2"/>
  <c r="ASH30" i="2"/>
  <c r="ASK28" i="2"/>
  <c r="APL30" i="2"/>
  <c r="APO28" i="2"/>
  <c r="ANA30" i="2"/>
  <c r="AND28" i="2"/>
  <c r="AJM30" i="2"/>
  <c r="AJP28" i="2"/>
  <c r="AGH30" i="2"/>
  <c r="AGK28" i="2"/>
  <c r="ADL30" i="2"/>
  <c r="ADO28" i="2"/>
  <c r="ZX30" i="2"/>
  <c r="AAA28" i="2"/>
  <c r="WY30" i="2"/>
  <c r="XB28" i="2"/>
  <c r="US47" i="2"/>
  <c r="UV27" i="2"/>
  <c r="UY27" i="2" s="1"/>
  <c r="UP47" i="2"/>
  <c r="TW30" i="2"/>
  <c r="TZ28" i="2"/>
  <c r="LI30" i="2"/>
  <c r="LL28" i="2"/>
  <c r="LL30" i="2" s="1"/>
  <c r="EG15" i="2"/>
  <c r="EG16" i="2" s="1"/>
  <c r="EG17" i="2" s="1"/>
  <c r="EG37" i="2"/>
  <c r="EG46" i="2" s="1"/>
  <c r="EG42" i="2"/>
  <c r="FH27" i="2"/>
  <c r="FO27" i="2" s="1"/>
  <c r="FR27" i="2" s="1"/>
  <c r="FU27" i="2" s="1"/>
  <c r="FY27" i="2" s="1"/>
  <c r="EG47" i="2"/>
  <c r="FE47" i="2"/>
  <c r="FE37" i="2"/>
  <c r="FE42" i="2"/>
  <c r="FE15" i="2"/>
  <c r="FE16" i="2" s="1"/>
  <c r="FE17" i="2" s="1"/>
  <c r="FB47" i="2"/>
  <c r="FB42" i="2"/>
  <c r="FB15" i="2"/>
  <c r="FB16" i="2" s="1"/>
  <c r="FB17" i="2" s="1"/>
  <c r="FB37" i="2"/>
  <c r="EY47" i="2"/>
  <c r="EY15" i="2"/>
  <c r="EY16" i="2" s="1"/>
  <c r="EY17" i="2" s="1"/>
  <c r="EY42" i="2"/>
  <c r="EY37" i="2"/>
  <c r="EV47" i="2"/>
  <c r="EV42" i="2"/>
  <c r="EV37" i="2"/>
  <c r="EV15" i="2"/>
  <c r="EV16" i="2" s="1"/>
  <c r="EV17" i="2" s="1"/>
  <c r="ES47" i="2"/>
  <c r="ES37" i="2"/>
  <c r="ES15" i="2"/>
  <c r="ES16" i="2" s="1"/>
  <c r="ES17" i="2" s="1"/>
  <c r="ES42" i="2"/>
  <c r="EP47" i="2"/>
  <c r="EP37" i="2"/>
  <c r="EP42" i="2"/>
  <c r="EP15" i="2"/>
  <c r="EP16" i="2" s="1"/>
  <c r="EP17" i="2" s="1"/>
  <c r="EM47" i="2"/>
  <c r="EM37" i="2"/>
  <c r="EM15" i="2"/>
  <c r="EM16" i="2" s="1"/>
  <c r="EM17" i="2" s="1"/>
  <c r="EM42" i="2"/>
  <c r="EJ47" i="2"/>
  <c r="EJ42" i="2"/>
  <c r="EJ15" i="2"/>
  <c r="EJ16" i="2" s="1"/>
  <c r="EJ17" i="2" s="1"/>
  <c r="EJ37" i="2"/>
  <c r="EJ46" i="2" s="1"/>
  <c r="EC46" i="2"/>
  <c r="EC48" i="2" s="1"/>
  <c r="EC39" i="2"/>
  <c r="EC43" i="2" s="1"/>
  <c r="DZ46" i="2"/>
  <c r="DZ48" i="2" s="1"/>
  <c r="DZ39" i="2"/>
  <c r="DZ43" i="2" s="1"/>
  <c r="DW46" i="2"/>
  <c r="DW48" i="2" s="1"/>
  <c r="DW39" i="2"/>
  <c r="DW43" i="2" s="1"/>
  <c r="DT39" i="2"/>
  <c r="DT43" i="2" s="1"/>
  <c r="DT46" i="2"/>
  <c r="DT48" i="2" s="1"/>
  <c r="DQ16" i="2"/>
  <c r="DQ17" i="2" s="1"/>
  <c r="DQ39" i="2"/>
  <c r="DQ43" i="2" s="1"/>
  <c r="DQ46" i="2"/>
  <c r="DQ48" i="2" s="1"/>
  <c r="DN46" i="2"/>
  <c r="DN48" i="2" s="1"/>
  <c r="DN39" i="2"/>
  <c r="DN43" i="2" s="1"/>
  <c r="DI46" i="2"/>
  <c r="DI48" i="2" s="1"/>
  <c r="DI39" i="2"/>
  <c r="DI43" i="2" s="1"/>
  <c r="DI16" i="2"/>
  <c r="DI17" i="2" s="1"/>
  <c r="DF39" i="2"/>
  <c r="DF43" i="2" s="1"/>
  <c r="DF46" i="2"/>
  <c r="DF48" i="2" s="1"/>
  <c r="DC39" i="2"/>
  <c r="DC43" i="2" s="1"/>
  <c r="DC46" i="2"/>
  <c r="DC48" i="2" s="1"/>
  <c r="CZ39" i="2"/>
  <c r="CZ43" i="2" s="1"/>
  <c r="CZ46" i="2"/>
  <c r="CZ48" i="2" s="1"/>
  <c r="CW46" i="2"/>
  <c r="CW48" i="2" s="1"/>
  <c r="CW39" i="2"/>
  <c r="CW43" i="2" s="1"/>
  <c r="CS39" i="2"/>
  <c r="CS43" i="2" s="1"/>
  <c r="CS46" i="2"/>
  <c r="CS48" i="2" s="1"/>
  <c r="CP46" i="2"/>
  <c r="CP48" i="2" s="1"/>
  <c r="CP39" i="2"/>
  <c r="CP43" i="2" s="1"/>
  <c r="CI40" i="2"/>
  <c r="CI44" i="2" s="1"/>
  <c r="CD40" i="2"/>
  <c r="CD44" i="2" s="1"/>
  <c r="BR40" i="2"/>
  <c r="BR44" i="2" s="1"/>
  <c r="CA40" i="2"/>
  <c r="CA44" i="2" s="1"/>
  <c r="BX40" i="2"/>
  <c r="BX44" i="2" s="1"/>
  <c r="BU40" i="2"/>
  <c r="BU44" i="2" s="1"/>
  <c r="BH40" i="2"/>
  <c r="BH44" i="2" s="1"/>
  <c r="BO40" i="2"/>
  <c r="BO44" i="2" s="1"/>
  <c r="AV40" i="2"/>
  <c r="AV44" i="2" s="1"/>
  <c r="BK40" i="2"/>
  <c r="BK44" i="2" s="1"/>
  <c r="BB40" i="2"/>
  <c r="BB44" i="2" s="1"/>
  <c r="BE40" i="2"/>
  <c r="BE44" i="2" s="1"/>
  <c r="AL40" i="2"/>
  <c r="AL44" i="2" s="1"/>
  <c r="AY40" i="2"/>
  <c r="AY44" i="2" s="1"/>
  <c r="AR40" i="2"/>
  <c r="AR44" i="2" s="1"/>
  <c r="AO40" i="2"/>
  <c r="AO44" i="2" s="1"/>
  <c r="AF40" i="2"/>
  <c r="AF44" i="2" s="1"/>
  <c r="AC40" i="2"/>
  <c r="AC44" i="2" s="1"/>
  <c r="Y40" i="2"/>
  <c r="Y44" i="2" s="1"/>
  <c r="AI40" i="2"/>
  <c r="AI44" i="2" s="1"/>
  <c r="V40" i="2"/>
  <c r="V44" i="2" s="1"/>
  <c r="S40" i="2"/>
  <c r="S44" i="2" s="1"/>
  <c r="P40" i="2"/>
  <c r="P44" i="2" s="1"/>
  <c r="M40" i="2"/>
  <c r="M44" i="2" s="1"/>
  <c r="P49" i="2"/>
  <c r="S49" i="2" s="1"/>
  <c r="V49" i="2" s="1"/>
  <c r="Y49" i="2" s="1"/>
  <c r="AC49" i="2" s="1"/>
  <c r="AF49" i="2" s="1"/>
  <c r="AI49" i="2" s="1"/>
  <c r="AL49" i="2" s="1"/>
  <c r="AO49" i="2" s="1"/>
  <c r="AR49" i="2" s="1"/>
  <c r="AV49" i="2" s="1"/>
  <c r="AY49" i="2" s="1"/>
  <c r="BB49" i="2" s="1"/>
  <c r="BE49" i="2" s="1"/>
  <c r="BH49" i="2" s="1"/>
  <c r="BK49" i="2" s="1"/>
  <c r="BO49" i="2" s="1"/>
  <c r="BR49" i="2" s="1"/>
  <c r="BU49" i="2" s="1"/>
  <c r="BX49" i="2" s="1"/>
  <c r="CA49" i="2" s="1"/>
  <c r="CD49" i="2" s="1"/>
  <c r="ED2" i="11"/>
  <c r="EG3" i="11"/>
  <c r="EI3" i="11" s="1"/>
  <c r="EI2" i="11" s="1"/>
  <c r="AVL30" i="2" l="1"/>
  <c r="AVO28" i="2"/>
  <c r="ASK30" i="2"/>
  <c r="ASN28" i="2"/>
  <c r="APO30" i="2"/>
  <c r="APV28" i="2"/>
  <c r="AND30" i="2"/>
  <c r="ANG28" i="2"/>
  <c r="AJP30" i="2"/>
  <c r="AJT28" i="2"/>
  <c r="AGK30" i="2"/>
  <c r="AGN28" i="2"/>
  <c r="ADO30" i="2"/>
  <c r="ADR28" i="2"/>
  <c r="AAA30" i="2"/>
  <c r="AAD28" i="2"/>
  <c r="XB30" i="2"/>
  <c r="XE28" i="2"/>
  <c r="UY47" i="2"/>
  <c r="VC27" i="2"/>
  <c r="UV47" i="2"/>
  <c r="TZ30" i="2"/>
  <c r="UC28" i="2"/>
  <c r="FY47" i="2"/>
  <c r="GB27" i="2"/>
  <c r="GF27" i="2" s="1"/>
  <c r="GI27" i="2" s="1"/>
  <c r="GL27" i="2" s="1"/>
  <c r="GO27" i="2" s="1"/>
  <c r="GR27" i="2" s="1"/>
  <c r="GU27" i="2" s="1"/>
  <c r="GY27" i="2" s="1"/>
  <c r="HB27" i="2" s="1"/>
  <c r="HE27" i="2" s="1"/>
  <c r="HH27" i="2" s="1"/>
  <c r="HK27" i="2" s="1"/>
  <c r="HN27" i="2" s="1"/>
  <c r="HR27" i="2" s="1"/>
  <c r="HU27" i="2" s="1"/>
  <c r="EG48" i="2"/>
  <c r="FU47" i="2"/>
  <c r="FU37" i="2"/>
  <c r="FU42" i="2"/>
  <c r="FU15" i="2"/>
  <c r="FU16" i="2" s="1"/>
  <c r="FU17" i="2" s="1"/>
  <c r="FH42" i="2"/>
  <c r="EG39" i="2"/>
  <c r="EG43" i="2" s="1"/>
  <c r="FH37" i="2"/>
  <c r="FH46" i="2" s="1"/>
  <c r="FH15" i="2"/>
  <c r="FH16" i="2" s="1"/>
  <c r="FH17" i="2" s="1"/>
  <c r="FH47" i="2"/>
  <c r="EJ48" i="2"/>
  <c r="FR47" i="2"/>
  <c r="FR15" i="2"/>
  <c r="FR16" i="2" s="1"/>
  <c r="FR17" i="2" s="1"/>
  <c r="FR37" i="2"/>
  <c r="FR42" i="2"/>
  <c r="FO42" i="2"/>
  <c r="FO47" i="2"/>
  <c r="FO15" i="2"/>
  <c r="FO16" i="2" s="1"/>
  <c r="FO17" i="2" s="1"/>
  <c r="FO37" i="2"/>
  <c r="FO46" i="2" s="1"/>
  <c r="FE39" i="2"/>
  <c r="FE43" i="2" s="1"/>
  <c r="FE46" i="2"/>
  <c r="FE48" i="2" s="1"/>
  <c r="FB39" i="2"/>
  <c r="FB43" i="2" s="1"/>
  <c r="FB46" i="2"/>
  <c r="FB48" i="2" s="1"/>
  <c r="EY46" i="2"/>
  <c r="EY48" i="2" s="1"/>
  <c r="EY39" i="2"/>
  <c r="EY43" i="2" s="1"/>
  <c r="EV39" i="2"/>
  <c r="EV43" i="2" s="1"/>
  <c r="EV46" i="2"/>
  <c r="EV48" i="2" s="1"/>
  <c r="ES46" i="2"/>
  <c r="ES48" i="2" s="1"/>
  <c r="ES39" i="2"/>
  <c r="ES43" i="2" s="1"/>
  <c r="EP39" i="2"/>
  <c r="EP43" i="2" s="1"/>
  <c r="EP46" i="2"/>
  <c r="EP48" i="2" s="1"/>
  <c r="EJ39" i="2"/>
  <c r="EJ43" i="2" s="1"/>
  <c r="EM46" i="2"/>
  <c r="EM48" i="2" s="1"/>
  <c r="EM39" i="2"/>
  <c r="EM43" i="2" s="1"/>
  <c r="EC40" i="2"/>
  <c r="EC44" i="2" s="1"/>
  <c r="DQ40" i="2"/>
  <c r="DQ44" i="2" s="1"/>
  <c r="DZ40" i="2"/>
  <c r="DZ44" i="2" s="1"/>
  <c r="DN40" i="2"/>
  <c r="DN44" i="2" s="1"/>
  <c r="DW40" i="2"/>
  <c r="DW44" i="2" s="1"/>
  <c r="CP40" i="2"/>
  <c r="CP44" i="2" s="1"/>
  <c r="DT40" i="2"/>
  <c r="DT44" i="2" s="1"/>
  <c r="DF40" i="2"/>
  <c r="DF44" i="2" s="1"/>
  <c r="CW40" i="2"/>
  <c r="CW44" i="2" s="1"/>
  <c r="DI40" i="2"/>
  <c r="DI44" i="2" s="1"/>
  <c r="CZ40" i="2"/>
  <c r="CZ44" i="2" s="1"/>
  <c r="CS40" i="2"/>
  <c r="CS44" i="2" s="1"/>
  <c r="DC40" i="2"/>
  <c r="DC44" i="2" s="1"/>
  <c r="EG2" i="11"/>
  <c r="EJ3" i="11"/>
  <c r="EL3" i="11" s="1"/>
  <c r="EL2" i="11" s="1"/>
  <c r="AVO30" i="2" l="1"/>
  <c r="AVR28" i="2"/>
  <c r="ASN30" i="2"/>
  <c r="ASQ28" i="2"/>
  <c r="APV30" i="2"/>
  <c r="APY28" i="2"/>
  <c r="ANG30" i="2"/>
  <c r="ANK28" i="2"/>
  <c r="AJT30" i="2"/>
  <c r="AJW28" i="2"/>
  <c r="AGN30" i="2"/>
  <c r="AGQ28" i="2"/>
  <c r="ADR30" i="2"/>
  <c r="ADU28" i="2"/>
  <c r="ADU30" i="2" s="1"/>
  <c r="AAD30" i="2"/>
  <c r="AAG28" i="2"/>
  <c r="XE30" i="2"/>
  <c r="XI28" i="2"/>
  <c r="VF27" i="2"/>
  <c r="VC47" i="2"/>
  <c r="UC30" i="2"/>
  <c r="UF28" i="2"/>
  <c r="FO48" i="2"/>
  <c r="FO49" i="2" s="1"/>
  <c r="HX27" i="2"/>
  <c r="IA27" i="2" s="1"/>
  <c r="ID27" i="2" s="1"/>
  <c r="HU47" i="2"/>
  <c r="HU15" i="2"/>
  <c r="HU16" i="2" s="1"/>
  <c r="HU17" i="2" s="1"/>
  <c r="HU42" i="2"/>
  <c r="HU37" i="2"/>
  <c r="HR47" i="2"/>
  <c r="HR15" i="2"/>
  <c r="HR16" i="2" s="1"/>
  <c r="HR17" i="2" s="1"/>
  <c r="HR42" i="2"/>
  <c r="HR37" i="2"/>
  <c r="HN47" i="2"/>
  <c r="HN15" i="2"/>
  <c r="HN42" i="2"/>
  <c r="HN37" i="2"/>
  <c r="HK42" i="2"/>
  <c r="HK47" i="2"/>
  <c r="HK37" i="2"/>
  <c r="HK15" i="2"/>
  <c r="HK16" i="2" s="1"/>
  <c r="HK17" i="2" s="1"/>
  <c r="HH47" i="2"/>
  <c r="HH15" i="2"/>
  <c r="HH37" i="2"/>
  <c r="HH42" i="2"/>
  <c r="HE47" i="2"/>
  <c r="HE37" i="2"/>
  <c r="HE42" i="2"/>
  <c r="HE15" i="2"/>
  <c r="HE16" i="2" s="1"/>
  <c r="HE17" i="2" s="1"/>
  <c r="HB47" i="2"/>
  <c r="HB37" i="2"/>
  <c r="HB15" i="2"/>
  <c r="HB16" i="2" s="1"/>
  <c r="HB17" i="2" s="1"/>
  <c r="HB42" i="2"/>
  <c r="GY47" i="2"/>
  <c r="GY15" i="2"/>
  <c r="GY37" i="2"/>
  <c r="GY42" i="2"/>
  <c r="GU47" i="2"/>
  <c r="GU15" i="2"/>
  <c r="GU16" i="2" s="1"/>
  <c r="GU17" i="2" s="1"/>
  <c r="GU37" i="2"/>
  <c r="GU42" i="2"/>
  <c r="GR47" i="2"/>
  <c r="GR15" i="2"/>
  <c r="GR37" i="2"/>
  <c r="GR42" i="2"/>
  <c r="GO47" i="2"/>
  <c r="GO15" i="2"/>
  <c r="GO42" i="2"/>
  <c r="GO37" i="2"/>
  <c r="GL47" i="2"/>
  <c r="GL37" i="2"/>
  <c r="GL15" i="2"/>
  <c r="GL16" i="2" s="1"/>
  <c r="GL17" i="2" s="1"/>
  <c r="GL42" i="2"/>
  <c r="GI47" i="2"/>
  <c r="GI15" i="2"/>
  <c r="GI37" i="2"/>
  <c r="GI39" i="2" s="1"/>
  <c r="GI42" i="2"/>
  <c r="GF42" i="2"/>
  <c r="GF47" i="2"/>
  <c r="GF15" i="2"/>
  <c r="GF16" i="2" s="1"/>
  <c r="GF17" i="2" s="1"/>
  <c r="GF37" i="2"/>
  <c r="FB40" i="2"/>
  <c r="FB44" i="2" s="1"/>
  <c r="FH39" i="2"/>
  <c r="FH43" i="2" s="1"/>
  <c r="GB47" i="2"/>
  <c r="GB15" i="2"/>
  <c r="GB16" i="2" s="1"/>
  <c r="GB17" i="2" s="1"/>
  <c r="GB37" i="2"/>
  <c r="GB42" i="2"/>
  <c r="FH48" i="2"/>
  <c r="FO39" i="2"/>
  <c r="EG40" i="2"/>
  <c r="EG44" i="2" s="1"/>
  <c r="FU46" i="2"/>
  <c r="FU48" i="2" s="1"/>
  <c r="FU39" i="2"/>
  <c r="FU43" i="2" s="1"/>
  <c r="FE40" i="2"/>
  <c r="FE44" i="2" s="1"/>
  <c r="FR39" i="2"/>
  <c r="FR43" i="2" s="1"/>
  <c r="FR46" i="2"/>
  <c r="FR48" i="2" s="1"/>
  <c r="EV40" i="2"/>
  <c r="EV44" i="2" s="1"/>
  <c r="EP40" i="2"/>
  <c r="EP44" i="2" s="1"/>
  <c r="EY40" i="2"/>
  <c r="EY44" i="2" s="1"/>
  <c r="ES40" i="2"/>
  <c r="ES44" i="2" s="1"/>
  <c r="EJ40" i="2"/>
  <c r="EJ44" i="2" s="1"/>
  <c r="EM40" i="2"/>
  <c r="EM44" i="2" s="1"/>
  <c r="EM3" i="11"/>
  <c r="EO3" i="11" s="1"/>
  <c r="EO2" i="11" s="1"/>
  <c r="EJ2" i="11"/>
  <c r="AVR30" i="2" l="1"/>
  <c r="AVU28" i="2"/>
  <c r="ASQ30" i="2"/>
  <c r="AST28" i="2"/>
  <c r="APY30" i="2"/>
  <c r="AQC28" i="2"/>
  <c r="ANK30" i="2"/>
  <c r="ANN28" i="2"/>
  <c r="ANN30" i="2" s="1"/>
  <c r="AJW30" i="2"/>
  <c r="AJZ28" i="2"/>
  <c r="AGQ30" i="2"/>
  <c r="AGT28" i="2"/>
  <c r="AAG30" i="2"/>
  <c r="AAK28" i="2"/>
  <c r="XI30" i="2"/>
  <c r="XL28" i="2"/>
  <c r="VF47" i="2"/>
  <c r="VI27" i="2"/>
  <c r="UF30" i="2"/>
  <c r="UI28" i="2"/>
  <c r="UI30" i="2" s="1"/>
  <c r="FR49" i="2"/>
  <c r="FU49" i="2" s="1"/>
  <c r="HX42" i="2"/>
  <c r="HX37" i="2"/>
  <c r="HX46" i="2" s="1"/>
  <c r="HX15" i="2"/>
  <c r="HX16" i="2" s="1"/>
  <c r="HX17" i="2" s="1"/>
  <c r="HX47" i="2"/>
  <c r="IG27" i="2"/>
  <c r="IK27" i="2" s="1"/>
  <c r="IK47" i="2" s="1"/>
  <c r="ID42" i="2"/>
  <c r="ID47" i="2"/>
  <c r="ID15" i="2"/>
  <c r="ID16" i="2" s="1"/>
  <c r="ID17" i="2" s="1"/>
  <c r="ID37" i="2"/>
  <c r="IA47" i="2"/>
  <c r="IA37" i="2"/>
  <c r="IA39" i="2" s="1"/>
  <c r="IA43" i="2" s="1"/>
  <c r="IA15" i="2"/>
  <c r="IA16" i="2" s="1"/>
  <c r="IA17" i="2" s="1"/>
  <c r="IA42" i="2"/>
  <c r="HU46" i="2"/>
  <c r="HU48" i="2" s="1"/>
  <c r="HU39" i="2"/>
  <c r="HU43" i="2" s="1"/>
  <c r="HR39" i="2"/>
  <c r="HR43" i="2" s="1"/>
  <c r="HR46" i="2"/>
  <c r="HR48" i="2" s="1"/>
  <c r="HN39" i="2"/>
  <c r="HN43" i="2" s="1"/>
  <c r="HN46" i="2"/>
  <c r="HN48" i="2" s="1"/>
  <c r="HN16" i="2"/>
  <c r="HN17" i="2" s="1"/>
  <c r="HK46" i="2"/>
  <c r="HK48" i="2" s="1"/>
  <c r="HK39" i="2"/>
  <c r="HK43" i="2" s="1"/>
  <c r="HH39" i="2"/>
  <c r="HH43" i="2" s="1"/>
  <c r="HH46" i="2"/>
  <c r="HH48" i="2" s="1"/>
  <c r="HH16" i="2"/>
  <c r="HH17" i="2" s="1"/>
  <c r="HE39" i="2"/>
  <c r="HE43" i="2" s="1"/>
  <c r="HE46" i="2"/>
  <c r="HE48" i="2" s="1"/>
  <c r="HB39" i="2"/>
  <c r="HB43" i="2" s="1"/>
  <c r="HB46" i="2"/>
  <c r="HB48" i="2" s="1"/>
  <c r="GY39" i="2"/>
  <c r="GY43" i="2" s="1"/>
  <c r="GY46" i="2"/>
  <c r="GY48" i="2" s="1"/>
  <c r="GY16" i="2"/>
  <c r="GY17" i="2" s="1"/>
  <c r="GU39" i="2"/>
  <c r="GU43" i="2" s="1"/>
  <c r="GU46" i="2"/>
  <c r="GU48" i="2" s="1"/>
  <c r="GR46" i="2"/>
  <c r="GR48" i="2" s="1"/>
  <c r="GR39" i="2"/>
  <c r="GR43" i="2" s="1"/>
  <c r="GR16" i="2"/>
  <c r="GR17" i="2" s="1"/>
  <c r="GO39" i="2"/>
  <c r="GO43" i="2" s="1"/>
  <c r="GO46" i="2"/>
  <c r="GO48" i="2" s="1"/>
  <c r="GO16" i="2"/>
  <c r="GO17" i="2" s="1"/>
  <c r="GL46" i="2"/>
  <c r="GL48" i="2" s="1"/>
  <c r="GL39" i="2"/>
  <c r="GL43" i="2" s="1"/>
  <c r="FU40" i="2"/>
  <c r="FU44" i="2" s="1"/>
  <c r="GI46" i="2"/>
  <c r="GI48" i="2" s="1"/>
  <c r="GI43" i="2"/>
  <c r="GI16" i="2"/>
  <c r="GI17" i="2" s="1"/>
  <c r="FH40" i="2"/>
  <c r="FH44" i="2" s="1"/>
  <c r="GF46" i="2"/>
  <c r="GF48" i="2" s="1"/>
  <c r="GF39" i="2"/>
  <c r="GF43" i="2" s="1"/>
  <c r="GB39" i="2"/>
  <c r="GB43" i="2" s="1"/>
  <c r="GB46" i="2"/>
  <c r="GB48" i="2" s="1"/>
  <c r="FO43" i="2"/>
  <c r="FO40" i="2"/>
  <c r="FO44" i="2" s="1"/>
  <c r="FR40" i="2"/>
  <c r="FR44" i="2" s="1"/>
  <c r="EP3" i="11"/>
  <c r="ER3" i="11" s="1"/>
  <c r="ER2" i="11" s="1"/>
  <c r="EM2" i="11"/>
  <c r="AVU30" i="2" l="1"/>
  <c r="AVY28" i="2"/>
  <c r="AST30" i="2"/>
  <c r="ASW28" i="2"/>
  <c r="AQC30" i="2"/>
  <c r="AQF28" i="2"/>
  <c r="AJZ30" i="2"/>
  <c r="AKC28" i="2"/>
  <c r="AGT30" i="2"/>
  <c r="AGX28" i="2"/>
  <c r="AAK30" i="2"/>
  <c r="AAN28" i="2"/>
  <c r="XL30" i="2"/>
  <c r="XO28" i="2"/>
  <c r="XO30" i="2" s="1"/>
  <c r="VI47" i="2"/>
  <c r="VL27" i="2"/>
  <c r="VO27" i="2" s="1"/>
  <c r="VR27" i="2" s="1"/>
  <c r="IG37" i="2"/>
  <c r="IG46" i="2" s="1"/>
  <c r="IG15" i="2"/>
  <c r="IG16" i="2" s="1"/>
  <c r="IG17" i="2" s="1"/>
  <c r="HX39" i="2"/>
  <c r="HX43" i="2" s="1"/>
  <c r="HX48" i="2"/>
  <c r="IG47" i="2"/>
  <c r="IK42" i="2"/>
  <c r="IK37" i="2"/>
  <c r="IK46" i="2" s="1"/>
  <c r="IK48" i="2" s="1"/>
  <c r="IK49" i="2" s="1"/>
  <c r="IK15" i="2"/>
  <c r="IK16" i="2" s="1"/>
  <c r="IK17" i="2" s="1"/>
  <c r="IG42" i="2"/>
  <c r="IN27" i="2"/>
  <c r="IQ27" i="2" s="1"/>
  <c r="IT27" i="2" s="1"/>
  <c r="IW27" i="2" s="1"/>
  <c r="IZ27" i="2" s="1"/>
  <c r="IA40" i="2"/>
  <c r="IA44" i="2" s="1"/>
  <c r="IA46" i="2"/>
  <c r="IA48" i="2" s="1"/>
  <c r="ID46" i="2"/>
  <c r="ID48" i="2" s="1"/>
  <c r="ID39" i="2"/>
  <c r="ID43" i="2" s="1"/>
  <c r="HU40" i="2"/>
  <c r="HU44" i="2" s="1"/>
  <c r="HR40" i="2"/>
  <c r="HR44" i="2" s="1"/>
  <c r="HN40" i="2"/>
  <c r="HN44" i="2" s="1"/>
  <c r="HK40" i="2"/>
  <c r="HK44" i="2" s="1"/>
  <c r="HH40" i="2"/>
  <c r="HH44" i="2" s="1"/>
  <c r="HE40" i="2"/>
  <c r="HE44" i="2" s="1"/>
  <c r="HB40" i="2"/>
  <c r="HB44" i="2" s="1"/>
  <c r="GU40" i="2"/>
  <c r="GU44" i="2" s="1"/>
  <c r="GY40" i="2"/>
  <c r="GY44" i="2" s="1"/>
  <c r="GR40" i="2"/>
  <c r="GR44" i="2" s="1"/>
  <c r="GF40" i="2"/>
  <c r="GF44" i="2" s="1"/>
  <c r="GO40" i="2"/>
  <c r="GO44" i="2" s="1"/>
  <c r="GL40" i="2"/>
  <c r="GL44" i="2" s="1"/>
  <c r="GB40" i="2"/>
  <c r="GB44" i="2" s="1"/>
  <c r="GI40" i="2"/>
  <c r="GI44" i="2" s="1"/>
  <c r="ES3" i="11"/>
  <c r="EU3" i="11" s="1"/>
  <c r="EU2" i="11" s="1"/>
  <c r="EP2" i="11"/>
  <c r="AVY30" i="2" l="1"/>
  <c r="AWB28" i="2"/>
  <c r="ASW30" i="2"/>
  <c r="ATA28" i="2"/>
  <c r="AQF30" i="2"/>
  <c r="AQI28" i="2"/>
  <c r="AKC30" i="2"/>
  <c r="AKF28" i="2"/>
  <c r="AGX30" i="2"/>
  <c r="AHA28" i="2"/>
  <c r="AAN30" i="2"/>
  <c r="AAQ28" i="2"/>
  <c r="VR47" i="2"/>
  <c r="VW27" i="2"/>
  <c r="VL47" i="2"/>
  <c r="VO47" i="2"/>
  <c r="IG39" i="2"/>
  <c r="IG43" i="2" s="1"/>
  <c r="IK39" i="2"/>
  <c r="IK43" i="2" s="1"/>
  <c r="IG48" i="2"/>
  <c r="HX40" i="2"/>
  <c r="HX44" i="2" s="1"/>
  <c r="JD27" i="2"/>
  <c r="JG27" i="2" s="1"/>
  <c r="JJ27" i="2" s="1"/>
  <c r="JM27" i="2" s="1"/>
  <c r="JP27" i="2" s="1"/>
  <c r="JS27" i="2" s="1"/>
  <c r="JW27" i="2" s="1"/>
  <c r="JZ27" i="2" s="1"/>
  <c r="KC27" i="2" s="1"/>
  <c r="KF27" i="2" s="1"/>
  <c r="KI27" i="2" s="1"/>
  <c r="KL27" i="2" s="1"/>
  <c r="KP27" i="2" s="1"/>
  <c r="KS27" i="2" s="1"/>
  <c r="KV27" i="2" s="1"/>
  <c r="KY27" i="2" s="1"/>
  <c r="LB27" i="2" s="1"/>
  <c r="LE27" i="2" s="1"/>
  <c r="LH27" i="2" s="1"/>
  <c r="LK27" i="2" s="1"/>
  <c r="LT27" i="2" s="1"/>
  <c r="LW27" i="2" s="1"/>
  <c r="LZ27" i="2" s="1"/>
  <c r="MC27" i="2" s="1"/>
  <c r="MF27" i="2" s="1"/>
  <c r="MI27" i="2" s="1"/>
  <c r="MM27" i="2" s="1"/>
  <c r="MP27" i="2" s="1"/>
  <c r="MS27" i="2" s="1"/>
  <c r="MV27" i="2" s="1"/>
  <c r="MY27" i="2" s="1"/>
  <c r="NB27" i="2" s="1"/>
  <c r="NF27" i="2" s="1"/>
  <c r="NI27" i="2" s="1"/>
  <c r="NL27" i="2" s="1"/>
  <c r="NO27" i="2" s="1"/>
  <c r="NR27" i="2" s="1"/>
  <c r="NU27" i="2" s="1"/>
  <c r="NY27" i="2" s="1"/>
  <c r="OB27" i="2" s="1"/>
  <c r="OE27" i="2" s="1"/>
  <c r="OH27" i="2" s="1"/>
  <c r="OK27" i="2" s="1"/>
  <c r="ON27" i="2" s="1"/>
  <c r="IZ47" i="2"/>
  <c r="IZ37" i="2"/>
  <c r="IZ42" i="2"/>
  <c r="IZ15" i="2"/>
  <c r="IZ16" i="2" s="1"/>
  <c r="IZ17" i="2" s="1"/>
  <c r="IW47" i="2"/>
  <c r="IW15" i="2"/>
  <c r="IW16" i="2" s="1"/>
  <c r="IW17" i="2" s="1"/>
  <c r="IW42" i="2"/>
  <c r="IW37" i="2"/>
  <c r="IT47" i="2"/>
  <c r="IT37" i="2"/>
  <c r="IT42" i="2"/>
  <c r="IT15" i="2"/>
  <c r="IT16" i="2" s="1"/>
  <c r="IT17" i="2" s="1"/>
  <c r="IQ47" i="2"/>
  <c r="IQ15" i="2"/>
  <c r="IQ37" i="2"/>
  <c r="IQ42" i="2"/>
  <c r="IN15" i="2"/>
  <c r="IN16" i="2" s="1"/>
  <c r="IN17" i="2" s="1"/>
  <c r="IN37" i="2"/>
  <c r="IN42" i="2"/>
  <c r="IN47" i="2"/>
  <c r="ID40" i="2"/>
  <c r="ID44" i="2" s="1"/>
  <c r="EV3" i="11"/>
  <c r="EX3" i="11" s="1"/>
  <c r="EX2" i="11" s="1"/>
  <c r="ES2" i="11"/>
  <c r="AWB30" i="2" l="1"/>
  <c r="AWE28" i="2"/>
  <c r="ATA30" i="2"/>
  <c r="ATD28" i="2"/>
  <c r="AQI30" i="2"/>
  <c r="AQL28" i="2"/>
  <c r="AKF30" i="2"/>
  <c r="AKI28" i="2"/>
  <c r="AKI30" i="2" s="1"/>
  <c r="AHA30" i="2"/>
  <c r="AHD28" i="2"/>
  <c r="AAQ30" i="2"/>
  <c r="AAT28" i="2"/>
  <c r="VW47" i="2"/>
  <c r="VZ27" i="2"/>
  <c r="WC27" i="2" s="1"/>
  <c r="IG40" i="2"/>
  <c r="IG44" i="2" s="1"/>
  <c r="ON47" i="2"/>
  <c r="ON37" i="2"/>
  <c r="ON15" i="2"/>
  <c r="ON16" i="2" s="1"/>
  <c r="ON17" i="2" s="1"/>
  <c r="ON42" i="2"/>
  <c r="OK42" i="2"/>
  <c r="OK47" i="2"/>
  <c r="OK37" i="2"/>
  <c r="OK15" i="2"/>
  <c r="OK16" i="2" s="1"/>
  <c r="OK17" i="2" s="1"/>
  <c r="OH47" i="2"/>
  <c r="OH37" i="2"/>
  <c r="OH15" i="2"/>
  <c r="OH16" i="2" s="1"/>
  <c r="OH17" i="2" s="1"/>
  <c r="OH42" i="2"/>
  <c r="IK40" i="2"/>
  <c r="IK44" i="2" s="1"/>
  <c r="OE47" i="2"/>
  <c r="OE15" i="2"/>
  <c r="OE16" i="2" s="1"/>
  <c r="OE17" i="2" s="1"/>
  <c r="OE37" i="2"/>
  <c r="OE42" i="2"/>
  <c r="OB47" i="2"/>
  <c r="OB15" i="2"/>
  <c r="OB37" i="2"/>
  <c r="OB42" i="2"/>
  <c r="NY47" i="2"/>
  <c r="NY15" i="2"/>
  <c r="NY37" i="2"/>
  <c r="NY42" i="2"/>
  <c r="NU47" i="2"/>
  <c r="NU42" i="2"/>
  <c r="NU15" i="2"/>
  <c r="NU37" i="2"/>
  <c r="NR47" i="2"/>
  <c r="NR15" i="2"/>
  <c r="NR16" i="2" s="1"/>
  <c r="NR17" i="2" s="1"/>
  <c r="NR42" i="2"/>
  <c r="NR37" i="2"/>
  <c r="NO47" i="2"/>
  <c r="NO37" i="2"/>
  <c r="NO42" i="2"/>
  <c r="NO15" i="2"/>
  <c r="NO16" i="2" s="1"/>
  <c r="NO17" i="2" s="1"/>
  <c r="NL47" i="2"/>
  <c r="NL37" i="2"/>
  <c r="NL42" i="2"/>
  <c r="NL15" i="2"/>
  <c r="NI15" i="2"/>
  <c r="NI16" i="2" s="1"/>
  <c r="NI17" i="2" s="1"/>
  <c r="NI47" i="2"/>
  <c r="NI42" i="2"/>
  <c r="NI37" i="2"/>
  <c r="NF47" i="2"/>
  <c r="NF15" i="2"/>
  <c r="NF16" i="2" s="1"/>
  <c r="NF17" i="2" s="1"/>
  <c r="NF42" i="2"/>
  <c r="NF37" i="2"/>
  <c r="NB47" i="2"/>
  <c r="NB37" i="2"/>
  <c r="NB42" i="2"/>
  <c r="NB15" i="2"/>
  <c r="NB16" i="2" s="1"/>
  <c r="NB17" i="2" s="1"/>
  <c r="MY47" i="2"/>
  <c r="MY37" i="2"/>
  <c r="MY15" i="2"/>
  <c r="MY42" i="2"/>
  <c r="MV47" i="2"/>
  <c r="MV42" i="2"/>
  <c r="MV37" i="2"/>
  <c r="MV15" i="2"/>
  <c r="MV16" i="2" s="1"/>
  <c r="MV17" i="2" s="1"/>
  <c r="MS47" i="2"/>
  <c r="MS15" i="2"/>
  <c r="MS37" i="2"/>
  <c r="MS42" i="2"/>
  <c r="MP47" i="2"/>
  <c r="MP15" i="2"/>
  <c r="MP16" i="2" s="1"/>
  <c r="MP17" i="2" s="1"/>
  <c r="MP37" i="2"/>
  <c r="MP42" i="2"/>
  <c r="MM47" i="2"/>
  <c r="MM37" i="2"/>
  <c r="MM42" i="2"/>
  <c r="MI47" i="2"/>
  <c r="MI37" i="2"/>
  <c r="MI15" i="2"/>
  <c r="MI16" i="2" s="1"/>
  <c r="MI17" i="2" s="1"/>
  <c r="MI42" i="2"/>
  <c r="MF47" i="2"/>
  <c r="MF37" i="2"/>
  <c r="MF42" i="2"/>
  <c r="MF15" i="2"/>
  <c r="MF16" i="2" s="1"/>
  <c r="MF17" i="2" s="1"/>
  <c r="MC47" i="2"/>
  <c r="MC15" i="2"/>
  <c r="MC42" i="2"/>
  <c r="MC37" i="2"/>
  <c r="LZ47" i="2"/>
  <c r="LZ15" i="2"/>
  <c r="LZ42" i="2"/>
  <c r="LZ37" i="2"/>
  <c r="LW47" i="2"/>
  <c r="LW42" i="2"/>
  <c r="LW37" i="2"/>
  <c r="LW15" i="2"/>
  <c r="LW16" i="2" s="1"/>
  <c r="LW17" i="2" s="1"/>
  <c r="LT47" i="2"/>
  <c r="LT37" i="2"/>
  <c r="LT42" i="2"/>
  <c r="LT15" i="2"/>
  <c r="LT16" i="2" s="1"/>
  <c r="LT17" i="2" s="1"/>
  <c r="LK37" i="2"/>
  <c r="LK47" i="2"/>
  <c r="LK15" i="2"/>
  <c r="LK42" i="2"/>
  <c r="LH47" i="2"/>
  <c r="LH42" i="2"/>
  <c r="LH15" i="2"/>
  <c r="LH16" i="2" s="1"/>
  <c r="LH17" i="2" s="1"/>
  <c r="LH37" i="2"/>
  <c r="LE42" i="2"/>
  <c r="LE47" i="2"/>
  <c r="LE37" i="2"/>
  <c r="LE15" i="2"/>
  <c r="LE16" i="2" s="1"/>
  <c r="LE17" i="2" s="1"/>
  <c r="LB47" i="2"/>
  <c r="LB37" i="2"/>
  <c r="LB15" i="2"/>
  <c r="LB42" i="2"/>
  <c r="KY37" i="2"/>
  <c r="KY47" i="2"/>
  <c r="KY15" i="2"/>
  <c r="KY16" i="2" s="1"/>
  <c r="KY17" i="2" s="1"/>
  <c r="KY42" i="2"/>
  <c r="KV47" i="2"/>
  <c r="KV37" i="2"/>
  <c r="KV42" i="2"/>
  <c r="KV15" i="2"/>
  <c r="KV16" i="2" s="1"/>
  <c r="KV17" i="2" s="1"/>
  <c r="KS47" i="2"/>
  <c r="KS15" i="2"/>
  <c r="KS42" i="2"/>
  <c r="KS37" i="2"/>
  <c r="KP37" i="2"/>
  <c r="KP47" i="2"/>
  <c r="KP42" i="2"/>
  <c r="KP15" i="2"/>
  <c r="KP16" i="2" s="1"/>
  <c r="KP17" i="2" s="1"/>
  <c r="KL47" i="2"/>
  <c r="KL15" i="2"/>
  <c r="KL37" i="2"/>
  <c r="KL42" i="2"/>
  <c r="KI47" i="2"/>
  <c r="KI37" i="2"/>
  <c r="KI42" i="2"/>
  <c r="KI15" i="2"/>
  <c r="KF47" i="2"/>
  <c r="KF37" i="2"/>
  <c r="KF15" i="2"/>
  <c r="KF42" i="2"/>
  <c r="KC47" i="2"/>
  <c r="KC15" i="2"/>
  <c r="KC16" i="2" s="1"/>
  <c r="KC17" i="2" s="1"/>
  <c r="KC37" i="2"/>
  <c r="KC42" i="2"/>
  <c r="JD37" i="2"/>
  <c r="JD39" i="2" s="1"/>
  <c r="JD43" i="2" s="1"/>
  <c r="JD42" i="2"/>
  <c r="JZ47" i="2"/>
  <c r="JZ15" i="2"/>
  <c r="JZ37" i="2"/>
  <c r="JZ42" i="2"/>
  <c r="JD47" i="2"/>
  <c r="JW37" i="2"/>
  <c r="JW47" i="2"/>
  <c r="JW15" i="2"/>
  <c r="JW16" i="2" s="1"/>
  <c r="JW17" i="2" s="1"/>
  <c r="JW42" i="2"/>
  <c r="JS47" i="2"/>
  <c r="JS15" i="2"/>
  <c r="JS16" i="2" s="1"/>
  <c r="JS17" i="2" s="1"/>
  <c r="JS42" i="2"/>
  <c r="JS37" i="2"/>
  <c r="JP47" i="2"/>
  <c r="JP15" i="2"/>
  <c r="JP16" i="2" s="1"/>
  <c r="JP17" i="2" s="1"/>
  <c r="JP37" i="2"/>
  <c r="JP42" i="2"/>
  <c r="JD15" i="2"/>
  <c r="JD16" i="2" s="1"/>
  <c r="JM37" i="2"/>
  <c r="JM47" i="2"/>
  <c r="JM42" i="2"/>
  <c r="JM15" i="2"/>
  <c r="JM16" i="2" s="1"/>
  <c r="JM17" i="2" s="1"/>
  <c r="JJ47" i="2"/>
  <c r="JJ37" i="2"/>
  <c r="JJ42" i="2"/>
  <c r="JJ15" i="2"/>
  <c r="JG47" i="2"/>
  <c r="JG37" i="2"/>
  <c r="JG46" i="2" s="1"/>
  <c r="JG42" i="2"/>
  <c r="JG15" i="2"/>
  <c r="JG16" i="2" s="1"/>
  <c r="JG17" i="2" s="1"/>
  <c r="IZ39" i="2"/>
  <c r="IZ43" i="2" s="1"/>
  <c r="IZ46" i="2"/>
  <c r="IZ48" i="2" s="1"/>
  <c r="IW46" i="2"/>
  <c r="IW48" i="2" s="1"/>
  <c r="IW39" i="2"/>
  <c r="IW43" i="2" s="1"/>
  <c r="IT46" i="2"/>
  <c r="IT48" i="2" s="1"/>
  <c r="IT39" i="2"/>
  <c r="IT43" i="2" s="1"/>
  <c r="IQ39" i="2"/>
  <c r="IQ43" i="2" s="1"/>
  <c r="IQ46" i="2"/>
  <c r="IQ48" i="2" s="1"/>
  <c r="IQ16" i="2"/>
  <c r="IQ17" i="2" s="1"/>
  <c r="IN39" i="2"/>
  <c r="IN46" i="2"/>
  <c r="IN48" i="2" s="1"/>
  <c r="IN49" i="2" s="1"/>
  <c r="EV2" i="11"/>
  <c r="EY3" i="11"/>
  <c r="FA3" i="11" s="1"/>
  <c r="FA2" i="11" s="1"/>
  <c r="AWE30" i="2" l="1"/>
  <c r="AWH28" i="2"/>
  <c r="AWH30" i="2" s="1"/>
  <c r="ATD30" i="2"/>
  <c r="ATG28" i="2"/>
  <c r="AQL30" i="2"/>
  <c r="AQO28" i="2"/>
  <c r="AQO30" i="2" s="1"/>
  <c r="AHD30" i="2"/>
  <c r="AHG28" i="2"/>
  <c r="AHG30" i="2" s="1"/>
  <c r="AAT30" i="2"/>
  <c r="AAW28" i="2"/>
  <c r="WF27" i="2"/>
  <c r="WI27" i="2" s="1"/>
  <c r="WL27" i="2" s="1"/>
  <c r="WO27" i="2" s="1"/>
  <c r="WR27" i="2" s="1"/>
  <c r="WU27" i="2" s="1"/>
  <c r="VZ47" i="2"/>
  <c r="ON39" i="2"/>
  <c r="ON43" i="2" s="1"/>
  <c r="ON46" i="2"/>
  <c r="ON48" i="2" s="1"/>
  <c r="ON49" i="2" s="1"/>
  <c r="OK46" i="2"/>
  <c r="OK48" i="2" s="1"/>
  <c r="OK39" i="2"/>
  <c r="OK43" i="2" s="1"/>
  <c r="OH46" i="2"/>
  <c r="OH48" i="2" s="1"/>
  <c r="OH39" i="2"/>
  <c r="OH43" i="2" s="1"/>
  <c r="OE39" i="2"/>
  <c r="OE43" i="2" s="1"/>
  <c r="OE46" i="2"/>
  <c r="OE48" i="2" s="1"/>
  <c r="OB46" i="2"/>
  <c r="OB48" i="2" s="1"/>
  <c r="OB39" i="2"/>
  <c r="OB43" i="2" s="1"/>
  <c r="OB16" i="2"/>
  <c r="OB17" i="2" s="1"/>
  <c r="NY39" i="2"/>
  <c r="NY43" i="2" s="1"/>
  <c r="NY46" i="2"/>
  <c r="NY48" i="2" s="1"/>
  <c r="NY16" i="2"/>
  <c r="NY17" i="2" s="1"/>
  <c r="NU46" i="2"/>
  <c r="NU48" i="2" s="1"/>
  <c r="NU39" i="2"/>
  <c r="NU43" i="2" s="1"/>
  <c r="NU16" i="2"/>
  <c r="NU17" i="2" s="1"/>
  <c r="NR46" i="2"/>
  <c r="NR48" i="2" s="1"/>
  <c r="NR39" i="2"/>
  <c r="NR43" i="2" s="1"/>
  <c r="NO46" i="2"/>
  <c r="NO48" i="2" s="1"/>
  <c r="NO39" i="2"/>
  <c r="NO43" i="2" s="1"/>
  <c r="NL16" i="2"/>
  <c r="NL17" i="2" s="1"/>
  <c r="NL46" i="2"/>
  <c r="NL48" i="2" s="1"/>
  <c r="NL39" i="2"/>
  <c r="NL43" i="2" s="1"/>
  <c r="NI46" i="2"/>
  <c r="NI48" i="2" s="1"/>
  <c r="NI39" i="2"/>
  <c r="NI43" i="2" s="1"/>
  <c r="NF39" i="2"/>
  <c r="NF43" i="2" s="1"/>
  <c r="NF46" i="2"/>
  <c r="NF48" i="2" s="1"/>
  <c r="NB46" i="2"/>
  <c r="NB48" i="2" s="1"/>
  <c r="NB39" i="2"/>
  <c r="NB43" i="2" s="1"/>
  <c r="MY16" i="2"/>
  <c r="MY17" i="2" s="1"/>
  <c r="MY46" i="2"/>
  <c r="MY48" i="2" s="1"/>
  <c r="MY39" i="2"/>
  <c r="MY43" i="2" s="1"/>
  <c r="MV46" i="2"/>
  <c r="MV48" i="2" s="1"/>
  <c r="MV39" i="2"/>
  <c r="MV43" i="2" s="1"/>
  <c r="MS46" i="2"/>
  <c r="MS48" i="2" s="1"/>
  <c r="MS39" i="2"/>
  <c r="MS43" i="2" s="1"/>
  <c r="MS16" i="2"/>
  <c r="MS17" i="2" s="1"/>
  <c r="MP39" i="2"/>
  <c r="MP43" i="2" s="1"/>
  <c r="MP46" i="2"/>
  <c r="MP48" i="2" s="1"/>
  <c r="MM46" i="2"/>
  <c r="MM48" i="2" s="1"/>
  <c r="MM39" i="2"/>
  <c r="MM43" i="2" s="1"/>
  <c r="MI46" i="2"/>
  <c r="MI48" i="2" s="1"/>
  <c r="MI39" i="2"/>
  <c r="MI43" i="2" s="1"/>
  <c r="MF39" i="2"/>
  <c r="MF43" i="2" s="1"/>
  <c r="MF46" i="2"/>
  <c r="MF48" i="2" s="1"/>
  <c r="MC39" i="2"/>
  <c r="MC43" i="2" s="1"/>
  <c r="MC46" i="2"/>
  <c r="MC48" i="2" s="1"/>
  <c r="MC16" i="2"/>
  <c r="MC17" i="2" s="1"/>
  <c r="LZ39" i="2"/>
  <c r="LZ43" i="2" s="1"/>
  <c r="LZ46" i="2"/>
  <c r="LZ48" i="2" s="1"/>
  <c r="LZ16" i="2"/>
  <c r="LZ17" i="2" s="1"/>
  <c r="LW39" i="2"/>
  <c r="LW43" i="2" s="1"/>
  <c r="LW46" i="2"/>
  <c r="LW48" i="2" s="1"/>
  <c r="LT46" i="2"/>
  <c r="LT48" i="2" s="1"/>
  <c r="LT49" i="2" s="1"/>
  <c r="LT39" i="2"/>
  <c r="LT43" i="2" s="1"/>
  <c r="LK16" i="2"/>
  <c r="LK17" i="2" s="1"/>
  <c r="LK39" i="2"/>
  <c r="LK43" i="2" s="1"/>
  <c r="LK46" i="2"/>
  <c r="LK48" i="2" s="1"/>
  <c r="JG48" i="2"/>
  <c r="LH46" i="2"/>
  <c r="LH48" i="2" s="1"/>
  <c r="LH39" i="2"/>
  <c r="LH43" i="2" s="1"/>
  <c r="LE39" i="2"/>
  <c r="LE43" i="2" s="1"/>
  <c r="LE46" i="2"/>
  <c r="LE48" i="2" s="1"/>
  <c r="LB16" i="2"/>
  <c r="LB17" i="2" s="1"/>
  <c r="LB39" i="2"/>
  <c r="LB43" i="2" s="1"/>
  <c r="LB46" i="2"/>
  <c r="LB48" i="2" s="1"/>
  <c r="KY46" i="2"/>
  <c r="KY48" i="2" s="1"/>
  <c r="KY39" i="2"/>
  <c r="KY43" i="2" s="1"/>
  <c r="KV46" i="2"/>
  <c r="KV48" i="2" s="1"/>
  <c r="KV39" i="2"/>
  <c r="KV43" i="2" s="1"/>
  <c r="KS39" i="2"/>
  <c r="KS43" i="2" s="1"/>
  <c r="KS46" i="2"/>
  <c r="KS48" i="2" s="1"/>
  <c r="KS16" i="2"/>
  <c r="KS17" i="2" s="1"/>
  <c r="KP46" i="2"/>
  <c r="KP48" i="2" s="1"/>
  <c r="KP39" i="2"/>
  <c r="KP43" i="2" s="1"/>
  <c r="KL39" i="2"/>
  <c r="KL43" i="2" s="1"/>
  <c r="KL46" i="2"/>
  <c r="KL48" i="2" s="1"/>
  <c r="KL16" i="2"/>
  <c r="KL17" i="2" s="1"/>
  <c r="KI46" i="2"/>
  <c r="KI48" i="2" s="1"/>
  <c r="KI39" i="2"/>
  <c r="KI43" i="2" s="1"/>
  <c r="KI16" i="2"/>
  <c r="KI17" i="2" s="1"/>
  <c r="KF16" i="2"/>
  <c r="KF17" i="2" s="1"/>
  <c r="KF39" i="2"/>
  <c r="KF43" i="2" s="1"/>
  <c r="KF46" i="2"/>
  <c r="KF48" i="2" s="1"/>
  <c r="KC39" i="2"/>
  <c r="KC43" i="2" s="1"/>
  <c r="KC46" i="2"/>
  <c r="KC48" i="2" s="1"/>
  <c r="JD46" i="2"/>
  <c r="JD48" i="2" s="1"/>
  <c r="IZ40" i="2"/>
  <c r="IZ44" i="2" s="1"/>
  <c r="JZ46" i="2"/>
  <c r="JZ48" i="2" s="1"/>
  <c r="JZ39" i="2"/>
  <c r="JZ43" i="2" s="1"/>
  <c r="JZ16" i="2"/>
  <c r="JZ17" i="2" s="1"/>
  <c r="JW46" i="2"/>
  <c r="JW48" i="2" s="1"/>
  <c r="JW39" i="2"/>
  <c r="JW43" i="2" s="1"/>
  <c r="JD17" i="2"/>
  <c r="JS39" i="2"/>
  <c r="JS43" i="2" s="1"/>
  <c r="JS46" i="2"/>
  <c r="JS48" i="2" s="1"/>
  <c r="JP46" i="2"/>
  <c r="JP48" i="2" s="1"/>
  <c r="JP39" i="2"/>
  <c r="JP43" i="2" s="1"/>
  <c r="JG39" i="2"/>
  <c r="JG43" i="2" s="1"/>
  <c r="JM46" i="2"/>
  <c r="JM48" i="2" s="1"/>
  <c r="JM39" i="2"/>
  <c r="JM43" i="2" s="1"/>
  <c r="JJ16" i="2"/>
  <c r="JJ17" i="2" s="1"/>
  <c r="JJ39" i="2"/>
  <c r="JJ43" i="2" s="1"/>
  <c r="JJ46" i="2"/>
  <c r="JJ48" i="2" s="1"/>
  <c r="JD40" i="2"/>
  <c r="JD44" i="2" s="1"/>
  <c r="IW40" i="2"/>
  <c r="IW44" i="2" s="1"/>
  <c r="IT40" i="2"/>
  <c r="IT44" i="2" s="1"/>
  <c r="IQ40" i="2"/>
  <c r="IQ44" i="2" s="1"/>
  <c r="IQ49" i="2"/>
  <c r="IT49" i="2" s="1"/>
  <c r="IW49" i="2" s="1"/>
  <c r="IZ49" i="2" s="1"/>
  <c r="IN43" i="2"/>
  <c r="IN40" i="2"/>
  <c r="IN44" i="2" s="1"/>
  <c r="EY2" i="11"/>
  <c r="FB3" i="11"/>
  <c r="ATG30" i="2" l="1"/>
  <c r="ATJ28" i="2"/>
  <c r="AAW30" i="2"/>
  <c r="AAZ28" i="2"/>
  <c r="AAZ30" i="2" s="1"/>
  <c r="WU47" i="2"/>
  <c r="WX27" i="2"/>
  <c r="WR47" i="2"/>
  <c r="WL47" i="2"/>
  <c r="WF47" i="2"/>
  <c r="WI47" i="2"/>
  <c r="WC47" i="2"/>
  <c r="NU40" i="2"/>
  <c r="NU44" i="2" s="1"/>
  <c r="OH40" i="2"/>
  <c r="OH44" i="2" s="1"/>
  <c r="ON40" i="2"/>
  <c r="ON44" i="2" s="1"/>
  <c r="NO40" i="2"/>
  <c r="NO44" i="2" s="1"/>
  <c r="OE40" i="2"/>
  <c r="OE44" i="2" s="1"/>
  <c r="OK40" i="2"/>
  <c r="OK44" i="2" s="1"/>
  <c r="OB40" i="2"/>
  <c r="OB44" i="2" s="1"/>
  <c r="NY40" i="2"/>
  <c r="NY44" i="2" s="1"/>
  <c r="NR40" i="2"/>
  <c r="NR44" i="2" s="1"/>
  <c r="NF40" i="2"/>
  <c r="NF44" i="2" s="1"/>
  <c r="MY40" i="2"/>
  <c r="MY44" i="2" s="1"/>
  <c r="NL40" i="2"/>
  <c r="NL44" i="2" s="1"/>
  <c r="NI40" i="2"/>
  <c r="NI44" i="2" s="1"/>
  <c r="MM40" i="2"/>
  <c r="MM44" i="2" s="1"/>
  <c r="MF40" i="2"/>
  <c r="MF44" i="2" s="1"/>
  <c r="NB40" i="2"/>
  <c r="NB44" i="2" s="1"/>
  <c r="MP40" i="2"/>
  <c r="MP44" i="2" s="1"/>
  <c r="MC40" i="2"/>
  <c r="MC44" i="2" s="1"/>
  <c r="MV40" i="2"/>
  <c r="MV44" i="2" s="1"/>
  <c r="MS40" i="2"/>
  <c r="MS44" i="2" s="1"/>
  <c r="MI40" i="2"/>
  <c r="MI44" i="2" s="1"/>
  <c r="LW40" i="2"/>
  <c r="LW44" i="2" s="1"/>
  <c r="LT40" i="2"/>
  <c r="LT44" i="2" s="1"/>
  <c r="LK40" i="2"/>
  <c r="LK44" i="2" s="1"/>
  <c r="LZ40" i="2"/>
  <c r="LZ44" i="2" s="1"/>
  <c r="LW49" i="2"/>
  <c r="LZ49" i="2" s="1"/>
  <c r="MC49" i="2" s="1"/>
  <c r="MF49" i="2" s="1"/>
  <c r="MI49" i="2" s="1"/>
  <c r="MM49" i="2" s="1"/>
  <c r="MP49" i="2" s="1"/>
  <c r="MS49" i="2" s="1"/>
  <c r="MV49" i="2" s="1"/>
  <c r="MY49" i="2" s="1"/>
  <c r="NB49" i="2" s="1"/>
  <c r="NF49" i="2" s="1"/>
  <c r="NI49" i="2" s="1"/>
  <c r="NL49" i="2" s="1"/>
  <c r="NO49" i="2" s="1"/>
  <c r="NR49" i="2" s="1"/>
  <c r="NU49" i="2" s="1"/>
  <c r="NY49" i="2" s="1"/>
  <c r="OB49" i="2" s="1"/>
  <c r="OE49" i="2" s="1"/>
  <c r="OH49" i="2" s="1"/>
  <c r="OK49" i="2" s="1"/>
  <c r="KY40" i="2"/>
  <c r="KY44" i="2" s="1"/>
  <c r="LB40" i="2"/>
  <c r="LB44" i="2" s="1"/>
  <c r="LH40" i="2"/>
  <c r="LH44" i="2" s="1"/>
  <c r="KI40" i="2"/>
  <c r="KI44" i="2" s="1"/>
  <c r="LE40" i="2"/>
  <c r="LE44" i="2" s="1"/>
  <c r="KF40" i="2"/>
  <c r="KF44" i="2" s="1"/>
  <c r="KS40" i="2"/>
  <c r="KS44" i="2" s="1"/>
  <c r="KP40" i="2"/>
  <c r="KP44" i="2" s="1"/>
  <c r="KV40" i="2"/>
  <c r="KV44" i="2" s="1"/>
  <c r="KL40" i="2"/>
  <c r="KL44" i="2" s="1"/>
  <c r="JW40" i="2"/>
  <c r="JW44" i="2" s="1"/>
  <c r="JD49" i="2"/>
  <c r="JG49" i="2" s="1"/>
  <c r="JJ49" i="2" s="1"/>
  <c r="JM49" i="2" s="1"/>
  <c r="JP49" i="2" s="1"/>
  <c r="JS49" i="2" s="1"/>
  <c r="JW49" i="2" s="1"/>
  <c r="JZ49" i="2" s="1"/>
  <c r="KC49" i="2" s="1"/>
  <c r="KF49" i="2" s="1"/>
  <c r="KI49" i="2" s="1"/>
  <c r="KL49" i="2" s="1"/>
  <c r="KP49" i="2" s="1"/>
  <c r="KS49" i="2" s="1"/>
  <c r="KV49" i="2" s="1"/>
  <c r="KY49" i="2" s="1"/>
  <c r="LB49" i="2" s="1"/>
  <c r="LE49" i="2" s="1"/>
  <c r="LH49" i="2" s="1"/>
  <c r="LK49" i="2" s="1"/>
  <c r="JS40" i="2"/>
  <c r="JS44" i="2" s="1"/>
  <c r="KC40" i="2"/>
  <c r="KC44" i="2" s="1"/>
  <c r="JZ40" i="2"/>
  <c r="JZ44" i="2" s="1"/>
  <c r="JG40" i="2"/>
  <c r="JG44" i="2" s="1"/>
  <c r="JM40" i="2"/>
  <c r="JM44" i="2" s="1"/>
  <c r="JP40" i="2"/>
  <c r="JP44" i="2" s="1"/>
  <c r="JJ40" i="2"/>
  <c r="JJ44" i="2" s="1"/>
  <c r="FB2" i="11"/>
  <c r="FC3" i="11"/>
  <c r="ATJ30" i="2" l="1"/>
  <c r="ATM28" i="2"/>
  <c r="WX47" i="2"/>
  <c r="XA27" i="2"/>
  <c r="XD27" i="2" s="1"/>
  <c r="WO47" i="2"/>
  <c r="FC2" i="11"/>
  <c r="FD3" i="11"/>
  <c r="ATM30" i="2" l="1"/>
  <c r="ATP28" i="2"/>
  <c r="ATP30" i="2" s="1"/>
  <c r="XD47" i="2"/>
  <c r="XH27" i="2"/>
  <c r="XK27" i="2" s="1"/>
  <c r="XN27" i="2" s="1"/>
  <c r="XQ27" i="2" s="1"/>
  <c r="XT27" i="2" s="1"/>
  <c r="XW27" i="2" s="1"/>
  <c r="XZ27" i="2" s="1"/>
  <c r="YC27" i="2" s="1"/>
  <c r="XA47" i="2"/>
  <c r="K23" i="2"/>
  <c r="FD2" i="11"/>
  <c r="FE3" i="11"/>
  <c r="YC47" i="2" l="1"/>
  <c r="YF27" i="2"/>
  <c r="XW47" i="2"/>
  <c r="XZ47" i="2"/>
  <c r="XT47" i="2"/>
  <c r="XN47" i="2"/>
  <c r="XH47" i="2"/>
  <c r="N23" i="2"/>
  <c r="Q23" i="2" s="1"/>
  <c r="T23" i="2" s="1"/>
  <c r="W23" i="2" s="1"/>
  <c r="Z23" i="2" s="1"/>
  <c r="AD23" i="2" s="1"/>
  <c r="AG23" i="2" s="1"/>
  <c r="K15" i="2"/>
  <c r="K37" i="2"/>
  <c r="K46" i="2" s="1"/>
  <c r="K48" i="2" s="1"/>
  <c r="K49" i="2" s="1"/>
  <c r="K42" i="2"/>
  <c r="FE2" i="11"/>
  <c r="FF3" i="11"/>
  <c r="FG3" i="11" s="1"/>
  <c r="FG2" i="11" s="1"/>
  <c r="YF47" i="2" l="1"/>
  <c r="YI27" i="2"/>
  <c r="YL27" i="2" s="1"/>
  <c r="YO27" i="2" s="1"/>
  <c r="XQ47" i="2"/>
  <c r="XK47" i="2"/>
  <c r="AJ23" i="2"/>
  <c r="AM23" i="2" s="1"/>
  <c r="AP23" i="2" s="1"/>
  <c r="AS23" i="2" s="1"/>
  <c r="AW23" i="2" s="1"/>
  <c r="AZ23" i="2" s="1"/>
  <c r="BC23" i="2" s="1"/>
  <c r="BF23" i="2" s="1"/>
  <c r="BI23" i="2" s="1"/>
  <c r="BL23" i="2" s="1"/>
  <c r="BP23" i="2" s="1"/>
  <c r="BS23" i="2" s="1"/>
  <c r="BV23" i="2" s="1"/>
  <c r="BY23" i="2" s="1"/>
  <c r="CB23" i="2" s="1"/>
  <c r="CE23" i="2" s="1"/>
  <c r="CJ23" i="2" s="1"/>
  <c r="AG42" i="2"/>
  <c r="AG37" i="2"/>
  <c r="AG46" i="2" s="1"/>
  <c r="AG48" i="2" s="1"/>
  <c r="AG15" i="2"/>
  <c r="AD42" i="2"/>
  <c r="AD37" i="2"/>
  <c r="AD46" i="2" s="1"/>
  <c r="AD48" i="2" s="1"/>
  <c r="AD15" i="2"/>
  <c r="AA23" i="2"/>
  <c r="Z42" i="2"/>
  <c r="Z37" i="2"/>
  <c r="Z46" i="2" s="1"/>
  <c r="Z48" i="2" s="1"/>
  <c r="Z15" i="2"/>
  <c r="W42" i="2"/>
  <c r="W37" i="2"/>
  <c r="W46" i="2" s="1"/>
  <c r="W48" i="2" s="1"/>
  <c r="W15" i="2"/>
  <c r="T37" i="2"/>
  <c r="T46" i="2" s="1"/>
  <c r="T48" i="2" s="1"/>
  <c r="T42" i="2"/>
  <c r="T15" i="2"/>
  <c r="Q42" i="2"/>
  <c r="Q37" i="2"/>
  <c r="Q46" i="2" s="1"/>
  <c r="Q48" i="2" s="1"/>
  <c r="Q15" i="2"/>
  <c r="N37" i="2"/>
  <c r="N46" i="2" s="1"/>
  <c r="N48" i="2" s="1"/>
  <c r="N49" i="2" s="1"/>
  <c r="N42" i="2"/>
  <c r="N15" i="2"/>
  <c r="FF2" i="11"/>
  <c r="FH3" i="11"/>
  <c r="FJ3" i="11" s="1"/>
  <c r="FJ2" i="11" s="1"/>
  <c r="YO47" i="2" l="1"/>
  <c r="YR27" i="2"/>
  <c r="YI47" i="2"/>
  <c r="YL47" i="2"/>
  <c r="CN23" i="2"/>
  <c r="CQ23" i="2" s="1"/>
  <c r="CT23" i="2" s="1"/>
  <c r="CX23" i="2" s="1"/>
  <c r="DA23" i="2" s="1"/>
  <c r="DD23" i="2" s="1"/>
  <c r="DG23" i="2" s="1"/>
  <c r="DJ23" i="2" s="1"/>
  <c r="DO23" i="2" s="1"/>
  <c r="DR23" i="2" s="1"/>
  <c r="DU23" i="2" s="1"/>
  <c r="DX23" i="2" s="1"/>
  <c r="EA23" i="2" s="1"/>
  <c r="ED23" i="2" s="1"/>
  <c r="EH23" i="2" s="1"/>
  <c r="EK23" i="2" s="1"/>
  <c r="EN23" i="2" s="1"/>
  <c r="EQ23" i="2" s="1"/>
  <c r="ET23" i="2" s="1"/>
  <c r="EW23" i="2" s="1"/>
  <c r="EZ23" i="2" s="1"/>
  <c r="FC23" i="2" s="1"/>
  <c r="FF23" i="2" s="1"/>
  <c r="FI23" i="2" s="1"/>
  <c r="FP23" i="2" s="1"/>
  <c r="FS23" i="2" s="1"/>
  <c r="FV23" i="2" s="1"/>
  <c r="FZ23" i="2" s="1"/>
  <c r="GC23" i="2" s="1"/>
  <c r="GG23" i="2" s="1"/>
  <c r="GJ23" i="2" s="1"/>
  <c r="GM23" i="2" s="1"/>
  <c r="GP23" i="2" s="1"/>
  <c r="GS23" i="2" s="1"/>
  <c r="GV23" i="2" s="1"/>
  <c r="GZ23" i="2" s="1"/>
  <c r="HC23" i="2" s="1"/>
  <c r="HF23" i="2" s="1"/>
  <c r="HI23" i="2" s="1"/>
  <c r="HL23" i="2" s="1"/>
  <c r="HO23" i="2" s="1"/>
  <c r="HS23" i="2" s="1"/>
  <c r="HV23" i="2" s="1"/>
  <c r="HY23" i="2" s="1"/>
  <c r="IB23" i="2" s="1"/>
  <c r="IE23" i="2" s="1"/>
  <c r="IH23" i="2" s="1"/>
  <c r="IL23" i="2" s="1"/>
  <c r="IO23" i="2" s="1"/>
  <c r="IR23" i="2" s="1"/>
  <c r="IU23" i="2" s="1"/>
  <c r="IX23" i="2" s="1"/>
  <c r="JA23" i="2" s="1"/>
  <c r="CM15" i="2"/>
  <c r="CM16" i="2" s="1"/>
  <c r="CM17" i="2" s="1"/>
  <c r="CM42" i="2"/>
  <c r="CM37" i="2"/>
  <c r="CJ37" i="2"/>
  <c r="CJ46" i="2" s="1"/>
  <c r="CJ48" i="2" s="1"/>
  <c r="CJ49" i="2" s="1"/>
  <c r="CJ42" i="2"/>
  <c r="CJ15" i="2"/>
  <c r="CE42" i="2"/>
  <c r="CE37" i="2"/>
  <c r="CE46" i="2" s="1"/>
  <c r="CE48" i="2" s="1"/>
  <c r="CE15" i="2"/>
  <c r="CB42" i="2"/>
  <c r="CB37" i="2"/>
  <c r="CB46" i="2" s="1"/>
  <c r="CB48" i="2" s="1"/>
  <c r="CB15" i="2"/>
  <c r="BY42" i="2"/>
  <c r="BY37" i="2"/>
  <c r="BY46" i="2" s="1"/>
  <c r="BY48" i="2" s="1"/>
  <c r="BY15" i="2"/>
  <c r="BV42" i="2"/>
  <c r="BV15" i="2"/>
  <c r="BV37" i="2"/>
  <c r="BV46" i="2" s="1"/>
  <c r="BV48" i="2" s="1"/>
  <c r="BS15" i="2"/>
  <c r="BS37" i="2"/>
  <c r="BS46" i="2" s="1"/>
  <c r="BS48" i="2" s="1"/>
  <c r="BS42" i="2"/>
  <c r="BP15" i="2"/>
  <c r="BP37" i="2"/>
  <c r="BP46" i="2" s="1"/>
  <c r="BP48" i="2" s="1"/>
  <c r="BP42" i="2"/>
  <c r="BL15" i="2"/>
  <c r="BL37" i="2"/>
  <c r="BL46" i="2" s="1"/>
  <c r="BL48" i="2" s="1"/>
  <c r="BL42" i="2"/>
  <c r="BI42" i="2"/>
  <c r="BI37" i="2"/>
  <c r="BI46" i="2" s="1"/>
  <c r="BI48" i="2" s="1"/>
  <c r="BI15" i="2"/>
  <c r="BF37" i="2"/>
  <c r="BF46" i="2" s="1"/>
  <c r="BF48" i="2" s="1"/>
  <c r="BF15" i="2"/>
  <c r="BF42" i="2"/>
  <c r="BC42" i="2"/>
  <c r="BC37" i="2"/>
  <c r="BC46" i="2" s="1"/>
  <c r="BC48" i="2" s="1"/>
  <c r="BC15" i="2"/>
  <c r="AZ15" i="2"/>
  <c r="AZ37" i="2"/>
  <c r="AZ46" i="2" s="1"/>
  <c r="AZ48" i="2" s="1"/>
  <c r="AZ42" i="2"/>
  <c r="AW42" i="2"/>
  <c r="AW37" i="2"/>
  <c r="AW46" i="2" s="1"/>
  <c r="AW48" i="2" s="1"/>
  <c r="AW15" i="2"/>
  <c r="AS42" i="2"/>
  <c r="AS37" i="2"/>
  <c r="AS46" i="2" s="1"/>
  <c r="AS48" i="2" s="1"/>
  <c r="AS15" i="2"/>
  <c r="AP42" i="2"/>
  <c r="AP37" i="2"/>
  <c r="AP46" i="2" s="1"/>
  <c r="AP48" i="2" s="1"/>
  <c r="AP15" i="2"/>
  <c r="AM42" i="2"/>
  <c r="AM37" i="2"/>
  <c r="AM46" i="2" s="1"/>
  <c r="AM48" i="2" s="1"/>
  <c r="AM15" i="2"/>
  <c r="AJ42" i="2"/>
  <c r="AJ37" i="2"/>
  <c r="AJ46" i="2" s="1"/>
  <c r="AJ48" i="2" s="1"/>
  <c r="AJ15" i="2"/>
  <c r="Q49" i="2"/>
  <c r="T49" i="2" s="1"/>
  <c r="W49" i="2" s="1"/>
  <c r="Z49" i="2" s="1"/>
  <c r="AD49" i="2" s="1"/>
  <c r="AG49" i="2" s="1"/>
  <c r="FH2" i="11"/>
  <c r="FK3" i="11"/>
  <c r="FM3" i="11" s="1"/>
  <c r="FM2" i="11" s="1"/>
  <c r="YR47" i="2" l="1"/>
  <c r="YV27" i="2"/>
  <c r="YY27" i="2" s="1"/>
  <c r="ZB27" i="2" s="1"/>
  <c r="JE23" i="2"/>
  <c r="JH23" i="2" s="1"/>
  <c r="JK23" i="2" s="1"/>
  <c r="JN23" i="2" s="1"/>
  <c r="JQ23" i="2" s="1"/>
  <c r="JT23" i="2" s="1"/>
  <c r="JX23" i="2" s="1"/>
  <c r="KA23" i="2" s="1"/>
  <c r="KD23" i="2" s="1"/>
  <c r="KG23" i="2" s="1"/>
  <c r="KJ23" i="2" s="1"/>
  <c r="KM23" i="2" s="1"/>
  <c r="KQ23" i="2" s="1"/>
  <c r="KT23" i="2" s="1"/>
  <c r="KW23" i="2" s="1"/>
  <c r="KZ23" i="2" s="1"/>
  <c r="LC23" i="2" s="1"/>
  <c r="LF23" i="2" s="1"/>
  <c r="LI23" i="2" s="1"/>
  <c r="LL23" i="2" s="1"/>
  <c r="LU23" i="2" s="1"/>
  <c r="LX23" i="2" s="1"/>
  <c r="MA23" i="2" s="1"/>
  <c r="MD23" i="2" s="1"/>
  <c r="MG23" i="2" s="1"/>
  <c r="MJ23" i="2" s="1"/>
  <c r="MN23" i="2" s="1"/>
  <c r="MQ23" i="2" s="1"/>
  <c r="MT23" i="2" s="1"/>
  <c r="MW23" i="2" s="1"/>
  <c r="MZ23" i="2" s="1"/>
  <c r="NC23" i="2" s="1"/>
  <c r="NG23" i="2" s="1"/>
  <c r="NJ23" i="2" s="1"/>
  <c r="NM23" i="2" s="1"/>
  <c r="NP23" i="2" s="1"/>
  <c r="NS23" i="2" s="1"/>
  <c r="NV23" i="2" s="1"/>
  <c r="NZ23" i="2" s="1"/>
  <c r="OC23" i="2" s="1"/>
  <c r="OF23" i="2" s="1"/>
  <c r="OI23" i="2" s="1"/>
  <c r="OL23" i="2" s="1"/>
  <c r="OO23" i="2" s="1"/>
  <c r="JA15" i="2"/>
  <c r="JA37" i="2"/>
  <c r="JA46" i="2" s="1"/>
  <c r="JA48" i="2" s="1"/>
  <c r="JA42" i="2"/>
  <c r="IX42" i="2"/>
  <c r="IX37" i="2"/>
  <c r="IX46" i="2" s="1"/>
  <c r="IX48" i="2" s="1"/>
  <c r="IX15" i="2"/>
  <c r="IU42" i="2"/>
  <c r="IU37" i="2"/>
  <c r="IU46" i="2" s="1"/>
  <c r="IU48" i="2" s="1"/>
  <c r="IU15" i="2"/>
  <c r="IR42" i="2"/>
  <c r="IR15" i="2"/>
  <c r="IR37" i="2"/>
  <c r="IR46" i="2" s="1"/>
  <c r="IR48" i="2" s="1"/>
  <c r="IO42" i="2"/>
  <c r="IO37" i="2"/>
  <c r="IO46" i="2" s="1"/>
  <c r="IO48" i="2" s="1"/>
  <c r="IO15" i="2"/>
  <c r="IL42" i="2"/>
  <c r="IL37" i="2"/>
  <c r="IL46" i="2" s="1"/>
  <c r="IL48" i="2" s="1"/>
  <c r="IL49" i="2" s="1"/>
  <c r="IL15" i="2"/>
  <c r="IH42" i="2"/>
  <c r="IH37" i="2"/>
  <c r="IH46" i="2" s="1"/>
  <c r="IH48" i="2" s="1"/>
  <c r="IH15" i="2"/>
  <c r="IE42" i="2"/>
  <c r="IE37" i="2"/>
  <c r="IE46" i="2" s="1"/>
  <c r="IE48" i="2" s="1"/>
  <c r="IE15" i="2"/>
  <c r="IB42" i="2"/>
  <c r="IB37" i="2"/>
  <c r="IB46" i="2" s="1"/>
  <c r="IB48" i="2" s="1"/>
  <c r="IB15" i="2"/>
  <c r="HY42" i="2"/>
  <c r="HY15" i="2"/>
  <c r="HY37" i="2"/>
  <c r="HY46" i="2" s="1"/>
  <c r="HY48" i="2" s="1"/>
  <c r="HV37" i="2"/>
  <c r="HV46" i="2" s="1"/>
  <c r="HV48" i="2" s="1"/>
  <c r="HV42" i="2"/>
  <c r="HV15" i="2"/>
  <c r="HS15" i="2"/>
  <c r="HS42" i="2"/>
  <c r="HS37" i="2"/>
  <c r="HS46" i="2" s="1"/>
  <c r="HS48" i="2" s="1"/>
  <c r="HO42" i="2"/>
  <c r="HO37" i="2"/>
  <c r="HO46" i="2" s="1"/>
  <c r="HO48" i="2" s="1"/>
  <c r="HO15" i="2"/>
  <c r="HL42" i="2"/>
  <c r="HL37" i="2"/>
  <c r="HL46" i="2" s="1"/>
  <c r="HL48" i="2" s="1"/>
  <c r="HL15" i="2"/>
  <c r="HI37" i="2"/>
  <c r="HI46" i="2" s="1"/>
  <c r="HI48" i="2" s="1"/>
  <c r="HI42" i="2"/>
  <c r="HI15" i="2"/>
  <c r="HF37" i="2"/>
  <c r="HF46" i="2" s="1"/>
  <c r="HF48" i="2" s="1"/>
  <c r="HF42" i="2"/>
  <c r="HF15" i="2"/>
  <c r="HC42" i="2"/>
  <c r="HC37" i="2"/>
  <c r="HC46" i="2" s="1"/>
  <c r="HC48" i="2" s="1"/>
  <c r="HC15" i="2"/>
  <c r="GZ42" i="2"/>
  <c r="GZ37" i="2"/>
  <c r="GZ46" i="2" s="1"/>
  <c r="GZ48" i="2" s="1"/>
  <c r="GZ15" i="2"/>
  <c r="GV42" i="2"/>
  <c r="GV37" i="2"/>
  <c r="GV46" i="2" s="1"/>
  <c r="GV48" i="2" s="1"/>
  <c r="GV15" i="2"/>
  <c r="GS15" i="2"/>
  <c r="GS37" i="2"/>
  <c r="GS46" i="2" s="1"/>
  <c r="GS48" i="2" s="1"/>
  <c r="GS42" i="2"/>
  <c r="GP42" i="2"/>
  <c r="GP37" i="2"/>
  <c r="GP46" i="2" s="1"/>
  <c r="GP48" i="2" s="1"/>
  <c r="GP15" i="2"/>
  <c r="GM42" i="2"/>
  <c r="GM15" i="2"/>
  <c r="GM37" i="2"/>
  <c r="GM46" i="2" s="1"/>
  <c r="GM48" i="2" s="1"/>
  <c r="GJ42" i="2"/>
  <c r="GJ37" i="2"/>
  <c r="GJ46" i="2" s="1"/>
  <c r="GJ48" i="2" s="1"/>
  <c r="GJ15" i="2"/>
  <c r="GG42" i="2"/>
  <c r="GG37" i="2"/>
  <c r="GG46" i="2" s="1"/>
  <c r="GG48" i="2" s="1"/>
  <c r="GG15" i="2"/>
  <c r="GC15" i="2"/>
  <c r="GC42" i="2"/>
  <c r="GC37" i="2"/>
  <c r="GC46" i="2" s="1"/>
  <c r="GC48" i="2" s="1"/>
  <c r="FZ37" i="2"/>
  <c r="FZ46" i="2" s="1"/>
  <c r="FZ48" i="2" s="1"/>
  <c r="FZ42" i="2"/>
  <c r="FZ15" i="2"/>
  <c r="FV42" i="2"/>
  <c r="FV37" i="2"/>
  <c r="FV46" i="2" s="1"/>
  <c r="FV48" i="2" s="1"/>
  <c r="FV15" i="2"/>
  <c r="FS42" i="2"/>
  <c r="FS37" i="2"/>
  <c r="FS46" i="2" s="1"/>
  <c r="FS48" i="2" s="1"/>
  <c r="FS15" i="2"/>
  <c r="FP42" i="2"/>
  <c r="FP37" i="2"/>
  <c r="FP46" i="2" s="1"/>
  <c r="FP48" i="2" s="1"/>
  <c r="FP49" i="2" s="1"/>
  <c r="FP15" i="2"/>
  <c r="FI15" i="2"/>
  <c r="FI42" i="2"/>
  <c r="FI37" i="2"/>
  <c r="FI46" i="2" s="1"/>
  <c r="FI48" i="2" s="1"/>
  <c r="FF15" i="2"/>
  <c r="FF42" i="2"/>
  <c r="FF37" i="2"/>
  <c r="FF46" i="2" s="1"/>
  <c r="FF48" i="2" s="1"/>
  <c r="FC15" i="2"/>
  <c r="FC42" i="2"/>
  <c r="FC37" i="2"/>
  <c r="FC46" i="2" s="1"/>
  <c r="FC48" i="2" s="1"/>
  <c r="EZ42" i="2"/>
  <c r="EZ37" i="2"/>
  <c r="EZ46" i="2" s="1"/>
  <c r="EZ48" i="2" s="1"/>
  <c r="EZ15" i="2"/>
  <c r="EW15" i="2"/>
  <c r="EW42" i="2"/>
  <c r="EW37" i="2"/>
  <c r="EW46" i="2" s="1"/>
  <c r="EW48" i="2" s="1"/>
  <c r="ET42" i="2"/>
  <c r="ET37" i="2"/>
  <c r="ET46" i="2" s="1"/>
  <c r="ET48" i="2" s="1"/>
  <c r="ET15" i="2"/>
  <c r="EQ42" i="2"/>
  <c r="EQ15" i="2"/>
  <c r="EQ37" i="2"/>
  <c r="EQ46" i="2" s="1"/>
  <c r="EQ48" i="2" s="1"/>
  <c r="EN42" i="2"/>
  <c r="EN37" i="2"/>
  <c r="EN46" i="2" s="1"/>
  <c r="EN48" i="2" s="1"/>
  <c r="EN15" i="2"/>
  <c r="EK37" i="2"/>
  <c r="EK46" i="2" s="1"/>
  <c r="EK48" i="2" s="1"/>
  <c r="EK42" i="2"/>
  <c r="EK15" i="2"/>
  <c r="EH37" i="2"/>
  <c r="EH46" i="2" s="1"/>
  <c r="EH48" i="2" s="1"/>
  <c r="EH42" i="2"/>
  <c r="EH15" i="2"/>
  <c r="ED42" i="2"/>
  <c r="ED37" i="2"/>
  <c r="ED46" i="2" s="1"/>
  <c r="ED48" i="2" s="1"/>
  <c r="ED15" i="2"/>
  <c r="EA15" i="2"/>
  <c r="EA42" i="2"/>
  <c r="EA37" i="2"/>
  <c r="EA46" i="2" s="1"/>
  <c r="EA48" i="2" s="1"/>
  <c r="DX15" i="2"/>
  <c r="DX42" i="2"/>
  <c r="DX37" i="2"/>
  <c r="DX46" i="2" s="1"/>
  <c r="DX48" i="2" s="1"/>
  <c r="DU42" i="2"/>
  <c r="DU37" i="2"/>
  <c r="DU46" i="2" s="1"/>
  <c r="DU48" i="2" s="1"/>
  <c r="DU15" i="2"/>
  <c r="DR15" i="2"/>
  <c r="DR37" i="2"/>
  <c r="DR46" i="2" s="1"/>
  <c r="DR48" i="2" s="1"/>
  <c r="DR42" i="2"/>
  <c r="DO15" i="2"/>
  <c r="DO42" i="2"/>
  <c r="DO37" i="2"/>
  <c r="DO46" i="2" s="1"/>
  <c r="DO48" i="2" s="1"/>
  <c r="DJ15" i="2"/>
  <c r="DJ42" i="2"/>
  <c r="DJ37" i="2"/>
  <c r="DJ46" i="2" s="1"/>
  <c r="DJ48" i="2" s="1"/>
  <c r="DG42" i="2"/>
  <c r="DG37" i="2"/>
  <c r="DG46" i="2" s="1"/>
  <c r="DG48" i="2" s="1"/>
  <c r="DG15" i="2"/>
  <c r="DD42" i="2"/>
  <c r="DD37" i="2"/>
  <c r="DD46" i="2" s="1"/>
  <c r="DD48" i="2" s="1"/>
  <c r="DD15" i="2"/>
  <c r="DA37" i="2"/>
  <c r="DA46" i="2" s="1"/>
  <c r="DA48" i="2" s="1"/>
  <c r="DA15" i="2"/>
  <c r="DA42" i="2"/>
  <c r="CX42" i="2"/>
  <c r="CX37" i="2"/>
  <c r="CX46" i="2" s="1"/>
  <c r="CX48" i="2" s="1"/>
  <c r="CX15" i="2"/>
  <c r="CT42" i="2"/>
  <c r="CT37" i="2"/>
  <c r="CT46" i="2" s="1"/>
  <c r="CT48" i="2" s="1"/>
  <c r="CT15" i="2"/>
  <c r="CQ42" i="2"/>
  <c r="CQ37" i="2"/>
  <c r="CQ46" i="2" s="1"/>
  <c r="CQ48" i="2" s="1"/>
  <c r="CQ15" i="2"/>
  <c r="CN15" i="2"/>
  <c r="CN42" i="2"/>
  <c r="CN37" i="2"/>
  <c r="CN46" i="2" s="1"/>
  <c r="CN48" i="2" s="1"/>
  <c r="CN49" i="2" s="1"/>
  <c r="CM46" i="2"/>
  <c r="CM48" i="2" s="1"/>
  <c r="CM49" i="2" s="1"/>
  <c r="CP49" i="2" s="1"/>
  <c r="CS49" i="2" s="1"/>
  <c r="CW49" i="2" s="1"/>
  <c r="CZ49" i="2" s="1"/>
  <c r="DC49" i="2" s="1"/>
  <c r="DF49" i="2" s="1"/>
  <c r="DI49" i="2" s="1"/>
  <c r="DN49" i="2" s="1"/>
  <c r="DQ49" i="2" s="1"/>
  <c r="DT49" i="2" s="1"/>
  <c r="DW49" i="2" s="1"/>
  <c r="DZ49" i="2" s="1"/>
  <c r="EC49" i="2" s="1"/>
  <c r="EG49" i="2" s="1"/>
  <c r="EJ49" i="2" s="1"/>
  <c r="EM49" i="2" s="1"/>
  <c r="EP49" i="2" s="1"/>
  <c r="ES49" i="2" s="1"/>
  <c r="EV49" i="2" s="1"/>
  <c r="EY49" i="2" s="1"/>
  <c r="FB49" i="2" s="1"/>
  <c r="FE49" i="2" s="1"/>
  <c r="FH49" i="2" s="1"/>
  <c r="CM39" i="2"/>
  <c r="CM43" i="2" s="1"/>
  <c r="AJ49" i="2"/>
  <c r="AM49" i="2" s="1"/>
  <c r="AP49" i="2" s="1"/>
  <c r="AS49" i="2" s="1"/>
  <c r="AW49" i="2" s="1"/>
  <c r="AZ49" i="2" s="1"/>
  <c r="BC49" i="2" s="1"/>
  <c r="BF49" i="2" s="1"/>
  <c r="BI49" i="2" s="1"/>
  <c r="BL49" i="2" s="1"/>
  <c r="BP49" i="2" s="1"/>
  <c r="BS49" i="2" s="1"/>
  <c r="BV49" i="2" s="1"/>
  <c r="BY49" i="2" s="1"/>
  <c r="CB49" i="2" s="1"/>
  <c r="CE49" i="2" s="1"/>
  <c r="FN3" i="11"/>
  <c r="FK2" i="11"/>
  <c r="ZB47" i="2" l="1"/>
  <c r="ZE27" i="2"/>
  <c r="YV47" i="2"/>
  <c r="YY47" i="2"/>
  <c r="OR23" i="2"/>
  <c r="OU23" i="2" s="1"/>
  <c r="OX23" i="2" s="1"/>
  <c r="PA23" i="2" s="1"/>
  <c r="PD23" i="2" s="1"/>
  <c r="PG23" i="2" s="1"/>
  <c r="OS23" i="2"/>
  <c r="OV23" i="2" s="1"/>
  <c r="OY23" i="2" s="1"/>
  <c r="PB23" i="2" s="1"/>
  <c r="PE23" i="2" s="1"/>
  <c r="PH23" i="2" s="1"/>
  <c r="OO42" i="2"/>
  <c r="OO37" i="2"/>
  <c r="OO46" i="2" s="1"/>
  <c r="OO48" i="2" s="1"/>
  <c r="OO49" i="2" s="1"/>
  <c r="OO15" i="2"/>
  <c r="OL42" i="2"/>
  <c r="OL37" i="2"/>
  <c r="OL46" i="2" s="1"/>
  <c r="OL48" i="2" s="1"/>
  <c r="OL15" i="2"/>
  <c r="OI42" i="2"/>
  <c r="OI37" i="2"/>
  <c r="OI46" i="2" s="1"/>
  <c r="OI48" i="2" s="1"/>
  <c r="OI15" i="2"/>
  <c r="OF37" i="2"/>
  <c r="OF46" i="2" s="1"/>
  <c r="OF48" i="2" s="1"/>
  <c r="OF42" i="2"/>
  <c r="OF15" i="2"/>
  <c r="OC15" i="2"/>
  <c r="OC42" i="2"/>
  <c r="OC37" i="2"/>
  <c r="OC46" i="2" s="1"/>
  <c r="OC48" i="2" s="1"/>
  <c r="NZ15" i="2"/>
  <c r="NZ42" i="2"/>
  <c r="NZ37" i="2"/>
  <c r="NZ46" i="2" s="1"/>
  <c r="NZ48" i="2" s="1"/>
  <c r="NV42" i="2"/>
  <c r="NV37" i="2"/>
  <c r="NV46" i="2" s="1"/>
  <c r="NV48" i="2" s="1"/>
  <c r="NV15" i="2"/>
  <c r="NS42" i="2"/>
  <c r="NS37" i="2"/>
  <c r="NS46" i="2" s="1"/>
  <c r="NS48" i="2" s="1"/>
  <c r="NS15" i="2"/>
  <c r="NP15" i="2"/>
  <c r="NP42" i="2"/>
  <c r="NP37" i="2"/>
  <c r="NP46" i="2" s="1"/>
  <c r="NP48" i="2" s="1"/>
  <c r="NM42" i="2"/>
  <c r="NM15" i="2"/>
  <c r="NM37" i="2"/>
  <c r="NM46" i="2" s="1"/>
  <c r="NM48" i="2" s="1"/>
  <c r="NJ42" i="2"/>
  <c r="NJ15" i="2"/>
  <c r="NJ37" i="2"/>
  <c r="NJ46" i="2" s="1"/>
  <c r="NJ48" i="2" s="1"/>
  <c r="NG15" i="2"/>
  <c r="NG42" i="2"/>
  <c r="NG37" i="2"/>
  <c r="NG46" i="2" s="1"/>
  <c r="NG48" i="2" s="1"/>
  <c r="NC15" i="2"/>
  <c r="NC42" i="2"/>
  <c r="NC37" i="2"/>
  <c r="NC46" i="2" s="1"/>
  <c r="NC48" i="2" s="1"/>
  <c r="MZ15" i="2"/>
  <c r="MZ42" i="2"/>
  <c r="MZ37" i="2"/>
  <c r="MZ46" i="2" s="1"/>
  <c r="MZ48" i="2" s="1"/>
  <c r="MW37" i="2"/>
  <c r="MW46" i="2" s="1"/>
  <c r="MW48" i="2" s="1"/>
  <c r="MW42" i="2"/>
  <c r="MW15" i="2"/>
  <c r="MT42" i="2"/>
  <c r="MT37" i="2"/>
  <c r="MT46" i="2" s="1"/>
  <c r="MT48" i="2" s="1"/>
  <c r="MT15" i="2"/>
  <c r="MQ42" i="2"/>
  <c r="MQ37" i="2"/>
  <c r="MQ46" i="2" s="1"/>
  <c r="MQ48" i="2" s="1"/>
  <c r="MQ15" i="2"/>
  <c r="MN42" i="2"/>
  <c r="MN37" i="2"/>
  <c r="MN46" i="2" s="1"/>
  <c r="MN48" i="2" s="1"/>
  <c r="MN15" i="2"/>
  <c r="MM15" i="2"/>
  <c r="MM16" i="2" s="1"/>
  <c r="MM17" i="2" s="1"/>
  <c r="MJ37" i="2"/>
  <c r="MJ46" i="2" s="1"/>
  <c r="MJ48" i="2" s="1"/>
  <c r="MJ42" i="2"/>
  <c r="MJ15" i="2"/>
  <c r="MG37" i="2"/>
  <c r="MG46" i="2" s="1"/>
  <c r="MG48" i="2" s="1"/>
  <c r="MG42" i="2"/>
  <c r="MG15" i="2"/>
  <c r="MD37" i="2"/>
  <c r="MD46" i="2" s="1"/>
  <c r="MD48" i="2" s="1"/>
  <c r="MD15" i="2"/>
  <c r="MD42" i="2"/>
  <c r="MA42" i="2"/>
  <c r="MA37" i="2"/>
  <c r="MA46" i="2" s="1"/>
  <c r="MA48" i="2" s="1"/>
  <c r="MA15" i="2"/>
  <c r="LX15" i="2"/>
  <c r="LX42" i="2"/>
  <c r="LX37" i="2"/>
  <c r="LX46" i="2" s="1"/>
  <c r="LX48" i="2" s="1"/>
  <c r="LU15" i="2"/>
  <c r="LU37" i="2"/>
  <c r="LU46" i="2" s="1"/>
  <c r="LU48" i="2" s="1"/>
  <c r="LU49" i="2" s="1"/>
  <c r="LU42" i="2"/>
  <c r="LL15" i="2"/>
  <c r="LL42" i="2"/>
  <c r="LL37" i="2"/>
  <c r="LL46" i="2" s="1"/>
  <c r="LL48" i="2" s="1"/>
  <c r="LI42" i="2"/>
  <c r="LI37" i="2"/>
  <c r="LI46" i="2" s="1"/>
  <c r="LI48" i="2" s="1"/>
  <c r="LI15" i="2"/>
  <c r="LF42" i="2"/>
  <c r="LF37" i="2"/>
  <c r="LF46" i="2" s="1"/>
  <c r="LF48" i="2" s="1"/>
  <c r="LF15" i="2"/>
  <c r="LC42" i="2"/>
  <c r="LC37" i="2"/>
  <c r="LC46" i="2" s="1"/>
  <c r="LC48" i="2" s="1"/>
  <c r="LC15" i="2"/>
  <c r="KZ42" i="2"/>
  <c r="KZ37" i="2"/>
  <c r="KZ46" i="2" s="1"/>
  <c r="KZ48" i="2" s="1"/>
  <c r="KZ15" i="2"/>
  <c r="KW42" i="2"/>
  <c r="KW37" i="2"/>
  <c r="KW46" i="2" s="1"/>
  <c r="KW48" i="2" s="1"/>
  <c r="KW15" i="2"/>
  <c r="KT15" i="2"/>
  <c r="KT42" i="2"/>
  <c r="KT37" i="2"/>
  <c r="KT46" i="2" s="1"/>
  <c r="KT48" i="2" s="1"/>
  <c r="KQ42" i="2"/>
  <c r="KQ37" i="2"/>
  <c r="KQ46" i="2" s="1"/>
  <c r="KQ48" i="2" s="1"/>
  <c r="KQ15" i="2"/>
  <c r="KM42" i="2"/>
  <c r="KM37" i="2"/>
  <c r="KM46" i="2" s="1"/>
  <c r="KM48" i="2" s="1"/>
  <c r="KM15" i="2"/>
  <c r="KJ37" i="2"/>
  <c r="KJ46" i="2" s="1"/>
  <c r="KJ48" i="2" s="1"/>
  <c r="KJ42" i="2"/>
  <c r="KJ15" i="2"/>
  <c r="KG42" i="2"/>
  <c r="KG37" i="2"/>
  <c r="KG46" i="2" s="1"/>
  <c r="KG48" i="2" s="1"/>
  <c r="KG15" i="2"/>
  <c r="KD42" i="2"/>
  <c r="KD15" i="2"/>
  <c r="KD37" i="2"/>
  <c r="KD46" i="2" s="1"/>
  <c r="KD48" i="2" s="1"/>
  <c r="KA42" i="2"/>
  <c r="KA37" i="2"/>
  <c r="KA46" i="2" s="1"/>
  <c r="KA48" i="2" s="1"/>
  <c r="KA15" i="2"/>
  <c r="JX42" i="2"/>
  <c r="JX37" i="2"/>
  <c r="JX46" i="2" s="1"/>
  <c r="JX48" i="2" s="1"/>
  <c r="JX15" i="2"/>
  <c r="JT42" i="2"/>
  <c r="JT37" i="2"/>
  <c r="JT46" i="2" s="1"/>
  <c r="JT48" i="2" s="1"/>
  <c r="JT15" i="2"/>
  <c r="JQ42" i="2"/>
  <c r="JQ37" i="2"/>
  <c r="JQ46" i="2" s="1"/>
  <c r="JQ48" i="2" s="1"/>
  <c r="JQ15" i="2"/>
  <c r="JN15" i="2"/>
  <c r="JN42" i="2"/>
  <c r="JN37" i="2"/>
  <c r="JN46" i="2" s="1"/>
  <c r="JN48" i="2" s="1"/>
  <c r="JK37" i="2"/>
  <c r="JK46" i="2" s="1"/>
  <c r="JK48" i="2" s="1"/>
  <c r="JK42" i="2"/>
  <c r="JK15" i="2"/>
  <c r="JH42" i="2"/>
  <c r="JH37" i="2"/>
  <c r="JH46" i="2" s="1"/>
  <c r="JH48" i="2" s="1"/>
  <c r="JH15" i="2"/>
  <c r="JE42" i="2"/>
  <c r="JE37" i="2"/>
  <c r="JE46" i="2" s="1"/>
  <c r="JE48" i="2" s="1"/>
  <c r="JE15" i="2"/>
  <c r="IO49" i="2"/>
  <c r="IR49" i="2" s="1"/>
  <c r="IU49" i="2" s="1"/>
  <c r="IX49" i="2" s="1"/>
  <c r="JA49" i="2" s="1"/>
  <c r="FY15" i="2"/>
  <c r="FY42" i="2"/>
  <c r="FY37" i="2"/>
  <c r="FY46" i="2" s="1"/>
  <c r="FS49" i="2"/>
  <c r="FV49" i="2" s="1"/>
  <c r="FZ49" i="2" s="1"/>
  <c r="GC49" i="2" s="1"/>
  <c r="GG49" i="2" s="1"/>
  <c r="GJ49" i="2" s="1"/>
  <c r="GM49" i="2" s="1"/>
  <c r="GP49" i="2" s="1"/>
  <c r="GS49" i="2" s="1"/>
  <c r="GV49" i="2" s="1"/>
  <c r="GZ49" i="2" s="1"/>
  <c r="HC49" i="2" s="1"/>
  <c r="HF49" i="2" s="1"/>
  <c r="HI49" i="2" s="1"/>
  <c r="HL49" i="2" s="1"/>
  <c r="HO49" i="2" s="1"/>
  <c r="HS49" i="2" s="1"/>
  <c r="HV49" i="2" s="1"/>
  <c r="HY49" i="2" s="1"/>
  <c r="IB49" i="2" s="1"/>
  <c r="IE49" i="2" s="1"/>
  <c r="IH49" i="2" s="1"/>
  <c r="CQ49" i="2"/>
  <c r="CT49" i="2" s="1"/>
  <c r="CX49" i="2" s="1"/>
  <c r="DA49" i="2" s="1"/>
  <c r="DD49" i="2" s="1"/>
  <c r="DG49" i="2" s="1"/>
  <c r="DJ49" i="2" s="1"/>
  <c r="DO49" i="2" s="1"/>
  <c r="DR49" i="2" s="1"/>
  <c r="DU49" i="2" s="1"/>
  <c r="DX49" i="2" s="1"/>
  <c r="EA49" i="2" s="1"/>
  <c r="ED49" i="2" s="1"/>
  <c r="EH49" i="2" s="1"/>
  <c r="EK49" i="2" s="1"/>
  <c r="EN49" i="2" s="1"/>
  <c r="EQ49" i="2" s="1"/>
  <c r="ET49" i="2" s="1"/>
  <c r="EW49" i="2" s="1"/>
  <c r="EZ49" i="2" s="1"/>
  <c r="FC49" i="2" s="1"/>
  <c r="FF49" i="2" s="1"/>
  <c r="FI49" i="2" s="1"/>
  <c r="CM40" i="2"/>
  <c r="CM44" i="2" s="1"/>
  <c r="FO3" i="11"/>
  <c r="FP3" i="11" s="1"/>
  <c r="FP2" i="11" s="1"/>
  <c r="FN2" i="11"/>
  <c r="ZE47" i="2" l="1"/>
  <c r="ZH27" i="2"/>
  <c r="OR15" i="2"/>
  <c r="OR16" i="2" s="1"/>
  <c r="OR17" i="2" s="1"/>
  <c r="OR37" i="2"/>
  <c r="OR39" i="2" s="1"/>
  <c r="OR43" i="2" s="1"/>
  <c r="PL23" i="2"/>
  <c r="PO23" i="2" s="1"/>
  <c r="PR23" i="2" s="1"/>
  <c r="PU23" i="2" s="1"/>
  <c r="PX23" i="2" s="1"/>
  <c r="QA23" i="2" s="1"/>
  <c r="PK23" i="2"/>
  <c r="PN23" i="2" s="1"/>
  <c r="PQ23" i="2" s="1"/>
  <c r="PT23" i="2" s="1"/>
  <c r="PW23" i="2" s="1"/>
  <c r="PZ23" i="2" s="1"/>
  <c r="QD23" i="2" s="1"/>
  <c r="OR42" i="2"/>
  <c r="PH42" i="2"/>
  <c r="PH37" i="2"/>
  <c r="PH46" i="2" s="1"/>
  <c r="PH48" i="2" s="1"/>
  <c r="PH15" i="2"/>
  <c r="PG15" i="2"/>
  <c r="PG16" i="2" s="1"/>
  <c r="PG17" i="2" s="1"/>
  <c r="PG42" i="2"/>
  <c r="PG37" i="2"/>
  <c r="PE15" i="2"/>
  <c r="PE42" i="2"/>
  <c r="PE37" i="2"/>
  <c r="PE46" i="2" s="1"/>
  <c r="PE48" i="2" s="1"/>
  <c r="PD37" i="2"/>
  <c r="PD42" i="2"/>
  <c r="PD15" i="2"/>
  <c r="PD16" i="2" s="1"/>
  <c r="PD17" i="2" s="1"/>
  <c r="PB42" i="2"/>
  <c r="PB37" i="2"/>
  <c r="PB46" i="2" s="1"/>
  <c r="PB48" i="2" s="1"/>
  <c r="PB15" i="2"/>
  <c r="PA15" i="2"/>
  <c r="PA37" i="2"/>
  <c r="PA42" i="2"/>
  <c r="OY42" i="2"/>
  <c r="OY37" i="2"/>
  <c r="OY46" i="2" s="1"/>
  <c r="OY48" i="2" s="1"/>
  <c r="OY15" i="2"/>
  <c r="OX15" i="2"/>
  <c r="OX42" i="2"/>
  <c r="OX37" i="2"/>
  <c r="OV15" i="2"/>
  <c r="OV42" i="2"/>
  <c r="OV37" i="2"/>
  <c r="OV46" i="2" s="1"/>
  <c r="OV48" i="2" s="1"/>
  <c r="OU15" i="2"/>
  <c r="OU37" i="2"/>
  <c r="OU42" i="2"/>
  <c r="OS15" i="2"/>
  <c r="OS37" i="2"/>
  <c r="OS46" i="2" s="1"/>
  <c r="OS48" i="2" s="1"/>
  <c r="OS49" i="2" s="1"/>
  <c r="OS42" i="2"/>
  <c r="LX49" i="2"/>
  <c r="MA49" i="2" s="1"/>
  <c r="MD49" i="2" s="1"/>
  <c r="MG49" i="2" s="1"/>
  <c r="MJ49" i="2" s="1"/>
  <c r="MN49" i="2" s="1"/>
  <c r="MQ49" i="2" s="1"/>
  <c r="MT49" i="2" s="1"/>
  <c r="MW49" i="2" s="1"/>
  <c r="MZ49" i="2" s="1"/>
  <c r="NC49" i="2" s="1"/>
  <c r="NG49" i="2" s="1"/>
  <c r="NJ49" i="2" s="1"/>
  <c r="NM49" i="2" s="1"/>
  <c r="NP49" i="2" s="1"/>
  <c r="NS49" i="2" s="1"/>
  <c r="NV49" i="2" s="1"/>
  <c r="NZ49" i="2" s="1"/>
  <c r="OC49" i="2" s="1"/>
  <c r="OF49" i="2" s="1"/>
  <c r="OI49" i="2" s="1"/>
  <c r="OL49" i="2" s="1"/>
  <c r="JE49" i="2"/>
  <c r="JH49" i="2" s="1"/>
  <c r="JK49" i="2" s="1"/>
  <c r="JN49" i="2" s="1"/>
  <c r="JQ49" i="2" s="1"/>
  <c r="JT49" i="2" s="1"/>
  <c r="JX49" i="2" s="1"/>
  <c r="KA49" i="2" s="1"/>
  <c r="KD49" i="2" s="1"/>
  <c r="KG49" i="2" s="1"/>
  <c r="KJ49" i="2" s="1"/>
  <c r="KM49" i="2" s="1"/>
  <c r="KQ49" i="2" s="1"/>
  <c r="KT49" i="2" s="1"/>
  <c r="KW49" i="2" s="1"/>
  <c r="KZ49" i="2" s="1"/>
  <c r="LC49" i="2" s="1"/>
  <c r="LF49" i="2" s="1"/>
  <c r="LI49" i="2" s="1"/>
  <c r="LL49" i="2" s="1"/>
  <c r="FY16" i="2"/>
  <c r="FY17" i="2" s="1"/>
  <c r="FY48" i="2"/>
  <c r="FY49" i="2" s="1"/>
  <c r="GB49" i="2" s="1"/>
  <c r="GF49" i="2" s="1"/>
  <c r="GI49" i="2" s="1"/>
  <c r="GL49" i="2" s="1"/>
  <c r="GO49" i="2" s="1"/>
  <c r="GR49" i="2" s="1"/>
  <c r="GU49" i="2" s="1"/>
  <c r="GY49" i="2" s="1"/>
  <c r="HB49" i="2" s="1"/>
  <c r="HE49" i="2" s="1"/>
  <c r="HH49" i="2" s="1"/>
  <c r="HK49" i="2" s="1"/>
  <c r="HN49" i="2" s="1"/>
  <c r="HR49" i="2" s="1"/>
  <c r="HU49" i="2" s="1"/>
  <c r="HX49" i="2" s="1"/>
  <c r="IA49" i="2" s="1"/>
  <c r="ID49" i="2" s="1"/>
  <c r="IG49" i="2" s="1"/>
  <c r="FY39" i="2"/>
  <c r="FY43" i="2" s="1"/>
  <c r="FQ3" i="11"/>
  <c r="FS3" i="11" s="1"/>
  <c r="FS2" i="11" s="1"/>
  <c r="FO2" i="11"/>
  <c r="ZH47" i="2" l="1"/>
  <c r="ZK27" i="2"/>
  <c r="ZN27" i="2" s="1"/>
  <c r="OR46" i="2"/>
  <c r="OR48" i="2" s="1"/>
  <c r="OR49" i="2" s="1"/>
  <c r="PK15" i="2"/>
  <c r="PK16" i="2" s="1"/>
  <c r="PK17" i="2" s="1"/>
  <c r="PK42" i="2"/>
  <c r="QG23" i="2"/>
  <c r="QJ23" i="2" s="1"/>
  <c r="QM23" i="2" s="1"/>
  <c r="QP23" i="2" s="1"/>
  <c r="QS23" i="2" s="1"/>
  <c r="QW23" i="2" s="1"/>
  <c r="QZ23" i="2" s="1"/>
  <c r="RD23" i="2" s="1"/>
  <c r="RG23" i="2" s="1"/>
  <c r="RJ23" i="2" s="1"/>
  <c r="RN23" i="2" s="1"/>
  <c r="RQ23" i="2" s="1"/>
  <c r="RT23" i="2" s="1"/>
  <c r="RW23" i="2" s="1"/>
  <c r="RZ23" i="2" s="1"/>
  <c r="SC23" i="2" s="1"/>
  <c r="SF23" i="2" s="1"/>
  <c r="SI23" i="2" s="1"/>
  <c r="SL23" i="2" s="1"/>
  <c r="SO23" i="2" s="1"/>
  <c r="ST23" i="2" s="1"/>
  <c r="SW23" i="2" s="1"/>
  <c r="SZ23" i="2" s="1"/>
  <c r="TC23" i="2" s="1"/>
  <c r="TF23" i="2" s="1"/>
  <c r="TI23" i="2" s="1"/>
  <c r="TL23" i="2" s="1"/>
  <c r="TO23" i="2" s="1"/>
  <c r="TS23" i="2" s="1"/>
  <c r="TV23" i="2" s="1"/>
  <c r="TY23" i="2" s="1"/>
  <c r="UB23" i="2" s="1"/>
  <c r="UE23" i="2" s="1"/>
  <c r="UH23" i="2" s="1"/>
  <c r="UM23" i="2" s="1"/>
  <c r="UP23" i="2" s="1"/>
  <c r="US23" i="2" s="1"/>
  <c r="UV23" i="2" s="1"/>
  <c r="UY23" i="2" s="1"/>
  <c r="VC23" i="2" s="1"/>
  <c r="VF23" i="2" s="1"/>
  <c r="VI23" i="2" s="1"/>
  <c r="VL23" i="2" s="1"/>
  <c r="VO23" i="2" s="1"/>
  <c r="VR23" i="2" s="1"/>
  <c r="VW23" i="2" s="1"/>
  <c r="VZ23" i="2" s="1"/>
  <c r="WC23" i="2" s="1"/>
  <c r="WF23" i="2" s="1"/>
  <c r="WI23" i="2" s="1"/>
  <c r="WL23" i="2" s="1"/>
  <c r="WO23" i="2" s="1"/>
  <c r="WR23" i="2" s="1"/>
  <c r="WU23" i="2" s="1"/>
  <c r="WX23" i="2" s="1"/>
  <c r="XA23" i="2" s="1"/>
  <c r="XD23" i="2" s="1"/>
  <c r="XH23" i="2" s="1"/>
  <c r="XK23" i="2" s="1"/>
  <c r="XN23" i="2" s="1"/>
  <c r="XQ23" i="2" s="1"/>
  <c r="XT23" i="2" s="1"/>
  <c r="XW23" i="2" s="1"/>
  <c r="XZ23" i="2" s="1"/>
  <c r="YC23" i="2" s="1"/>
  <c r="YF23" i="2" s="1"/>
  <c r="YI23" i="2" s="1"/>
  <c r="YL23" i="2" s="1"/>
  <c r="YO23" i="2" s="1"/>
  <c r="YR23" i="2" s="1"/>
  <c r="YV23" i="2" s="1"/>
  <c r="YY23" i="2" s="1"/>
  <c r="ZB23" i="2" s="1"/>
  <c r="ZE23" i="2" s="1"/>
  <c r="ZH23" i="2" s="1"/>
  <c r="ZK23" i="2" s="1"/>
  <c r="ZN23" i="2" s="1"/>
  <c r="ZQ23" i="2" s="1"/>
  <c r="ZT23" i="2" s="1"/>
  <c r="ZW23" i="2" s="1"/>
  <c r="ZZ23" i="2" s="1"/>
  <c r="AAC23" i="2" s="1"/>
  <c r="AAF23" i="2" s="1"/>
  <c r="AAJ23" i="2" s="1"/>
  <c r="AAM23" i="2" s="1"/>
  <c r="AAP23" i="2" s="1"/>
  <c r="AAS23" i="2" s="1"/>
  <c r="AAV23" i="2" s="1"/>
  <c r="AAY23" i="2" s="1"/>
  <c r="ABC23" i="2" s="1"/>
  <c r="ABF23" i="2" s="1"/>
  <c r="ABI23" i="2" s="1"/>
  <c r="ABL23" i="2" s="1"/>
  <c r="ABO23" i="2" s="1"/>
  <c r="ABR23" i="2" s="1"/>
  <c r="ABV23" i="2" s="1"/>
  <c r="ABY23" i="2" s="1"/>
  <c r="ACB23" i="2" s="1"/>
  <c r="ACE23" i="2" s="1"/>
  <c r="ACH23" i="2" s="1"/>
  <c r="ACK23" i="2" s="1"/>
  <c r="ACO23" i="2" s="1"/>
  <c r="ACR23" i="2" s="1"/>
  <c r="ACU23" i="2" s="1"/>
  <c r="ACX23" i="2" s="1"/>
  <c r="ADA23" i="2" s="1"/>
  <c r="QE23" i="2"/>
  <c r="QH23" i="2" s="1"/>
  <c r="QK23" i="2" s="1"/>
  <c r="QN23" i="2" s="1"/>
  <c r="QQ23" i="2" s="1"/>
  <c r="QT23" i="2" s="1"/>
  <c r="QX23" i="2" s="1"/>
  <c r="RA23" i="2" s="1"/>
  <c r="RE23" i="2" s="1"/>
  <c r="RH23" i="2" s="1"/>
  <c r="RK23" i="2" s="1"/>
  <c r="RO23" i="2" s="1"/>
  <c r="RR23" i="2" s="1"/>
  <c r="RU23" i="2" s="1"/>
  <c r="RX23" i="2" s="1"/>
  <c r="SA23" i="2" s="1"/>
  <c r="SD23" i="2" s="1"/>
  <c r="SG23" i="2" s="1"/>
  <c r="SJ23" i="2" s="1"/>
  <c r="SM23" i="2" s="1"/>
  <c r="SP23" i="2" s="1"/>
  <c r="SU23" i="2" s="1"/>
  <c r="SX23" i="2" s="1"/>
  <c r="TA23" i="2" s="1"/>
  <c r="TD23" i="2" s="1"/>
  <c r="TG23" i="2" s="1"/>
  <c r="TJ23" i="2" s="1"/>
  <c r="TM23" i="2" s="1"/>
  <c r="TP23" i="2" s="1"/>
  <c r="TT23" i="2" s="1"/>
  <c r="TW23" i="2" s="1"/>
  <c r="TZ23" i="2" s="1"/>
  <c r="UC23" i="2" s="1"/>
  <c r="UF23" i="2" s="1"/>
  <c r="UI23" i="2" s="1"/>
  <c r="UN23" i="2" s="1"/>
  <c r="UQ23" i="2" s="1"/>
  <c r="UT23" i="2" s="1"/>
  <c r="UW23" i="2" s="1"/>
  <c r="UZ23" i="2" s="1"/>
  <c r="VD23" i="2" s="1"/>
  <c r="QD42" i="2"/>
  <c r="QA37" i="2"/>
  <c r="QA46" i="2" s="1"/>
  <c r="QA48" i="2" s="1"/>
  <c r="QA15" i="2"/>
  <c r="QA42" i="2"/>
  <c r="PZ37" i="2"/>
  <c r="PZ15" i="2"/>
  <c r="PZ16" i="2" s="1"/>
  <c r="PZ17" i="2" s="1"/>
  <c r="PZ42" i="2"/>
  <c r="PX37" i="2"/>
  <c r="PX46" i="2" s="1"/>
  <c r="PX48" i="2" s="1"/>
  <c r="PX42" i="2"/>
  <c r="PX15" i="2"/>
  <c r="PW15" i="2"/>
  <c r="PW16" i="2" s="1"/>
  <c r="PW17" i="2" s="1"/>
  <c r="PW37" i="2"/>
  <c r="PW42" i="2"/>
  <c r="PU42" i="2"/>
  <c r="PU37" i="2"/>
  <c r="PU46" i="2" s="1"/>
  <c r="PU48" i="2" s="1"/>
  <c r="PU15" i="2"/>
  <c r="PT15" i="2"/>
  <c r="PT42" i="2"/>
  <c r="PT37" i="2"/>
  <c r="PR42" i="2"/>
  <c r="PR37" i="2"/>
  <c r="PR46" i="2" s="1"/>
  <c r="PR48" i="2" s="1"/>
  <c r="PR15" i="2"/>
  <c r="PQ37" i="2"/>
  <c r="PQ42" i="2"/>
  <c r="PQ15" i="2"/>
  <c r="PO42" i="2"/>
  <c r="PO15" i="2"/>
  <c r="PO37" i="2"/>
  <c r="PO46" i="2" s="1"/>
  <c r="PO48" i="2" s="1"/>
  <c r="PK37" i="2"/>
  <c r="PK39" i="2" s="1"/>
  <c r="PK43" i="2" s="1"/>
  <c r="PL42" i="2"/>
  <c r="PL37" i="2"/>
  <c r="PL46" i="2" s="1"/>
  <c r="PL48" i="2" s="1"/>
  <c r="PL15" i="2"/>
  <c r="PG39" i="2"/>
  <c r="PG43" i="2" s="1"/>
  <c r="PG46" i="2"/>
  <c r="PG48" i="2" s="1"/>
  <c r="PD46" i="2"/>
  <c r="PD48" i="2" s="1"/>
  <c r="PD39" i="2"/>
  <c r="PD43" i="2" s="1"/>
  <c r="PA39" i="2"/>
  <c r="PA43" i="2" s="1"/>
  <c r="PA46" i="2"/>
  <c r="PA48" i="2" s="1"/>
  <c r="PA16" i="2"/>
  <c r="PA17" i="2" s="1"/>
  <c r="OR40" i="2"/>
  <c r="OR44" i="2" s="1"/>
  <c r="OX39" i="2"/>
  <c r="OX43" i="2" s="1"/>
  <c r="OX46" i="2"/>
  <c r="OX48" i="2" s="1"/>
  <c r="OX16" i="2"/>
  <c r="OX17" i="2" s="1"/>
  <c r="OV49" i="2"/>
  <c r="OY49" i="2" s="1"/>
  <c r="PB49" i="2" s="1"/>
  <c r="PE49" i="2" s="1"/>
  <c r="PH49" i="2" s="1"/>
  <c r="OU46" i="2"/>
  <c r="OU48" i="2" s="1"/>
  <c r="OU39" i="2"/>
  <c r="OU43" i="2" s="1"/>
  <c r="OU16" i="2"/>
  <c r="OU17" i="2" s="1"/>
  <c r="FY40" i="2"/>
  <c r="FY44" i="2" s="1"/>
  <c r="FT3" i="11"/>
  <c r="FQ2" i="11"/>
  <c r="ADD23" i="2" l="1"/>
  <c r="ADH23" i="2" s="1"/>
  <c r="ADK23" i="2" s="1"/>
  <c r="ADN23" i="2" s="1"/>
  <c r="ADQ23" i="2" s="1"/>
  <c r="ADT23" i="2" s="1"/>
  <c r="ADZ23" i="2" s="1"/>
  <c r="AEC23" i="2" s="1"/>
  <c r="AEF23" i="2" s="1"/>
  <c r="AEI23" i="2" s="1"/>
  <c r="AEL23" i="2" s="1"/>
  <c r="AEP23" i="2" s="1"/>
  <c r="AES23" i="2" s="1"/>
  <c r="AEV23" i="2" s="1"/>
  <c r="AEY23" i="2" s="1"/>
  <c r="AFB23" i="2" s="1"/>
  <c r="AFE23" i="2" s="1"/>
  <c r="AFI23" i="2" s="1"/>
  <c r="AFL23" i="2" s="1"/>
  <c r="AFO23" i="2" s="1"/>
  <c r="AFR23" i="2" s="1"/>
  <c r="AFU23" i="2" s="1"/>
  <c r="AFX23" i="2" s="1"/>
  <c r="AGA23" i="2" s="1"/>
  <c r="AGD23" i="2" s="1"/>
  <c r="AGG23" i="2" s="1"/>
  <c r="AGJ23" i="2" s="1"/>
  <c r="AGM23" i="2" s="1"/>
  <c r="AGP23" i="2" s="1"/>
  <c r="AGS23" i="2" s="1"/>
  <c r="AGW23" i="2" s="1"/>
  <c r="AGZ23" i="2" s="1"/>
  <c r="AHC23" i="2" s="1"/>
  <c r="AHF23" i="2" s="1"/>
  <c r="AHI23" i="2" s="1"/>
  <c r="ZQ27" i="2"/>
  <c r="ZQ37" i="2" s="1"/>
  <c r="ZK47" i="2"/>
  <c r="ZN47" i="2"/>
  <c r="ZK15" i="2"/>
  <c r="ZK37" i="2"/>
  <c r="ZK42" i="2"/>
  <c r="ZH15" i="2"/>
  <c r="ZH42" i="2"/>
  <c r="ZH37" i="2"/>
  <c r="ZE37" i="2"/>
  <c r="ZE42" i="2"/>
  <c r="ZE15" i="2"/>
  <c r="ZE16" i="2" s="1"/>
  <c r="ZE17" i="2" s="1"/>
  <c r="ZB15" i="2"/>
  <c r="ZB16" i="2" s="1"/>
  <c r="ZB17" i="2" s="1"/>
  <c r="ZB42" i="2"/>
  <c r="ZB37" i="2"/>
  <c r="YY15" i="2"/>
  <c r="YY16" i="2" s="1"/>
  <c r="YY17" i="2" s="1"/>
  <c r="YY37" i="2"/>
  <c r="YY42" i="2"/>
  <c r="YV15" i="2"/>
  <c r="YV16" i="2" s="1"/>
  <c r="YV17" i="2" s="1"/>
  <c r="YV42" i="2"/>
  <c r="YV37" i="2"/>
  <c r="YR37" i="2"/>
  <c r="YR42" i="2"/>
  <c r="YR15" i="2"/>
  <c r="YR16" i="2" s="1"/>
  <c r="YR17" i="2" s="1"/>
  <c r="YO15" i="2"/>
  <c r="YO16" i="2" s="1"/>
  <c r="YO17" i="2" s="1"/>
  <c r="YO37" i="2"/>
  <c r="YO42" i="2"/>
  <c r="YL37" i="2"/>
  <c r="YL42" i="2"/>
  <c r="YL15" i="2"/>
  <c r="YL16" i="2" s="1"/>
  <c r="YL17" i="2" s="1"/>
  <c r="YI15" i="2"/>
  <c r="YI16" i="2" s="1"/>
  <c r="YI17" i="2" s="1"/>
  <c r="YI37" i="2"/>
  <c r="YI42" i="2"/>
  <c r="YF37" i="2"/>
  <c r="YF42" i="2"/>
  <c r="YF15" i="2"/>
  <c r="YF16" i="2" s="1"/>
  <c r="YF17" i="2" s="1"/>
  <c r="YC15" i="2"/>
  <c r="YC42" i="2"/>
  <c r="YC37" i="2"/>
  <c r="XZ42" i="2"/>
  <c r="XZ37" i="2"/>
  <c r="XZ15" i="2"/>
  <c r="XZ16" i="2" s="1"/>
  <c r="XZ17" i="2" s="1"/>
  <c r="XW15" i="2"/>
  <c r="XW16" i="2" s="1"/>
  <c r="XW17" i="2" s="1"/>
  <c r="XW37" i="2"/>
  <c r="XW42" i="2"/>
  <c r="XT15" i="2"/>
  <c r="XT16" i="2" s="1"/>
  <c r="XT17" i="2" s="1"/>
  <c r="XT42" i="2"/>
  <c r="XT37" i="2"/>
  <c r="XQ37" i="2"/>
  <c r="XQ15" i="2"/>
  <c r="XQ16" i="2" s="1"/>
  <c r="XQ17" i="2" s="1"/>
  <c r="XQ42" i="2"/>
  <c r="XN37" i="2"/>
  <c r="XN15" i="2"/>
  <c r="XN16" i="2" s="1"/>
  <c r="XN17" i="2" s="1"/>
  <c r="XN42" i="2"/>
  <c r="XK37" i="2"/>
  <c r="XK42" i="2"/>
  <c r="XK15" i="2"/>
  <c r="XK16" i="2" s="1"/>
  <c r="XK17" i="2" s="1"/>
  <c r="XD37" i="2"/>
  <c r="XD15" i="2"/>
  <c r="XD16" i="2" s="1"/>
  <c r="XD17" i="2" s="1"/>
  <c r="XD42" i="2"/>
  <c r="XA37" i="2"/>
  <c r="XA15" i="2"/>
  <c r="XA16" i="2" s="1"/>
  <c r="XA17" i="2" s="1"/>
  <c r="XA42" i="2"/>
  <c r="WX15" i="2"/>
  <c r="WX42" i="2"/>
  <c r="WX37" i="2"/>
  <c r="WU37" i="2"/>
  <c r="WU15" i="2"/>
  <c r="WU16" i="2" s="1"/>
  <c r="WU17" i="2" s="1"/>
  <c r="WU42" i="2"/>
  <c r="WR37" i="2"/>
  <c r="WR15" i="2"/>
  <c r="WR16" i="2" s="1"/>
  <c r="WR17" i="2" s="1"/>
  <c r="WR42" i="2"/>
  <c r="WO15" i="2"/>
  <c r="WO16" i="2" s="1"/>
  <c r="WO17" i="2" s="1"/>
  <c r="WO37" i="2"/>
  <c r="WO42" i="2"/>
  <c r="WL37" i="2"/>
  <c r="WL42" i="2"/>
  <c r="WL15" i="2"/>
  <c r="WL16" i="2" s="1"/>
  <c r="WL17" i="2" s="1"/>
  <c r="WI37" i="2"/>
  <c r="WI42" i="2"/>
  <c r="WI15" i="2"/>
  <c r="WF15" i="2"/>
  <c r="WF16" i="2" s="1"/>
  <c r="WF17" i="2" s="1"/>
  <c r="WF37" i="2"/>
  <c r="WF42" i="2"/>
  <c r="WC42" i="2"/>
  <c r="WC37" i="2"/>
  <c r="WC15" i="2"/>
  <c r="WC16" i="2" s="1"/>
  <c r="WC17" i="2" s="1"/>
  <c r="VZ15" i="2"/>
  <c r="VZ16" i="2" s="1"/>
  <c r="VZ17" i="2" s="1"/>
  <c r="VZ37" i="2"/>
  <c r="VZ42" i="2"/>
  <c r="VW15" i="2"/>
  <c r="VW16" i="2" s="1"/>
  <c r="VW17" i="2" s="1"/>
  <c r="VW37" i="2"/>
  <c r="VW42" i="2"/>
  <c r="VR37" i="2"/>
  <c r="VR42" i="2"/>
  <c r="VR15" i="2"/>
  <c r="VR16" i="2" s="1"/>
  <c r="VR17" i="2" s="1"/>
  <c r="VO15" i="2"/>
  <c r="VO16" i="2" s="1"/>
  <c r="VO17" i="2" s="1"/>
  <c r="VO42" i="2"/>
  <c r="VO37" i="2"/>
  <c r="VL37" i="2"/>
  <c r="VL42" i="2"/>
  <c r="VL15" i="2"/>
  <c r="VI37" i="2"/>
  <c r="VI15" i="2"/>
  <c r="VI42" i="2"/>
  <c r="VG23" i="2"/>
  <c r="VJ23" i="2" s="1"/>
  <c r="VM23" i="2" s="1"/>
  <c r="VP23" i="2" s="1"/>
  <c r="VS23" i="2" s="1"/>
  <c r="VX23" i="2" s="1"/>
  <c r="WA23" i="2" s="1"/>
  <c r="WD23" i="2" s="1"/>
  <c r="WG23" i="2" s="1"/>
  <c r="WJ23" i="2" s="1"/>
  <c r="WM23" i="2" s="1"/>
  <c r="WP23" i="2" s="1"/>
  <c r="WS23" i="2" s="1"/>
  <c r="WV23" i="2" s="1"/>
  <c r="WY23" i="2" s="1"/>
  <c r="XB23" i="2" s="1"/>
  <c r="XE23" i="2" s="1"/>
  <c r="XI23" i="2" s="1"/>
  <c r="XL23" i="2" s="1"/>
  <c r="XO23" i="2" s="1"/>
  <c r="XR23" i="2" s="1"/>
  <c r="XU23" i="2" s="1"/>
  <c r="XX23" i="2" s="1"/>
  <c r="YA23" i="2" s="1"/>
  <c r="YD23" i="2" s="1"/>
  <c r="YG23" i="2" s="1"/>
  <c r="YJ23" i="2" s="1"/>
  <c r="YM23" i="2" s="1"/>
  <c r="YP23" i="2" s="1"/>
  <c r="YS23" i="2" s="1"/>
  <c r="YW23" i="2" s="1"/>
  <c r="YZ23" i="2" s="1"/>
  <c r="ZC23" i="2" s="1"/>
  <c r="ZF23" i="2" s="1"/>
  <c r="ZI23" i="2" s="1"/>
  <c r="ZL23" i="2" s="1"/>
  <c r="ZO23" i="2" s="1"/>
  <c r="ZR23" i="2" s="1"/>
  <c r="ZU23" i="2" s="1"/>
  <c r="ZX23" i="2" s="1"/>
  <c r="AAA23" i="2" s="1"/>
  <c r="AAD23" i="2" s="1"/>
  <c r="AAG23" i="2" s="1"/>
  <c r="AAK23" i="2" s="1"/>
  <c r="AAN23" i="2" s="1"/>
  <c r="AAQ23" i="2" s="1"/>
  <c r="AAT23" i="2" s="1"/>
  <c r="AAW23" i="2" s="1"/>
  <c r="AAZ23" i="2" s="1"/>
  <c r="ABD23" i="2" s="1"/>
  <c r="ABG23" i="2" s="1"/>
  <c r="ABJ23" i="2" s="1"/>
  <c r="ABM23" i="2" s="1"/>
  <c r="ABP23" i="2" s="1"/>
  <c r="ABS23" i="2" s="1"/>
  <c r="ABW23" i="2" s="1"/>
  <c r="ABZ23" i="2" s="1"/>
  <c r="ACC23" i="2" s="1"/>
  <c r="ACF23" i="2" s="1"/>
  <c r="ACI23" i="2" s="1"/>
  <c r="ACL23" i="2" s="1"/>
  <c r="ACP23" i="2" s="1"/>
  <c r="ACS23" i="2" s="1"/>
  <c r="ACV23" i="2" s="1"/>
  <c r="ACY23" i="2" s="1"/>
  <c r="ADB23" i="2" s="1"/>
  <c r="ADE23" i="2" s="1"/>
  <c r="ADI23" i="2" s="1"/>
  <c r="ADL23" i="2" s="1"/>
  <c r="ADO23" i="2" s="1"/>
  <c r="ADR23" i="2" s="1"/>
  <c r="ADU23" i="2" s="1"/>
  <c r="AEA23" i="2" s="1"/>
  <c r="AED23" i="2" s="1"/>
  <c r="AEG23" i="2" s="1"/>
  <c r="AEM23" i="2" s="1"/>
  <c r="AEQ23" i="2" s="1"/>
  <c r="AET23" i="2" s="1"/>
  <c r="AEW23" i="2" s="1"/>
  <c r="AEZ23" i="2" s="1"/>
  <c r="AFC23" i="2" s="1"/>
  <c r="AFF23" i="2" s="1"/>
  <c r="AFJ23" i="2" s="1"/>
  <c r="AFM23" i="2" s="1"/>
  <c r="AFP23" i="2" s="1"/>
  <c r="AFS23" i="2" s="1"/>
  <c r="AFV23" i="2" s="1"/>
  <c r="AFY23" i="2" s="1"/>
  <c r="AGB23" i="2" s="1"/>
  <c r="AGE23" i="2" s="1"/>
  <c r="AGH23" i="2" s="1"/>
  <c r="AGK23" i="2" s="1"/>
  <c r="AGN23" i="2" s="1"/>
  <c r="AGQ23" i="2" s="1"/>
  <c r="AGT23" i="2" s="1"/>
  <c r="AGX23" i="2" s="1"/>
  <c r="AHA23" i="2" s="1"/>
  <c r="AHD23" i="2" s="1"/>
  <c r="AHG23" i="2" s="1"/>
  <c r="AHJ23" i="2" s="1"/>
  <c r="AHM23" i="2" s="1"/>
  <c r="AHQ23" i="2" s="1"/>
  <c r="AHT23" i="2" s="1"/>
  <c r="AHW23" i="2" s="1"/>
  <c r="AHZ23" i="2" s="1"/>
  <c r="AIC23" i="2" s="1"/>
  <c r="AIH23" i="2" s="1"/>
  <c r="AIK23" i="2" s="1"/>
  <c r="AIN23" i="2" s="1"/>
  <c r="AIQ23" i="2" s="1"/>
  <c r="AIU23" i="2" s="1"/>
  <c r="VD42" i="2"/>
  <c r="VD37" i="2"/>
  <c r="VD46" i="2" s="1"/>
  <c r="VD48" i="2" s="1"/>
  <c r="VD15" i="2"/>
  <c r="VF15" i="2"/>
  <c r="VF42" i="2"/>
  <c r="VF37" i="2"/>
  <c r="VC37" i="2"/>
  <c r="VC15" i="2"/>
  <c r="VC16" i="2" s="1"/>
  <c r="VC17" i="2" s="1"/>
  <c r="VC42" i="2"/>
  <c r="UZ42" i="2"/>
  <c r="UZ37" i="2"/>
  <c r="UZ46" i="2" s="1"/>
  <c r="UZ48" i="2" s="1"/>
  <c r="UZ15" i="2"/>
  <c r="UY37" i="2"/>
  <c r="UY15" i="2"/>
  <c r="UY16" i="2" s="1"/>
  <c r="UY17" i="2" s="1"/>
  <c r="UY42" i="2"/>
  <c r="UW37" i="2"/>
  <c r="UW46" i="2" s="1"/>
  <c r="UW48" i="2" s="1"/>
  <c r="UW42" i="2"/>
  <c r="UW15" i="2"/>
  <c r="UV37" i="2"/>
  <c r="UV42" i="2"/>
  <c r="UV15" i="2"/>
  <c r="UV16" i="2" s="1"/>
  <c r="UV17" i="2" s="1"/>
  <c r="UT37" i="2"/>
  <c r="UT46" i="2" s="1"/>
  <c r="UT48" i="2" s="1"/>
  <c r="UT42" i="2"/>
  <c r="UT15" i="2"/>
  <c r="US37" i="2"/>
  <c r="US42" i="2"/>
  <c r="US15" i="2"/>
  <c r="US16" i="2" s="1"/>
  <c r="US17" i="2" s="1"/>
  <c r="UQ42" i="2"/>
  <c r="UQ37" i="2"/>
  <c r="UQ46" i="2" s="1"/>
  <c r="UQ48" i="2" s="1"/>
  <c r="UQ15" i="2"/>
  <c r="UP42" i="2"/>
  <c r="UP15" i="2"/>
  <c r="UP16" i="2" s="1"/>
  <c r="UP17" i="2" s="1"/>
  <c r="UP37" i="2"/>
  <c r="UN37" i="2"/>
  <c r="UN46" i="2" s="1"/>
  <c r="UN48" i="2" s="1"/>
  <c r="UN49" i="2" s="1"/>
  <c r="UN42" i="2"/>
  <c r="UN15" i="2"/>
  <c r="UM37" i="2"/>
  <c r="UM15" i="2"/>
  <c r="UM16" i="2" s="1"/>
  <c r="UM17" i="2" s="1"/>
  <c r="UM42" i="2"/>
  <c r="UI42" i="2"/>
  <c r="UI37" i="2"/>
  <c r="UI46" i="2" s="1"/>
  <c r="UI48" i="2" s="1"/>
  <c r="UI15" i="2"/>
  <c r="UH37" i="2"/>
  <c r="UH42" i="2"/>
  <c r="UH15" i="2"/>
  <c r="UH16" i="2" s="1"/>
  <c r="UH17" i="2" s="1"/>
  <c r="UF42" i="2"/>
  <c r="UF37" i="2"/>
  <c r="UF46" i="2" s="1"/>
  <c r="UF48" i="2" s="1"/>
  <c r="UF15" i="2"/>
  <c r="OU49" i="2"/>
  <c r="OX49" i="2" s="1"/>
  <c r="PA49" i="2" s="1"/>
  <c r="PD49" i="2" s="1"/>
  <c r="PG49" i="2" s="1"/>
  <c r="UE42" i="2"/>
  <c r="UE37" i="2"/>
  <c r="UE15" i="2"/>
  <c r="UC42" i="2"/>
  <c r="UC15" i="2"/>
  <c r="UC37" i="2"/>
  <c r="UC46" i="2" s="1"/>
  <c r="UC48" i="2" s="1"/>
  <c r="UB15" i="2"/>
  <c r="UB16" i="2" s="1"/>
  <c r="UB17" i="2" s="1"/>
  <c r="UB37" i="2"/>
  <c r="UB42" i="2"/>
  <c r="TZ37" i="2"/>
  <c r="TZ46" i="2" s="1"/>
  <c r="TZ48" i="2" s="1"/>
  <c r="TZ15" i="2"/>
  <c r="TZ42" i="2"/>
  <c r="TY37" i="2"/>
  <c r="TY42" i="2"/>
  <c r="TY15" i="2"/>
  <c r="TY16" i="2" s="1"/>
  <c r="TY17" i="2" s="1"/>
  <c r="TW37" i="2"/>
  <c r="TW46" i="2" s="1"/>
  <c r="TW48" i="2" s="1"/>
  <c r="TW42" i="2"/>
  <c r="TW15" i="2"/>
  <c r="TV37" i="2"/>
  <c r="TV42" i="2"/>
  <c r="TV15" i="2"/>
  <c r="TV16" i="2" s="1"/>
  <c r="TV17" i="2" s="1"/>
  <c r="TT37" i="2"/>
  <c r="TT46" i="2" s="1"/>
  <c r="TT48" i="2" s="1"/>
  <c r="TT42" i="2"/>
  <c r="TT15" i="2"/>
  <c r="TS37" i="2"/>
  <c r="TS42" i="2"/>
  <c r="TS15" i="2"/>
  <c r="TS16" i="2" s="1"/>
  <c r="TS17" i="2" s="1"/>
  <c r="TP42" i="2"/>
  <c r="TP37" i="2"/>
  <c r="TP46" i="2" s="1"/>
  <c r="TP48" i="2" s="1"/>
  <c r="TP15" i="2"/>
  <c r="TO15" i="2"/>
  <c r="TO37" i="2"/>
  <c r="TO42" i="2"/>
  <c r="TM42" i="2"/>
  <c r="TM37" i="2"/>
  <c r="TM46" i="2" s="1"/>
  <c r="TM48" i="2" s="1"/>
  <c r="TM15" i="2"/>
  <c r="TL42" i="2"/>
  <c r="TL37" i="2"/>
  <c r="TL15" i="2"/>
  <c r="TL16" i="2" s="1"/>
  <c r="TL17" i="2" s="1"/>
  <c r="TJ42" i="2"/>
  <c r="TJ37" i="2"/>
  <c r="TJ46" i="2" s="1"/>
  <c r="TJ48" i="2" s="1"/>
  <c r="TJ15" i="2"/>
  <c r="TI37" i="2"/>
  <c r="TI42" i="2"/>
  <c r="TI15" i="2"/>
  <c r="TG42" i="2"/>
  <c r="TG37" i="2"/>
  <c r="TG46" i="2" s="1"/>
  <c r="TG48" i="2" s="1"/>
  <c r="TG15" i="2"/>
  <c r="TF42" i="2"/>
  <c r="TF37" i="2"/>
  <c r="TF15" i="2"/>
  <c r="TF16" i="2" s="1"/>
  <c r="TF17" i="2" s="1"/>
  <c r="TD42" i="2"/>
  <c r="TD37" i="2"/>
  <c r="TD46" i="2" s="1"/>
  <c r="TD48" i="2" s="1"/>
  <c r="TD15" i="2"/>
  <c r="TC15" i="2"/>
  <c r="TC16" i="2" s="1"/>
  <c r="TC17" i="2" s="1"/>
  <c r="TC37" i="2"/>
  <c r="TC42" i="2"/>
  <c r="TA42" i="2"/>
  <c r="TA37" i="2"/>
  <c r="TA46" i="2" s="1"/>
  <c r="TA48" i="2" s="1"/>
  <c r="TA15" i="2"/>
  <c r="SZ37" i="2"/>
  <c r="SZ42" i="2"/>
  <c r="SZ15" i="2"/>
  <c r="SX42" i="2"/>
  <c r="SX15" i="2"/>
  <c r="SX37" i="2"/>
  <c r="SX46" i="2" s="1"/>
  <c r="SX48" i="2" s="1"/>
  <c r="SW37" i="2"/>
  <c r="SW42" i="2"/>
  <c r="SW15" i="2"/>
  <c r="SW16" i="2" s="1"/>
  <c r="SW17" i="2" s="1"/>
  <c r="SU37" i="2"/>
  <c r="SU46" i="2" s="1"/>
  <c r="SU48" i="2" s="1"/>
  <c r="SU15" i="2"/>
  <c r="SU42" i="2"/>
  <c r="ST37" i="2"/>
  <c r="ST15" i="2"/>
  <c r="ST16" i="2" s="1"/>
  <c r="ST17" i="2" s="1"/>
  <c r="ST42" i="2"/>
  <c r="SP42" i="2"/>
  <c r="SP37" i="2"/>
  <c r="SP46" i="2" s="1"/>
  <c r="SP48" i="2" s="1"/>
  <c r="SP15" i="2"/>
  <c r="SO42" i="2"/>
  <c r="SO37" i="2"/>
  <c r="SO15" i="2"/>
  <c r="SO16" i="2" s="1"/>
  <c r="SO17" i="2" s="1"/>
  <c r="SM15" i="2"/>
  <c r="SM42" i="2"/>
  <c r="SM37" i="2"/>
  <c r="SM46" i="2" s="1"/>
  <c r="SM48" i="2" s="1"/>
  <c r="SL42" i="2"/>
  <c r="SL15" i="2"/>
  <c r="SL16" i="2" s="1"/>
  <c r="SL17" i="2" s="1"/>
  <c r="SL37" i="2"/>
  <c r="SJ42" i="2"/>
  <c r="SJ37" i="2"/>
  <c r="SJ46" i="2" s="1"/>
  <c r="SJ48" i="2" s="1"/>
  <c r="SJ15" i="2"/>
  <c r="SI42" i="2"/>
  <c r="SI37" i="2"/>
  <c r="SI15" i="2"/>
  <c r="SI16" i="2" s="1"/>
  <c r="SI17" i="2" s="1"/>
  <c r="SG42" i="2"/>
  <c r="SG37" i="2"/>
  <c r="SG46" i="2" s="1"/>
  <c r="SG48" i="2" s="1"/>
  <c r="SG15" i="2"/>
  <c r="SF37" i="2"/>
  <c r="SF15" i="2"/>
  <c r="SF42" i="2"/>
  <c r="SD42" i="2"/>
  <c r="SD37" i="2"/>
  <c r="SD46" i="2" s="1"/>
  <c r="SD48" i="2" s="1"/>
  <c r="SD15" i="2"/>
  <c r="SC42" i="2"/>
  <c r="SC15" i="2"/>
  <c r="SC16" i="2" s="1"/>
  <c r="SC17" i="2" s="1"/>
  <c r="SC37" i="2"/>
  <c r="SA42" i="2"/>
  <c r="SA37" i="2"/>
  <c r="SA46" i="2" s="1"/>
  <c r="SA48" i="2" s="1"/>
  <c r="SA15" i="2"/>
  <c r="RZ37" i="2"/>
  <c r="RZ42" i="2"/>
  <c r="RZ15" i="2"/>
  <c r="RZ16" i="2" s="1"/>
  <c r="RZ17" i="2" s="1"/>
  <c r="RX42" i="2"/>
  <c r="RX37" i="2"/>
  <c r="RX46" i="2" s="1"/>
  <c r="RX48" i="2" s="1"/>
  <c r="RX15" i="2"/>
  <c r="RW37" i="2"/>
  <c r="RW15" i="2"/>
  <c r="RW16" i="2" s="1"/>
  <c r="RW17" i="2" s="1"/>
  <c r="RW42" i="2"/>
  <c r="RU37" i="2"/>
  <c r="RU46" i="2" s="1"/>
  <c r="RU48" i="2" s="1"/>
  <c r="RU42" i="2"/>
  <c r="RU15" i="2"/>
  <c r="RT42" i="2"/>
  <c r="RT15" i="2"/>
  <c r="RT16" i="2" s="1"/>
  <c r="RT17" i="2" s="1"/>
  <c r="RT37" i="2"/>
  <c r="RR42" i="2"/>
  <c r="RR37" i="2"/>
  <c r="RR46" i="2" s="1"/>
  <c r="RR48" i="2" s="1"/>
  <c r="RR15" i="2"/>
  <c r="RQ37" i="2"/>
  <c r="RQ15" i="2"/>
  <c r="RQ16" i="2" s="1"/>
  <c r="RQ17" i="2" s="1"/>
  <c r="RQ42" i="2"/>
  <c r="RO15" i="2"/>
  <c r="RO42" i="2"/>
  <c r="RO37" i="2"/>
  <c r="RO46" i="2" s="1"/>
  <c r="RO48" i="2" s="1"/>
  <c r="RN15" i="2"/>
  <c r="RN42" i="2"/>
  <c r="RN37" i="2"/>
  <c r="RK42" i="2"/>
  <c r="RK37" i="2"/>
  <c r="RK46" i="2" s="1"/>
  <c r="RK48" i="2" s="1"/>
  <c r="RK49" i="2" s="1"/>
  <c r="RK15" i="2"/>
  <c r="RJ37" i="2"/>
  <c r="RJ15" i="2"/>
  <c r="RJ42" i="2"/>
  <c r="RH15" i="2"/>
  <c r="RH42" i="2"/>
  <c r="RH37" i="2"/>
  <c r="RH46" i="2" s="1"/>
  <c r="RH48" i="2" s="1"/>
  <c r="RG37" i="2"/>
  <c r="RG15" i="2"/>
  <c r="RG42" i="2"/>
  <c r="RE15" i="2"/>
  <c r="RE42" i="2"/>
  <c r="RE37" i="2"/>
  <c r="RE46" i="2" s="1"/>
  <c r="RE48" i="2" s="1"/>
  <c r="RD15" i="2"/>
  <c r="RD16" i="2" s="1"/>
  <c r="RD17" i="2" s="1"/>
  <c r="RD37" i="2"/>
  <c r="RD42" i="2"/>
  <c r="RA42" i="2"/>
  <c r="RA37" i="2"/>
  <c r="RA46" i="2" s="1"/>
  <c r="RA48" i="2" s="1"/>
  <c r="RA15" i="2"/>
  <c r="QZ37" i="2"/>
  <c r="QZ42" i="2"/>
  <c r="QZ15" i="2"/>
  <c r="QZ16" i="2" s="1"/>
  <c r="QZ17" i="2" s="1"/>
  <c r="QX15" i="2"/>
  <c r="QX42" i="2"/>
  <c r="QX37" i="2"/>
  <c r="QX46" i="2" s="1"/>
  <c r="QX48" i="2" s="1"/>
  <c r="QW15" i="2"/>
  <c r="QW16" i="2" s="1"/>
  <c r="QW17" i="2" s="1"/>
  <c r="QW37" i="2"/>
  <c r="QW42" i="2"/>
  <c r="QD37" i="2"/>
  <c r="QD46" i="2" s="1"/>
  <c r="QD48" i="2" s="1"/>
  <c r="QD15" i="2"/>
  <c r="QD16" i="2" s="1"/>
  <c r="QD17" i="2" s="1"/>
  <c r="QT42" i="2"/>
  <c r="QT37" i="2"/>
  <c r="QT46" i="2" s="1"/>
  <c r="QT48" i="2" s="1"/>
  <c r="QT15" i="2"/>
  <c r="QS15" i="2"/>
  <c r="QS42" i="2"/>
  <c r="QS37" i="2"/>
  <c r="QQ37" i="2"/>
  <c r="QQ46" i="2" s="1"/>
  <c r="QQ48" i="2" s="1"/>
  <c r="QQ42" i="2"/>
  <c r="QQ15" i="2"/>
  <c r="QP15" i="2"/>
  <c r="QP16" i="2" s="1"/>
  <c r="QP17" i="2" s="1"/>
  <c r="QP37" i="2"/>
  <c r="QP42" i="2"/>
  <c r="QN42" i="2"/>
  <c r="QN37" i="2"/>
  <c r="QN46" i="2" s="1"/>
  <c r="QN48" i="2" s="1"/>
  <c r="QN15" i="2"/>
  <c r="QM15" i="2"/>
  <c r="QM37" i="2"/>
  <c r="QM42" i="2"/>
  <c r="QK42" i="2"/>
  <c r="QK37" i="2"/>
  <c r="QK46" i="2" s="1"/>
  <c r="QK48" i="2" s="1"/>
  <c r="QK15" i="2"/>
  <c r="QJ37" i="2"/>
  <c r="QJ15" i="2"/>
  <c r="QJ42" i="2"/>
  <c r="QH42" i="2"/>
  <c r="QH37" i="2"/>
  <c r="QH46" i="2" s="1"/>
  <c r="QH48" i="2" s="1"/>
  <c r="QH15" i="2"/>
  <c r="QG37" i="2"/>
  <c r="QG42" i="2"/>
  <c r="QG15" i="2"/>
  <c r="QE42" i="2"/>
  <c r="QE37" i="2"/>
  <c r="QE46" i="2" s="1"/>
  <c r="QE48" i="2" s="1"/>
  <c r="QE15" i="2"/>
  <c r="PZ39" i="2"/>
  <c r="PZ43" i="2" s="1"/>
  <c r="PZ46" i="2"/>
  <c r="PZ48" i="2" s="1"/>
  <c r="PW46" i="2"/>
  <c r="PW48" i="2" s="1"/>
  <c r="PW39" i="2"/>
  <c r="PW43" i="2" s="1"/>
  <c r="PT46" i="2"/>
  <c r="PT48" i="2" s="1"/>
  <c r="PT39" i="2"/>
  <c r="PT43" i="2" s="1"/>
  <c r="PT16" i="2"/>
  <c r="PT17" i="2" s="1"/>
  <c r="PK46" i="2"/>
  <c r="PK48" i="2" s="1"/>
  <c r="PK49" i="2" s="1"/>
  <c r="PK40" i="2"/>
  <c r="PK44" i="2" s="1"/>
  <c r="PQ16" i="2"/>
  <c r="PQ17" i="2" s="1"/>
  <c r="PQ46" i="2"/>
  <c r="PQ48" i="2" s="1"/>
  <c r="PQ39" i="2"/>
  <c r="PQ43" i="2" s="1"/>
  <c r="PN37" i="2"/>
  <c r="PN42" i="2"/>
  <c r="PN15" i="2"/>
  <c r="PN16" i="2" s="1"/>
  <c r="PN17" i="2" s="1"/>
  <c r="PD40" i="2"/>
  <c r="PD44" i="2" s="1"/>
  <c r="PA40" i="2"/>
  <c r="PA44" i="2" s="1"/>
  <c r="PL49" i="2"/>
  <c r="PO49" i="2" s="1"/>
  <c r="PR49" i="2" s="1"/>
  <c r="PU49" i="2" s="1"/>
  <c r="PX49" i="2" s="1"/>
  <c r="QA49" i="2" s="1"/>
  <c r="PG40" i="2"/>
  <c r="PG44" i="2" s="1"/>
  <c r="OX40" i="2"/>
  <c r="OX44" i="2" s="1"/>
  <c r="OU40" i="2"/>
  <c r="OU44" i="2" s="1"/>
  <c r="FT2" i="11"/>
  <c r="FU3" i="11"/>
  <c r="FV3" i="11" s="1"/>
  <c r="FV2" i="11" s="1"/>
  <c r="AIX23" i="2" l="1"/>
  <c r="AJA23" i="2" s="1"/>
  <c r="AJD23" i="2" s="1"/>
  <c r="AJG23" i="2" s="1"/>
  <c r="AJJ23" i="2" s="1"/>
  <c r="AJM23" i="2" s="1"/>
  <c r="AJP23" i="2" s="1"/>
  <c r="AJT23" i="2" s="1"/>
  <c r="AJW23" i="2" s="1"/>
  <c r="AJZ23" i="2" s="1"/>
  <c r="AKC23" i="2" s="1"/>
  <c r="AKF23" i="2" s="1"/>
  <c r="AKI23" i="2" s="1"/>
  <c r="AKM23" i="2" s="1"/>
  <c r="AKP23" i="2" s="1"/>
  <c r="AKS23" i="2" s="1"/>
  <c r="AKV23" i="2" s="1"/>
  <c r="AKY23" i="2" s="1"/>
  <c r="ALB23" i="2" s="1"/>
  <c r="ALF23" i="2" s="1"/>
  <c r="AIU37" i="2"/>
  <c r="AIU46" i="2" s="1"/>
  <c r="AIU48" i="2" s="1"/>
  <c r="AIU15" i="2"/>
  <c r="AIU42" i="2"/>
  <c r="AIQ42" i="2"/>
  <c r="AIQ15" i="2"/>
  <c r="AIQ37" i="2"/>
  <c r="AIQ46" i="2" s="1"/>
  <c r="AIQ48" i="2" s="1"/>
  <c r="AIN15" i="2"/>
  <c r="AIN42" i="2"/>
  <c r="AIN37" i="2"/>
  <c r="AIN46" i="2" s="1"/>
  <c r="AIN48" i="2" s="1"/>
  <c r="AIK42" i="2"/>
  <c r="AIK37" i="2"/>
  <c r="AIK46" i="2" s="1"/>
  <c r="AIK48" i="2" s="1"/>
  <c r="AIK15" i="2"/>
  <c r="AIH37" i="2"/>
  <c r="AIH46" i="2" s="1"/>
  <c r="AIH48" i="2" s="1"/>
  <c r="AIH15" i="2"/>
  <c r="AIH42" i="2"/>
  <c r="AIC15" i="2"/>
  <c r="AIC42" i="2"/>
  <c r="AIC37" i="2"/>
  <c r="AIC46" i="2" s="1"/>
  <c r="AIC48" i="2" s="1"/>
  <c r="AHZ42" i="2"/>
  <c r="AHZ37" i="2"/>
  <c r="AHZ46" i="2" s="1"/>
  <c r="AHZ48" i="2" s="1"/>
  <c r="AHZ15" i="2"/>
  <c r="AHW42" i="2"/>
  <c r="AHW37" i="2"/>
  <c r="AHW46" i="2" s="1"/>
  <c r="AHW48" i="2" s="1"/>
  <c r="AHW15" i="2"/>
  <c r="AHT42" i="2"/>
  <c r="AHT37" i="2"/>
  <c r="AHT46" i="2" s="1"/>
  <c r="AHT48" i="2" s="1"/>
  <c r="AHT15" i="2"/>
  <c r="AHQ42" i="2"/>
  <c r="AHQ37" i="2"/>
  <c r="AHQ46" i="2" s="1"/>
  <c r="AHQ48" i="2" s="1"/>
  <c r="AHQ15" i="2"/>
  <c r="AHL23" i="2"/>
  <c r="AHP23" i="2" s="1"/>
  <c r="AHS23" i="2" s="1"/>
  <c r="AHV23" i="2" s="1"/>
  <c r="AHY23" i="2" s="1"/>
  <c r="AIB23" i="2" s="1"/>
  <c r="AIG23" i="2" s="1"/>
  <c r="AIJ23" i="2" s="1"/>
  <c r="AIM23" i="2" s="1"/>
  <c r="AIP23" i="2" s="1"/>
  <c r="AIT23" i="2" s="1"/>
  <c r="AIW23" i="2" s="1"/>
  <c r="AIZ23" i="2" s="1"/>
  <c r="AJC23" i="2" s="1"/>
  <c r="AJF23" i="2" s="1"/>
  <c r="AJI23" i="2" s="1"/>
  <c r="AJL23" i="2" s="1"/>
  <c r="AJO23" i="2" s="1"/>
  <c r="AJS23" i="2" s="1"/>
  <c r="AJV23" i="2" s="1"/>
  <c r="AJY23" i="2" s="1"/>
  <c r="AKB23" i="2" s="1"/>
  <c r="AKE23" i="2" s="1"/>
  <c r="AHM37" i="2"/>
  <c r="AHM46" i="2" s="1"/>
  <c r="AHM48" i="2" s="1"/>
  <c r="AHM42" i="2"/>
  <c r="AHM15" i="2"/>
  <c r="AHJ42" i="2"/>
  <c r="AHJ37" i="2"/>
  <c r="AHJ46" i="2" s="1"/>
  <c r="AHJ48" i="2" s="1"/>
  <c r="AHJ49" i="2" s="1"/>
  <c r="AHJ15" i="2"/>
  <c r="AHG42" i="2"/>
  <c r="AHG37" i="2"/>
  <c r="AHG46" i="2" s="1"/>
  <c r="AHG48" i="2" s="1"/>
  <c r="AHG15" i="2"/>
  <c r="AHD37" i="2"/>
  <c r="AHD46" i="2" s="1"/>
  <c r="AHD48" i="2" s="1"/>
  <c r="AHD15" i="2"/>
  <c r="AHD42" i="2"/>
  <c r="AHA42" i="2"/>
  <c r="AHA37" i="2"/>
  <c r="AHA46" i="2" s="1"/>
  <c r="AHA48" i="2" s="1"/>
  <c r="AHA15" i="2"/>
  <c r="AGX37" i="2"/>
  <c r="AGX46" i="2" s="1"/>
  <c r="AGX48" i="2" s="1"/>
  <c r="AGX42" i="2"/>
  <c r="AGX15" i="2"/>
  <c r="AGT37" i="2"/>
  <c r="AGT46" i="2" s="1"/>
  <c r="AGT48" i="2" s="1"/>
  <c r="AGT42" i="2"/>
  <c r="AGT15" i="2"/>
  <c r="AGQ42" i="2"/>
  <c r="AGQ37" i="2"/>
  <c r="AGQ46" i="2" s="1"/>
  <c r="AGQ48" i="2" s="1"/>
  <c r="AGQ15" i="2"/>
  <c r="AGN42" i="2"/>
  <c r="AGN37" i="2"/>
  <c r="AGN46" i="2" s="1"/>
  <c r="AGN48" i="2" s="1"/>
  <c r="AGN15" i="2"/>
  <c r="AGK42" i="2"/>
  <c r="AGK37" i="2"/>
  <c r="AGK46" i="2" s="1"/>
  <c r="AGK48" i="2" s="1"/>
  <c r="AGK15" i="2"/>
  <c r="AGH42" i="2"/>
  <c r="AGH37" i="2"/>
  <c r="AGH46" i="2" s="1"/>
  <c r="AGH48" i="2" s="1"/>
  <c r="AGH15" i="2"/>
  <c r="AGE42" i="2"/>
  <c r="AGE37" i="2"/>
  <c r="AGE46" i="2" s="1"/>
  <c r="AGE48" i="2" s="1"/>
  <c r="AGE15" i="2"/>
  <c r="AGB42" i="2"/>
  <c r="AGB37" i="2"/>
  <c r="AGB46" i="2" s="1"/>
  <c r="AGB48" i="2" s="1"/>
  <c r="AGB15" i="2"/>
  <c r="AFY42" i="2"/>
  <c r="AFY37" i="2"/>
  <c r="AFY46" i="2" s="1"/>
  <c r="AFY48" i="2" s="1"/>
  <c r="AFY15" i="2"/>
  <c r="AFV42" i="2"/>
  <c r="AFV37" i="2"/>
  <c r="AFV46" i="2" s="1"/>
  <c r="AFV48" i="2" s="1"/>
  <c r="AFV15" i="2"/>
  <c r="AFS15" i="2"/>
  <c r="AFS42" i="2"/>
  <c r="AFS37" i="2"/>
  <c r="AFS46" i="2" s="1"/>
  <c r="AFS48" i="2" s="1"/>
  <c r="AFP42" i="2"/>
  <c r="AFP15" i="2"/>
  <c r="AFP37" i="2"/>
  <c r="AFP46" i="2" s="1"/>
  <c r="AFP48" i="2" s="1"/>
  <c r="AFM42" i="2"/>
  <c r="AFM37" i="2"/>
  <c r="AFM46" i="2" s="1"/>
  <c r="AFM48" i="2" s="1"/>
  <c r="AFM15" i="2"/>
  <c r="AFJ42" i="2"/>
  <c r="AFJ37" i="2"/>
  <c r="AFJ46" i="2" s="1"/>
  <c r="AFJ48" i="2" s="1"/>
  <c r="AFJ15" i="2"/>
  <c r="AFF42" i="2"/>
  <c r="AFF37" i="2"/>
  <c r="AFF15" i="2"/>
  <c r="AFC37" i="2"/>
  <c r="AFC46" i="2" s="1"/>
  <c r="AFC48" i="2" s="1"/>
  <c r="AFC42" i="2"/>
  <c r="AFC15" i="2"/>
  <c r="AEZ42" i="2"/>
  <c r="AEZ37" i="2"/>
  <c r="AEZ46" i="2" s="1"/>
  <c r="AEZ48" i="2" s="1"/>
  <c r="AEZ15" i="2"/>
  <c r="AEW42" i="2"/>
  <c r="AEW37" i="2"/>
  <c r="AEW46" i="2" s="1"/>
  <c r="AEW48" i="2" s="1"/>
  <c r="AEW15" i="2"/>
  <c r="AET37" i="2"/>
  <c r="AET46" i="2" s="1"/>
  <c r="AET48" i="2" s="1"/>
  <c r="AET15" i="2"/>
  <c r="AET42" i="2"/>
  <c r="AEQ42" i="2"/>
  <c r="AEQ37" i="2"/>
  <c r="AEQ46" i="2" s="1"/>
  <c r="AEQ48" i="2" s="1"/>
  <c r="AEQ15" i="2"/>
  <c r="AEM42" i="2"/>
  <c r="AEM37" i="2"/>
  <c r="AEM46" i="2" s="1"/>
  <c r="AEM48" i="2" s="1"/>
  <c r="AEM15" i="2"/>
  <c r="AEG42" i="2"/>
  <c r="AEG37" i="2"/>
  <c r="AEG46" i="2" s="1"/>
  <c r="AEG48" i="2" s="1"/>
  <c r="AEG15" i="2"/>
  <c r="AED37" i="2"/>
  <c r="AED46" i="2" s="1"/>
  <c r="AED48" i="2" s="1"/>
  <c r="AED42" i="2"/>
  <c r="AED15" i="2"/>
  <c r="AEA42" i="2"/>
  <c r="AEA37" i="2"/>
  <c r="AEA46" i="2" s="1"/>
  <c r="AEA48" i="2" s="1"/>
  <c r="AEA49" i="2" s="1"/>
  <c r="AEA15" i="2"/>
  <c r="ADU42" i="2"/>
  <c r="ADU37" i="2"/>
  <c r="ADU46" i="2" s="1"/>
  <c r="ADU48" i="2" s="1"/>
  <c r="ADU15" i="2"/>
  <c r="ADR37" i="2"/>
  <c r="ADR46" i="2" s="1"/>
  <c r="ADR48" i="2" s="1"/>
  <c r="ADR42" i="2"/>
  <c r="ADR15" i="2"/>
  <c r="ADO37" i="2"/>
  <c r="ADO46" i="2" s="1"/>
  <c r="ADO48" i="2" s="1"/>
  <c r="ADO42" i="2"/>
  <c r="ADO15" i="2"/>
  <c r="ADL15" i="2"/>
  <c r="ADL42" i="2"/>
  <c r="ADL37" i="2"/>
  <c r="ADL46" i="2" s="1"/>
  <c r="ADL48" i="2" s="1"/>
  <c r="ADI42" i="2"/>
  <c r="ADI37" i="2"/>
  <c r="ADI46" i="2" s="1"/>
  <c r="ADI48" i="2" s="1"/>
  <c r="ADI15" i="2"/>
  <c r="ADE42" i="2"/>
  <c r="ADE37" i="2"/>
  <c r="ADE46" i="2" s="1"/>
  <c r="ADE48" i="2" s="1"/>
  <c r="ADE15" i="2"/>
  <c r="ADB15" i="2"/>
  <c r="ADB37" i="2"/>
  <c r="ADB46" i="2" s="1"/>
  <c r="ADB48" i="2" s="1"/>
  <c r="ADB42" i="2"/>
  <c r="ACY15" i="2"/>
  <c r="ACY42" i="2"/>
  <c r="ACY37" i="2"/>
  <c r="ACY46" i="2" s="1"/>
  <c r="ACY48" i="2" s="1"/>
  <c r="ACV42" i="2"/>
  <c r="ACV37" i="2"/>
  <c r="ACV46" i="2" s="1"/>
  <c r="ACV48" i="2" s="1"/>
  <c r="ACV15" i="2"/>
  <c r="ACS37" i="2"/>
  <c r="ACS46" i="2" s="1"/>
  <c r="ACS48" i="2" s="1"/>
  <c r="ACS42" i="2"/>
  <c r="ACS15" i="2"/>
  <c r="ACP37" i="2"/>
  <c r="ACP46" i="2" s="1"/>
  <c r="ACP48" i="2" s="1"/>
  <c r="ACP42" i="2"/>
  <c r="ACP15" i="2"/>
  <c r="ACL42" i="2"/>
  <c r="ACL37" i="2"/>
  <c r="ACL46" i="2" s="1"/>
  <c r="ACL48" i="2" s="1"/>
  <c r="ACL15" i="2"/>
  <c r="ACI37" i="2"/>
  <c r="ACI46" i="2" s="1"/>
  <c r="ACI48" i="2" s="1"/>
  <c r="ACI15" i="2"/>
  <c r="ACI42" i="2"/>
  <c r="ACF42" i="2"/>
  <c r="ACF37" i="2"/>
  <c r="ACF46" i="2" s="1"/>
  <c r="ACF48" i="2" s="1"/>
  <c r="ACF15" i="2"/>
  <c r="ACC42" i="2"/>
  <c r="ACC37" i="2"/>
  <c r="ACC46" i="2" s="1"/>
  <c r="ACC48" i="2" s="1"/>
  <c r="ACC15" i="2"/>
  <c r="ABZ42" i="2"/>
  <c r="ABZ37" i="2"/>
  <c r="ABZ46" i="2" s="1"/>
  <c r="ABZ48" i="2" s="1"/>
  <c r="ABZ15" i="2"/>
  <c r="ABW15" i="2"/>
  <c r="ABW42" i="2"/>
  <c r="ABW37" i="2"/>
  <c r="ABW46" i="2" s="1"/>
  <c r="ABW48" i="2" s="1"/>
  <c r="ABS42" i="2"/>
  <c r="ABS37" i="2"/>
  <c r="ABS46" i="2" s="1"/>
  <c r="ABS48" i="2" s="1"/>
  <c r="ABS15" i="2"/>
  <c r="ABP42" i="2"/>
  <c r="ABP37" i="2"/>
  <c r="ABP46" i="2" s="1"/>
  <c r="ABP48" i="2" s="1"/>
  <c r="ABP15" i="2"/>
  <c r="ABM42" i="2"/>
  <c r="ABM37" i="2"/>
  <c r="ABM46" i="2" s="1"/>
  <c r="ABM48" i="2" s="1"/>
  <c r="ABM15" i="2"/>
  <c r="ABJ42" i="2"/>
  <c r="ABJ37" i="2"/>
  <c r="ABJ46" i="2" s="1"/>
  <c r="ABJ48" i="2" s="1"/>
  <c r="ABJ15" i="2"/>
  <c r="ABG42" i="2"/>
  <c r="ABG37" i="2"/>
  <c r="ABG46" i="2" s="1"/>
  <c r="ABG48" i="2" s="1"/>
  <c r="ABG15" i="2"/>
  <c r="ABD42" i="2"/>
  <c r="ABD37" i="2"/>
  <c r="ABD46" i="2" s="1"/>
  <c r="ABD48" i="2" s="1"/>
  <c r="ABD49" i="2" s="1"/>
  <c r="ABD15" i="2"/>
  <c r="AAZ42" i="2"/>
  <c r="AAZ37" i="2"/>
  <c r="AAZ46" i="2" s="1"/>
  <c r="AAZ48" i="2" s="1"/>
  <c r="AAZ15" i="2"/>
  <c r="AAW15" i="2"/>
  <c r="AAW42" i="2"/>
  <c r="AAW37" i="2"/>
  <c r="AAW46" i="2" s="1"/>
  <c r="AAW48" i="2" s="1"/>
  <c r="AAT42" i="2"/>
  <c r="AAT37" i="2"/>
  <c r="AAT46" i="2" s="1"/>
  <c r="AAT48" i="2" s="1"/>
  <c r="AAT15" i="2"/>
  <c r="AAQ37" i="2"/>
  <c r="AAQ46" i="2" s="1"/>
  <c r="AAQ48" i="2" s="1"/>
  <c r="AAQ42" i="2"/>
  <c r="AAQ15" i="2"/>
  <c r="AAN15" i="2"/>
  <c r="AAN42" i="2"/>
  <c r="AAN37" i="2"/>
  <c r="AAN46" i="2" s="1"/>
  <c r="AAN48" i="2" s="1"/>
  <c r="ZQ42" i="2"/>
  <c r="AAK42" i="2"/>
  <c r="AAK37" i="2"/>
  <c r="AAK46" i="2" s="1"/>
  <c r="AAK48" i="2" s="1"/>
  <c r="AAK15" i="2"/>
  <c r="AAG42" i="2"/>
  <c r="AAG37" i="2"/>
  <c r="AAG46" i="2" s="1"/>
  <c r="AAG48" i="2" s="1"/>
  <c r="AAG15" i="2"/>
  <c r="AAD15" i="2"/>
  <c r="AAD37" i="2"/>
  <c r="AAD46" i="2" s="1"/>
  <c r="AAD48" i="2" s="1"/>
  <c r="AAD42" i="2"/>
  <c r="AAA42" i="2"/>
  <c r="AAA37" i="2"/>
  <c r="AAA46" i="2" s="1"/>
  <c r="AAA48" i="2" s="1"/>
  <c r="AAA15" i="2"/>
  <c r="ZX42" i="2"/>
  <c r="ZX37" i="2"/>
  <c r="ZX46" i="2" s="1"/>
  <c r="ZX48" i="2" s="1"/>
  <c r="ZX15" i="2"/>
  <c r="ZQ15" i="2"/>
  <c r="ZQ16" i="2" s="1"/>
  <c r="ZQ17" i="2" s="1"/>
  <c r="ZU42" i="2"/>
  <c r="ZU37" i="2"/>
  <c r="ZU46" i="2" s="1"/>
  <c r="ZU48" i="2" s="1"/>
  <c r="ZU15" i="2"/>
  <c r="ZQ47" i="2"/>
  <c r="ZT27" i="2"/>
  <c r="ZW27" i="2" s="1"/>
  <c r="ZZ27" i="2" s="1"/>
  <c r="AAC27" i="2" s="1"/>
  <c r="AAF27" i="2" s="1"/>
  <c r="AAJ27" i="2" s="1"/>
  <c r="AAM27" i="2" s="1"/>
  <c r="AAP27" i="2" s="1"/>
  <c r="AAS27" i="2" s="1"/>
  <c r="AAV27" i="2" s="1"/>
  <c r="AAY27" i="2" s="1"/>
  <c r="ABC27" i="2" s="1"/>
  <c r="ABF27" i="2" s="1"/>
  <c r="ABI27" i="2" s="1"/>
  <c r="ABL27" i="2" s="1"/>
  <c r="ABO27" i="2" s="1"/>
  <c r="ABR27" i="2" s="1"/>
  <c r="ABV27" i="2" s="1"/>
  <c r="ABV37" i="2" s="1"/>
  <c r="ZR15" i="2"/>
  <c r="ZR42" i="2"/>
  <c r="ZR37" i="2"/>
  <c r="ZR46" i="2" s="1"/>
  <c r="ZR48" i="2" s="1"/>
  <c r="ZQ46" i="2"/>
  <c r="ZQ39" i="2"/>
  <c r="ZQ43" i="2" s="1"/>
  <c r="ZN42" i="2"/>
  <c r="ZN15" i="2"/>
  <c r="ZN16" i="2" s="1"/>
  <c r="ZN17" i="2" s="1"/>
  <c r="ZO15" i="2"/>
  <c r="ZO42" i="2"/>
  <c r="ZO37" i="2"/>
  <c r="ZO46" i="2" s="1"/>
  <c r="ZO48" i="2" s="1"/>
  <c r="ZN37" i="2"/>
  <c r="ZL42" i="2"/>
  <c r="ZL37" i="2"/>
  <c r="ZL46" i="2" s="1"/>
  <c r="ZL48" i="2" s="1"/>
  <c r="ZL15" i="2"/>
  <c r="ZK46" i="2"/>
  <c r="ZK48" i="2" s="1"/>
  <c r="ZK39" i="2"/>
  <c r="ZK43" i="2" s="1"/>
  <c r="ZK16" i="2"/>
  <c r="ZK17" i="2" s="1"/>
  <c r="ZI42" i="2"/>
  <c r="ZI37" i="2"/>
  <c r="ZI46" i="2" s="1"/>
  <c r="ZI48" i="2" s="1"/>
  <c r="ZI15" i="2"/>
  <c r="ZH46" i="2"/>
  <c r="ZH48" i="2" s="1"/>
  <c r="ZH39" i="2"/>
  <c r="ZH43" i="2" s="1"/>
  <c r="ZH16" i="2"/>
  <c r="ZH17" i="2" s="1"/>
  <c r="ZF42" i="2"/>
  <c r="ZF37" i="2"/>
  <c r="ZF46" i="2" s="1"/>
  <c r="ZF48" i="2" s="1"/>
  <c r="ZF15" i="2"/>
  <c r="ZE39" i="2"/>
  <c r="ZE43" i="2" s="1"/>
  <c r="ZE46" i="2"/>
  <c r="ZE48" i="2" s="1"/>
  <c r="ZC42" i="2"/>
  <c r="ZC37" i="2"/>
  <c r="ZC46" i="2" s="1"/>
  <c r="ZC48" i="2" s="1"/>
  <c r="ZC15" i="2"/>
  <c r="ZB46" i="2"/>
  <c r="ZB48" i="2" s="1"/>
  <c r="ZB39" i="2"/>
  <c r="ZB43" i="2" s="1"/>
  <c r="YZ42" i="2"/>
  <c r="YZ37" i="2"/>
  <c r="YZ46" i="2" s="1"/>
  <c r="YZ48" i="2" s="1"/>
  <c r="YZ15" i="2"/>
  <c r="YY46" i="2"/>
  <c r="YY48" i="2" s="1"/>
  <c r="YY39" i="2"/>
  <c r="YY43" i="2" s="1"/>
  <c r="YW42" i="2"/>
  <c r="YW37" i="2"/>
  <c r="YW46" i="2" s="1"/>
  <c r="YW48" i="2" s="1"/>
  <c r="YW15" i="2"/>
  <c r="YV39" i="2"/>
  <c r="YV43" i="2" s="1"/>
  <c r="YV46" i="2"/>
  <c r="YV48" i="2" s="1"/>
  <c r="YS15" i="2"/>
  <c r="YS42" i="2"/>
  <c r="YS37" i="2"/>
  <c r="YS46" i="2" s="1"/>
  <c r="YS48" i="2" s="1"/>
  <c r="YR46" i="2"/>
  <c r="YR48" i="2" s="1"/>
  <c r="YR39" i="2"/>
  <c r="YR43" i="2" s="1"/>
  <c r="YP37" i="2"/>
  <c r="YP46" i="2" s="1"/>
  <c r="YP48" i="2" s="1"/>
  <c r="YP42" i="2"/>
  <c r="YP15" i="2"/>
  <c r="YO46" i="2"/>
  <c r="YO48" i="2" s="1"/>
  <c r="YO39" i="2"/>
  <c r="YO43" i="2" s="1"/>
  <c r="YM42" i="2"/>
  <c r="YM37" i="2"/>
  <c r="YM46" i="2" s="1"/>
  <c r="YM48" i="2" s="1"/>
  <c r="YM15" i="2"/>
  <c r="YL46" i="2"/>
  <c r="YL48" i="2" s="1"/>
  <c r="YL39" i="2"/>
  <c r="YL43" i="2" s="1"/>
  <c r="YJ42" i="2"/>
  <c r="YJ37" i="2"/>
  <c r="YJ46" i="2" s="1"/>
  <c r="YJ48" i="2" s="1"/>
  <c r="YJ15" i="2"/>
  <c r="YI46" i="2"/>
  <c r="YI48" i="2" s="1"/>
  <c r="YI39" i="2"/>
  <c r="YI43" i="2" s="1"/>
  <c r="YG42" i="2"/>
  <c r="YG37" i="2"/>
  <c r="YG46" i="2" s="1"/>
  <c r="YG48" i="2" s="1"/>
  <c r="YG15" i="2"/>
  <c r="YF39" i="2"/>
  <c r="YF43" i="2" s="1"/>
  <c r="YF46" i="2"/>
  <c r="YF48" i="2" s="1"/>
  <c r="YD37" i="2"/>
  <c r="YD46" i="2" s="1"/>
  <c r="YD48" i="2" s="1"/>
  <c r="YD15" i="2"/>
  <c r="YD42" i="2"/>
  <c r="YC39" i="2"/>
  <c r="YC43" i="2" s="1"/>
  <c r="YC46" i="2"/>
  <c r="YC48" i="2" s="1"/>
  <c r="YC16" i="2"/>
  <c r="YC17" i="2" s="1"/>
  <c r="YA15" i="2"/>
  <c r="YA37" i="2"/>
  <c r="YA46" i="2" s="1"/>
  <c r="YA48" i="2" s="1"/>
  <c r="YA42" i="2"/>
  <c r="XZ39" i="2"/>
  <c r="XZ43" i="2" s="1"/>
  <c r="XZ46" i="2"/>
  <c r="XZ48" i="2" s="1"/>
  <c r="XX42" i="2"/>
  <c r="XX15" i="2"/>
  <c r="XX37" i="2"/>
  <c r="XX46" i="2" s="1"/>
  <c r="XX48" i="2" s="1"/>
  <c r="XW46" i="2"/>
  <c r="XW48" i="2" s="1"/>
  <c r="XW39" i="2"/>
  <c r="XW43" i="2" s="1"/>
  <c r="XU42" i="2"/>
  <c r="XU37" i="2"/>
  <c r="XU46" i="2" s="1"/>
  <c r="XU48" i="2" s="1"/>
  <c r="XU15" i="2"/>
  <c r="XT46" i="2"/>
  <c r="XT48" i="2" s="1"/>
  <c r="XT39" i="2"/>
  <c r="XT43" i="2" s="1"/>
  <c r="XR37" i="2"/>
  <c r="XR42" i="2"/>
  <c r="XR15" i="2"/>
  <c r="XQ46" i="2"/>
  <c r="XQ48" i="2" s="1"/>
  <c r="XQ49" i="2" s="1"/>
  <c r="XQ39" i="2"/>
  <c r="XQ43" i="2" s="1"/>
  <c r="XO42" i="2"/>
  <c r="XO37" i="2"/>
  <c r="XO46" i="2" s="1"/>
  <c r="XO48" i="2" s="1"/>
  <c r="XO15" i="2"/>
  <c r="XN46" i="2"/>
  <c r="XN48" i="2" s="1"/>
  <c r="XN39" i="2"/>
  <c r="XN43" i="2" s="1"/>
  <c r="XL42" i="2"/>
  <c r="XL37" i="2"/>
  <c r="XL46" i="2" s="1"/>
  <c r="XL48" i="2" s="1"/>
  <c r="XL15" i="2"/>
  <c r="XK39" i="2"/>
  <c r="XK43" i="2" s="1"/>
  <c r="XK46" i="2"/>
  <c r="XK48" i="2" s="1"/>
  <c r="XI37" i="2"/>
  <c r="XI46" i="2" s="1"/>
  <c r="XI48" i="2" s="1"/>
  <c r="XI42" i="2"/>
  <c r="XI15" i="2"/>
  <c r="XH15" i="2"/>
  <c r="XH16" i="2" s="1"/>
  <c r="XH17" i="2" s="1"/>
  <c r="XH37" i="2"/>
  <c r="XH42" i="2"/>
  <c r="XE15" i="2"/>
  <c r="XE42" i="2"/>
  <c r="XE37" i="2"/>
  <c r="XE46" i="2" s="1"/>
  <c r="XE48" i="2" s="1"/>
  <c r="XD39" i="2"/>
  <c r="XD43" i="2" s="1"/>
  <c r="XD46" i="2"/>
  <c r="XD48" i="2" s="1"/>
  <c r="XB37" i="2"/>
  <c r="XB46" i="2" s="1"/>
  <c r="XB48" i="2" s="1"/>
  <c r="XB42" i="2"/>
  <c r="XB15" i="2"/>
  <c r="XA46" i="2"/>
  <c r="XA48" i="2" s="1"/>
  <c r="XA39" i="2"/>
  <c r="XA43" i="2" s="1"/>
  <c r="WY42" i="2"/>
  <c r="WY15" i="2"/>
  <c r="WY37" i="2"/>
  <c r="WY46" i="2" s="1"/>
  <c r="WY48" i="2" s="1"/>
  <c r="WV42" i="2"/>
  <c r="WV37" i="2"/>
  <c r="WV46" i="2" s="1"/>
  <c r="WV48" i="2" s="1"/>
  <c r="WV15" i="2"/>
  <c r="WX46" i="2"/>
  <c r="WX48" i="2" s="1"/>
  <c r="WX39" i="2"/>
  <c r="WX43" i="2" s="1"/>
  <c r="WX16" i="2"/>
  <c r="WX17" i="2" s="1"/>
  <c r="WU46" i="2"/>
  <c r="WU48" i="2" s="1"/>
  <c r="WU39" i="2"/>
  <c r="WU43" i="2" s="1"/>
  <c r="WS42" i="2"/>
  <c r="WS37" i="2"/>
  <c r="WS46" i="2" s="1"/>
  <c r="WS48" i="2" s="1"/>
  <c r="WS15" i="2"/>
  <c r="WR46" i="2"/>
  <c r="WR48" i="2" s="1"/>
  <c r="WR39" i="2"/>
  <c r="WR43" i="2" s="1"/>
  <c r="WP15" i="2"/>
  <c r="WP42" i="2"/>
  <c r="WP37" i="2"/>
  <c r="WP46" i="2" s="1"/>
  <c r="WP48" i="2" s="1"/>
  <c r="WO46" i="2"/>
  <c r="WO48" i="2" s="1"/>
  <c r="WO39" i="2"/>
  <c r="WO43" i="2" s="1"/>
  <c r="WM37" i="2"/>
  <c r="WM46" i="2" s="1"/>
  <c r="WM48" i="2" s="1"/>
  <c r="WM15" i="2"/>
  <c r="WM42" i="2"/>
  <c r="WL46" i="2"/>
  <c r="WL48" i="2" s="1"/>
  <c r="WL39" i="2"/>
  <c r="WL43" i="2" s="1"/>
  <c r="WJ42" i="2"/>
  <c r="WJ37" i="2"/>
  <c r="WJ46" i="2" s="1"/>
  <c r="WJ48" i="2" s="1"/>
  <c r="WJ15" i="2"/>
  <c r="WI16" i="2"/>
  <c r="WI17" i="2" s="1"/>
  <c r="WI39" i="2"/>
  <c r="WI43" i="2" s="1"/>
  <c r="WI46" i="2"/>
  <c r="WI48" i="2" s="1"/>
  <c r="WG37" i="2"/>
  <c r="WG46" i="2" s="1"/>
  <c r="WG48" i="2" s="1"/>
  <c r="WG15" i="2"/>
  <c r="WG42" i="2"/>
  <c r="WF39" i="2"/>
  <c r="WF43" i="2" s="1"/>
  <c r="WF46" i="2"/>
  <c r="WF48" i="2" s="1"/>
  <c r="WD42" i="2"/>
  <c r="WD37" i="2"/>
  <c r="WD46" i="2" s="1"/>
  <c r="WD48" i="2" s="1"/>
  <c r="WD15" i="2"/>
  <c r="WC46" i="2"/>
  <c r="WC48" i="2" s="1"/>
  <c r="WC39" i="2"/>
  <c r="WC43" i="2" s="1"/>
  <c r="WA42" i="2"/>
  <c r="WA37" i="2"/>
  <c r="WA46" i="2" s="1"/>
  <c r="WA48" i="2" s="1"/>
  <c r="WA15" i="2"/>
  <c r="VZ39" i="2"/>
  <c r="VZ43" i="2" s="1"/>
  <c r="VZ46" i="2"/>
  <c r="VZ48" i="2" s="1"/>
  <c r="VX42" i="2"/>
  <c r="VX37" i="2"/>
  <c r="VX46" i="2" s="1"/>
  <c r="VX48" i="2" s="1"/>
  <c r="VX15" i="2"/>
  <c r="VW39" i="2"/>
  <c r="VW43" i="2" s="1"/>
  <c r="VW46" i="2"/>
  <c r="VW48" i="2" s="1"/>
  <c r="VS42" i="2"/>
  <c r="VS37" i="2"/>
  <c r="VS46" i="2" s="1"/>
  <c r="VS48" i="2" s="1"/>
  <c r="VS15" i="2"/>
  <c r="VR39" i="2"/>
  <c r="VR43" i="2" s="1"/>
  <c r="VR46" i="2"/>
  <c r="VR48" i="2" s="1"/>
  <c r="VP42" i="2"/>
  <c r="VP37" i="2"/>
  <c r="VP46" i="2" s="1"/>
  <c r="VP48" i="2" s="1"/>
  <c r="VP15" i="2"/>
  <c r="VO39" i="2"/>
  <c r="VO43" i="2" s="1"/>
  <c r="VO46" i="2"/>
  <c r="VO48" i="2" s="1"/>
  <c r="VM42" i="2"/>
  <c r="VM37" i="2"/>
  <c r="VM46" i="2" s="1"/>
  <c r="VM48" i="2" s="1"/>
  <c r="VM15" i="2"/>
  <c r="VL16" i="2"/>
  <c r="VL17" i="2" s="1"/>
  <c r="VL46" i="2"/>
  <c r="VL48" i="2" s="1"/>
  <c r="VL39" i="2"/>
  <c r="VL43" i="2" s="1"/>
  <c r="VJ37" i="2"/>
  <c r="VJ46" i="2" s="1"/>
  <c r="VJ48" i="2" s="1"/>
  <c r="VJ15" i="2"/>
  <c r="VJ42" i="2"/>
  <c r="VI16" i="2"/>
  <c r="VI17" i="2" s="1"/>
  <c r="VI46" i="2"/>
  <c r="VI48" i="2" s="1"/>
  <c r="VI39" i="2"/>
  <c r="VI43" i="2" s="1"/>
  <c r="VG37" i="2"/>
  <c r="VG46" i="2" s="1"/>
  <c r="VG48" i="2" s="1"/>
  <c r="VG42" i="2"/>
  <c r="VG15" i="2"/>
  <c r="VF46" i="2"/>
  <c r="VF48" i="2" s="1"/>
  <c r="VF39" i="2"/>
  <c r="VF43" i="2" s="1"/>
  <c r="VF16" i="2"/>
  <c r="VF17" i="2" s="1"/>
  <c r="VC46" i="2"/>
  <c r="VC48" i="2" s="1"/>
  <c r="VC39" i="2"/>
  <c r="VC43" i="2" s="1"/>
  <c r="UY39" i="2"/>
  <c r="UY43" i="2" s="1"/>
  <c r="UY46" i="2"/>
  <c r="UY48" i="2" s="1"/>
  <c r="UV46" i="2"/>
  <c r="UV48" i="2" s="1"/>
  <c r="UV39" i="2"/>
  <c r="UV43" i="2" s="1"/>
  <c r="US39" i="2"/>
  <c r="US43" i="2" s="1"/>
  <c r="US46" i="2"/>
  <c r="US48" i="2" s="1"/>
  <c r="UQ49" i="2"/>
  <c r="UT49" i="2" s="1"/>
  <c r="UW49" i="2" s="1"/>
  <c r="UZ49" i="2" s="1"/>
  <c r="VD49" i="2" s="1"/>
  <c r="UP46" i="2"/>
  <c r="UP48" i="2" s="1"/>
  <c r="UP39" i="2"/>
  <c r="UP43" i="2" s="1"/>
  <c r="UM39" i="2"/>
  <c r="UM43" i="2" s="1"/>
  <c r="UM46" i="2"/>
  <c r="UM48" i="2" s="1"/>
  <c r="UM49" i="2" s="1"/>
  <c r="UH46" i="2"/>
  <c r="UH48" i="2" s="1"/>
  <c r="UH39" i="2"/>
  <c r="UH43" i="2" s="1"/>
  <c r="UE16" i="2"/>
  <c r="UE17" i="2" s="1"/>
  <c r="UE39" i="2"/>
  <c r="UE43" i="2" s="1"/>
  <c r="UE46" i="2"/>
  <c r="UE48" i="2" s="1"/>
  <c r="UB46" i="2"/>
  <c r="UB48" i="2" s="1"/>
  <c r="UB39" i="2"/>
  <c r="UB43" i="2" s="1"/>
  <c r="TY39" i="2"/>
  <c r="TY43" i="2" s="1"/>
  <c r="TY46" i="2"/>
  <c r="TY48" i="2" s="1"/>
  <c r="TV39" i="2"/>
  <c r="TV43" i="2" s="1"/>
  <c r="TV46" i="2"/>
  <c r="TV48" i="2" s="1"/>
  <c r="TS39" i="2"/>
  <c r="TS43" i="2" s="1"/>
  <c r="TS46" i="2"/>
  <c r="TS48" i="2" s="1"/>
  <c r="TO46" i="2"/>
  <c r="TO48" i="2" s="1"/>
  <c r="TO39" i="2"/>
  <c r="TO43" i="2" s="1"/>
  <c r="TO16" i="2"/>
  <c r="TO17" i="2" s="1"/>
  <c r="TL39" i="2"/>
  <c r="TL43" i="2" s="1"/>
  <c r="TL46" i="2"/>
  <c r="TL48" i="2" s="1"/>
  <c r="TI16" i="2"/>
  <c r="TI17" i="2" s="1"/>
  <c r="TI46" i="2"/>
  <c r="TI48" i="2" s="1"/>
  <c r="TI39" i="2"/>
  <c r="TI43" i="2" s="1"/>
  <c r="TF46" i="2"/>
  <c r="TF48" i="2" s="1"/>
  <c r="TF39" i="2"/>
  <c r="TF43" i="2" s="1"/>
  <c r="TC39" i="2"/>
  <c r="TC43" i="2" s="1"/>
  <c r="TC46" i="2"/>
  <c r="TC48" i="2" s="1"/>
  <c r="SZ16" i="2"/>
  <c r="SZ17" i="2" s="1"/>
  <c r="SZ46" i="2"/>
  <c r="SZ48" i="2" s="1"/>
  <c r="SZ39" i="2"/>
  <c r="SZ43" i="2" s="1"/>
  <c r="SW46" i="2"/>
  <c r="SW48" i="2" s="1"/>
  <c r="SW39" i="2"/>
  <c r="SW43" i="2" s="1"/>
  <c r="ST39" i="2"/>
  <c r="ST43" i="2" s="1"/>
  <c r="ST46" i="2"/>
  <c r="ST48" i="2" s="1"/>
  <c r="SO46" i="2"/>
  <c r="SO48" i="2" s="1"/>
  <c r="SO39" i="2"/>
  <c r="SO43" i="2" s="1"/>
  <c r="SL46" i="2"/>
  <c r="SL48" i="2" s="1"/>
  <c r="SL39" i="2"/>
  <c r="SL43" i="2" s="1"/>
  <c r="SI46" i="2"/>
  <c r="SI48" i="2" s="1"/>
  <c r="SI39" i="2"/>
  <c r="SI43" i="2" s="1"/>
  <c r="SF16" i="2"/>
  <c r="SF17" i="2" s="1"/>
  <c r="SF39" i="2"/>
  <c r="SF43" i="2" s="1"/>
  <c r="SF46" i="2"/>
  <c r="SF48" i="2" s="1"/>
  <c r="SC46" i="2"/>
  <c r="SC48" i="2" s="1"/>
  <c r="SC39" i="2"/>
  <c r="SC43" i="2" s="1"/>
  <c r="RZ46" i="2"/>
  <c r="RZ48" i="2" s="1"/>
  <c r="RZ39" i="2"/>
  <c r="RZ43" i="2" s="1"/>
  <c r="RW46" i="2"/>
  <c r="RW48" i="2" s="1"/>
  <c r="RW39" i="2"/>
  <c r="RW43" i="2" s="1"/>
  <c r="RT46" i="2"/>
  <c r="RT48" i="2" s="1"/>
  <c r="RT39" i="2"/>
  <c r="RT43" i="2" s="1"/>
  <c r="RQ46" i="2"/>
  <c r="RQ48" i="2" s="1"/>
  <c r="RQ39" i="2"/>
  <c r="RQ43" i="2" s="1"/>
  <c r="RN46" i="2"/>
  <c r="RN48" i="2" s="1"/>
  <c r="RN39" i="2"/>
  <c r="RN43" i="2" s="1"/>
  <c r="RN16" i="2"/>
  <c r="RN17" i="2" s="1"/>
  <c r="RO49" i="2"/>
  <c r="RR49" i="2" s="1"/>
  <c r="RU49" i="2" s="1"/>
  <c r="RX49" i="2" s="1"/>
  <c r="SA49" i="2" s="1"/>
  <c r="SD49" i="2" s="1"/>
  <c r="SG49" i="2" s="1"/>
  <c r="SJ49" i="2" s="1"/>
  <c r="SM49" i="2" s="1"/>
  <c r="SP49" i="2" s="1"/>
  <c r="SU49" i="2" s="1"/>
  <c r="SX49" i="2" s="1"/>
  <c r="TA49" i="2" s="1"/>
  <c r="TD49" i="2" s="1"/>
  <c r="TG49" i="2" s="1"/>
  <c r="TJ49" i="2" s="1"/>
  <c r="TM49" i="2" s="1"/>
  <c r="TP49" i="2" s="1"/>
  <c r="TT49" i="2" s="1"/>
  <c r="TW49" i="2" s="1"/>
  <c r="TZ49" i="2" s="1"/>
  <c r="UC49" i="2" s="1"/>
  <c r="UF49" i="2" s="1"/>
  <c r="UI49" i="2" s="1"/>
  <c r="RJ16" i="2"/>
  <c r="RJ17" i="2" s="1"/>
  <c r="RJ46" i="2"/>
  <c r="RJ48" i="2" s="1"/>
  <c r="RJ49" i="2" s="1"/>
  <c r="RJ39" i="2"/>
  <c r="RJ43" i="2" s="1"/>
  <c r="RG16" i="2"/>
  <c r="RG17" i="2" s="1"/>
  <c r="RG46" i="2"/>
  <c r="RG48" i="2" s="1"/>
  <c r="RG39" i="2"/>
  <c r="RG43" i="2" s="1"/>
  <c r="RD46" i="2"/>
  <c r="RD48" i="2" s="1"/>
  <c r="RD39" i="2"/>
  <c r="RD43" i="2" s="1"/>
  <c r="PZ40" i="2"/>
  <c r="PZ44" i="2" s="1"/>
  <c r="QZ46" i="2"/>
  <c r="QZ48" i="2" s="1"/>
  <c r="QZ39" i="2"/>
  <c r="QZ43" i="2" s="1"/>
  <c r="QD39" i="2"/>
  <c r="QD43" i="2" s="1"/>
  <c r="QW46" i="2"/>
  <c r="QW48" i="2" s="1"/>
  <c r="QW39" i="2"/>
  <c r="QW43" i="2" s="1"/>
  <c r="QS39" i="2"/>
  <c r="QS43" i="2" s="1"/>
  <c r="QS46" i="2"/>
  <c r="QS48" i="2" s="1"/>
  <c r="QS16" i="2"/>
  <c r="QS17" i="2" s="1"/>
  <c r="QP46" i="2"/>
  <c r="QP48" i="2" s="1"/>
  <c r="QP39" i="2"/>
  <c r="QP43" i="2" s="1"/>
  <c r="QM46" i="2"/>
  <c r="QM48" i="2" s="1"/>
  <c r="QM39" i="2"/>
  <c r="QM43" i="2" s="1"/>
  <c r="QM16" i="2"/>
  <c r="QM17" i="2" s="1"/>
  <c r="PT40" i="2"/>
  <c r="PT44" i="2" s="1"/>
  <c r="QJ16" i="2"/>
  <c r="QJ17" i="2" s="1"/>
  <c r="QJ39" i="2"/>
  <c r="QJ43" i="2" s="1"/>
  <c r="QJ46" i="2"/>
  <c r="QJ48" i="2" s="1"/>
  <c r="QG16" i="2"/>
  <c r="QG17" i="2" s="1"/>
  <c r="QG46" i="2"/>
  <c r="QG48" i="2" s="1"/>
  <c r="QG39" i="2"/>
  <c r="QG43" i="2" s="1"/>
  <c r="QE49" i="2"/>
  <c r="QH49" i="2" s="1"/>
  <c r="QK49" i="2" s="1"/>
  <c r="QN49" i="2" s="1"/>
  <c r="QQ49" i="2" s="1"/>
  <c r="QT49" i="2" s="1"/>
  <c r="QX49" i="2" s="1"/>
  <c r="RA49" i="2" s="1"/>
  <c r="RE49" i="2" s="1"/>
  <c r="RH49" i="2" s="1"/>
  <c r="PW40" i="2"/>
  <c r="PW44" i="2" s="1"/>
  <c r="PQ40" i="2"/>
  <c r="PQ44" i="2" s="1"/>
  <c r="PN39" i="2"/>
  <c r="PN43" i="2" s="1"/>
  <c r="PN46" i="2"/>
  <c r="PN48" i="2" s="1"/>
  <c r="PN49" i="2" s="1"/>
  <c r="PQ49" i="2" s="1"/>
  <c r="PT49" i="2" s="1"/>
  <c r="PW49" i="2" s="1"/>
  <c r="PZ49" i="2" s="1"/>
  <c r="QD49" i="2" s="1"/>
  <c r="FU2" i="11"/>
  <c r="FW3" i="11"/>
  <c r="FY3" i="11" s="1"/>
  <c r="FY2" i="11" s="1"/>
  <c r="ALG23" i="2" l="1"/>
  <c r="ALI23" i="2"/>
  <c r="ALL23" i="2" s="1"/>
  <c r="ALO23" i="2" s="1"/>
  <c r="ALR23" i="2" s="1"/>
  <c r="ALU23" i="2" s="1"/>
  <c r="ALY23" i="2" s="1"/>
  <c r="AMB23" i="2" s="1"/>
  <c r="AME23" i="2" s="1"/>
  <c r="AMH23" i="2" s="1"/>
  <c r="AMK23" i="2" s="1"/>
  <c r="AMN23" i="2" s="1"/>
  <c r="AMR23" i="2" s="1"/>
  <c r="AMU23" i="2" s="1"/>
  <c r="AMX23" i="2" s="1"/>
  <c r="ANA23" i="2" s="1"/>
  <c r="AND23" i="2" s="1"/>
  <c r="ANG23" i="2" s="1"/>
  <c r="ANK23" i="2" s="1"/>
  <c r="ANN23" i="2" s="1"/>
  <c r="ANQ23" i="2" s="1"/>
  <c r="ANU23" i="2" s="1"/>
  <c r="ANX23" i="2" s="1"/>
  <c r="AOA23" i="2" s="1"/>
  <c r="AOD23" i="2" s="1"/>
  <c r="AOG23" i="2" s="1"/>
  <c r="AOJ23" i="2" s="1"/>
  <c r="AOM23" i="2" s="1"/>
  <c r="AOP23" i="2" s="1"/>
  <c r="AOS23" i="2" s="1"/>
  <c r="AOW23" i="2" s="1"/>
  <c r="ALF42" i="2"/>
  <c r="ALF37" i="2"/>
  <c r="ALF46" i="2" s="1"/>
  <c r="ALF48" i="2" s="1"/>
  <c r="ALF15" i="2"/>
  <c r="ALB15" i="2"/>
  <c r="ALB37" i="2"/>
  <c r="ALB46" i="2" s="1"/>
  <c r="ALB48" i="2" s="1"/>
  <c r="ALB42" i="2"/>
  <c r="AKY42" i="2"/>
  <c r="AKY37" i="2"/>
  <c r="AKY46" i="2" s="1"/>
  <c r="AKY48" i="2" s="1"/>
  <c r="AKY15" i="2"/>
  <c r="AKV37" i="2"/>
  <c r="AKV46" i="2" s="1"/>
  <c r="AKV48" i="2" s="1"/>
  <c r="AKV15" i="2"/>
  <c r="AKV42" i="2"/>
  <c r="AKS15" i="2"/>
  <c r="AKS42" i="2"/>
  <c r="AKS37" i="2"/>
  <c r="AKS46" i="2" s="1"/>
  <c r="AKS48" i="2" s="1"/>
  <c r="AKH23" i="2"/>
  <c r="AKL23" i="2" s="1"/>
  <c r="AKO23" i="2" s="1"/>
  <c r="AKR23" i="2" s="1"/>
  <c r="AKU23" i="2" s="1"/>
  <c r="AKX23" i="2" s="1"/>
  <c r="ALA23" i="2" s="1"/>
  <c r="ALE23" i="2" s="1"/>
  <c r="ALH23" i="2" s="1"/>
  <c r="ALK23" i="2" s="1"/>
  <c r="ALN23" i="2" s="1"/>
  <c r="ALQ23" i="2" s="1"/>
  <c r="ALT23" i="2" s="1"/>
  <c r="ALX23" i="2" s="1"/>
  <c r="AMA23" i="2" s="1"/>
  <c r="AMD23" i="2" s="1"/>
  <c r="AMG23" i="2" s="1"/>
  <c r="AMJ23" i="2" s="1"/>
  <c r="AMM23" i="2" s="1"/>
  <c r="AMQ23" i="2" s="1"/>
  <c r="AMT23" i="2" s="1"/>
  <c r="AMW23" i="2" s="1"/>
  <c r="AMZ23" i="2" s="1"/>
  <c r="ANC23" i="2" s="1"/>
  <c r="ANF23" i="2" s="1"/>
  <c r="ANJ23" i="2" s="1"/>
  <c r="ANM23" i="2" s="1"/>
  <c r="ANP23" i="2" s="1"/>
  <c r="ANT23" i="2" s="1"/>
  <c r="ANW23" i="2" s="1"/>
  <c r="ANZ23" i="2" s="1"/>
  <c r="AOC23" i="2" s="1"/>
  <c r="AOF23" i="2" s="1"/>
  <c r="AOI23" i="2" s="1"/>
  <c r="AOL23" i="2" s="1"/>
  <c r="AOO23" i="2" s="1"/>
  <c r="AOR23" i="2" s="1"/>
  <c r="AOV23" i="2" s="1"/>
  <c r="AOY23" i="2" s="1"/>
  <c r="APB23" i="2" s="1"/>
  <c r="APE23" i="2" s="1"/>
  <c r="APH23" i="2" s="1"/>
  <c r="APK23" i="2" s="1"/>
  <c r="APN23" i="2" s="1"/>
  <c r="APU23" i="2" s="1"/>
  <c r="APX23" i="2" s="1"/>
  <c r="AQB23" i="2" s="1"/>
  <c r="AQE23" i="2" s="1"/>
  <c r="AQH23" i="2" s="1"/>
  <c r="AQK23" i="2" s="1"/>
  <c r="AQN23" i="2" s="1"/>
  <c r="AQQ23" i="2" s="1"/>
  <c r="AKP42" i="2"/>
  <c r="AKP37" i="2"/>
  <c r="AKP46" i="2" s="1"/>
  <c r="AKP48" i="2" s="1"/>
  <c r="AKP15" i="2"/>
  <c r="AKM15" i="2"/>
  <c r="AKM42" i="2"/>
  <c r="AKM37" i="2"/>
  <c r="AKM46" i="2" s="1"/>
  <c r="AKM48" i="2" s="1"/>
  <c r="AKM49" i="2" s="1"/>
  <c r="AKI42" i="2"/>
  <c r="AKI37" i="2"/>
  <c r="AKI46" i="2" s="1"/>
  <c r="AKI48" i="2" s="1"/>
  <c r="AKI15" i="2"/>
  <c r="AKF42" i="2"/>
  <c r="AKF37" i="2"/>
  <c r="AKF46" i="2" s="1"/>
  <c r="AKF48" i="2" s="1"/>
  <c r="AKF15" i="2"/>
  <c r="AKC42" i="2"/>
  <c r="AKC37" i="2"/>
  <c r="AKC46" i="2" s="1"/>
  <c r="AKC48" i="2" s="1"/>
  <c r="AKC15" i="2"/>
  <c r="AJZ37" i="2"/>
  <c r="AJZ46" i="2" s="1"/>
  <c r="AJZ48" i="2" s="1"/>
  <c r="AJZ15" i="2"/>
  <c r="AJZ42" i="2"/>
  <c r="AJW42" i="2"/>
  <c r="AJW37" i="2"/>
  <c r="AJW46" i="2" s="1"/>
  <c r="AJW48" i="2" s="1"/>
  <c r="AJW15" i="2"/>
  <c r="AJT42" i="2"/>
  <c r="AJT37" i="2"/>
  <c r="AJT46" i="2" s="1"/>
  <c r="AJT48" i="2" s="1"/>
  <c r="AJT15" i="2"/>
  <c r="AJP42" i="2"/>
  <c r="AJP37" i="2"/>
  <c r="AJP46" i="2" s="1"/>
  <c r="AJP48" i="2" s="1"/>
  <c r="AJP15" i="2"/>
  <c r="AJM42" i="2"/>
  <c r="AJM37" i="2"/>
  <c r="AJM46" i="2" s="1"/>
  <c r="AJM48" i="2" s="1"/>
  <c r="AJM15" i="2"/>
  <c r="AJJ37" i="2"/>
  <c r="AJJ46" i="2" s="1"/>
  <c r="AJJ48" i="2" s="1"/>
  <c r="AJJ42" i="2"/>
  <c r="AJJ15" i="2"/>
  <c r="AJG15" i="2"/>
  <c r="AJG42" i="2"/>
  <c r="AJG37" i="2"/>
  <c r="AJG46" i="2" s="1"/>
  <c r="AJG48" i="2" s="1"/>
  <c r="AJD37" i="2"/>
  <c r="AJD46" i="2" s="1"/>
  <c r="AJD48" i="2" s="1"/>
  <c r="AJD42" i="2"/>
  <c r="AJD15" i="2"/>
  <c r="AJA37" i="2"/>
  <c r="AJA46" i="2" s="1"/>
  <c r="AJA48" i="2" s="1"/>
  <c r="AJA42" i="2"/>
  <c r="AJA15" i="2"/>
  <c r="AIX42" i="2"/>
  <c r="AIX37" i="2"/>
  <c r="AIX46" i="2" s="1"/>
  <c r="AIX48" i="2" s="1"/>
  <c r="AIX15" i="2"/>
  <c r="AHM49" i="2"/>
  <c r="AHQ49" i="2" s="1"/>
  <c r="AHT49" i="2" s="1"/>
  <c r="AHW49" i="2" s="1"/>
  <c r="AHZ49" i="2" s="1"/>
  <c r="AIC49" i="2" s="1"/>
  <c r="AIH49" i="2" s="1"/>
  <c r="AIK49" i="2" s="1"/>
  <c r="AIN49" i="2" s="1"/>
  <c r="AIQ49" i="2" s="1"/>
  <c r="AIU49" i="2" s="1"/>
  <c r="AFF46" i="2"/>
  <c r="AFF48" i="2" s="1"/>
  <c r="AED49" i="2"/>
  <c r="AEG49" i="2" s="1"/>
  <c r="AEM49" i="2" s="1"/>
  <c r="AEQ49" i="2" s="1"/>
  <c r="AET49" i="2" s="1"/>
  <c r="AEW49" i="2" s="1"/>
  <c r="AEZ49" i="2" s="1"/>
  <c r="AFC49" i="2" s="1"/>
  <c r="ABV42" i="2"/>
  <c r="ABV47" i="2"/>
  <c r="ABY27" i="2"/>
  <c r="ACB27" i="2" s="1"/>
  <c r="ACE27" i="2" s="1"/>
  <c r="ACH27" i="2" s="1"/>
  <c r="ACK27" i="2" s="1"/>
  <c r="ACO27" i="2" s="1"/>
  <c r="ACR27" i="2" s="1"/>
  <c r="ACU27" i="2" s="1"/>
  <c r="ABV15" i="2"/>
  <c r="ABV16" i="2" s="1"/>
  <c r="ABV17" i="2" s="1"/>
  <c r="ABV39" i="2"/>
  <c r="ABV43" i="2" s="1"/>
  <c r="ABV46" i="2"/>
  <c r="ABR47" i="2"/>
  <c r="ABR15" i="2"/>
  <c r="ABR16" i="2" s="1"/>
  <c r="ABR17" i="2" s="1"/>
  <c r="ABR42" i="2"/>
  <c r="ABR37" i="2"/>
  <c r="ABO15" i="2"/>
  <c r="ABO16" i="2" s="1"/>
  <c r="ABO17" i="2" s="1"/>
  <c r="ABO47" i="2"/>
  <c r="ABO37" i="2"/>
  <c r="ABO42" i="2"/>
  <c r="ABL47" i="2"/>
  <c r="ABL37" i="2"/>
  <c r="ABL42" i="2"/>
  <c r="ABL15" i="2"/>
  <c r="ABL16" i="2" s="1"/>
  <c r="ABL17" i="2" s="1"/>
  <c r="ABI37" i="2"/>
  <c r="ABI47" i="2"/>
  <c r="ABI42" i="2"/>
  <c r="ABI15" i="2"/>
  <c r="ABI16" i="2" s="1"/>
  <c r="ABI17" i="2" s="1"/>
  <c r="ABG49" i="2"/>
  <c r="ABJ49" i="2" s="1"/>
  <c r="ABM49" i="2" s="1"/>
  <c r="ABP49" i="2" s="1"/>
  <c r="ABS49" i="2" s="1"/>
  <c r="ABW49" i="2" s="1"/>
  <c r="ABZ49" i="2" s="1"/>
  <c r="ACC49" i="2" s="1"/>
  <c r="ACF49" i="2" s="1"/>
  <c r="ACI49" i="2" s="1"/>
  <c r="ACL49" i="2" s="1"/>
  <c r="ACP49" i="2" s="1"/>
  <c r="ACS49" i="2" s="1"/>
  <c r="ACV49" i="2" s="1"/>
  <c r="ACY49" i="2" s="1"/>
  <c r="ADB49" i="2" s="1"/>
  <c r="ADE49" i="2" s="1"/>
  <c r="ADI49" i="2" s="1"/>
  <c r="ADL49" i="2" s="1"/>
  <c r="ADO49" i="2" s="1"/>
  <c r="ADR49" i="2" s="1"/>
  <c r="ADU49" i="2" s="1"/>
  <c r="ABF47" i="2"/>
  <c r="ABF42" i="2"/>
  <c r="ABF37" i="2"/>
  <c r="ABF15" i="2"/>
  <c r="ABF16" i="2" s="1"/>
  <c r="ABF17" i="2" s="1"/>
  <c r="ABC47" i="2"/>
  <c r="ABC37" i="2"/>
  <c r="ABC42" i="2"/>
  <c r="ABC15" i="2"/>
  <c r="ABC16" i="2" s="1"/>
  <c r="ABC17" i="2" s="1"/>
  <c r="AAY47" i="2"/>
  <c r="AAY15" i="2"/>
  <c r="AAY37" i="2"/>
  <c r="AAY42" i="2"/>
  <c r="AAV47" i="2"/>
  <c r="AAV15" i="2"/>
  <c r="AAV42" i="2"/>
  <c r="AAV37" i="2"/>
  <c r="AAS42" i="2"/>
  <c r="AAS47" i="2"/>
  <c r="AAS37" i="2"/>
  <c r="AAS15" i="2"/>
  <c r="AAS16" i="2" s="1"/>
  <c r="AAS17" i="2" s="1"/>
  <c r="AAP47" i="2"/>
  <c r="AAP37" i="2"/>
  <c r="AAP42" i="2"/>
  <c r="AAP15" i="2"/>
  <c r="AAP16" i="2" s="1"/>
  <c r="AAP17" i="2" s="1"/>
  <c r="AAM47" i="2"/>
  <c r="AAM15" i="2"/>
  <c r="AAM16" i="2" s="1"/>
  <c r="AAM17" i="2" s="1"/>
  <c r="AAM37" i="2"/>
  <c r="AAM42" i="2"/>
  <c r="AAJ47" i="2"/>
  <c r="AAJ15" i="2"/>
  <c r="AAJ16" i="2" s="1"/>
  <c r="AAJ17" i="2" s="1"/>
  <c r="AAJ37" i="2"/>
  <c r="AAJ42" i="2"/>
  <c r="AAF15" i="2"/>
  <c r="AAF16" i="2" s="1"/>
  <c r="AAF17" i="2" s="1"/>
  <c r="AAF47" i="2"/>
  <c r="AAF42" i="2"/>
  <c r="AAF37" i="2"/>
  <c r="AAC47" i="2"/>
  <c r="AAC37" i="2"/>
  <c r="AAC42" i="2"/>
  <c r="AAC15" i="2"/>
  <c r="AAC16" i="2" s="1"/>
  <c r="AAC17" i="2" s="1"/>
  <c r="ZZ47" i="2"/>
  <c r="ZZ15" i="2"/>
  <c r="ZZ16" i="2" s="1"/>
  <c r="ZZ17" i="2" s="1"/>
  <c r="ZZ42" i="2"/>
  <c r="ZZ37" i="2"/>
  <c r="WL40" i="2"/>
  <c r="WL44" i="2" s="1"/>
  <c r="YI40" i="2"/>
  <c r="YI44" i="2" s="1"/>
  <c r="ZQ48" i="2"/>
  <c r="ZW15" i="2"/>
  <c r="ZW47" i="2"/>
  <c r="ZW37" i="2"/>
  <c r="ZW42" i="2"/>
  <c r="ZT47" i="2"/>
  <c r="ZT15" i="2"/>
  <c r="ZT16" i="2" s="1"/>
  <c r="ZT17" i="2" s="1"/>
  <c r="ZT37" i="2"/>
  <c r="ZT42" i="2"/>
  <c r="ZQ40" i="2"/>
  <c r="ZQ44" i="2" s="1"/>
  <c r="ZN46" i="2"/>
  <c r="ZN48" i="2" s="1"/>
  <c r="ZN39" i="2"/>
  <c r="ZN43" i="2" s="1"/>
  <c r="ZH40" i="2"/>
  <c r="ZH44" i="2" s="1"/>
  <c r="ZK40" i="2"/>
  <c r="ZK44" i="2" s="1"/>
  <c r="ZE40" i="2"/>
  <c r="ZE44" i="2" s="1"/>
  <c r="ZB40" i="2"/>
  <c r="ZB44" i="2" s="1"/>
  <c r="YV40" i="2"/>
  <c r="YV44" i="2" s="1"/>
  <c r="YR40" i="2"/>
  <c r="YR44" i="2" s="1"/>
  <c r="YY40" i="2"/>
  <c r="YY44" i="2" s="1"/>
  <c r="YO40" i="2"/>
  <c r="YO44" i="2" s="1"/>
  <c r="YL40" i="2"/>
  <c r="YL44" i="2" s="1"/>
  <c r="XW40" i="2"/>
  <c r="XW44" i="2" s="1"/>
  <c r="YF40" i="2"/>
  <c r="YF44" i="2" s="1"/>
  <c r="YC40" i="2"/>
  <c r="YC44" i="2" s="1"/>
  <c r="XZ40" i="2"/>
  <c r="XZ44" i="2" s="1"/>
  <c r="XD40" i="2"/>
  <c r="XD44" i="2" s="1"/>
  <c r="XK40" i="2"/>
  <c r="XK44" i="2" s="1"/>
  <c r="XT40" i="2"/>
  <c r="XT44" i="2" s="1"/>
  <c r="XT49" i="2"/>
  <c r="XW49" i="2" s="1"/>
  <c r="XZ49" i="2" s="1"/>
  <c r="YC49" i="2" s="1"/>
  <c r="YF49" i="2" s="1"/>
  <c r="YI49" i="2" s="1"/>
  <c r="YL49" i="2" s="1"/>
  <c r="YO49" i="2" s="1"/>
  <c r="YR49" i="2" s="1"/>
  <c r="XR46" i="2"/>
  <c r="XR48" i="2" s="1"/>
  <c r="XR49" i="2" s="1"/>
  <c r="XU49" i="2" s="1"/>
  <c r="XX49" i="2" s="1"/>
  <c r="YA49" i="2" s="1"/>
  <c r="YD49" i="2" s="1"/>
  <c r="YG49" i="2" s="1"/>
  <c r="YJ49" i="2" s="1"/>
  <c r="YM49" i="2" s="1"/>
  <c r="YP49" i="2" s="1"/>
  <c r="YS49" i="2" s="1"/>
  <c r="YV49" i="2" s="1"/>
  <c r="YY49" i="2" s="1"/>
  <c r="ZB49" i="2" s="1"/>
  <c r="ZE49" i="2" s="1"/>
  <c r="ZH49" i="2" s="1"/>
  <c r="ZK49" i="2" s="1"/>
  <c r="XS38" i="2"/>
  <c r="XN40" i="2"/>
  <c r="XN44" i="2" s="1"/>
  <c r="XQ40" i="2"/>
  <c r="XQ44" i="2" s="1"/>
  <c r="XH39" i="2"/>
  <c r="XH43" i="2" s="1"/>
  <c r="XH46" i="2"/>
  <c r="XH48" i="2" s="1"/>
  <c r="XA40" i="2"/>
  <c r="XA44" i="2" s="1"/>
  <c r="WX40" i="2"/>
  <c r="WX44" i="2" s="1"/>
  <c r="WR40" i="2"/>
  <c r="WR44" i="2" s="1"/>
  <c r="WU40" i="2"/>
  <c r="WU44" i="2" s="1"/>
  <c r="WO40" i="2"/>
  <c r="WO44" i="2" s="1"/>
  <c r="WC40" i="2"/>
  <c r="WC44" i="2" s="1"/>
  <c r="WI40" i="2"/>
  <c r="WI44" i="2" s="1"/>
  <c r="VZ40" i="2"/>
  <c r="VZ44" i="2" s="1"/>
  <c r="WF40" i="2"/>
  <c r="WF44" i="2" s="1"/>
  <c r="VR40" i="2"/>
  <c r="VR44" i="2" s="1"/>
  <c r="VO40" i="2"/>
  <c r="VO44" i="2" s="1"/>
  <c r="VW40" i="2"/>
  <c r="VW44" i="2" s="1"/>
  <c r="VL40" i="2"/>
  <c r="VL44" i="2" s="1"/>
  <c r="VI40" i="2"/>
  <c r="VI44" i="2" s="1"/>
  <c r="VC40" i="2"/>
  <c r="VC44" i="2" s="1"/>
  <c r="UY40" i="2"/>
  <c r="UY44" i="2" s="1"/>
  <c r="VG49" i="2"/>
  <c r="VJ49" i="2" s="1"/>
  <c r="VM49" i="2" s="1"/>
  <c r="VP49" i="2" s="1"/>
  <c r="VS49" i="2" s="1"/>
  <c r="VX49" i="2" s="1"/>
  <c r="WA49" i="2" s="1"/>
  <c r="WD49" i="2" s="1"/>
  <c r="WG49" i="2" s="1"/>
  <c r="WJ49" i="2" s="1"/>
  <c r="WM49" i="2" s="1"/>
  <c r="WP49" i="2" s="1"/>
  <c r="WS49" i="2" s="1"/>
  <c r="WV49" i="2" s="1"/>
  <c r="WY49" i="2" s="1"/>
  <c r="XB49" i="2" s="1"/>
  <c r="XE49" i="2" s="1"/>
  <c r="XI49" i="2" s="1"/>
  <c r="XL49" i="2" s="1"/>
  <c r="XO49" i="2" s="1"/>
  <c r="VF40" i="2"/>
  <c r="VF44" i="2" s="1"/>
  <c r="US40" i="2"/>
  <c r="US44" i="2" s="1"/>
  <c r="UP40" i="2"/>
  <c r="UP44" i="2" s="1"/>
  <c r="UM40" i="2"/>
  <c r="UM44" i="2" s="1"/>
  <c r="UV40" i="2"/>
  <c r="UV44" i="2" s="1"/>
  <c r="UH40" i="2"/>
  <c r="UH44" i="2" s="1"/>
  <c r="UE40" i="2"/>
  <c r="UE44" i="2" s="1"/>
  <c r="UP49" i="2"/>
  <c r="US49" i="2" s="1"/>
  <c r="UV49" i="2" s="1"/>
  <c r="UY49" i="2" s="1"/>
  <c r="VC49" i="2" s="1"/>
  <c r="VF49" i="2" s="1"/>
  <c r="VI49" i="2" s="1"/>
  <c r="VL49" i="2" s="1"/>
  <c r="VO49" i="2" s="1"/>
  <c r="VR49" i="2" s="1"/>
  <c r="VW49" i="2" s="1"/>
  <c r="VZ49" i="2" s="1"/>
  <c r="WC49" i="2" s="1"/>
  <c r="WF49" i="2" s="1"/>
  <c r="WI49" i="2" s="1"/>
  <c r="WL49" i="2" s="1"/>
  <c r="WO49" i="2" s="1"/>
  <c r="WR49" i="2" s="1"/>
  <c r="WU49" i="2" s="1"/>
  <c r="WX49" i="2" s="1"/>
  <c r="XA49" i="2" s="1"/>
  <c r="XD49" i="2" s="1"/>
  <c r="UB40" i="2"/>
  <c r="UB44" i="2" s="1"/>
  <c r="TS40" i="2"/>
  <c r="TS44" i="2" s="1"/>
  <c r="TY40" i="2"/>
  <c r="TY44" i="2" s="1"/>
  <c r="TL40" i="2"/>
  <c r="TL44" i="2" s="1"/>
  <c r="TV40" i="2"/>
  <c r="TV44" i="2" s="1"/>
  <c r="TO40" i="2"/>
  <c r="TO44" i="2" s="1"/>
  <c r="TI40" i="2"/>
  <c r="TI44" i="2" s="1"/>
  <c r="SZ40" i="2"/>
  <c r="SZ44" i="2" s="1"/>
  <c r="ST40" i="2"/>
  <c r="ST44" i="2" s="1"/>
  <c r="TF40" i="2"/>
  <c r="TF44" i="2" s="1"/>
  <c r="TC40" i="2"/>
  <c r="TC44" i="2" s="1"/>
  <c r="SW40" i="2"/>
  <c r="SW44" i="2" s="1"/>
  <c r="QP40" i="2"/>
  <c r="QP44" i="2" s="1"/>
  <c r="SF40" i="2"/>
  <c r="SF44" i="2" s="1"/>
  <c r="SO40" i="2"/>
  <c r="SO44" i="2" s="1"/>
  <c r="SI40" i="2"/>
  <c r="SI44" i="2" s="1"/>
  <c r="SL40" i="2"/>
  <c r="SL44" i="2" s="1"/>
  <c r="RZ40" i="2"/>
  <c r="RZ44" i="2" s="1"/>
  <c r="RW40" i="2"/>
  <c r="RW44" i="2" s="1"/>
  <c r="SC40" i="2"/>
  <c r="SC44" i="2" s="1"/>
  <c r="RT40" i="2"/>
  <c r="RT44" i="2" s="1"/>
  <c r="QG40" i="2"/>
  <c r="QG44" i="2" s="1"/>
  <c r="QW40" i="2"/>
  <c r="QW44" i="2" s="1"/>
  <c r="RQ40" i="2"/>
  <c r="RQ44" i="2" s="1"/>
  <c r="RN40" i="2"/>
  <c r="RN44" i="2" s="1"/>
  <c r="RN49" i="2"/>
  <c r="RQ49" i="2" s="1"/>
  <c r="RT49" i="2" s="1"/>
  <c r="RW49" i="2" s="1"/>
  <c r="RZ49" i="2" s="1"/>
  <c r="SC49" i="2" s="1"/>
  <c r="SF49" i="2" s="1"/>
  <c r="SI49" i="2" s="1"/>
  <c r="SL49" i="2" s="1"/>
  <c r="SO49" i="2" s="1"/>
  <c r="ST49" i="2" s="1"/>
  <c r="SW49" i="2" s="1"/>
  <c r="SZ49" i="2" s="1"/>
  <c r="TC49" i="2" s="1"/>
  <c r="TF49" i="2" s="1"/>
  <c r="TI49" i="2" s="1"/>
  <c r="TL49" i="2" s="1"/>
  <c r="TO49" i="2" s="1"/>
  <c r="TS49" i="2" s="1"/>
  <c r="TV49" i="2" s="1"/>
  <c r="TY49" i="2" s="1"/>
  <c r="UB49" i="2" s="1"/>
  <c r="UE49" i="2" s="1"/>
  <c r="UH49" i="2" s="1"/>
  <c r="RJ40" i="2"/>
  <c r="RJ44" i="2" s="1"/>
  <c r="RG40" i="2"/>
  <c r="RG44" i="2" s="1"/>
  <c r="RD40" i="2"/>
  <c r="RD44" i="2" s="1"/>
  <c r="QD40" i="2"/>
  <c r="QD44" i="2" s="1"/>
  <c r="QS40" i="2"/>
  <c r="QS44" i="2" s="1"/>
  <c r="QZ40" i="2"/>
  <c r="QZ44" i="2" s="1"/>
  <c r="QM40" i="2"/>
  <c r="QM44" i="2" s="1"/>
  <c r="QJ40" i="2"/>
  <c r="QJ44" i="2" s="1"/>
  <c r="QG49" i="2"/>
  <c r="QJ49" i="2" s="1"/>
  <c r="QM49" i="2" s="1"/>
  <c r="QP49" i="2" s="1"/>
  <c r="QS49" i="2" s="1"/>
  <c r="QW49" i="2" s="1"/>
  <c r="QZ49" i="2" s="1"/>
  <c r="RD49" i="2" s="1"/>
  <c r="RG49" i="2" s="1"/>
  <c r="PN40" i="2"/>
  <c r="PN44" i="2" s="1"/>
  <c r="FW2" i="11"/>
  <c r="FZ3" i="11"/>
  <c r="GB3" i="11" s="1"/>
  <c r="GB2" i="11" s="1"/>
  <c r="AQU23" i="2" l="1"/>
  <c r="AQX23" i="2" s="1"/>
  <c r="ARA23" i="2" s="1"/>
  <c r="ARD23" i="2" s="1"/>
  <c r="ARG23" i="2" s="1"/>
  <c r="ARJ23" i="2" s="1"/>
  <c r="ARN23" i="2" s="1"/>
  <c r="ARQ23" i="2" s="1"/>
  <c r="ART23" i="2" s="1"/>
  <c r="ARW23" i="2" s="1"/>
  <c r="ARZ23" i="2" s="1"/>
  <c r="ASC23" i="2" s="1"/>
  <c r="ASG23" i="2" s="1"/>
  <c r="ASJ23" i="2" s="1"/>
  <c r="ASM23" i="2" s="1"/>
  <c r="ASP23" i="2" s="1"/>
  <c r="ASS23" i="2" s="1"/>
  <c r="ASV23" i="2" s="1"/>
  <c r="ASZ23" i="2" s="1"/>
  <c r="ATC23" i="2" s="1"/>
  <c r="ATF23" i="2" s="1"/>
  <c r="ATI23" i="2" s="1"/>
  <c r="ATL23" i="2" s="1"/>
  <c r="ATO23" i="2" s="1"/>
  <c r="ATS23" i="2" s="1"/>
  <c r="ATV23" i="2" s="1"/>
  <c r="ATY23" i="2" s="1"/>
  <c r="AUB23" i="2" s="1"/>
  <c r="AUE23" i="2" s="1"/>
  <c r="AUH23" i="2" s="1"/>
  <c r="AUL23" i="2" s="1"/>
  <c r="AOZ23" i="2"/>
  <c r="APC23" i="2" s="1"/>
  <c r="APF23" i="2" s="1"/>
  <c r="API23" i="2" s="1"/>
  <c r="APL23" i="2" s="1"/>
  <c r="APO23" i="2" s="1"/>
  <c r="APV23" i="2" s="1"/>
  <c r="APY23" i="2" s="1"/>
  <c r="AQC23" i="2" s="1"/>
  <c r="AQF23" i="2" s="1"/>
  <c r="AQI23" i="2" s="1"/>
  <c r="AQL23" i="2" s="1"/>
  <c r="AQO23" i="2" s="1"/>
  <c r="AQR23" i="2" s="1"/>
  <c r="AQV23" i="2" s="1"/>
  <c r="AQY23" i="2" s="1"/>
  <c r="ARB23" i="2" s="1"/>
  <c r="ARE23" i="2" s="1"/>
  <c r="ARH23" i="2" s="1"/>
  <c r="ARK23" i="2" s="1"/>
  <c r="ARO23" i="2" s="1"/>
  <c r="ARR23" i="2" s="1"/>
  <c r="ARU23" i="2" s="1"/>
  <c r="ARX23" i="2" s="1"/>
  <c r="ASA23" i="2" s="1"/>
  <c r="ASD23" i="2" s="1"/>
  <c r="ASH23" i="2" s="1"/>
  <c r="ASK23" i="2" s="1"/>
  <c r="ASN23" i="2" s="1"/>
  <c r="ASQ23" i="2" s="1"/>
  <c r="AST23" i="2" s="1"/>
  <c r="ASW23" i="2" s="1"/>
  <c r="ATA23" i="2" s="1"/>
  <c r="ATD23" i="2" s="1"/>
  <c r="ATG23" i="2" s="1"/>
  <c r="ATJ23" i="2" s="1"/>
  <c r="ATM23" i="2" s="1"/>
  <c r="ATP23" i="2" s="1"/>
  <c r="ATT23" i="2" s="1"/>
  <c r="ATW23" i="2" s="1"/>
  <c r="ATZ23" i="2" s="1"/>
  <c r="AUC23" i="2" s="1"/>
  <c r="AUF23" i="2" s="1"/>
  <c r="AUI23" i="2" s="1"/>
  <c r="AUM23" i="2" s="1"/>
  <c r="AUP23" i="2" s="1"/>
  <c r="AUS23" i="2" s="1"/>
  <c r="AUV23" i="2" s="1"/>
  <c r="AUY23" i="2" s="1"/>
  <c r="AVB23" i="2" s="1"/>
  <c r="AVF23" i="2" s="1"/>
  <c r="AVI23" i="2" s="1"/>
  <c r="AVL23" i="2" s="1"/>
  <c r="AVO23" i="2" s="1"/>
  <c r="AVR23" i="2" s="1"/>
  <c r="AVU23" i="2" s="1"/>
  <c r="AVY23" i="2" s="1"/>
  <c r="AWB23" i="2" s="1"/>
  <c r="AWE23" i="2" s="1"/>
  <c r="AWH23" i="2" s="1"/>
  <c r="AOW37" i="2"/>
  <c r="AOW46" i="2" s="1"/>
  <c r="AOW48" i="2" s="1"/>
  <c r="AOW42" i="2"/>
  <c r="AOW15" i="2"/>
  <c r="AOS42" i="2"/>
  <c r="AOS37" i="2"/>
  <c r="AOS46" i="2" s="1"/>
  <c r="AOS48" i="2" s="1"/>
  <c r="AOS15" i="2"/>
  <c r="AOP37" i="2"/>
  <c r="AOP46" i="2" s="1"/>
  <c r="AOP48" i="2" s="1"/>
  <c r="AOP42" i="2"/>
  <c r="AOP15" i="2"/>
  <c r="AOM42" i="2"/>
  <c r="AOM37" i="2"/>
  <c r="AOM46" i="2" s="1"/>
  <c r="AOM48" i="2" s="1"/>
  <c r="AOM15" i="2"/>
  <c r="AOJ15" i="2"/>
  <c r="AOJ37" i="2"/>
  <c r="AOJ46" i="2" s="1"/>
  <c r="AOJ48" i="2" s="1"/>
  <c r="AOJ42" i="2"/>
  <c r="AOG42" i="2"/>
  <c r="AOG37" i="2"/>
  <c r="AOG46" i="2" s="1"/>
  <c r="AOG48" i="2" s="1"/>
  <c r="AOG15" i="2"/>
  <c r="AOD37" i="2"/>
  <c r="AOD46" i="2" s="1"/>
  <c r="AOD48" i="2" s="1"/>
  <c r="AOD15" i="2"/>
  <c r="AOD42" i="2"/>
  <c r="AOA42" i="2"/>
  <c r="AOA15" i="2"/>
  <c r="AOA37" i="2"/>
  <c r="AOA46" i="2" s="1"/>
  <c r="AOA48" i="2" s="1"/>
  <c r="ANX15" i="2"/>
  <c r="ANX37" i="2"/>
  <c r="ANX46" i="2" s="1"/>
  <c r="ANX48" i="2" s="1"/>
  <c r="ANX42" i="2"/>
  <c r="ANU15" i="2"/>
  <c r="ANU42" i="2"/>
  <c r="ANU37" i="2"/>
  <c r="ANU46" i="2" s="1"/>
  <c r="ANU48" i="2" s="1"/>
  <c r="ANQ42" i="2"/>
  <c r="ANQ37" i="2"/>
  <c r="ANQ46" i="2" s="1"/>
  <c r="ANQ48" i="2" s="1"/>
  <c r="ANQ49" i="2" s="1"/>
  <c r="ANQ15" i="2"/>
  <c r="ANN15" i="2"/>
  <c r="ANN37" i="2"/>
  <c r="ANN46" i="2" s="1"/>
  <c r="ANN48" i="2" s="1"/>
  <c r="ANN42" i="2"/>
  <c r="ANK42" i="2"/>
  <c r="ANK37" i="2"/>
  <c r="ANK46" i="2" s="1"/>
  <c r="ANK48" i="2" s="1"/>
  <c r="ANK15" i="2"/>
  <c r="ANG37" i="2"/>
  <c r="ANG46" i="2" s="1"/>
  <c r="ANG48" i="2" s="1"/>
  <c r="ANG42" i="2"/>
  <c r="ANG15" i="2"/>
  <c r="AND37" i="2"/>
  <c r="AND46" i="2" s="1"/>
  <c r="AND48" i="2" s="1"/>
  <c r="AND42" i="2"/>
  <c r="AND15" i="2"/>
  <c r="ANA42" i="2"/>
  <c r="ANA37" i="2"/>
  <c r="ANA46" i="2" s="1"/>
  <c r="ANA48" i="2" s="1"/>
  <c r="ANA15" i="2"/>
  <c r="AMX42" i="2"/>
  <c r="AMX15" i="2"/>
  <c r="AMX37" i="2"/>
  <c r="AMX46" i="2" s="1"/>
  <c r="AMX48" i="2" s="1"/>
  <c r="AMU42" i="2"/>
  <c r="AMU37" i="2"/>
  <c r="AMU46" i="2" s="1"/>
  <c r="AMU48" i="2" s="1"/>
  <c r="AMU15" i="2"/>
  <c r="AMR42" i="2"/>
  <c r="AMR37" i="2"/>
  <c r="AMR46" i="2" s="1"/>
  <c r="AMR48" i="2" s="1"/>
  <c r="AMR15" i="2"/>
  <c r="AMN15" i="2"/>
  <c r="AMN37" i="2"/>
  <c r="AMN46" i="2" s="1"/>
  <c r="AMN48" i="2" s="1"/>
  <c r="AMN42" i="2"/>
  <c r="AMK42" i="2"/>
  <c r="AMK37" i="2"/>
  <c r="AMK46" i="2" s="1"/>
  <c r="AMK48" i="2" s="1"/>
  <c r="AMK15" i="2"/>
  <c r="AMH42" i="2"/>
  <c r="AMH37" i="2"/>
  <c r="AMH46" i="2" s="1"/>
  <c r="AMH48" i="2" s="1"/>
  <c r="AMH15" i="2"/>
  <c r="AME42" i="2"/>
  <c r="AME15" i="2"/>
  <c r="AME37" i="2"/>
  <c r="AME46" i="2" s="1"/>
  <c r="AME48" i="2" s="1"/>
  <c r="AMB42" i="2"/>
  <c r="AMB37" i="2"/>
  <c r="AMB46" i="2" s="1"/>
  <c r="AMB48" i="2" s="1"/>
  <c r="AMB15" i="2"/>
  <c r="ALY42" i="2"/>
  <c r="ALY15" i="2"/>
  <c r="ALY37" i="2"/>
  <c r="ALY46" i="2" s="1"/>
  <c r="ALY48" i="2" s="1"/>
  <c r="ALU42" i="2"/>
  <c r="ALU37" i="2"/>
  <c r="ALU46" i="2" s="1"/>
  <c r="ALU48" i="2" s="1"/>
  <c r="ALU15" i="2"/>
  <c r="ALR37" i="2"/>
  <c r="ALR46" i="2" s="1"/>
  <c r="ALR48" i="2" s="1"/>
  <c r="ALR42" i="2"/>
  <c r="ALR15" i="2"/>
  <c r="ALO42" i="2"/>
  <c r="ALO37" i="2"/>
  <c r="ALO46" i="2" s="1"/>
  <c r="ALO48" i="2" s="1"/>
  <c r="ALO15" i="2"/>
  <c r="ALL42" i="2"/>
  <c r="ALL37" i="2"/>
  <c r="ALL46" i="2" s="1"/>
  <c r="ALL48" i="2" s="1"/>
  <c r="ALL15" i="2"/>
  <c r="ALI37" i="2"/>
  <c r="ALI46" i="2" s="1"/>
  <c r="ALI48" i="2" s="1"/>
  <c r="ALI42" i="2"/>
  <c r="ALI15" i="2"/>
  <c r="AKP49" i="2"/>
  <c r="AKS49" i="2" s="1"/>
  <c r="AKV49" i="2" s="1"/>
  <c r="AKY49" i="2" s="1"/>
  <c r="ALB49" i="2" s="1"/>
  <c r="ALF49" i="2" s="1"/>
  <c r="AIX49" i="2"/>
  <c r="AJA49" i="2" s="1"/>
  <c r="AJD49" i="2" s="1"/>
  <c r="AJG49" i="2" s="1"/>
  <c r="AJJ49" i="2" s="1"/>
  <c r="AJM49" i="2" s="1"/>
  <c r="AJP49" i="2" s="1"/>
  <c r="AJT49" i="2" s="1"/>
  <c r="AJW49" i="2" s="1"/>
  <c r="AJZ49" i="2" s="1"/>
  <c r="AKC49" i="2" s="1"/>
  <c r="AKF49" i="2" s="1"/>
  <c r="AKI49" i="2" s="1"/>
  <c r="AFF49" i="2"/>
  <c r="AFJ49" i="2" s="1"/>
  <c r="AFM49" i="2" s="1"/>
  <c r="AFP49" i="2" s="1"/>
  <c r="AFS49" i="2" s="1"/>
  <c r="AFV49" i="2" s="1"/>
  <c r="AFY49" i="2" s="1"/>
  <c r="AGB49" i="2" s="1"/>
  <c r="AGE49" i="2" s="1"/>
  <c r="AGH49" i="2" s="1"/>
  <c r="AGK49" i="2" s="1"/>
  <c r="AGN49" i="2" s="1"/>
  <c r="AGQ49" i="2" s="1"/>
  <c r="AGT49" i="2" s="1"/>
  <c r="AGX49" i="2" s="1"/>
  <c r="AHA49" i="2" s="1"/>
  <c r="AHD49" i="2" s="1"/>
  <c r="AHG49" i="2" s="1"/>
  <c r="ABV48" i="2"/>
  <c r="ABV40" i="2"/>
  <c r="ABV44" i="2" s="1"/>
  <c r="ACU15" i="2"/>
  <c r="ACU16" i="2" s="1"/>
  <c r="ACU17" i="2" s="1"/>
  <c r="ACX27" i="2"/>
  <c r="ADA27" i="2" s="1"/>
  <c r="ADD27" i="2" s="1"/>
  <c r="ADH27" i="2" s="1"/>
  <c r="ADK27" i="2" s="1"/>
  <c r="ADN27" i="2" s="1"/>
  <c r="ADQ27" i="2" s="1"/>
  <c r="ADT27" i="2" s="1"/>
  <c r="ADZ27" i="2" s="1"/>
  <c r="AEC27" i="2" s="1"/>
  <c r="AEF27" i="2" s="1"/>
  <c r="AEI27" i="2" s="1"/>
  <c r="AEL27" i="2" s="1"/>
  <c r="AEP27" i="2" s="1"/>
  <c r="AES27" i="2" s="1"/>
  <c r="AEV27" i="2" s="1"/>
  <c r="AEY27" i="2" s="1"/>
  <c r="AFB27" i="2" s="1"/>
  <c r="AFE27" i="2" s="1"/>
  <c r="AFI27" i="2" s="1"/>
  <c r="AFL27" i="2" s="1"/>
  <c r="AFO27" i="2" s="1"/>
  <c r="AFR27" i="2" s="1"/>
  <c r="AFU27" i="2" s="1"/>
  <c r="AFX27" i="2" s="1"/>
  <c r="AGA27" i="2" s="1"/>
  <c r="AGD27" i="2" s="1"/>
  <c r="AGG27" i="2" s="1"/>
  <c r="AGJ27" i="2" s="1"/>
  <c r="AGM27" i="2" s="1"/>
  <c r="AGP27" i="2" s="1"/>
  <c r="ACU47" i="2"/>
  <c r="ACU42" i="2"/>
  <c r="ACU37" i="2"/>
  <c r="ACR47" i="2"/>
  <c r="ACR15" i="2"/>
  <c r="ACR42" i="2"/>
  <c r="ACR37" i="2"/>
  <c r="ACO47" i="2"/>
  <c r="ACO37" i="2"/>
  <c r="ACO15" i="2"/>
  <c r="ACO16" i="2" s="1"/>
  <c r="ACO17" i="2" s="1"/>
  <c r="ACO42" i="2"/>
  <c r="ACK47" i="2"/>
  <c r="ACK15" i="2"/>
  <c r="ACK16" i="2" s="1"/>
  <c r="ACK17" i="2" s="1"/>
  <c r="ACK42" i="2"/>
  <c r="ACK37" i="2"/>
  <c r="ACH47" i="2"/>
  <c r="ACH15" i="2"/>
  <c r="ACH16" i="2" s="1"/>
  <c r="ACH17" i="2" s="1"/>
  <c r="ACH37" i="2"/>
  <c r="ACH42" i="2"/>
  <c r="ACB37" i="2"/>
  <c r="ACB15" i="2"/>
  <c r="ACB16" i="2" s="1"/>
  <c r="ACB17" i="2" s="1"/>
  <c r="ACB47" i="2"/>
  <c r="ACB42" i="2"/>
  <c r="ABY47" i="2"/>
  <c r="ABY15" i="2"/>
  <c r="ABY42" i="2"/>
  <c r="ABY37" i="2"/>
  <c r="ABR46" i="2"/>
  <c r="ABR48" i="2" s="1"/>
  <c r="ABR39" i="2"/>
  <c r="ABR43" i="2" s="1"/>
  <c r="ABO46" i="2"/>
  <c r="ABO48" i="2" s="1"/>
  <c r="ABO39" i="2"/>
  <c r="ABO43" i="2" s="1"/>
  <c r="ABL46" i="2"/>
  <c r="ABL48" i="2" s="1"/>
  <c r="ABL39" i="2"/>
  <c r="ABL43" i="2" s="1"/>
  <c r="ABI46" i="2"/>
  <c r="ABI48" i="2" s="1"/>
  <c r="ABI39" i="2"/>
  <c r="ABI43" i="2" s="1"/>
  <c r="ABF39" i="2"/>
  <c r="ABF43" i="2" s="1"/>
  <c r="ABF46" i="2"/>
  <c r="ABF48" i="2" s="1"/>
  <c r="ABC39" i="2"/>
  <c r="ABC43" i="2" s="1"/>
  <c r="ABC46" i="2"/>
  <c r="ABC48" i="2" s="1"/>
  <c r="ABC49" i="2" s="1"/>
  <c r="AAY46" i="2"/>
  <c r="AAY48" i="2" s="1"/>
  <c r="AAY39" i="2"/>
  <c r="AAY43" i="2" s="1"/>
  <c r="AAY16" i="2"/>
  <c r="AAY17" i="2" s="1"/>
  <c r="AAV46" i="2"/>
  <c r="AAV48" i="2" s="1"/>
  <c r="AAV39" i="2"/>
  <c r="AAV43" i="2" s="1"/>
  <c r="AAV16" i="2"/>
  <c r="AAV17" i="2" s="1"/>
  <c r="AAS46" i="2"/>
  <c r="AAS48" i="2" s="1"/>
  <c r="AAS39" i="2"/>
  <c r="AAS43" i="2" s="1"/>
  <c r="AAP39" i="2"/>
  <c r="AAP43" i="2" s="1"/>
  <c r="AAP46" i="2"/>
  <c r="AAP48" i="2" s="1"/>
  <c r="AAM39" i="2"/>
  <c r="AAM43" i="2" s="1"/>
  <c r="AAM46" i="2"/>
  <c r="AAM48" i="2" s="1"/>
  <c r="AAJ39" i="2"/>
  <c r="AAJ43" i="2" s="1"/>
  <c r="AAJ46" i="2"/>
  <c r="AAJ48" i="2" s="1"/>
  <c r="AAF46" i="2"/>
  <c r="AAF48" i="2" s="1"/>
  <c r="AAF39" i="2"/>
  <c r="AAF43" i="2" s="1"/>
  <c r="AAC46" i="2"/>
  <c r="AAC48" i="2" s="1"/>
  <c r="AAC39" i="2"/>
  <c r="AAC43" i="2" s="1"/>
  <c r="ZZ46" i="2"/>
  <c r="ZZ48" i="2" s="1"/>
  <c r="ZZ39" i="2"/>
  <c r="ZZ43" i="2" s="1"/>
  <c r="ZW46" i="2"/>
  <c r="ZW48" i="2" s="1"/>
  <c r="ZW39" i="2"/>
  <c r="ZW43" i="2" s="1"/>
  <c r="ZW16" i="2"/>
  <c r="ZW17" i="2" s="1"/>
  <c r="ZT46" i="2"/>
  <c r="ZT48" i="2" s="1"/>
  <c r="ZT39" i="2"/>
  <c r="ZT43" i="2" s="1"/>
  <c r="ZN40" i="2"/>
  <c r="ZN44" i="2" s="1"/>
  <c r="ZN49" i="2"/>
  <c r="ZQ49" i="2" s="1"/>
  <c r="YW49" i="2"/>
  <c r="YZ49" i="2" s="1"/>
  <c r="ZC49" i="2" s="1"/>
  <c r="ZF49" i="2" s="1"/>
  <c r="ZI49" i="2" s="1"/>
  <c r="ZL49" i="2" s="1"/>
  <c r="ZO49" i="2" s="1"/>
  <c r="ZR49" i="2" s="1"/>
  <c r="ZU49" i="2" s="1"/>
  <c r="ZX49" i="2" s="1"/>
  <c r="AAA49" i="2" s="1"/>
  <c r="AAD49" i="2" s="1"/>
  <c r="AAG49" i="2" s="1"/>
  <c r="AAK49" i="2" s="1"/>
  <c r="AAN49" i="2" s="1"/>
  <c r="AAQ49" i="2" s="1"/>
  <c r="AAT49" i="2" s="1"/>
  <c r="AAW49" i="2" s="1"/>
  <c r="AAZ49" i="2" s="1"/>
  <c r="XH40" i="2"/>
  <c r="XH44" i="2" s="1"/>
  <c r="XH49" i="2"/>
  <c r="XK49" i="2" s="1"/>
  <c r="XN49" i="2" s="1"/>
  <c r="FZ2" i="11"/>
  <c r="GC3" i="11"/>
  <c r="GE3" i="11" s="1"/>
  <c r="GE2" i="11" s="1"/>
  <c r="AWH15" i="2" l="1"/>
  <c r="AWH42" i="2"/>
  <c r="AWH37" i="2"/>
  <c r="AWH46" i="2" s="1"/>
  <c r="AWH48" i="2" s="1"/>
  <c r="AWE37" i="2"/>
  <c r="AWE46" i="2" s="1"/>
  <c r="AWE48" i="2" s="1"/>
  <c r="AWE15" i="2"/>
  <c r="AWE42" i="2"/>
  <c r="AWB42" i="2"/>
  <c r="AWB37" i="2"/>
  <c r="AWB46" i="2" s="1"/>
  <c r="AWB48" i="2" s="1"/>
  <c r="AWB15" i="2"/>
  <c r="AVY37" i="2"/>
  <c r="AVY46" i="2" s="1"/>
  <c r="AVY48" i="2" s="1"/>
  <c r="AVY42" i="2"/>
  <c r="AVY15" i="2"/>
  <c r="AVU42" i="2"/>
  <c r="AVU15" i="2"/>
  <c r="AVU37" i="2"/>
  <c r="AVU46" i="2" s="1"/>
  <c r="AVU48" i="2" s="1"/>
  <c r="AVR37" i="2"/>
  <c r="AVR46" i="2" s="1"/>
  <c r="AVR48" i="2" s="1"/>
  <c r="AVR42" i="2"/>
  <c r="AVR15" i="2"/>
  <c r="AVO37" i="2"/>
  <c r="AVO46" i="2" s="1"/>
  <c r="AVO48" i="2" s="1"/>
  <c r="AVO42" i="2"/>
  <c r="AVO15" i="2"/>
  <c r="AUO23" i="2"/>
  <c r="AUR23" i="2" s="1"/>
  <c r="AUU23" i="2" s="1"/>
  <c r="AUX23" i="2" s="1"/>
  <c r="AVA23" i="2" s="1"/>
  <c r="AVE23" i="2" s="1"/>
  <c r="AVH23" i="2" s="1"/>
  <c r="AVK23" i="2" s="1"/>
  <c r="AVN23" i="2" s="1"/>
  <c r="AVQ23" i="2" s="1"/>
  <c r="AVT23" i="2" s="1"/>
  <c r="AVX23" i="2" s="1"/>
  <c r="AWA23" i="2" s="1"/>
  <c r="AWD23" i="2" s="1"/>
  <c r="AWG23" i="2" s="1"/>
  <c r="AVL42" i="2"/>
  <c r="AVL37" i="2"/>
  <c r="AVL46" i="2" s="1"/>
  <c r="AVL48" i="2" s="1"/>
  <c r="AVL15" i="2"/>
  <c r="AVI42" i="2"/>
  <c r="AVI37" i="2"/>
  <c r="AVI46" i="2" s="1"/>
  <c r="AVI48" i="2" s="1"/>
  <c r="AVI15" i="2"/>
  <c r="AVF42" i="2"/>
  <c r="AVF37" i="2"/>
  <c r="AVF46" i="2" s="1"/>
  <c r="AVF48" i="2" s="1"/>
  <c r="AVF15" i="2"/>
  <c r="AVB42" i="2"/>
  <c r="AVB37" i="2"/>
  <c r="AVB46" i="2" s="1"/>
  <c r="AVB48" i="2" s="1"/>
  <c r="AVB15" i="2"/>
  <c r="AUY15" i="2"/>
  <c r="AUY42" i="2"/>
  <c r="AUY37" i="2"/>
  <c r="AUY46" i="2" s="1"/>
  <c r="AUY48" i="2" s="1"/>
  <c r="AUV42" i="2"/>
  <c r="AUV37" i="2"/>
  <c r="AUV46" i="2" s="1"/>
  <c r="AUV48" i="2" s="1"/>
  <c r="AUV15" i="2"/>
  <c r="AUS37" i="2"/>
  <c r="AUS46" i="2" s="1"/>
  <c r="AUS48" i="2" s="1"/>
  <c r="AUS42" i="2"/>
  <c r="AUS15" i="2"/>
  <c r="AUP15" i="2"/>
  <c r="AUP37" i="2"/>
  <c r="AUP46" i="2" s="1"/>
  <c r="AUP48" i="2" s="1"/>
  <c r="AUP42" i="2"/>
  <c r="AUM42" i="2"/>
  <c r="AUM37" i="2"/>
  <c r="AUM46" i="2" s="1"/>
  <c r="AUM48" i="2" s="1"/>
  <c r="AUM15" i="2"/>
  <c r="AUI37" i="2"/>
  <c r="AUI46" i="2" s="1"/>
  <c r="AUI48" i="2" s="1"/>
  <c r="AUI42" i="2"/>
  <c r="AUI15" i="2"/>
  <c r="AUF15" i="2"/>
  <c r="AUF42" i="2"/>
  <c r="AUF37" i="2"/>
  <c r="AUF46" i="2" s="1"/>
  <c r="AUF48" i="2" s="1"/>
  <c r="AUC37" i="2"/>
  <c r="AUC46" i="2" s="1"/>
  <c r="AUC48" i="2" s="1"/>
  <c r="AUC42" i="2"/>
  <c r="AUC15" i="2"/>
  <c r="ATZ42" i="2"/>
  <c r="ATZ37" i="2"/>
  <c r="ATZ46" i="2" s="1"/>
  <c r="ATZ48" i="2" s="1"/>
  <c r="ATZ15" i="2"/>
  <c r="ATW42" i="2"/>
  <c r="ATW37" i="2"/>
  <c r="ATW46" i="2" s="1"/>
  <c r="ATW48" i="2" s="1"/>
  <c r="ATW15" i="2"/>
  <c r="ATT42" i="2"/>
  <c r="ATT15" i="2"/>
  <c r="ATT37" i="2"/>
  <c r="ATT46" i="2" s="1"/>
  <c r="ATT48" i="2" s="1"/>
  <c r="ATT49" i="2" s="1"/>
  <c r="ATP37" i="2"/>
  <c r="ATP46" i="2" s="1"/>
  <c r="ATP48" i="2" s="1"/>
  <c r="ATP15" i="2"/>
  <c r="ATP42" i="2"/>
  <c r="ATM42" i="2"/>
  <c r="ATM37" i="2"/>
  <c r="ATM46" i="2" s="1"/>
  <c r="ATM48" i="2" s="1"/>
  <c r="ATM15" i="2"/>
  <c r="ATJ42" i="2"/>
  <c r="ATJ15" i="2"/>
  <c r="ATJ37" i="2"/>
  <c r="ATJ46" i="2" s="1"/>
  <c r="ATJ48" i="2" s="1"/>
  <c r="ATG42" i="2"/>
  <c r="ATG37" i="2"/>
  <c r="ATG46" i="2" s="1"/>
  <c r="ATG48" i="2" s="1"/>
  <c r="ATG15" i="2"/>
  <c r="ATD42" i="2"/>
  <c r="ATD15" i="2"/>
  <c r="ATD37" i="2"/>
  <c r="ATD46" i="2" s="1"/>
  <c r="ATD48" i="2" s="1"/>
  <c r="ATA42" i="2"/>
  <c r="ATA37" i="2"/>
  <c r="ATA46" i="2" s="1"/>
  <c r="ATA48" i="2" s="1"/>
  <c r="ATA15" i="2"/>
  <c r="ASW42" i="2"/>
  <c r="ASW15" i="2"/>
  <c r="ASW37" i="2"/>
  <c r="ASW46" i="2" s="1"/>
  <c r="ASW48" i="2" s="1"/>
  <c r="AST42" i="2"/>
  <c r="AST37" i="2"/>
  <c r="AST46" i="2" s="1"/>
  <c r="AST48" i="2" s="1"/>
  <c r="AST15" i="2"/>
  <c r="ASQ42" i="2"/>
  <c r="ASQ37" i="2"/>
  <c r="ASQ46" i="2" s="1"/>
  <c r="ASQ48" i="2" s="1"/>
  <c r="ASQ15" i="2"/>
  <c r="ASN42" i="2"/>
  <c r="ASN37" i="2"/>
  <c r="ASN46" i="2" s="1"/>
  <c r="ASN48" i="2" s="1"/>
  <c r="ASN15" i="2"/>
  <c r="ASK42" i="2"/>
  <c r="ASK37" i="2"/>
  <c r="ASK46" i="2" s="1"/>
  <c r="ASK48" i="2" s="1"/>
  <c r="ASK15" i="2"/>
  <c r="ASH42" i="2"/>
  <c r="ASH15" i="2"/>
  <c r="ASH37" i="2"/>
  <c r="ASH46" i="2" s="1"/>
  <c r="ASH48" i="2" s="1"/>
  <c r="ASD37" i="2"/>
  <c r="ASD46" i="2" s="1"/>
  <c r="ASD48" i="2" s="1"/>
  <c r="ASD42" i="2"/>
  <c r="ASD15" i="2"/>
  <c r="ASA37" i="2"/>
  <c r="ASA46" i="2" s="1"/>
  <c r="ASA48" i="2" s="1"/>
  <c r="ASA15" i="2"/>
  <c r="ASA42" i="2"/>
  <c r="ARX37" i="2"/>
  <c r="ARX46" i="2" s="1"/>
  <c r="ARX48" i="2" s="1"/>
  <c r="ARX42" i="2"/>
  <c r="ARX15" i="2"/>
  <c r="ARU42" i="2"/>
  <c r="ARU15" i="2"/>
  <c r="ARU37" i="2"/>
  <c r="ARU46" i="2" s="1"/>
  <c r="ARU48" i="2" s="1"/>
  <c r="ARR42" i="2"/>
  <c r="ARR37" i="2"/>
  <c r="ARR46" i="2" s="1"/>
  <c r="ARR48" i="2" s="1"/>
  <c r="ARR15" i="2"/>
  <c r="ARP23" i="2"/>
  <c r="ARO37" i="2"/>
  <c r="ARO46" i="2" s="1"/>
  <c r="ARO48" i="2" s="1"/>
  <c r="ARO15" i="2"/>
  <c r="ARO42" i="2"/>
  <c r="ARK42" i="2"/>
  <c r="ARK37" i="2"/>
  <c r="ARK46" i="2" s="1"/>
  <c r="ARK48" i="2" s="1"/>
  <c r="ARK15" i="2"/>
  <c r="ARH42" i="2"/>
  <c r="ARH37" i="2"/>
  <c r="ARH46" i="2" s="1"/>
  <c r="ARH48" i="2" s="1"/>
  <c r="ARH15" i="2"/>
  <c r="ARE42" i="2"/>
  <c r="ARE37" i="2"/>
  <c r="ARE46" i="2" s="1"/>
  <c r="ARE48" i="2" s="1"/>
  <c r="ARE15" i="2"/>
  <c r="ARC24" i="2"/>
  <c r="ARB42" i="2"/>
  <c r="ARB15" i="2"/>
  <c r="ARB37" i="2"/>
  <c r="ARB46" i="2" s="1"/>
  <c r="ARB48" i="2" s="1"/>
  <c r="AQY42" i="2"/>
  <c r="AQY37" i="2"/>
  <c r="AQY46" i="2" s="1"/>
  <c r="AQY48" i="2" s="1"/>
  <c r="AQY15" i="2"/>
  <c r="AQV15" i="2"/>
  <c r="AQV42" i="2"/>
  <c r="AQV37" i="2"/>
  <c r="AQV46" i="2" s="1"/>
  <c r="AQV48" i="2" s="1"/>
  <c r="AQR42" i="2"/>
  <c r="AQR37" i="2"/>
  <c r="AQR46" i="2" s="1"/>
  <c r="AQR48" i="2" s="1"/>
  <c r="AQR49" i="2" s="1"/>
  <c r="AQR15" i="2"/>
  <c r="AQO42" i="2"/>
  <c r="AQO37" i="2"/>
  <c r="AQO46" i="2" s="1"/>
  <c r="AQO48" i="2" s="1"/>
  <c r="AQO15" i="2"/>
  <c r="AQL15" i="2"/>
  <c r="AQL42" i="2"/>
  <c r="AQL37" i="2"/>
  <c r="AQL46" i="2" s="1"/>
  <c r="AQL48" i="2" s="1"/>
  <c r="AQI37" i="2"/>
  <c r="AQI46" i="2" s="1"/>
  <c r="AQI48" i="2" s="1"/>
  <c r="AQI15" i="2"/>
  <c r="AQI42" i="2"/>
  <c r="AQF42" i="2"/>
  <c r="AQF37" i="2"/>
  <c r="AQF46" i="2" s="1"/>
  <c r="AQF48" i="2" s="1"/>
  <c r="AQF15" i="2"/>
  <c r="AQC15" i="2"/>
  <c r="AQC37" i="2"/>
  <c r="AQC46" i="2" s="1"/>
  <c r="AQC48" i="2" s="1"/>
  <c r="AQC42" i="2"/>
  <c r="APY42" i="2"/>
  <c r="APY37" i="2"/>
  <c r="APY46" i="2" s="1"/>
  <c r="APY48" i="2" s="1"/>
  <c r="APY15" i="2"/>
  <c r="APV42" i="2"/>
  <c r="APV37" i="2"/>
  <c r="APV46" i="2" s="1"/>
  <c r="APV48" i="2" s="1"/>
  <c r="APV15" i="2"/>
  <c r="APO42" i="2"/>
  <c r="APO37" i="2"/>
  <c r="APO46" i="2" s="1"/>
  <c r="APO48" i="2" s="1"/>
  <c r="APO15" i="2"/>
  <c r="APL37" i="2"/>
  <c r="APL46" i="2" s="1"/>
  <c r="APL48" i="2" s="1"/>
  <c r="APL42" i="2"/>
  <c r="APL15" i="2"/>
  <c r="API37" i="2"/>
  <c r="API46" i="2" s="1"/>
  <c r="API48" i="2" s="1"/>
  <c r="API42" i="2"/>
  <c r="API15" i="2"/>
  <c r="APF42" i="2"/>
  <c r="APF37" i="2"/>
  <c r="APF46" i="2" s="1"/>
  <c r="APF48" i="2" s="1"/>
  <c r="APF15" i="2"/>
  <c r="APC42" i="2"/>
  <c r="APC37" i="2"/>
  <c r="APC46" i="2" s="1"/>
  <c r="APC48" i="2" s="1"/>
  <c r="APC15" i="2"/>
  <c r="AOZ15" i="2"/>
  <c r="AOZ42" i="2"/>
  <c r="AOZ37" i="2"/>
  <c r="AOZ46" i="2" s="1"/>
  <c r="AOZ48" i="2" s="1"/>
  <c r="ANU49" i="2"/>
  <c r="ANX49" i="2" s="1"/>
  <c r="AOA49" i="2" s="1"/>
  <c r="AOD49" i="2" s="1"/>
  <c r="AOG49" i="2" s="1"/>
  <c r="AOJ49" i="2" s="1"/>
  <c r="AOM49" i="2" s="1"/>
  <c r="AOP49" i="2" s="1"/>
  <c r="AOS49" i="2" s="1"/>
  <c r="AOW49" i="2" s="1"/>
  <c r="ALI49" i="2"/>
  <c r="ALL49" i="2" s="1"/>
  <c r="ALO49" i="2" s="1"/>
  <c r="ALR49" i="2" s="1"/>
  <c r="ALU49" i="2" s="1"/>
  <c r="ALY49" i="2" s="1"/>
  <c r="AMB49" i="2" s="1"/>
  <c r="AME49" i="2" s="1"/>
  <c r="AMH49" i="2" s="1"/>
  <c r="AMK49" i="2" s="1"/>
  <c r="AMN49" i="2" s="1"/>
  <c r="AMR49" i="2" s="1"/>
  <c r="AMU49" i="2" s="1"/>
  <c r="AMX49" i="2" s="1"/>
  <c r="ANA49" i="2" s="1"/>
  <c r="AND49" i="2" s="1"/>
  <c r="ANG49" i="2" s="1"/>
  <c r="ANK49" i="2" s="1"/>
  <c r="ANN49" i="2" s="1"/>
  <c r="AGS27" i="2"/>
  <c r="AGW27" i="2" s="1"/>
  <c r="AGP47" i="2"/>
  <c r="AGP15" i="2"/>
  <c r="AGP16" i="2" s="1"/>
  <c r="AGP17" i="2" s="1"/>
  <c r="AGP37" i="2"/>
  <c r="AGP42" i="2"/>
  <c r="AGM47" i="2"/>
  <c r="AGM37" i="2"/>
  <c r="AGM15" i="2"/>
  <c r="AGM16" i="2" s="1"/>
  <c r="AGM17" i="2" s="1"/>
  <c r="AGM42" i="2"/>
  <c r="AGJ47" i="2"/>
  <c r="AGJ15" i="2"/>
  <c r="AGJ16" i="2" s="1"/>
  <c r="AGJ17" i="2" s="1"/>
  <c r="AGJ37" i="2"/>
  <c r="AGJ42" i="2"/>
  <c r="AGG47" i="2"/>
  <c r="AGG37" i="2"/>
  <c r="AGG42" i="2"/>
  <c r="AGG15" i="2"/>
  <c r="AGD15" i="2"/>
  <c r="AGD47" i="2"/>
  <c r="AGD37" i="2"/>
  <c r="AGD42" i="2"/>
  <c r="AGA47" i="2"/>
  <c r="AGA37" i="2"/>
  <c r="AGA42" i="2"/>
  <c r="AGA15" i="2"/>
  <c r="AFX47" i="2"/>
  <c r="AFX37" i="2"/>
  <c r="AFX42" i="2"/>
  <c r="AFX15" i="2"/>
  <c r="AFX16" i="2" s="1"/>
  <c r="AFX17" i="2" s="1"/>
  <c r="AFU47" i="2"/>
  <c r="AFU37" i="2"/>
  <c r="AFU15" i="2"/>
  <c r="AFU16" i="2" s="1"/>
  <c r="AFU17" i="2" s="1"/>
  <c r="AFU42" i="2"/>
  <c r="AFR47" i="2"/>
  <c r="AFR37" i="2"/>
  <c r="AFR15" i="2"/>
  <c r="AFR16" i="2" s="1"/>
  <c r="AFR17" i="2" s="1"/>
  <c r="AFR42" i="2"/>
  <c r="AFO47" i="2"/>
  <c r="AFO37" i="2"/>
  <c r="AFO42" i="2"/>
  <c r="AFO15" i="2"/>
  <c r="AFL15" i="2"/>
  <c r="AFL16" i="2" s="1"/>
  <c r="AFL17" i="2" s="1"/>
  <c r="AFL47" i="2"/>
  <c r="AFL42" i="2"/>
  <c r="AFL37" i="2"/>
  <c r="AFI47" i="2"/>
  <c r="AFI15" i="2"/>
  <c r="AFI37" i="2"/>
  <c r="AFI42" i="2"/>
  <c r="AFE47" i="2"/>
  <c r="AFE37" i="2"/>
  <c r="AFE42" i="2"/>
  <c r="AFE15" i="2"/>
  <c r="AFE16" i="2" s="1"/>
  <c r="AFE17" i="2" s="1"/>
  <c r="AFB47" i="2"/>
  <c r="AFB37" i="2"/>
  <c r="AFB15" i="2"/>
  <c r="AFB16" i="2" s="1"/>
  <c r="AFB17" i="2" s="1"/>
  <c r="AFB42" i="2"/>
  <c r="AEY47" i="2"/>
  <c r="AEY15" i="2"/>
  <c r="AEY16" i="2" s="1"/>
  <c r="AEY17" i="2" s="1"/>
  <c r="AEY42" i="2"/>
  <c r="AEY37" i="2"/>
  <c r="AEV37" i="2"/>
  <c r="AEV47" i="2"/>
  <c r="AEV15" i="2"/>
  <c r="AEV16" i="2" s="1"/>
  <c r="AEV17" i="2" s="1"/>
  <c r="AEV42" i="2"/>
  <c r="AES47" i="2"/>
  <c r="AES15" i="2"/>
  <c r="AES16" i="2" s="1"/>
  <c r="AES17" i="2" s="1"/>
  <c r="AES37" i="2"/>
  <c r="AES42" i="2"/>
  <c r="AEP47" i="2"/>
  <c r="AEP15" i="2"/>
  <c r="AEP16" i="2" s="1"/>
  <c r="AEP17" i="2" s="1"/>
  <c r="AEP42" i="2"/>
  <c r="AEP37" i="2"/>
  <c r="AEL15" i="2"/>
  <c r="AEL47" i="2"/>
  <c r="AEL37" i="2"/>
  <c r="AEL42" i="2"/>
  <c r="AEI47" i="2"/>
  <c r="AEI15" i="2"/>
  <c r="AEI16" i="2" s="1"/>
  <c r="AEI17" i="2" s="1"/>
  <c r="AEI37" i="2"/>
  <c r="AEI42" i="2"/>
  <c r="AEF47" i="2"/>
  <c r="AEF15" i="2"/>
  <c r="AEF16" i="2" s="1"/>
  <c r="AEF17" i="2" s="1"/>
  <c r="AEF42" i="2"/>
  <c r="AEF37" i="2"/>
  <c r="AEC47" i="2"/>
  <c r="AEC37" i="2"/>
  <c r="AEC42" i="2"/>
  <c r="AEC15" i="2"/>
  <c r="ADZ47" i="2"/>
  <c r="ADZ15" i="2"/>
  <c r="ADZ16" i="2" s="1"/>
  <c r="ADZ17" i="2" s="1"/>
  <c r="ADZ42" i="2"/>
  <c r="ADZ37" i="2"/>
  <c r="ADT37" i="2"/>
  <c r="ADT47" i="2"/>
  <c r="ADT15" i="2"/>
  <c r="ADT42" i="2"/>
  <c r="ADQ42" i="2"/>
  <c r="ADQ47" i="2"/>
  <c r="ADQ37" i="2"/>
  <c r="ADQ15" i="2"/>
  <c r="ADQ16" i="2" s="1"/>
  <c r="ADQ17" i="2" s="1"/>
  <c r="ADN47" i="2"/>
  <c r="ADN15" i="2"/>
  <c r="ADN16" i="2" s="1"/>
  <c r="ADN17" i="2" s="1"/>
  <c r="ADN37" i="2"/>
  <c r="ADN42" i="2"/>
  <c r="ADK15" i="2"/>
  <c r="ADK16" i="2" s="1"/>
  <c r="ADK17" i="2" s="1"/>
  <c r="ADK47" i="2"/>
  <c r="ADK42" i="2"/>
  <c r="ADK37" i="2"/>
  <c r="ADH47" i="2"/>
  <c r="ADH15" i="2"/>
  <c r="ADH16" i="2" s="1"/>
  <c r="ADH17" i="2" s="1"/>
  <c r="ADH37" i="2"/>
  <c r="ADH42" i="2"/>
  <c r="ADD47" i="2"/>
  <c r="ADD42" i="2"/>
  <c r="ADD15" i="2"/>
  <c r="ADD37" i="2"/>
  <c r="ADA37" i="2"/>
  <c r="ADA47" i="2"/>
  <c r="ADA42" i="2"/>
  <c r="ADA15" i="2"/>
  <c r="ACX47" i="2"/>
  <c r="ACX15" i="2"/>
  <c r="ACX16" i="2" s="1"/>
  <c r="ACX17" i="2" s="1"/>
  <c r="ACX37" i="2"/>
  <c r="ACX42" i="2"/>
  <c r="ACU46" i="2"/>
  <c r="ACU48" i="2" s="1"/>
  <c r="ACU39" i="2"/>
  <c r="ACU43" i="2" s="1"/>
  <c r="ACR46" i="2"/>
  <c r="ACR48" i="2" s="1"/>
  <c r="ACR39" i="2"/>
  <c r="ACR43" i="2" s="1"/>
  <c r="ABR40" i="2"/>
  <c r="ABR44" i="2" s="1"/>
  <c r="ACR16" i="2"/>
  <c r="ACR17" i="2" s="1"/>
  <c r="ACO46" i="2"/>
  <c r="ACO48" i="2" s="1"/>
  <c r="ACO39" i="2"/>
  <c r="ACO43" i="2" s="1"/>
  <c r="ACK39" i="2"/>
  <c r="ACK43" i="2" s="1"/>
  <c r="ACK46" i="2"/>
  <c r="ACK48" i="2" s="1"/>
  <c r="ACH39" i="2"/>
  <c r="ACH43" i="2" s="1"/>
  <c r="ACH46" i="2"/>
  <c r="ACH48" i="2" s="1"/>
  <c r="ACE47" i="2"/>
  <c r="ACE37" i="2"/>
  <c r="ACE42" i="2"/>
  <c r="ACE15" i="2"/>
  <c r="ACE16" i="2" s="1"/>
  <c r="ACE17" i="2" s="1"/>
  <c r="ACB46" i="2"/>
  <c r="ACB48" i="2" s="1"/>
  <c r="ACB39" i="2"/>
  <c r="ACB43" i="2" s="1"/>
  <c r="ABC40" i="2"/>
  <c r="ABC44" i="2" s="1"/>
  <c r="ABY39" i="2"/>
  <c r="ABY43" i="2" s="1"/>
  <c r="ABY46" i="2"/>
  <c r="ABY48" i="2" s="1"/>
  <c r="ABY16" i="2"/>
  <c r="ABY17" i="2" s="1"/>
  <c r="ABO40" i="2"/>
  <c r="ABO44" i="2" s="1"/>
  <c r="ABI40" i="2"/>
  <c r="ABI44" i="2" s="1"/>
  <c r="ABL40" i="2"/>
  <c r="ABL44" i="2" s="1"/>
  <c r="ABF40" i="2"/>
  <c r="ABF44" i="2" s="1"/>
  <c r="AAV40" i="2"/>
  <c r="AAV44" i="2" s="1"/>
  <c r="ABF49" i="2"/>
  <c r="ABI49" i="2" s="1"/>
  <c r="ABL49" i="2" s="1"/>
  <c r="ABO49" i="2" s="1"/>
  <c r="ABR49" i="2" s="1"/>
  <c r="ABV49" i="2" s="1"/>
  <c r="ZZ40" i="2"/>
  <c r="ZZ44" i="2" s="1"/>
  <c r="AAP40" i="2"/>
  <c r="AAP44" i="2" s="1"/>
  <c r="AAY40" i="2"/>
  <c r="AAY44" i="2" s="1"/>
  <c r="AAM40" i="2"/>
  <c r="AAM44" i="2" s="1"/>
  <c r="AAS40" i="2"/>
  <c r="AAS44" i="2" s="1"/>
  <c r="AAJ40" i="2"/>
  <c r="AAJ44" i="2" s="1"/>
  <c r="AAC40" i="2"/>
  <c r="AAC44" i="2" s="1"/>
  <c r="AAF40" i="2"/>
  <c r="AAF44" i="2" s="1"/>
  <c r="ZW40" i="2"/>
  <c r="ZW44" i="2" s="1"/>
  <c r="ZT40" i="2"/>
  <c r="ZT44" i="2" s="1"/>
  <c r="ZT49" i="2"/>
  <c r="ZW49" i="2" s="1"/>
  <c r="ZZ49" i="2" s="1"/>
  <c r="AAC49" i="2" s="1"/>
  <c r="AAF49" i="2" s="1"/>
  <c r="AAJ49" i="2" s="1"/>
  <c r="AAM49" i="2" s="1"/>
  <c r="AAP49" i="2" s="1"/>
  <c r="AAS49" i="2" s="1"/>
  <c r="AAV49" i="2" s="1"/>
  <c r="AAY49" i="2" s="1"/>
  <c r="GF3" i="11"/>
  <c r="GH3" i="11" s="1"/>
  <c r="GH2" i="11" s="1"/>
  <c r="GC2" i="11"/>
  <c r="ATW49" i="2" l="1"/>
  <c r="ATZ49" i="2" s="1"/>
  <c r="AUC49" i="2" s="1"/>
  <c r="AUF49" i="2" s="1"/>
  <c r="AUI49" i="2" s="1"/>
  <c r="AUM49" i="2" s="1"/>
  <c r="AUP49" i="2" s="1"/>
  <c r="AUS49" i="2" s="1"/>
  <c r="AUV49" i="2" s="1"/>
  <c r="AUY49" i="2" s="1"/>
  <c r="AVB49" i="2" s="1"/>
  <c r="AVF49" i="2" s="1"/>
  <c r="AVI49" i="2" s="1"/>
  <c r="AVL49" i="2" s="1"/>
  <c r="AVO49" i="2" s="1"/>
  <c r="AVR49" i="2" s="1"/>
  <c r="AVU49" i="2" s="1"/>
  <c r="AVY49" i="2" s="1"/>
  <c r="AWB49" i="2" s="1"/>
  <c r="AWE49" i="2" s="1"/>
  <c r="AWH49" i="2" s="1"/>
  <c r="AQV49" i="2"/>
  <c r="AQY49" i="2" s="1"/>
  <c r="ARB49" i="2" s="1"/>
  <c r="ARE49" i="2" s="1"/>
  <c r="ARH49" i="2" s="1"/>
  <c r="ARK49" i="2" s="1"/>
  <c r="ARO49" i="2" s="1"/>
  <c r="ARR49" i="2" s="1"/>
  <c r="ARU49" i="2" s="1"/>
  <c r="ARX49" i="2" s="1"/>
  <c r="ASA49" i="2" s="1"/>
  <c r="ASD49" i="2" s="1"/>
  <c r="ASH49" i="2" s="1"/>
  <c r="ASK49" i="2" s="1"/>
  <c r="ASN49" i="2" s="1"/>
  <c r="ASQ49" i="2" s="1"/>
  <c r="AST49" i="2" s="1"/>
  <c r="ASW49" i="2" s="1"/>
  <c r="ATA49" i="2" s="1"/>
  <c r="ATD49" i="2" s="1"/>
  <c r="ATG49" i="2" s="1"/>
  <c r="ATJ49" i="2" s="1"/>
  <c r="ATM49" i="2" s="1"/>
  <c r="ATP49" i="2" s="1"/>
  <c r="AOZ49" i="2"/>
  <c r="APC49" i="2" s="1"/>
  <c r="APF49" i="2" s="1"/>
  <c r="API49" i="2" s="1"/>
  <c r="APL49" i="2" s="1"/>
  <c r="APO49" i="2" s="1"/>
  <c r="APV49" i="2" s="1"/>
  <c r="APY49" i="2" s="1"/>
  <c r="AQC49" i="2" s="1"/>
  <c r="AQF49" i="2" s="1"/>
  <c r="AQI49" i="2" s="1"/>
  <c r="AQL49" i="2" s="1"/>
  <c r="AQO49" i="2" s="1"/>
  <c r="AGS47" i="2"/>
  <c r="AGS15" i="2"/>
  <c r="AGS16" i="2" s="1"/>
  <c r="AGS17" i="2" s="1"/>
  <c r="AGZ27" i="2"/>
  <c r="AGW37" i="2"/>
  <c r="AGW46" i="2" s="1"/>
  <c r="AGW42" i="2"/>
  <c r="AGW15" i="2"/>
  <c r="AGW16" i="2" s="1"/>
  <c r="AGW17" i="2" s="1"/>
  <c r="AGW47" i="2"/>
  <c r="AGS37" i="2"/>
  <c r="AGS39" i="2" s="1"/>
  <c r="AGS43" i="2" s="1"/>
  <c r="AGS42" i="2"/>
  <c r="AGP46" i="2"/>
  <c r="AGP48" i="2" s="1"/>
  <c r="AGP39" i="2"/>
  <c r="AGP43" i="2" s="1"/>
  <c r="AGM39" i="2"/>
  <c r="AGM43" i="2" s="1"/>
  <c r="AGM46" i="2"/>
  <c r="AGM48" i="2" s="1"/>
  <c r="AGJ46" i="2"/>
  <c r="AGJ48" i="2" s="1"/>
  <c r="AGJ39" i="2"/>
  <c r="AGJ43" i="2" s="1"/>
  <c r="AGG16" i="2"/>
  <c r="AGG17" i="2" s="1"/>
  <c r="AGG46" i="2"/>
  <c r="AGG48" i="2" s="1"/>
  <c r="AGG39" i="2"/>
  <c r="AGG43" i="2" s="1"/>
  <c r="AGD46" i="2"/>
  <c r="AGD48" i="2" s="1"/>
  <c r="AGD39" i="2"/>
  <c r="AGD43" i="2" s="1"/>
  <c r="AGD16" i="2"/>
  <c r="AGD17" i="2" s="1"/>
  <c r="AGA16" i="2"/>
  <c r="AGA17" i="2" s="1"/>
  <c r="AGA39" i="2"/>
  <c r="AGA43" i="2" s="1"/>
  <c r="AGA46" i="2"/>
  <c r="AGA48" i="2" s="1"/>
  <c r="AFX46" i="2"/>
  <c r="AFX48" i="2" s="1"/>
  <c r="AFX39" i="2"/>
  <c r="AFX43" i="2" s="1"/>
  <c r="AFU46" i="2"/>
  <c r="AFU48" i="2" s="1"/>
  <c r="AFU39" i="2"/>
  <c r="AFU43" i="2" s="1"/>
  <c r="AFR39" i="2"/>
  <c r="AFR43" i="2" s="1"/>
  <c r="AFR46" i="2"/>
  <c r="AFR48" i="2" s="1"/>
  <c r="AFO16" i="2"/>
  <c r="AFO17" i="2" s="1"/>
  <c r="AFO46" i="2"/>
  <c r="AFO48" i="2" s="1"/>
  <c r="AFO39" i="2"/>
  <c r="AFO43" i="2" s="1"/>
  <c r="AFL46" i="2"/>
  <c r="AFL48" i="2" s="1"/>
  <c r="AFL39" i="2"/>
  <c r="AFL43" i="2" s="1"/>
  <c r="AFI46" i="2"/>
  <c r="AFI48" i="2" s="1"/>
  <c r="AFI39" i="2"/>
  <c r="AFI43" i="2" s="1"/>
  <c r="AFI16" i="2"/>
  <c r="AFI17" i="2" s="1"/>
  <c r="AFE46" i="2"/>
  <c r="AFE48" i="2" s="1"/>
  <c r="AFE39" i="2"/>
  <c r="AFE43" i="2" s="1"/>
  <c r="AFB46" i="2"/>
  <c r="AFB48" i="2" s="1"/>
  <c r="AFB39" i="2"/>
  <c r="AFB43" i="2" s="1"/>
  <c r="AEY46" i="2"/>
  <c r="AEY48" i="2" s="1"/>
  <c r="AEY39" i="2"/>
  <c r="AEY43" i="2" s="1"/>
  <c r="AEV46" i="2"/>
  <c r="AEV48" i="2" s="1"/>
  <c r="AEV39" i="2"/>
  <c r="AEV43" i="2" s="1"/>
  <c r="AES46" i="2"/>
  <c r="AES48" i="2" s="1"/>
  <c r="AES39" i="2"/>
  <c r="AES43" i="2" s="1"/>
  <c r="AEP46" i="2"/>
  <c r="AEP48" i="2" s="1"/>
  <c r="AEP39" i="2"/>
  <c r="AEP43" i="2" s="1"/>
  <c r="AEL46" i="2"/>
  <c r="AEL48" i="2" s="1"/>
  <c r="AEL39" i="2"/>
  <c r="AEL43" i="2" s="1"/>
  <c r="AEL16" i="2"/>
  <c r="AEL17" i="2" s="1"/>
  <c r="AEI46" i="2"/>
  <c r="AEI48" i="2" s="1"/>
  <c r="AEI39" i="2"/>
  <c r="AEI43" i="2" s="1"/>
  <c r="AEF46" i="2"/>
  <c r="AEF48" i="2" s="1"/>
  <c r="AEF39" i="2"/>
  <c r="AEF43" i="2" s="1"/>
  <c r="AEC16" i="2"/>
  <c r="AEC17" i="2" s="1"/>
  <c r="AEC39" i="2"/>
  <c r="AEC43" i="2" s="1"/>
  <c r="AEC46" i="2"/>
  <c r="AEC48" i="2" s="1"/>
  <c r="ADZ46" i="2"/>
  <c r="ADZ48" i="2" s="1"/>
  <c r="ADZ49" i="2" s="1"/>
  <c r="ADZ39" i="2"/>
  <c r="ADZ43" i="2" s="1"/>
  <c r="ADT16" i="2"/>
  <c r="ADT17" i="2" s="1"/>
  <c r="ADT46" i="2"/>
  <c r="ADT48" i="2" s="1"/>
  <c r="ADT39" i="2"/>
  <c r="ADT43" i="2" s="1"/>
  <c r="ADQ39" i="2"/>
  <c r="ADQ43" i="2" s="1"/>
  <c r="ADQ46" i="2"/>
  <c r="ADQ48" i="2" s="1"/>
  <c r="ADN39" i="2"/>
  <c r="ADN43" i="2" s="1"/>
  <c r="ADN46" i="2"/>
  <c r="ADN48" i="2" s="1"/>
  <c r="ADK46" i="2"/>
  <c r="ADK48" i="2" s="1"/>
  <c r="ADK39" i="2"/>
  <c r="ADK43" i="2" s="1"/>
  <c r="ADH46" i="2"/>
  <c r="ADH48" i="2" s="1"/>
  <c r="ADH39" i="2"/>
  <c r="ADH43" i="2" s="1"/>
  <c r="ADD46" i="2"/>
  <c r="ADD48" i="2" s="1"/>
  <c r="ADD39" i="2"/>
  <c r="ADD43" i="2" s="1"/>
  <c r="ADD16" i="2"/>
  <c r="ADD17" i="2" s="1"/>
  <c r="ADA16" i="2"/>
  <c r="ADA17" i="2" s="1"/>
  <c r="ADA39" i="2"/>
  <c r="ADA43" i="2" s="1"/>
  <c r="ADA46" i="2"/>
  <c r="ADA48" i="2" s="1"/>
  <c r="ACX39" i="2"/>
  <c r="ACX43" i="2" s="1"/>
  <c r="ACX46" i="2"/>
  <c r="ACX48" i="2" s="1"/>
  <c r="ACU40" i="2"/>
  <c r="ACU44" i="2" s="1"/>
  <c r="ACR40" i="2"/>
  <c r="ACR44" i="2" s="1"/>
  <c r="ACO40" i="2"/>
  <c r="ACO44" i="2" s="1"/>
  <c r="ACK40" i="2"/>
  <c r="ACK44" i="2" s="1"/>
  <c r="ACH40" i="2"/>
  <c r="ACH44" i="2" s="1"/>
  <c r="ABY40" i="2"/>
  <c r="ABY44" i="2" s="1"/>
  <c r="ACB40" i="2"/>
  <c r="ACB44" i="2" s="1"/>
  <c r="ACE39" i="2"/>
  <c r="ACE43" i="2" s="1"/>
  <c r="ACE46" i="2"/>
  <c r="ACE48" i="2" s="1"/>
  <c r="ABY49" i="2"/>
  <c r="ACB49" i="2" s="1"/>
  <c r="GF2" i="11"/>
  <c r="GI3" i="11"/>
  <c r="GK3" i="11" s="1"/>
  <c r="GK2" i="11" s="1"/>
  <c r="AGW39" i="2" l="1"/>
  <c r="AGW43" i="2" s="1"/>
  <c r="AFX40" i="2"/>
  <c r="AFX44" i="2" s="1"/>
  <c r="AGJ40" i="2"/>
  <c r="AGJ44" i="2" s="1"/>
  <c r="AGP40" i="2"/>
  <c r="AGP44" i="2" s="1"/>
  <c r="AGS46" i="2"/>
  <c r="AGS48" i="2" s="1"/>
  <c r="AGW48" i="2"/>
  <c r="AHC27" i="2"/>
  <c r="AHF27" i="2" s="1"/>
  <c r="AHI27" i="2" s="1"/>
  <c r="AHL27" i="2" s="1"/>
  <c r="AHP27" i="2" s="1"/>
  <c r="AHS27" i="2" s="1"/>
  <c r="AHV27" i="2" s="1"/>
  <c r="AHY27" i="2" s="1"/>
  <c r="AIB27" i="2" s="1"/>
  <c r="AIG27" i="2" s="1"/>
  <c r="AIJ27" i="2" s="1"/>
  <c r="AIM27" i="2" s="1"/>
  <c r="AIP27" i="2" s="1"/>
  <c r="AIT27" i="2" s="1"/>
  <c r="AIW27" i="2" s="1"/>
  <c r="AIZ27" i="2" s="1"/>
  <c r="AJC27" i="2" s="1"/>
  <c r="AJF27" i="2" s="1"/>
  <c r="AJI27" i="2" s="1"/>
  <c r="AJL27" i="2" s="1"/>
  <c r="AJO27" i="2" s="1"/>
  <c r="AJS27" i="2" s="1"/>
  <c r="AJV27" i="2" s="1"/>
  <c r="AJY27" i="2" s="1"/>
  <c r="AKB27" i="2" s="1"/>
  <c r="AKE27" i="2" s="1"/>
  <c r="AKH27" i="2" s="1"/>
  <c r="AKL27" i="2" s="1"/>
  <c r="AKO27" i="2" s="1"/>
  <c r="AKR27" i="2" s="1"/>
  <c r="AKU27" i="2" s="1"/>
  <c r="AKX27" i="2" s="1"/>
  <c r="ALA27" i="2" s="1"/>
  <c r="AGZ42" i="2"/>
  <c r="AGZ37" i="2"/>
  <c r="AGZ47" i="2"/>
  <c r="AGZ15" i="2"/>
  <c r="AGZ16" i="2" s="1"/>
  <c r="AGZ17" i="2" s="1"/>
  <c r="AGS40" i="2"/>
  <c r="AGS44" i="2" s="1"/>
  <c r="AGA40" i="2"/>
  <c r="AGA44" i="2" s="1"/>
  <c r="AGM40" i="2"/>
  <c r="AGM44" i="2" s="1"/>
  <c r="AGG40" i="2"/>
  <c r="AGG44" i="2" s="1"/>
  <c r="AGD40" i="2"/>
  <c r="AGD44" i="2" s="1"/>
  <c r="AFU40" i="2"/>
  <c r="AFU44" i="2" s="1"/>
  <c r="AFB40" i="2"/>
  <c r="AFB44" i="2" s="1"/>
  <c r="AFR40" i="2"/>
  <c r="AFR44" i="2" s="1"/>
  <c r="AEY40" i="2"/>
  <c r="AEY44" i="2" s="1"/>
  <c r="AFL40" i="2"/>
  <c r="AFL44" i="2" s="1"/>
  <c r="AFO40" i="2"/>
  <c r="AFO44" i="2" s="1"/>
  <c r="AFI40" i="2"/>
  <c r="AFI44" i="2" s="1"/>
  <c r="AEI40" i="2"/>
  <c r="AEI44" i="2" s="1"/>
  <c r="AFE40" i="2"/>
  <c r="AFE44" i="2" s="1"/>
  <c r="ADZ40" i="2"/>
  <c r="ADZ44" i="2" s="1"/>
  <c r="AEP40" i="2"/>
  <c r="AEP44" i="2" s="1"/>
  <c r="AES40" i="2"/>
  <c r="AES44" i="2" s="1"/>
  <c r="AEV40" i="2"/>
  <c r="AEV44" i="2" s="1"/>
  <c r="AEL40" i="2"/>
  <c r="AEL44" i="2" s="1"/>
  <c r="AEF40" i="2"/>
  <c r="AEF44" i="2" s="1"/>
  <c r="AEC40" i="2"/>
  <c r="AEC44" i="2" s="1"/>
  <c r="AEC49" i="2"/>
  <c r="AEF49" i="2" s="1"/>
  <c r="AEI49" i="2" s="1"/>
  <c r="AEL49" i="2" s="1"/>
  <c r="AEP49" i="2" s="1"/>
  <c r="AES49" i="2" s="1"/>
  <c r="AEV49" i="2" s="1"/>
  <c r="AEY49" i="2" s="1"/>
  <c r="AFB49" i="2" s="1"/>
  <c r="AFE49" i="2" s="1"/>
  <c r="AFI49" i="2" s="1"/>
  <c r="AFL49" i="2" s="1"/>
  <c r="AFO49" i="2" s="1"/>
  <c r="AFR49" i="2" s="1"/>
  <c r="AFU49" i="2" s="1"/>
  <c r="AFX49" i="2" s="1"/>
  <c r="AGA49" i="2" s="1"/>
  <c r="AGD49" i="2" s="1"/>
  <c r="AGG49" i="2" s="1"/>
  <c r="AGJ49" i="2" s="1"/>
  <c r="AGM49" i="2" s="1"/>
  <c r="AGP49" i="2" s="1"/>
  <c r="ADK40" i="2"/>
  <c r="ADK44" i="2" s="1"/>
  <c r="ADN40" i="2"/>
  <c r="ADN44" i="2" s="1"/>
  <c r="ADT40" i="2"/>
  <c r="ADT44" i="2" s="1"/>
  <c r="ADH40" i="2"/>
  <c r="ADH44" i="2" s="1"/>
  <c r="ADQ40" i="2"/>
  <c r="ADQ44" i="2" s="1"/>
  <c r="ADD40" i="2"/>
  <c r="ADD44" i="2" s="1"/>
  <c r="ACX40" i="2"/>
  <c r="ACX44" i="2" s="1"/>
  <c r="ADA40" i="2"/>
  <c r="ADA44" i="2" s="1"/>
  <c r="ACE40" i="2"/>
  <c r="ACE44" i="2" s="1"/>
  <c r="ACE49" i="2"/>
  <c r="ACH49" i="2" s="1"/>
  <c r="ACK49" i="2" s="1"/>
  <c r="ACO49" i="2" s="1"/>
  <c r="ACR49" i="2" s="1"/>
  <c r="ACU49" i="2" s="1"/>
  <c r="ACX49" i="2" s="1"/>
  <c r="ADA49" i="2" s="1"/>
  <c r="ADD49" i="2" s="1"/>
  <c r="ADH49" i="2" s="1"/>
  <c r="ADK49" i="2" s="1"/>
  <c r="ADN49" i="2" s="1"/>
  <c r="ADQ49" i="2" s="1"/>
  <c r="ADT49" i="2" s="1"/>
  <c r="GI2" i="11"/>
  <c r="GL3" i="11"/>
  <c r="AGW40" i="2" l="1"/>
  <c r="AGW44" i="2" s="1"/>
  <c r="AGS49" i="2"/>
  <c r="AGW49" i="2" s="1"/>
  <c r="ALE27" i="2"/>
  <c r="ALH27" i="2" s="1"/>
  <c r="ALK27" i="2" s="1"/>
  <c r="ALN27" i="2" s="1"/>
  <c r="ALQ27" i="2" s="1"/>
  <c r="ALT27" i="2" s="1"/>
  <c r="ALX27" i="2" s="1"/>
  <c r="AMA27" i="2" s="1"/>
  <c r="AMD27" i="2" s="1"/>
  <c r="AMG27" i="2" s="1"/>
  <c r="AMJ27" i="2" s="1"/>
  <c r="AMM27" i="2" s="1"/>
  <c r="AMQ27" i="2" s="1"/>
  <c r="AMT27" i="2" s="1"/>
  <c r="AMW27" i="2" s="1"/>
  <c r="AMZ27" i="2" s="1"/>
  <c r="ANC27" i="2" s="1"/>
  <c r="ANF27" i="2" s="1"/>
  <c r="ANJ27" i="2" s="1"/>
  <c r="ANM27" i="2" s="1"/>
  <c r="ANP27" i="2" s="1"/>
  <c r="ANT27" i="2" s="1"/>
  <c r="ANW27" i="2" s="1"/>
  <c r="ANZ27" i="2" s="1"/>
  <c r="AOC27" i="2" s="1"/>
  <c r="AOF27" i="2" s="1"/>
  <c r="AOI27" i="2" s="1"/>
  <c r="AOL27" i="2" s="1"/>
  <c r="AOO27" i="2" s="1"/>
  <c r="AOR27" i="2" s="1"/>
  <c r="AOV27" i="2" s="1"/>
  <c r="AOY27" i="2" s="1"/>
  <c r="APB27" i="2" s="1"/>
  <c r="APE27" i="2" s="1"/>
  <c r="APH27" i="2" s="1"/>
  <c r="APK27" i="2" s="1"/>
  <c r="APN27" i="2" s="1"/>
  <c r="ALA47" i="2"/>
  <c r="ALA15" i="2"/>
  <c r="ALA37" i="2"/>
  <c r="ALA42" i="2"/>
  <c r="AKX47" i="2"/>
  <c r="AKX15" i="2"/>
  <c r="AKX16" i="2" s="1"/>
  <c r="AKX17" i="2" s="1"/>
  <c r="AKX37" i="2"/>
  <c r="AKX42" i="2"/>
  <c r="AKU47" i="2"/>
  <c r="AKU37" i="2"/>
  <c r="AKU42" i="2"/>
  <c r="AKU15" i="2"/>
  <c r="AKU16" i="2" s="1"/>
  <c r="AKU17" i="2" s="1"/>
  <c r="AKR47" i="2"/>
  <c r="AKR15" i="2"/>
  <c r="AKR37" i="2"/>
  <c r="AKR42" i="2"/>
  <c r="AKO47" i="2"/>
  <c r="AKO15" i="2"/>
  <c r="AKO16" i="2" s="1"/>
  <c r="AKO17" i="2" s="1"/>
  <c r="AKO37" i="2"/>
  <c r="AKO42" i="2"/>
  <c r="AKL15" i="2"/>
  <c r="AKL47" i="2"/>
  <c r="AKL42" i="2"/>
  <c r="AKL37" i="2"/>
  <c r="AKH42" i="2"/>
  <c r="AKH47" i="2"/>
  <c r="AKH37" i="2"/>
  <c r="AKH15" i="2"/>
  <c r="AKE47" i="2"/>
  <c r="AKE15" i="2"/>
  <c r="AKE42" i="2"/>
  <c r="AKE37" i="2"/>
  <c r="AKB47" i="2"/>
  <c r="AKB15" i="2"/>
  <c r="AKB37" i="2"/>
  <c r="AKB42" i="2"/>
  <c r="AJY15" i="2"/>
  <c r="AJY16" i="2" s="1"/>
  <c r="AJY17" i="2" s="1"/>
  <c r="AJY47" i="2"/>
  <c r="AJY37" i="2"/>
  <c r="AJY42" i="2"/>
  <c r="AJV47" i="2"/>
  <c r="AJV15" i="2"/>
  <c r="AJV16" i="2" s="1"/>
  <c r="AJV17" i="2" s="1"/>
  <c r="AJV37" i="2"/>
  <c r="AJV42" i="2"/>
  <c r="AJS15" i="2"/>
  <c r="AJS16" i="2" s="1"/>
  <c r="AJS17" i="2" s="1"/>
  <c r="AJS47" i="2"/>
  <c r="AJS42" i="2"/>
  <c r="AJS37" i="2"/>
  <c r="AJO47" i="2"/>
  <c r="AJO37" i="2"/>
  <c r="AJO42" i="2"/>
  <c r="AJO15" i="2"/>
  <c r="AJO16" i="2" s="1"/>
  <c r="AJO17" i="2" s="1"/>
  <c r="AJL47" i="2"/>
  <c r="AJL37" i="2"/>
  <c r="AJL15" i="2"/>
  <c r="AJL16" i="2" s="1"/>
  <c r="AJL17" i="2" s="1"/>
  <c r="AJL42" i="2"/>
  <c r="AJI47" i="2"/>
  <c r="AJI15" i="2"/>
  <c r="AJI37" i="2"/>
  <c r="AJI42" i="2"/>
  <c r="AJF47" i="2"/>
  <c r="AJF37" i="2"/>
  <c r="AJF15" i="2"/>
  <c r="AJF16" i="2" s="1"/>
  <c r="AJF17" i="2" s="1"/>
  <c r="AJF42" i="2"/>
  <c r="AJC47" i="2"/>
  <c r="AJC15" i="2"/>
  <c r="AJC16" i="2" s="1"/>
  <c r="AJC17" i="2" s="1"/>
  <c r="AJC37" i="2"/>
  <c r="AJC42" i="2"/>
  <c r="AIZ47" i="2"/>
  <c r="AIZ37" i="2"/>
  <c r="AIZ42" i="2"/>
  <c r="AIZ15" i="2"/>
  <c r="AIZ16" i="2" s="1"/>
  <c r="AIZ17" i="2" s="1"/>
  <c r="AIW47" i="2"/>
  <c r="AIW15" i="2"/>
  <c r="AIW42" i="2"/>
  <c r="AIW37" i="2"/>
  <c r="AIT47" i="2"/>
  <c r="AIT42" i="2"/>
  <c r="AIT37" i="2"/>
  <c r="AIT15" i="2"/>
  <c r="AIP47" i="2"/>
  <c r="AIP37" i="2"/>
  <c r="AIP15" i="2"/>
  <c r="AIP42" i="2"/>
  <c r="AIM47" i="2"/>
  <c r="AIM15" i="2"/>
  <c r="AIM16" i="2" s="1"/>
  <c r="AIM17" i="2" s="1"/>
  <c r="AIM42" i="2"/>
  <c r="AIM37" i="2"/>
  <c r="AIJ47" i="2"/>
  <c r="AIJ37" i="2"/>
  <c r="AIJ42" i="2"/>
  <c r="AIJ15" i="2"/>
  <c r="AIJ16" i="2" s="1"/>
  <c r="AIJ17" i="2" s="1"/>
  <c r="AIG47" i="2"/>
  <c r="AIG42" i="2"/>
  <c r="AIG37" i="2"/>
  <c r="AIG15" i="2"/>
  <c r="AIG16" i="2" s="1"/>
  <c r="AIG17" i="2" s="1"/>
  <c r="AIB47" i="2"/>
  <c r="AIB42" i="2"/>
  <c r="AIB37" i="2"/>
  <c r="AIB15" i="2"/>
  <c r="AIB16" i="2" s="1"/>
  <c r="AIB17" i="2" s="1"/>
  <c r="AHY47" i="2"/>
  <c r="AHY42" i="2"/>
  <c r="AHY15" i="2"/>
  <c r="AHY16" i="2" s="1"/>
  <c r="AHY17" i="2" s="1"/>
  <c r="AHY37" i="2"/>
  <c r="AHV47" i="2"/>
  <c r="AHV37" i="2"/>
  <c r="AHV15" i="2"/>
  <c r="AHV16" i="2" s="1"/>
  <c r="AHV17" i="2" s="1"/>
  <c r="AHV42" i="2"/>
  <c r="AHS47" i="2"/>
  <c r="AHS15" i="2"/>
  <c r="AHS37" i="2"/>
  <c r="AHS42" i="2"/>
  <c r="AHP47" i="2"/>
  <c r="AHP15" i="2"/>
  <c r="AHP37" i="2"/>
  <c r="AHP42" i="2"/>
  <c r="AHL47" i="2"/>
  <c r="AHL15" i="2"/>
  <c r="AHL16" i="2" s="1"/>
  <c r="AHL17" i="2" s="1"/>
  <c r="AHL37" i="2"/>
  <c r="AHL42" i="2"/>
  <c r="AHI47" i="2"/>
  <c r="AHI42" i="2"/>
  <c r="AHI37" i="2"/>
  <c r="AHI15" i="2"/>
  <c r="AHF47" i="2"/>
  <c r="AHF15" i="2"/>
  <c r="AHF16" i="2" s="1"/>
  <c r="AHF17" i="2" s="1"/>
  <c r="AHF37" i="2"/>
  <c r="AHF42" i="2"/>
  <c r="AGZ46" i="2"/>
  <c r="AGZ48" i="2" s="1"/>
  <c r="AGZ39" i="2"/>
  <c r="AHC42" i="2"/>
  <c r="AHC47" i="2"/>
  <c r="AHC15" i="2"/>
  <c r="AHC16" i="2" s="1"/>
  <c r="AHC17" i="2" s="1"/>
  <c r="AHC37" i="2"/>
  <c r="GM3" i="11"/>
  <c r="GN3" i="11" s="1"/>
  <c r="GN2" i="11" s="1"/>
  <c r="GL2" i="11"/>
  <c r="APU27" i="2" l="1"/>
  <c r="APX27" i="2" s="1"/>
  <c r="APN47" i="2"/>
  <c r="APN42" i="2"/>
  <c r="APN15" i="2"/>
  <c r="APN16" i="2" s="1"/>
  <c r="APN17" i="2" s="1"/>
  <c r="APN37" i="2"/>
  <c r="APK42" i="2"/>
  <c r="APK47" i="2"/>
  <c r="APK37" i="2"/>
  <c r="APK15" i="2"/>
  <c r="APK16" i="2" s="1"/>
  <c r="APK17" i="2" s="1"/>
  <c r="APH47" i="2"/>
  <c r="APH15" i="2"/>
  <c r="APH16" i="2" s="1"/>
  <c r="APH17" i="2" s="1"/>
  <c r="APH37" i="2"/>
  <c r="APH42" i="2"/>
  <c r="APE47" i="2"/>
  <c r="APE15" i="2"/>
  <c r="APE16" i="2" s="1"/>
  <c r="APE17" i="2" s="1"/>
  <c r="APE42" i="2"/>
  <c r="APE37" i="2"/>
  <c r="APB37" i="2"/>
  <c r="APB47" i="2"/>
  <c r="APB15" i="2"/>
  <c r="APB16" i="2" s="1"/>
  <c r="APB17" i="2" s="1"/>
  <c r="APB42" i="2"/>
  <c r="AOY47" i="2"/>
  <c r="AOY15" i="2"/>
  <c r="AOY42" i="2"/>
  <c r="AOY37" i="2"/>
  <c r="AOV47" i="2"/>
  <c r="AOV42" i="2"/>
  <c r="AOV37" i="2"/>
  <c r="AOV15" i="2"/>
  <c r="AOV16" i="2" s="1"/>
  <c r="AOV17" i="2" s="1"/>
  <c r="AOR47" i="2"/>
  <c r="AOR15" i="2"/>
  <c r="AOR16" i="2" s="1"/>
  <c r="AOR17" i="2" s="1"/>
  <c r="AOR42" i="2"/>
  <c r="AOR37" i="2"/>
  <c r="AOO42" i="2"/>
  <c r="AOO47" i="2"/>
  <c r="AOO37" i="2"/>
  <c r="AOO15" i="2"/>
  <c r="AOO16" i="2" s="1"/>
  <c r="AOO17" i="2" s="1"/>
  <c r="AOL47" i="2"/>
  <c r="AOL37" i="2"/>
  <c r="AOL42" i="2"/>
  <c r="AOL15" i="2"/>
  <c r="AOL16" i="2" s="1"/>
  <c r="AOL17" i="2" s="1"/>
  <c r="AOI47" i="2"/>
  <c r="AOI42" i="2"/>
  <c r="AOI15" i="2"/>
  <c r="AOI16" i="2" s="1"/>
  <c r="AOI17" i="2" s="1"/>
  <c r="AOI37" i="2"/>
  <c r="AOF47" i="2"/>
  <c r="AOF37" i="2"/>
  <c r="AOF42" i="2"/>
  <c r="AOF15" i="2"/>
  <c r="AOC47" i="2"/>
  <c r="AOC37" i="2"/>
  <c r="AOC42" i="2"/>
  <c r="AOC15" i="2"/>
  <c r="AOC16" i="2" s="1"/>
  <c r="AOC17" i="2" s="1"/>
  <c r="ANZ42" i="2"/>
  <c r="ANZ47" i="2"/>
  <c r="ANZ37" i="2"/>
  <c r="ANZ15" i="2"/>
  <c r="ANZ16" i="2" s="1"/>
  <c r="ANZ17" i="2" s="1"/>
  <c r="ANW37" i="2"/>
  <c r="ANW47" i="2"/>
  <c r="ANW42" i="2"/>
  <c r="ANW15" i="2"/>
  <c r="ANT47" i="2"/>
  <c r="ANT15" i="2"/>
  <c r="ANT16" i="2" s="1"/>
  <c r="ANT17" i="2" s="1"/>
  <c r="ANT42" i="2"/>
  <c r="ANT37" i="2"/>
  <c r="ANP15" i="2"/>
  <c r="ANP16" i="2" s="1"/>
  <c r="ANP17" i="2" s="1"/>
  <c r="ANP47" i="2"/>
  <c r="ANP42" i="2"/>
  <c r="ANP37" i="2"/>
  <c r="ANM47" i="2"/>
  <c r="ANM15" i="2"/>
  <c r="ANM42" i="2"/>
  <c r="ANM37" i="2"/>
  <c r="ANJ47" i="2"/>
  <c r="ANJ37" i="2"/>
  <c r="ANJ15" i="2"/>
  <c r="ANJ16" i="2" s="1"/>
  <c r="ANJ17" i="2" s="1"/>
  <c r="ANJ42" i="2"/>
  <c r="ANF47" i="2"/>
  <c r="ANF42" i="2"/>
  <c r="ANF37" i="2"/>
  <c r="ANF15" i="2"/>
  <c r="ANF16" i="2" s="1"/>
  <c r="ANF17" i="2" s="1"/>
  <c r="ANC15" i="2"/>
  <c r="ANC16" i="2" s="1"/>
  <c r="ANC17" i="2" s="1"/>
  <c r="ANC47" i="2"/>
  <c r="ANC42" i="2"/>
  <c r="ANC37" i="2"/>
  <c r="AMZ47" i="2"/>
  <c r="AMZ42" i="2"/>
  <c r="AMZ37" i="2"/>
  <c r="AMZ15" i="2"/>
  <c r="AMW47" i="2"/>
  <c r="AMW37" i="2"/>
  <c r="AMW15" i="2"/>
  <c r="AMW16" i="2" s="1"/>
  <c r="AMW17" i="2" s="1"/>
  <c r="AMW42" i="2"/>
  <c r="AMT47" i="2"/>
  <c r="AMT15" i="2"/>
  <c r="AMT16" i="2" s="1"/>
  <c r="AMT17" i="2" s="1"/>
  <c r="AMT37" i="2"/>
  <c r="AMT42" i="2"/>
  <c r="AMQ37" i="2"/>
  <c r="AMQ47" i="2"/>
  <c r="AMQ42" i="2"/>
  <c r="AMQ15" i="2"/>
  <c r="AMM47" i="2"/>
  <c r="AMM42" i="2"/>
  <c r="AMM37" i="2"/>
  <c r="AMM15" i="2"/>
  <c r="AMJ15" i="2"/>
  <c r="AMJ47" i="2"/>
  <c r="AMJ42" i="2"/>
  <c r="AMJ37" i="2"/>
  <c r="AMG47" i="2"/>
  <c r="AMG37" i="2"/>
  <c r="AMG42" i="2"/>
  <c r="AMG15" i="2"/>
  <c r="AMG16" i="2" s="1"/>
  <c r="AMG17" i="2" s="1"/>
  <c r="AMD42" i="2"/>
  <c r="AMD47" i="2"/>
  <c r="AMD15" i="2"/>
  <c r="AMD16" i="2" s="1"/>
  <c r="AMD17" i="2" s="1"/>
  <c r="AMD37" i="2"/>
  <c r="AMA47" i="2"/>
  <c r="AMA42" i="2"/>
  <c r="AMA37" i="2"/>
  <c r="AMA15" i="2"/>
  <c r="AMA16" i="2" s="1"/>
  <c r="AMA17" i="2" s="1"/>
  <c r="ALX47" i="2"/>
  <c r="ALX15" i="2"/>
  <c r="ALX16" i="2" s="1"/>
  <c r="ALX17" i="2" s="1"/>
  <c r="ALX37" i="2"/>
  <c r="ALX42" i="2"/>
  <c r="ALT47" i="2"/>
  <c r="ALT15" i="2"/>
  <c r="ALT16" i="2" s="1"/>
  <c r="ALT17" i="2" s="1"/>
  <c r="ALT42" i="2"/>
  <c r="ALT37" i="2"/>
  <c r="ALQ15" i="2"/>
  <c r="ALQ47" i="2"/>
  <c r="ALQ37" i="2"/>
  <c r="ALQ42" i="2"/>
  <c r="ALN37" i="2"/>
  <c r="ALN47" i="2"/>
  <c r="ALN42" i="2"/>
  <c r="ALN15" i="2"/>
  <c r="ALN16" i="2" s="1"/>
  <c r="ALN17" i="2" s="1"/>
  <c r="ALK42" i="2"/>
  <c r="ALK47" i="2"/>
  <c r="ALK37" i="2"/>
  <c r="ALK15" i="2"/>
  <c r="ALK16" i="2" s="1"/>
  <c r="ALK17" i="2" s="1"/>
  <c r="ALH37" i="2"/>
  <c r="ALH47" i="2"/>
  <c r="ALH42" i="2"/>
  <c r="ALH15" i="2"/>
  <c r="ALE37" i="2"/>
  <c r="ALE42" i="2"/>
  <c r="ALE15" i="2"/>
  <c r="ALE16" i="2" s="1"/>
  <c r="ALE17" i="2" s="1"/>
  <c r="ALE47" i="2"/>
  <c r="ALA46" i="2"/>
  <c r="ALA48" i="2" s="1"/>
  <c r="ALA39" i="2"/>
  <c r="ALA43" i="2" s="1"/>
  <c r="ALA16" i="2"/>
  <c r="ALA17" i="2" s="1"/>
  <c r="AKX46" i="2"/>
  <c r="AKX48" i="2" s="1"/>
  <c r="AKX39" i="2"/>
  <c r="AKX43" i="2" s="1"/>
  <c r="AKU46" i="2"/>
  <c r="AKU48" i="2" s="1"/>
  <c r="AKU39" i="2"/>
  <c r="AKU43" i="2" s="1"/>
  <c r="AGZ49" i="2"/>
  <c r="AKR46" i="2"/>
  <c r="AKR48" i="2" s="1"/>
  <c r="AKR39" i="2"/>
  <c r="AKR43" i="2" s="1"/>
  <c r="AKR16" i="2"/>
  <c r="AKR17" i="2" s="1"/>
  <c r="AKO46" i="2"/>
  <c r="AKO48" i="2" s="1"/>
  <c r="AKO39" i="2"/>
  <c r="AKO43" i="2" s="1"/>
  <c r="AKL46" i="2"/>
  <c r="AKL48" i="2" s="1"/>
  <c r="AKL49" i="2" s="1"/>
  <c r="AKL39" i="2"/>
  <c r="AKL43" i="2" s="1"/>
  <c r="AKL16" i="2"/>
  <c r="AKL17" i="2" s="1"/>
  <c r="AKH16" i="2"/>
  <c r="AKH17" i="2" s="1"/>
  <c r="AKH46" i="2"/>
  <c r="AKH48" i="2" s="1"/>
  <c r="AKH39" i="2"/>
  <c r="AKH43" i="2" s="1"/>
  <c r="AKE46" i="2"/>
  <c r="AKE48" i="2" s="1"/>
  <c r="AKE39" i="2"/>
  <c r="AKE43" i="2" s="1"/>
  <c r="AKE16" i="2"/>
  <c r="AKE17" i="2" s="1"/>
  <c r="AKB39" i="2"/>
  <c r="AKB43" i="2" s="1"/>
  <c r="AKB46" i="2"/>
  <c r="AKB48" i="2" s="1"/>
  <c r="AKB16" i="2"/>
  <c r="AKB17" i="2" s="1"/>
  <c r="AJY46" i="2"/>
  <c r="AJY48" i="2" s="1"/>
  <c r="AJY39" i="2"/>
  <c r="AJY43" i="2" s="1"/>
  <c r="AJV46" i="2"/>
  <c r="AJV48" i="2" s="1"/>
  <c r="AJV39" i="2"/>
  <c r="AJV43" i="2" s="1"/>
  <c r="AJS46" i="2"/>
  <c r="AJS48" i="2" s="1"/>
  <c r="AJS39" i="2"/>
  <c r="AJS43" i="2" s="1"/>
  <c r="AJO46" i="2"/>
  <c r="AJO48" i="2" s="1"/>
  <c r="AJO39" i="2"/>
  <c r="AJO43" i="2" s="1"/>
  <c r="AJL39" i="2"/>
  <c r="AJL43" i="2" s="1"/>
  <c r="AJL46" i="2"/>
  <c r="AJL48" i="2" s="1"/>
  <c r="AJI46" i="2"/>
  <c r="AJI48" i="2" s="1"/>
  <c r="AJI39" i="2"/>
  <c r="AJI43" i="2" s="1"/>
  <c r="AJI16" i="2"/>
  <c r="AJI17" i="2" s="1"/>
  <c r="AJF46" i="2"/>
  <c r="AJF48" i="2" s="1"/>
  <c r="AJF39" i="2"/>
  <c r="AJF43" i="2" s="1"/>
  <c r="AJC39" i="2"/>
  <c r="AJC43" i="2" s="1"/>
  <c r="AJC46" i="2"/>
  <c r="AJC48" i="2" s="1"/>
  <c r="AIZ39" i="2"/>
  <c r="AIZ43" i="2" s="1"/>
  <c r="AIZ46" i="2"/>
  <c r="AIZ48" i="2" s="1"/>
  <c r="AIW46" i="2"/>
  <c r="AIW48" i="2" s="1"/>
  <c r="AIW39" i="2"/>
  <c r="AIW43" i="2" s="1"/>
  <c r="AIW16" i="2"/>
  <c r="AIW17" i="2" s="1"/>
  <c r="AIT16" i="2"/>
  <c r="AIT17" i="2" s="1"/>
  <c r="AIT39" i="2"/>
  <c r="AIT43" i="2" s="1"/>
  <c r="AIT46" i="2"/>
  <c r="AIT48" i="2" s="1"/>
  <c r="AIP16" i="2"/>
  <c r="AIP17" i="2" s="1"/>
  <c r="AIP46" i="2"/>
  <c r="AIP48" i="2" s="1"/>
  <c r="AIP39" i="2"/>
  <c r="AIP43" i="2" s="1"/>
  <c r="AIM39" i="2"/>
  <c r="AIM43" i="2" s="1"/>
  <c r="AIM46" i="2"/>
  <c r="AIM48" i="2" s="1"/>
  <c r="AIJ46" i="2"/>
  <c r="AIJ48" i="2" s="1"/>
  <c r="AIJ39" i="2"/>
  <c r="AIJ43" i="2" s="1"/>
  <c r="AIG39" i="2"/>
  <c r="AIG43" i="2" s="1"/>
  <c r="AIG46" i="2"/>
  <c r="AIG48" i="2" s="1"/>
  <c r="AIB39" i="2"/>
  <c r="AIB43" i="2" s="1"/>
  <c r="AIB46" i="2"/>
  <c r="AIB48" i="2" s="1"/>
  <c r="AHY46" i="2"/>
  <c r="AHY48" i="2" s="1"/>
  <c r="AHY39" i="2"/>
  <c r="AHY43" i="2" s="1"/>
  <c r="AHV46" i="2"/>
  <c r="AHV48" i="2" s="1"/>
  <c r="AHV39" i="2"/>
  <c r="AHV43" i="2" s="1"/>
  <c r="AHS46" i="2"/>
  <c r="AHS48" i="2" s="1"/>
  <c r="AHS39" i="2"/>
  <c r="AHS43" i="2" s="1"/>
  <c r="AHS16" i="2"/>
  <c r="AHS17" i="2" s="1"/>
  <c r="AHP39" i="2"/>
  <c r="AHP43" i="2" s="1"/>
  <c r="AHP46" i="2"/>
  <c r="AHP48" i="2" s="1"/>
  <c r="AHP16" i="2"/>
  <c r="AHP17" i="2" s="1"/>
  <c r="AHL39" i="2"/>
  <c r="AHL43" i="2" s="1"/>
  <c r="AHL46" i="2"/>
  <c r="AHL48" i="2" s="1"/>
  <c r="AHI16" i="2"/>
  <c r="AHI17" i="2" s="1"/>
  <c r="AHI39" i="2"/>
  <c r="AHI43" i="2" s="1"/>
  <c r="AHI46" i="2"/>
  <c r="AHI48" i="2" s="1"/>
  <c r="AHI49" i="2" s="1"/>
  <c r="AHF46" i="2"/>
  <c r="AHF48" i="2" s="1"/>
  <c r="AHF39" i="2"/>
  <c r="AHF43" i="2" s="1"/>
  <c r="AHC46" i="2"/>
  <c r="AHC48" i="2" s="1"/>
  <c r="AHC39" i="2"/>
  <c r="AHC43" i="2" s="1"/>
  <c r="AGZ43" i="2"/>
  <c r="AGZ40" i="2"/>
  <c r="AGZ44" i="2" s="1"/>
  <c r="GM2" i="11"/>
  <c r="GO3" i="11"/>
  <c r="GQ3" i="11" s="1"/>
  <c r="GQ2" i="11" s="1"/>
  <c r="APU37" i="2" l="1"/>
  <c r="APU39" i="2" s="1"/>
  <c r="APU43" i="2" s="1"/>
  <c r="APU42" i="2"/>
  <c r="APU15" i="2"/>
  <c r="APU16" i="2" s="1"/>
  <c r="APU17" i="2" s="1"/>
  <c r="APU47" i="2"/>
  <c r="AQB27" i="2"/>
  <c r="APX37" i="2"/>
  <c r="APX46" i="2" s="1"/>
  <c r="APX47" i="2"/>
  <c r="APX15" i="2"/>
  <c r="APX16" i="2" s="1"/>
  <c r="APX17" i="2" s="1"/>
  <c r="APX42" i="2"/>
  <c r="APN46" i="2"/>
  <c r="APN48" i="2" s="1"/>
  <c r="APN39" i="2"/>
  <c r="APN43" i="2" s="1"/>
  <c r="APK46" i="2"/>
  <c r="APK48" i="2" s="1"/>
  <c r="APK39" i="2"/>
  <c r="APK43" i="2" s="1"/>
  <c r="APH46" i="2"/>
  <c r="APH48" i="2" s="1"/>
  <c r="APH39" i="2"/>
  <c r="APH43" i="2" s="1"/>
  <c r="APE46" i="2"/>
  <c r="APE48" i="2" s="1"/>
  <c r="APE39" i="2"/>
  <c r="APE43" i="2" s="1"/>
  <c r="APB39" i="2"/>
  <c r="APB43" i="2" s="1"/>
  <c r="APB46" i="2"/>
  <c r="APB48" i="2" s="1"/>
  <c r="AOY39" i="2"/>
  <c r="AOY43" i="2" s="1"/>
  <c r="AOY46" i="2"/>
  <c r="AOY48" i="2" s="1"/>
  <c r="AOY16" i="2"/>
  <c r="AOY17" i="2" s="1"/>
  <c r="AOV46" i="2"/>
  <c r="AOV48" i="2" s="1"/>
  <c r="AOV39" i="2"/>
  <c r="AOV43" i="2" s="1"/>
  <c r="AOR39" i="2"/>
  <c r="AOR43" i="2" s="1"/>
  <c r="AOR46" i="2"/>
  <c r="AOR48" i="2" s="1"/>
  <c r="AOO46" i="2"/>
  <c r="AOO48" i="2" s="1"/>
  <c r="AOO39" i="2"/>
  <c r="AOO43" i="2" s="1"/>
  <c r="AOL46" i="2"/>
  <c r="AOL48" i="2" s="1"/>
  <c r="AOL39" i="2"/>
  <c r="AOL43" i="2" s="1"/>
  <c r="AOI39" i="2"/>
  <c r="AOI43" i="2" s="1"/>
  <c r="AOI46" i="2"/>
  <c r="AOI48" i="2" s="1"/>
  <c r="AOF16" i="2"/>
  <c r="AOF17" i="2" s="1"/>
  <c r="AOF46" i="2"/>
  <c r="AOF48" i="2" s="1"/>
  <c r="AOF39" i="2"/>
  <c r="AOF43" i="2" s="1"/>
  <c r="AOC46" i="2"/>
  <c r="AOC48" i="2" s="1"/>
  <c r="AOC39" i="2"/>
  <c r="AOC43" i="2" s="1"/>
  <c r="ANZ39" i="2"/>
  <c r="ANZ43" i="2" s="1"/>
  <c r="ANZ46" i="2"/>
  <c r="ANZ48" i="2" s="1"/>
  <c r="ANW16" i="2"/>
  <c r="ANW17" i="2" s="1"/>
  <c r="ANW46" i="2"/>
  <c r="ANW48" i="2" s="1"/>
  <c r="ANW39" i="2"/>
  <c r="ANW43" i="2" s="1"/>
  <c r="ANT46" i="2"/>
  <c r="ANT48" i="2" s="1"/>
  <c r="ANT39" i="2"/>
  <c r="ANT43" i="2" s="1"/>
  <c r="ANP39" i="2"/>
  <c r="ANP43" i="2" s="1"/>
  <c r="ANP46" i="2"/>
  <c r="ANP48" i="2" s="1"/>
  <c r="ANP49" i="2" s="1"/>
  <c r="ANM39" i="2"/>
  <c r="ANM43" i="2" s="1"/>
  <c r="ANM46" i="2"/>
  <c r="ANM48" i="2" s="1"/>
  <c r="ANM16" i="2"/>
  <c r="ANM17" i="2" s="1"/>
  <c r="ANJ46" i="2"/>
  <c r="ANJ48" i="2" s="1"/>
  <c r="ANJ39" i="2"/>
  <c r="ANJ43" i="2" s="1"/>
  <c r="ANF46" i="2"/>
  <c r="ANF48" i="2" s="1"/>
  <c r="ANF39" i="2"/>
  <c r="ANF43" i="2" s="1"/>
  <c r="ANC46" i="2"/>
  <c r="ANC48" i="2" s="1"/>
  <c r="ANC39" i="2"/>
  <c r="ANC43" i="2" s="1"/>
  <c r="AMZ16" i="2"/>
  <c r="AMZ17" i="2" s="1"/>
  <c r="AMZ46" i="2"/>
  <c r="AMZ48" i="2" s="1"/>
  <c r="AMZ39" i="2"/>
  <c r="AMZ43" i="2" s="1"/>
  <c r="AMW39" i="2"/>
  <c r="AMW43" i="2" s="1"/>
  <c r="AMW46" i="2"/>
  <c r="AMW48" i="2" s="1"/>
  <c r="AMT39" i="2"/>
  <c r="AMT43" i="2" s="1"/>
  <c r="AMT46" i="2"/>
  <c r="AMT48" i="2" s="1"/>
  <c r="AMQ16" i="2"/>
  <c r="AMQ17" i="2" s="1"/>
  <c r="AMQ39" i="2"/>
  <c r="AMQ43" i="2" s="1"/>
  <c r="AMQ46" i="2"/>
  <c r="AMQ48" i="2" s="1"/>
  <c r="AMM16" i="2"/>
  <c r="AMM17" i="2" s="1"/>
  <c r="AMM46" i="2"/>
  <c r="AMM48" i="2" s="1"/>
  <c r="AMM39" i="2"/>
  <c r="AMM43" i="2" s="1"/>
  <c r="AMJ39" i="2"/>
  <c r="AMJ43" i="2" s="1"/>
  <c r="AMJ46" i="2"/>
  <c r="AMJ48" i="2" s="1"/>
  <c r="AMJ16" i="2"/>
  <c r="AMJ17" i="2" s="1"/>
  <c r="AMG46" i="2"/>
  <c r="AMG48" i="2" s="1"/>
  <c r="AMG39" i="2"/>
  <c r="AMG43" i="2" s="1"/>
  <c r="AMD39" i="2"/>
  <c r="AMD43" i="2" s="1"/>
  <c r="AMD46" i="2"/>
  <c r="AMD48" i="2" s="1"/>
  <c r="AMA46" i="2"/>
  <c r="AMA48" i="2" s="1"/>
  <c r="AMA39" i="2"/>
  <c r="AMA43" i="2" s="1"/>
  <c r="ALX46" i="2"/>
  <c r="ALX48" i="2" s="1"/>
  <c r="ALX39" i="2"/>
  <c r="ALX43" i="2" s="1"/>
  <c r="ALT39" i="2"/>
  <c r="ALT43" i="2" s="1"/>
  <c r="ALT46" i="2"/>
  <c r="ALT48" i="2" s="1"/>
  <c r="ALQ46" i="2"/>
  <c r="ALQ48" i="2" s="1"/>
  <c r="ALQ39" i="2"/>
  <c r="ALQ43" i="2" s="1"/>
  <c r="ALQ16" i="2"/>
  <c r="ALQ17" i="2" s="1"/>
  <c r="ALN39" i="2"/>
  <c r="ALN43" i="2" s="1"/>
  <c r="ALN46" i="2"/>
  <c r="ALN48" i="2" s="1"/>
  <c r="ALK46" i="2"/>
  <c r="ALK48" i="2" s="1"/>
  <c r="ALK39" i="2"/>
  <c r="ALK43" i="2" s="1"/>
  <c r="ALH16" i="2"/>
  <c r="ALH17" i="2" s="1"/>
  <c r="AKL40" i="2"/>
  <c r="AKL44" i="2" s="1"/>
  <c r="ALH39" i="2"/>
  <c r="ALH43" i="2" s="1"/>
  <c r="ALH46" i="2"/>
  <c r="ALH48" i="2" s="1"/>
  <c r="AHC49" i="2"/>
  <c r="AHF49" i="2" s="1"/>
  <c r="ALE46" i="2"/>
  <c r="ALE48" i="2" s="1"/>
  <c r="ALE39" i="2"/>
  <c r="ALE43" i="2" s="1"/>
  <c r="ALA40" i="2"/>
  <c r="ALA44" i="2" s="1"/>
  <c r="AKR40" i="2"/>
  <c r="AKR44" i="2" s="1"/>
  <c r="AKB40" i="2"/>
  <c r="AKB44" i="2" s="1"/>
  <c r="AKU40" i="2"/>
  <c r="AKU44" i="2" s="1"/>
  <c r="AKX40" i="2"/>
  <c r="AKX44" i="2" s="1"/>
  <c r="AKO40" i="2"/>
  <c r="AKO44" i="2" s="1"/>
  <c r="AKO49" i="2"/>
  <c r="AKR49" i="2" s="1"/>
  <c r="AKU49" i="2" s="1"/>
  <c r="AKX49" i="2" s="1"/>
  <c r="ALA49" i="2" s="1"/>
  <c r="AKH40" i="2"/>
  <c r="AKH44" i="2" s="1"/>
  <c r="AKE40" i="2"/>
  <c r="AKE44" i="2" s="1"/>
  <c r="AJY40" i="2"/>
  <c r="AJY44" i="2" s="1"/>
  <c r="AJS40" i="2"/>
  <c r="AJS44" i="2" s="1"/>
  <c r="AJV40" i="2"/>
  <c r="AJV44" i="2" s="1"/>
  <c r="AJO40" i="2"/>
  <c r="AJO44" i="2" s="1"/>
  <c r="AJL40" i="2"/>
  <c r="AJL44" i="2" s="1"/>
  <c r="AJC40" i="2"/>
  <c r="AJC44" i="2" s="1"/>
  <c r="AJI40" i="2"/>
  <c r="AJI44" i="2" s="1"/>
  <c r="AJF40" i="2"/>
  <c r="AJF44" i="2" s="1"/>
  <c r="AIT40" i="2"/>
  <c r="AIT44" i="2" s="1"/>
  <c r="AIZ40" i="2"/>
  <c r="AIZ44" i="2" s="1"/>
  <c r="AIP40" i="2"/>
  <c r="AIP44" i="2" s="1"/>
  <c r="AIW40" i="2"/>
  <c r="AIW44" i="2" s="1"/>
  <c r="AIM40" i="2"/>
  <c r="AIM44" i="2" s="1"/>
  <c r="AHV40" i="2"/>
  <c r="AHV44" i="2" s="1"/>
  <c r="AIJ40" i="2"/>
  <c r="AIJ44" i="2" s="1"/>
  <c r="AIG40" i="2"/>
  <c r="AIG44" i="2" s="1"/>
  <c r="AHP40" i="2"/>
  <c r="AHP44" i="2" s="1"/>
  <c r="AHY40" i="2"/>
  <c r="AHY44" i="2" s="1"/>
  <c r="AHF40" i="2"/>
  <c r="AHF44" i="2" s="1"/>
  <c r="AIB40" i="2"/>
  <c r="AIB44" i="2" s="1"/>
  <c r="AHI40" i="2"/>
  <c r="AHI44" i="2" s="1"/>
  <c r="AHS40" i="2"/>
  <c r="AHS44" i="2" s="1"/>
  <c r="AHL40" i="2"/>
  <c r="AHL44" i="2" s="1"/>
  <c r="AHL49" i="2"/>
  <c r="AHP49" i="2" s="1"/>
  <c r="AHS49" i="2" s="1"/>
  <c r="AHV49" i="2" s="1"/>
  <c r="AHY49" i="2" s="1"/>
  <c r="AIB49" i="2" s="1"/>
  <c r="AIG49" i="2" s="1"/>
  <c r="AIJ49" i="2" s="1"/>
  <c r="AIM49" i="2" s="1"/>
  <c r="AIP49" i="2" s="1"/>
  <c r="AIT49" i="2" s="1"/>
  <c r="AIW49" i="2" s="1"/>
  <c r="AIZ49" i="2" s="1"/>
  <c r="AJC49" i="2" s="1"/>
  <c r="AJF49" i="2" s="1"/>
  <c r="AJI49" i="2" s="1"/>
  <c r="AJL49" i="2" s="1"/>
  <c r="AJO49" i="2" s="1"/>
  <c r="AJS49" i="2" s="1"/>
  <c r="AJV49" i="2" s="1"/>
  <c r="AJY49" i="2" s="1"/>
  <c r="AKB49" i="2" s="1"/>
  <c r="AKE49" i="2" s="1"/>
  <c r="AKH49" i="2" s="1"/>
  <c r="AHC40" i="2"/>
  <c r="AHC44" i="2" s="1"/>
  <c r="GO2" i="11"/>
  <c r="GR3" i="11"/>
  <c r="GT3" i="11" s="1"/>
  <c r="GT2" i="11" s="1"/>
  <c r="APU46" i="2" l="1"/>
  <c r="APU48" i="2" s="1"/>
  <c r="APX39" i="2"/>
  <c r="APX43" i="2" s="1"/>
  <c r="APX48" i="2"/>
  <c r="AQE27" i="2"/>
  <c r="AQB37" i="2"/>
  <c r="AQB42" i="2"/>
  <c r="AQB47" i="2"/>
  <c r="AQB15" i="2"/>
  <c r="AQB16" i="2" s="1"/>
  <c r="AQB17" i="2" s="1"/>
  <c r="APN40" i="2"/>
  <c r="APN44" i="2" s="1"/>
  <c r="APU40" i="2"/>
  <c r="APU44" i="2" s="1"/>
  <c r="APB40" i="2"/>
  <c r="APB44" i="2" s="1"/>
  <c r="APK40" i="2"/>
  <c r="APK44" i="2" s="1"/>
  <c r="APH40" i="2"/>
  <c r="APH44" i="2" s="1"/>
  <c r="APE40" i="2"/>
  <c r="APE44" i="2" s="1"/>
  <c r="AOL40" i="2"/>
  <c r="AOL44" i="2" s="1"/>
  <c r="AOO40" i="2"/>
  <c r="AOO44" i="2" s="1"/>
  <c r="AOY40" i="2"/>
  <c r="AOY44" i="2" s="1"/>
  <c r="AOV40" i="2"/>
  <c r="AOV44" i="2" s="1"/>
  <c r="AOR40" i="2"/>
  <c r="AOR44" i="2" s="1"/>
  <c r="ANZ40" i="2"/>
  <c r="ANZ44" i="2" s="1"/>
  <c r="AOI40" i="2"/>
  <c r="AOI44" i="2" s="1"/>
  <c r="ANW40" i="2"/>
  <c r="ANW44" i="2" s="1"/>
  <c r="AOF40" i="2"/>
  <c r="AOF44" i="2" s="1"/>
  <c r="AOC40" i="2"/>
  <c r="AOC44" i="2" s="1"/>
  <c r="ANP40" i="2"/>
  <c r="ANP44" i="2" s="1"/>
  <c r="ANJ40" i="2"/>
  <c r="ANJ44" i="2" s="1"/>
  <c r="ANT40" i="2"/>
  <c r="ANT44" i="2" s="1"/>
  <c r="ANT49" i="2"/>
  <c r="ANW49" i="2" s="1"/>
  <c r="ANZ49" i="2" s="1"/>
  <c r="AOC49" i="2" s="1"/>
  <c r="AOF49" i="2" s="1"/>
  <c r="AOI49" i="2" s="1"/>
  <c r="AOL49" i="2" s="1"/>
  <c r="AOO49" i="2" s="1"/>
  <c r="AOR49" i="2" s="1"/>
  <c r="AOV49" i="2" s="1"/>
  <c r="AOY49" i="2" s="1"/>
  <c r="APB49" i="2" s="1"/>
  <c r="APE49" i="2" s="1"/>
  <c r="APH49" i="2" s="1"/>
  <c r="APK49" i="2" s="1"/>
  <c r="APN49" i="2" s="1"/>
  <c r="ANM40" i="2"/>
  <c r="ANM44" i="2" s="1"/>
  <c r="AMZ40" i="2"/>
  <c r="AMZ44" i="2" s="1"/>
  <c r="ANF40" i="2"/>
  <c r="ANF44" i="2" s="1"/>
  <c r="ANC40" i="2"/>
  <c r="ANC44" i="2" s="1"/>
  <c r="AMQ40" i="2"/>
  <c r="AMQ44" i="2" s="1"/>
  <c r="AMW40" i="2"/>
  <c r="AMW44" i="2" s="1"/>
  <c r="AMM40" i="2"/>
  <c r="AMM44" i="2" s="1"/>
  <c r="AMT40" i="2"/>
  <c r="AMT44" i="2" s="1"/>
  <c r="AMD40" i="2"/>
  <c r="AMD44" i="2" s="1"/>
  <c r="ALT40" i="2"/>
  <c r="ALT44" i="2" s="1"/>
  <c r="AMJ40" i="2"/>
  <c r="AMJ44" i="2" s="1"/>
  <c r="AMG40" i="2"/>
  <c r="AMG44" i="2" s="1"/>
  <c r="AMA40" i="2"/>
  <c r="AMA44" i="2" s="1"/>
  <c r="ALX40" i="2"/>
  <c r="ALX44" i="2" s="1"/>
  <c r="ALQ40" i="2"/>
  <c r="ALQ44" i="2" s="1"/>
  <c r="ALH40" i="2"/>
  <c r="ALH44" i="2" s="1"/>
  <c r="ALE40" i="2"/>
  <c r="ALE44" i="2" s="1"/>
  <c r="ALK40" i="2"/>
  <c r="ALK44" i="2" s="1"/>
  <c r="ALN40" i="2"/>
  <c r="ALN44" i="2" s="1"/>
  <c r="ALE49" i="2"/>
  <c r="ALH49" i="2" s="1"/>
  <c r="ALK49" i="2" s="1"/>
  <c r="ALN49" i="2" s="1"/>
  <c r="ALQ49" i="2" s="1"/>
  <c r="ALT49" i="2" s="1"/>
  <c r="ALX49" i="2" s="1"/>
  <c r="AMA49" i="2" s="1"/>
  <c r="AMD49" i="2" s="1"/>
  <c r="AMG49" i="2" s="1"/>
  <c r="AMJ49" i="2" s="1"/>
  <c r="AMM49" i="2" s="1"/>
  <c r="AMQ49" i="2" s="1"/>
  <c r="AMT49" i="2" s="1"/>
  <c r="AMW49" i="2" s="1"/>
  <c r="AMZ49" i="2" s="1"/>
  <c r="ANC49" i="2" s="1"/>
  <c r="ANF49" i="2" s="1"/>
  <c r="ANJ49" i="2" s="1"/>
  <c r="ANM49" i="2" s="1"/>
  <c r="GR2" i="11"/>
  <c r="GU3" i="11"/>
  <c r="GW3" i="11" s="1"/>
  <c r="GW2" i="11" s="1"/>
  <c r="APU49" i="2" l="1"/>
  <c r="APX49" i="2" s="1"/>
  <c r="APX40" i="2"/>
  <c r="APX44" i="2" s="1"/>
  <c r="AQB39" i="2"/>
  <c r="AQB46" i="2"/>
  <c r="AQB48" i="2" s="1"/>
  <c r="AQH27" i="2"/>
  <c r="AQK27" i="2" s="1"/>
  <c r="AQN27" i="2" s="1"/>
  <c r="AQQ27" i="2" s="1"/>
  <c r="AQU27" i="2" s="1"/>
  <c r="AQE47" i="2"/>
  <c r="AQE15" i="2"/>
  <c r="AQE16" i="2" s="1"/>
  <c r="AQE17" i="2" s="1"/>
  <c r="AQE37" i="2"/>
  <c r="AQE42" i="2"/>
  <c r="GX3" i="11"/>
  <c r="GZ3" i="11" s="1"/>
  <c r="GZ2" i="11" s="1"/>
  <c r="GU2" i="11"/>
  <c r="AQX27" i="2" l="1"/>
  <c r="ARA27" i="2" s="1"/>
  <c r="ARD27" i="2" s="1"/>
  <c r="ARG27" i="2" s="1"/>
  <c r="ARJ27" i="2" s="1"/>
  <c r="ARN27" i="2" s="1"/>
  <c r="ARQ27" i="2" s="1"/>
  <c r="ART27" i="2" s="1"/>
  <c r="ARW27" i="2" s="1"/>
  <c r="ARZ27" i="2" s="1"/>
  <c r="ASC27" i="2" s="1"/>
  <c r="ASG27" i="2" s="1"/>
  <c r="ASJ27" i="2" s="1"/>
  <c r="ASM27" i="2" s="1"/>
  <c r="ASP27" i="2" s="1"/>
  <c r="ASS27" i="2" s="1"/>
  <c r="ASV27" i="2" s="1"/>
  <c r="ASZ27" i="2" s="1"/>
  <c r="ATC27" i="2" s="1"/>
  <c r="ATF27" i="2" s="1"/>
  <c r="ATI27" i="2" s="1"/>
  <c r="ATL27" i="2" s="1"/>
  <c r="ATO27" i="2" s="1"/>
  <c r="ATS27" i="2" s="1"/>
  <c r="ATV27" i="2" s="1"/>
  <c r="ATY27" i="2" s="1"/>
  <c r="AUB27" i="2" s="1"/>
  <c r="AUE27" i="2" s="1"/>
  <c r="AUH27" i="2" s="1"/>
  <c r="AUL27" i="2" s="1"/>
  <c r="AUO27" i="2" s="1"/>
  <c r="AUR27" i="2" s="1"/>
  <c r="AUU27" i="2" s="1"/>
  <c r="AUX27" i="2" s="1"/>
  <c r="AVA27" i="2" s="1"/>
  <c r="AVE27" i="2" s="1"/>
  <c r="AVH27" i="2" s="1"/>
  <c r="AVK27" i="2" s="1"/>
  <c r="AVN27" i="2" s="1"/>
  <c r="AVQ27" i="2" s="1"/>
  <c r="AVT27" i="2" s="1"/>
  <c r="AVX27" i="2" s="1"/>
  <c r="AWA27" i="2" s="1"/>
  <c r="AWD27" i="2" s="1"/>
  <c r="AWG27" i="2" s="1"/>
  <c r="AQB49" i="2"/>
  <c r="AQU47" i="2"/>
  <c r="AQU42" i="2"/>
  <c r="AQU15" i="2"/>
  <c r="AQU37" i="2"/>
  <c r="AQQ42" i="2"/>
  <c r="AQQ47" i="2"/>
  <c r="AQQ15" i="2"/>
  <c r="AQQ16" i="2" s="1"/>
  <c r="AQQ17" i="2" s="1"/>
  <c r="AQQ37" i="2"/>
  <c r="AQN47" i="2"/>
  <c r="AQN37" i="2"/>
  <c r="AQN42" i="2"/>
  <c r="AQN15" i="2"/>
  <c r="AQN16" i="2" s="1"/>
  <c r="AQN17" i="2" s="1"/>
  <c r="AQK47" i="2"/>
  <c r="AQK42" i="2"/>
  <c r="AQK15" i="2"/>
  <c r="AQK16" i="2" s="1"/>
  <c r="AQK17" i="2" s="1"/>
  <c r="AQK37" i="2"/>
  <c r="AQE46" i="2"/>
  <c r="AQE48" i="2" s="1"/>
  <c r="AQE39" i="2"/>
  <c r="AQE43" i="2" s="1"/>
  <c r="AQH37" i="2"/>
  <c r="AQH15" i="2"/>
  <c r="AQH16" i="2" s="1"/>
  <c r="AQH17" i="2" s="1"/>
  <c r="AQH47" i="2"/>
  <c r="AQH42" i="2"/>
  <c r="AQB43" i="2"/>
  <c r="AQB40" i="2"/>
  <c r="AQB44" i="2" s="1"/>
  <c r="HA3" i="11"/>
  <c r="HC3" i="11" s="1"/>
  <c r="HC2" i="11" s="1"/>
  <c r="GX2" i="11"/>
  <c r="AWG15" i="2" l="1"/>
  <c r="AWG16" i="2" s="1"/>
  <c r="AWG17" i="2" s="1"/>
  <c r="AWG47" i="2"/>
  <c r="AWG42" i="2"/>
  <c r="AWG37" i="2"/>
  <c r="AWD47" i="2"/>
  <c r="AWD15" i="2"/>
  <c r="AWD42" i="2"/>
  <c r="AWD37" i="2"/>
  <c r="AWA47" i="2"/>
  <c r="AWA15" i="2"/>
  <c r="AWA16" i="2" s="1"/>
  <c r="AWA17" i="2" s="1"/>
  <c r="AWA37" i="2"/>
  <c r="AWA42" i="2"/>
  <c r="AVX42" i="2"/>
  <c r="AVX47" i="2"/>
  <c r="AVX15" i="2"/>
  <c r="AVX16" i="2" s="1"/>
  <c r="AVX17" i="2" s="1"/>
  <c r="AVX37" i="2"/>
  <c r="AVT42" i="2"/>
  <c r="AVT47" i="2"/>
  <c r="AVT37" i="2"/>
  <c r="AVT15" i="2"/>
  <c r="AVT16" i="2" s="1"/>
  <c r="AVT17" i="2" s="1"/>
  <c r="AVQ15" i="2"/>
  <c r="AVQ16" i="2" s="1"/>
  <c r="AVQ17" i="2" s="1"/>
  <c r="AVQ47" i="2"/>
  <c r="AVQ37" i="2"/>
  <c r="AVQ42" i="2"/>
  <c r="AVN15" i="2"/>
  <c r="AVN16" i="2" s="1"/>
  <c r="AVN17" i="2" s="1"/>
  <c r="AVN47" i="2"/>
  <c r="AVN42" i="2"/>
  <c r="AVN37" i="2"/>
  <c r="AVK47" i="2"/>
  <c r="AVK37" i="2"/>
  <c r="AVK42" i="2"/>
  <c r="AVK15" i="2"/>
  <c r="AVH47" i="2"/>
  <c r="AVH42" i="2"/>
  <c r="AVH15" i="2"/>
  <c r="AVH16" i="2" s="1"/>
  <c r="AVH17" i="2" s="1"/>
  <c r="AVH37" i="2"/>
  <c r="AVE47" i="2"/>
  <c r="AVE37" i="2"/>
  <c r="AVE15" i="2"/>
  <c r="AVE16" i="2" s="1"/>
  <c r="AVE17" i="2" s="1"/>
  <c r="AVE42" i="2"/>
  <c r="AVA15" i="2"/>
  <c r="AVA16" i="2" s="1"/>
  <c r="AVA17" i="2" s="1"/>
  <c r="AVA47" i="2"/>
  <c r="AVA42" i="2"/>
  <c r="AVA37" i="2"/>
  <c r="AUX47" i="2"/>
  <c r="AUX15" i="2"/>
  <c r="AUX16" i="2" s="1"/>
  <c r="AUX17" i="2" s="1"/>
  <c r="AUX37" i="2"/>
  <c r="AUX42" i="2"/>
  <c r="AUU42" i="2"/>
  <c r="AUU47" i="2"/>
  <c r="AUU15" i="2"/>
  <c r="AUU16" i="2" s="1"/>
  <c r="AUU17" i="2" s="1"/>
  <c r="AUU37" i="2"/>
  <c r="AUR47" i="2"/>
  <c r="AUR37" i="2"/>
  <c r="AUR42" i="2"/>
  <c r="AUR15" i="2"/>
  <c r="AUR16" i="2" s="1"/>
  <c r="AUR17" i="2" s="1"/>
  <c r="AUO47" i="2"/>
  <c r="AUO37" i="2"/>
  <c r="AUO42" i="2"/>
  <c r="AUO15" i="2"/>
  <c r="AUL42" i="2"/>
  <c r="AUL47" i="2"/>
  <c r="AUL37" i="2"/>
  <c r="AUL15" i="2"/>
  <c r="AUL16" i="2" s="1"/>
  <c r="AUL17" i="2" s="1"/>
  <c r="AUH47" i="2"/>
  <c r="AUH37" i="2"/>
  <c r="AUH42" i="2"/>
  <c r="AUH15" i="2"/>
  <c r="AUH16" i="2" s="1"/>
  <c r="AUH17" i="2" s="1"/>
  <c r="AUE47" i="2"/>
  <c r="AUE37" i="2"/>
  <c r="AUE42" i="2"/>
  <c r="AUE15" i="2"/>
  <c r="AUE16" i="2" s="1"/>
  <c r="AUE17" i="2" s="1"/>
  <c r="AUB47" i="2"/>
  <c r="AUB15" i="2"/>
  <c r="AUB42" i="2"/>
  <c r="AUB37" i="2"/>
  <c r="ATY47" i="2"/>
  <c r="ATY15" i="2"/>
  <c r="ATY16" i="2" s="1"/>
  <c r="ATY17" i="2" s="1"/>
  <c r="ATY37" i="2"/>
  <c r="ATY42" i="2"/>
  <c r="ATV47" i="2"/>
  <c r="ATV37" i="2"/>
  <c r="ATV42" i="2"/>
  <c r="ATV15" i="2"/>
  <c r="ATV16" i="2" s="1"/>
  <c r="ATV17" i="2" s="1"/>
  <c r="ATS47" i="2"/>
  <c r="ATS15" i="2"/>
  <c r="ATS16" i="2" s="1"/>
  <c r="ATS17" i="2" s="1"/>
  <c r="ATS37" i="2"/>
  <c r="ATS42" i="2"/>
  <c r="ATO15" i="2"/>
  <c r="ATO47" i="2"/>
  <c r="ATO37" i="2"/>
  <c r="ATO39" i="2" s="1"/>
  <c r="ATO42" i="2"/>
  <c r="ATL42" i="2"/>
  <c r="ATL47" i="2"/>
  <c r="ATL15" i="2"/>
  <c r="ATL16" i="2" s="1"/>
  <c r="ATL17" i="2" s="1"/>
  <c r="ATL37" i="2"/>
  <c r="ATI47" i="2"/>
  <c r="ATI15" i="2"/>
  <c r="ATI16" i="2" s="1"/>
  <c r="ATI17" i="2" s="1"/>
  <c r="ATI42" i="2"/>
  <c r="ATI37" i="2"/>
  <c r="ATF47" i="2"/>
  <c r="ATF15" i="2"/>
  <c r="ATF16" i="2" s="1"/>
  <c r="ATF17" i="2" s="1"/>
  <c r="ATF37" i="2"/>
  <c r="ATF42" i="2"/>
  <c r="ATC47" i="2"/>
  <c r="ATC15" i="2"/>
  <c r="ATC16" i="2" s="1"/>
  <c r="ATC17" i="2" s="1"/>
  <c r="ATC37" i="2"/>
  <c r="ATC42" i="2"/>
  <c r="ASZ42" i="2"/>
  <c r="ASZ47" i="2"/>
  <c r="ASZ37" i="2"/>
  <c r="ASZ15" i="2"/>
  <c r="ASZ16" i="2" s="1"/>
  <c r="ASZ17" i="2" s="1"/>
  <c r="ASV47" i="2"/>
  <c r="ASV42" i="2"/>
  <c r="ASV37" i="2"/>
  <c r="ASV15" i="2"/>
  <c r="ASS47" i="2"/>
  <c r="ASS42" i="2"/>
  <c r="ASS37" i="2"/>
  <c r="ASS15" i="2"/>
  <c r="ASS16" i="2" s="1"/>
  <c r="ASS17" i="2" s="1"/>
  <c r="ASP47" i="2"/>
  <c r="ASP42" i="2"/>
  <c r="ASP37" i="2"/>
  <c r="ASP15" i="2"/>
  <c r="ASM47" i="2"/>
  <c r="ASM42" i="2"/>
  <c r="ASM37" i="2"/>
  <c r="ASM15" i="2"/>
  <c r="ASJ47" i="2"/>
  <c r="ASJ42" i="2"/>
  <c r="ASJ37" i="2"/>
  <c r="ASJ15" i="2"/>
  <c r="ASG37" i="2"/>
  <c r="ASG47" i="2"/>
  <c r="ASG15" i="2"/>
  <c r="ASG16" i="2" s="1"/>
  <c r="ASG17" i="2" s="1"/>
  <c r="ASG42" i="2"/>
  <c r="ASC37" i="2"/>
  <c r="ASC47" i="2"/>
  <c r="ASC15" i="2"/>
  <c r="ASC16" i="2" s="1"/>
  <c r="ASC17" i="2" s="1"/>
  <c r="ASC42" i="2"/>
  <c r="ARZ47" i="2"/>
  <c r="ARZ15" i="2"/>
  <c r="ARZ37" i="2"/>
  <c r="ARZ42" i="2"/>
  <c r="ARW42" i="2"/>
  <c r="ARW47" i="2"/>
  <c r="ARW15" i="2"/>
  <c r="ARW16" i="2" s="1"/>
  <c r="ARW17" i="2" s="1"/>
  <c r="ARW37" i="2"/>
  <c r="ART47" i="2"/>
  <c r="ART42" i="2"/>
  <c r="ART15" i="2"/>
  <c r="ART16" i="2" s="1"/>
  <c r="ART17" i="2" s="1"/>
  <c r="ART37" i="2"/>
  <c r="ARQ15" i="2"/>
  <c r="ARQ47" i="2"/>
  <c r="ARQ42" i="2"/>
  <c r="ARQ37" i="2"/>
  <c r="ARA37" i="2"/>
  <c r="ARA46" i="2" s="1"/>
  <c r="ARA15" i="2"/>
  <c r="ARA16" i="2" s="1"/>
  <c r="ARA17" i="2" s="1"/>
  <c r="ARA47" i="2"/>
  <c r="ARN42" i="2"/>
  <c r="ARN47" i="2"/>
  <c r="ARN15" i="2"/>
  <c r="ARN16" i="2" s="1"/>
  <c r="ARN17" i="2" s="1"/>
  <c r="ARN37" i="2"/>
  <c r="ARJ47" i="2"/>
  <c r="ARJ15" i="2"/>
  <c r="ARJ16" i="2" s="1"/>
  <c r="ARJ17" i="2" s="1"/>
  <c r="ARJ37" i="2"/>
  <c r="ARJ42" i="2"/>
  <c r="ARG47" i="2"/>
  <c r="ARG15" i="2"/>
  <c r="ARG16" i="2" s="1"/>
  <c r="ARG17" i="2" s="1"/>
  <c r="ARG37" i="2"/>
  <c r="ARG42" i="2"/>
  <c r="AQX42" i="2"/>
  <c r="AQX37" i="2"/>
  <c r="AQX46" i="2" s="1"/>
  <c r="AQX15" i="2"/>
  <c r="AQX16" i="2" s="1"/>
  <c r="AQX17" i="2" s="1"/>
  <c r="AQX47" i="2"/>
  <c r="ARA42" i="2"/>
  <c r="ARD47" i="2"/>
  <c r="ARD15" i="2"/>
  <c r="ARD16" i="2" s="1"/>
  <c r="ARD17" i="2" s="1"/>
  <c r="ARD37" i="2"/>
  <c r="ARD46" i="2" s="1"/>
  <c r="ARD42" i="2"/>
  <c r="AQE49" i="2"/>
  <c r="AQU46" i="2"/>
  <c r="AQU48" i="2" s="1"/>
  <c r="AQU39" i="2"/>
  <c r="AQU43" i="2" s="1"/>
  <c r="AQU16" i="2"/>
  <c r="AQU17" i="2" s="1"/>
  <c r="AQQ39" i="2"/>
  <c r="AQQ43" i="2" s="1"/>
  <c r="AQQ46" i="2"/>
  <c r="AQQ48" i="2" s="1"/>
  <c r="AQQ49" i="2" s="1"/>
  <c r="AQE40" i="2"/>
  <c r="AQE44" i="2" s="1"/>
  <c r="AQN46" i="2"/>
  <c r="AQN48" i="2" s="1"/>
  <c r="AQN39" i="2"/>
  <c r="AQN43" i="2" s="1"/>
  <c r="AQK46" i="2"/>
  <c r="AQK48" i="2" s="1"/>
  <c r="AQK39" i="2"/>
  <c r="AQK43" i="2" s="1"/>
  <c r="AQH46" i="2"/>
  <c r="AQH48" i="2" s="1"/>
  <c r="AQH39" i="2"/>
  <c r="AQH43" i="2" s="1"/>
  <c r="HD3" i="11"/>
  <c r="HA2" i="11"/>
  <c r="AWG46" i="2" l="1"/>
  <c r="AWG48" i="2" s="1"/>
  <c r="AWG39" i="2"/>
  <c r="AWG43" i="2" s="1"/>
  <c r="AWG40" i="2"/>
  <c r="AWG44" i="2" s="1"/>
  <c r="AWD39" i="2"/>
  <c r="AWD43" i="2" s="1"/>
  <c r="AWD46" i="2"/>
  <c r="AWD48" i="2" s="1"/>
  <c r="AWD16" i="2"/>
  <c r="AWD17" i="2" s="1"/>
  <c r="AWA46" i="2"/>
  <c r="AWA48" i="2" s="1"/>
  <c r="AWA39" i="2"/>
  <c r="AWA43" i="2" s="1"/>
  <c r="AVX46" i="2"/>
  <c r="AVX48" i="2" s="1"/>
  <c r="AVX39" i="2"/>
  <c r="AVX43" i="2" s="1"/>
  <c r="AVT46" i="2"/>
  <c r="AVT48" i="2" s="1"/>
  <c r="AVT39" i="2"/>
  <c r="AVT43" i="2" s="1"/>
  <c r="AVQ46" i="2"/>
  <c r="AVQ48" i="2" s="1"/>
  <c r="AVQ39" i="2"/>
  <c r="AVQ43" i="2" s="1"/>
  <c r="AVN39" i="2"/>
  <c r="AVN43" i="2" s="1"/>
  <c r="AVN46" i="2"/>
  <c r="AVN48" i="2" s="1"/>
  <c r="AVK16" i="2"/>
  <c r="AVK17" i="2" s="1"/>
  <c r="AVK39" i="2"/>
  <c r="AVK43" i="2" s="1"/>
  <c r="AVK46" i="2"/>
  <c r="AVK48" i="2" s="1"/>
  <c r="AVH39" i="2"/>
  <c r="AVH43" i="2" s="1"/>
  <c r="AVH46" i="2"/>
  <c r="AVH48" i="2" s="1"/>
  <c r="AVE39" i="2"/>
  <c r="AVE43" i="2" s="1"/>
  <c r="AVE46" i="2"/>
  <c r="AVE48" i="2" s="1"/>
  <c r="AVA39" i="2"/>
  <c r="AVA43" i="2" s="1"/>
  <c r="AVA46" i="2"/>
  <c r="AVA48" i="2" s="1"/>
  <c r="AUX46" i="2"/>
  <c r="AUX48" i="2" s="1"/>
  <c r="AUX39" i="2"/>
  <c r="AUX43" i="2" s="1"/>
  <c r="AUU46" i="2"/>
  <c r="AUU48" i="2" s="1"/>
  <c r="AUU39" i="2"/>
  <c r="AUU43" i="2" s="1"/>
  <c r="AUR46" i="2"/>
  <c r="AUR48" i="2" s="1"/>
  <c r="AUR39" i="2"/>
  <c r="AUR43" i="2" s="1"/>
  <c r="AUO16" i="2"/>
  <c r="AUO17" i="2" s="1"/>
  <c r="AUO46" i="2"/>
  <c r="AUO48" i="2" s="1"/>
  <c r="AUO39" i="2"/>
  <c r="AUO43" i="2" s="1"/>
  <c r="AUL46" i="2"/>
  <c r="AUL48" i="2" s="1"/>
  <c r="AUL39" i="2"/>
  <c r="AUL43" i="2" s="1"/>
  <c r="AUH46" i="2"/>
  <c r="AUH48" i="2" s="1"/>
  <c r="AUH39" i="2"/>
  <c r="AUH43" i="2" s="1"/>
  <c r="AUE46" i="2"/>
  <c r="AUE48" i="2" s="1"/>
  <c r="AUE39" i="2"/>
  <c r="AUE43" i="2" s="1"/>
  <c r="AUB46" i="2"/>
  <c r="AUB48" i="2" s="1"/>
  <c r="AUB39" i="2"/>
  <c r="AUB43" i="2" s="1"/>
  <c r="AUB16" i="2"/>
  <c r="AUB17" i="2" s="1"/>
  <c r="ATY39" i="2"/>
  <c r="ATY43" i="2" s="1"/>
  <c r="ATY46" i="2"/>
  <c r="ATY48" i="2" s="1"/>
  <c r="ATV46" i="2"/>
  <c r="ATV48" i="2" s="1"/>
  <c r="ATV39" i="2"/>
  <c r="ATV43" i="2" s="1"/>
  <c r="ATS39" i="2"/>
  <c r="ATS43" i="2" s="1"/>
  <c r="ATS46" i="2"/>
  <c r="ATS48" i="2" s="1"/>
  <c r="ATS49" i="2" s="1"/>
  <c r="ATO43" i="2"/>
  <c r="ATO46" i="2"/>
  <c r="ATO48" i="2" s="1"/>
  <c r="ATO16" i="2"/>
  <c r="ATO17" i="2" s="1"/>
  <c r="ATL39" i="2"/>
  <c r="ATL43" i="2" s="1"/>
  <c r="ATL46" i="2"/>
  <c r="ATL48" i="2" s="1"/>
  <c r="ATI39" i="2"/>
  <c r="ATI43" i="2" s="1"/>
  <c r="ATI46" i="2"/>
  <c r="ATI48" i="2" s="1"/>
  <c r="ATF39" i="2"/>
  <c r="ATF43" i="2" s="1"/>
  <c r="ATF46" i="2"/>
  <c r="ATF48" i="2" s="1"/>
  <c r="ATC46" i="2"/>
  <c r="ATC48" i="2" s="1"/>
  <c r="ATC39" i="2"/>
  <c r="ATC43" i="2" s="1"/>
  <c r="ASZ46" i="2"/>
  <c r="ASZ48" i="2" s="1"/>
  <c r="ASZ39" i="2"/>
  <c r="ASZ43" i="2" s="1"/>
  <c r="ASV16" i="2"/>
  <c r="ASV17" i="2" s="1"/>
  <c r="ASV46" i="2"/>
  <c r="ASV48" i="2" s="1"/>
  <c r="ASV39" i="2"/>
  <c r="ASV43" i="2" s="1"/>
  <c r="ASS46" i="2"/>
  <c r="ASS48" i="2" s="1"/>
  <c r="ASS39" i="2"/>
  <c r="ASS43" i="2" s="1"/>
  <c r="ASP16" i="2"/>
  <c r="ASP17" i="2" s="1"/>
  <c r="ASP46" i="2"/>
  <c r="ASP48" i="2" s="1"/>
  <c r="ASP39" i="2"/>
  <c r="ASP43" i="2" s="1"/>
  <c r="ASM16" i="2"/>
  <c r="ASM17" i="2" s="1"/>
  <c r="ASM39" i="2"/>
  <c r="ASM43" i="2" s="1"/>
  <c r="ASM46" i="2"/>
  <c r="ASM48" i="2" s="1"/>
  <c r="ASJ46" i="2"/>
  <c r="ASJ48" i="2" s="1"/>
  <c r="ASJ39" i="2"/>
  <c r="ASJ43" i="2" s="1"/>
  <c r="ASJ16" i="2"/>
  <c r="ASJ17" i="2" s="1"/>
  <c r="ASG39" i="2"/>
  <c r="ASG43" i="2" s="1"/>
  <c r="ASG46" i="2"/>
  <c r="ASG48" i="2" s="1"/>
  <c r="ASC39" i="2"/>
  <c r="ASC43" i="2" s="1"/>
  <c r="ASC46" i="2"/>
  <c r="ASC48" i="2" s="1"/>
  <c r="ARZ39" i="2"/>
  <c r="ARZ43" i="2" s="1"/>
  <c r="ARZ46" i="2"/>
  <c r="ARZ48" i="2" s="1"/>
  <c r="ARZ16" i="2"/>
  <c r="ARZ17" i="2" s="1"/>
  <c r="ARW39" i="2"/>
  <c r="ARW43" i="2" s="1"/>
  <c r="ARW46" i="2"/>
  <c r="ARW48" i="2" s="1"/>
  <c r="ART39" i="2"/>
  <c r="ART43" i="2" s="1"/>
  <c r="ART46" i="2"/>
  <c r="ART48" i="2" s="1"/>
  <c r="AQH49" i="2"/>
  <c r="AQK49" i="2" s="1"/>
  <c r="AQN49" i="2" s="1"/>
  <c r="ARA39" i="2"/>
  <c r="ARA43" i="2" s="1"/>
  <c r="ARQ46" i="2"/>
  <c r="ARQ48" i="2" s="1"/>
  <c r="ARQ39" i="2"/>
  <c r="ARQ43" i="2" s="1"/>
  <c r="ARQ16" i="2"/>
  <c r="ARQ17" i="2" s="1"/>
  <c r="ARA48" i="2"/>
  <c r="ARN39" i="2"/>
  <c r="ARN43" i="2" s="1"/>
  <c r="ARN46" i="2"/>
  <c r="ARN48" i="2" s="1"/>
  <c r="ARJ46" i="2"/>
  <c r="ARJ48" i="2" s="1"/>
  <c r="ARJ39" i="2"/>
  <c r="ARJ43" i="2" s="1"/>
  <c r="AQQ40" i="2"/>
  <c r="AQQ44" i="2" s="1"/>
  <c r="AQX48" i="2"/>
  <c r="AQX39" i="2"/>
  <c r="AQX43" i="2" s="1"/>
  <c r="ARD39" i="2"/>
  <c r="ARD43" i="2" s="1"/>
  <c r="ARG46" i="2"/>
  <c r="ARG48" i="2" s="1"/>
  <c r="ARG39" i="2"/>
  <c r="ARG43" i="2" s="1"/>
  <c r="ARD48" i="2"/>
  <c r="AQU40" i="2"/>
  <c r="AQU44" i="2" s="1"/>
  <c r="AQH40" i="2"/>
  <c r="AQH44" i="2" s="1"/>
  <c r="AQU49" i="2"/>
  <c r="AQN40" i="2"/>
  <c r="AQN44" i="2" s="1"/>
  <c r="AQK40" i="2"/>
  <c r="AQK44" i="2" s="1"/>
  <c r="HE3" i="11"/>
  <c r="HF3" i="11" s="1"/>
  <c r="HF2" i="11" s="1"/>
  <c r="HD2" i="11"/>
  <c r="AVT40" i="2" l="1"/>
  <c r="AVT44" i="2" s="1"/>
  <c r="AWD40" i="2"/>
  <c r="AWD44" i="2" s="1"/>
  <c r="AWA40" i="2"/>
  <c r="AWA44" i="2" s="1"/>
  <c r="AVQ40" i="2"/>
  <c r="AVQ44" i="2" s="1"/>
  <c r="AVX40" i="2"/>
  <c r="AVX44" i="2" s="1"/>
  <c r="AVK40" i="2"/>
  <c r="AVK44" i="2" s="1"/>
  <c r="AVN40" i="2"/>
  <c r="AVN44" i="2" s="1"/>
  <c r="AVE40" i="2"/>
  <c r="AVE44" i="2" s="1"/>
  <c r="AVH40" i="2"/>
  <c r="AVH44" i="2" s="1"/>
  <c r="AVA40" i="2"/>
  <c r="AVA44" i="2" s="1"/>
  <c r="AUO40" i="2"/>
  <c r="AUO44" i="2" s="1"/>
  <c r="AUX40" i="2"/>
  <c r="AUX44" i="2" s="1"/>
  <c r="AUH40" i="2"/>
  <c r="AUH44" i="2" s="1"/>
  <c r="AUU40" i="2"/>
  <c r="AUU44" i="2" s="1"/>
  <c r="ATY40" i="2"/>
  <c r="ATY44" i="2" s="1"/>
  <c r="AUL40" i="2"/>
  <c r="AUL44" i="2" s="1"/>
  <c r="AUR40" i="2"/>
  <c r="AUR44" i="2" s="1"/>
  <c r="AUE40" i="2"/>
  <c r="AUE44" i="2" s="1"/>
  <c r="ATV40" i="2"/>
  <c r="ATV44" i="2" s="1"/>
  <c r="ATS40" i="2"/>
  <c r="ATS44" i="2" s="1"/>
  <c r="AUB40" i="2"/>
  <c r="AUB44" i="2" s="1"/>
  <c r="ATV49" i="2"/>
  <c r="ATY49" i="2" s="1"/>
  <c r="AUB49" i="2" s="1"/>
  <c r="AUE49" i="2" s="1"/>
  <c r="AUH49" i="2" s="1"/>
  <c r="AUL49" i="2" s="1"/>
  <c r="AUO49" i="2" s="1"/>
  <c r="AUR49" i="2" s="1"/>
  <c r="AUU49" i="2" s="1"/>
  <c r="AUX49" i="2" s="1"/>
  <c r="AVA49" i="2" s="1"/>
  <c r="AVE49" i="2" s="1"/>
  <c r="AVH49" i="2" s="1"/>
  <c r="AVK49" i="2" s="1"/>
  <c r="AVN49" i="2" s="1"/>
  <c r="AVQ49" i="2" s="1"/>
  <c r="AVT49" i="2" s="1"/>
  <c r="AVX49" i="2" s="1"/>
  <c r="AWA49" i="2" s="1"/>
  <c r="AWD49" i="2" s="1"/>
  <c r="AWG49" i="2" s="1"/>
  <c r="ATI40" i="2"/>
  <c r="ATI44" i="2" s="1"/>
  <c r="ATF40" i="2"/>
  <c r="ATF44" i="2" s="1"/>
  <c r="ATO40" i="2"/>
  <c r="ATO44" i="2" s="1"/>
  <c r="ATL40" i="2"/>
  <c r="ATL44" i="2" s="1"/>
  <c r="ATC40" i="2"/>
  <c r="ATC44" i="2" s="1"/>
  <c r="ASZ40" i="2"/>
  <c r="ASZ44" i="2" s="1"/>
  <c r="ASS40" i="2"/>
  <c r="ASS44" i="2" s="1"/>
  <c r="ASM40" i="2"/>
  <c r="ASM44" i="2" s="1"/>
  <c r="ASV40" i="2"/>
  <c r="ASV44" i="2" s="1"/>
  <c r="ASP40" i="2"/>
  <c r="ASP44" i="2" s="1"/>
  <c r="ARZ40" i="2"/>
  <c r="ARZ44" i="2" s="1"/>
  <c r="ASJ40" i="2"/>
  <c r="ASJ44" i="2" s="1"/>
  <c r="ASG40" i="2"/>
  <c r="ASG44" i="2" s="1"/>
  <c r="ARW40" i="2"/>
  <c r="ARW44" i="2" s="1"/>
  <c r="ASC40" i="2"/>
  <c r="ASC44" i="2" s="1"/>
  <c r="ARQ40" i="2"/>
  <c r="ARQ44" i="2" s="1"/>
  <c r="ART40" i="2"/>
  <c r="ART44" i="2" s="1"/>
  <c r="ARA40" i="2"/>
  <c r="ARA44" i="2" s="1"/>
  <c r="ARN40" i="2"/>
  <c r="ARN44" i="2" s="1"/>
  <c r="AQX49" i="2"/>
  <c r="ARA49" i="2" s="1"/>
  <c r="ARD49" i="2" s="1"/>
  <c r="ARG49" i="2" s="1"/>
  <c r="ARJ49" i="2" s="1"/>
  <c r="ARN49" i="2" s="1"/>
  <c r="ARQ49" i="2" s="1"/>
  <c r="ART49" i="2" s="1"/>
  <c r="ARW49" i="2" s="1"/>
  <c r="ARZ49" i="2" s="1"/>
  <c r="ASC49" i="2" s="1"/>
  <c r="ASG49" i="2" s="1"/>
  <c r="ASJ49" i="2" s="1"/>
  <c r="ASM49" i="2" s="1"/>
  <c r="ASP49" i="2" s="1"/>
  <c r="ASS49" i="2" s="1"/>
  <c r="ASV49" i="2" s="1"/>
  <c r="ASZ49" i="2" s="1"/>
  <c r="ATC49" i="2" s="1"/>
  <c r="ATF49" i="2" s="1"/>
  <c r="ATI49" i="2" s="1"/>
  <c r="ATL49" i="2" s="1"/>
  <c r="ATO49" i="2" s="1"/>
  <c r="ARJ40" i="2"/>
  <c r="ARJ44" i="2" s="1"/>
  <c r="AQX40" i="2"/>
  <c r="AQX44" i="2" s="1"/>
  <c r="ARD40" i="2"/>
  <c r="ARD44" i="2" s="1"/>
  <c r="ARG40" i="2"/>
  <c r="ARG44" i="2" s="1"/>
  <c r="HE2" i="11"/>
  <c r="HG3" i="11"/>
  <c r="HI3" i="11" s="1"/>
  <c r="HI2" i="11" s="1"/>
  <c r="HG2" i="11" l="1"/>
  <c r="HJ3" i="11"/>
  <c r="HL3" i="11" s="1"/>
  <c r="HL2" i="11" s="1"/>
  <c r="HJ2" i="11" l="1"/>
  <c r="HM3" i="11"/>
  <c r="HO3" i="11" s="1"/>
  <c r="HO2" i="11" s="1"/>
  <c r="HM2" i="11" l="1"/>
  <c r="HP3" i="11"/>
  <c r="HR3" i="11" s="1"/>
  <c r="HR2" i="11" s="1"/>
  <c r="HP2" i="11" l="1"/>
  <c r="HS3" i="11"/>
  <c r="HU3" i="11" s="1"/>
  <c r="HU2" i="11" s="1"/>
  <c r="HS2" i="11" l="1"/>
  <c r="HV3" i="11"/>
  <c r="HV2" i="11" l="1"/>
  <c r="HW3" i="11"/>
  <c r="HX3" i="11" s="1"/>
  <c r="HX2" i="11" s="1"/>
  <c r="HW2" i="11" l="1"/>
  <c r="HY3" i="11"/>
  <c r="IA3" i="11" s="1"/>
  <c r="IA2" i="11" s="1"/>
  <c r="IB3" i="11" l="1"/>
  <c r="ID3" i="11" s="1"/>
  <c r="ID2" i="11" s="1"/>
  <c r="HY2" i="11"/>
  <c r="IE3" i="11" l="1"/>
  <c r="IG3" i="11" s="1"/>
  <c r="IG2" i="11" s="1"/>
  <c r="IB2" i="11"/>
  <c r="IH3" i="11" l="1"/>
  <c r="IJ3" i="11" s="1"/>
  <c r="IJ2" i="11" s="1"/>
  <c r="IE2" i="11"/>
  <c r="IK3" i="11" l="1"/>
  <c r="IM3" i="11" s="1"/>
  <c r="IM2" i="11" s="1"/>
  <c r="IH2" i="11"/>
  <c r="IK2" i="11" l="1"/>
  <c r="IN3" i="11"/>
  <c r="IN2" i="11" l="1"/>
  <c r="IO3" i="11"/>
  <c r="IP3" i="11" s="1"/>
  <c r="IP2" i="11" s="1"/>
  <c r="IO2" i="11" l="1"/>
  <c r="IQ3" i="11"/>
  <c r="IS3" i="11" s="1"/>
  <c r="IS2" i="11" s="1"/>
  <c r="IQ2" i="11" l="1"/>
  <c r="IT3" i="11"/>
  <c r="IV3" i="11" s="1"/>
  <c r="IV2" i="11" s="1"/>
  <c r="IT2" i="11" l="1"/>
  <c r="IW3" i="11"/>
  <c r="IY3" i="11" s="1"/>
  <c r="IY2" i="11" s="1"/>
  <c r="IW2" i="11" l="1"/>
  <c r="IZ3" i="11"/>
  <c r="JB3" i="11" s="1"/>
  <c r="JB2" i="11" s="1"/>
  <c r="IZ2" i="11" l="1"/>
  <c r="JC3" i="11"/>
  <c r="JE3" i="11" s="1"/>
  <c r="JE2" i="11" s="1"/>
  <c r="JC2" i="11" l="1"/>
  <c r="JF3" i="11"/>
  <c r="JG3" i="11" l="1"/>
  <c r="JH3" i="11" s="1"/>
  <c r="JH2" i="11" s="1"/>
  <c r="JF2" i="11"/>
  <c r="JG2" i="11" l="1"/>
  <c r="JI3" i="11"/>
  <c r="JK3" i="11" s="1"/>
  <c r="JK2" i="11" s="1"/>
  <c r="I3" i="2"/>
  <c r="J3" i="2" s="1"/>
  <c r="JI2" i="11" l="1"/>
  <c r="JL3" i="11"/>
  <c r="JN3" i="11" s="1"/>
  <c r="JN2" i="11" s="1"/>
  <c r="J2" i="2"/>
  <c r="M3" i="2"/>
  <c r="I2" i="2"/>
  <c r="K3" i="2"/>
  <c r="JL2" i="11" l="1"/>
  <c r="JO3" i="11"/>
  <c r="JQ3" i="11" s="1"/>
  <c r="JQ2" i="11" s="1"/>
  <c r="M2" i="2"/>
  <c r="P3" i="2"/>
  <c r="K2" i="2"/>
  <c r="N3" i="2"/>
  <c r="JO2" i="11" l="1"/>
  <c r="JR3" i="11"/>
  <c r="JT3" i="11" s="1"/>
  <c r="JT2" i="11" s="1"/>
  <c r="P2" i="2"/>
  <c r="S3" i="2"/>
  <c r="N2" i="2"/>
  <c r="Q3" i="2"/>
  <c r="JR2" i="11" l="1"/>
  <c r="JU3" i="11"/>
  <c r="JW3" i="11" s="1"/>
  <c r="JW2" i="11" s="1"/>
  <c r="S2" i="2"/>
  <c r="V3" i="2"/>
  <c r="Q2" i="2"/>
  <c r="T3" i="2"/>
  <c r="JX3" i="11" l="1"/>
  <c r="JU2" i="11"/>
  <c r="V2" i="2"/>
  <c r="Y3" i="2"/>
  <c r="Y2" i="2" s="1"/>
  <c r="T2" i="2"/>
  <c r="W3" i="2"/>
  <c r="JY3" i="11" l="1"/>
  <c r="JZ3" i="11" s="1"/>
  <c r="JZ2" i="11" s="1"/>
  <c r="JX2" i="11"/>
  <c r="Z3" i="2"/>
  <c r="W2" i="2"/>
  <c r="JY2" i="11" l="1"/>
  <c r="KA3" i="11"/>
  <c r="KC3" i="11" s="1"/>
  <c r="KC2" i="11" s="1"/>
  <c r="AB3" i="2"/>
  <c r="AC3" i="2" s="1"/>
  <c r="Z2" i="2"/>
  <c r="KD3" i="11" l="1"/>
  <c r="KF3" i="11" s="1"/>
  <c r="KF2" i="11" s="1"/>
  <c r="KA2" i="11"/>
  <c r="AC2" i="2"/>
  <c r="AF3" i="2"/>
  <c r="AB2" i="2"/>
  <c r="AD3" i="2"/>
  <c r="KD2" i="11" l="1"/>
  <c r="KG3" i="11"/>
  <c r="KI3" i="11" s="1"/>
  <c r="KI2" i="11" s="1"/>
  <c r="AF2" i="2"/>
  <c r="AI3" i="2"/>
  <c r="AD2" i="2"/>
  <c r="AG3" i="2"/>
  <c r="KG2" i="11" l="1"/>
  <c r="KJ3" i="11"/>
  <c r="KL3" i="11" s="1"/>
  <c r="KL2" i="11" s="1"/>
  <c r="AI2" i="2"/>
  <c r="AL3" i="2"/>
  <c r="AG2" i="2"/>
  <c r="AJ3" i="2"/>
  <c r="KJ2" i="11" l="1"/>
  <c r="KM3" i="11"/>
  <c r="KO3" i="11" s="1"/>
  <c r="KO2" i="11" s="1"/>
  <c r="AL2" i="2"/>
  <c r="AO3" i="2"/>
  <c r="AJ2" i="2"/>
  <c r="AM3" i="2"/>
  <c r="KM2" i="11" l="1"/>
  <c r="KP3" i="11"/>
  <c r="KR3" i="11" s="1"/>
  <c r="KR2" i="11" s="1"/>
  <c r="AO2" i="2"/>
  <c r="AR3" i="2"/>
  <c r="AR2" i="2" s="1"/>
  <c r="AP3" i="2"/>
  <c r="AM2" i="2"/>
  <c r="KS3" i="11" l="1"/>
  <c r="KU3" i="11" s="1"/>
  <c r="KU2" i="11" s="1"/>
  <c r="KP2" i="11"/>
  <c r="AS3" i="2"/>
  <c r="AP2" i="2"/>
  <c r="KS2" i="11" l="1"/>
  <c r="KV3" i="11"/>
  <c r="AU3" i="2"/>
  <c r="AV3" i="2" s="1"/>
  <c r="AS2" i="2"/>
  <c r="KV2" i="11" l="1"/>
  <c r="KW3" i="11"/>
  <c r="AV2" i="2"/>
  <c r="AY3" i="2"/>
  <c r="AU2" i="2"/>
  <c r="AW3" i="2"/>
  <c r="KW2" i="11" l="1"/>
  <c r="KX3" i="11"/>
  <c r="AY2" i="2"/>
  <c r="BB3" i="2"/>
  <c r="AZ3" i="2"/>
  <c r="AW2" i="2"/>
  <c r="KY3" i="11" l="1"/>
  <c r="KX2" i="11"/>
  <c r="BB2" i="2"/>
  <c r="BE3" i="2"/>
  <c r="AZ2" i="2"/>
  <c r="BC3" i="2"/>
  <c r="KZ3" i="11" l="1"/>
  <c r="KY2" i="11"/>
  <c r="BE2" i="2"/>
  <c r="BH3" i="2"/>
  <c r="BC2" i="2"/>
  <c r="BF3" i="2"/>
  <c r="KZ2" i="11" l="1"/>
  <c r="LA3" i="11"/>
  <c r="BH2" i="2"/>
  <c r="BK3" i="2"/>
  <c r="BK2" i="2" s="1"/>
  <c r="BF2" i="2"/>
  <c r="BI3" i="2"/>
  <c r="LA2" i="11" l="1"/>
  <c r="LB3" i="11"/>
  <c r="LC3" i="11" s="1"/>
  <c r="LC2" i="11" s="1"/>
  <c r="BI2" i="2"/>
  <c r="BL3" i="2"/>
  <c r="LB2" i="11" l="1"/>
  <c r="LD3" i="11"/>
  <c r="LF3" i="11" s="1"/>
  <c r="LF2" i="11" s="1"/>
  <c r="BL2" i="2"/>
  <c r="BN3" i="2"/>
  <c r="BO3" i="2" s="1"/>
  <c r="LD2" i="11" l="1"/>
  <c r="LG3" i="11"/>
  <c r="LI3" i="11" s="1"/>
  <c r="LI2" i="11" s="1"/>
  <c r="BO2" i="2"/>
  <c r="BR3" i="2"/>
  <c r="BN2" i="2"/>
  <c r="BP3" i="2"/>
  <c r="LG2" i="11" l="1"/>
  <c r="LJ3" i="11"/>
  <c r="LL3" i="11" s="1"/>
  <c r="LL2" i="11" s="1"/>
  <c r="BR2" i="2"/>
  <c r="BU3" i="2"/>
  <c r="BP2" i="2"/>
  <c r="BS3" i="2"/>
  <c r="LJ2" i="11" l="1"/>
  <c r="LM3" i="11"/>
  <c r="LO3" i="11" s="1"/>
  <c r="LO2" i="11" s="1"/>
  <c r="BU2" i="2"/>
  <c r="BX3" i="2"/>
  <c r="BS2" i="2"/>
  <c r="BV3" i="2"/>
  <c r="LP3" i="11" l="1"/>
  <c r="LR3" i="11" s="1"/>
  <c r="LR2" i="11" s="1"/>
  <c r="LM2" i="11"/>
  <c r="BX2" i="2"/>
  <c r="CA3" i="2"/>
  <c r="BV2" i="2"/>
  <c r="BY3" i="2"/>
  <c r="LP2" i="11" l="1"/>
  <c r="LS3" i="11"/>
  <c r="CA2" i="2"/>
  <c r="CD3" i="2"/>
  <c r="CD2" i="2" s="1"/>
  <c r="BY2" i="2"/>
  <c r="CB3" i="2"/>
  <c r="LS2" i="11" l="1"/>
  <c r="LT3" i="11"/>
  <c r="LU3" i="11" s="1"/>
  <c r="LU2" i="11" s="1"/>
  <c r="CB2" i="2"/>
  <c r="CE3" i="2"/>
  <c r="LT2" i="11" l="1"/>
  <c r="LV3" i="11"/>
  <c r="LX3" i="11" s="1"/>
  <c r="LX2" i="11" s="1"/>
  <c r="CE2" i="2"/>
  <c r="CG3" i="2"/>
  <c r="LV2" i="11" l="1"/>
  <c r="LY3" i="11"/>
  <c r="MA3" i="11" s="1"/>
  <c r="MA2" i="11" s="1"/>
  <c r="CG2" i="2"/>
  <c r="CH3" i="2"/>
  <c r="CI3" i="2" s="1"/>
  <c r="CI2" i="2" s="1"/>
  <c r="MB3" i="11" l="1"/>
  <c r="MD3" i="11" s="1"/>
  <c r="MD2" i="11" s="1"/>
  <c r="LY2" i="11"/>
  <c r="CJ3" i="2"/>
  <c r="CH2" i="2"/>
  <c r="MB2" i="11" l="1"/>
  <c r="ME3" i="11"/>
  <c r="MG3" i="11" s="1"/>
  <c r="MG2" i="11" s="1"/>
  <c r="CJ2" i="2"/>
  <c r="CL3" i="2"/>
  <c r="CM3" i="2" s="1"/>
  <c r="ME2" i="11" l="1"/>
  <c r="MH3" i="11"/>
  <c r="MJ3" i="11" s="1"/>
  <c r="MJ2" i="11" s="1"/>
  <c r="CM2" i="2"/>
  <c r="CP3" i="2"/>
  <c r="CL2" i="2"/>
  <c r="CN3" i="2"/>
  <c r="MK3" i="11" l="1"/>
  <c r="MH2" i="11"/>
  <c r="CP2" i="2"/>
  <c r="CS3" i="2"/>
  <c r="CS2" i="2" s="1"/>
  <c r="CN2" i="2"/>
  <c r="CQ3" i="2"/>
  <c r="ML3" i="11" l="1"/>
  <c r="MM3" i="11" s="1"/>
  <c r="MM2" i="11" s="1"/>
  <c r="MK2" i="11"/>
  <c r="CQ2" i="2"/>
  <c r="CT3" i="2"/>
  <c r="ML2" i="11" l="1"/>
  <c r="MN3" i="11"/>
  <c r="MP3" i="11" s="1"/>
  <c r="MP2" i="11" s="1"/>
  <c r="CT2" i="2"/>
  <c r="CV3" i="2"/>
  <c r="CW3" i="2" s="1"/>
  <c r="MN2" i="11" l="1"/>
  <c r="MQ3" i="11"/>
  <c r="MS3" i="11" s="1"/>
  <c r="MS2" i="11" s="1"/>
  <c r="CW2" i="2"/>
  <c r="CZ3" i="2"/>
  <c r="CV2" i="2"/>
  <c r="CX3" i="2"/>
  <c r="MQ2" i="11" l="1"/>
  <c r="MT3" i="11"/>
  <c r="MV3" i="11" s="1"/>
  <c r="MV2" i="11" s="1"/>
  <c r="CZ2" i="2"/>
  <c r="DC3" i="2"/>
  <c r="CX2" i="2"/>
  <c r="DA3" i="2"/>
  <c r="MW3" i="11" l="1"/>
  <c r="MY3" i="11" s="1"/>
  <c r="MY2" i="11" s="1"/>
  <c r="MT2" i="11"/>
  <c r="DC2" i="2"/>
  <c r="DF3" i="2"/>
  <c r="DA2" i="2"/>
  <c r="DD3" i="2"/>
  <c r="MW2" i="11" l="1"/>
  <c r="MZ3" i="11"/>
  <c r="NB3" i="11" s="1"/>
  <c r="NB2" i="11" s="1"/>
  <c r="DF2" i="2"/>
  <c r="DI3" i="2"/>
  <c r="DI2" i="2" s="1"/>
  <c r="DD2" i="2"/>
  <c r="DG3" i="2"/>
  <c r="NC3" i="11" l="1"/>
  <c r="MZ2" i="11"/>
  <c r="DG2" i="2"/>
  <c r="DJ3" i="2"/>
  <c r="ND3" i="11" l="1"/>
  <c r="NE3" i="11" s="1"/>
  <c r="NE2" i="11" s="1"/>
  <c r="NC2" i="11"/>
  <c r="DJ2" i="2"/>
  <c r="DL3" i="2"/>
  <c r="ND2" i="11" l="1"/>
  <c r="NF3" i="11"/>
  <c r="NH3" i="11" s="1"/>
  <c r="NH2" i="11" s="1"/>
  <c r="DL2" i="2"/>
  <c r="DM3" i="2"/>
  <c r="DN3" i="2" s="1"/>
  <c r="NF2" i="11" l="1"/>
  <c r="NI3" i="11"/>
  <c r="NK3" i="11" s="1"/>
  <c r="NK2" i="11" s="1"/>
  <c r="DN2" i="2"/>
  <c r="DQ3" i="2"/>
  <c r="DM2" i="2"/>
  <c r="DO3" i="2"/>
  <c r="NI2" i="11" l="1"/>
  <c r="NL3" i="11"/>
  <c r="NN3" i="11" s="1"/>
  <c r="NN2" i="11" s="1"/>
  <c r="DQ2" i="2"/>
  <c r="DT3" i="2"/>
  <c r="DR3" i="2"/>
  <c r="DO2" i="2"/>
  <c r="NL2" i="11" l="1"/>
  <c r="NO3" i="11"/>
  <c r="NQ3" i="11" s="1"/>
  <c r="NQ2" i="11" s="1"/>
  <c r="DT2" i="2"/>
  <c r="DW3" i="2"/>
  <c r="DU3" i="2"/>
  <c r="DR2" i="2"/>
  <c r="NO2" i="11" l="1"/>
  <c r="NR3" i="11"/>
  <c r="NT3" i="11" s="1"/>
  <c r="NT2" i="11" s="1"/>
  <c r="DW2" i="2"/>
  <c r="DZ3" i="2"/>
  <c r="DX3" i="2"/>
  <c r="DU2" i="2"/>
  <c r="NR2" i="11" l="1"/>
  <c r="NU3" i="11"/>
  <c r="DZ2" i="2"/>
  <c r="EC3" i="2"/>
  <c r="EC2" i="2" s="1"/>
  <c r="DX2" i="2"/>
  <c r="EA3" i="2"/>
  <c r="NV3" i="11" l="1"/>
  <c r="NW3" i="11" s="1"/>
  <c r="NW2" i="11" s="1"/>
  <c r="NU2" i="11"/>
  <c r="EA2" i="2"/>
  <c r="ED3" i="2"/>
  <c r="NV2" i="11" l="1"/>
  <c r="NX3" i="11"/>
  <c r="NZ3" i="11" s="1"/>
  <c r="NZ2" i="11" s="1"/>
  <c r="ED2" i="2"/>
  <c r="EF3" i="2"/>
  <c r="EG3" i="2" s="1"/>
  <c r="NX2" i="11" l="1"/>
  <c r="OA3" i="11"/>
  <c r="OC3" i="11" s="1"/>
  <c r="OC2" i="11" s="1"/>
  <c r="EG2" i="2"/>
  <c r="EJ3" i="2"/>
  <c r="EF2" i="2"/>
  <c r="EH3" i="2"/>
  <c r="OD3" i="11" l="1"/>
  <c r="OF3" i="11" s="1"/>
  <c r="OF2" i="11" s="1"/>
  <c r="OA2" i="11"/>
  <c r="EJ2" i="2"/>
  <c r="EM3" i="2"/>
  <c r="EH2" i="2"/>
  <c r="EK3" i="2"/>
  <c r="OG3" i="11" l="1"/>
  <c r="OI3" i="11" s="1"/>
  <c r="OI2" i="11" s="1"/>
  <c r="OD2" i="11"/>
  <c r="EM2" i="2"/>
  <c r="EP3" i="2"/>
  <c r="EN3" i="2"/>
  <c r="EK2" i="2"/>
  <c r="OJ3" i="11" l="1"/>
  <c r="OL3" i="11" s="1"/>
  <c r="OL2" i="11" s="1"/>
  <c r="OG2" i="11"/>
  <c r="EP2" i="2"/>
  <c r="ES3" i="2"/>
  <c r="EQ3" i="2"/>
  <c r="EN2" i="2"/>
  <c r="OJ2" i="11" l="1"/>
  <c r="OM3" i="11"/>
  <c r="ES2" i="2"/>
  <c r="EV3" i="2"/>
  <c r="ET3" i="2"/>
  <c r="EQ2" i="2"/>
  <c r="OM2" i="11" l="1"/>
  <c r="ON3" i="11"/>
  <c r="OO3" i="11" s="1"/>
  <c r="OO2" i="11" s="1"/>
  <c r="EV2" i="2"/>
  <c r="EY3" i="2"/>
  <c r="FB3" i="2" s="1"/>
  <c r="ET2" i="2"/>
  <c r="EW3" i="2"/>
  <c r="ON2" i="11" l="1"/>
  <c r="OP3" i="11"/>
  <c r="OR3" i="11" s="1"/>
  <c r="OR2" i="11" s="1"/>
  <c r="FB2" i="2"/>
  <c r="FE3" i="2"/>
  <c r="EY2" i="2"/>
  <c r="EW2" i="2"/>
  <c r="EZ3" i="2"/>
  <c r="OS3" i="11" l="1"/>
  <c r="OU3" i="11" s="1"/>
  <c r="OU2" i="11" s="1"/>
  <c r="OP2" i="11"/>
  <c r="FE2" i="2"/>
  <c r="FH3" i="2"/>
  <c r="FH2" i="2" s="1"/>
  <c r="EZ2" i="2"/>
  <c r="FC3" i="2"/>
  <c r="OV3" i="11" l="1"/>
  <c r="OX3" i="11" s="1"/>
  <c r="OX2" i="11" s="1"/>
  <c r="OS2" i="11"/>
  <c r="FF3" i="2"/>
  <c r="FC2" i="2"/>
  <c r="OY3" i="11" l="1"/>
  <c r="PA3" i="11" s="1"/>
  <c r="PA2" i="11" s="1"/>
  <c r="OV2" i="11"/>
  <c r="FF2" i="2"/>
  <c r="FI3" i="2"/>
  <c r="OY2" i="11" l="1"/>
  <c r="PB3" i="11"/>
  <c r="PD3" i="11" s="1"/>
  <c r="PD2" i="11" s="1"/>
  <c r="FI2" i="2"/>
  <c r="FK3" i="2"/>
  <c r="PB2" i="11" l="1"/>
  <c r="PE3" i="11"/>
  <c r="FK2" i="2"/>
  <c r="FL3" i="2"/>
  <c r="PE2" i="11" l="1"/>
  <c r="PF3" i="11"/>
  <c r="PG3" i="11" s="1"/>
  <c r="PG2" i="11" s="1"/>
  <c r="FL2" i="2"/>
  <c r="FM3" i="2"/>
  <c r="PF2" i="11" l="1"/>
  <c r="PH3" i="11"/>
  <c r="PJ3" i="11" s="1"/>
  <c r="PJ2" i="11" s="1"/>
  <c r="FM2" i="2"/>
  <c r="FN3" i="2"/>
  <c r="FO3" i="2" s="1"/>
  <c r="PK3" i="11" l="1"/>
  <c r="PM3" i="11" s="1"/>
  <c r="PM2" i="11" s="1"/>
  <c r="PH2" i="11"/>
  <c r="FO2" i="2"/>
  <c r="FR3" i="2"/>
  <c r="FN2" i="2"/>
  <c r="FP3" i="2"/>
  <c r="PK2" i="11" l="1"/>
  <c r="PN3" i="11"/>
  <c r="PP3" i="11" s="1"/>
  <c r="PP2" i="11" s="1"/>
  <c r="FR2" i="2"/>
  <c r="FU3" i="2"/>
  <c r="FU2" i="2" s="1"/>
  <c r="FS3" i="2"/>
  <c r="FP2" i="2"/>
  <c r="PN2" i="11" l="1"/>
  <c r="PQ3" i="11"/>
  <c r="PS3" i="11" s="1"/>
  <c r="PS2" i="11" s="1"/>
  <c r="FS2" i="2"/>
  <c r="FV3" i="2"/>
  <c r="PQ2" i="11" l="1"/>
  <c r="PT3" i="11"/>
  <c r="PV3" i="11" s="1"/>
  <c r="PV2" i="11" s="1"/>
  <c r="FV2" i="2"/>
  <c r="FX3" i="2"/>
  <c r="FY3" i="2" s="1"/>
  <c r="PT2" i="11" l="1"/>
  <c r="PW3" i="11"/>
  <c r="FY2" i="2"/>
  <c r="GB3" i="2"/>
  <c r="GB2" i="2" s="1"/>
  <c r="FZ3" i="2"/>
  <c r="FX2" i="2"/>
  <c r="PX3" i="11" l="1"/>
  <c r="PY3" i="11" s="1"/>
  <c r="PY2" i="11" s="1"/>
  <c r="PW2" i="11"/>
  <c r="FZ2" i="2"/>
  <c r="GC3" i="2"/>
  <c r="PX2" i="11" l="1"/>
  <c r="PZ3" i="11"/>
  <c r="QB3" i="11" s="1"/>
  <c r="QB2" i="11" s="1"/>
  <c r="GC2" i="2"/>
  <c r="GE3" i="2"/>
  <c r="GF3" i="2" s="1"/>
  <c r="QC3" i="11" l="1"/>
  <c r="PZ2" i="11"/>
  <c r="GF2" i="2"/>
  <c r="GI3" i="2"/>
  <c r="GE2" i="2"/>
  <c r="GG3" i="2"/>
  <c r="QC2" i="11" l="1"/>
  <c r="QD3" i="11"/>
  <c r="QE3" i="11" s="1"/>
  <c r="QE2" i="11" s="1"/>
  <c r="GI2" i="2"/>
  <c r="GL3" i="2"/>
  <c r="GJ3" i="2"/>
  <c r="GG2" i="2"/>
  <c r="QD2" i="11" l="1"/>
  <c r="QF3" i="11"/>
  <c r="QH3" i="11" s="1"/>
  <c r="QH2" i="11" s="1"/>
  <c r="GL2" i="2"/>
  <c r="GO3" i="2"/>
  <c r="GJ2" i="2"/>
  <c r="GM3" i="2"/>
  <c r="QF2" i="11" l="1"/>
  <c r="QI3" i="11"/>
  <c r="QK3" i="11" s="1"/>
  <c r="QK2" i="11" s="1"/>
  <c r="GO2" i="2"/>
  <c r="GR3" i="2"/>
  <c r="GM2" i="2"/>
  <c r="GP3" i="2"/>
  <c r="QI2" i="11" l="1"/>
  <c r="QL3" i="11"/>
  <c r="GR2" i="2"/>
  <c r="GU3" i="2"/>
  <c r="GU2" i="2" s="1"/>
  <c r="GS3" i="2"/>
  <c r="GP2" i="2"/>
  <c r="QL2" i="11" l="1"/>
  <c r="QM3" i="11"/>
  <c r="QN3" i="11" s="1"/>
  <c r="QN2" i="11" s="1"/>
  <c r="GS2" i="2"/>
  <c r="GV3" i="2"/>
  <c r="QM2" i="11" l="1"/>
  <c r="QO3" i="11"/>
  <c r="QQ3" i="11" s="1"/>
  <c r="QQ2" i="11" s="1"/>
  <c r="GV2" i="2"/>
  <c r="GX3" i="2"/>
  <c r="GY3" i="2" s="1"/>
  <c r="QO2" i="11" l="1"/>
  <c r="QR3" i="11"/>
  <c r="QT3" i="11" s="1"/>
  <c r="QT2" i="11" s="1"/>
  <c r="GY2" i="2"/>
  <c r="HB3" i="2"/>
  <c r="GX2" i="2"/>
  <c r="GZ3" i="2"/>
  <c r="QR2" i="11" l="1"/>
  <c r="QU3" i="11"/>
  <c r="QW3" i="11" s="1"/>
  <c r="QW2" i="11" s="1"/>
  <c r="HB2" i="2"/>
  <c r="HE3" i="2"/>
  <c r="GZ2" i="2"/>
  <c r="HC3" i="2"/>
  <c r="QX3" i="11" l="1"/>
  <c r="QZ3" i="11" s="1"/>
  <c r="QZ2" i="11" s="1"/>
  <c r="QU2" i="11"/>
  <c r="HE2" i="2"/>
  <c r="HH3" i="2"/>
  <c r="HC2" i="2"/>
  <c r="HF3" i="2"/>
  <c r="QX2" i="11" l="1"/>
  <c r="RA3" i="11"/>
  <c r="RC3" i="11" s="1"/>
  <c r="RC2" i="11" s="1"/>
  <c r="HH2" i="2"/>
  <c r="HK3" i="2"/>
  <c r="HF2" i="2"/>
  <c r="HI3" i="2"/>
  <c r="RD3" i="11" l="1"/>
  <c r="RA2" i="11"/>
  <c r="HK2" i="2"/>
  <c r="HN3" i="2"/>
  <c r="HN2" i="2" s="1"/>
  <c r="HI2" i="2"/>
  <c r="HL3" i="2"/>
  <c r="RE3" i="11" l="1"/>
  <c r="RF3" i="11" s="1"/>
  <c r="RF2" i="11" s="1"/>
  <c r="RD2" i="11"/>
  <c r="HO3" i="2"/>
  <c r="HL2" i="2"/>
  <c r="RE2" i="11" l="1"/>
  <c r="RG3" i="11"/>
  <c r="RI3" i="11" s="1"/>
  <c r="RI2" i="11" s="1"/>
  <c r="HQ3" i="2"/>
  <c r="HR3" i="2" s="1"/>
  <c r="HO2" i="2"/>
  <c r="RG2" i="11" l="1"/>
  <c r="RJ3" i="11"/>
  <c r="RL3" i="11" s="1"/>
  <c r="RL2" i="11" s="1"/>
  <c r="HR2" i="2"/>
  <c r="HU3" i="2"/>
  <c r="HQ2" i="2"/>
  <c r="HS3" i="2"/>
  <c r="RM3" i="11" l="1"/>
  <c r="RJ2" i="11"/>
  <c r="HU2" i="2"/>
  <c r="HX3" i="2"/>
  <c r="HS2" i="2"/>
  <c r="HV3" i="2"/>
  <c r="RN3" i="11" l="1"/>
  <c r="RM2" i="11"/>
  <c r="HX2" i="2"/>
  <c r="IA3" i="2"/>
  <c r="HY3" i="2"/>
  <c r="HV2" i="2"/>
  <c r="RN2" i="11" l="1"/>
  <c r="RO3" i="11"/>
  <c r="IA2" i="2"/>
  <c r="ID3" i="2"/>
  <c r="HY2" i="2"/>
  <c r="IB3" i="2"/>
  <c r="RO2" i="11" l="1"/>
  <c r="RP3" i="11"/>
  <c r="ID2" i="2"/>
  <c r="IG3" i="2"/>
  <c r="IG2" i="2" s="1"/>
  <c r="IB2" i="2"/>
  <c r="IE3" i="2"/>
  <c r="RR3" i="11" l="1"/>
  <c r="RQ3" i="11"/>
  <c r="RQ2" i="11" s="1"/>
  <c r="RP2" i="11"/>
  <c r="IE2" i="2"/>
  <c r="IH3" i="2"/>
  <c r="RR2" i="11" l="1"/>
  <c r="RT3" i="11"/>
  <c r="RT2" i="11" s="1"/>
  <c r="RU3" i="11"/>
  <c r="RW3" i="11" s="1"/>
  <c r="RW2" i="11" s="1"/>
  <c r="IH2" i="2"/>
  <c r="IJ3" i="2"/>
  <c r="IK3" i="2" s="1"/>
  <c r="RX3" i="11" l="1"/>
  <c r="RZ3" i="11" s="1"/>
  <c r="RZ2" i="11" s="1"/>
  <c r="RU2" i="11"/>
  <c r="IK2" i="2"/>
  <c r="IN3" i="2"/>
  <c r="IJ2" i="2"/>
  <c r="IL3" i="2"/>
  <c r="RX2" i="11" l="1"/>
  <c r="SA3" i="11"/>
  <c r="SC3" i="11" s="1"/>
  <c r="SC2" i="11" s="1"/>
  <c r="IN2" i="2"/>
  <c r="IQ3" i="2"/>
  <c r="IO3" i="2"/>
  <c r="IL2" i="2"/>
  <c r="SA2" i="11" l="1"/>
  <c r="SD3" i="11"/>
  <c r="SF3" i="11" s="1"/>
  <c r="SF2" i="11" s="1"/>
  <c r="IQ2" i="2"/>
  <c r="IT3" i="2"/>
  <c r="IO2" i="2"/>
  <c r="IR3" i="2"/>
  <c r="IT2" i="2" l="1"/>
  <c r="IW3" i="2"/>
  <c r="SG3" i="11"/>
  <c r="SI3" i="11" s="1"/>
  <c r="SI2" i="11" s="1"/>
  <c r="SD2" i="11"/>
  <c r="IR2" i="2"/>
  <c r="IU3" i="2"/>
  <c r="IW2" i="2" l="1"/>
  <c r="IZ3" i="2"/>
  <c r="IZ2" i="2" s="1"/>
  <c r="SG2" i="11"/>
  <c r="SJ3" i="11"/>
  <c r="IU2" i="2"/>
  <c r="IX3" i="2"/>
  <c r="SK3" i="11" l="1"/>
  <c r="SL3" i="11" s="1"/>
  <c r="SJ2" i="11"/>
  <c r="IX2" i="2"/>
  <c r="JA3" i="2"/>
  <c r="SL2" i="11" l="1"/>
  <c r="SO3" i="11"/>
  <c r="SK2" i="11"/>
  <c r="SM3" i="11"/>
  <c r="JA2" i="2"/>
  <c r="JC3" i="2"/>
  <c r="JD3" i="2" s="1"/>
  <c r="SO2" i="11" l="1"/>
  <c r="SR3" i="11"/>
  <c r="JD2" i="2"/>
  <c r="JG3" i="2"/>
  <c r="SP3" i="11"/>
  <c r="SM2" i="11"/>
  <c r="JC2" i="2"/>
  <c r="JE3" i="2"/>
  <c r="SR2" i="11" l="1"/>
  <c r="SU3" i="11"/>
  <c r="JG2" i="2"/>
  <c r="JJ3" i="2"/>
  <c r="SP2" i="11"/>
  <c r="SS3" i="11"/>
  <c r="JH3" i="2"/>
  <c r="JE2" i="2"/>
  <c r="SU2" i="11" l="1"/>
  <c r="SX3" i="11"/>
  <c r="JJ2" i="2"/>
  <c r="JM3" i="2"/>
  <c r="SV3" i="11"/>
  <c r="SS2" i="11"/>
  <c r="JH2" i="2"/>
  <c r="JK3" i="2"/>
  <c r="SX2" i="11" l="1"/>
  <c r="TA3" i="11"/>
  <c r="TA2" i="11" s="1"/>
  <c r="JM2" i="2"/>
  <c r="JP3" i="2"/>
  <c r="SY3" i="11"/>
  <c r="SV2" i="11"/>
  <c r="JN3" i="2"/>
  <c r="JK2" i="2"/>
  <c r="JP2" i="2" l="1"/>
  <c r="JS3" i="2"/>
  <c r="JS2" i="2" s="1"/>
  <c r="SY2" i="11"/>
  <c r="TB3" i="11"/>
  <c r="JQ3" i="2"/>
  <c r="JN2" i="2"/>
  <c r="TB2" i="11" l="1"/>
  <c r="TC3" i="11"/>
  <c r="JQ2" i="2"/>
  <c r="JT3" i="2"/>
  <c r="TC2" i="11" l="1"/>
  <c r="TD3" i="11"/>
  <c r="TE3" i="11" s="1"/>
  <c r="JT2" i="2"/>
  <c r="JV3" i="2"/>
  <c r="JW3" i="2" s="1"/>
  <c r="TE2" i="11" l="1"/>
  <c r="TH3" i="11"/>
  <c r="JW2" i="2"/>
  <c r="JZ3" i="2"/>
  <c r="TD2" i="11"/>
  <c r="TF3" i="11"/>
  <c r="JV2" i="2"/>
  <c r="JX3" i="2"/>
  <c r="TH2" i="11" l="1"/>
  <c r="TK3" i="11"/>
  <c r="JZ2" i="2"/>
  <c r="KC3" i="2"/>
  <c r="TF2" i="11"/>
  <c r="TI3" i="11"/>
  <c r="JX2" i="2"/>
  <c r="KA3" i="2"/>
  <c r="TK2" i="11" l="1"/>
  <c r="TN3" i="11"/>
  <c r="KC2" i="2"/>
  <c r="KF3" i="2"/>
  <c r="TI2" i="11"/>
  <c r="TL3" i="11"/>
  <c r="KD3" i="2"/>
  <c r="KA2" i="2"/>
  <c r="TN2" i="11" l="1"/>
  <c r="TQ3" i="11"/>
  <c r="TQ2" i="11" s="1"/>
  <c r="KF2" i="2"/>
  <c r="KI3" i="2"/>
  <c r="TL2" i="11"/>
  <c r="TO3" i="11"/>
  <c r="KG3" i="2"/>
  <c r="KD2" i="2"/>
  <c r="KI2" i="2" l="1"/>
  <c r="KL3" i="2"/>
  <c r="KL2" i="2" s="1"/>
  <c r="TO2" i="11"/>
  <c r="TR3" i="11"/>
  <c r="KJ3" i="2"/>
  <c r="KG2" i="2"/>
  <c r="TS3" i="11" l="1"/>
  <c r="TT3" i="11" s="1"/>
  <c r="TR2" i="11"/>
  <c r="KJ2" i="2"/>
  <c r="KM3" i="2"/>
  <c r="TT2" i="11" l="1"/>
  <c r="TW3" i="11"/>
  <c r="TS2" i="11"/>
  <c r="TU3" i="11"/>
  <c r="KM2" i="2"/>
  <c r="KO3" i="2"/>
  <c r="KP3" i="2" s="1"/>
  <c r="TW2" i="11" l="1"/>
  <c r="TZ3" i="11"/>
  <c r="KP2" i="2"/>
  <c r="KS3" i="2"/>
  <c r="TX3" i="11"/>
  <c r="TU2" i="11"/>
  <c r="KO2" i="2"/>
  <c r="KQ3" i="2"/>
  <c r="TZ2" i="11" l="1"/>
  <c r="UC3" i="11"/>
  <c r="KS2" i="2"/>
  <c r="KV3" i="2"/>
  <c r="TX2" i="11"/>
  <c r="UA3" i="11"/>
  <c r="KT3" i="2"/>
  <c r="KQ2" i="2"/>
  <c r="UC2" i="11" l="1"/>
  <c r="UF3" i="11"/>
  <c r="KV2" i="2"/>
  <c r="KY3" i="2"/>
  <c r="UD3" i="11"/>
  <c r="UA2" i="11"/>
  <c r="KW3" i="2"/>
  <c r="KT2" i="2"/>
  <c r="UF2" i="11" l="1"/>
  <c r="UI3" i="11"/>
  <c r="UI2" i="11" s="1"/>
  <c r="KY2" i="2"/>
  <c r="LB3" i="2"/>
  <c r="UG3" i="11"/>
  <c r="UD2" i="11"/>
  <c r="KZ3" i="2"/>
  <c r="KW2" i="2"/>
  <c r="LB2" i="2" l="1"/>
  <c r="LE3" i="2"/>
  <c r="UG2" i="11"/>
  <c r="UJ3" i="11"/>
  <c r="LC3" i="2"/>
  <c r="KZ2" i="2"/>
  <c r="LE2" i="2" l="1"/>
  <c r="LH3" i="2"/>
  <c r="UJ2" i="11"/>
  <c r="UK3" i="11"/>
  <c r="LC2" i="2"/>
  <c r="LF3" i="2"/>
  <c r="LH2" i="2" l="1"/>
  <c r="LK3" i="2"/>
  <c r="LK2" i="2" s="1"/>
  <c r="UK2" i="11"/>
  <c r="UL3" i="11"/>
  <c r="UM3" i="11" s="1"/>
  <c r="LI3" i="2"/>
  <c r="LF2" i="2"/>
  <c r="UM2" i="11" l="1"/>
  <c r="UP3" i="11"/>
  <c r="UN3" i="11"/>
  <c r="UL2" i="11"/>
  <c r="LI2" i="2"/>
  <c r="LL3" i="2"/>
  <c r="UP2" i="11" l="1"/>
  <c r="US3" i="11"/>
  <c r="UQ3" i="11"/>
  <c r="UN2" i="11"/>
  <c r="LN3" i="2"/>
  <c r="LL2" i="2"/>
  <c r="US2" i="11" l="1"/>
  <c r="UV3" i="11"/>
  <c r="UT3" i="11"/>
  <c r="UQ2" i="11"/>
  <c r="LO3" i="2"/>
  <c r="LN2" i="2"/>
  <c r="UV2" i="11" l="1"/>
  <c r="UY3" i="11"/>
  <c r="UY2" i="11" s="1"/>
  <c r="UW3" i="11"/>
  <c r="UT2" i="11"/>
  <c r="LP3" i="2"/>
  <c r="LO2" i="2"/>
  <c r="UZ3" i="11" l="1"/>
  <c r="UW2" i="11"/>
  <c r="LP2" i="2"/>
  <c r="LQ3" i="2"/>
  <c r="UZ2" i="11" l="1"/>
  <c r="VA3" i="11"/>
  <c r="VB3" i="11" s="1"/>
  <c r="VB2" i="11" s="1"/>
  <c r="LQ2" i="2"/>
  <c r="LR3" i="2"/>
  <c r="VA2" i="11" l="1"/>
  <c r="VC3" i="11"/>
  <c r="VE3" i="11" s="1"/>
  <c r="VE2" i="11" s="1"/>
  <c r="LR2" i="2"/>
  <c r="LS3" i="2"/>
  <c r="LT3" i="2" s="1"/>
  <c r="LT2" i="2" l="1"/>
  <c r="LW3" i="2"/>
  <c r="VC2" i="11"/>
  <c r="VF3" i="11"/>
  <c r="VH3" i="11" s="1"/>
  <c r="VH2" i="11" s="1"/>
  <c r="LS2" i="2"/>
  <c r="LU3" i="2"/>
  <c r="LW2" i="2" l="1"/>
  <c r="LZ3" i="2"/>
  <c r="VI3" i="11"/>
  <c r="VK3" i="11" s="1"/>
  <c r="VK2" i="11" s="1"/>
  <c r="VF2" i="11"/>
  <c r="LX3" i="2"/>
  <c r="LU2" i="2"/>
  <c r="LZ2" i="2" l="1"/>
  <c r="MC3" i="2"/>
  <c r="VI2" i="11"/>
  <c r="VL3" i="11"/>
  <c r="VN3" i="11" s="1"/>
  <c r="VN2" i="11" s="1"/>
  <c r="LX2" i="2"/>
  <c r="MA3" i="2"/>
  <c r="MC2" i="2" l="1"/>
  <c r="MF3" i="2"/>
  <c r="VO3" i="11"/>
  <c r="VQ3" i="11" s="1"/>
  <c r="VQ2" i="11" s="1"/>
  <c r="VL2" i="11"/>
  <c r="MA2" i="2"/>
  <c r="MD3" i="2"/>
  <c r="MF2" i="2" l="1"/>
  <c r="MI3" i="2"/>
  <c r="MI2" i="2" s="1"/>
  <c r="VR3" i="11"/>
  <c r="VO2" i="11"/>
  <c r="MD2" i="2"/>
  <c r="MG3" i="2"/>
  <c r="VS3" i="11" l="1"/>
  <c r="VT3" i="11" s="1"/>
  <c r="VT2" i="11" s="1"/>
  <c r="VR2" i="11"/>
  <c r="MG2" i="2"/>
  <c r="MJ3" i="2"/>
  <c r="VS2" i="11" l="1"/>
  <c r="VU3" i="11"/>
  <c r="VW3" i="11" s="1"/>
  <c r="VW2" i="11" s="1"/>
  <c r="MJ2" i="2"/>
  <c r="ML3" i="2"/>
  <c r="MM3" i="2" s="1"/>
  <c r="MM2" i="2" l="1"/>
  <c r="MP3" i="2"/>
  <c r="VU2" i="11"/>
  <c r="VX3" i="11"/>
  <c r="VZ3" i="11" s="1"/>
  <c r="VZ2" i="11" s="1"/>
  <c r="ML2" i="2"/>
  <c r="MN3" i="2"/>
  <c r="MP2" i="2" l="1"/>
  <c r="MS3" i="2"/>
  <c r="WA3" i="11"/>
  <c r="WC3" i="11" s="1"/>
  <c r="WC2" i="11" s="1"/>
  <c r="VX2" i="11"/>
  <c r="MN2" i="2"/>
  <c r="MQ3" i="2"/>
  <c r="MS2" i="2" l="1"/>
  <c r="MV3" i="2"/>
  <c r="WA2" i="11"/>
  <c r="WD3" i="11"/>
  <c r="WF3" i="11" s="1"/>
  <c r="WF2" i="11" s="1"/>
  <c r="MT3" i="2"/>
  <c r="MQ2" i="2"/>
  <c r="MV2" i="2" l="1"/>
  <c r="MY3" i="2"/>
  <c r="WD2" i="11"/>
  <c r="WG3" i="11"/>
  <c r="WI3" i="11" s="1"/>
  <c r="WI2" i="11" s="1"/>
  <c r="MW3" i="2"/>
  <c r="MT2" i="2"/>
  <c r="MY2" i="2" l="1"/>
  <c r="NB3" i="2"/>
  <c r="NB2" i="2" s="1"/>
  <c r="WG2" i="11"/>
  <c r="WJ3" i="11"/>
  <c r="WL3" i="11" s="1"/>
  <c r="WL2" i="11" s="1"/>
  <c r="MZ3" i="2"/>
  <c r="MW2" i="2"/>
  <c r="WJ2" i="11" l="1"/>
  <c r="WM3" i="11"/>
  <c r="WO3" i="11" s="1"/>
  <c r="WO2" i="11" s="1"/>
  <c r="MZ2" i="2"/>
  <c r="NC3" i="2"/>
  <c r="WM2" i="11" l="1"/>
  <c r="WP3" i="11"/>
  <c r="WR3" i="11" s="1"/>
  <c r="WR2" i="11" s="1"/>
  <c r="NE3" i="2"/>
  <c r="NF3" i="2" s="1"/>
  <c r="NC2" i="2"/>
  <c r="WP2" i="11" l="1"/>
  <c r="WS3" i="11"/>
  <c r="WU3" i="11" s="1"/>
  <c r="WU2" i="11" s="1"/>
  <c r="NF2" i="2"/>
  <c r="NI3" i="2"/>
  <c r="NE2" i="2"/>
  <c r="NG3" i="2"/>
  <c r="WV3" i="11" l="1"/>
  <c r="WX3" i="11" s="1"/>
  <c r="WX2" i="11" s="1"/>
  <c r="WS2" i="11"/>
  <c r="NI2" i="2"/>
  <c r="NL3" i="2"/>
  <c r="NJ3" i="2"/>
  <c r="NG2" i="2"/>
  <c r="WV2" i="11" l="1"/>
  <c r="WY3" i="11"/>
  <c r="XA3" i="11" s="1"/>
  <c r="XA2" i="11" s="1"/>
  <c r="NL2" i="2"/>
  <c r="NO3" i="2"/>
  <c r="NJ2" i="2"/>
  <c r="NM3" i="2"/>
  <c r="XB3" i="11" l="1"/>
  <c r="XD3" i="11" s="1"/>
  <c r="XD2" i="11" s="1"/>
  <c r="WY2" i="11"/>
  <c r="NO2" i="2"/>
  <c r="NR3" i="2"/>
  <c r="NM2" i="2"/>
  <c r="NP3" i="2"/>
  <c r="XB2" i="11" l="1"/>
  <c r="XE3" i="11"/>
  <c r="NR2" i="2"/>
  <c r="NU3" i="2"/>
  <c r="NU2" i="2" s="1"/>
  <c r="NS3" i="2"/>
  <c r="NP2" i="2"/>
  <c r="XE2" i="11" l="1"/>
  <c r="XF3" i="11"/>
  <c r="XG3" i="11" s="1"/>
  <c r="XG2" i="11" s="1"/>
  <c r="NV3" i="2"/>
  <c r="NS2" i="2"/>
  <c r="XF2" i="11" l="1"/>
  <c r="XH3" i="11"/>
  <c r="XJ3" i="11" s="1"/>
  <c r="XJ2" i="11" s="1"/>
  <c r="NV2" i="2"/>
  <c r="NX3" i="2"/>
  <c r="NY3" i="2" s="1"/>
  <c r="XH2" i="11" l="1"/>
  <c r="XK3" i="11"/>
  <c r="XM3" i="11" s="1"/>
  <c r="XM2" i="11" s="1"/>
  <c r="NY2" i="2"/>
  <c r="OB3" i="2"/>
  <c r="NX2" i="2"/>
  <c r="NZ3" i="2"/>
  <c r="XK2" i="11" l="1"/>
  <c r="XN3" i="11"/>
  <c r="XP3" i="11" s="1"/>
  <c r="XP2" i="11" s="1"/>
  <c r="OB2" i="2"/>
  <c r="OE3" i="2"/>
  <c r="OC3" i="2"/>
  <c r="NZ2" i="2"/>
  <c r="XQ3" i="11" l="1"/>
  <c r="XS3" i="11" s="1"/>
  <c r="XS2" i="11" s="1"/>
  <c r="XN2" i="11"/>
  <c r="OE2" i="2"/>
  <c r="OH3" i="2"/>
  <c r="OC2" i="2"/>
  <c r="OF3" i="2"/>
  <c r="XQ2" i="11" l="1"/>
  <c r="XT3" i="11"/>
  <c r="XV3" i="11" s="1"/>
  <c r="XV2" i="11" s="1"/>
  <c r="OH2" i="2"/>
  <c r="OK3" i="2"/>
  <c r="OF2" i="2"/>
  <c r="OI3" i="2"/>
  <c r="XT2" i="11" l="1"/>
  <c r="XW3" i="11"/>
  <c r="XY3" i="11" s="1"/>
  <c r="XY2" i="11" s="1"/>
  <c r="OK2" i="2"/>
  <c r="ON3" i="2"/>
  <c r="ON2" i="2" s="1"/>
  <c r="OI2" i="2"/>
  <c r="OL3" i="2"/>
  <c r="XW2" i="11" l="1"/>
  <c r="XZ3" i="11"/>
  <c r="YB3" i="11" s="1"/>
  <c r="YB2" i="11" s="1"/>
  <c r="OL2" i="2"/>
  <c r="OO3" i="2"/>
  <c r="XZ2" i="11" l="1"/>
  <c r="YC3" i="11"/>
  <c r="YE3" i="11" s="1"/>
  <c r="YE2" i="11" s="1"/>
  <c r="OQ3" i="2"/>
  <c r="OR3" i="2" s="1"/>
  <c r="OO2" i="2"/>
  <c r="YF3" i="11" l="1"/>
  <c r="YH3" i="11" s="1"/>
  <c r="YH2" i="11" s="1"/>
  <c r="YC2" i="11"/>
  <c r="OR2" i="2"/>
  <c r="OU3" i="2"/>
  <c r="OQ2" i="2"/>
  <c r="OS3" i="2"/>
  <c r="YF2" i="11" l="1"/>
  <c r="YI3" i="11"/>
  <c r="YK3" i="11" s="1"/>
  <c r="YK2" i="11" s="1"/>
  <c r="OU2" i="2"/>
  <c r="OX3" i="2"/>
  <c r="OV3" i="2"/>
  <c r="OS2" i="2"/>
  <c r="YI2" i="11" l="1"/>
  <c r="YL3" i="11"/>
  <c r="YN3" i="11" s="1"/>
  <c r="YN2" i="11" s="1"/>
  <c r="OX2" i="2"/>
  <c r="PA3" i="2"/>
  <c r="OV2" i="2"/>
  <c r="OY3" i="2"/>
  <c r="YL2" i="11" l="1"/>
  <c r="YO3" i="11"/>
  <c r="YQ3" i="11" s="1"/>
  <c r="YQ2" i="11" s="1"/>
  <c r="PA2" i="2"/>
  <c r="PD3" i="2"/>
  <c r="OY2" i="2"/>
  <c r="PB3" i="2"/>
  <c r="YO2" i="11" l="1"/>
  <c r="YR3" i="11"/>
  <c r="PD2" i="2"/>
  <c r="PG3" i="2"/>
  <c r="PG2" i="2" s="1"/>
  <c r="PB2" i="2"/>
  <c r="PE3" i="2"/>
  <c r="YR2" i="11" l="1"/>
  <c r="YS3" i="11"/>
  <c r="YT3" i="11" s="1"/>
  <c r="YT2" i="11" s="1"/>
  <c r="PE2" i="2"/>
  <c r="PH3" i="2"/>
  <c r="YS2" i="11" l="1"/>
  <c r="YU3" i="11"/>
  <c r="YW3" i="11" s="1"/>
  <c r="YW2" i="11" s="1"/>
  <c r="PH2" i="2"/>
  <c r="PJ3" i="2"/>
  <c r="PK3" i="2" s="1"/>
  <c r="YU2" i="11" l="1"/>
  <c r="YX3" i="11"/>
  <c r="YZ3" i="11" s="1"/>
  <c r="YZ2" i="11" s="1"/>
  <c r="PK2" i="2"/>
  <c r="PN3" i="2"/>
  <c r="PJ2" i="2"/>
  <c r="PL3" i="2"/>
  <c r="YX2" i="11" l="1"/>
  <c r="ZA3" i="11"/>
  <c r="ZC3" i="11" s="1"/>
  <c r="ZC2" i="11" s="1"/>
  <c r="PN2" i="2"/>
  <c r="PQ3" i="2"/>
  <c r="PL2" i="2"/>
  <c r="PO3" i="2"/>
  <c r="ZA2" i="11" l="1"/>
  <c r="ZD3" i="11"/>
  <c r="ZF3" i="11" s="1"/>
  <c r="ZF2" i="11" s="1"/>
  <c r="PQ2" i="2"/>
  <c r="PT3" i="2"/>
  <c r="PO2" i="2"/>
  <c r="PR3" i="2"/>
  <c r="ZG3" i="11" l="1"/>
  <c r="ZI3" i="11" s="1"/>
  <c r="ZI2" i="11" s="1"/>
  <c r="ZD2" i="11"/>
  <c r="PT2" i="2"/>
  <c r="PW3" i="2"/>
  <c r="PR2" i="2"/>
  <c r="PU3" i="2"/>
  <c r="ZG2" i="11" l="1"/>
  <c r="ZJ3" i="11"/>
  <c r="PW2" i="2"/>
  <c r="PZ3" i="2"/>
  <c r="PZ2" i="2" s="1"/>
  <c r="PU2" i="2"/>
  <c r="PX3" i="2"/>
  <c r="ZK3" i="11" l="1"/>
  <c r="ZL3" i="11" s="1"/>
  <c r="ZL2" i="11" s="1"/>
  <c r="ZJ2" i="11"/>
  <c r="PX2" i="2"/>
  <c r="QA3" i="2"/>
  <c r="ZK2" i="11" l="1"/>
  <c r="ZM3" i="11"/>
  <c r="ZO3" i="11" s="1"/>
  <c r="ZO2" i="11" s="1"/>
  <c r="QC3" i="2"/>
  <c r="QD3" i="2" s="1"/>
  <c r="QA2" i="2"/>
  <c r="ZM2" i="11" l="1"/>
  <c r="ZP3" i="11"/>
  <c r="ZR3" i="11" s="1"/>
  <c r="ZR2" i="11" s="1"/>
  <c r="QD2" i="2"/>
  <c r="QG3" i="2"/>
  <c r="QC2" i="2"/>
  <c r="QE3" i="2"/>
  <c r="ZP2" i="11" l="1"/>
  <c r="ZS3" i="11"/>
  <c r="ZU3" i="11" s="1"/>
  <c r="ZU2" i="11" s="1"/>
  <c r="QG2" i="2"/>
  <c r="QJ3" i="2"/>
  <c r="QH3" i="2"/>
  <c r="QE2" i="2"/>
  <c r="ZV3" i="11" l="1"/>
  <c r="ZX3" i="11" s="1"/>
  <c r="ZX2" i="11" s="1"/>
  <c r="ZS2" i="11"/>
  <c r="QJ2" i="2"/>
  <c r="QM3" i="2"/>
  <c r="QK3" i="2"/>
  <c r="QH2" i="2"/>
  <c r="ZV2" i="11" l="1"/>
  <c r="ZY3" i="11"/>
  <c r="AAA3" i="11" s="1"/>
  <c r="AAA2" i="11" s="1"/>
  <c r="QM2" i="2"/>
  <c r="QP3" i="2"/>
  <c r="QN3" i="2"/>
  <c r="QK2" i="2"/>
  <c r="ZY2" i="11" l="1"/>
  <c r="AAB3" i="11"/>
  <c r="QP2" i="2"/>
  <c r="QS3" i="2"/>
  <c r="QS2" i="2" s="1"/>
  <c r="QQ3" i="2"/>
  <c r="QN2" i="2"/>
  <c r="AAC3" i="11" l="1"/>
  <c r="AAD3" i="11" s="1"/>
  <c r="AAD2" i="11" s="1"/>
  <c r="AAB2" i="11"/>
  <c r="QT3" i="2"/>
  <c r="QQ2" i="2"/>
  <c r="AAC2" i="11" l="1"/>
  <c r="AAE3" i="11"/>
  <c r="AAG3" i="11" s="1"/>
  <c r="AAG2" i="11" s="1"/>
  <c r="QT2" i="2"/>
  <c r="QV3" i="2"/>
  <c r="QW3" i="2" s="1"/>
  <c r="AAE2" i="11" l="1"/>
  <c r="AAH3" i="11"/>
  <c r="AAJ3" i="11" s="1"/>
  <c r="AAJ2" i="11" s="1"/>
  <c r="QW2" i="2"/>
  <c r="QZ3" i="2"/>
  <c r="QZ2" i="2" s="1"/>
  <c r="QV2" i="2"/>
  <c r="QX3" i="2"/>
  <c r="AAH2" i="11" l="1"/>
  <c r="AAK3" i="11"/>
  <c r="AAM3" i="11" s="1"/>
  <c r="AAM2" i="11" s="1"/>
  <c r="RA3" i="2"/>
  <c r="QX2" i="2"/>
  <c r="AAN3" i="11" l="1"/>
  <c r="AAP3" i="11" s="1"/>
  <c r="AAP2" i="11" s="1"/>
  <c r="AAK2" i="11"/>
  <c r="RC3" i="2"/>
  <c r="RD3" i="2" s="1"/>
  <c r="RA2" i="2"/>
  <c r="AAN2" i="11" l="1"/>
  <c r="AAQ3" i="11"/>
  <c r="AAS3" i="11" s="1"/>
  <c r="AAS2" i="11" s="1"/>
  <c r="RD2" i="2"/>
  <c r="RG3" i="2"/>
  <c r="RE3" i="2"/>
  <c r="RC2" i="2"/>
  <c r="AAT3" i="11" l="1"/>
  <c r="AAQ2" i="11"/>
  <c r="RG2" i="2"/>
  <c r="RJ3" i="2"/>
  <c r="RJ2" i="2" s="1"/>
  <c r="RH3" i="2"/>
  <c r="RE2" i="2"/>
  <c r="AAU3" i="11" l="1"/>
  <c r="AAV3" i="11" s="1"/>
  <c r="AAV2" i="11" s="1"/>
  <c r="AAT2" i="11"/>
  <c r="RK3" i="2"/>
  <c r="RH2" i="2"/>
  <c r="AAU2" i="11" l="1"/>
  <c r="AAW3" i="11"/>
  <c r="AAY3" i="11" s="1"/>
  <c r="AAY2" i="11" s="1"/>
  <c r="RM3" i="2"/>
  <c r="RN3" i="2" s="1"/>
  <c r="RK2" i="2"/>
  <c r="AAZ3" i="11" l="1"/>
  <c r="ABB3" i="11" s="1"/>
  <c r="ABB2" i="11" s="1"/>
  <c r="AAW2" i="11"/>
  <c r="RN2" i="2"/>
  <c r="RQ3" i="2"/>
  <c r="RM2" i="2"/>
  <c r="RO3" i="2"/>
  <c r="AAZ2" i="11" l="1"/>
  <c r="ABC3" i="11"/>
  <c r="ABE3" i="11" s="1"/>
  <c r="ABE2" i="11" s="1"/>
  <c r="RQ2" i="2"/>
  <c r="RT3" i="2"/>
  <c r="RR3" i="2"/>
  <c r="RO2" i="2"/>
  <c r="ABF3" i="11" l="1"/>
  <c r="ABH3" i="11" s="1"/>
  <c r="ABH2" i="11" s="1"/>
  <c r="ABC2" i="11"/>
  <c r="RT2" i="2"/>
  <c r="RW3" i="2"/>
  <c r="RU3" i="2"/>
  <c r="RR2" i="2"/>
  <c r="ABF2" i="11" l="1"/>
  <c r="ABI3" i="11"/>
  <c r="ABK3" i="11" s="1"/>
  <c r="ABK2" i="11" s="1"/>
  <c r="RW2" i="2"/>
  <c r="RZ3" i="2"/>
  <c r="RU2" i="2"/>
  <c r="RX3" i="2"/>
  <c r="ABL3" i="11" l="1"/>
  <c r="ABI2" i="11"/>
  <c r="RZ2" i="2"/>
  <c r="SC3" i="2"/>
  <c r="SA3" i="2"/>
  <c r="RX2" i="2"/>
  <c r="ABL2" i="11" l="1"/>
  <c r="ABM3" i="11"/>
  <c r="ABN3" i="11" s="1"/>
  <c r="ABN2" i="11" s="1"/>
  <c r="SC2" i="2"/>
  <c r="SF3" i="2"/>
  <c r="SA2" i="2"/>
  <c r="SD3" i="2"/>
  <c r="SG3" i="2" s="1"/>
  <c r="SG2" i="2" s="1"/>
  <c r="ABM2" i="11" l="1"/>
  <c r="ABO3" i="11"/>
  <c r="ABQ3" i="11" s="1"/>
  <c r="ABQ2" i="11" s="1"/>
  <c r="SF2" i="2"/>
  <c r="SI3" i="2"/>
  <c r="SD2" i="2"/>
  <c r="ABR3" i="11" l="1"/>
  <c r="ABO2" i="11"/>
  <c r="SI2" i="2"/>
  <c r="SL3" i="2"/>
  <c r="SJ3" i="2"/>
  <c r="ABT3" i="11" l="1"/>
  <c r="ABT2" i="11" s="1"/>
  <c r="ABR2" i="11"/>
  <c r="ABU3" i="11"/>
  <c r="SL2" i="2"/>
  <c r="SO3" i="2"/>
  <c r="SO2" i="2" s="1"/>
  <c r="SJ2" i="2"/>
  <c r="SM3" i="2"/>
  <c r="ABU2" i="11" l="1"/>
  <c r="ABV3" i="11"/>
  <c r="SM2" i="2"/>
  <c r="SP3" i="2"/>
  <c r="ABV2" i="11" l="1"/>
  <c r="ABW3" i="11"/>
  <c r="SP2" i="2"/>
  <c r="SR3" i="2"/>
  <c r="ABW2" i="11" l="1"/>
  <c r="ABX3" i="11"/>
  <c r="SS3" i="2"/>
  <c r="ST3" i="2" s="1"/>
  <c r="SR2" i="2"/>
  <c r="ABX2" i="11" l="1"/>
  <c r="ABY3" i="11"/>
  <c r="ST2" i="2"/>
  <c r="SW3" i="2"/>
  <c r="SS2" i="2"/>
  <c r="SU3" i="2"/>
  <c r="SX3" i="2" s="1"/>
  <c r="SX2" i="2" s="1"/>
  <c r="ABY2" i="11" l="1"/>
  <c r="ABZ3" i="11"/>
  <c r="ACA3" i="11" s="1"/>
  <c r="ACA2" i="11" s="1"/>
  <c r="SW2" i="2"/>
  <c r="SZ3" i="2"/>
  <c r="SU2" i="2"/>
  <c r="ACB3" i="11" l="1"/>
  <c r="ACD3" i="11" s="1"/>
  <c r="ACD2" i="11" s="1"/>
  <c r="ABZ2" i="11"/>
  <c r="SZ2" i="2"/>
  <c r="TC3" i="2"/>
  <c r="TA3" i="2"/>
  <c r="ACB2" i="11" l="1"/>
  <c r="ACE3" i="11"/>
  <c r="ACG3" i="11" s="1"/>
  <c r="ACG2" i="11" s="1"/>
  <c r="TC2" i="2"/>
  <c r="TF3" i="2"/>
  <c r="TD3" i="2"/>
  <c r="TA2" i="2"/>
  <c r="ACE2" i="11" l="1"/>
  <c r="ACH3" i="11"/>
  <c r="ACJ3" i="11" s="1"/>
  <c r="ACJ2" i="11" s="1"/>
  <c r="TF2" i="2"/>
  <c r="TI3" i="2"/>
  <c r="TD2" i="2"/>
  <c r="TG3" i="2"/>
  <c r="ACH2" i="11" l="1"/>
  <c r="ACK3" i="11"/>
  <c r="ACM3" i="11" s="1"/>
  <c r="ACM2" i="11" s="1"/>
  <c r="TI2" i="2"/>
  <c r="TL3" i="2"/>
  <c r="TG2" i="2"/>
  <c r="TJ3" i="2"/>
  <c r="ACK2" i="11" l="1"/>
  <c r="ACN3" i="11"/>
  <c r="TL2" i="2"/>
  <c r="TO3" i="2"/>
  <c r="TO2" i="2" s="1"/>
  <c r="TJ2" i="2"/>
  <c r="TM3" i="2"/>
  <c r="ACN2" i="11" l="1"/>
  <c r="ACO3" i="11"/>
  <c r="ACP3" i="11" s="1"/>
  <c r="ACP2" i="11" s="1"/>
  <c r="TP3" i="2"/>
  <c r="TM2" i="2"/>
  <c r="ACO2" i="11" l="1"/>
  <c r="ACQ3" i="11"/>
  <c r="ACS3" i="11" s="1"/>
  <c r="ACS2" i="11" s="1"/>
  <c r="TP2" i="2"/>
  <c r="TR3" i="2"/>
  <c r="TS3" i="2" s="1"/>
  <c r="ACQ2" i="11" l="1"/>
  <c r="ACT3" i="11"/>
  <c r="ACV3" i="11" s="1"/>
  <c r="ACV2" i="11" s="1"/>
  <c r="TS2" i="2"/>
  <c r="TV3" i="2"/>
  <c r="TR2" i="2"/>
  <c r="TT3" i="2"/>
  <c r="ACT2" i="11" l="1"/>
  <c r="ACW3" i="11"/>
  <c r="ACY3" i="11" s="1"/>
  <c r="ACY2" i="11" s="1"/>
  <c r="TV2" i="2"/>
  <c r="TY3" i="2"/>
  <c r="TW3" i="2"/>
  <c r="TT2" i="2"/>
  <c r="ACW2" i="11" l="1"/>
  <c r="ACZ3" i="11"/>
  <c r="ADB3" i="11" s="1"/>
  <c r="ADB2" i="11" s="1"/>
  <c r="TY2" i="2"/>
  <c r="UB3" i="2"/>
  <c r="TW2" i="2"/>
  <c r="TZ3" i="2"/>
  <c r="ACZ2" i="11" l="1"/>
  <c r="ADC3" i="11"/>
  <c r="ADE3" i="11" s="1"/>
  <c r="ADE2" i="11" s="1"/>
  <c r="UB2" i="2"/>
  <c r="UE3" i="2"/>
  <c r="UC3" i="2"/>
  <c r="TZ2" i="2"/>
  <c r="ADC2" i="11" l="1"/>
  <c r="ADF3" i="11"/>
  <c r="UE2" i="2"/>
  <c r="UH3" i="2"/>
  <c r="UH2" i="2" s="1"/>
  <c r="UC2" i="2"/>
  <c r="UF3" i="2"/>
  <c r="ADF2" i="11" l="1"/>
  <c r="ADG3" i="11"/>
  <c r="ADH3" i="11" s="1"/>
  <c r="ADH2" i="11" s="1"/>
  <c r="UF2" i="2"/>
  <c r="UI3" i="2"/>
  <c r="ADG2" i="11" l="1"/>
  <c r="ADI3" i="11"/>
  <c r="ADK3" i="11" s="1"/>
  <c r="ADK2" i="11" s="1"/>
  <c r="UI2" i="2"/>
  <c r="UK3" i="2"/>
  <c r="ADL3" i="11" l="1"/>
  <c r="ADN3" i="11" s="1"/>
  <c r="ADN2" i="11" s="1"/>
  <c r="ADI2" i="11"/>
  <c r="UK2" i="2"/>
  <c r="UL3" i="2"/>
  <c r="UM3" i="2" s="1"/>
  <c r="ADL2" i="11" l="1"/>
  <c r="ADO3" i="11"/>
  <c r="ADQ3" i="11" s="1"/>
  <c r="ADQ2" i="11" s="1"/>
  <c r="UM2" i="2"/>
  <c r="UP3" i="2"/>
  <c r="UN3" i="2"/>
  <c r="UL2" i="2"/>
  <c r="ADR3" i="11" l="1"/>
  <c r="ADT3" i="11" s="1"/>
  <c r="ADT2" i="11" s="1"/>
  <c r="ADO2" i="11"/>
  <c r="UP2" i="2"/>
  <c r="US3" i="2"/>
  <c r="UQ3" i="2"/>
  <c r="UN2" i="2"/>
  <c r="ADR2" i="11" l="1"/>
  <c r="ADU3" i="11"/>
  <c r="ADW3" i="11" s="1"/>
  <c r="ADW2" i="11" s="1"/>
  <c r="US2" i="2"/>
  <c r="UV3" i="2"/>
  <c r="UQ2" i="2"/>
  <c r="UT3" i="2"/>
  <c r="ADU2" i="11" l="1"/>
  <c r="ADX3" i="11"/>
  <c r="UV2" i="2"/>
  <c r="UY3" i="2"/>
  <c r="UY2" i="2" s="1"/>
  <c r="UW3" i="2"/>
  <c r="UT2" i="2"/>
  <c r="ADY3" i="11" l="1"/>
  <c r="ADZ3" i="11" s="1"/>
  <c r="ADZ2" i="11" s="1"/>
  <c r="ADX2" i="11"/>
  <c r="UW2" i="2"/>
  <c r="UZ3" i="2"/>
  <c r="ADY2" i="11" l="1"/>
  <c r="AEA3" i="11"/>
  <c r="AEC3" i="11" s="1"/>
  <c r="AEC2" i="11" s="1"/>
  <c r="VB3" i="2"/>
  <c r="VC3" i="2" s="1"/>
  <c r="UZ2" i="2"/>
  <c r="AED3" i="11" l="1"/>
  <c r="AEF3" i="11" s="1"/>
  <c r="AEF2" i="11" s="1"/>
  <c r="AEA2" i="11"/>
  <c r="VC2" i="2"/>
  <c r="VF3" i="2"/>
  <c r="VB2" i="2"/>
  <c r="VD3" i="2"/>
  <c r="AED2" i="11" l="1"/>
  <c r="AEG3" i="11"/>
  <c r="AEI3" i="11" s="1"/>
  <c r="AEI2" i="11" s="1"/>
  <c r="VF2" i="2"/>
  <c r="VI3" i="2"/>
  <c r="VD2" i="2"/>
  <c r="VG3" i="2"/>
  <c r="AEG2" i="11" l="1"/>
  <c r="AEJ3" i="11"/>
  <c r="AEL3" i="11" s="1"/>
  <c r="AEL2" i="11" s="1"/>
  <c r="VI2" i="2"/>
  <c r="VL3" i="2"/>
  <c r="VG2" i="2"/>
  <c r="VJ3" i="2"/>
  <c r="AEJ2" i="11" l="1"/>
  <c r="AEM3" i="11"/>
  <c r="AEO3" i="11" s="1"/>
  <c r="AEO2" i="11" s="1"/>
  <c r="VL2" i="2"/>
  <c r="VO3" i="2"/>
  <c r="VM3" i="2"/>
  <c r="VJ2" i="2"/>
  <c r="AEM2" i="11" l="1"/>
  <c r="AEP3" i="11"/>
  <c r="VO2" i="2"/>
  <c r="VR3" i="2"/>
  <c r="VR2" i="2" s="1"/>
  <c r="VP3" i="2"/>
  <c r="VM2" i="2"/>
  <c r="AEQ3" i="11" l="1"/>
  <c r="AER3" i="11" s="1"/>
  <c r="AER2" i="11" s="1"/>
  <c r="AEP2" i="11"/>
  <c r="VS3" i="2"/>
  <c r="VP2" i="2"/>
  <c r="AEQ2" i="11" l="1"/>
  <c r="AES3" i="11"/>
  <c r="AEU3" i="11" s="1"/>
  <c r="AEU2" i="11" s="1"/>
  <c r="VU3" i="2"/>
  <c r="VS2" i="2"/>
  <c r="AEV3" i="11" l="1"/>
  <c r="AEX3" i="11" s="1"/>
  <c r="AEX2" i="11" s="1"/>
  <c r="AES2" i="11"/>
  <c r="VU2" i="2"/>
  <c r="VV3" i="2"/>
  <c r="VW3" i="2" s="1"/>
  <c r="AEY3" i="11" l="1"/>
  <c r="AFA3" i="11" s="1"/>
  <c r="AFA2" i="11" s="1"/>
  <c r="AEV2" i="11"/>
  <c r="VW2" i="2"/>
  <c r="VZ3" i="2"/>
  <c r="VX3" i="2"/>
  <c r="VV2" i="2"/>
  <c r="AEY2" i="11" l="1"/>
  <c r="AFB3" i="11"/>
  <c r="AFD3" i="11" s="1"/>
  <c r="AFD2" i="11" s="1"/>
  <c r="VZ2" i="2"/>
  <c r="WC3" i="2"/>
  <c r="VX2" i="2"/>
  <c r="WA3" i="2"/>
  <c r="AFE3" i="11" l="1"/>
  <c r="AFG3" i="11" s="1"/>
  <c r="AFG2" i="11" s="1"/>
  <c r="AFB2" i="11"/>
  <c r="WC2" i="2"/>
  <c r="WF3" i="2"/>
  <c r="WA2" i="2"/>
  <c r="WD3" i="2"/>
  <c r="AFH3" i="11" l="1"/>
  <c r="AFE2" i="11"/>
  <c r="WF2" i="2"/>
  <c r="WI3" i="2"/>
  <c r="WD2" i="2"/>
  <c r="WG3" i="2"/>
  <c r="AFI3" i="11" l="1"/>
  <c r="AFJ3" i="11" s="1"/>
  <c r="AFJ2" i="11" s="1"/>
  <c r="AFH2" i="11"/>
  <c r="WI2" i="2"/>
  <c r="WL3" i="2"/>
  <c r="WG2" i="2"/>
  <c r="WJ3" i="2"/>
  <c r="AFI2" i="11" l="1"/>
  <c r="AFK3" i="11"/>
  <c r="AFM3" i="11" s="1"/>
  <c r="AFM2" i="11" s="1"/>
  <c r="WL2" i="2"/>
  <c r="WO3" i="2"/>
  <c r="WJ2" i="2"/>
  <c r="WM3" i="2"/>
  <c r="AFK2" i="11" l="1"/>
  <c r="AFN3" i="11"/>
  <c r="AFP3" i="11" s="1"/>
  <c r="AFP2" i="11" s="1"/>
  <c r="WO2" i="2"/>
  <c r="WR3" i="2"/>
  <c r="WM2" i="2"/>
  <c r="WP3" i="2"/>
  <c r="AFQ3" i="11" l="1"/>
  <c r="AFS3" i="11" s="1"/>
  <c r="AFS2" i="11" s="1"/>
  <c r="AFN2" i="11"/>
  <c r="WR2" i="2"/>
  <c r="WU3" i="2"/>
  <c r="WP2" i="2"/>
  <c r="WS3" i="2"/>
  <c r="AFT3" i="11" l="1"/>
  <c r="AFV3" i="11" s="1"/>
  <c r="AFV2" i="11" s="1"/>
  <c r="AFQ2" i="11"/>
  <c r="WU2" i="2"/>
  <c r="WX3" i="2"/>
  <c r="WS2" i="2"/>
  <c r="WV3" i="2"/>
  <c r="AFW3" i="11" l="1"/>
  <c r="AFT2" i="11"/>
  <c r="WX2" i="2"/>
  <c r="XA3" i="2"/>
  <c r="WV2" i="2"/>
  <c r="WY3" i="2"/>
  <c r="AFW2" i="11" l="1"/>
  <c r="AFX3" i="11"/>
  <c r="XA2" i="2"/>
  <c r="XD3" i="2"/>
  <c r="XD2" i="2" s="1"/>
  <c r="WY2" i="2"/>
  <c r="XB3" i="2"/>
  <c r="AFX2" i="11" l="1"/>
  <c r="AFY3" i="11"/>
  <c r="AFZ3" i="11" s="1"/>
  <c r="AFZ2" i="11" s="1"/>
  <c r="XB2" i="2"/>
  <c r="XE3" i="2"/>
  <c r="AFY2" i="11" l="1"/>
  <c r="AGA3" i="11"/>
  <c r="AGC3" i="11" s="1"/>
  <c r="AGC2" i="11" s="1"/>
  <c r="XG3" i="2"/>
  <c r="XH3" i="2" s="1"/>
  <c r="XE2" i="2"/>
  <c r="AGD3" i="11" l="1"/>
  <c r="AGF3" i="11" s="1"/>
  <c r="AGF2" i="11" s="1"/>
  <c r="AGA2" i="11"/>
  <c r="XH2" i="2"/>
  <c r="XK3" i="2"/>
  <c r="XG2" i="2"/>
  <c r="XI3" i="2"/>
  <c r="AGD2" i="11" l="1"/>
  <c r="AGG3" i="11"/>
  <c r="AGI3" i="11" s="1"/>
  <c r="AGI2" i="11" s="1"/>
  <c r="XK2" i="2"/>
  <c r="XN3" i="2"/>
  <c r="XI2" i="2"/>
  <c r="XL3" i="2"/>
  <c r="AGJ3" i="11" l="1"/>
  <c r="AGG2" i="11"/>
  <c r="XN2" i="2"/>
  <c r="XQ3" i="2"/>
  <c r="XL2" i="2"/>
  <c r="XO3" i="2"/>
  <c r="AGK3" i="11" l="1"/>
  <c r="AGL3" i="11" s="1"/>
  <c r="AGL2" i="11" s="1"/>
  <c r="AGJ2" i="11"/>
  <c r="XQ2" i="2"/>
  <c r="XT3" i="2"/>
  <c r="XR3" i="2"/>
  <c r="XO2" i="2"/>
  <c r="AGM3" i="11" l="1"/>
  <c r="AGO3" i="11" s="1"/>
  <c r="AGO2" i="11" s="1"/>
  <c r="AGK2" i="11"/>
  <c r="XT2" i="2"/>
  <c r="XW3" i="2"/>
  <c r="XR2" i="2"/>
  <c r="XU3" i="2"/>
  <c r="AGP3" i="11" l="1"/>
  <c r="AGR3" i="11" s="1"/>
  <c r="AGR2" i="11" s="1"/>
  <c r="AGM2" i="11"/>
  <c r="XW2" i="2"/>
  <c r="XZ3" i="2"/>
  <c r="XU2" i="2"/>
  <c r="XX3" i="2"/>
  <c r="AGP2" i="11" l="1"/>
  <c r="AGS3" i="11"/>
  <c r="AGU3" i="11" s="1"/>
  <c r="AGU2" i="11" s="1"/>
  <c r="XZ2" i="2"/>
  <c r="YC3" i="2"/>
  <c r="XX2" i="2"/>
  <c r="YA3" i="2"/>
  <c r="AGV3" i="11" l="1"/>
  <c r="AGX3" i="11" s="1"/>
  <c r="AGX2" i="11" s="1"/>
  <c r="AGS2" i="11"/>
  <c r="YC2" i="2"/>
  <c r="YF3" i="2"/>
  <c r="YA2" i="2"/>
  <c r="YD3" i="2"/>
  <c r="AGV2" i="11" l="1"/>
  <c r="AGY3" i="11"/>
  <c r="AHA3" i="11" s="1"/>
  <c r="AHA2" i="11" s="1"/>
  <c r="YF2" i="2"/>
  <c r="YI3" i="2"/>
  <c r="YG3" i="2"/>
  <c r="YD2" i="2"/>
  <c r="AHB3" i="11" l="1"/>
  <c r="AHD3" i="11" s="1"/>
  <c r="AHD2" i="11" s="1"/>
  <c r="AGY2" i="11"/>
  <c r="YI2" i="2"/>
  <c r="YL3" i="2"/>
  <c r="YJ3" i="2"/>
  <c r="YG2" i="2"/>
  <c r="AHE3" i="11" l="1"/>
  <c r="AHG3" i="11" s="1"/>
  <c r="AHG2" i="11" s="1"/>
  <c r="AHB2" i="11"/>
  <c r="YL2" i="2"/>
  <c r="YO3" i="2"/>
  <c r="YM3" i="2"/>
  <c r="YJ2" i="2"/>
  <c r="AHH3" i="11" l="1"/>
  <c r="AHE2" i="11"/>
  <c r="YO2" i="2"/>
  <c r="YR3" i="2"/>
  <c r="YR2" i="2" s="1"/>
  <c r="YP3" i="2"/>
  <c r="YM2" i="2"/>
  <c r="AHH2" i="11" l="1"/>
  <c r="AHI3" i="11"/>
  <c r="AHJ3" i="11" s="1"/>
  <c r="AHJ2" i="11" s="1"/>
  <c r="YS3" i="2"/>
  <c r="YP2" i="2"/>
  <c r="AHI2" i="11" l="1"/>
  <c r="AHK3" i="11"/>
  <c r="AHM3" i="11" s="1"/>
  <c r="AHM2" i="11" s="1"/>
  <c r="YS2" i="2"/>
  <c r="YU3" i="2"/>
  <c r="YV3" i="2" s="1"/>
  <c r="AHN3" i="11" l="1"/>
  <c r="AHP3" i="11" s="1"/>
  <c r="AHP2" i="11" s="1"/>
  <c r="AHK2" i="11"/>
  <c r="YV2" i="2"/>
  <c r="YY3" i="2"/>
  <c r="YU2" i="2"/>
  <c r="YW3" i="2"/>
  <c r="AHN2" i="11" l="1"/>
  <c r="AHQ3" i="11"/>
  <c r="AHS3" i="11" s="1"/>
  <c r="AHS2" i="11" s="1"/>
  <c r="YY2" i="2"/>
  <c r="ZB3" i="2"/>
  <c r="YW2" i="2"/>
  <c r="YZ3" i="2"/>
  <c r="AHT3" i="11" l="1"/>
  <c r="AHV3" i="11" s="1"/>
  <c r="AHV2" i="11" s="1"/>
  <c r="AHQ2" i="11"/>
  <c r="ZB2" i="2"/>
  <c r="ZE3" i="2"/>
  <c r="YZ2" i="2"/>
  <c r="ZC3" i="2"/>
  <c r="AHW3" i="11" l="1"/>
  <c r="AHY3" i="11" s="1"/>
  <c r="AHY2" i="11" s="1"/>
  <c r="AHT2" i="11"/>
  <c r="ZE2" i="2"/>
  <c r="ZH3" i="2"/>
  <c r="ZC2" i="2"/>
  <c r="ZF3" i="2"/>
  <c r="AHW2" i="11" l="1"/>
  <c r="AHZ3" i="11"/>
  <c r="ZH2" i="2"/>
  <c r="ZK3" i="2"/>
  <c r="ZI3" i="2"/>
  <c r="ZF2" i="2"/>
  <c r="AIA3" i="11" l="1"/>
  <c r="AIB3" i="11" s="1"/>
  <c r="AIB2" i="11" s="1"/>
  <c r="AHZ2" i="11"/>
  <c r="ZK2" i="2"/>
  <c r="ZN3" i="2"/>
  <c r="ZI2" i="2"/>
  <c r="ZL3" i="2"/>
  <c r="AIA2" i="11" l="1"/>
  <c r="AIC3" i="11"/>
  <c r="AIE3" i="11" s="1"/>
  <c r="AIE2" i="11" s="1"/>
  <c r="ZN2" i="2"/>
  <c r="ZQ3" i="2"/>
  <c r="ZL2" i="2"/>
  <c r="ZO3" i="2"/>
  <c r="AIF3" i="11" l="1"/>
  <c r="AIH3" i="11" s="1"/>
  <c r="AIH2" i="11" s="1"/>
  <c r="AIC2" i="11"/>
  <c r="ZQ2" i="2"/>
  <c r="ZT3" i="2"/>
  <c r="ZO2" i="2"/>
  <c r="ZR3" i="2"/>
  <c r="AII3" i="11" l="1"/>
  <c r="AIK3" i="11" s="1"/>
  <c r="AIK2" i="11" s="1"/>
  <c r="AIF2" i="11"/>
  <c r="ZT2" i="2"/>
  <c r="ZW3" i="2"/>
  <c r="ZR2" i="2"/>
  <c r="ZU3" i="2"/>
  <c r="AII2" i="11" l="1"/>
  <c r="AIL3" i="11"/>
  <c r="AIN3" i="11" s="1"/>
  <c r="AIN2" i="11" s="1"/>
  <c r="ZW2" i="2"/>
  <c r="ZZ3" i="2"/>
  <c r="ZU2" i="2"/>
  <c r="ZX3" i="2"/>
  <c r="AIL2" i="11" l="1"/>
  <c r="AIO3" i="11"/>
  <c r="AIQ3" i="11" s="1"/>
  <c r="AIQ2" i="11" s="1"/>
  <c r="ZZ2" i="2"/>
  <c r="AAC3" i="2"/>
  <c r="ZX2" i="2"/>
  <c r="AAA3" i="2"/>
  <c r="AIR3" i="11" l="1"/>
  <c r="AIO2" i="11"/>
  <c r="AAC2" i="2"/>
  <c r="AAF3" i="2"/>
  <c r="AAF2" i="2" s="1"/>
  <c r="AAA2" i="2"/>
  <c r="AAD3" i="2"/>
  <c r="AIR2" i="11" l="1"/>
  <c r="AIS3" i="11"/>
  <c r="AIT3" i="11" s="1"/>
  <c r="AIT2" i="11" s="1"/>
  <c r="AAG3" i="2"/>
  <c r="AAD2" i="2"/>
  <c r="AIS2" i="11" l="1"/>
  <c r="AIU3" i="11"/>
  <c r="AIW3" i="11" s="1"/>
  <c r="AIW2" i="11" s="1"/>
  <c r="AAG2" i="2"/>
  <c r="AAI3" i="2"/>
  <c r="AAJ3" i="2" s="1"/>
  <c r="AIX3" i="11" l="1"/>
  <c r="AIZ3" i="11" s="1"/>
  <c r="AIZ2" i="11" s="1"/>
  <c r="AIU2" i="11"/>
  <c r="AAJ2" i="2"/>
  <c r="AAM3" i="2"/>
  <c r="AAI2" i="2"/>
  <c r="AAK3" i="2"/>
  <c r="AIX2" i="11" l="1"/>
  <c r="AJA3" i="11"/>
  <c r="AJC3" i="11" s="1"/>
  <c r="AJC2" i="11" s="1"/>
  <c r="AAM2" i="2"/>
  <c r="AAP3" i="2"/>
  <c r="AAK2" i="2"/>
  <c r="AAN3" i="2"/>
  <c r="AJA2" i="11" l="1"/>
  <c r="AJD3" i="11"/>
  <c r="AJF3" i="11" s="1"/>
  <c r="AJF2" i="11" s="1"/>
  <c r="AAP2" i="2"/>
  <c r="AAS3" i="2"/>
  <c r="AAN2" i="2"/>
  <c r="AAQ3" i="2"/>
  <c r="AJG3" i="11" l="1"/>
  <c r="AJI3" i="11" s="1"/>
  <c r="AJI2" i="11" s="1"/>
  <c r="AJD2" i="11"/>
  <c r="AAS2" i="2"/>
  <c r="AAV3" i="2"/>
  <c r="AAQ2" i="2"/>
  <c r="AAT3" i="2"/>
  <c r="AJG2" i="11" l="1"/>
  <c r="AJJ3" i="11"/>
  <c r="AAV2" i="2"/>
  <c r="AAY3" i="2"/>
  <c r="AAY2" i="2" s="1"/>
  <c r="AAT2" i="2"/>
  <c r="AAW3" i="2"/>
  <c r="AJJ2" i="11" l="1"/>
  <c r="AJK3" i="11"/>
  <c r="AJL3" i="11" s="1"/>
  <c r="AJL2" i="11" s="1"/>
  <c r="AAW2" i="2"/>
  <c r="AAZ3" i="2"/>
  <c r="AJK2" i="11" l="1"/>
  <c r="AJM3" i="11"/>
  <c r="AJO3" i="11" s="1"/>
  <c r="AJO2" i="11" s="1"/>
  <c r="AAZ2" i="2"/>
  <c r="ABB3" i="2"/>
  <c r="ABC3" i="2" s="1"/>
  <c r="AJP3" i="11" l="1"/>
  <c r="AJM2" i="11"/>
  <c r="ABC2" i="2"/>
  <c r="ABF3" i="2"/>
  <c r="ABB2" i="2"/>
  <c r="ABD3" i="2"/>
  <c r="AJQ3" i="11" l="1"/>
  <c r="AJR3" i="11" s="1"/>
  <c r="AJR2" i="11" s="1"/>
  <c r="AJP2" i="11"/>
  <c r="ABF2" i="2"/>
  <c r="ABI3" i="2"/>
  <c r="ABD2" i="2"/>
  <c r="ABG3" i="2"/>
  <c r="AJS3" i="11" l="1"/>
  <c r="AJU3" i="11" s="1"/>
  <c r="AJU2" i="11" s="1"/>
  <c r="AJQ2" i="11"/>
  <c r="ABI2" i="2"/>
  <c r="ABL3" i="2"/>
  <c r="ABG2" i="2"/>
  <c r="ABJ3" i="2"/>
  <c r="AJS2" i="11" l="1"/>
  <c r="AJV3" i="11"/>
  <c r="AJX3" i="11" s="1"/>
  <c r="AJX2" i="11" s="1"/>
  <c r="ABL2" i="2"/>
  <c r="ABO3" i="2"/>
  <c r="ABJ2" i="2"/>
  <c r="ABM3" i="2"/>
  <c r="AJY3" i="11" l="1"/>
  <c r="AJV2" i="11"/>
  <c r="ABO2" i="2"/>
  <c r="ABR3" i="2"/>
  <c r="ABR2" i="2" s="1"/>
  <c r="ABP3" i="2"/>
  <c r="ABM2" i="2"/>
  <c r="AJY2" i="11" l="1"/>
  <c r="AJZ3" i="11"/>
  <c r="AKA3" i="11" s="1"/>
  <c r="AKA2" i="11" s="1"/>
  <c r="ABP2" i="2"/>
  <c r="ABS3" i="2"/>
  <c r="AJZ2" i="11" l="1"/>
  <c r="AKB3" i="11"/>
  <c r="AKD3" i="11" s="1"/>
  <c r="AKD2" i="11" s="1"/>
  <c r="ABS2" i="2"/>
  <c r="ABU3" i="2"/>
  <c r="ABV3" i="2" s="1"/>
  <c r="AKE3" i="11" l="1"/>
  <c r="AKG3" i="11" s="1"/>
  <c r="AKG2" i="11" s="1"/>
  <c r="AKB2" i="11"/>
  <c r="ABV2" i="2"/>
  <c r="ABY3" i="2"/>
  <c r="ABU2" i="2"/>
  <c r="ABW3" i="2"/>
  <c r="AKE2" i="11" l="1"/>
  <c r="AKH3" i="11"/>
  <c r="AKJ3" i="11" s="1"/>
  <c r="AKJ2" i="11" s="1"/>
  <c r="ABY2" i="2"/>
  <c r="ACB3" i="2"/>
  <c r="ABW2" i="2"/>
  <c r="ABZ3" i="2"/>
  <c r="AKK3" i="11" l="1"/>
  <c r="AKM3" i="11" s="1"/>
  <c r="AKM2" i="11" s="1"/>
  <c r="AKH2" i="11"/>
  <c r="ACB2" i="2"/>
  <c r="ACE3" i="2"/>
  <c r="ABZ2" i="2"/>
  <c r="ACC3" i="2"/>
  <c r="AKK2" i="11" l="1"/>
  <c r="AKN3" i="11"/>
  <c r="AKP3" i="11" s="1"/>
  <c r="AKP2" i="11" s="1"/>
  <c r="ACE2" i="2"/>
  <c r="ACH3" i="2"/>
  <c r="ACF3" i="2"/>
  <c r="ACC2" i="2"/>
  <c r="AKQ3" i="11" l="1"/>
  <c r="AKN2" i="11"/>
  <c r="ACH2" i="2"/>
  <c r="ACK3" i="2"/>
  <c r="ACK2" i="2" s="1"/>
  <c r="ACF2" i="2"/>
  <c r="ACI3" i="2"/>
  <c r="AKQ2" i="11" l="1"/>
  <c r="AKR3" i="11"/>
  <c r="AKS3" i="11" s="1"/>
  <c r="AKS2" i="11" s="1"/>
  <c r="ACI2" i="2"/>
  <c r="ACL3" i="2"/>
  <c r="AKR2" i="11" l="1"/>
  <c r="AKT3" i="11"/>
  <c r="AKV3" i="11" s="1"/>
  <c r="AKV2" i="11" s="1"/>
  <c r="ACL2" i="2"/>
  <c r="ACN3" i="2"/>
  <c r="ACO3" i="2" s="1"/>
  <c r="AKW3" i="11" l="1"/>
  <c r="AKY3" i="11" s="1"/>
  <c r="AKY2" i="11" s="1"/>
  <c r="AKT2" i="11"/>
  <c r="ACO2" i="2"/>
  <c r="ACR3" i="2"/>
  <c r="ACN2" i="2"/>
  <c r="ACP3" i="2"/>
  <c r="AKW2" i="11" l="1"/>
  <c r="AKZ3" i="11"/>
  <c r="ACR2" i="2"/>
  <c r="ACU3" i="2"/>
  <c r="ACP2" i="2"/>
  <c r="ACS3" i="2"/>
  <c r="AKZ2" i="11" l="1"/>
  <c r="ALA3" i="11"/>
  <c r="ALB3" i="11" s="1"/>
  <c r="ALB2" i="11" s="1"/>
  <c r="ACU2" i="2"/>
  <c r="ACX3" i="2"/>
  <c r="ACS2" i="2"/>
  <c r="ACV3" i="2"/>
  <c r="ALA2" i="11" l="1"/>
  <c r="ALC3" i="11"/>
  <c r="ALE3" i="11" s="1"/>
  <c r="ALE2" i="11" s="1"/>
  <c r="ACX2" i="2"/>
  <c r="ADA3" i="2"/>
  <c r="ACV2" i="2"/>
  <c r="ACY3" i="2"/>
  <c r="ALF3" i="11" l="1"/>
  <c r="ALH3" i="11" s="1"/>
  <c r="ALH2" i="11" s="1"/>
  <c r="ALC2" i="11"/>
  <c r="ADA2" i="2"/>
  <c r="ADD3" i="2"/>
  <c r="ADD2" i="2" s="1"/>
  <c r="ACY2" i="2"/>
  <c r="ADB3" i="2"/>
  <c r="ALF2" i="11" l="1"/>
  <c r="ALI3" i="11"/>
  <c r="ALK3" i="11" s="1"/>
  <c r="ALK2" i="11" s="1"/>
  <c r="ADB2" i="2"/>
  <c r="ADE3" i="2"/>
  <c r="ALI2" i="11" l="1"/>
  <c r="ALL3" i="11"/>
  <c r="ALN3" i="11" s="1"/>
  <c r="ALN2" i="11" s="1"/>
  <c r="ADE2" i="2"/>
  <c r="ADG3" i="2"/>
  <c r="ADH3" i="2" s="1"/>
  <c r="ALL2" i="11" l="1"/>
  <c r="ALO3" i="11"/>
  <c r="ALQ3" i="11" s="1"/>
  <c r="ALQ2" i="11" s="1"/>
  <c r="ADH2" i="2"/>
  <c r="ADK3" i="2"/>
  <c r="ADG2" i="2"/>
  <c r="ADI3" i="2"/>
  <c r="ALO2" i="11" l="1"/>
  <c r="ALR3" i="11"/>
  <c r="ALT3" i="11" s="1"/>
  <c r="ALT2" i="11" s="1"/>
  <c r="ADK2" i="2"/>
  <c r="ADN3" i="2"/>
  <c r="ADI2" i="2"/>
  <c r="ADL3" i="2"/>
  <c r="ALR2" i="11" l="1"/>
  <c r="ALU3" i="11"/>
  <c r="ALW3" i="11" s="1"/>
  <c r="ALW2" i="11" s="1"/>
  <c r="ADN2" i="2"/>
  <c r="ADQ3" i="2"/>
  <c r="ADL2" i="2"/>
  <c r="ADO3" i="2"/>
  <c r="ALX3" i="11" l="1"/>
  <c r="ALZ3" i="11" s="1"/>
  <c r="ALZ2" i="11" s="1"/>
  <c r="ALU2" i="11"/>
  <c r="ADQ2" i="2"/>
  <c r="ADT3" i="2"/>
  <c r="ADT2" i="2" s="1"/>
  <c r="ADO2" i="2"/>
  <c r="ADR3" i="2"/>
  <c r="ALX2" i="11" l="1"/>
  <c r="AMA3" i="11"/>
  <c r="ADR2" i="2"/>
  <c r="ADU3" i="2"/>
  <c r="AMA2" i="11" l="1"/>
  <c r="AMB3" i="11"/>
  <c r="AMC3" i="11" s="1"/>
  <c r="AMC2" i="11" s="1"/>
  <c r="ADU2" i="2"/>
  <c r="ADW3" i="2"/>
  <c r="AMB2" i="11" l="1"/>
  <c r="AMD3" i="11"/>
  <c r="AMF3" i="11" s="1"/>
  <c r="AMF2" i="11" s="1"/>
  <c r="ADW2" i="2"/>
  <c r="ADX3" i="2"/>
  <c r="AMG3" i="11" l="1"/>
  <c r="AMI3" i="11" s="1"/>
  <c r="AMI2" i="11" s="1"/>
  <c r="AMD2" i="11"/>
  <c r="ADX2" i="2"/>
  <c r="ADY3" i="2"/>
  <c r="ADZ3" i="2" s="1"/>
  <c r="AMJ3" i="11" l="1"/>
  <c r="AML3" i="11" s="1"/>
  <c r="AML2" i="11" s="1"/>
  <c r="AMG2" i="11"/>
  <c r="ADZ2" i="2"/>
  <c r="AEC3" i="2"/>
  <c r="ADY2" i="2"/>
  <c r="AEA3" i="2"/>
  <c r="AMM3" i="11" l="1"/>
  <c r="AMO3" i="11" s="1"/>
  <c r="AMO2" i="11" s="1"/>
  <c r="AMJ2" i="11"/>
  <c r="AEC2" i="2"/>
  <c r="AEF3" i="2"/>
  <c r="AEA2" i="2"/>
  <c r="AED3" i="2"/>
  <c r="AMP3" i="11" l="1"/>
  <c r="AMR3" i="11" s="1"/>
  <c r="AMR2" i="11" s="1"/>
  <c r="AMM2" i="11"/>
  <c r="AEF2" i="2"/>
  <c r="AEI3" i="2"/>
  <c r="AED2" i="2"/>
  <c r="AEG3" i="2"/>
  <c r="AMP2" i="11" l="1"/>
  <c r="AMS3" i="11"/>
  <c r="AEI2" i="2"/>
  <c r="AEL3" i="2"/>
  <c r="AEL2" i="2" s="1"/>
  <c r="AEG2" i="2"/>
  <c r="AEJ3" i="2"/>
  <c r="AMV3" i="11" l="1"/>
  <c r="AMV2" i="11" s="1"/>
  <c r="AMU3" i="11"/>
  <c r="AMU2" i="11" s="1"/>
  <c r="AMS2" i="11"/>
  <c r="AEM3" i="2"/>
  <c r="AEJ2" i="2"/>
  <c r="AMW3" i="11" l="1"/>
  <c r="AEM2" i="2"/>
  <c r="AEO3" i="2"/>
  <c r="AEP3" i="2" s="1"/>
  <c r="AMX3" i="11" l="1"/>
  <c r="AMW2" i="11"/>
  <c r="AEP2" i="2"/>
  <c r="AES3" i="2"/>
  <c r="AEO2" i="2"/>
  <c r="AEQ3" i="2"/>
  <c r="AMX2" i="11" l="1"/>
  <c r="AMY3" i="11"/>
  <c r="AES2" i="2"/>
  <c r="AEV3" i="2"/>
  <c r="AEQ2" i="2"/>
  <c r="AET3" i="2"/>
  <c r="AMY2" i="11" l="1"/>
  <c r="AMZ3" i="11"/>
  <c r="ANA3" i="11" s="1"/>
  <c r="ANA2" i="11" s="1"/>
  <c r="AEV2" i="2"/>
  <c r="AEY3" i="2"/>
  <c r="AET2" i="2"/>
  <c r="AEW3" i="2"/>
  <c r="AMZ2" i="11" l="1"/>
  <c r="ANB3" i="11"/>
  <c r="AND3" i="11" s="1"/>
  <c r="AND2" i="11" s="1"/>
  <c r="AEY2" i="2"/>
  <c r="AFB3" i="2"/>
  <c r="AEW2" i="2"/>
  <c r="AEZ3" i="2"/>
  <c r="ANB2" i="11" l="1"/>
  <c r="ANE3" i="11"/>
  <c r="ANF3" i="11" s="1"/>
  <c r="AFB2" i="2"/>
  <c r="AFE3" i="2"/>
  <c r="AFE2" i="2" s="1"/>
  <c r="AEZ2" i="2"/>
  <c r="AFC3" i="2"/>
  <c r="ANF2" i="11" l="1"/>
  <c r="ANG3" i="11"/>
  <c r="ANG2" i="11" s="1"/>
  <c r="ANE2" i="11"/>
  <c r="AFF3" i="2"/>
  <c r="AFC2" i="2"/>
  <c r="ANH3" i="11" l="1"/>
  <c r="ANJ3" i="11" s="1"/>
  <c r="ANJ2" i="11" s="1"/>
  <c r="AFH3" i="2"/>
  <c r="AFI3" i="2" s="1"/>
  <c r="AFF2" i="2"/>
  <c r="ANH2" i="11" l="1"/>
  <c r="ANK3" i="11"/>
  <c r="ANM3" i="11" s="1"/>
  <c r="ANM2" i="11" s="1"/>
  <c r="AFI2" i="2"/>
  <c r="AFL3" i="2"/>
  <c r="AFH2" i="2"/>
  <c r="AFJ3" i="2"/>
  <c r="ANK2" i="11" l="1"/>
  <c r="ANN3" i="11"/>
  <c r="ANP3" i="11" s="1"/>
  <c r="ANP2" i="11" s="1"/>
  <c r="AFL2" i="2"/>
  <c r="AFO3" i="2"/>
  <c r="AFJ2" i="2"/>
  <c r="AFM3" i="2"/>
  <c r="ANQ3" i="11" l="1"/>
  <c r="ANS3" i="11" s="1"/>
  <c r="ANS2" i="11" s="1"/>
  <c r="ANN2" i="11"/>
  <c r="AFO2" i="2"/>
  <c r="AFR3" i="2"/>
  <c r="AFM2" i="2"/>
  <c r="AFP3" i="2"/>
  <c r="ANQ2" i="11" l="1"/>
  <c r="ANT3" i="11"/>
  <c r="ANV3" i="11" s="1"/>
  <c r="ANV2" i="11" s="1"/>
  <c r="AFR2" i="2"/>
  <c r="AFU3" i="2"/>
  <c r="AFP2" i="2"/>
  <c r="AFS3" i="2"/>
  <c r="ANT2" i="11" l="1"/>
  <c r="ANW3" i="11"/>
  <c r="AFU2" i="2"/>
  <c r="AFX3" i="2"/>
  <c r="AFS2" i="2"/>
  <c r="AFV3" i="2"/>
  <c r="ANW2" i="11" l="1"/>
  <c r="ANX3" i="11"/>
  <c r="ANY3" i="11" s="1"/>
  <c r="ANY2" i="11" s="1"/>
  <c r="AFX2" i="2"/>
  <c r="AGA3" i="2"/>
  <c r="AGD3" i="2" s="1"/>
  <c r="AFV2" i="2"/>
  <c r="AFY3" i="2"/>
  <c r="ANX2" i="11" l="1"/>
  <c r="ANZ3" i="11"/>
  <c r="AOB3" i="11" s="1"/>
  <c r="AOB2" i="11" s="1"/>
  <c r="AGD2" i="2"/>
  <c r="AGG3" i="2"/>
  <c r="AGA2" i="2"/>
  <c r="AFY2" i="2"/>
  <c r="AGB3" i="2"/>
  <c r="ANZ2" i="11" l="1"/>
  <c r="AOC3" i="11"/>
  <c r="AOE3" i="11" s="1"/>
  <c r="AOE2" i="11" s="1"/>
  <c r="AGG2" i="2"/>
  <c r="AGJ3" i="2"/>
  <c r="AGB2" i="2"/>
  <c r="AGE3" i="2"/>
  <c r="AOC2" i="11" l="1"/>
  <c r="AOF3" i="11"/>
  <c r="AOH3" i="11" s="1"/>
  <c r="AOH2" i="11" s="1"/>
  <c r="AGJ2" i="2"/>
  <c r="AGM3" i="2"/>
  <c r="AGE2" i="2"/>
  <c r="AGH3" i="2"/>
  <c r="AOF2" i="11" l="1"/>
  <c r="AOI3" i="11"/>
  <c r="AOK3" i="11" s="1"/>
  <c r="AOK2" i="11" s="1"/>
  <c r="AGM2" i="2"/>
  <c r="AGP3" i="2"/>
  <c r="AGH2" i="2"/>
  <c r="AGK3" i="2"/>
  <c r="AOI2" i="11" l="1"/>
  <c r="AOL3" i="11"/>
  <c r="AON3" i="11" s="1"/>
  <c r="AON2" i="11" s="1"/>
  <c r="AGP2" i="2"/>
  <c r="AGS3" i="2"/>
  <c r="AGS2" i="2" s="1"/>
  <c r="AGK2" i="2"/>
  <c r="AGN3" i="2"/>
  <c r="AOL2" i="11" l="1"/>
  <c r="AOO3" i="11"/>
  <c r="AGN2" i="2"/>
  <c r="AGQ3" i="2"/>
  <c r="AOP3" i="11" l="1"/>
  <c r="AOQ3" i="11" s="1"/>
  <c r="AOQ2" i="11" s="1"/>
  <c r="AOO2" i="11"/>
  <c r="AGQ2" i="2"/>
  <c r="AGT3" i="2"/>
  <c r="AOP2" i="11" l="1"/>
  <c r="AOR3" i="11"/>
  <c r="AOT3" i="11" s="1"/>
  <c r="AOT2" i="11" s="1"/>
  <c r="AGT2" i="2"/>
  <c r="AGV3" i="2"/>
  <c r="AGW3" i="2" s="1"/>
  <c r="AOU3" i="11" l="1"/>
  <c r="AOW3" i="11" s="1"/>
  <c r="AOW2" i="11" s="1"/>
  <c r="AOR2" i="11"/>
  <c r="AGW2" i="2"/>
  <c r="AGZ3" i="2"/>
  <c r="AGV2" i="2"/>
  <c r="AGX3" i="2"/>
  <c r="AOU2" i="11" l="1"/>
  <c r="AOX3" i="11"/>
  <c r="AOZ3" i="11" s="1"/>
  <c r="AOZ2" i="11" s="1"/>
  <c r="AGZ2" i="2"/>
  <c r="AHC3" i="2"/>
  <c r="AGX2" i="2"/>
  <c r="AHA3" i="2"/>
  <c r="AOX2" i="11" l="1"/>
  <c r="APA3" i="11"/>
  <c r="APC3" i="11" s="1"/>
  <c r="APC2" i="11" s="1"/>
  <c r="AHC2" i="2"/>
  <c r="AHF3" i="2"/>
  <c r="AHA2" i="2"/>
  <c r="AHD3" i="2"/>
  <c r="APA2" i="11" l="1"/>
  <c r="APD3" i="11"/>
  <c r="APF3" i="11" s="1"/>
  <c r="APF2" i="11" s="1"/>
  <c r="AHF2" i="2"/>
  <c r="AHI3" i="2"/>
  <c r="AHD2" i="2"/>
  <c r="AHG3" i="2"/>
  <c r="APD2" i="11" l="1"/>
  <c r="APG3" i="11"/>
  <c r="AHI2" i="2"/>
  <c r="AHL3" i="2"/>
  <c r="AHL2" i="2" s="1"/>
  <c r="AHG2" i="2"/>
  <c r="AHJ3" i="2"/>
  <c r="APG2" i="11" l="1"/>
  <c r="APH3" i="11"/>
  <c r="API3" i="11" s="1"/>
  <c r="API2" i="11" s="1"/>
  <c r="AHJ2" i="2"/>
  <c r="AHM3" i="2"/>
  <c r="APH2" i="11" l="1"/>
  <c r="APJ3" i="11"/>
  <c r="APL3" i="11" s="1"/>
  <c r="APL2" i="11" s="1"/>
  <c r="AHO3" i="2"/>
  <c r="AHP3" i="2" s="1"/>
  <c r="AHM2" i="2"/>
  <c r="APM3" i="11" l="1"/>
  <c r="APO3" i="11" s="1"/>
  <c r="APO2" i="11" s="1"/>
  <c r="APJ2" i="11"/>
  <c r="AHP2" i="2"/>
  <c r="AHS3" i="2"/>
  <c r="AHO2" i="2"/>
  <c r="AHQ3" i="2"/>
  <c r="APP3" i="11" l="1"/>
  <c r="APR3" i="11" s="1"/>
  <c r="APR2" i="11" s="1"/>
  <c r="APM2" i="11"/>
  <c r="AHS2" i="2"/>
  <c r="AHV3" i="2"/>
  <c r="AHQ2" i="2"/>
  <c r="AHT3" i="2"/>
  <c r="APP2" i="11" l="1"/>
  <c r="APS3" i="11"/>
  <c r="APU3" i="11" s="1"/>
  <c r="APU2" i="11" s="1"/>
  <c r="AHV2" i="2"/>
  <c r="AHY3" i="2"/>
  <c r="AHT2" i="2"/>
  <c r="AHW3" i="2"/>
  <c r="APV3" i="11" l="1"/>
  <c r="APX3" i="11" s="1"/>
  <c r="APX2" i="11" s="1"/>
  <c r="APS2" i="11"/>
  <c r="AHY2" i="2"/>
  <c r="AIB3" i="2"/>
  <c r="AIB2" i="2" s="1"/>
  <c r="AHW2" i="2"/>
  <c r="AHZ3" i="2"/>
  <c r="APY3" i="11" l="1"/>
  <c r="APV2" i="11"/>
  <c r="AHZ2" i="2"/>
  <c r="AIC3" i="2"/>
  <c r="APZ3" i="11" l="1"/>
  <c r="AQA3" i="11" s="1"/>
  <c r="AQA2" i="11" s="1"/>
  <c r="APY2" i="11"/>
  <c r="AIC2" i="2"/>
  <c r="AIE3" i="2"/>
  <c r="APZ2" i="11" l="1"/>
  <c r="AQB3" i="11"/>
  <c r="AQD3" i="11" s="1"/>
  <c r="AQD2" i="11" s="1"/>
  <c r="AIF3" i="2"/>
  <c r="AIG3" i="2" s="1"/>
  <c r="AIE2" i="2"/>
  <c r="AQE3" i="11" l="1"/>
  <c r="AQG3" i="11" s="1"/>
  <c r="AQG2" i="11" s="1"/>
  <c r="AQB2" i="11"/>
  <c r="AIG2" i="2"/>
  <c r="AIJ3" i="2"/>
  <c r="AIF2" i="2"/>
  <c r="AIH3" i="2"/>
  <c r="AQE2" i="11" l="1"/>
  <c r="AQH3" i="11"/>
  <c r="AQJ3" i="11" s="1"/>
  <c r="AQJ2" i="11" s="1"/>
  <c r="AIJ2" i="2"/>
  <c r="AIM3" i="2"/>
  <c r="AIH2" i="2"/>
  <c r="AIK3" i="2"/>
  <c r="AQH2" i="11" l="1"/>
  <c r="AQK3" i="11"/>
  <c r="AQM3" i="11" s="1"/>
  <c r="AQM2" i="11" s="1"/>
  <c r="AIM2" i="2"/>
  <c r="AIP3" i="2"/>
  <c r="AIP2" i="2" s="1"/>
  <c r="AIK2" i="2"/>
  <c r="AIN3" i="2"/>
  <c r="AQK2" i="11" l="1"/>
  <c r="AQN3" i="11"/>
  <c r="AQP3" i="11" s="1"/>
  <c r="AQP2" i="11" s="1"/>
  <c r="AIN2" i="2"/>
  <c r="AIQ3" i="2"/>
  <c r="AQN2" i="11" l="1"/>
  <c r="AQQ3" i="11"/>
  <c r="AIQ2" i="2"/>
  <c r="AIS3" i="2"/>
  <c r="AIT3" i="2" s="1"/>
  <c r="AQQ2" i="11" l="1"/>
  <c r="AQR3" i="11"/>
  <c r="AQS3" i="11" s="1"/>
  <c r="AQS2" i="11" s="1"/>
  <c r="AIT2" i="2"/>
  <c r="AIW3" i="2"/>
  <c r="AIS2" i="2"/>
  <c r="AIU3" i="2"/>
  <c r="AQR2" i="11" l="1"/>
  <c r="AQT3" i="11"/>
  <c r="AQV3" i="11" s="1"/>
  <c r="AQV2" i="11" s="1"/>
  <c r="AIW2" i="2"/>
  <c r="AIZ3" i="2"/>
  <c r="AIX3" i="2"/>
  <c r="AIU2" i="2"/>
  <c r="AQW3" i="11" l="1"/>
  <c r="AQY3" i="11" s="1"/>
  <c r="AQY2" i="11" s="1"/>
  <c r="AQT2" i="11"/>
  <c r="AIZ2" i="2"/>
  <c r="AJC3" i="2"/>
  <c r="AIX2" i="2"/>
  <c r="AJA3" i="2"/>
  <c r="AQZ3" i="11" l="1"/>
  <c r="ARB3" i="11" s="1"/>
  <c r="ARB2" i="11" s="1"/>
  <c r="AQW2" i="11"/>
  <c r="AJC2" i="2"/>
  <c r="AJF3" i="2"/>
  <c r="AJA2" i="2"/>
  <c r="AJD3" i="2"/>
  <c r="ARC3" i="11" l="1"/>
  <c r="ARE3" i="11" s="1"/>
  <c r="ARE2" i="11" s="1"/>
  <c r="AQZ2" i="11"/>
  <c r="AJF2" i="2"/>
  <c r="AJI3" i="2"/>
  <c r="AJD2" i="2"/>
  <c r="AJG3" i="2"/>
  <c r="ARC2" i="11" l="1"/>
  <c r="ARF3" i="11"/>
  <c r="ARH3" i="11" s="1"/>
  <c r="ARH2" i="11" s="1"/>
  <c r="AJI2" i="2"/>
  <c r="AJL3" i="2"/>
  <c r="AJG2" i="2"/>
  <c r="AJJ3" i="2"/>
  <c r="ARF2" i="11" l="1"/>
  <c r="ARI3" i="11"/>
  <c r="AJL2" i="2"/>
  <c r="AJO3" i="2"/>
  <c r="AJO2" i="2" s="1"/>
  <c r="AJM3" i="2"/>
  <c r="AJJ2" i="2"/>
  <c r="ARJ3" i="11" l="1"/>
  <c r="ARK3" i="11" s="1"/>
  <c r="ARK2" i="11" s="1"/>
  <c r="ARI2" i="11"/>
  <c r="AJM2" i="2"/>
  <c r="AJP3" i="2"/>
  <c r="ARJ2" i="11" l="1"/>
  <c r="ARL3" i="11"/>
  <c r="ARN3" i="11" s="1"/>
  <c r="ARN2" i="11" s="1"/>
  <c r="AJP2" i="2"/>
  <c r="AJR3" i="2"/>
  <c r="AJS3" i="2" s="1"/>
  <c r="ARL2" i="11" l="1"/>
  <c r="ARO3" i="11"/>
  <c r="ARQ3" i="11" s="1"/>
  <c r="ARQ2" i="11" s="1"/>
  <c r="AJS2" i="2"/>
  <c r="AJV3" i="2"/>
  <c r="AJR2" i="2"/>
  <c r="AJT3" i="2"/>
  <c r="ARO2" i="11" l="1"/>
  <c r="ARR3" i="11"/>
  <c r="ART3" i="11" s="1"/>
  <c r="ART2" i="11" s="1"/>
  <c r="AJV2" i="2"/>
  <c r="AJY3" i="2"/>
  <c r="AJW3" i="2"/>
  <c r="AJT2" i="2"/>
  <c r="ARR2" i="11" l="1"/>
  <c r="ARU3" i="11"/>
  <c r="ARW3" i="11" s="1"/>
  <c r="ARW2" i="11" s="1"/>
  <c r="AJY2" i="2"/>
  <c r="AKB3" i="2"/>
  <c r="AJZ3" i="2"/>
  <c r="AJW2" i="2"/>
  <c r="ARU2" i="11" l="1"/>
  <c r="ARX3" i="11"/>
  <c r="ARZ3" i="11" s="1"/>
  <c r="ARZ2" i="11" s="1"/>
  <c r="AKB2" i="2"/>
  <c r="AKE3" i="2"/>
  <c r="AKC3" i="2"/>
  <c r="AJZ2" i="2"/>
  <c r="ARX2" i="11" l="1"/>
  <c r="ASA3" i="11"/>
  <c r="AKE2" i="2"/>
  <c r="AKH3" i="2"/>
  <c r="AKH2" i="2" s="1"/>
  <c r="AKC2" i="2"/>
  <c r="AKF3" i="2"/>
  <c r="ASA2" i="11" l="1"/>
  <c r="ASB3" i="11"/>
  <c r="ASC3" i="11" s="1"/>
  <c r="ASC2" i="11" s="1"/>
  <c r="AKI3" i="2"/>
  <c r="AKF2" i="2"/>
  <c r="ASB2" i="11" l="1"/>
  <c r="ASD3" i="11"/>
  <c r="ASF3" i="11" s="1"/>
  <c r="ASF2" i="11" s="1"/>
  <c r="AKI2" i="2"/>
  <c r="AKK3" i="2"/>
  <c r="AKL3" i="2" s="1"/>
  <c r="ASG3" i="11" l="1"/>
  <c r="ASI3" i="11" s="1"/>
  <c r="ASI2" i="11" s="1"/>
  <c r="ASD2" i="11"/>
  <c r="AKL2" i="2"/>
  <c r="AKO3" i="2"/>
  <c r="AKK2" i="2"/>
  <c r="AKM3" i="2"/>
  <c r="ASG2" i="11" l="1"/>
  <c r="ASJ3" i="11"/>
  <c r="ASL3" i="11" s="1"/>
  <c r="ASL2" i="11" s="1"/>
  <c r="AKO2" i="2"/>
  <c r="AKR3" i="2"/>
  <c r="AKM2" i="2"/>
  <c r="AKP3" i="2"/>
  <c r="ASM3" i="11" l="1"/>
  <c r="ASO3" i="11" s="1"/>
  <c r="ASO2" i="11" s="1"/>
  <c r="ASJ2" i="11"/>
  <c r="AKR2" i="2"/>
  <c r="AKU3" i="2"/>
  <c r="AKP2" i="2"/>
  <c r="AKS3" i="2"/>
  <c r="ASP3" i="11" l="1"/>
  <c r="ASR3" i="11" s="1"/>
  <c r="ASR2" i="11" s="1"/>
  <c r="ASM2" i="11"/>
  <c r="AKU2" i="2"/>
  <c r="AKX3" i="2"/>
  <c r="AKS2" i="2"/>
  <c r="AKV3" i="2"/>
  <c r="ASS3" i="11" l="1"/>
  <c r="ASP2" i="11"/>
  <c r="AKX2" i="2"/>
  <c r="ALA3" i="2"/>
  <c r="ALA2" i="2" s="1"/>
  <c r="AKV2" i="2"/>
  <c r="AKY3" i="2"/>
  <c r="AST3" i="11" l="1"/>
  <c r="ASU3" i="11" s="1"/>
  <c r="ASU2" i="11" s="1"/>
  <c r="ASS2" i="11"/>
  <c r="AKY2" i="2"/>
  <c r="ALB3" i="2"/>
  <c r="AST2" i="11" l="1"/>
  <c r="ASV3" i="11"/>
  <c r="ASX3" i="11" s="1"/>
  <c r="ASX2" i="11" s="1"/>
  <c r="ALB2" i="2"/>
  <c r="ALD3" i="2"/>
  <c r="ALE3" i="2" s="1"/>
  <c r="ASY3" i="11" l="1"/>
  <c r="ATA3" i="11" s="1"/>
  <c r="ATA2" i="11" s="1"/>
  <c r="ASV2" i="11"/>
  <c r="ALE2" i="2"/>
  <c r="ALH3" i="2"/>
  <c r="ALD2" i="2"/>
  <c r="ALF3" i="2"/>
  <c r="ASY2" i="11" l="1"/>
  <c r="ATB3" i="11"/>
  <c r="ATD3" i="11" s="1"/>
  <c r="ATD2" i="11" s="1"/>
  <c r="ALH2" i="2"/>
  <c r="ALK3" i="2"/>
  <c r="ALI3" i="2"/>
  <c r="ALF2" i="2"/>
  <c r="ATB2" i="11" l="1"/>
  <c r="ATE3" i="11"/>
  <c r="ALK2" i="2"/>
  <c r="ALN3" i="2"/>
  <c r="ALI2" i="2"/>
  <c r="ALL3" i="2"/>
  <c r="ATE2" i="11" l="1"/>
  <c r="ATF3" i="11"/>
  <c r="ALN2" i="2"/>
  <c r="ALQ3" i="2"/>
  <c r="ALL2" i="2"/>
  <c r="ALO3" i="2"/>
  <c r="ATG3" i="11" l="1"/>
  <c r="ATF2" i="11"/>
  <c r="ALQ2" i="2"/>
  <c r="ALT3" i="2"/>
  <c r="ALT2" i="2" s="1"/>
  <c r="ALR3" i="2"/>
  <c r="ALO2" i="2"/>
  <c r="ATH3" i="11" l="1"/>
  <c r="ATG2" i="11"/>
  <c r="ALR2" i="2"/>
  <c r="ALU3" i="2"/>
  <c r="ATH2" i="11" l="1"/>
  <c r="ATI3" i="11"/>
  <c r="ALW3" i="2"/>
  <c r="ALX3" i="2" s="1"/>
  <c r="ALU2" i="2"/>
  <c r="ATI2" i="11" l="1"/>
  <c r="ATJ3" i="11"/>
  <c r="ALX2" i="2"/>
  <c r="AMA3" i="2"/>
  <c r="ALW2" i="2"/>
  <c r="ALY3" i="2"/>
  <c r="ATJ2" i="11" l="1"/>
  <c r="ATK3" i="11"/>
  <c r="AMA2" i="2"/>
  <c r="AMD3" i="2"/>
  <c r="ALY2" i="2"/>
  <c r="AMB3" i="2"/>
  <c r="ATL3" i="11" l="1"/>
  <c r="ATK2" i="11"/>
  <c r="AMD2" i="2"/>
  <c r="AMG3" i="2"/>
  <c r="AMB2" i="2"/>
  <c r="AME3" i="2"/>
  <c r="ATM3" i="11" l="1"/>
  <c r="ATL2" i="11"/>
  <c r="AMG2" i="2"/>
  <c r="AMJ3" i="2"/>
  <c r="AME2" i="2"/>
  <c r="AMH3" i="2"/>
  <c r="ATM2" i="11" l="1"/>
  <c r="ATN3" i="11"/>
  <c r="AMJ2" i="2"/>
  <c r="AMM3" i="2"/>
  <c r="AMM2" i="2" s="1"/>
  <c r="AMK3" i="2"/>
  <c r="AMH2" i="2"/>
  <c r="ATN2" i="11" l="1"/>
  <c r="ATO3" i="11"/>
  <c r="AMK2" i="2"/>
  <c r="AMN3" i="2"/>
  <c r="ATO2" i="11" l="1"/>
  <c r="ATP3" i="11"/>
  <c r="AMP3" i="2"/>
  <c r="AMQ3" i="2" s="1"/>
  <c r="AMN2" i="2"/>
  <c r="ATP2" i="11" l="1"/>
  <c r="ATQ3" i="11"/>
  <c r="AMQ2" i="2"/>
  <c r="AMT3" i="2"/>
  <c r="AMP2" i="2"/>
  <c r="AMR3" i="2"/>
  <c r="ATQ2" i="11" l="1"/>
  <c r="ATR3" i="11"/>
  <c r="AMT2" i="2"/>
  <c r="AMW3" i="2"/>
  <c r="AMR2" i="2"/>
  <c r="AMU3" i="2"/>
  <c r="ATR2" i="11" l="1"/>
  <c r="ATS3" i="11"/>
  <c r="AMW2" i="2"/>
  <c r="AMZ3" i="2"/>
  <c r="AMU2" i="2"/>
  <c r="AMX3" i="2"/>
  <c r="ATT3" i="11" l="1"/>
  <c r="ATS2" i="11"/>
  <c r="AMZ2" i="2"/>
  <c r="ANC3" i="2"/>
  <c r="AMX2" i="2"/>
  <c r="ANA3" i="2"/>
  <c r="ATT2" i="11" l="1"/>
  <c r="ATU3" i="11"/>
  <c r="ANC2" i="2"/>
  <c r="ANF3" i="2"/>
  <c r="ANF2" i="2" s="1"/>
  <c r="ANA2" i="2"/>
  <c r="AND3" i="2"/>
  <c r="ATU2" i="11" l="1"/>
  <c r="ATV3" i="11"/>
  <c r="AND2" i="2"/>
  <c r="ANG3" i="2"/>
  <c r="ATV2" i="11" l="1"/>
  <c r="ATW3" i="11"/>
  <c r="ANG2" i="2"/>
  <c r="ANI3" i="2"/>
  <c r="ANJ3" i="2" s="1"/>
  <c r="ATW2" i="11" l="1"/>
  <c r="ATX3" i="11"/>
  <c r="ANJ2" i="2"/>
  <c r="ANM3" i="2"/>
  <c r="ANI2" i="2"/>
  <c r="ANK3" i="2"/>
  <c r="ATX2" i="11" l="1"/>
  <c r="ATY3" i="11"/>
  <c r="ANM2" i="2"/>
  <c r="ANP3" i="2"/>
  <c r="ANP2" i="2" s="1"/>
  <c r="ANK2" i="2"/>
  <c r="ANN3" i="2"/>
  <c r="ATY2" i="11" l="1"/>
  <c r="ATZ3" i="11"/>
  <c r="ANN2" i="2"/>
  <c r="ANQ3" i="2"/>
  <c r="ATZ2" i="11" l="1"/>
  <c r="AUA3" i="11"/>
  <c r="ANS3" i="2"/>
  <c r="ANT3" i="2" s="1"/>
  <c r="ANQ2" i="2"/>
  <c r="AUA2" i="11" l="1"/>
  <c r="AUB3" i="11"/>
  <c r="ANT2" i="2"/>
  <c r="ANW3" i="2"/>
  <c r="ANU3" i="2"/>
  <c r="ANS2" i="2"/>
  <c r="AUB2" i="11" l="1"/>
  <c r="AUC3" i="11"/>
  <c r="ANW2" i="2"/>
  <c r="ANZ3" i="2"/>
  <c r="ANU2" i="2"/>
  <c r="ANX3" i="2"/>
  <c r="AUC2" i="11" l="1"/>
  <c r="AUD3" i="11"/>
  <c r="ANZ2" i="2"/>
  <c r="AOC3" i="2"/>
  <c r="ANX2" i="2"/>
  <c r="AOA3" i="2"/>
  <c r="AUD2" i="11" l="1"/>
  <c r="AUE3" i="11"/>
  <c r="AOC2" i="2"/>
  <c r="AOF3" i="2"/>
  <c r="AOA2" i="2"/>
  <c r="AOD3" i="2"/>
  <c r="AUE2" i="11" l="1"/>
  <c r="AUF3" i="11"/>
  <c r="AOF2" i="2"/>
  <c r="AOI3" i="2"/>
  <c r="AOG3" i="2"/>
  <c r="AOD2" i="2"/>
  <c r="AUF2" i="11" l="1"/>
  <c r="AUG3" i="11"/>
  <c r="AOI2" i="2"/>
  <c r="AOL3" i="2"/>
  <c r="AOG2" i="2"/>
  <c r="AOJ3" i="2"/>
  <c r="AUG2" i="11" l="1"/>
  <c r="AUH3" i="11"/>
  <c r="AOL2" i="2"/>
  <c r="AOO3" i="2"/>
  <c r="AOJ2" i="2"/>
  <c r="AOM3" i="2"/>
  <c r="AUH2" i="11" l="1"/>
  <c r="AUI3" i="11"/>
  <c r="AOO2" i="2"/>
  <c r="AOR3" i="2"/>
  <c r="AOR2" i="2" s="1"/>
  <c r="AOM2" i="2"/>
  <c r="AOP3" i="2"/>
  <c r="AUI2" i="11" l="1"/>
  <c r="AUJ3" i="11"/>
  <c r="AOP2" i="2"/>
  <c r="AOS3" i="2"/>
  <c r="AUJ2" i="11" l="1"/>
  <c r="AUK3" i="11"/>
  <c r="AOU3" i="2"/>
  <c r="AOV3" i="2" s="1"/>
  <c r="AOS2" i="2"/>
  <c r="AUK2" i="11" l="1"/>
  <c r="AUL3" i="11"/>
  <c r="AOV2" i="2"/>
  <c r="AOY3" i="2"/>
  <c r="AOU2" i="2"/>
  <c r="AOW3" i="2"/>
  <c r="AUL2" i="11" l="1"/>
  <c r="AUM3" i="11"/>
  <c r="AOY2" i="2"/>
  <c r="APB3" i="2"/>
  <c r="AOZ3" i="2"/>
  <c r="AOW2" i="2"/>
  <c r="AUN3" i="11" l="1"/>
  <c r="AUM2" i="11"/>
  <c r="APB2" i="2"/>
  <c r="APE3" i="2"/>
  <c r="APC3" i="2"/>
  <c r="AOZ2" i="2"/>
  <c r="AUN2" i="11" l="1"/>
  <c r="AUO3" i="11"/>
  <c r="APE2" i="2"/>
  <c r="APH3" i="2"/>
  <c r="APF3" i="2"/>
  <c r="APC2" i="2"/>
  <c r="AUO2" i="11" l="1"/>
  <c r="AUP3" i="11"/>
  <c r="APH2" i="2"/>
  <c r="APK3" i="2"/>
  <c r="API3" i="2"/>
  <c r="APF2" i="2"/>
  <c r="AUP2" i="11" l="1"/>
  <c r="AUQ3" i="11"/>
  <c r="APK2" i="2"/>
  <c r="APN3" i="2"/>
  <c r="APN2" i="2" s="1"/>
  <c r="API2" i="2"/>
  <c r="APL3" i="2"/>
  <c r="APO3" i="2" s="1"/>
  <c r="APO2" i="2" s="1"/>
  <c r="AUQ2" i="11" l="1"/>
  <c r="AUR3" i="11"/>
  <c r="APL2" i="2"/>
  <c r="AUS3" i="11" l="1"/>
  <c r="AUR2" i="11"/>
  <c r="APQ3" i="2"/>
  <c r="AUS2" i="11" l="1"/>
  <c r="AUT3" i="11"/>
  <c r="APR3" i="2"/>
  <c r="APQ2" i="2"/>
  <c r="AUT2" i="11" l="1"/>
  <c r="AUU3" i="11"/>
  <c r="APS3" i="2"/>
  <c r="APR2" i="2"/>
  <c r="AUU2" i="11" l="1"/>
  <c r="AUV3" i="11"/>
  <c r="APS2" i="2"/>
  <c r="APT3" i="2"/>
  <c r="APU3" i="2" s="1"/>
  <c r="AUV2" i="11" l="1"/>
  <c r="AUW3" i="11"/>
  <c r="APU2" i="2"/>
  <c r="APX3" i="2"/>
  <c r="APX2" i="2" s="1"/>
  <c r="APT2" i="2"/>
  <c r="APV3" i="2"/>
  <c r="AUW2" i="11" l="1"/>
  <c r="AUX3" i="11"/>
  <c r="APY3" i="2"/>
  <c r="APV2" i="2"/>
  <c r="AUX2" i="11" l="1"/>
  <c r="AUY3" i="11"/>
  <c r="APY2" i="2"/>
  <c r="AQA3" i="2"/>
  <c r="AQB3" i="2" s="1"/>
  <c r="AUY2" i="11" l="1"/>
  <c r="AUZ3" i="11"/>
  <c r="AQB2" i="2"/>
  <c r="AQE3" i="2"/>
  <c r="AQA2" i="2"/>
  <c r="AQC3" i="2"/>
  <c r="AVA3" i="11" l="1"/>
  <c r="AUZ2" i="11"/>
  <c r="AQE2" i="2"/>
  <c r="AQH3" i="2"/>
  <c r="AQF3" i="2"/>
  <c r="AQC2" i="2"/>
  <c r="AVB3" i="11" l="1"/>
  <c r="AVA2" i="11"/>
  <c r="AQH2" i="2"/>
  <c r="AQK3" i="2"/>
  <c r="AQI3" i="2"/>
  <c r="AQF2" i="2"/>
  <c r="AVB2" i="11" l="1"/>
  <c r="AVC3" i="11"/>
  <c r="AQK2" i="2"/>
  <c r="AQN3" i="2"/>
  <c r="AQL3" i="2"/>
  <c r="AQI2" i="2"/>
  <c r="AQN2" i="2" l="1"/>
  <c r="AQQ3" i="2"/>
  <c r="AQQ2" i="2" s="1"/>
  <c r="AVC2" i="11"/>
  <c r="AVD3" i="11"/>
  <c r="AQO3" i="2"/>
  <c r="AQL2" i="2"/>
  <c r="AVD2" i="11" l="1"/>
  <c r="AVE3" i="11"/>
  <c r="AQO2" i="2"/>
  <c r="AQR3" i="2"/>
  <c r="AVE2" i="11" l="1"/>
  <c r="AVF3" i="11"/>
  <c r="AQR2" i="2"/>
  <c r="AQT3" i="2"/>
  <c r="AQU3" i="2" s="1"/>
  <c r="AQU2" i="2" l="1"/>
  <c r="AQX3" i="2"/>
  <c r="AVG3" i="11"/>
  <c r="AVF2" i="11"/>
  <c r="AQT2" i="2"/>
  <c r="AQV3" i="2"/>
  <c r="AQX2" i="2" l="1"/>
  <c r="ARA3" i="2"/>
  <c r="AVG2" i="11"/>
  <c r="AVH3" i="11"/>
  <c r="AQY3" i="2"/>
  <c r="AQV2" i="2"/>
  <c r="ARA2" i="2" l="1"/>
  <c r="ARD3" i="2"/>
  <c r="AVH2" i="11"/>
  <c r="AVI3" i="11"/>
  <c r="ARB3" i="2"/>
  <c r="AQY2" i="2"/>
  <c r="ARD2" i="2" l="1"/>
  <c r="ARG3" i="2"/>
  <c r="AVI2" i="11"/>
  <c r="AVJ3" i="11"/>
  <c r="ARE3" i="2"/>
  <c r="ARB2" i="2"/>
  <c r="ARG2" i="2" l="1"/>
  <c r="ARJ3" i="2"/>
  <c r="ARJ2" i="2" s="1"/>
  <c r="AVJ2" i="11"/>
  <c r="AVK3" i="11"/>
  <c r="ARH3" i="2"/>
  <c r="ARE2" i="2"/>
  <c r="AVK2" i="11" l="1"/>
  <c r="AVL3" i="11"/>
  <c r="ARH2" i="2"/>
  <c r="ARK3" i="2"/>
  <c r="AVL2" i="11" l="1"/>
  <c r="AVM3" i="11"/>
  <c r="ARK2" i="2"/>
  <c r="ARM3" i="2"/>
  <c r="ARN3" i="2" s="1"/>
  <c r="ARN2" i="2" l="1"/>
  <c r="ARQ3" i="2"/>
  <c r="AVM2" i="11"/>
  <c r="AVN3" i="11"/>
  <c r="ARM2" i="2"/>
  <c r="ARO3" i="2"/>
  <c r="ARQ2" i="2" l="1"/>
  <c r="ART3" i="2"/>
  <c r="AVN2" i="11"/>
  <c r="AVO3" i="11"/>
  <c r="ARR3" i="2"/>
  <c r="ARO2" i="2"/>
  <c r="ART2" i="2" l="1"/>
  <c r="ARW3" i="2"/>
  <c r="AVP3" i="11"/>
  <c r="AVO2" i="11"/>
  <c r="ARU3" i="2"/>
  <c r="ARR2" i="2"/>
  <c r="ARW2" i="2" l="1"/>
  <c r="ARZ3" i="2"/>
  <c r="AVP2" i="11"/>
  <c r="AVQ3" i="11"/>
  <c r="ARU2" i="2"/>
  <c r="ARX3" i="2"/>
  <c r="ARZ2" i="2" l="1"/>
  <c r="ASC3" i="2"/>
  <c r="ASC2" i="2" s="1"/>
  <c r="AVQ2" i="11"/>
  <c r="AVR3" i="11"/>
  <c r="ASA3" i="2"/>
  <c r="ARX2" i="2"/>
  <c r="AVR2" i="11" l="1"/>
  <c r="AVS3" i="11"/>
  <c r="ASA2" i="2"/>
  <c r="ASD3" i="2"/>
  <c r="AVS2" i="11" l="1"/>
  <c r="AVT3" i="11"/>
  <c r="ASD2" i="2"/>
  <c r="ASF3" i="2"/>
  <c r="ASG3" i="2" s="1"/>
  <c r="ASG2" i="2" l="1"/>
  <c r="ASJ3" i="2"/>
  <c r="AVT2" i="11"/>
  <c r="AVU3" i="11"/>
  <c r="ASF2" i="2"/>
  <c r="ASH3" i="2"/>
  <c r="ASJ2" i="2" l="1"/>
  <c r="ASM3" i="2"/>
  <c r="AVU2" i="11"/>
  <c r="AVV3" i="11"/>
  <c r="ASK3" i="2"/>
  <c r="ASH2" i="2"/>
  <c r="ASM2" i="2" l="1"/>
  <c r="ASP3" i="2"/>
  <c r="AVW3" i="11"/>
  <c r="AVV2" i="11"/>
  <c r="ASN3" i="2"/>
  <c r="ASK2" i="2"/>
  <c r="ASP2" i="2" l="1"/>
  <c r="ASS3" i="2"/>
  <c r="AVW2" i="11"/>
  <c r="AVX3" i="11"/>
  <c r="ASQ3" i="2"/>
  <c r="ASN2" i="2"/>
  <c r="ASS2" i="2" l="1"/>
  <c r="ASV3" i="2"/>
  <c r="ASV2" i="2" s="1"/>
  <c r="AVX2" i="11"/>
  <c r="AVY3" i="11"/>
  <c r="AST3" i="2"/>
  <c r="ASQ2" i="2"/>
  <c r="AVY2" i="11" l="1"/>
  <c r="AVZ3" i="11"/>
  <c r="AST2" i="2"/>
  <c r="ASW3" i="2"/>
  <c r="AVZ2" i="11" l="1"/>
  <c r="AWA3" i="11"/>
  <c r="ASW2" i="2"/>
  <c r="ASY3" i="2"/>
  <c r="ASZ3" i="2" s="1"/>
  <c r="ASZ2" i="2" l="1"/>
  <c r="ATC3" i="2"/>
  <c r="AWA2" i="11"/>
  <c r="AWB3" i="11"/>
  <c r="ASY2" i="2"/>
  <c r="ATA3" i="2"/>
  <c r="ATC2" i="2" l="1"/>
  <c r="ATF3" i="2"/>
  <c r="AWB2" i="11"/>
  <c r="AWC3" i="11"/>
  <c r="ATD3" i="2"/>
  <c r="ATA2" i="2"/>
  <c r="ATF2" i="2" l="1"/>
  <c r="ATI3" i="2"/>
  <c r="AWD3" i="11"/>
  <c r="AWC2" i="11"/>
  <c r="ATD2" i="2"/>
  <c r="ATG3" i="2"/>
  <c r="ATI2" i="2" l="1"/>
  <c r="ATL3" i="2"/>
  <c r="AWE3" i="11"/>
  <c r="AWD2" i="11"/>
  <c r="ATG2" i="2"/>
  <c r="ATJ3" i="2"/>
  <c r="ATL2" i="2" l="1"/>
  <c r="ATO3" i="2"/>
  <c r="ATO2" i="2" s="1"/>
  <c r="AWE2" i="11"/>
  <c r="AWF3" i="11"/>
  <c r="ATJ2" i="2"/>
  <c r="ATM3" i="2"/>
  <c r="AWF2" i="11" l="1"/>
  <c r="AWG3" i="11"/>
  <c r="ATM2" i="2"/>
  <c r="ATP3" i="2"/>
  <c r="AWG2" i="11" l="1"/>
  <c r="AWH3" i="11"/>
  <c r="ATR3" i="2"/>
  <c r="ATS3" i="2" s="1"/>
  <c r="ATP2" i="2"/>
  <c r="ATS2" i="2" l="1"/>
  <c r="ATV3" i="2"/>
  <c r="AWH2" i="11"/>
  <c r="AWI3" i="11"/>
  <c r="ATR2" i="2"/>
  <c r="ATT3" i="2"/>
  <c r="ATV2" i="2" l="1"/>
  <c r="ATY3" i="2"/>
  <c r="AWI2" i="11"/>
  <c r="AWJ3" i="11"/>
  <c r="ATW3" i="2"/>
  <c r="ATT2" i="2"/>
  <c r="ATY2" i="2" l="1"/>
  <c r="AUB3" i="2"/>
  <c r="AWJ2" i="11"/>
  <c r="AWK3" i="11"/>
  <c r="ATW2" i="2"/>
  <c r="ATZ3" i="2"/>
  <c r="AUB2" i="2" l="1"/>
  <c r="AUE3" i="2"/>
  <c r="AWK2" i="11"/>
  <c r="AWL3" i="11"/>
  <c r="AUC3" i="2"/>
  <c r="ATZ2" i="2"/>
  <c r="AUE2" i="2" l="1"/>
  <c r="AUH3" i="2"/>
  <c r="AUH2" i="2" s="1"/>
  <c r="AWL2" i="11"/>
  <c r="AWM3" i="11"/>
  <c r="AUC2" i="2"/>
  <c r="AUF3" i="2"/>
  <c r="AWM2" i="11" l="1"/>
  <c r="AWN3" i="11"/>
  <c r="AUF2" i="2"/>
  <c r="AUI3" i="2"/>
  <c r="AWN2" i="11" l="1"/>
  <c r="AWO3" i="11"/>
  <c r="AUI2" i="2"/>
  <c r="AUK3" i="2"/>
  <c r="AUL3" i="2" s="1"/>
  <c r="AUL2" i="2" l="1"/>
  <c r="AUO3" i="2"/>
  <c r="AWO2" i="11"/>
  <c r="AWP3" i="11"/>
  <c r="AUK2" i="2"/>
  <c r="AUM3" i="2"/>
  <c r="AUO2" i="2" l="1"/>
  <c r="AUR3" i="2"/>
  <c r="AWQ3" i="11"/>
  <c r="AWP2" i="11"/>
  <c r="AUP3" i="2"/>
  <c r="AUM2" i="2"/>
  <c r="AUR2" i="2" l="1"/>
  <c r="AUU3" i="2"/>
  <c r="AWR3" i="11"/>
  <c r="AWQ2" i="11"/>
  <c r="AUS3" i="2"/>
  <c r="AUP2" i="2"/>
  <c r="AUU2" i="2" l="1"/>
  <c r="AUX3" i="2"/>
  <c r="AWR2" i="11"/>
  <c r="AWS3" i="11"/>
  <c r="AUV3" i="2"/>
  <c r="AUS2" i="2"/>
  <c r="AUX2" i="2" l="1"/>
  <c r="AVA3" i="2"/>
  <c r="AVA2" i="2" s="1"/>
  <c r="AWS2" i="11"/>
  <c r="AWT3" i="11"/>
  <c r="AUY3" i="2"/>
  <c r="AUV2" i="2"/>
  <c r="AWT2" i="11" l="1"/>
  <c r="AWU3" i="11"/>
  <c r="AUY2" i="2"/>
  <c r="AVB3" i="2"/>
  <c r="AWU2" i="11" l="1"/>
  <c r="AWV3" i="11"/>
  <c r="AVB2" i="2"/>
  <c r="AVD3" i="2"/>
  <c r="AVE3" i="2" s="1"/>
  <c r="AVE2" i="2" l="1"/>
  <c r="AVH3" i="2"/>
  <c r="AWV2" i="11"/>
  <c r="AWW3" i="11"/>
  <c r="AVD2" i="2"/>
  <c r="AVF3" i="2"/>
  <c r="AVH2" i="2" l="1"/>
  <c r="AVK3" i="2"/>
  <c r="AWX3" i="11"/>
  <c r="AWW2" i="11"/>
  <c r="AVI3" i="2"/>
  <c r="AVF2" i="2"/>
  <c r="AVK2" i="2" l="1"/>
  <c r="AVN3" i="2"/>
  <c r="AWX2" i="11"/>
  <c r="AWY3" i="11"/>
  <c r="AVL3" i="2"/>
  <c r="AVI2" i="2"/>
  <c r="AVN2" i="2" l="1"/>
  <c r="AVQ3" i="2"/>
  <c r="AWY2" i="11"/>
  <c r="AWZ3" i="11"/>
  <c r="AVO3" i="2"/>
  <c r="AVL2" i="2"/>
  <c r="AVQ2" i="2" l="1"/>
  <c r="AVT3" i="2"/>
  <c r="AVT2" i="2" s="1"/>
  <c r="AWZ2" i="11"/>
  <c r="AXA3" i="11"/>
  <c r="AVO2" i="2"/>
  <c r="AVR3" i="2"/>
  <c r="AXA2" i="11" l="1"/>
  <c r="AXB3" i="11"/>
  <c r="AXB2" i="11" s="1"/>
  <c r="AVR2" i="2"/>
  <c r="AVU3" i="2"/>
  <c r="AVU2" i="2" l="1"/>
  <c r="AVW3" i="2"/>
  <c r="AVX3" i="2" s="1"/>
  <c r="AVX2" i="2" l="1"/>
  <c r="AWA3" i="2"/>
  <c r="AVW2" i="2"/>
  <c r="AVY3" i="2"/>
  <c r="AWA2" i="2" l="1"/>
  <c r="AWD3" i="2"/>
  <c r="AWB3" i="2"/>
  <c r="AVY2" i="2"/>
  <c r="AWD2" i="2" l="1"/>
  <c r="AWG3" i="2"/>
  <c r="AWG2" i="2" s="1"/>
  <c r="AWE3" i="2"/>
  <c r="AWB2" i="2"/>
  <c r="AWH3" i="2" l="1"/>
  <c r="AWE2" i="2"/>
  <c r="AWH2" i="2" l="1"/>
  <c r="AWJ3" i="2"/>
  <c r="AWJ2" i="2" l="1"/>
  <c r="AWK3" i="2"/>
  <c r="AWL3" i="2" l="1"/>
  <c r="AWK2" i="2"/>
  <c r="AWL2" i="2" l="1"/>
  <c r="AWM3" i="2"/>
  <c r="AWN3" i="2" l="1"/>
  <c r="AWM2" i="2"/>
  <c r="AWO3" i="2" l="1"/>
  <c r="AWN2" i="2"/>
  <c r="AWP3" i="2" l="1"/>
  <c r="AWO2" i="2"/>
  <c r="AWP2" i="2" l="1"/>
  <c r="AWQ3" i="2"/>
  <c r="AWQ2" i="2" l="1"/>
  <c r="AWR3" i="2"/>
  <c r="AWR2" i="2" l="1"/>
  <c r="AWS3" i="2"/>
  <c r="AWS2" i="2" l="1"/>
  <c r="AWT3" i="2"/>
  <c r="AWT2" i="2" l="1"/>
  <c r="AWU3" i="2"/>
  <c r="AWU2" i="2" l="1"/>
  <c r="AWV3" i="2"/>
  <c r="AWV2" i="2" l="1"/>
  <c r="AWW3" i="2"/>
  <c r="AWW2" i="2" l="1"/>
  <c r="AWX3" i="2"/>
  <c r="AWY3" i="2" l="1"/>
  <c r="AWX2" i="2"/>
  <c r="AWZ3" i="2" l="1"/>
  <c r="AWY2" i="2"/>
  <c r="AWZ2" i="2" l="1"/>
  <c r="AXA3" i="2"/>
  <c r="AXB3" i="2" l="1"/>
  <c r="AXA2" i="2"/>
  <c r="AXC3" i="2" l="1"/>
  <c r="AXB2" i="2"/>
  <c r="AXD3" i="2" l="1"/>
  <c r="AXC2" i="2"/>
  <c r="AXE3" i="2" l="1"/>
  <c r="AXD2" i="2"/>
  <c r="AXF3" i="2" l="1"/>
  <c r="AXE2" i="2"/>
  <c r="AXF2" i="2" l="1"/>
  <c r="AXG3" i="2"/>
  <c r="AXG2" i="2" l="1"/>
  <c r="AXH3" i="2"/>
  <c r="AXI3" i="2" l="1"/>
  <c r="AXH2" i="2"/>
  <c r="AXJ3" i="2" l="1"/>
  <c r="AXI2" i="2"/>
  <c r="AXK3" i="2" l="1"/>
  <c r="AXJ2" i="2"/>
  <c r="AXK2" i="2" l="1"/>
  <c r="AXL3" i="2"/>
  <c r="AXL2" i="2" l="1"/>
  <c r="AXM3" i="2"/>
  <c r="AXM2" i="2" l="1"/>
  <c r="AXN3" i="2"/>
  <c r="AXO3" i="2" l="1"/>
  <c r="AXN2" i="2"/>
  <c r="AXP3" i="2" l="1"/>
  <c r="AXO2" i="2"/>
  <c r="AXP2" i="2" l="1"/>
  <c r="AXQ3" i="2"/>
  <c r="AXR3" i="2" l="1"/>
  <c r="AXQ2" i="2"/>
  <c r="AXS3" i="2" l="1"/>
  <c r="AXR2" i="2"/>
  <c r="AXT3" i="2" l="1"/>
  <c r="AXS2" i="2"/>
  <c r="AXT2" i="2" l="1"/>
  <c r="AXU3" i="2"/>
  <c r="AXU2" i="2" l="1"/>
  <c r="AXV3" i="2"/>
  <c r="AXW3" i="2" l="1"/>
  <c r="AXV2" i="2"/>
  <c r="AXX3" i="2" l="1"/>
  <c r="AXW2" i="2"/>
  <c r="AXY3" i="2" l="1"/>
  <c r="AXX2" i="2"/>
  <c r="AXZ3" i="2" l="1"/>
  <c r="AXY2" i="2"/>
  <c r="AXZ2" i="2" l="1"/>
  <c r="AYA3" i="2"/>
  <c r="AYA2" i="2" l="1"/>
  <c r="AYB3" i="2"/>
  <c r="AYB2" i="2" l="1"/>
  <c r="AYC3" i="2"/>
  <c r="AYD3" i="2" l="1"/>
  <c r="AYC2" i="2"/>
  <c r="AYE3" i="2" l="1"/>
  <c r="AYD2" i="2"/>
  <c r="AYF3" i="2" l="1"/>
  <c r="AYE2" i="2"/>
  <c r="AYG3" i="2" l="1"/>
  <c r="AYF2" i="2"/>
  <c r="AYH3" i="2" l="1"/>
  <c r="AYG2" i="2"/>
  <c r="AYH2" i="2" l="1"/>
  <c r="AYI3" i="2"/>
  <c r="AYJ3" i="2" l="1"/>
  <c r="AYI2" i="2"/>
  <c r="AYJ2" i="2" l="1"/>
  <c r="AYK3" i="2"/>
  <c r="AYL3" i="2" l="1"/>
  <c r="AYK2" i="2"/>
  <c r="AYL2" i="2" l="1"/>
  <c r="AYM3" i="2"/>
  <c r="AYN3" i="2" l="1"/>
  <c r="AYM2" i="2"/>
  <c r="AYO3" i="2" l="1"/>
  <c r="AYN2" i="2"/>
  <c r="AYO2" i="2" l="1"/>
  <c r="AYP3" i="2"/>
  <c r="AYQ3" i="2" l="1"/>
  <c r="AYP2" i="2"/>
  <c r="AYR3" i="2" l="1"/>
  <c r="AYQ2" i="2"/>
  <c r="AYS3" i="2" l="1"/>
  <c r="AYR2" i="2"/>
  <c r="AYT3" i="2" l="1"/>
  <c r="AYS2" i="2"/>
  <c r="AYT2" i="2" l="1"/>
  <c r="AYU3" i="2"/>
  <c r="AYU2" i="2" l="1"/>
  <c r="AYV3" i="2"/>
  <c r="AYV2" i="2" l="1"/>
  <c r="AYW3" i="2"/>
  <c r="AYX3" i="2" l="1"/>
  <c r="AYW2" i="2"/>
  <c r="AYY3" i="2" l="1"/>
  <c r="AYX2" i="2"/>
  <c r="AYZ3" i="2" l="1"/>
  <c r="AYY2" i="2"/>
  <c r="AZA3" i="2" l="1"/>
  <c r="AYZ2" i="2"/>
  <c r="AZA2" i="2" l="1"/>
  <c r="AZB3" i="2"/>
  <c r="AZC3" i="2" l="1"/>
  <c r="AZB2" i="2"/>
  <c r="AZD3" i="2" l="1"/>
  <c r="AZC2" i="2"/>
  <c r="AZE3" i="2" l="1"/>
  <c r="AZD2" i="2"/>
  <c r="AZE2" i="2" l="1"/>
  <c r="AZF3" i="2"/>
  <c r="AZF2" i="2" l="1"/>
  <c r="AZG3" i="2"/>
  <c r="AZG2" i="2" l="1"/>
  <c r="AZH3" i="2"/>
  <c r="AZH2" i="2" l="1"/>
  <c r="AZI3" i="2"/>
  <c r="AZJ3" i="2" l="1"/>
  <c r="AZI2" i="2"/>
  <c r="AZK3" i="2" l="1"/>
  <c r="AZJ2" i="2"/>
  <c r="AZL3" i="2" l="1"/>
  <c r="AZK2" i="2"/>
  <c r="AZM3" i="2" l="1"/>
  <c r="AZL2" i="2"/>
  <c r="AZM2" i="2" l="1"/>
  <c r="AZN3" i="2"/>
  <c r="AZO3" i="2" l="1"/>
  <c r="AZN2" i="2"/>
  <c r="AZP3" i="2" l="1"/>
  <c r="AZO2" i="2"/>
  <c r="AZQ3" i="2" l="1"/>
  <c r="AZP2" i="2"/>
  <c r="AZR3" i="2" l="1"/>
  <c r="AZQ2" i="2"/>
  <c r="AZR2" i="2" l="1"/>
  <c r="AZS3" i="2"/>
  <c r="AZS2" i="2" l="1"/>
  <c r="AZT3" i="2"/>
  <c r="AZU3" i="2" l="1"/>
  <c r="AZT2" i="2"/>
  <c r="AZV3" i="2" l="1"/>
  <c r="AZU2" i="2"/>
  <c r="AZV2" i="2" l="1"/>
  <c r="AZW3" i="2"/>
  <c r="AZX3" i="2" l="1"/>
  <c r="AZW2" i="2"/>
  <c r="AZY3" i="2" l="1"/>
  <c r="AZX2" i="2"/>
  <c r="AZZ3" i="2" l="1"/>
  <c r="AZY2" i="2"/>
  <c r="BAA3" i="2" l="1"/>
  <c r="AZZ2" i="2"/>
  <c r="BAA2" i="2" l="1"/>
  <c r="BAB3" i="2"/>
  <c r="BAC3" i="2" l="1"/>
  <c r="BAB2" i="2"/>
  <c r="BAD3" i="2" l="1"/>
  <c r="BAC2" i="2"/>
  <c r="BAD2" i="2" l="1"/>
  <c r="BAE3" i="2"/>
  <c r="BAE2" i="2" l="1"/>
  <c r="BAF3" i="2"/>
  <c r="BAF2" i="2" l="1"/>
  <c r="BAG3" i="2"/>
  <c r="BAH3" i="2" l="1"/>
  <c r="BAG2" i="2"/>
  <c r="BAI3" i="2" l="1"/>
  <c r="BAH2" i="2"/>
  <c r="BAJ3" i="2" l="1"/>
  <c r="BAI2" i="2"/>
  <c r="BAK3" i="2" l="1"/>
  <c r="BAJ2" i="2"/>
  <c r="BAK2" i="2" l="1"/>
  <c r="BAL3" i="2"/>
  <c r="BAM3" i="2" l="1"/>
  <c r="BAL2" i="2"/>
  <c r="BAN3" i="2" l="1"/>
  <c r="BAM2" i="2"/>
  <c r="BAO3" i="2" l="1"/>
  <c r="BAN2" i="2"/>
  <c r="BAP3" i="2" l="1"/>
  <c r="BAO2" i="2"/>
  <c r="BAP2" i="2" l="1"/>
  <c r="BAQ3" i="2"/>
  <c r="BAR3" i="2" l="1"/>
  <c r="BAQ2" i="2"/>
  <c r="BAR2" i="2" l="1"/>
  <c r="BAS3" i="2"/>
  <c r="BAT3" i="2" l="1"/>
  <c r="BAT2" i="2" s="1"/>
  <c r="BAS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Ankur</author>
  </authors>
  <commentList>
    <comment ref="N1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W1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G10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P10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BI10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BS10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CB10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CJ10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CQ10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DA10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DJ10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DR10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EA10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EK10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ET10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FF10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FL10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FS10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FZ10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GJ10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GS10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HC10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HL10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HV10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IE10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IO10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IX10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JH10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JQ10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KA10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KJ10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KT10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LC10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LN10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LQ10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LX10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MG10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MQ10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MZ10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NJ10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NS10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OC10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OL10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OV10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PE10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PO10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PX10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QH10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QQ10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RA10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RH10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RR10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SA10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SG10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SM10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SS10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TD10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TM10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TW10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UF10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UN10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UW10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VG10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VP10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VX10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WG10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WS10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XB10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XL10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XU10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YG10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YP10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YZ10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ZI10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ZU10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AD10" authorId="0" shapeId="0" xr:uid="{00000000-0006-0000-0000-00004C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AN10" authorId="0" shapeId="0" xr:uid="{00000000-0006-0000-0000-00004D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AW10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BG10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BP10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BZ10" authorId="0" shapeId="0" xr:uid="{00000000-0006-0000-0000-000051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CI10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CS10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DB10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DL10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DU10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EA10" authorId="0" shapeId="0" xr:uid="{00000000-0006-0000-0000-000057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EJ10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ET10" authorId="0" shapeId="0" xr:uid="{00000000-0006-0000-0000-000059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FC10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FM10" authorId="0" shapeId="0" xr:uid="{00000000-0006-0000-0000-00005B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FV10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GH10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GQ10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HA10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HJ10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HT10" authorId="0" shapeId="0" xr:uid="{00000000-0006-0000-0000-000061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IC10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IK10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IS10" authorId="0" shapeId="0" xr:uid="{00000000-0006-0000-0000-000064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JD10" authorId="0" shapeId="0" xr:uid="{00000000-0006-0000-0000-000065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JM10" authorId="0" shapeId="0" xr:uid="{00000000-0006-0000-0000-000066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JW10" authorId="0" shapeId="0" xr:uid="{00000000-0006-0000-0000-000067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KF10" authorId="0" shapeId="0" xr:uid="{00000000-0006-0000-0000-000068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KP10" authorId="0" shapeId="0" xr:uid="{00000000-0006-0000-0000-000069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KY10" authorId="0" shapeId="0" xr:uid="{00000000-0006-0000-0000-00006A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LI10" authorId="0" shapeId="0" xr:uid="{00000000-0006-0000-0000-00006B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LR10" authorId="0" shapeId="0" xr:uid="{00000000-0006-0000-0000-00006C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MB10" authorId="0" shapeId="0" xr:uid="{00000000-0006-0000-0000-00006D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MK10" authorId="0" shapeId="0" xr:uid="{00000000-0006-0000-0000-00006E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MU10" authorId="0" shapeId="0" xr:uid="{00000000-0006-0000-0000-00006F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ND10" authorId="0" shapeId="0" xr:uid="{00000000-0006-0000-0000-000070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NN10" authorId="0" shapeId="0" xr:uid="{00000000-0006-0000-0000-000071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NU10" authorId="0" shapeId="0" xr:uid="{00000000-0006-0000-0000-000072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OA10" authorId="0" shapeId="0" xr:uid="{00000000-0006-0000-0000-000073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OG10" authorId="0" shapeId="0" xr:uid="{00000000-0006-0000-0000-000074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OP10" authorId="0" shapeId="0" xr:uid="{00000000-0006-0000-0000-000075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OZ10" authorId="0" shapeId="0" xr:uid="{00000000-0006-0000-0000-000076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PI10" authorId="0" shapeId="0" xr:uid="{00000000-0006-0000-0000-000077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PR10" authorId="0" shapeId="0" xr:uid="{00000000-0006-0000-0000-000078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PV10" authorId="0" shapeId="0" xr:uid="{00000000-0006-0000-0000-000079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QF10" authorId="0" shapeId="0" xr:uid="{00000000-0006-0000-0000-00007A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QO10" authorId="0" shapeId="0" xr:uid="{00000000-0006-0000-0000-00007B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QY10" authorId="0" shapeId="0" xr:uid="{00000000-0006-0000-0000-00007C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RH10" authorId="0" shapeId="0" xr:uid="{00000000-0006-0000-0000-00007D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RR10" authorId="0" shapeId="0" xr:uid="{00000000-0006-0000-0000-00007E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SA10" authorId="0" shapeId="0" xr:uid="{00000000-0006-0000-0000-00007F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SK10" authorId="0" shapeId="0" xr:uid="{00000000-0006-0000-0000-000080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ST10" authorId="0" shapeId="0" xr:uid="{00000000-0006-0000-0000-000081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TD10" authorId="0" shapeId="0" xr:uid="{00000000-0006-0000-0000-000082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TW10" authorId="0" shapeId="0" xr:uid="{00000000-0006-0000-0000-000083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UF10" authorId="0" shapeId="0" xr:uid="{00000000-0006-0000-0000-000084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UP10" authorId="0" shapeId="0" xr:uid="{00000000-0006-0000-0000-000085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UY10" authorId="0" shapeId="0" xr:uid="{00000000-0006-0000-0000-000086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VI10" authorId="0" shapeId="0" xr:uid="{00000000-0006-0000-0000-000087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VR10" authorId="0" shapeId="0" xr:uid="{00000000-0006-0000-0000-000088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WB10" authorId="0" shapeId="0" xr:uid="{00000000-0006-0000-0000-000089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WJ10" authorId="0" shapeId="0" xr:uid="{00000000-0006-0000-0000-00008A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WN10" authorId="0" shapeId="0" xr:uid="{00000000-0006-0000-0000-00008B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WQ10" authorId="0" shapeId="0" xr:uid="{00000000-0006-0000-0000-00008C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WU10" authorId="0" shapeId="0" xr:uid="{00000000-0006-0000-0000-00008D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WX10" authorId="0" shapeId="0" xr:uid="{00000000-0006-0000-0000-00008E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XB10" authorId="0" shapeId="0" xr:uid="{00000000-0006-0000-0000-00008F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XE10" authorId="0" shapeId="0" xr:uid="{00000000-0006-0000-0000-000090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XI10" authorId="0" shapeId="0" xr:uid="{00000000-0006-0000-0000-000091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XL10" authorId="0" shapeId="0" xr:uid="{00000000-0006-0000-0000-000092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XP10" authorId="0" shapeId="0" xr:uid="{00000000-0006-0000-0000-000093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XS10" authorId="0" shapeId="0" xr:uid="{00000000-0006-0000-0000-000094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XW10" authorId="0" shapeId="0" xr:uid="{00000000-0006-0000-0000-000095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XZ10" authorId="0" shapeId="0" xr:uid="{00000000-0006-0000-0000-000096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YD10" authorId="0" shapeId="0" xr:uid="{00000000-0006-0000-0000-000097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YG10" authorId="0" shapeId="0" xr:uid="{00000000-0006-0000-0000-000098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YK10" authorId="0" shapeId="0" xr:uid="{00000000-0006-0000-0000-000099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YN10" authorId="0" shapeId="0" xr:uid="{00000000-0006-0000-0000-00009A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YR10" authorId="0" shapeId="0" xr:uid="{00000000-0006-0000-0000-00009B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YU10" authorId="0" shapeId="0" xr:uid="{00000000-0006-0000-0000-00009C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YY10" authorId="0" shapeId="0" xr:uid="{00000000-0006-0000-0000-00009D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ZB10" authorId="0" shapeId="0" xr:uid="{00000000-0006-0000-0000-00009E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ZF10" authorId="0" shapeId="0" xr:uid="{00000000-0006-0000-0000-00009F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ZI10" authorId="0" shapeId="0" xr:uid="{00000000-0006-0000-0000-0000A0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ZM10" authorId="0" shapeId="0" xr:uid="{00000000-0006-0000-0000-0000A1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ZP10" authorId="0" shapeId="0" xr:uid="{00000000-0006-0000-0000-0000A2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ZT10" authorId="0" shapeId="0" xr:uid="{00000000-0006-0000-0000-0000A3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AZW10" authorId="0" shapeId="0" xr:uid="{00000000-0006-0000-0000-0000A4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BAA10" authorId="0" shapeId="0" xr:uid="{00000000-0006-0000-0000-0000A5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BAD10" authorId="0" shapeId="0" xr:uid="{00000000-0006-0000-0000-0000A6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BAH10" authorId="0" shapeId="0" xr:uid="{00000000-0006-0000-0000-0000A7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BAK10" authorId="0" shapeId="0" xr:uid="{00000000-0006-0000-0000-0000A8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BAO10" authorId="0" shapeId="0" xr:uid="{00000000-0006-0000-0000-0000A9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  <comment ref="BAR10" authorId="0" shapeId="0" xr:uid="{00000000-0006-0000-0000-0000AA000000}">
      <text>
        <r>
          <rPr>
            <b/>
            <sz val="9"/>
            <color indexed="81"/>
            <rFont val="Tahoma"/>
            <family val="2"/>
          </rPr>
          <t>Ankur:</t>
        </r>
        <r>
          <rPr>
            <sz val="9"/>
            <color indexed="81"/>
            <rFont val="Tahoma"/>
            <family val="2"/>
          </rPr>
          <t xml:space="preserve">
B-Shift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Jitender Kumar</author>
  </authors>
  <commentList>
    <comment ref="AC10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Jitender Kumar:</t>
        </r>
        <r>
          <rPr>
            <sz val="9"/>
            <color indexed="81"/>
            <rFont val="Tahoma"/>
            <family val="2"/>
          </rPr>
          <t xml:space="preserve">
Ayumu Nakashima San</t>
        </r>
      </text>
    </comment>
    <comment ref="AF1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Jitender Kumar:</t>
        </r>
        <r>
          <rPr>
            <sz val="9"/>
            <color indexed="81"/>
            <rFont val="Tahoma"/>
            <family val="2"/>
          </rPr>
          <t xml:space="preserve">
Ayumu Nakashima San</t>
        </r>
      </text>
    </comment>
    <comment ref="AI10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Jitender Kumar:</t>
        </r>
        <r>
          <rPr>
            <sz val="9"/>
            <color indexed="81"/>
            <rFont val="Tahoma"/>
            <family val="2"/>
          </rPr>
          <t xml:space="preserve">
Ayumu Nakashima San</t>
        </r>
      </text>
    </comment>
  </commentList>
</comments>
</file>

<file path=xl/sharedStrings.xml><?xml version="1.0" encoding="utf-8"?>
<sst xmlns="http://schemas.openxmlformats.org/spreadsheetml/2006/main" count="2467" uniqueCount="923">
  <si>
    <t>Hired</t>
  </si>
  <si>
    <t>Absent</t>
  </si>
  <si>
    <t>Headcount available</t>
  </si>
  <si>
    <t>Particulars</t>
  </si>
  <si>
    <t>ASSOCIATES HEADCOUNT: WIRING HARNESS MANUFACTURING</t>
  </si>
  <si>
    <t>Present in Training Cell</t>
  </si>
  <si>
    <t>Handed-over after training (Cumulative)</t>
  </si>
  <si>
    <t>Returned (Cumulative)</t>
  </si>
  <si>
    <t>Separated (Cumulative)</t>
  </si>
  <si>
    <t>A-Shift</t>
  </si>
  <si>
    <t>B-Shift</t>
  </si>
  <si>
    <t>G-Shift</t>
  </si>
  <si>
    <t>C-Shift</t>
  </si>
  <si>
    <t>Hiring Plan</t>
  </si>
  <si>
    <t>Handover Plan</t>
  </si>
  <si>
    <t>Shift-wise Breakdown of Available Manpower</t>
  </si>
  <si>
    <t>Shift-wise Breakdown of Assigned Manpower</t>
  </si>
  <si>
    <t>Shift-wise Attendance</t>
  </si>
  <si>
    <t>Total Headcount (Present + Absent)</t>
  </si>
  <si>
    <t>Left in nos (Daily)</t>
  </si>
  <si>
    <t>ASSY and inspection Separated (Cumulative)</t>
    <phoneticPr fontId="4"/>
  </si>
  <si>
    <t>C&amp;C and inspection Separated (Cumulative)</t>
    <phoneticPr fontId="4"/>
  </si>
  <si>
    <t>ASSY and inspection absent</t>
    <phoneticPr fontId="4"/>
  </si>
  <si>
    <t>C&amp;C and inspection Handed-over after training (Cumulative)</t>
    <phoneticPr fontId="4"/>
  </si>
  <si>
    <t>ASSY Handed-over after training (Cumulative)</t>
    <phoneticPr fontId="4"/>
  </si>
  <si>
    <t>C&amp;C and inspection Headcount available</t>
    <phoneticPr fontId="4"/>
  </si>
  <si>
    <t>ASSY and inspection Headcount available</t>
    <phoneticPr fontId="4"/>
  </si>
  <si>
    <t>C&amp;C and inspection Net Available Headcount</t>
  </si>
  <si>
    <t>ASSY and inspection Net Available Headcount</t>
  </si>
  <si>
    <t>C&amp;C and inspection Absenteeism %</t>
  </si>
  <si>
    <t>ASSY and inspection Absenteeism %</t>
  </si>
  <si>
    <t>C&amp;C and inspection Headcount Required</t>
  </si>
  <si>
    <t>ASSY and inspection Headcount Required</t>
  </si>
  <si>
    <t>Assembly</t>
  </si>
  <si>
    <t>Grand Total</t>
  </si>
  <si>
    <t>SR. No.</t>
  </si>
  <si>
    <t>Department</t>
  </si>
  <si>
    <t>Required MP(Sep’20)</t>
  </si>
  <si>
    <t>GAP</t>
  </si>
  <si>
    <t>                                      Action</t>
  </si>
  <si>
    <t>C&amp;C</t>
  </si>
  <si>
    <t>C&amp;C QC</t>
  </si>
  <si>
    <t>Assembly QC</t>
  </si>
  <si>
    <t>QA</t>
  </si>
  <si>
    <t xml:space="preserve">Total </t>
  </si>
  <si>
    <t>Actual Mpas on 14.09.20</t>
  </si>
  <si>
    <t>34 nos under training and 30 person will be join till 16.09.20</t>
  </si>
  <si>
    <t>38 nos under training and 50 nos will be join till 16.09.20</t>
  </si>
  <si>
    <t>Transfer from Assembly QC</t>
  </si>
  <si>
    <t>Arogya Setu Status and their corresponding action</t>
  </si>
  <si>
    <t>Wellness-status from Arogya Setu Status</t>
  </si>
  <si>
    <t>Color</t>
  </si>
  <si>
    <t>Entry Restrictions</t>
  </si>
  <si>
    <t>Staff</t>
  </si>
  <si>
    <t>Associates</t>
  </si>
  <si>
    <t>Total</t>
  </si>
  <si>
    <t>GREEN CATEGORY - I -You are safe</t>
  </si>
  <si>
    <t>GREEN</t>
  </si>
  <si>
    <t>Permitted to enter in the FME premises</t>
  </si>
  <si>
    <t>GREEN CATEGORY II - Low risk of infection</t>
  </si>
  <si>
    <t>GREEN category III - Low risk of infection - recent contact with infected person</t>
  </si>
  <si>
    <t>YELLOW category I - Moderate risk of infection</t>
  </si>
  <si>
    <t>YELLOW</t>
  </si>
  <si>
    <t>YELLOW category II - Moderate risk of infection - recent contact with infected person</t>
  </si>
  <si>
    <t xml:space="preserve">Not permitted to enter in the FME premises, </t>
  </si>
  <si>
    <t>ORANGE category I - High risk of infection</t>
  </si>
  <si>
    <t>ORANGE</t>
  </si>
  <si>
    <t>ORANGE category II - recent contact with infected person</t>
  </si>
  <si>
    <t>RED - COVID Positive</t>
  </si>
  <si>
    <t>RED</t>
  </si>
  <si>
    <t>Note: Status is updated up to 09:30pm</t>
  </si>
  <si>
    <t>Old (Before Lockdown)</t>
  </si>
  <si>
    <t>Old ( More 3 Months)</t>
  </si>
  <si>
    <t>Gap</t>
    <phoneticPr fontId="4"/>
  </si>
  <si>
    <t>Hiring Actual</t>
  </si>
  <si>
    <t>Handover Actual</t>
  </si>
  <si>
    <t>Absenteeism</t>
  </si>
  <si>
    <t>Comment</t>
  </si>
  <si>
    <t>Absenteeism %</t>
  </si>
  <si>
    <t>Attrition % Daily</t>
  </si>
  <si>
    <t>Attrition % Cumulative</t>
  </si>
  <si>
    <t>Weekly Attrition %</t>
  </si>
  <si>
    <t>Net Available Headcount (Total)</t>
  </si>
  <si>
    <t>Status of 01.05.21</t>
  </si>
  <si>
    <t>Status of 03.05.21</t>
  </si>
  <si>
    <t>Status of 04.05.21</t>
  </si>
  <si>
    <t>Status of 05.05.21</t>
  </si>
  <si>
    <t>Status of 06.05.21</t>
  </si>
  <si>
    <t>Status of 07.05.21</t>
  </si>
  <si>
    <t>Status of 08.05.21</t>
  </si>
  <si>
    <t>Status of 10.05.21</t>
  </si>
  <si>
    <t>Status of 12.05.21</t>
  </si>
  <si>
    <t>Net Available Headcount  Above 3 Months</t>
  </si>
  <si>
    <t>Status of 14.05.21</t>
  </si>
  <si>
    <t>Status of 15.05.21</t>
  </si>
  <si>
    <t>Status of 24.05.21</t>
  </si>
  <si>
    <t>Status of 25.05.21</t>
  </si>
  <si>
    <t>Status of 26.05.21</t>
  </si>
  <si>
    <t>Other</t>
  </si>
  <si>
    <t>Pre Assy</t>
  </si>
  <si>
    <t>SRC</t>
  </si>
  <si>
    <t xml:space="preserve">A-Shift </t>
  </si>
  <si>
    <t xml:space="preserve">B-Shift </t>
  </si>
  <si>
    <t xml:space="preserve">G-Shift </t>
  </si>
  <si>
    <t>Status of 27.05.21</t>
  </si>
  <si>
    <t>Status of 28.05.21</t>
  </si>
  <si>
    <t>Status of 01.06.21</t>
  </si>
  <si>
    <t>Status of 02.06.21</t>
  </si>
  <si>
    <t>Status of 04.06.21</t>
  </si>
  <si>
    <t>Status of 05.06.21</t>
  </si>
  <si>
    <t>Status of 07.06.21</t>
  </si>
  <si>
    <t>Available headcounts are higher by 389 nos to requirement.</t>
  </si>
  <si>
    <t>Status of 08.06.21</t>
  </si>
  <si>
    <t>Status of 09.06.21</t>
  </si>
  <si>
    <t>Status of 10.06.21</t>
  </si>
  <si>
    <t>Status of 11.06.21</t>
  </si>
  <si>
    <t>Status of 12.06.21</t>
  </si>
  <si>
    <t>Status of 14.06.21</t>
  </si>
  <si>
    <t>Status of 15.06.21</t>
  </si>
  <si>
    <t>Status of 16.06.21</t>
  </si>
  <si>
    <t>Status of 17.06.21</t>
  </si>
  <si>
    <t>Status of 18.06.21</t>
  </si>
  <si>
    <t>Status of 19.06.21</t>
  </si>
  <si>
    <t>Status of 21.06.21</t>
  </si>
  <si>
    <t>Status of 22.06.21</t>
  </si>
  <si>
    <t>Status of 23.06.21</t>
  </si>
  <si>
    <t>Status of 24.06.21</t>
  </si>
  <si>
    <t>Status of 25.06.21</t>
  </si>
  <si>
    <t>Status of 26.06.21</t>
  </si>
  <si>
    <t>Status of 28.06.21</t>
  </si>
  <si>
    <t>Status of 01.07.21</t>
  </si>
  <si>
    <t>Status of 02.07.21</t>
  </si>
  <si>
    <t>Status of 03.07.21</t>
  </si>
  <si>
    <t>Status of 05.07.21</t>
  </si>
  <si>
    <t>Status of 06.07.21</t>
  </si>
  <si>
    <t>Status of 07.07.21</t>
  </si>
  <si>
    <t>Status of 08.07.21</t>
  </si>
  <si>
    <t>Status of 09.07.21</t>
  </si>
  <si>
    <t>Status of 10.07.21</t>
  </si>
  <si>
    <t>Status of 12.07.21</t>
  </si>
  <si>
    <t>Status of 13.07.21</t>
  </si>
  <si>
    <t>%</t>
  </si>
  <si>
    <t>Status of vaccination</t>
  </si>
  <si>
    <t>Expected Separations (Cumulative)</t>
  </si>
  <si>
    <t xml:space="preserve"> Actual Separations (Cumulative)</t>
  </si>
  <si>
    <t>No. of Employees Vaccinated</t>
  </si>
  <si>
    <t>Total Nos.</t>
  </si>
  <si>
    <t>Status of 14.07.21</t>
  </si>
  <si>
    <t>Status of 15.07.21</t>
  </si>
  <si>
    <t>Status of 16.07.21</t>
  </si>
  <si>
    <t>Blue category I - Taken first dose of vaccine</t>
  </si>
  <si>
    <t>Blue category I - Taken both dose of vaccine</t>
  </si>
  <si>
    <t>Blue</t>
  </si>
  <si>
    <t>First Dose -Permitted to enter in the FME premises</t>
  </si>
  <si>
    <t>Both Dose -Permitted to enter in the FME premises</t>
  </si>
  <si>
    <t>Status of 19.07.21</t>
  </si>
  <si>
    <t>Status of 20.07.21</t>
  </si>
  <si>
    <t>Status of 21.07.21</t>
  </si>
  <si>
    <t>Status of 22.07.21</t>
  </si>
  <si>
    <t>Status of 23.07.21</t>
  </si>
  <si>
    <t>Status of 26.07.21</t>
  </si>
  <si>
    <t>Status of 27.07.21</t>
  </si>
  <si>
    <t>Status of 28.07.21</t>
  </si>
  <si>
    <t>Status of 29.07.21</t>
  </si>
  <si>
    <t>Status of 30.07.21</t>
  </si>
  <si>
    <t>Status of 02.08.21</t>
  </si>
  <si>
    <t>Attrition &amp; Absenteeism of Training Cell (Nos)</t>
  </si>
  <si>
    <t>Status of 03.08.21</t>
  </si>
  <si>
    <t>Status of 04.08.21</t>
  </si>
  <si>
    <t>Status of 05.08.21</t>
  </si>
  <si>
    <t>Status of 09.08.21</t>
  </si>
  <si>
    <t>Status of 10.08.21</t>
  </si>
  <si>
    <t>Status of 13.08.21</t>
  </si>
  <si>
    <t>Status of 16.08.21</t>
  </si>
  <si>
    <t>Status of 18.08.21</t>
  </si>
  <si>
    <t>VACCINATION PROGRESS</t>
  </si>
  <si>
    <t>Category</t>
  </si>
  <si>
    <t>Total No</t>
  </si>
  <si>
    <t>No. of employees already vaccinated with first Dose</t>
  </si>
  <si>
    <t>No. of employees already vaccinated with Second Dose</t>
  </si>
  <si>
    <t xml:space="preserve">2 nd Does due </t>
  </si>
  <si>
    <t>Contractual</t>
  </si>
  <si>
    <t>FME</t>
  </si>
  <si>
    <t>Coverage in %</t>
  </si>
  <si>
    <t>Vaccination status of new joining</t>
  </si>
  <si>
    <t>Date</t>
  </si>
  <si>
    <t>New Join</t>
  </si>
  <si>
    <t>vaccinated with first Dose</t>
  </si>
  <si>
    <t>vaccinated with Second Dose</t>
  </si>
  <si>
    <t>% of first Dose</t>
  </si>
  <si>
    <t>% of Second Dose</t>
  </si>
  <si>
    <t>No. of Vaccination due</t>
  </si>
  <si>
    <t>No. of Vaccination to be administrated</t>
  </si>
  <si>
    <t>Vaccination Center</t>
  </si>
  <si>
    <t>Time</t>
  </si>
  <si>
    <t>Remarks</t>
  </si>
  <si>
    <t>Actual Vaccination</t>
  </si>
  <si>
    <t>Karnawas</t>
  </si>
  <si>
    <t>10:30am - 03:30pm</t>
  </si>
  <si>
    <t>Holiday</t>
  </si>
  <si>
    <t>12:30am - 03:30pm</t>
  </si>
  <si>
    <t>Friday</t>
  </si>
  <si>
    <t>Saturday</t>
  </si>
  <si>
    <t>Rewari &amp; Dharuhera</t>
  </si>
  <si>
    <t>Sunday</t>
  </si>
  <si>
    <t>Thursday</t>
  </si>
  <si>
    <t>Plan for vaccination through outside camps organized by Department of Health, Government of Haryana</t>
  </si>
  <si>
    <t>WK-1
(29-Nov-04 Dec)</t>
  </si>
  <si>
    <t>WK-3
(13-18 Dec)</t>
  </si>
  <si>
    <t>WK-2
(06-11 Dec)</t>
  </si>
  <si>
    <t>WK-4
(20-25 Dec)</t>
  </si>
  <si>
    <t>WK-5
(27-01 Jan)</t>
  </si>
  <si>
    <t>Available headcounts are higher by 327 nos to requirement.</t>
  </si>
  <si>
    <t>Old (as on 30.11.2021)</t>
  </si>
  <si>
    <t>WK-4
(24-29 Jan)</t>
  </si>
  <si>
    <t>WK-3
(17-22 Jan)</t>
  </si>
  <si>
    <t>WK-2
(10-15 Jan)</t>
  </si>
  <si>
    <t>WK-1
(03-08 Jan)</t>
  </si>
  <si>
    <t>Available manpower is more than requirement by 76 nos.</t>
  </si>
  <si>
    <t>Available manpower is more than requirement by 36 nos.</t>
  </si>
  <si>
    <t>Available manpower is less than requirement by 92 nos.</t>
  </si>
  <si>
    <t>Available manpower is less than requirement by 50 nos.</t>
  </si>
  <si>
    <t>Sat</t>
  </si>
  <si>
    <t>Available manpower is more than requirement by 86 nos.</t>
  </si>
  <si>
    <t>Available manpower is more than requirement by 56 nos.</t>
  </si>
  <si>
    <t>Available manpower is more than requirement by 18 nos.</t>
  </si>
  <si>
    <t>Available headcounts are higher by 644 nos to requirement.</t>
  </si>
  <si>
    <t xml:space="preserve">Total Headcount Available </t>
  </si>
  <si>
    <t>Total Net Available</t>
  </si>
  <si>
    <t>A Shift Female</t>
  </si>
  <si>
    <t>B Shift Male</t>
  </si>
  <si>
    <t>B Shift Female</t>
  </si>
  <si>
    <t>Attrition A shift Male</t>
  </si>
  <si>
    <t>Attrition A shift Female</t>
  </si>
  <si>
    <t>Attrition B shift Male</t>
  </si>
  <si>
    <t>Attrition B shift Female</t>
  </si>
  <si>
    <t>G Shift Male</t>
  </si>
  <si>
    <t>G Shift Female</t>
  </si>
  <si>
    <t>Attrition G shift Male</t>
  </si>
  <si>
    <t>Attrition G shift Female</t>
  </si>
  <si>
    <t>Available headcounts are higher by 337 nos to requirement.</t>
  </si>
  <si>
    <t>Attendance A shift Male</t>
  </si>
  <si>
    <t>Attendance A shift Female</t>
  </si>
  <si>
    <t>Attendance G shift Male</t>
  </si>
  <si>
    <t>Attendance G shift Female</t>
  </si>
  <si>
    <t>Attendance B shift Male</t>
  </si>
  <si>
    <t>Attendance B shift Female</t>
  </si>
  <si>
    <t>Available headcounts are higher by 365 nos to requirement.</t>
  </si>
  <si>
    <t>Available headcounts are higher by 336 nos to requirement.</t>
  </si>
  <si>
    <t>Cumulative Attrition Male</t>
  </si>
  <si>
    <t>Cumulative Attrition Female</t>
  </si>
  <si>
    <t>Average Attendance A-Shift  Male</t>
  </si>
  <si>
    <t>Average Attendance A-Shift Female</t>
  </si>
  <si>
    <t>Average Attendance G-Shift  Male</t>
  </si>
  <si>
    <t>Average Attendance G-Shift Female</t>
  </si>
  <si>
    <t>Available headcounts are higher by 509 nos to requirement.</t>
  </si>
  <si>
    <t>Available headcounts are higher by 494 nos to requirement.</t>
  </si>
  <si>
    <t>Average Attendance B-Shift  Male</t>
  </si>
  <si>
    <t>Average Attendance B-Shift Female</t>
  </si>
  <si>
    <t>Attrition % A shift Male</t>
  </si>
  <si>
    <t>Attrition % A shift Female</t>
  </si>
  <si>
    <t>Attrition % G shift Male</t>
  </si>
  <si>
    <t>Attrition % G shift Female</t>
  </si>
  <si>
    <t>Attrition % B shift Male</t>
  </si>
  <si>
    <t>Attrition % B shift Female</t>
  </si>
  <si>
    <t>A Shift Male</t>
  </si>
  <si>
    <t>C Shift Male</t>
  </si>
  <si>
    <t>Attrition C shift Male</t>
  </si>
  <si>
    <t>Attrition % C shift Male</t>
  </si>
  <si>
    <t>Attendance C shift Male</t>
  </si>
  <si>
    <t>Available headcounts are higher by 492 nos to requirement.</t>
  </si>
  <si>
    <t>Available manpower is more than requirement by 128 nos.</t>
  </si>
  <si>
    <t>Available headcounts are higher by 490 nos to requirement.</t>
  </si>
  <si>
    <t>Available manpower is more than requirement by 133 nos.</t>
  </si>
  <si>
    <t>Available headcounts are higher by 458 nos to requirement.</t>
  </si>
  <si>
    <t>Available manpower is more than requirement by 61 nos.</t>
  </si>
  <si>
    <t>Available manpower is more than requirement by 14 nos.</t>
  </si>
  <si>
    <t>Available headcounts are higher by 421 nos to requirement.</t>
  </si>
  <si>
    <t>Available manpower is more than requirement by 101 nos.</t>
  </si>
  <si>
    <t>Available manpower is less than requirement by 01 nos.</t>
  </si>
  <si>
    <t>Available headcounts are higher by 339 nos to requirement.</t>
  </si>
  <si>
    <t>Available manpower is more than requirement by 29 nos.</t>
  </si>
  <si>
    <t>Available manpower is more than requirement by 17 nos.</t>
  </si>
  <si>
    <t>Available headcounts are higher by 517 nos to requirement.</t>
  </si>
  <si>
    <t>Available headcounts are higher by 348 nos to requirement.</t>
  </si>
  <si>
    <t>Available headcounts are higher by 352 nos to requirement.</t>
  </si>
  <si>
    <t>Available headcounts are higher by 326 nos to requirement.</t>
  </si>
  <si>
    <t>Headcount required as per production plan</t>
  </si>
  <si>
    <t>Available manpower is less than requirement by 168 nos.</t>
  </si>
  <si>
    <t>Available manpower is more than requirement by 227 nos.</t>
  </si>
  <si>
    <t>In A-Shift - 73
In B-Shift - 0</t>
  </si>
  <si>
    <t>As on 06.06.2024</t>
  </si>
  <si>
    <t>Available headcounts are higher by 603 nos to requirement.</t>
  </si>
  <si>
    <t>Available headcounts are higher by 588 nos to requirement.</t>
  </si>
  <si>
    <t>Available manpower is more than requirement by 253 nos.</t>
  </si>
  <si>
    <t>Available headcounts are higher by 675 nos to requirement.</t>
  </si>
  <si>
    <t>In A-Shift - 98
In B-Shift - 0</t>
  </si>
  <si>
    <t>Available manpower is more than requirement by 230 nos.</t>
  </si>
  <si>
    <t>Available manpower is more than requirement by 161 nos.</t>
  </si>
  <si>
    <t>Available manpower is more than requirement by 172 nos.</t>
  </si>
  <si>
    <t>Available headcounts are higher by 657 nos to requirement.</t>
  </si>
  <si>
    <t>In A-Shift - 36
In B-Shift - 0</t>
  </si>
  <si>
    <t>In A-Shift - 32
In B-Shift - 0</t>
  </si>
  <si>
    <t>Available manpower is more than requirement by 204 nos.</t>
  </si>
  <si>
    <t>In A-Shift - 46
In B-Shift - 0</t>
  </si>
  <si>
    <t>Available manpower is more than requirement by 217 nos.</t>
  </si>
  <si>
    <t>In A-Shift - 43
In B-Shift - 0</t>
  </si>
  <si>
    <t>In A-Shift - 31
In B-Shift - 0</t>
  </si>
  <si>
    <t>In A-Shift - 20
In B-Shift - 0</t>
  </si>
  <si>
    <t>Available manpower is more than requirement by 78 nos.</t>
  </si>
  <si>
    <t>Available manpower is more than requirement by 111 nos.</t>
  </si>
  <si>
    <t>Available manpower is more than requirement by 167 nos.</t>
  </si>
  <si>
    <t>Available manpower is more than requirement by 199 nos.</t>
  </si>
  <si>
    <t>In A-Shift - 51
In B-Shift - 0</t>
  </si>
  <si>
    <t>In A-Shift - 62
In B-Shift - 0</t>
  </si>
  <si>
    <t>In A-Shift - 49
In B-Shift - 0</t>
  </si>
  <si>
    <t>In A-Shift - 56
In B-Shift - 0</t>
  </si>
  <si>
    <t>Available headcounts are higher by 538 nos to requirement.</t>
  </si>
  <si>
    <t>Available manpower is more than requirement by 77 nos.</t>
  </si>
  <si>
    <t>In A-Shift - 69
In B-Shift - 0</t>
  </si>
  <si>
    <t>Available headcounts are higher by 526 nos to requirement.</t>
  </si>
  <si>
    <t>Available manpower is more than requirement by 182 nos.</t>
  </si>
  <si>
    <t>In A-Shift - 44
In B-Shift - 0</t>
  </si>
  <si>
    <t>Available headcounts are higher by 573 nos to requirement.</t>
  </si>
  <si>
    <t>Available manpower is more than requirement by 224 nos.</t>
  </si>
  <si>
    <t>Available headcounts are higher by 567 nos to requirement.</t>
  </si>
  <si>
    <t>Available manpower is more than requirement by 254 nos.</t>
  </si>
  <si>
    <t>Available headcounts are higher by 558 nos to requirement.</t>
  </si>
  <si>
    <t>Available headcounts are higher by 561 nos to requirement.</t>
  </si>
  <si>
    <t>Available headcounts are higher by 566 nos to requirement.</t>
  </si>
  <si>
    <t>Available manpower is more than requirement by 151 nos.</t>
  </si>
  <si>
    <t>Available headcounts are higher by 595 nos to requirement.</t>
  </si>
  <si>
    <t>In A-Shift - 89
In B-Shift - 0</t>
  </si>
  <si>
    <t>In A-Shift - 84
In B-Shift - 0</t>
  </si>
  <si>
    <t>Available manpower is more than requirement by 181 nos.</t>
  </si>
  <si>
    <t>Available headcounts are higher by 570 nos to requirement.</t>
  </si>
  <si>
    <t>Available headcounts are higher by 551 nos to requirement.</t>
  </si>
  <si>
    <t>Available headcounts are higher by 533 nos to requirement.</t>
  </si>
  <si>
    <t>In A-Shift - 18
In B-Shift - 0</t>
  </si>
  <si>
    <t>In A-Shift - 15
In B-Shift - 0</t>
  </si>
  <si>
    <t>Available manpower is more than requirement by 214 nos.</t>
  </si>
  <si>
    <t>In A-Shift - 06
In B-Shift - 0</t>
  </si>
  <si>
    <t>Available headcounts are higher by 516 nos to requirement.</t>
  </si>
  <si>
    <t>In A-Shift - 01
In B-Shift - 0</t>
  </si>
  <si>
    <t>In A-Shift - 0
In B-Shift - 0</t>
  </si>
  <si>
    <t>Available manpower is more than requirement by 266 nos.</t>
  </si>
  <si>
    <t>Available headcounts are higher by 484 nos to requirement.</t>
  </si>
  <si>
    <t>Available manpower is more than requirement by 267 nos.</t>
  </si>
  <si>
    <t>Available headcounts are higher by 481 nos to requirement.</t>
  </si>
  <si>
    <t>Available manpower is more than requirement by 262 nos.</t>
  </si>
  <si>
    <t>Available headcounts are higher by 466 nos to requirement.</t>
  </si>
  <si>
    <t>Available manpower is more than requirement by 247 nos.</t>
  </si>
  <si>
    <t>Available headcounts are higher by 465 nos to requirement.</t>
  </si>
  <si>
    <t>Available manpower is more than requirement by 258 nos.</t>
  </si>
  <si>
    <t>Available manpower is more than requirement by 222 nos.</t>
  </si>
  <si>
    <t>Available headcounts are higher by 449 nos to requirement.</t>
  </si>
  <si>
    <t>Available manpower is more than requirement by 210 nos.</t>
  </si>
  <si>
    <t>Available manpower is more than requirement by 232 nos.</t>
  </si>
  <si>
    <t>Available headcounts are higher by 414 nos to requirement.</t>
  </si>
  <si>
    <t>Available headcounts are higher by 376 nos to requirement.</t>
  </si>
  <si>
    <t>Available manpower is more than requirement by 137 nos.</t>
  </si>
  <si>
    <t xml:space="preserve">Election in Haryana </t>
  </si>
  <si>
    <t>Available manpower is more than requirement by 87 nos.</t>
  </si>
  <si>
    <t>Available headcounts are higher by 328 nos to requirement.</t>
  </si>
  <si>
    <t>Available headcounts are higher by 322 nos to requirement.</t>
  </si>
  <si>
    <t>Available manpower is more than requirement by 69 nos.</t>
  </si>
  <si>
    <t>Available headcounts are higher by 313 nos to requirement.</t>
  </si>
  <si>
    <t>Available headcounts are higher by 303 nos to requirement.</t>
  </si>
  <si>
    <t>Available manpower is more than requirement by 70 nos.</t>
  </si>
  <si>
    <t>Available headcounts are higher by 295 nos to requirement.</t>
  </si>
  <si>
    <t>Available manpower is more than requirement by 173 nos.</t>
  </si>
  <si>
    <t>Available headcounts are higher by 355 nos to requirement.</t>
  </si>
  <si>
    <t>Available manpower is more than requirement by 164 nos.</t>
  </si>
  <si>
    <t>Available headcounts are higher by 353 nos to requirement.</t>
  </si>
  <si>
    <t>Available manpower is more than requirement by 177 nos.</t>
  </si>
  <si>
    <t>Available headcounts are higher by 344 nos to requirement.</t>
  </si>
  <si>
    <t>Available manpower is more than requirement by 169 nos.</t>
  </si>
  <si>
    <t>Available manpower is more than requirement by 157 nos.</t>
  </si>
  <si>
    <t>Available headcounts are higher by 333 nos to requirement.</t>
  </si>
  <si>
    <t>Available manpower is more than requirement by 158 nos.</t>
  </si>
  <si>
    <t>Available manpower is more than requirement by 42 nos.</t>
  </si>
  <si>
    <t>Available headcounts are higher by 323 nos to requirement.</t>
  </si>
  <si>
    <t>Available headcounts are higher by 318 nos to requirement.</t>
  </si>
  <si>
    <t>Available manpower is more than requirement by 47 nos.</t>
  </si>
  <si>
    <t>Available headcounts are higher by 316 nos to requirement.</t>
  </si>
  <si>
    <t>Available manpower is more than requirement by 53 nos.</t>
  </si>
  <si>
    <t>Available manpower is less than requirement by 158 nos.</t>
  </si>
  <si>
    <t>In A-Shift - 34
In B-Shift - 0</t>
  </si>
  <si>
    <t>Available manpower is less than requirement by 29 nos.</t>
  </si>
  <si>
    <t>Available headcounts are higher by 733 nos to requirement.</t>
  </si>
  <si>
    <t>Available headcounts are higher by 680 nos to requirement.</t>
  </si>
  <si>
    <t>Available manpower is more than requirement by 23 nos.</t>
  </si>
  <si>
    <t>In A-Shift - 39
In B-Shift - 0</t>
  </si>
  <si>
    <t>Available manpower is equal to requirement</t>
  </si>
  <si>
    <t>Available manpower is more than requirement by 33 nos.</t>
  </si>
  <si>
    <t>Available headcounts are higher by 610 nos to requirement.</t>
  </si>
  <si>
    <t>Available headcounts are higher by 602 nos to requirement.</t>
  </si>
  <si>
    <t>In A-Shift - 72
In B-Shift - 0</t>
  </si>
  <si>
    <t>Available headcounts are higher by 579 nos to requirement.</t>
  </si>
  <si>
    <t>In A-Shift - 21
In B-Shift - 0</t>
  </si>
  <si>
    <t>Available manpower is more than requirement by 25 nos.</t>
  </si>
  <si>
    <t>Available headcounts are higher by 406 nos to requirement.</t>
  </si>
  <si>
    <t>In A-Shift - 3
In B-Shift - 0</t>
  </si>
  <si>
    <t>Available headcounts are higher by 377 nos to requirement.</t>
  </si>
  <si>
    <t>Available manpower is more than requirement by 04 nos.</t>
  </si>
  <si>
    <t>In A-Shift - 1
In B-Shift - 0</t>
  </si>
  <si>
    <t>Available manpower is more than requirement by 15 nos.</t>
  </si>
  <si>
    <t>Available headcounts are higher by 340 nos to requirement.</t>
  </si>
  <si>
    <t>In A-Shift - 33
In B-Shift - 0</t>
  </si>
  <si>
    <t>In A-Shift - 27
In B-Shift - 0</t>
  </si>
  <si>
    <t>Available manpower is more than requirement by 19 nos.</t>
  </si>
  <si>
    <t>Available headcounts are higher by 330 nos to requirement.</t>
  </si>
  <si>
    <t>Available manpower is more than requirement by 28 nos.</t>
  </si>
  <si>
    <t>In A-Shift - 26
In B-Shift - 0</t>
  </si>
  <si>
    <t>Available manpower is less than requirement by 09 nos.</t>
  </si>
  <si>
    <t>Available headcounts are higher by 341 nos to requirement.</t>
  </si>
  <si>
    <t>In A-Shift - 52
In B-Shift - 0</t>
  </si>
  <si>
    <t>Available headcounts are higher by 360 nos to requirement.</t>
  </si>
  <si>
    <t>Available manpower is more than requirement by 37 nos.</t>
  </si>
  <si>
    <t>Available headcounts are higher by 380 nos to requirement.</t>
  </si>
  <si>
    <t>Available manpower is more than requirement by 68 nos.</t>
  </si>
  <si>
    <t>Available manpower is more than requirement by 52 nos.</t>
  </si>
  <si>
    <t>Available headcounts are higher by 397 nos to requirement.</t>
  </si>
  <si>
    <t>In A-Shift - 45
In B-Shift - 0</t>
  </si>
  <si>
    <t>Available manpower is less than requirement by 17 nos.</t>
  </si>
  <si>
    <t>Available manpower is more than requirement by 06 nos.</t>
  </si>
  <si>
    <t>In A-Shift - 66
In B-Shift - 0</t>
  </si>
  <si>
    <t>Available headcounts are higher by 350 nos to requirement.</t>
  </si>
  <si>
    <t>Available headcounts are higher by 343 nos to requirement.</t>
  </si>
  <si>
    <t>In A-Shift - 40
In B-Shift - 0</t>
  </si>
  <si>
    <t>In A-Shift - 11
In B-Shift - 0</t>
  </si>
  <si>
    <t>Available manpower is more than requirement by 07 nos.</t>
  </si>
  <si>
    <t>Available manpower is less than requirement by 33 nos.</t>
  </si>
  <si>
    <t>Available manpower is less than requirement by 13 nos.</t>
  </si>
  <si>
    <t>Available headcounts are higher by 325 nos to requirement.</t>
  </si>
  <si>
    <t>Available manpower is more than requirement by 05 nos.</t>
  </si>
  <si>
    <t>In A-Shift - 53
In B-Shift - 0</t>
  </si>
  <si>
    <t>Available manpower is more than requirement by 09 nos.</t>
  </si>
  <si>
    <t>Available headcounts are higher by 358 nos to requirement.</t>
  </si>
  <si>
    <t>In A-Shift - 65
In B-Shift - 0</t>
  </si>
  <si>
    <t>Available headcounts are higher by 378 nos to requirement.</t>
  </si>
  <si>
    <t>Available manpower is more than requirement by 34 nos.</t>
  </si>
  <si>
    <t>In A-Shift - 38
In B-Shift - 0</t>
  </si>
  <si>
    <t>Available manpower is more than requirement by 46 nos.</t>
  </si>
  <si>
    <t>Available headcounts are higher by 388 nos to requirement.</t>
  </si>
  <si>
    <t>Available manpower is more than requirement by 74 nos.</t>
  </si>
  <si>
    <t>Available headcounts are higher by 395 nos to requirement.</t>
  </si>
  <si>
    <t>In A-Shift - 41
In B-Shift - 0</t>
  </si>
  <si>
    <t>Available manpower is more than requirement by 98 nos.</t>
  </si>
  <si>
    <t>Available headcounts are higher by 413 nos to requirement.</t>
  </si>
  <si>
    <t>Available manpower is more than requirement by 113 nos.</t>
  </si>
  <si>
    <t>Available headcounts are higher by 422 nos to requirement.</t>
  </si>
  <si>
    <t>Available manpower is more than requirement by 140 nos.</t>
  </si>
  <si>
    <t>Available headcounts are higher by 426 nos to requirement.</t>
  </si>
  <si>
    <t>Available manpower is more than requirement by 136 nos.</t>
  </si>
  <si>
    <t>Available headcounts are higher by 442 nos to requirement.</t>
  </si>
  <si>
    <t>Available manpower is more than requirement by 149 nos.</t>
  </si>
  <si>
    <t>Available headcounts are higher by 432 nos to requirement.</t>
  </si>
  <si>
    <t>Available manpower is more than requirement by 166 nos.</t>
  </si>
  <si>
    <t>Available manpower is more than requirement by 150 nos.</t>
  </si>
  <si>
    <t>Available headcounts are higher by 433 nos to requirement.</t>
  </si>
  <si>
    <t>Available manpower is more than requirement by 83 nos.</t>
  </si>
  <si>
    <t>Available headcounts are higher by 431 nos to requirement.</t>
  </si>
  <si>
    <t>In A-Shift - 9
In B-Shift - 0</t>
  </si>
  <si>
    <t>Available headcounts are higher by 420 nos to requirement.</t>
  </si>
  <si>
    <t>Available manpower is more than requirement by 88 nos.</t>
  </si>
  <si>
    <t>Available manpower is more than requirement by 08 nos.</t>
  </si>
  <si>
    <t>Available headcounts are higher by 402 nos to requirement.</t>
  </si>
  <si>
    <t>Available manpower is more than requirement by 40 nos.</t>
  </si>
  <si>
    <t>In A-Shift - 16
In B-Shift - 0</t>
  </si>
  <si>
    <t>Available manpower is more than requirement by 208 nos.</t>
  </si>
  <si>
    <t>Available headcounts are higher by 609 nos to requirement.</t>
  </si>
  <si>
    <t>Available manpower is more than requirement by 153 nos.</t>
  </si>
  <si>
    <t>Available headcounts are higher by 601 nos to requirement.</t>
  </si>
  <si>
    <t>In A-Shift - 50
In B-Shift - 0</t>
  </si>
  <si>
    <t>Available manpower is less than requirement by 645 nos.</t>
  </si>
  <si>
    <t>A-Shift holiday on 08/01/2025 ( 954 Employee planned leave)</t>
  </si>
  <si>
    <t>In A-Shift - 78
In B-Shift - 0</t>
  </si>
  <si>
    <t>Available headcounts are higher by 633 nos to requirement.</t>
  </si>
  <si>
    <t>Available manpower is more than requirement by 165 nos.</t>
  </si>
  <si>
    <t>In A-Shift - 100
In B-Shift - 0</t>
  </si>
  <si>
    <t>Available manpower is more than requirement by 190 nos.</t>
  </si>
  <si>
    <t>Available headcounts are higher by 668 nos to requirement.</t>
  </si>
  <si>
    <t>In A-Shift - 80
In B-Shift - 0</t>
  </si>
  <si>
    <t>Available manpower is more than requirement by 215 nos.</t>
  </si>
  <si>
    <t>Available headcounts are higher by 622 nos to requirement.</t>
  </si>
  <si>
    <t>In A-Shift - 28
In B-Shift - 0</t>
  </si>
  <si>
    <t>Available manpower is more than requirement by 27 nos.</t>
  </si>
  <si>
    <t>Available headcounts are higher by 384 nos to requirement.</t>
  </si>
  <si>
    <t>Available headcounts are higher by 368 nos to requirement.</t>
  </si>
  <si>
    <t>In A-Shift - 7
In B-Shift - 0</t>
  </si>
  <si>
    <t>Available headcounts are higher by 356 nos to requirement.</t>
  </si>
  <si>
    <t>B &amp; C-Shift holiday on 16/01/2025 ( 909 Employee planned leave)</t>
  </si>
  <si>
    <t>Available manpower is less than requirement by 741 nos.</t>
  </si>
  <si>
    <t>Available headcounts are higher by 346 nos to requirement.</t>
  </si>
  <si>
    <t>Available headcounts are higher by 324 nos to requirement.</t>
  </si>
  <si>
    <t>Available headcounts are higher by 294 nos to requirement.</t>
  </si>
  <si>
    <t>Available headcounts are higher by 280 nos to requirement.</t>
  </si>
  <si>
    <t>Available manpower is more than requirement by 48 nos.</t>
  </si>
  <si>
    <t>Available headcounts are higher by 260 nos to requirement.</t>
  </si>
  <si>
    <t>Available manpower is more than requirement by 72 nos.</t>
  </si>
  <si>
    <t>In A-Shift - 24
In B-Shift - 0</t>
  </si>
  <si>
    <t>Available manpower is more than requirement by 80 nos.</t>
  </si>
  <si>
    <t>Available headcounts are higher by 305 nos to requirement.</t>
  </si>
  <si>
    <t>Available manpower is more than requirement by 107 nos.</t>
  </si>
  <si>
    <t>Available headcounts are higher by 302 nos to requirement.</t>
  </si>
  <si>
    <t>Available manpower is less than requirement by 10 nos.</t>
  </si>
  <si>
    <t>Available headcounts are higher by 299 nos to requirement.</t>
  </si>
  <si>
    <t>In A-Shift - 2
In B-Shift - 0</t>
  </si>
  <si>
    <t>Available manpower is more than requirement by 10 nos.</t>
  </si>
  <si>
    <t>Available headcounts are higher by 281 nos to requirement.</t>
  </si>
  <si>
    <t>In A-Shift - 4
In B-Shift - 0</t>
  </si>
  <si>
    <t>Available headcounts are higher by 282 nos to requirement.</t>
  </si>
  <si>
    <t>Available manpower is more than requirement by 22 nos.</t>
  </si>
  <si>
    <t>Available headcounts are higher by 272 nos to requirement.</t>
  </si>
  <si>
    <t>Available headcounts are higher by 261 nos to requirement.</t>
  </si>
  <si>
    <t>Available headcounts are higher by 266 nos to requirement.</t>
  </si>
  <si>
    <t>Available manpower is more than requirement by 24 nos.</t>
  </si>
  <si>
    <t>Available headcounts are higher by 258 nos to requirement.</t>
  </si>
  <si>
    <t>Available manpower is less than requirement by 19 nos.</t>
  </si>
  <si>
    <t>Available headcounts are higher by 252 nos to requirement.</t>
  </si>
  <si>
    <t>Available manpower is more than requirement by 01 nos.</t>
  </si>
  <si>
    <t>In A-Shift - 30
In B-Shift - 0</t>
  </si>
  <si>
    <t>Available headcounts are higher by 273 nos to requirement.</t>
  </si>
  <si>
    <t>Available headcounts are higher by 274 nos to requirement.</t>
  </si>
  <si>
    <t>Available manpower is less than requirement by 02 nos.</t>
  </si>
  <si>
    <t>In A-Shift - 10
In B-Shift - 0</t>
  </si>
  <si>
    <t>Available headcounts are higher by 262 nos to requirement.</t>
  </si>
  <si>
    <t>Available manpower is less than requirement by 69 nos.</t>
  </si>
  <si>
    <t>Available headcounts are higher by 253 nos to requirement.</t>
  </si>
  <si>
    <t>Available manpower is less than requirement by 104 nos.</t>
  </si>
  <si>
    <t>Available headcounts are higher by 239 nos to requirement.</t>
  </si>
  <si>
    <t>Available manpower is less than requirement by 88 nos.</t>
  </si>
  <si>
    <t>In A-Shift - 08
In B-Shift - 0</t>
  </si>
  <si>
    <t>Available headcounts are higher by 232 nos to requirement.</t>
  </si>
  <si>
    <t>Available headcounts are higher by 243 nos to requirement.</t>
  </si>
  <si>
    <t>Available manpower is less than requirement by 27 nos.</t>
  </si>
  <si>
    <t>In A-Shift - 22
In B-Shift - 0</t>
  </si>
  <si>
    <t>Available manpower is less than requirement by 25 nos.</t>
  </si>
  <si>
    <t>In A-Shift - 12
In B-Shift - 0</t>
  </si>
  <si>
    <t>Available manpower is less than requirement by 23 nos.</t>
  </si>
  <si>
    <t>Available manpower is less than requirement by 37 nos.</t>
  </si>
  <si>
    <t>In A-Shift - 37
In B-Shift - 0</t>
  </si>
  <si>
    <t>Available headcounts are higher by 270 nos to requirement.</t>
  </si>
  <si>
    <t>Available manpower is less than requirement by 14 nos.</t>
  </si>
  <si>
    <t>Available headcounts are higher by 264 nos to requirement.</t>
  </si>
  <si>
    <t>Available manpower is more than requirement by 13 nos.</t>
  </si>
  <si>
    <t>Available headcounts are higher by 254 nos to requirement.</t>
  </si>
  <si>
    <t>Available manpower is less than requirement by 03 nos.</t>
  </si>
  <si>
    <t>In A-Shift - 23
In B-Shift - 0</t>
  </si>
  <si>
    <t>Available manpower is more than requirement by 21 nos.</t>
  </si>
  <si>
    <t>Available headcounts are higher by 268 nos to requirement.</t>
  </si>
  <si>
    <t>Available headcounts are higher by 293 nos to requirement.</t>
  </si>
  <si>
    <t>Available manpower is less than requirement by 21 nos.</t>
  </si>
  <si>
    <t>Available headcounts are higher by 307 nos to requirement.</t>
  </si>
  <si>
    <t>Available manpower is less than requirement by 18 nos.</t>
  </si>
  <si>
    <t>Available headcounts are higher by 289 nos to requirement.</t>
  </si>
  <si>
    <t>Available manpower is less than requirement by 96 nos.</t>
  </si>
  <si>
    <t>Available manpower is less than requirement by 55 nos.</t>
  </si>
  <si>
    <t>In A-Shift - 17
In B-Shift - 0</t>
  </si>
  <si>
    <t>Available headcounts are higher by 245 nos to requirement.</t>
  </si>
  <si>
    <t>Due to Holi festival new female manpower less coming</t>
  </si>
  <si>
    <t>Available manpower is less than requirement by 44 nos.</t>
  </si>
  <si>
    <t>In A-Shift - 19
In B-Shift - 0</t>
  </si>
  <si>
    <t>Due to Holi festival new manpower less coming</t>
  </si>
  <si>
    <t>Available headcounts are higher by 246 nos to requirement.</t>
  </si>
  <si>
    <t>Available manpower is less than requirement by 56 nos.</t>
  </si>
  <si>
    <t>Available manpower is less than requirement by 48 nos.</t>
  </si>
  <si>
    <t>Available manpower is less than requirement by 206 nos.</t>
  </si>
  <si>
    <t>Available manpower is less than requirement by 101 nos.</t>
  </si>
  <si>
    <t>Available headcounts are higher by 242 nos to requirement.</t>
  </si>
  <si>
    <t>Available manpower is less than requirement by 132 nos.</t>
  </si>
  <si>
    <t>Available headcounts are higher by 231 nos to requirement.</t>
  </si>
  <si>
    <t>Available headcounts are higher by 234 nos to requirement.</t>
  </si>
  <si>
    <t>Available manpower is less than requirement by 163 nos.</t>
  </si>
  <si>
    <t>Available manpower is less than requirement by 97 nos.</t>
  </si>
  <si>
    <t>Available headcounts are higher by 461 nos to requirement.</t>
  </si>
  <si>
    <t>Available manpower is less than requirement by 102 nos.</t>
  </si>
  <si>
    <t>Available headcounts are higher by 453 nos to requirement.</t>
  </si>
  <si>
    <t>In A-Shift - 13
In B-Shift - 0</t>
  </si>
  <si>
    <t>Available headcounts are higher by 446 nos to requirement.</t>
  </si>
  <si>
    <t>Available headcounts are higher by 443 nos to requirement.</t>
  </si>
  <si>
    <t>Available manpower is more than requirement by 130 nos.</t>
  </si>
  <si>
    <t>Available headcounts are higher by 455 nos to requirement.</t>
  </si>
  <si>
    <t>Available headcounts are higher by 463 nos to requirement.</t>
  </si>
  <si>
    <t>Available manpower is more than requirement by 175 nos.</t>
  </si>
  <si>
    <t>Available headcounts are higher by 462 nos to requirement.</t>
  </si>
  <si>
    <t>In A-Shift - 29
In B-Shift - 0</t>
  </si>
  <si>
    <t>Available headcounts are higher by 459 nos to requirement.</t>
  </si>
  <si>
    <t>Available manpower is more than requirement by 193 nos.</t>
  </si>
  <si>
    <t>Available manpower is more than requirement by 57 nos.</t>
  </si>
  <si>
    <t>Available headcounts are higher by 335 nos to requirement.</t>
  </si>
  <si>
    <t>Available manpower is more than requirement by 31 nos.</t>
  </si>
  <si>
    <t>Available headcounts are higher by 279 nos to requirement.</t>
  </si>
  <si>
    <t>Available headcounts are higher by 283 nos to requirement.</t>
  </si>
  <si>
    <t>Available manpower is more than requirement by 16 nos.</t>
  </si>
  <si>
    <t>Available headcounts are higher by 271 nos to requirement.</t>
  </si>
  <si>
    <t>Available manpower is less than requirement by 43 nos.</t>
  </si>
  <si>
    <t>Available manpower is less than requirement by 32 nos.</t>
  </si>
  <si>
    <t>Available manpower is less than requirement by 31 nos.</t>
  </si>
  <si>
    <t>Available manpower is less than requirement by 16 nos.</t>
  </si>
  <si>
    <t>Available manpower is less than requirement by 57 nos.</t>
  </si>
  <si>
    <t>Available headcounts are higher by 257 nos to requirement.</t>
  </si>
  <si>
    <t>Available manpower is less than requirement by 73 nos.</t>
  </si>
  <si>
    <t>Available manpower is less than requirement by 90 nos.</t>
  </si>
  <si>
    <t>Available headcounts are higher by 235 nos to requirement.</t>
  </si>
  <si>
    <t>Available manpower is less than requirement by 86 nos.</t>
  </si>
  <si>
    <t>Available headcounts are higher by 220 nos to requirement.</t>
  </si>
  <si>
    <t>In A-Shift - 14
In B-Shift - 0</t>
  </si>
  <si>
    <t>Available manpower is less than requirement by 89 nos.</t>
  </si>
  <si>
    <t>Available headcounts are higher by 240 nos to requirement.</t>
  </si>
  <si>
    <t>Available manpower is less than requirement by 108 nos.</t>
  </si>
  <si>
    <t>Available manpower is less than requirement by 94 nos.</t>
  </si>
  <si>
    <t>Available headcounts are higher by 237 nos to requirement.</t>
  </si>
  <si>
    <t>Available headcounts are higher by 236 nos to requirement.</t>
  </si>
  <si>
    <t>Available manpower is less than requirement by 249 nos.</t>
  </si>
  <si>
    <t>Available manpower is less than requirement by 116 nos.</t>
  </si>
  <si>
    <t>Available manpower is less than requirement by 87 nos.</t>
  </si>
  <si>
    <t>Available headcounts are higher by 194 nos to requirement.</t>
  </si>
  <si>
    <t>Available manpower is less than requirement by 72 nos.</t>
  </si>
  <si>
    <t>Available headcounts are higher by 197 nos to requirement.</t>
  </si>
  <si>
    <t>Available manpower is less than requirement by 78 nos.</t>
  </si>
  <si>
    <t>Available headcounts are higher by 199 nos to requirement.</t>
  </si>
  <si>
    <t>Available manpower is less than requirement by 207 nos.</t>
  </si>
  <si>
    <t>Available headcounts are higher by 191 nos to requirement.</t>
  </si>
  <si>
    <t>Available manpower is less than requirement by 216 nos.</t>
  </si>
  <si>
    <t>Available headcounts are higher by 169 nos to requirement.</t>
  </si>
  <si>
    <t>Available headcounts are higher by 165 nos to requirement.</t>
  </si>
  <si>
    <t>Available manpower is less than requirement by 115 nos.</t>
  </si>
  <si>
    <t>Available headcounts are higher by 159 nos to requirement.</t>
  </si>
  <si>
    <t>Available manpower is less than requirement by 113 nos.</t>
  </si>
  <si>
    <t>Available manpower is less than requirement by 209 nos.</t>
  </si>
  <si>
    <t>Available manpower is less than requirement by 458 nos.</t>
  </si>
  <si>
    <t>In A-Shift - 09
In B-Shift - 0</t>
  </si>
  <si>
    <t>Available manpower is less than requirement by 252 nos.</t>
  </si>
  <si>
    <t>Average Attendance C-Shift Male</t>
  </si>
  <si>
    <t>Available manpower is less than requirement by 232 nos.</t>
  </si>
  <si>
    <t>Available headcounts are higher by 189 nos to requirement.</t>
  </si>
  <si>
    <t>Available manpower is less than requirement by 257 nos.</t>
  </si>
  <si>
    <t>Available headcounts are higher by 183 nos to requirement.</t>
  </si>
  <si>
    <t>Available manpower is less than requirement by 269 nos.</t>
  </si>
  <si>
    <t>Available headcounts are higher by 186 nos to requirement.</t>
  </si>
  <si>
    <t>Headcount required as per sale plan</t>
  </si>
  <si>
    <t>Available manpower is less than requirement by 273 nos.</t>
  </si>
  <si>
    <t>Available manpower is less than requirement by 264 nos.</t>
  </si>
  <si>
    <t>Available headcounts are higher by 176 nos to requirement.</t>
  </si>
  <si>
    <t>Available manpower is less than requirement by 271 nos.</t>
  </si>
  <si>
    <t>Available headcounts are higher by 185 nos to requirement.</t>
  </si>
  <si>
    <t>Available manpower is less than requirement by 250 nos.</t>
  </si>
  <si>
    <t>Available manpower is less than requirement by 262 nos.</t>
  </si>
  <si>
    <t>Available headcounts are higher by 196 nos to requirement.</t>
  </si>
  <si>
    <t>In A-Shift - 35
In B-Shift - 0</t>
  </si>
  <si>
    <t>Available manpower is less than requirement by 229 nos.</t>
  </si>
  <si>
    <t>Available headcounts are higher by 190 nos to requirement.</t>
  </si>
  <si>
    <t>Available manpower is less than requirement by 215 nos.</t>
  </si>
  <si>
    <t>Available headcounts are higher by 173 nos to requirement.</t>
  </si>
  <si>
    <t>Available headcounts are higher by 162 nos to requirement.</t>
  </si>
  <si>
    <t>Available manpower is less than requirement by 350 nos.</t>
  </si>
  <si>
    <t>Available headcounts are higher by 168 nos to requirement.</t>
  </si>
  <si>
    <t>In A-Shift - 25
In B-Shift - 0</t>
  </si>
  <si>
    <t>Available manpower is less than requirement by 213 nos.</t>
  </si>
  <si>
    <t>Available manpower is less than requirement by 198 nos.</t>
  </si>
  <si>
    <t>Available manpower is less than requirement by 166 nos.</t>
  </si>
  <si>
    <t>Available headcounts are higher by 181 nos to requirement.</t>
  </si>
  <si>
    <t>Available manpower is less than requirement by 159 nos.</t>
  </si>
  <si>
    <t>Available manpower is less than requirement by 144 nos.</t>
  </si>
  <si>
    <t>Available manpower is less than requirement by 153 nos.</t>
  </si>
  <si>
    <t>Available headcounts are higher by 180 nos to requirement.</t>
  </si>
  <si>
    <t>Available manpower is less than requirement by 200 nos.</t>
  </si>
  <si>
    <t>Available headcounts are higher by 187 nos to requirement.</t>
  </si>
  <si>
    <t>In A-Shift - 60
In B-Shift - 0</t>
  </si>
  <si>
    <t>Available headcounts are higher by 209 nos to requirement.</t>
  </si>
  <si>
    <t>Available manpower is less than requirement by 212 nos.</t>
  </si>
  <si>
    <t>In A-Shift - 57
In B-Shift - 0</t>
  </si>
  <si>
    <t>Available headcounts are higher by 224 nos to requirement.</t>
  </si>
  <si>
    <t>Available manpower is less than requirement by 186 nos.</t>
  </si>
  <si>
    <t>Available headcounts are higher by 225 nos to requirement.</t>
  </si>
  <si>
    <t>Available manpower is less than requirement by 182 nos.</t>
  </si>
  <si>
    <t>Available manpower is less than requirement by 177 nos.</t>
  </si>
  <si>
    <t>Available manpower is less than requirement by 268 nos.</t>
  </si>
  <si>
    <t>Available headcounts are higher by 124 nos to requirement.</t>
  </si>
  <si>
    <t>In A-Shift - 64
In B-Shift - 0</t>
  </si>
  <si>
    <t>Available headcounts are higher by 144 nos to requirement.</t>
  </si>
  <si>
    <t>In A-Shift - 88
In B-Shift - 0</t>
  </si>
  <si>
    <t>Available manpower is less than requirement by 234 nos.</t>
  </si>
  <si>
    <t>Available manpower is less than requirement by 279 nos.</t>
  </si>
  <si>
    <t>In A-Shift - 85
In B-Shift - 0</t>
  </si>
  <si>
    <t>Available manpower is less than requirement by 253 nos.</t>
  </si>
  <si>
    <t>Available headcounts are higher by 145 nos to requirement.</t>
  </si>
  <si>
    <t>In A-Shift - 83
In B-Shift - 0</t>
  </si>
  <si>
    <t>Available manpower is less than requirement by 259 nos.</t>
  </si>
  <si>
    <t>Available headcounts are higher by 148 nos to requirement.</t>
  </si>
  <si>
    <t>In A-Shift - 75
In B-Shift - 0</t>
  </si>
  <si>
    <t>Available manpower is less than requirement by 254 nos.</t>
  </si>
  <si>
    <t>Available headcounts are higher by 158 nos to requirement.</t>
  </si>
  <si>
    <t>In A-Shift - 87
In B-Shift - 0</t>
  </si>
  <si>
    <t>Available manpower is less than requirement by 214 nos.</t>
  </si>
  <si>
    <t>In A-Shift - 105
In B-Shift - 0</t>
  </si>
  <si>
    <t>Available manpower is less than requirement by 188 nos.</t>
  </si>
  <si>
    <t>Available headcounts are higher by 216 nos to requirement.</t>
  </si>
  <si>
    <t>In A-Shift - 114
In B-Shift - 0</t>
  </si>
  <si>
    <t>Available manpower is less than requirement by 157 nos.</t>
  </si>
  <si>
    <t>Available headcounts are higher by 251 nos to requirement.</t>
  </si>
  <si>
    <t>In A-Shift - 107
In B-Shift - 14</t>
  </si>
  <si>
    <t>In A-Shift - 84
In B-Shift - 20</t>
  </si>
  <si>
    <t>Available manpower is less than requirement by 63 nos.</t>
  </si>
  <si>
    <t>In A-Shift - 103
In B-Shift - 22</t>
  </si>
  <si>
    <t>Available manpower is less than requirement by 65 nos.</t>
  </si>
  <si>
    <t>Available headcounts are higher by 359 nos to requirement.</t>
  </si>
  <si>
    <t>In A-Shift - 133
In B-Shift - 16</t>
  </si>
  <si>
    <t>Available manpower is less than requirement by 38 nos.</t>
  </si>
  <si>
    <t>Available headcounts are higher by 485 nos to requirement.</t>
  </si>
  <si>
    <t>Available headcounts are higher by 491 nos to requirement.</t>
  </si>
  <si>
    <t>In A-Shift - 142
In B-Shift - 18</t>
  </si>
  <si>
    <t>In A-Shift - 93
In B-Shift - 18</t>
  </si>
  <si>
    <t>Available manpower is more than requirement by 105 nos.</t>
  </si>
  <si>
    <t>In A-Shift - 68
In B-Shift - 0</t>
  </si>
  <si>
    <t>Available headcounts are higher by 468 nos to requirement.</t>
  </si>
  <si>
    <t>In A-Shift - 77
In B-Shift - 0</t>
  </si>
  <si>
    <t>Available manpower is more than requirement by 160 nos.</t>
  </si>
  <si>
    <t>Available headcounts are higher by 488 nos to requirement.</t>
  </si>
  <si>
    <t>Available manpower is more than requirement by 176 nos.</t>
  </si>
  <si>
    <t>Available headcounts are higher by 513 nos to requirement.</t>
  </si>
  <si>
    <t>In A-Shift - 71
In B-Shift - 0</t>
  </si>
  <si>
    <t>Available headcounts are higher by 525 nos to requirement.</t>
  </si>
  <si>
    <t>Available headcounts are higher by 541 nos to requirement.</t>
  </si>
  <si>
    <t>Available manpower is more than requirement by 117 nos.</t>
  </si>
  <si>
    <t>In A-Shift - 39
In B-Shift - 5</t>
  </si>
  <si>
    <t>Available manpower is less than requirement by 07 nos.</t>
  </si>
  <si>
    <t>Available headcounts are higher by 498 nos to requirement.</t>
  </si>
  <si>
    <t>Available headcounts are higher by 578 nos to requirement.</t>
  </si>
  <si>
    <t>Available manpower is more than requirement by 50 nos.</t>
  </si>
  <si>
    <t>Available headcounts are higher by 590 nos to requirement.</t>
  </si>
  <si>
    <t>In A-Shift - 81
In B-Shift - 0</t>
  </si>
  <si>
    <t>Available manpower is more than requirement by 104 nos.</t>
  </si>
  <si>
    <t>Available manpower is more than requirement by 90 nos.</t>
  </si>
  <si>
    <t>Available headcounts are higher by 563 nos to requirement.</t>
  </si>
  <si>
    <t>Available headcounts are higher by 539 nos to requirement.</t>
  </si>
  <si>
    <t>Available manpower is more than requirement by 112 nos.</t>
  </si>
  <si>
    <t>Available headcounts are higher by 523 nos to requirement.</t>
  </si>
  <si>
    <t>Available manpower is more than requirement by 127 nos.</t>
  </si>
  <si>
    <t>Available headcounts are higher by 529 nos to requirement.</t>
  </si>
  <si>
    <t>In A-Shift - 48
In B-Shift - 0</t>
  </si>
  <si>
    <t>Available headcounts are higher by 535 nos to requirement.</t>
  </si>
  <si>
    <t>Available manpower is more than requirement by 155 nos.</t>
  </si>
  <si>
    <t>Available manpower is less than requirement by 24 nos.</t>
  </si>
  <si>
    <t>Available headcounts are higher by 241 nos to requirement.</t>
  </si>
  <si>
    <t>Available manpower is more than requirement by 02 nos.</t>
  </si>
  <si>
    <t>Available manpower is less than requirement by 300 nos.</t>
  </si>
  <si>
    <t>Available headcounts are higher by 238 nos to requirement.</t>
  </si>
  <si>
    <t>Available manpower is more than requirement by 03 nos.</t>
  </si>
  <si>
    <t>In A-Shift - 67
In B-Shift - 0</t>
  </si>
  <si>
    <t>Available headcounts are higher by 310 nos to requirement.</t>
  </si>
  <si>
    <t>In A-Shift - 42
In B-Shift - 0</t>
  </si>
  <si>
    <t>Available manpower is less than requirement by 54 nos.</t>
  </si>
  <si>
    <t>Available headcounts are higher by 308 nos to requirement.</t>
  </si>
  <si>
    <t>Available manpower is less than requirement by 47 nos.</t>
  </si>
  <si>
    <t>Available headcounts are higher by 259 nos to requirement.</t>
  </si>
  <si>
    <t>In A-Shift - 63
In B-Shift - 0</t>
  </si>
  <si>
    <t>Available manpower is less than requirement by 84 nos.</t>
  </si>
  <si>
    <t>Available headcounts are higher by 301 nos to requirement.</t>
  </si>
  <si>
    <t>Available manpower is less than requirement by 128 nos.</t>
  </si>
  <si>
    <t>In A-Shift - 5
In B-Shift - 0</t>
  </si>
  <si>
    <t>Available manpower is less than requirement by 41 nos.</t>
  </si>
  <si>
    <t>Available manpower is less than requirement by70 nos.</t>
  </si>
  <si>
    <t>Available manpower is less than requirement by 220 nos.</t>
  </si>
  <si>
    <t>Available manpower is less than requirement by 347 nos.</t>
  </si>
  <si>
    <t>Available manpower is less than requirement by 404 nos.</t>
  </si>
  <si>
    <t>Available headcounts are higher by 306 nos to requirement.</t>
  </si>
  <si>
    <t>Available manpower is less than requirement by 359 nos.</t>
  </si>
  <si>
    <t>Available headcounts are higher by 249 nos to requirement.</t>
  </si>
  <si>
    <t>Available manpower is less than requirement by 297 nos.</t>
  </si>
  <si>
    <t>In A-Shift - 61
In B-Shift - 0</t>
  </si>
  <si>
    <t>In A-Shift - 47
In B-Shift - 0</t>
  </si>
  <si>
    <t>Available manpower is less than requirement by 332 nos.</t>
  </si>
  <si>
    <t>Available manpower is less than requirement by 445 nos.</t>
  </si>
  <si>
    <t>Available headcounts are higher by 228 nos to requirement.</t>
  </si>
  <si>
    <t>Available manpower is less than requirement by 124 nos.</t>
  </si>
  <si>
    <t>Available headcounts are higher by 247 nos to requirement.</t>
  </si>
  <si>
    <t>In A-Shift - 95
In B-Shift - 0</t>
  </si>
  <si>
    <t>In A-Shift - 115
In B-Shift - 0</t>
  </si>
  <si>
    <t>In A-Shift - 109
In B-Shift - 0</t>
  </si>
  <si>
    <t>Available manpower is less than requirement by 26 nos.</t>
  </si>
  <si>
    <t>Available manpower is more than requirement by 20 nos.</t>
  </si>
  <si>
    <t>Available manpower is more than requirement by 11 nos.</t>
  </si>
  <si>
    <t>Available headcounts are higher by 334 nos to requirement.</t>
  </si>
  <si>
    <t>Available manpower is more than requirement by 43 nos.</t>
  </si>
  <si>
    <t>Available manpower is less than requirement by 180 nos.</t>
  </si>
  <si>
    <t>Available headcounts are higher by 198 nos to requirement.</t>
  </si>
  <si>
    <t>Available manpower is less than requirement by 203 nos.</t>
  </si>
  <si>
    <t>In A-Shift - 91
In B-Shift - 0</t>
  </si>
  <si>
    <t>Available manpower is less than requirement by 98 nos.</t>
  </si>
  <si>
    <t>Available manpower is less than requirement by 58 nos.</t>
  </si>
  <si>
    <t>In A-Shift - 102
In B-Shift - 0</t>
  </si>
  <si>
    <t>Available headcounts are higher by 311 nos to requirement.</t>
  </si>
  <si>
    <t>Available manpower is less than requirement by 28 nos.</t>
  </si>
  <si>
    <t>Available headcounts are higher by 329 nos to requirement.</t>
  </si>
  <si>
    <t>In A-Shift - 70
In B-Shift - 0</t>
  </si>
  <si>
    <t>In A-Shift - 97
In B-Shift - 0</t>
  </si>
  <si>
    <t>In A-Shift - 128
In B-Shift - 0</t>
  </si>
  <si>
    <t>Available headcounts are higher by 367 nos to requirement.</t>
  </si>
  <si>
    <t>In A-Shift - 99
In B-Shift - 0</t>
  </si>
  <si>
    <t>Available headcounts are higher by 383 nos to requirement.</t>
  </si>
  <si>
    <t>In A-Shift - 58
In B-Shift - 0</t>
  </si>
  <si>
    <t>Available manpower is more than requirement by 108 nos.</t>
  </si>
  <si>
    <t>Available headcounts are higher by 447 nos to requirement.</t>
  </si>
  <si>
    <t>Available manpower is more than requirement by 143 nos.</t>
  </si>
  <si>
    <t>Available headcounts are higher by 437 nos to requirement.</t>
  </si>
  <si>
    <t>Available headcounts are higher by 410 nos to requirement.</t>
  </si>
  <si>
    <t>Available manpower is more than requirement by 171 nos.</t>
  </si>
  <si>
    <t>Available manpower is more than requirement by 168 nos.</t>
  </si>
  <si>
    <t>Available headcounts are higher by 369 nos to requirement.</t>
  </si>
  <si>
    <t>Available manpower is more than requirement by 103 nos.</t>
  </si>
  <si>
    <t>Available headcounts are higher by 392 nos to requirement.</t>
  </si>
  <si>
    <t>Available manpower is more than requirement by 152 nos.</t>
  </si>
  <si>
    <t>Available headcounts are higher by 381 nos to requirement.</t>
  </si>
  <si>
    <t>Available headcounts are higher by 373 nos to requirement.</t>
  </si>
  <si>
    <t>Available manpower is more than requirement by 114 nos.</t>
  </si>
  <si>
    <t>Available manpower is more than requirement by 75 nos.</t>
  </si>
  <si>
    <t>Available headcounts are higher by 374 nos to requirement.</t>
  </si>
  <si>
    <t>Available headcounts are higher by 362 nos to requirement.</t>
  </si>
  <si>
    <t>Available manpower is less than requirement by 148 nos.</t>
  </si>
  <si>
    <t>Available headcounts are higher by 354 nos to requirement.</t>
  </si>
  <si>
    <t>In A-Shift - 8
In B-Shift - 0</t>
  </si>
  <si>
    <t>Available headcounts are higher by 345 nos to requirement.</t>
  </si>
  <si>
    <t>Available manpower is more than requirement by 95 nos.</t>
  </si>
  <si>
    <t>Available manpower is more than requirement by 123 nos.</t>
  </si>
  <si>
    <t>Available manpower is more than requirement by 122 nos.</t>
  </si>
  <si>
    <t>Available manpower is more than requirement by 118 nos.</t>
  </si>
  <si>
    <t>Available manpower is more than requirement by 124 nos.</t>
  </si>
  <si>
    <t>Available manpower is more than requirement by 142 nos.</t>
  </si>
  <si>
    <t>Available headcounts are higher by 320 nos to requirement.</t>
  </si>
  <si>
    <t>Available headcounts are higher by 317 nos to requirement.</t>
  </si>
  <si>
    <t>Available headcounts are higher by 593 nos to requirement.</t>
  </si>
  <si>
    <t>Available manpower is less than requirement by 60 nos.</t>
  </si>
  <si>
    <t>Available headcounts are higher by 587 nos to requirement.</t>
  </si>
  <si>
    <t>Available manpower is less than requirement by 109 nos.</t>
  </si>
  <si>
    <t>Available headcounts are higher by 559 nos to requirement.</t>
  </si>
  <si>
    <t>Available manpower is less than requirement by 81 nos.</t>
  </si>
  <si>
    <t>Available manpower is less than requirement by 83 nos.</t>
  </si>
  <si>
    <t>Available headcounts are higher by 475 nos to requirement.</t>
  </si>
  <si>
    <t>Available manpower is less than requirement by 344 nos.</t>
  </si>
  <si>
    <t>Available headcounts are higher by 212 nos to requirement.</t>
  </si>
  <si>
    <t>Available headcounts are higher by 286 nos to requirement.</t>
  </si>
  <si>
    <t>Available manpower is less than requirement by 190 nos.</t>
  </si>
  <si>
    <t>Available manpower is less than requirement by 156 nos.</t>
  </si>
  <si>
    <t>Available manpower is less than requirement by 189 nos.</t>
  </si>
  <si>
    <t>Available manpower is less than requirement by 251 nos.</t>
  </si>
  <si>
    <t>Available headcounts are higher by 221 nos to requirement.</t>
  </si>
  <si>
    <t>Available headcounts are higher by 193 nos to requirement.</t>
  </si>
  <si>
    <t>Available headcounts are higher by 175 nos to requirement.</t>
  </si>
  <si>
    <t>Available manpower is less than requirement by 217 nos.</t>
  </si>
  <si>
    <t>In A-Shift - 90
In B-Shift - 0</t>
  </si>
  <si>
    <t>Available manpower is less than requirement by 208 nos.</t>
  </si>
  <si>
    <t>Available headcounts are higher by 223 nos to requirement.</t>
  </si>
  <si>
    <t>In A-Shift - 93
In B-Shift - 0</t>
  </si>
  <si>
    <t>Available manpower is less than requirement by 340 nos.</t>
  </si>
  <si>
    <t>Available headcounts are higher by 119 nos to requirement.</t>
  </si>
  <si>
    <t>Available manpower is less than requirement by 311 nos.</t>
  </si>
  <si>
    <t>Available headcounts are higher by 129 nos to requirement.</t>
  </si>
  <si>
    <t>Available manpower is less than requirement by 284 nos.</t>
  </si>
  <si>
    <t>Available headcounts are higher by 121 nos to requirement.</t>
  </si>
  <si>
    <t>Available headcounts are higher by 126 nos to requirement.</t>
  </si>
  <si>
    <t>Available manpower is less than requirement by 291 nos.</t>
  </si>
  <si>
    <t>Available manpower is less than requirement by 294 nos.</t>
  </si>
  <si>
    <t>Available headcounts are higher by 122 nos to requirement.</t>
  </si>
  <si>
    <t>Available manpower is less than requirement by 290 nos.</t>
  </si>
  <si>
    <t>Available manpower is less than requirement by 316 nos.</t>
  </si>
  <si>
    <t>Available headcounts are higher by 111 nos to requirement.</t>
  </si>
  <si>
    <t>Available manpower is less than requirement by 315 nos.</t>
  </si>
  <si>
    <t>Available headcounts are higher by 103 nos to requirement.</t>
  </si>
  <si>
    <t>Available manpower is less than requirement by 373 nos.</t>
  </si>
  <si>
    <t>Available headcounts are higher by 92 nos to requirement.</t>
  </si>
  <si>
    <t>Available manpower is less than requirement by 369 nos.</t>
  </si>
  <si>
    <t>Available headcounts are higher by 83 nos to requirement.</t>
  </si>
  <si>
    <t>Available manpower is less than requirement by 381 nos.</t>
  </si>
  <si>
    <t>Available headcounts are higher by 73 nos to requirement.</t>
  </si>
  <si>
    <t>Available manpower is less than requirement by 468 nos.</t>
  </si>
  <si>
    <t>Available headcounts are higher by 25 nos to requirement.</t>
  </si>
  <si>
    <t>Available manpower is less than requirement by 429 nos.</t>
  </si>
  <si>
    <t>Available headcounts are higher by 20 nos to requirement.</t>
  </si>
  <si>
    <t>Available manpower is less than requirement by 414 nos.</t>
  </si>
  <si>
    <t>Available headcounts are higher by 26 nos to requirement.</t>
  </si>
  <si>
    <t>Available headcounts are higher by 128 nos to requirement.</t>
  </si>
  <si>
    <t>Available manpower is less than requirement by 318 nos.</t>
  </si>
  <si>
    <t>Available manpower is less than requirement by 293 nos.</t>
  </si>
  <si>
    <t>Available headcounts are higher by 116 nos to requirement.</t>
  </si>
  <si>
    <t>Available manpower is less than requirement by 275 nos.</t>
  </si>
  <si>
    <t>Available headcounts are higher by 108 nos to requirement.</t>
  </si>
  <si>
    <t>Available manpower is less than requirement by 308 nos.</t>
  </si>
  <si>
    <t>Available headcounts are higher by 97 nos to requirement.</t>
  </si>
  <si>
    <t>Available manpower is less than requirement by 295 nos.</t>
  </si>
  <si>
    <t>Available headcounts are higher by 91 nos to requirement.</t>
  </si>
  <si>
    <t>Available manpower is less than requirement by 277 nos.</t>
  </si>
  <si>
    <t>Available headcounts are higher by 94 nos to requirement.</t>
  </si>
  <si>
    <t>Available headcounts are higher by 85 nos to requirement.</t>
  </si>
  <si>
    <t>Available headcounts are higher by 89 nos to requirement.</t>
  </si>
  <si>
    <t>Available manpower is less than requirement by 227 nos.</t>
  </si>
  <si>
    <t>Available manpower is less than requirement by 248 nos.</t>
  </si>
  <si>
    <t>Available headcounts are higher by 71 nos to requirement.</t>
  </si>
  <si>
    <t>Available manpower is less than requirement by 267 nos.</t>
  </si>
  <si>
    <t>Available manpower is less than requirement by 244 nos.</t>
  </si>
  <si>
    <t>Available headcounts are higher by 79 nos to requirement.</t>
  </si>
  <si>
    <t>Available headcounts are higher by 96 nos to requirement.</t>
  </si>
  <si>
    <t>Available manpower is less than requirement by 185 nos.</t>
  </si>
  <si>
    <t>Available headcounts are higher by 110 nos to requirement.</t>
  </si>
  <si>
    <t>Available manpower is less than requirement by 151 nos.</t>
  </si>
  <si>
    <t>Available headcounts are higher by 112 nos to requirement.</t>
  </si>
  <si>
    <t>Available manpower is less than requirement by 169 nos.</t>
  </si>
  <si>
    <t>Available headcounts are higher by 102 nos to requirement.</t>
  </si>
  <si>
    <t>Available manpower is less than requirement by 160 nos.</t>
  </si>
  <si>
    <t>Autofill</t>
  </si>
  <si>
    <t>Input by HR</t>
  </si>
  <si>
    <t>Manpower Dashboard</t>
  </si>
  <si>
    <t>C&amp;C and inspection absent</t>
  </si>
  <si>
    <t>uploading Excel file/direct Input
(Datewise record maintenance in Manpower Dashboard)</t>
  </si>
  <si>
    <t>requirement sheet</t>
  </si>
  <si>
    <t xml:space="preserve">Excell upload </t>
  </si>
  <si>
    <t>hiring actual</t>
  </si>
  <si>
    <t>handover sheet</t>
  </si>
  <si>
    <t>Total Associates</t>
  </si>
  <si>
    <t>Attendance Sheet</t>
  </si>
  <si>
    <t>Attendence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</si>
</sst>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%"/>
    <numFmt numFmtId="165" formatCode="0_ ;[Red]\-0\ "/>
  </numFmts>
  <fonts count="2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i/>
      <sz val="12"/>
      <color rgb="FF000000"/>
      <name val="Calibri"/>
      <family val="2"/>
    </font>
    <font>
      <b/>
      <i/>
      <u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</font>
    <font>
      <sz val="12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i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74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2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1" xfId="0" applyBorder="1"/>
    <xf numFmtId="16" fontId="1" fillId="0" borderId="1" xfId="0" applyNumberFormat="1" applyFont="1" applyBorder="1" applyAlignment="1">
      <alignment horizontal="center" shrinkToFit="1"/>
    </xf>
    <xf numFmtId="16" fontId="1" fillId="2" borderId="1" xfId="0" applyNumberFormat="1" applyFont="1" applyFill="1" applyBorder="1" applyAlignment="1">
      <alignment horizontal="center" shrinkToFit="1"/>
    </xf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2" xfId="0" applyFill="1" applyBorder="1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/>
    <xf numFmtId="0" fontId="1" fillId="0" borderId="0" xfId="0" applyFont="1"/>
    <xf numFmtId="0" fontId="0" fillId="3" borderId="1" xfId="0" applyFill="1" applyBorder="1" applyAlignment="1">
      <alignment horizontal="left"/>
    </xf>
    <xf numFmtId="1" fontId="0" fillId="3" borderId="1" xfId="0" applyNumberFormat="1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0" fillId="5" borderId="1" xfId="0" applyFont="1" applyFill="1" applyBorder="1" applyAlignment="1">
      <alignment vertical="center"/>
    </xf>
    <xf numFmtId="0" fontId="10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left" wrapText="1" readingOrder="1"/>
    </xf>
    <xf numFmtId="0" fontId="12" fillId="0" borderId="0" xfId="0" applyFont="1"/>
    <xf numFmtId="0" fontId="14" fillId="0" borderId="0" xfId="0" applyFont="1" applyAlignment="1">
      <alignment vertical="center" wrapText="1"/>
    </xf>
    <xf numFmtId="0" fontId="16" fillId="0" borderId="0" xfId="0" applyFont="1" applyAlignment="1">
      <alignment horizontal="left" vertical="center" wrapText="1" readingOrder="1"/>
    </xf>
    <xf numFmtId="0" fontId="15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 readingOrder="1"/>
    </xf>
    <xf numFmtId="0" fontId="17" fillId="7" borderId="1" xfId="0" applyFont="1" applyFill="1" applyBorder="1" applyAlignment="1">
      <alignment horizontal="center" vertical="center" wrapText="1" readingOrder="1"/>
    </xf>
    <xf numFmtId="0" fontId="17" fillId="0" borderId="0" xfId="0" applyFont="1" applyAlignment="1">
      <alignment horizontal="left" vertical="center" wrapText="1" readingOrder="1"/>
    </xf>
    <xf numFmtId="0" fontId="12" fillId="0" borderId="1" xfId="0" applyFont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 readingOrder="1"/>
    </xf>
    <xf numFmtId="0" fontId="17" fillId="8" borderId="1" xfId="0" applyFont="1" applyFill="1" applyBorder="1" applyAlignment="1">
      <alignment horizontal="center" vertical="center" wrapText="1" readingOrder="1"/>
    </xf>
    <xf numFmtId="0" fontId="17" fillId="9" borderId="1" xfId="0" applyFont="1" applyFill="1" applyBorder="1" applyAlignment="1">
      <alignment horizontal="center" vertical="center" wrapText="1" readingOrder="1"/>
    </xf>
    <xf numFmtId="0" fontId="18" fillId="0" borderId="0" xfId="0" applyFont="1"/>
    <xf numFmtId="1" fontId="1" fillId="0" borderId="1" xfId="0" applyNumberFormat="1" applyFont="1" applyBorder="1" applyAlignment="1">
      <alignment horizontal="center"/>
    </xf>
    <xf numFmtId="0" fontId="0" fillId="0" borderId="4" xfId="0" applyBorder="1"/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6" xfId="0" applyFill="1" applyBorder="1"/>
    <xf numFmtId="0" fontId="0" fillId="0" borderId="2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9" fontId="0" fillId="3" borderId="2" xfId="1" applyFont="1" applyFill="1" applyBorder="1" applyAlignment="1">
      <alignment horizontal="center"/>
    </xf>
    <xf numFmtId="0" fontId="0" fillId="0" borderId="7" xfId="0" applyBorder="1" applyAlignment="1">
      <alignment horizontal="right"/>
    </xf>
    <xf numFmtId="9" fontId="0" fillId="0" borderId="2" xfId="1" applyFont="1" applyFill="1" applyBorder="1" applyAlignment="1">
      <alignment horizontal="center"/>
    </xf>
    <xf numFmtId="0" fontId="0" fillId="8" borderId="1" xfId="0" applyFill="1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0" xfId="0" applyFill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64" fontId="1" fillId="3" borderId="1" xfId="1" applyNumberFormat="1" applyFont="1" applyFill="1" applyBorder="1" applyAlignment="1">
      <alignment horizontal="center" vertical="center"/>
    </xf>
    <xf numFmtId="9" fontId="0" fillId="0" borderId="2" xfId="1" applyFont="1" applyFill="1" applyBorder="1" applyAlignment="1">
      <alignment horizontal="center" vertical="center"/>
    </xf>
    <xf numFmtId="9" fontId="0" fillId="0" borderId="0" xfId="1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3" borderId="0" xfId="0" applyFill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" fontId="19" fillId="3" borderId="1" xfId="0" applyNumberFormat="1" applyFont="1" applyFill="1" applyBorder="1" applyAlignment="1">
      <alignment horizontal="center" shrinkToFit="1"/>
    </xf>
    <xf numFmtId="1" fontId="1" fillId="3" borderId="1" xfId="0" applyNumberFormat="1" applyFon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0" fontId="0" fillId="10" borderId="1" xfId="0" applyFill="1" applyBorder="1" applyAlignment="1">
      <alignment horizontal="right" vertical="center"/>
    </xf>
    <xf numFmtId="0" fontId="0" fillId="10" borderId="2" xfId="0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 wrapText="1"/>
    </xf>
    <xf numFmtId="164" fontId="1" fillId="0" borderId="1" xfId="1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164" fontId="0" fillId="3" borderId="1" xfId="1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right"/>
    </xf>
    <xf numFmtId="164" fontId="1" fillId="3" borderId="0" xfId="1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wrapText="1"/>
    </xf>
    <xf numFmtId="9" fontId="1" fillId="3" borderId="1" xfId="1" applyFont="1" applyFill="1" applyBorder="1" applyAlignment="1">
      <alignment horizontal="center" vertical="center"/>
    </xf>
    <xf numFmtId="9" fontId="0" fillId="3" borderId="2" xfId="1" applyFont="1" applyFill="1" applyBorder="1" applyAlignment="1">
      <alignment horizontal="center" vertical="center"/>
    </xf>
    <xf numFmtId="9" fontId="1" fillId="0" borderId="1" xfId="1" applyFont="1" applyFill="1" applyBorder="1" applyAlignment="1">
      <alignment horizontal="center" vertical="center"/>
    </xf>
    <xf numFmtId="164" fontId="0" fillId="0" borderId="1" xfId="1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0" fillId="3" borderId="6" xfId="0" applyFill="1" applyBorder="1" applyAlignment="1">
      <alignment horizontal="left"/>
    </xf>
    <xf numFmtId="0" fontId="0" fillId="8" borderId="1" xfId="0" applyFill="1" applyBorder="1" applyAlignment="1">
      <alignment horizontal="right"/>
    </xf>
    <xf numFmtId="0" fontId="12" fillId="0" borderId="0" xfId="0" applyFont="1" applyAlignment="1">
      <alignment vertical="center" readingOrder="1"/>
    </xf>
    <xf numFmtId="0" fontId="12" fillId="0" borderId="1" xfId="0" applyFont="1" applyBorder="1" applyAlignment="1">
      <alignment horizontal="center" vertical="center" readingOrder="1"/>
    </xf>
    <xf numFmtId="9" fontId="12" fillId="0" borderId="1" xfId="1" applyFont="1" applyFill="1" applyBorder="1" applyAlignment="1">
      <alignment horizontal="center" vertical="center" readingOrder="1"/>
    </xf>
    <xf numFmtId="0" fontId="20" fillId="0" borderId="0" xfId="0" applyFont="1"/>
    <xf numFmtId="0" fontId="12" fillId="11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4" fontId="1" fillId="0" borderId="2" xfId="1" applyNumberFormat="1" applyFont="1" applyFill="1" applyBorder="1" applyAlignment="1">
      <alignment horizontal="center" vertical="center"/>
    </xf>
    <xf numFmtId="164" fontId="0" fillId="0" borderId="2" xfId="1" applyNumberFormat="1" applyFont="1" applyFill="1" applyBorder="1" applyAlignment="1">
      <alignment horizontal="center" vertical="center"/>
    </xf>
    <xf numFmtId="0" fontId="0" fillId="0" borderId="1" xfId="1" applyNumberFormat="1" applyFont="1" applyBorder="1"/>
    <xf numFmtId="0" fontId="1" fillId="0" borderId="1" xfId="0" applyFont="1" applyBorder="1" applyAlignment="1">
      <alignment horizontal="center"/>
    </xf>
    <xf numFmtId="0" fontId="5" fillId="0" borderId="0" xfId="0" applyFont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9" fontId="1" fillId="0" borderId="1" xfId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21" fillId="6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 wrapText="1"/>
    </xf>
    <xf numFmtId="0" fontId="23" fillId="1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0" xfId="0" applyNumberFormat="1"/>
    <xf numFmtId="1" fontId="9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1" fontId="0" fillId="0" borderId="0" xfId="0" applyNumberFormat="1"/>
    <xf numFmtId="0" fontId="0" fillId="0" borderId="2" xfId="0" applyBorder="1"/>
    <xf numFmtId="9" fontId="1" fillId="0" borderId="2" xfId="1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1" fontId="0" fillId="2" borderId="2" xfId="0" applyNumberFormat="1" applyFill="1" applyBorder="1" applyAlignment="1">
      <alignment horizontal="center"/>
    </xf>
    <xf numFmtId="0" fontId="0" fillId="13" borderId="1" xfId="0" applyFill="1" applyBorder="1"/>
    <xf numFmtId="0" fontId="0" fillId="13" borderId="0" xfId="0" applyFill="1"/>
    <xf numFmtId="0" fontId="0" fillId="14" borderId="1" xfId="0" applyFill="1" applyBorder="1"/>
    <xf numFmtId="0" fontId="0" fillId="15" borderId="1" xfId="0" applyFill="1" applyBorder="1"/>
    <xf numFmtId="0" fontId="0" fillId="13" borderId="1" xfId="0" applyFill="1" applyBorder="1" applyAlignment="1">
      <alignment horizontal="center"/>
    </xf>
    <xf numFmtId="164" fontId="0" fillId="14" borderId="1" xfId="1" applyNumberFormat="1" applyFont="1" applyFill="1" applyBorder="1" applyAlignment="1">
      <alignment horizontal="center"/>
    </xf>
    <xf numFmtId="9" fontId="0" fillId="15" borderId="1" xfId="1" applyFont="1" applyFill="1" applyBorder="1" applyAlignment="1">
      <alignment horizontal="center"/>
    </xf>
    <xf numFmtId="0" fontId="0" fillId="13" borderId="0" xfId="0" applyFill="1" applyAlignment="1">
      <alignment horizontal="center"/>
    </xf>
    <xf numFmtId="0" fontId="0" fillId="4" borderId="1" xfId="0" applyFill="1" applyBorder="1"/>
    <xf numFmtId="1" fontId="0" fillId="4" borderId="1" xfId="1" applyNumberFormat="1" applyFont="1" applyFill="1" applyBorder="1" applyAlignment="1">
      <alignment horizontal="center"/>
    </xf>
    <xf numFmtId="0" fontId="0" fillId="16" borderId="1" xfId="0" applyFill="1" applyBorder="1"/>
    <xf numFmtId="164" fontId="0" fillId="16" borderId="1" xfId="1" applyNumberFormat="1" applyFont="1" applyFill="1" applyBorder="1" applyAlignment="1">
      <alignment horizontal="center"/>
    </xf>
    <xf numFmtId="43" fontId="0" fillId="0" borderId="0" xfId="2" applyFont="1"/>
    <xf numFmtId="0" fontId="0" fillId="4" borderId="1" xfId="0" applyFill="1" applyBorder="1" applyAlignment="1">
      <alignment horizontal="center"/>
    </xf>
    <xf numFmtId="9" fontId="9" fillId="0" borderId="1" xfId="1" applyFont="1" applyBorder="1" applyAlignment="1">
      <alignment vertical="center" wrapText="1"/>
    </xf>
    <xf numFmtId="1" fontId="0" fillId="0" borderId="1" xfId="0" applyNumberFormat="1" applyBorder="1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" fontId="0" fillId="3" borderId="1" xfId="0" applyNumberFormat="1" applyFill="1" applyBorder="1"/>
    <xf numFmtId="1" fontId="0" fillId="0" borderId="1" xfId="0" applyNumberFormat="1" applyBorder="1" applyAlignment="1">
      <alignment vertical="center" wrapText="1"/>
    </xf>
    <xf numFmtId="0" fontId="0" fillId="16" borderId="1" xfId="1" applyNumberFormat="1" applyFon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1" fontId="1" fillId="3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0" fontId="0" fillId="0" borderId="0" xfId="0" applyAlignment="1">
      <alignment vertical="center" wrapText="1"/>
    </xf>
    <xf numFmtId="0" fontId="15" fillId="6" borderId="1" xfId="0" applyFont="1" applyFill="1" applyBorder="1" applyAlignment="1">
      <alignment horizontal="center"/>
    </xf>
    <xf numFmtId="0" fontId="11" fillId="0" borderId="0" xfId="0" applyFont="1" applyAlignment="1">
      <alignment horizontal="left" vertical="center" wrapText="1" readingOrder="1"/>
    </xf>
    <xf numFmtId="0" fontId="13" fillId="6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 wrapText="1"/>
    </xf>
    <xf numFmtId="17" fontId="0" fillId="0" borderId="9" xfId="0" applyNumberForma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7" fontId="0" fillId="0" borderId="2" xfId="0" applyNumberFormat="1" applyBorder="1" applyAlignment="1">
      <alignment horizontal="center"/>
    </xf>
    <xf numFmtId="17" fontId="0" fillId="0" borderId="8" xfId="0" applyNumberFormat="1" applyBorder="1" applyAlignment="1">
      <alignment horizontal="center"/>
    </xf>
    <xf numFmtId="17" fontId="0" fillId="0" borderId="3" xfId="0" applyNumberFormat="1" applyBorder="1" applyAlignment="1">
      <alignment horizontal="center"/>
    </xf>
    <xf numFmtId="0" fontId="22" fillId="0" borderId="9" xfId="0" applyFont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3">
    <cellStyle name="Comma" xfId="2" builtinId="3"/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</sheetPr>
  <dimension ref="A1:BAT68"/>
  <sheetViews>
    <sheetView showGridLines="0" zoomScale="86" zoomScaleNormal="100" workbookViewId="0">
      <pane xSplit="4" ySplit="6" topLeftCell="E7" activePane="bottomRight" state="frozen"/>
      <selection activeCell="BTK6" sqref="BTK6:BTK7"/>
      <selection pane="topRight" activeCell="BTK6" sqref="BTK6:BTK7"/>
      <selection pane="bottomLeft" activeCell="BTK6" sqref="BTK6:BTK7"/>
      <selection pane="bottomRight" activeCell="C1" sqref="C1"/>
    </sheetView>
  </sheetViews>
  <sheetFormatPr defaultColWidth="9.21875" defaultRowHeight="14.4"/>
  <cols>
    <col min="1" max="1" width="10.5546875" bestFit="1" customWidth="1"/>
    <col min="2" max="2" width="27.5546875" bestFit="1" customWidth="1"/>
    <col min="3" max="3" width="20.88671875" customWidth="1"/>
    <col min="4" max="4" width="54.44140625" customWidth="1"/>
    <col min="5" max="5" width="51.33203125" hidden="1" customWidth="1"/>
    <col min="6" max="6" width="6.109375" hidden="1" customWidth="1"/>
    <col min="7" max="7" width="6.21875" hidden="1" customWidth="1"/>
    <col min="8" max="8" width="51.33203125" hidden="1" customWidth="1"/>
    <col min="9" max="9" width="6.21875" hidden="1" customWidth="1"/>
    <col min="10" max="10" width="5.88671875" hidden="1" customWidth="1"/>
    <col min="11" max="11" width="6.21875" hidden="1" customWidth="1"/>
    <col min="12" max="12" width="51.33203125" hidden="1" customWidth="1"/>
    <col min="13" max="13" width="5.88671875" hidden="1" customWidth="1"/>
    <col min="14" max="14" width="6.21875" hidden="1" customWidth="1"/>
    <col min="15" max="15" width="51.33203125" hidden="1" customWidth="1"/>
    <col min="16" max="16" width="5.88671875" hidden="1" customWidth="1"/>
    <col min="17" max="17" width="6.21875" hidden="1" customWidth="1"/>
    <col min="18" max="18" width="51.33203125" hidden="1" customWidth="1"/>
    <col min="19" max="19" width="5.88671875" hidden="1" customWidth="1"/>
    <col min="20" max="20" width="6.21875" hidden="1" customWidth="1"/>
    <col min="21" max="21" width="51.33203125" hidden="1" customWidth="1"/>
    <col min="22" max="22" width="6.109375" hidden="1" customWidth="1"/>
    <col min="23" max="23" width="6.21875" hidden="1" customWidth="1"/>
    <col min="24" max="24" width="51.33203125" hidden="1" customWidth="1"/>
    <col min="25" max="25" width="5.88671875" hidden="1" customWidth="1"/>
    <col min="26" max="26" width="6.21875" hidden="1" customWidth="1"/>
    <col min="27" max="27" width="51.33203125" hidden="1" customWidth="1"/>
    <col min="28" max="28" width="6.21875" hidden="1" customWidth="1"/>
    <col min="29" max="29" width="5.88671875" hidden="1" customWidth="1"/>
    <col min="30" max="30" width="6.21875" hidden="1" customWidth="1"/>
    <col min="31" max="31" width="51.33203125" hidden="1" customWidth="1"/>
    <col min="32" max="32" width="5.88671875" hidden="1" customWidth="1"/>
    <col min="33" max="33" width="6.21875" hidden="1" customWidth="1"/>
    <col min="34" max="34" width="51.33203125" hidden="1" customWidth="1"/>
    <col min="35" max="35" width="5.88671875" hidden="1" customWidth="1"/>
    <col min="36" max="36" width="6.21875" hidden="1" customWidth="1"/>
    <col min="37" max="37" width="51.33203125" hidden="1" customWidth="1"/>
    <col min="38" max="38" width="5.88671875" hidden="1" customWidth="1"/>
    <col min="39" max="39" width="6.21875" hidden="1" customWidth="1"/>
    <col min="40" max="40" width="51.33203125" hidden="1" customWidth="1"/>
    <col min="41" max="41" width="5.88671875" hidden="1" customWidth="1"/>
    <col min="42" max="42" width="6.21875" hidden="1" customWidth="1"/>
    <col min="43" max="43" width="51.33203125" hidden="1" customWidth="1"/>
    <col min="44" max="44" width="5.88671875" hidden="1" customWidth="1"/>
    <col min="45" max="45" width="6.21875" hidden="1" customWidth="1"/>
    <col min="46" max="46" width="51.33203125" hidden="1" customWidth="1"/>
    <col min="47" max="47" width="6.21875" hidden="1" customWidth="1"/>
    <col min="48" max="48" width="5.88671875" hidden="1" customWidth="1"/>
    <col min="49" max="49" width="6.21875" hidden="1" customWidth="1"/>
    <col min="50" max="50" width="51.33203125" hidden="1" customWidth="1"/>
    <col min="51" max="51" width="5.88671875" hidden="1" customWidth="1"/>
    <col min="52" max="52" width="6.21875" hidden="1" customWidth="1"/>
    <col min="53" max="53" width="51.33203125" hidden="1" customWidth="1"/>
    <col min="54" max="54" width="5.88671875" hidden="1" customWidth="1"/>
    <col min="55" max="55" width="6.21875" hidden="1" customWidth="1"/>
    <col min="56" max="56" width="51.33203125" hidden="1" customWidth="1"/>
    <col min="57" max="57" width="5.88671875" hidden="1" customWidth="1"/>
    <col min="58" max="58" width="6.21875" hidden="1" customWidth="1"/>
    <col min="59" max="59" width="51.33203125" hidden="1" customWidth="1"/>
    <col min="60" max="60" width="5.88671875" hidden="1" customWidth="1"/>
    <col min="61" max="61" width="6.21875" hidden="1" customWidth="1"/>
    <col min="62" max="62" width="51.33203125" hidden="1" customWidth="1"/>
    <col min="63" max="63" width="5.88671875" hidden="1" customWidth="1"/>
    <col min="64" max="64" width="6.21875" hidden="1" customWidth="1"/>
    <col min="65" max="65" width="51.33203125" hidden="1" customWidth="1"/>
    <col min="66" max="66" width="6.21875" hidden="1" customWidth="1"/>
    <col min="67" max="67" width="5.88671875" hidden="1" customWidth="1"/>
    <col min="68" max="68" width="6.21875" hidden="1" customWidth="1"/>
    <col min="69" max="69" width="51.33203125" hidden="1" customWidth="1"/>
    <col min="70" max="70" width="5.88671875" hidden="1" customWidth="1"/>
    <col min="71" max="71" width="6.21875" hidden="1" customWidth="1"/>
    <col min="72" max="72" width="51.33203125" hidden="1" customWidth="1"/>
    <col min="73" max="73" width="5.88671875" hidden="1" customWidth="1"/>
    <col min="74" max="74" width="6.21875" hidden="1" customWidth="1"/>
    <col min="75" max="75" width="51.33203125" hidden="1" customWidth="1"/>
    <col min="76" max="76" width="5.88671875" hidden="1" customWidth="1"/>
    <col min="77" max="77" width="6.21875" hidden="1" customWidth="1"/>
    <col min="78" max="78" width="51.33203125" hidden="1" customWidth="1"/>
    <col min="79" max="79" width="5.88671875" hidden="1" customWidth="1"/>
    <col min="80" max="80" width="6.21875" hidden="1" customWidth="1"/>
    <col min="81" max="81" width="51.33203125" hidden="1" customWidth="1"/>
    <col min="82" max="82" width="5.88671875" hidden="1" customWidth="1"/>
    <col min="83" max="83" width="6.21875" hidden="1" customWidth="1"/>
    <col min="84" max="84" width="51.33203125" hidden="1" customWidth="1"/>
    <col min="85" max="86" width="6.21875" hidden="1" customWidth="1"/>
    <col min="87" max="87" width="5.88671875" hidden="1" customWidth="1"/>
    <col min="88" max="88" width="6.21875" hidden="1" customWidth="1"/>
    <col min="89" max="89" width="51.33203125" hidden="1" customWidth="1"/>
    <col min="90" max="90" width="6.21875" hidden="1" customWidth="1"/>
    <col min="91" max="91" width="5.77734375" hidden="1" customWidth="1"/>
    <col min="92" max="92" width="6.21875" hidden="1" customWidth="1"/>
    <col min="93" max="93" width="51.33203125" hidden="1" customWidth="1"/>
    <col min="94" max="94" width="5.88671875" hidden="1" customWidth="1"/>
    <col min="95" max="95" width="6.21875" hidden="1" customWidth="1"/>
    <col min="96" max="96" width="51.33203125" hidden="1" customWidth="1"/>
    <col min="97" max="97" width="5.77734375" hidden="1" customWidth="1"/>
    <col min="98" max="98" width="6.21875" hidden="1" customWidth="1"/>
    <col min="99" max="99" width="51.33203125" hidden="1" customWidth="1"/>
    <col min="100" max="100" width="6.21875" hidden="1" customWidth="1"/>
    <col min="101" max="101" width="5.77734375" hidden="1" customWidth="1"/>
    <col min="102" max="102" width="6.21875" hidden="1" customWidth="1"/>
    <col min="103" max="103" width="51.33203125" hidden="1" customWidth="1"/>
    <col min="104" max="104" width="5.77734375" hidden="1" customWidth="1"/>
    <col min="105" max="105" width="6.21875" hidden="1" customWidth="1"/>
    <col min="106" max="106" width="51.33203125" hidden="1" customWidth="1"/>
    <col min="107" max="107" width="5.77734375" hidden="1" customWidth="1"/>
    <col min="108" max="108" width="6.21875" hidden="1" customWidth="1"/>
    <col min="109" max="109" width="51.33203125" hidden="1" customWidth="1"/>
    <col min="110" max="110" width="5.77734375" hidden="1" customWidth="1"/>
    <col min="111" max="111" width="6.21875" hidden="1" customWidth="1"/>
    <col min="112" max="112" width="51.33203125" hidden="1" customWidth="1"/>
    <col min="113" max="113" width="5.77734375" hidden="1" customWidth="1"/>
    <col min="114" max="114" width="6.21875" hidden="1" customWidth="1"/>
    <col min="115" max="115" width="51.33203125" hidden="1" customWidth="1"/>
    <col min="116" max="117" width="6.21875" hidden="1" customWidth="1"/>
    <col min="118" max="118" width="5.77734375" hidden="1" customWidth="1"/>
    <col min="119" max="119" width="6.21875" hidden="1" customWidth="1"/>
    <col min="120" max="120" width="51.33203125" hidden="1" customWidth="1"/>
    <col min="121" max="121" width="5.77734375" hidden="1" customWidth="1"/>
    <col min="122" max="122" width="6.21875" hidden="1" customWidth="1"/>
    <col min="123" max="123" width="51.33203125" hidden="1" customWidth="1"/>
    <col min="124" max="124" width="5.77734375" hidden="1" customWidth="1"/>
    <col min="125" max="125" width="6.21875" hidden="1" customWidth="1"/>
    <col min="126" max="126" width="51.33203125" hidden="1" customWidth="1"/>
    <col min="127" max="127" width="5.77734375" hidden="1" customWidth="1"/>
    <col min="128" max="128" width="6.21875" hidden="1" customWidth="1"/>
    <col min="129" max="129" width="51.33203125" hidden="1" customWidth="1"/>
    <col min="130" max="130" width="5.77734375" hidden="1" customWidth="1"/>
    <col min="131" max="131" width="6.21875" hidden="1" customWidth="1"/>
    <col min="132" max="132" width="51.33203125" hidden="1" customWidth="1"/>
    <col min="133" max="133" width="5.77734375" hidden="1" customWidth="1"/>
    <col min="134" max="134" width="6.21875" hidden="1" customWidth="1"/>
    <col min="135" max="135" width="51.33203125" hidden="1" customWidth="1"/>
    <col min="136" max="136" width="6.21875" hidden="1" customWidth="1"/>
    <col min="137" max="137" width="5.77734375" hidden="1" customWidth="1"/>
    <col min="138" max="138" width="6.21875" hidden="1" customWidth="1"/>
    <col min="139" max="139" width="51.33203125" hidden="1" customWidth="1"/>
    <col min="140" max="140" width="5.77734375" hidden="1" customWidth="1"/>
    <col min="141" max="141" width="6.21875" hidden="1" customWidth="1"/>
    <col min="142" max="142" width="51.33203125" hidden="1" customWidth="1"/>
    <col min="143" max="143" width="5.77734375" hidden="1" customWidth="1"/>
    <col min="144" max="144" width="6.21875" hidden="1" customWidth="1"/>
    <col min="145" max="145" width="51.33203125" hidden="1" customWidth="1"/>
    <col min="146" max="146" width="5.77734375" hidden="1" customWidth="1"/>
    <col min="147" max="147" width="6.21875" hidden="1" customWidth="1"/>
    <col min="148" max="148" width="51.33203125" hidden="1" customWidth="1"/>
    <col min="149" max="149" width="5.77734375" hidden="1" customWidth="1"/>
    <col min="150" max="150" width="6.21875" hidden="1" customWidth="1"/>
    <col min="151" max="151" width="51.33203125" hidden="1" customWidth="1"/>
    <col min="152" max="152" width="5.77734375" hidden="1" customWidth="1"/>
    <col min="153" max="153" width="6.21875" hidden="1" customWidth="1"/>
    <col min="154" max="154" width="51.33203125" hidden="1" customWidth="1"/>
    <col min="155" max="155" width="5.77734375" hidden="1" customWidth="1"/>
    <col min="156" max="156" width="6.21875" hidden="1" customWidth="1"/>
    <col min="157" max="157" width="51.33203125" hidden="1" customWidth="1"/>
    <col min="158" max="158" width="5.77734375" hidden="1" customWidth="1"/>
    <col min="159" max="159" width="6.21875" hidden="1" customWidth="1"/>
    <col min="160" max="160" width="51.33203125" hidden="1" customWidth="1"/>
    <col min="161" max="161" width="5.77734375" hidden="1" customWidth="1"/>
    <col min="162" max="162" width="6.21875" hidden="1" customWidth="1"/>
    <col min="163" max="163" width="51.33203125" hidden="1" customWidth="1"/>
    <col min="164" max="164" width="5.77734375" hidden="1" customWidth="1"/>
    <col min="165" max="165" width="6.21875" hidden="1" customWidth="1"/>
    <col min="166" max="166" width="51.33203125" hidden="1" customWidth="1"/>
    <col min="167" max="170" width="6.21875" hidden="1" customWidth="1"/>
    <col min="171" max="171" width="5.77734375" hidden="1" customWidth="1"/>
    <col min="172" max="172" width="6.21875" hidden="1" customWidth="1"/>
    <col min="173" max="173" width="51.33203125" hidden="1" customWidth="1"/>
    <col min="174" max="174" width="5.77734375" hidden="1" customWidth="1"/>
    <col min="175" max="175" width="6.21875" hidden="1" customWidth="1"/>
    <col min="176" max="176" width="51.33203125" hidden="1" customWidth="1"/>
    <col min="177" max="178" width="6.21875" hidden="1" customWidth="1"/>
    <col min="179" max="179" width="51.33203125" hidden="1" customWidth="1"/>
    <col min="180" max="182" width="6.21875" hidden="1" customWidth="1"/>
    <col min="183" max="183" width="51.33203125" hidden="1" customWidth="1"/>
    <col min="184" max="185" width="6.21875" hidden="1" customWidth="1"/>
    <col min="186" max="186" width="51.33203125" hidden="1" customWidth="1"/>
    <col min="187" max="189" width="6.21875" hidden="1" customWidth="1"/>
    <col min="190" max="190" width="51.33203125" hidden="1" customWidth="1"/>
    <col min="191" max="192" width="6.21875" hidden="1" customWidth="1"/>
    <col min="193" max="193" width="51.33203125" hidden="1" customWidth="1"/>
    <col min="194" max="195" width="6.21875" hidden="1" customWidth="1"/>
    <col min="196" max="196" width="51.33203125" hidden="1" customWidth="1"/>
    <col min="197" max="198" width="6.21875" hidden="1" customWidth="1"/>
    <col min="199" max="199" width="51.33203125" hidden="1" customWidth="1"/>
    <col min="200" max="201" width="6.21875" hidden="1" customWidth="1"/>
    <col min="202" max="202" width="51.33203125" hidden="1" customWidth="1"/>
    <col min="203" max="204" width="6.21875" hidden="1" customWidth="1"/>
    <col min="205" max="205" width="51.33203125" hidden="1" customWidth="1"/>
    <col min="206" max="208" width="6.21875" hidden="1" customWidth="1"/>
    <col min="209" max="209" width="51.33203125" hidden="1" customWidth="1"/>
    <col min="210" max="211" width="6.21875" hidden="1" customWidth="1"/>
    <col min="212" max="212" width="51.33203125" hidden="1" customWidth="1"/>
    <col min="213" max="214" width="6.21875" hidden="1" customWidth="1"/>
    <col min="215" max="215" width="51.33203125" hidden="1" customWidth="1"/>
    <col min="216" max="217" width="6.21875" hidden="1" customWidth="1"/>
    <col min="218" max="218" width="51.33203125" hidden="1" customWidth="1"/>
    <col min="219" max="220" width="6.21875" hidden="1" customWidth="1"/>
    <col min="221" max="221" width="51.33203125" hidden="1" customWidth="1"/>
    <col min="222" max="223" width="6.21875" hidden="1" customWidth="1"/>
    <col min="224" max="224" width="51.33203125" hidden="1" customWidth="1"/>
    <col min="225" max="227" width="6.21875" hidden="1" customWidth="1"/>
    <col min="228" max="228" width="51.33203125" hidden="1" customWidth="1"/>
    <col min="229" max="230" width="6.21875" hidden="1" customWidth="1"/>
    <col min="231" max="231" width="51.33203125" hidden="1" customWidth="1"/>
    <col min="232" max="233" width="6.21875" hidden="1" customWidth="1"/>
    <col min="234" max="234" width="51.33203125" hidden="1" customWidth="1"/>
    <col min="235" max="236" width="6.21875" hidden="1" customWidth="1"/>
    <col min="237" max="237" width="51.33203125" hidden="1" customWidth="1"/>
    <col min="238" max="239" width="6.21875" hidden="1" customWidth="1"/>
    <col min="240" max="240" width="51.33203125" hidden="1" customWidth="1"/>
    <col min="241" max="242" width="6.21875" hidden="1" customWidth="1"/>
    <col min="243" max="243" width="51.33203125" hidden="1" customWidth="1"/>
    <col min="244" max="246" width="6.21875" hidden="1" customWidth="1"/>
    <col min="247" max="247" width="51.33203125" hidden="1" customWidth="1"/>
    <col min="248" max="249" width="6.21875" hidden="1" customWidth="1"/>
    <col min="250" max="250" width="51.33203125" hidden="1" customWidth="1"/>
    <col min="251" max="252" width="6.21875" hidden="1" customWidth="1"/>
    <col min="253" max="253" width="51.33203125" hidden="1" customWidth="1"/>
    <col min="254" max="255" width="6.21875" hidden="1" customWidth="1"/>
    <col min="256" max="256" width="51.33203125" hidden="1" customWidth="1"/>
    <col min="257" max="258" width="6.21875" hidden="1" customWidth="1"/>
    <col min="259" max="259" width="51.33203125" hidden="1" customWidth="1"/>
    <col min="260" max="260" width="6" hidden="1" customWidth="1"/>
    <col min="261" max="261" width="6.21875" hidden="1" customWidth="1"/>
    <col min="262" max="262" width="51.33203125" hidden="1" customWidth="1"/>
    <col min="263" max="263" width="6.21875" hidden="1" customWidth="1"/>
    <col min="264" max="264" width="6" hidden="1" customWidth="1"/>
    <col min="265" max="265" width="6.21875" hidden="1" customWidth="1"/>
    <col min="266" max="266" width="51.33203125" hidden="1" customWidth="1"/>
    <col min="267" max="267" width="6" hidden="1" customWidth="1"/>
    <col min="268" max="268" width="6.21875" hidden="1" customWidth="1"/>
    <col min="269" max="269" width="51.33203125" hidden="1" customWidth="1"/>
    <col min="270" max="270" width="6" hidden="1" customWidth="1"/>
    <col min="271" max="271" width="6.21875" hidden="1" customWidth="1"/>
    <col min="272" max="272" width="51.33203125" hidden="1" customWidth="1"/>
    <col min="273" max="273" width="6" hidden="1" customWidth="1"/>
    <col min="274" max="274" width="6.21875" hidden="1" customWidth="1"/>
    <col min="275" max="275" width="51.33203125" hidden="1" customWidth="1"/>
    <col min="276" max="276" width="6" hidden="1" customWidth="1"/>
    <col min="277" max="277" width="6.21875" hidden="1" customWidth="1"/>
    <col min="278" max="278" width="51.33203125" hidden="1" customWidth="1"/>
    <col min="279" max="279" width="6" hidden="1" customWidth="1"/>
    <col min="280" max="280" width="6.21875" hidden="1" customWidth="1"/>
    <col min="281" max="281" width="51.33203125" hidden="1" customWidth="1"/>
    <col min="282" max="282" width="6.21875" hidden="1" customWidth="1"/>
    <col min="283" max="283" width="6" hidden="1" customWidth="1"/>
    <col min="284" max="284" width="6.21875" hidden="1" customWidth="1"/>
    <col min="285" max="285" width="51.33203125" hidden="1" customWidth="1"/>
    <col min="286" max="286" width="6" hidden="1" customWidth="1"/>
    <col min="287" max="287" width="6.21875" hidden="1" customWidth="1"/>
    <col min="288" max="288" width="51.33203125" hidden="1" customWidth="1"/>
    <col min="289" max="289" width="6" hidden="1" customWidth="1"/>
    <col min="290" max="290" width="6.21875" hidden="1" customWidth="1"/>
    <col min="291" max="291" width="51.33203125" hidden="1" customWidth="1"/>
    <col min="292" max="292" width="6" hidden="1" customWidth="1"/>
    <col min="293" max="293" width="6.21875" hidden="1" customWidth="1"/>
    <col min="294" max="294" width="51.33203125" hidden="1" customWidth="1"/>
    <col min="295" max="295" width="6" hidden="1" customWidth="1"/>
    <col min="296" max="296" width="6.21875" hidden="1" customWidth="1"/>
    <col min="297" max="297" width="51.33203125" hidden="1" customWidth="1"/>
    <col min="298" max="298" width="6" hidden="1" customWidth="1"/>
    <col min="299" max="299" width="6.21875" hidden="1" customWidth="1"/>
    <col min="300" max="300" width="51.33203125" hidden="1" customWidth="1"/>
    <col min="301" max="301" width="6.21875" hidden="1" customWidth="1"/>
    <col min="302" max="302" width="6" hidden="1" customWidth="1"/>
    <col min="303" max="303" width="6.21875" hidden="1" customWidth="1"/>
    <col min="304" max="304" width="51.33203125" hidden="1" customWidth="1"/>
    <col min="305" max="305" width="6" hidden="1" customWidth="1"/>
    <col min="306" max="306" width="6.21875" hidden="1" customWidth="1"/>
    <col min="307" max="307" width="51.33203125" hidden="1" customWidth="1"/>
    <col min="308" max="308" width="6" hidden="1" customWidth="1"/>
    <col min="309" max="309" width="6.21875" hidden="1" customWidth="1"/>
    <col min="310" max="310" width="51.33203125" hidden="1" customWidth="1"/>
    <col min="311" max="311" width="6" hidden="1" customWidth="1"/>
    <col min="312" max="312" width="6.21875" hidden="1" customWidth="1"/>
    <col min="313" max="313" width="51.33203125" hidden="1" customWidth="1"/>
    <col min="314" max="314" width="6" hidden="1" customWidth="1"/>
    <col min="315" max="315" width="6.21875" hidden="1" customWidth="1"/>
    <col min="316" max="316" width="51.33203125" hidden="1" customWidth="1"/>
    <col min="317" max="317" width="6" hidden="1" customWidth="1"/>
    <col min="318" max="318" width="6.21875" hidden="1" customWidth="1"/>
    <col min="319" max="319" width="51.33203125" hidden="1" customWidth="1"/>
    <col min="320" max="320" width="6" hidden="1" customWidth="1"/>
    <col min="321" max="321" width="6.21875" hidden="1" customWidth="1"/>
    <col min="322" max="322" width="51.33203125" hidden="1" customWidth="1"/>
    <col min="323" max="323" width="6" hidden="1" customWidth="1"/>
    <col min="324" max="324" width="6.21875" hidden="1" customWidth="1"/>
    <col min="325" max="325" width="51.33203125" hidden="1" customWidth="1"/>
    <col min="326" max="331" width="6.21875" hidden="1" customWidth="1"/>
    <col min="332" max="332" width="6" hidden="1" customWidth="1"/>
    <col min="333" max="333" width="6.21875" hidden="1" customWidth="1"/>
    <col min="334" max="334" width="51.33203125" hidden="1" customWidth="1"/>
    <col min="335" max="335" width="6" hidden="1" customWidth="1"/>
    <col min="336" max="336" width="6.21875" hidden="1" customWidth="1"/>
    <col min="337" max="337" width="51.33203125" hidden="1" customWidth="1"/>
    <col min="338" max="338" width="6" hidden="1" customWidth="1"/>
    <col min="339" max="339" width="6.21875" hidden="1" customWidth="1"/>
    <col min="340" max="340" width="52.5546875" hidden="1" customWidth="1"/>
    <col min="341" max="341" width="5.77734375" hidden="1" customWidth="1"/>
    <col min="342" max="342" width="6.21875" hidden="1" customWidth="1"/>
    <col min="343" max="343" width="51.33203125" hidden="1" customWidth="1"/>
    <col min="344" max="344" width="6" hidden="1" customWidth="1"/>
    <col min="345" max="345" width="6.21875" hidden="1" customWidth="1"/>
    <col min="346" max="346" width="51.33203125" hidden="1" customWidth="1"/>
    <col min="347" max="347" width="5.77734375" hidden="1" customWidth="1"/>
    <col min="348" max="348" width="6.21875" hidden="1" customWidth="1"/>
    <col min="349" max="349" width="51.33203125" hidden="1" customWidth="1"/>
    <col min="350" max="350" width="6.21875" hidden="1" customWidth="1"/>
    <col min="351" max="351" width="5.77734375" hidden="1" customWidth="1"/>
    <col min="352" max="352" width="6.21875" hidden="1" customWidth="1"/>
    <col min="353" max="353" width="51.33203125" hidden="1" customWidth="1"/>
    <col min="354" max="354" width="5.77734375" hidden="1" customWidth="1"/>
    <col min="355" max="355" width="6.21875" hidden="1" customWidth="1"/>
    <col min="356" max="356" width="51.33203125" hidden="1" customWidth="1"/>
    <col min="357" max="357" width="5.77734375" hidden="1" customWidth="1"/>
    <col min="358" max="358" width="6.21875" hidden="1" customWidth="1"/>
    <col min="359" max="359" width="51.33203125" hidden="1" customWidth="1"/>
    <col min="360" max="360" width="5.77734375" hidden="1" customWidth="1"/>
    <col min="361" max="361" width="6.21875" hidden="1" customWidth="1"/>
    <col min="362" max="362" width="51.33203125" hidden="1" customWidth="1"/>
    <col min="363" max="363" width="5.77734375" hidden="1" customWidth="1"/>
    <col min="364" max="364" width="6.21875" hidden="1" customWidth="1"/>
    <col min="365" max="365" width="51.33203125" hidden="1" customWidth="1"/>
    <col min="366" max="366" width="5.77734375" hidden="1" customWidth="1"/>
    <col min="367" max="367" width="6.21875" hidden="1" customWidth="1"/>
    <col min="368" max="368" width="51.33203125" hidden="1" customWidth="1"/>
    <col min="369" max="369" width="6.21875" hidden="1" customWidth="1"/>
    <col min="370" max="370" width="5.77734375" hidden="1" customWidth="1"/>
    <col min="371" max="371" width="6.21875" hidden="1" customWidth="1"/>
    <col min="372" max="372" width="51.33203125" hidden="1" customWidth="1"/>
    <col min="373" max="373" width="5.77734375" hidden="1" customWidth="1"/>
    <col min="374" max="374" width="6.21875" hidden="1" customWidth="1"/>
    <col min="375" max="375" width="51.33203125" hidden="1" customWidth="1"/>
    <col min="376" max="376" width="5.77734375" hidden="1" customWidth="1"/>
    <col min="377" max="377" width="6.21875" hidden="1" customWidth="1"/>
    <col min="378" max="378" width="51.33203125" hidden="1" customWidth="1"/>
    <col min="379" max="379" width="5.77734375" hidden="1" customWidth="1"/>
    <col min="380" max="380" width="6.21875" hidden="1" customWidth="1"/>
    <col min="381" max="381" width="51.33203125" hidden="1" customWidth="1"/>
    <col min="382" max="382" width="5.77734375" hidden="1" customWidth="1"/>
    <col min="383" max="383" width="6.21875" hidden="1" customWidth="1"/>
    <col min="384" max="384" width="51.33203125" hidden="1" customWidth="1"/>
    <col min="385" max="385" width="5.77734375" hidden="1" customWidth="1"/>
    <col min="386" max="386" width="6.21875" hidden="1" customWidth="1"/>
    <col min="387" max="387" width="51.33203125" hidden="1" customWidth="1"/>
    <col min="388" max="388" width="6.21875" hidden="1" customWidth="1"/>
    <col min="389" max="389" width="5.77734375" hidden="1" customWidth="1"/>
    <col min="390" max="390" width="6.21875" hidden="1" customWidth="1"/>
    <col min="391" max="391" width="51.33203125" hidden="1" customWidth="1"/>
    <col min="392" max="392" width="5.77734375" hidden="1" customWidth="1"/>
    <col min="393" max="393" width="6.21875" hidden="1" customWidth="1"/>
    <col min="394" max="394" width="51.33203125" hidden="1" customWidth="1"/>
    <col min="395" max="395" width="5.77734375" hidden="1" customWidth="1"/>
    <col min="396" max="396" width="6.21875" hidden="1" customWidth="1"/>
    <col min="397" max="397" width="51.33203125" hidden="1" customWidth="1"/>
    <col min="398" max="398" width="5.77734375" hidden="1" customWidth="1"/>
    <col min="399" max="399" width="6.21875" hidden="1" customWidth="1"/>
    <col min="400" max="400" width="51.33203125" hidden="1" customWidth="1"/>
    <col min="401" max="401" width="5.77734375" hidden="1" customWidth="1"/>
    <col min="402" max="402" width="6.21875" hidden="1" customWidth="1"/>
    <col min="403" max="403" width="51.33203125" hidden="1" customWidth="1"/>
    <col min="404" max="404" width="5.77734375" hidden="1" customWidth="1"/>
    <col min="405" max="405" width="6.21875" hidden="1" customWidth="1"/>
    <col min="406" max="406" width="51.33203125" hidden="1" customWidth="1"/>
    <col min="407" max="407" width="6.21875" hidden="1" customWidth="1"/>
    <col min="408" max="408" width="5.88671875" hidden="1" customWidth="1"/>
    <col min="409" max="409" width="6.21875" hidden="1" customWidth="1"/>
    <col min="410" max="410" width="51.33203125" hidden="1" customWidth="1"/>
    <col min="411" max="411" width="5.77734375" hidden="1" customWidth="1"/>
    <col min="412" max="412" width="6.21875" hidden="1" customWidth="1"/>
    <col min="413" max="413" width="51.33203125" hidden="1" customWidth="1"/>
    <col min="414" max="414" width="5.77734375" hidden="1" customWidth="1"/>
    <col min="415" max="415" width="6.21875" hidden="1" customWidth="1"/>
    <col min="416" max="416" width="51.33203125" hidden="1" customWidth="1"/>
    <col min="417" max="417" width="5.77734375" hidden="1" customWidth="1"/>
    <col min="418" max="418" width="6.21875" hidden="1" customWidth="1"/>
    <col min="419" max="419" width="51.33203125" hidden="1" customWidth="1"/>
    <col min="420" max="420" width="5.77734375" hidden="1" customWidth="1"/>
    <col min="421" max="421" width="6.21875" hidden="1" customWidth="1"/>
    <col min="422" max="422" width="51.33203125" hidden="1" customWidth="1"/>
    <col min="423" max="423" width="5.88671875" hidden="1" customWidth="1"/>
    <col min="424" max="424" width="6.21875" hidden="1" customWidth="1"/>
    <col min="425" max="425" width="51.33203125" hidden="1" customWidth="1"/>
    <col min="426" max="426" width="6.21875" hidden="1" customWidth="1"/>
    <col min="427" max="427" width="5.88671875" hidden="1" customWidth="1"/>
    <col min="428" max="428" width="6.21875" hidden="1" customWidth="1"/>
    <col min="429" max="429" width="51.33203125" hidden="1" customWidth="1"/>
    <col min="430" max="430" width="5.88671875" hidden="1" customWidth="1"/>
    <col min="431" max="431" width="6.21875" hidden="1" customWidth="1"/>
    <col min="432" max="432" width="51.33203125" hidden="1" customWidth="1"/>
    <col min="433" max="433" width="5.88671875" hidden="1" customWidth="1"/>
    <col min="434" max="434" width="6.21875" hidden="1" customWidth="1"/>
    <col min="435" max="435" width="51.33203125" hidden="1" customWidth="1"/>
    <col min="436" max="436" width="5.88671875" hidden="1" customWidth="1"/>
    <col min="437" max="437" width="6.21875" hidden="1" customWidth="1"/>
    <col min="438" max="438" width="51.33203125" hidden="1" customWidth="1"/>
    <col min="439" max="439" width="5.88671875" hidden="1" customWidth="1"/>
    <col min="440" max="440" width="6.21875" hidden="1" customWidth="1"/>
    <col min="441" max="441" width="51.33203125" hidden="1" customWidth="1"/>
    <col min="442" max="442" width="5.88671875" hidden="1" customWidth="1"/>
    <col min="443" max="443" width="6.21875" hidden="1" customWidth="1"/>
    <col min="444" max="444" width="51.33203125" hidden="1" customWidth="1"/>
    <col min="445" max="445" width="6.21875" hidden="1" customWidth="1"/>
    <col min="446" max="446" width="5.88671875" hidden="1" customWidth="1"/>
    <col min="447" max="447" width="6.21875" hidden="1" customWidth="1"/>
    <col min="448" max="448" width="51.33203125" hidden="1" customWidth="1"/>
    <col min="449" max="449" width="5.88671875" hidden="1" customWidth="1"/>
    <col min="450" max="450" width="6.21875" hidden="1" customWidth="1"/>
    <col min="451" max="451" width="51.33203125" hidden="1" customWidth="1"/>
    <col min="452" max="452" width="5.88671875" hidden="1" customWidth="1"/>
    <col min="453" max="453" width="6.21875" hidden="1" customWidth="1"/>
    <col min="454" max="454" width="51.33203125" hidden="1" customWidth="1"/>
    <col min="455" max="455" width="5.88671875" hidden="1" customWidth="1"/>
    <col min="456" max="456" width="6.21875" hidden="1" customWidth="1"/>
    <col min="457" max="457" width="51.33203125" hidden="1" customWidth="1"/>
    <col min="458" max="458" width="5.88671875" hidden="1" customWidth="1"/>
    <col min="459" max="459" width="6.21875" hidden="1" customWidth="1"/>
    <col min="460" max="460" width="51.33203125" hidden="1" customWidth="1"/>
    <col min="461" max="461" width="5.88671875" hidden="1" customWidth="1"/>
    <col min="462" max="462" width="6.21875" hidden="1" customWidth="1"/>
    <col min="463" max="463" width="51.33203125" hidden="1" customWidth="1"/>
    <col min="464" max="464" width="6.21875" hidden="1" customWidth="1"/>
    <col min="465" max="465" width="5.88671875" hidden="1" customWidth="1"/>
    <col min="466" max="466" width="6.21875" hidden="1" customWidth="1"/>
    <col min="467" max="467" width="51.33203125" hidden="1" customWidth="1"/>
    <col min="468" max="468" width="5.88671875" hidden="1" customWidth="1"/>
    <col min="469" max="469" width="6.21875" hidden="1" customWidth="1"/>
    <col min="470" max="470" width="51.33203125" hidden="1" customWidth="1"/>
    <col min="471" max="471" width="6.44140625" bestFit="1" customWidth="1"/>
    <col min="472" max="472" width="5.88671875" bestFit="1" customWidth="1"/>
    <col min="473" max="473" width="6.21875" customWidth="1"/>
    <col min="474" max="474" width="51.33203125" hidden="1" customWidth="1"/>
    <col min="475" max="475" width="5.88671875" hidden="1" customWidth="1"/>
    <col min="476" max="476" width="6.21875" customWidth="1"/>
    <col min="477" max="477" width="51.33203125" hidden="1" customWidth="1"/>
    <col min="478" max="478" width="5.88671875" hidden="1" customWidth="1"/>
    <col min="479" max="479" width="6.21875" customWidth="1"/>
    <col min="480" max="480" width="51.33203125" hidden="1" customWidth="1"/>
    <col min="481" max="481" width="6.21875" customWidth="1"/>
    <col min="482" max="482" width="6.21875" bestFit="1" customWidth="1"/>
    <col min="483" max="483" width="6.21875" customWidth="1"/>
    <col min="484" max="484" width="51.33203125" hidden="1" customWidth="1"/>
    <col min="485" max="485" width="6.21875" hidden="1" customWidth="1"/>
    <col min="486" max="486" width="6.21875" customWidth="1"/>
    <col min="487" max="487" width="51.33203125" hidden="1" customWidth="1"/>
    <col min="488" max="488" width="6.21875" hidden="1" customWidth="1"/>
    <col min="489" max="489" width="6.21875" customWidth="1"/>
    <col min="490" max="490" width="51.33203125" hidden="1" customWidth="1"/>
    <col min="491" max="491" width="6.21875" hidden="1" customWidth="1"/>
    <col min="492" max="492" width="6.21875" customWidth="1"/>
    <col min="493" max="493" width="51.33203125" hidden="1" customWidth="1"/>
    <col min="494" max="494" width="6.21875" hidden="1" customWidth="1"/>
    <col min="495" max="495" width="6.21875" customWidth="1"/>
    <col min="496" max="496" width="51.33203125" hidden="1" customWidth="1"/>
    <col min="497" max="497" width="6.21875" hidden="1" customWidth="1"/>
    <col min="498" max="498" width="6.21875" customWidth="1"/>
    <col min="499" max="499" width="51.33203125" hidden="1" customWidth="1"/>
    <col min="500" max="500" width="5.88671875" hidden="1" customWidth="1"/>
    <col min="501" max="501" width="6.21875" customWidth="1"/>
    <col min="502" max="502" width="51.33203125" hidden="1" customWidth="1"/>
    <col min="503" max="503" width="5.88671875" hidden="1" customWidth="1"/>
    <col min="504" max="504" width="6.21875" customWidth="1"/>
    <col min="505" max="505" width="51.33203125" hidden="1" customWidth="1"/>
    <col min="506" max="506" width="6.21875" hidden="1" customWidth="1"/>
    <col min="507" max="507" width="6.21875" customWidth="1"/>
    <col min="508" max="508" width="51.33203125" hidden="1" customWidth="1"/>
    <col min="509" max="509" width="5.88671875" hidden="1" customWidth="1"/>
    <col min="510" max="510" width="6.21875" customWidth="1"/>
    <col min="511" max="511" width="51.33203125" hidden="1" customWidth="1"/>
    <col min="512" max="513" width="6.21875" customWidth="1"/>
    <col min="514" max="514" width="5.88671875" hidden="1" customWidth="1"/>
    <col min="515" max="515" width="6.21875" customWidth="1"/>
    <col min="516" max="516" width="51.33203125" hidden="1" customWidth="1"/>
    <col min="517" max="517" width="6.21875" hidden="1" customWidth="1"/>
    <col min="518" max="518" width="6.21875" customWidth="1"/>
    <col min="519" max="519" width="51.33203125" hidden="1" customWidth="1"/>
    <col min="520" max="520" width="6.21875" hidden="1" customWidth="1"/>
    <col min="521" max="521" width="6.21875" customWidth="1"/>
    <col min="522" max="522" width="51.33203125" hidden="1" customWidth="1"/>
    <col min="523" max="523" width="6.21875" hidden="1" customWidth="1"/>
    <col min="524" max="524" width="6.21875" customWidth="1"/>
    <col min="525" max="525" width="51.33203125" hidden="1" customWidth="1"/>
    <col min="526" max="526" width="6.21875" hidden="1" customWidth="1"/>
    <col min="527" max="527" width="6.21875" customWidth="1"/>
    <col min="528" max="528" width="51.33203125" hidden="1" customWidth="1"/>
    <col min="529" max="529" width="6.21875" hidden="1" customWidth="1"/>
    <col min="530" max="530" width="6.21875" customWidth="1"/>
    <col min="531" max="531" width="51.33203125" hidden="1" customWidth="1"/>
    <col min="532" max="532" width="6.21875" hidden="1" customWidth="1"/>
    <col min="533" max="533" width="6.21875" customWidth="1"/>
    <col min="534" max="534" width="51.33203125" hidden="1" customWidth="1"/>
    <col min="535" max="535" width="6.21875" hidden="1" customWidth="1"/>
    <col min="536" max="536" width="6.21875" customWidth="1"/>
    <col min="537" max="537" width="51.33203125" hidden="1" customWidth="1"/>
    <col min="538" max="538" width="6.21875" customWidth="1"/>
    <col min="539" max="539" width="6.21875" hidden="1" customWidth="1"/>
    <col min="540" max="540" width="6.21875" customWidth="1"/>
    <col min="541" max="541" width="51.33203125" hidden="1" customWidth="1"/>
    <col min="542" max="542" width="6.21875" hidden="1" customWidth="1"/>
    <col min="543" max="543" width="6.21875" customWidth="1"/>
    <col min="544" max="544" width="51.33203125" hidden="1" customWidth="1"/>
    <col min="545" max="545" width="6.21875" hidden="1" customWidth="1"/>
    <col min="546" max="546" width="6.21875" customWidth="1"/>
    <col min="547" max="547" width="51.33203125" hidden="1" customWidth="1"/>
    <col min="548" max="548" width="6.21875" hidden="1" customWidth="1"/>
    <col min="549" max="549" width="6.21875" customWidth="1"/>
    <col min="550" max="550" width="51.33203125" hidden="1" customWidth="1"/>
    <col min="551" max="551" width="6.21875" bestFit="1" customWidth="1"/>
    <col min="552" max="552" width="6.21875" customWidth="1"/>
    <col min="553" max="553" width="51.33203125" hidden="1" customWidth="1"/>
    <col min="554" max="554" width="6.21875" hidden="1" customWidth="1"/>
    <col min="555" max="555" width="6.21875" customWidth="1"/>
    <col min="556" max="556" width="51.33203125" hidden="1" customWidth="1"/>
    <col min="557" max="558" width="6.21875" customWidth="1"/>
    <col min="559" max="559" width="6.21875" hidden="1" customWidth="1"/>
    <col min="560" max="560" width="6.21875" customWidth="1"/>
    <col min="561" max="561" width="51.33203125" hidden="1" customWidth="1"/>
    <col min="562" max="562" width="6.21875" hidden="1" customWidth="1"/>
    <col min="563" max="563" width="6.21875" customWidth="1"/>
    <col min="564" max="564" width="51.33203125" hidden="1" customWidth="1"/>
    <col min="565" max="565" width="6.21875" hidden="1" customWidth="1"/>
    <col min="566" max="566" width="6.21875" customWidth="1"/>
    <col min="567" max="567" width="51.33203125" hidden="1" customWidth="1"/>
    <col min="568" max="568" width="6.21875" hidden="1" customWidth="1"/>
    <col min="569" max="569" width="6.21875" customWidth="1"/>
    <col min="570" max="570" width="51.33203125" hidden="1" customWidth="1"/>
    <col min="571" max="571" width="5.88671875" hidden="1" customWidth="1"/>
    <col min="572" max="572" width="6.21875" customWidth="1"/>
    <col min="573" max="573" width="51.33203125" hidden="1" customWidth="1"/>
    <col min="574" max="574" width="6.21875" customWidth="1"/>
    <col min="575" max="575" width="6.21875" hidden="1" customWidth="1"/>
    <col min="576" max="576" width="6.21875" customWidth="1"/>
    <col min="577" max="577" width="51.33203125" hidden="1" customWidth="1"/>
    <col min="578" max="578" width="5.88671875" hidden="1" customWidth="1"/>
    <col min="579" max="579" width="6.21875" customWidth="1"/>
    <col min="580" max="580" width="51.33203125" hidden="1" customWidth="1"/>
    <col min="581" max="581" width="5.88671875" hidden="1" customWidth="1"/>
    <col min="582" max="582" width="6.21875" customWidth="1"/>
    <col min="583" max="583" width="51.33203125" hidden="1" customWidth="1"/>
    <col min="584" max="584" width="5.88671875" hidden="1" customWidth="1"/>
    <col min="585" max="585" width="6.21875" customWidth="1"/>
    <col min="586" max="586" width="51.33203125" hidden="1" customWidth="1"/>
    <col min="587" max="587" width="5.88671875" hidden="1" customWidth="1"/>
    <col min="588" max="588" width="6.21875" customWidth="1"/>
    <col min="589" max="589" width="51.33203125" hidden="1" customWidth="1"/>
    <col min="590" max="590" width="5.88671875" hidden="1" customWidth="1"/>
    <col min="591" max="591" width="6.21875" customWidth="1"/>
    <col min="592" max="592" width="51.33203125" hidden="1" customWidth="1"/>
    <col min="593" max="594" width="6.21875" customWidth="1"/>
    <col min="595" max="595" width="5.88671875" hidden="1" customWidth="1"/>
    <col min="596" max="596" width="6.21875" customWidth="1"/>
    <col min="597" max="597" width="51.33203125" hidden="1" customWidth="1"/>
    <col min="598" max="598" width="5.88671875" hidden="1" customWidth="1"/>
    <col min="599" max="599" width="6.21875" customWidth="1"/>
    <col min="600" max="600" width="51.33203125" hidden="1" customWidth="1"/>
    <col min="601" max="601" width="5.88671875" hidden="1" customWidth="1"/>
    <col min="602" max="602" width="6.21875" customWidth="1"/>
    <col min="603" max="603" width="51.33203125" hidden="1" customWidth="1"/>
    <col min="604" max="604" width="5.88671875" hidden="1" customWidth="1"/>
    <col min="605" max="605" width="6.21875" customWidth="1"/>
    <col min="606" max="606" width="51.33203125" hidden="1" customWidth="1"/>
    <col min="607" max="607" width="6.21875" hidden="1" customWidth="1"/>
    <col min="608" max="608" width="6.21875" customWidth="1"/>
    <col min="609" max="609" width="51.33203125" hidden="1" customWidth="1"/>
    <col min="610" max="610" width="5.88671875" hidden="1" customWidth="1"/>
    <col min="611" max="611" width="6.21875" customWidth="1"/>
    <col min="612" max="612" width="51.33203125" hidden="1" customWidth="1"/>
    <col min="613" max="613" width="5.88671875" hidden="1" customWidth="1"/>
    <col min="614" max="614" width="6.21875" customWidth="1"/>
    <col min="615" max="615" width="51.33203125" hidden="1" customWidth="1"/>
    <col min="616" max="616" width="5.88671875" hidden="1" customWidth="1"/>
    <col min="617" max="617" width="6.21875" customWidth="1"/>
    <col min="618" max="618" width="51.33203125" hidden="1" customWidth="1"/>
    <col min="619" max="619" width="5.88671875" hidden="1" customWidth="1"/>
    <col min="620" max="620" width="6.21875" customWidth="1"/>
    <col min="621" max="621" width="51.33203125" hidden="1" customWidth="1"/>
    <col min="622" max="622" width="5.88671875" hidden="1" customWidth="1"/>
    <col min="623" max="623" width="6.21875" customWidth="1"/>
    <col min="624" max="624" width="51.33203125" hidden="1" customWidth="1"/>
    <col min="625" max="625" width="5.88671875" hidden="1" customWidth="1"/>
    <col min="626" max="626" width="6.21875" customWidth="1"/>
    <col min="627" max="627" width="51.33203125" hidden="1" customWidth="1"/>
    <col min="628" max="628" width="5.88671875" hidden="1" customWidth="1"/>
    <col min="629" max="629" width="6.21875" customWidth="1"/>
    <col min="630" max="630" width="51.33203125" hidden="1" customWidth="1"/>
    <col min="631" max="631" width="6.21875" customWidth="1"/>
    <col min="632" max="632" width="5.88671875" hidden="1" customWidth="1"/>
    <col min="633" max="633" width="6.21875" customWidth="1"/>
    <col min="634" max="634" width="51.33203125" hidden="1" customWidth="1"/>
    <col min="635" max="635" width="5.88671875" hidden="1" customWidth="1"/>
    <col min="636" max="636" width="6.21875" customWidth="1"/>
    <col min="637" max="637" width="51.33203125" hidden="1" customWidth="1"/>
    <col min="638" max="638" width="5.88671875" hidden="1" customWidth="1"/>
    <col min="639" max="639" width="6.21875" customWidth="1"/>
    <col min="640" max="640" width="51.33203125" hidden="1" customWidth="1"/>
    <col min="641" max="641" width="5.88671875" hidden="1" customWidth="1"/>
    <col min="642" max="642" width="6.21875" customWidth="1"/>
    <col min="643" max="643" width="51.33203125" hidden="1" customWidth="1"/>
    <col min="644" max="644" width="5.88671875" hidden="1" customWidth="1"/>
    <col min="645" max="645" width="6.21875" customWidth="1"/>
    <col min="646" max="646" width="51.33203125" hidden="1" customWidth="1"/>
    <col min="647" max="647" width="6.44140625" hidden="1" customWidth="1"/>
    <col min="648" max="648" width="6.21875" customWidth="1"/>
    <col min="649" max="649" width="51.33203125" hidden="1" customWidth="1"/>
    <col min="650" max="650" width="5.88671875" hidden="1" customWidth="1"/>
    <col min="651" max="651" width="6.21875" customWidth="1"/>
    <col min="652" max="652" width="51.33203125" hidden="1" customWidth="1"/>
    <col min="653" max="653" width="6.44140625" hidden="1" customWidth="1"/>
    <col min="654" max="654" width="6.21875" customWidth="1"/>
    <col min="655" max="655" width="51.33203125" hidden="1" customWidth="1"/>
    <col min="656" max="656" width="6.44140625" hidden="1" customWidth="1"/>
    <col min="657" max="657" width="6.21875" customWidth="1"/>
    <col min="658" max="658" width="51.33203125" hidden="1" customWidth="1"/>
    <col min="659" max="659" width="6.44140625" hidden="1" customWidth="1"/>
    <col min="660" max="660" width="6.21875" customWidth="1"/>
    <col min="661" max="661" width="51.33203125" hidden="1" customWidth="1"/>
    <col min="662" max="662" width="6.44140625" hidden="1" customWidth="1"/>
    <col min="663" max="663" width="6.21875" customWidth="1"/>
    <col min="664" max="664" width="51.33203125" hidden="1" customWidth="1"/>
    <col min="665" max="665" width="6.44140625" hidden="1" customWidth="1"/>
    <col min="666" max="666" width="6.21875" customWidth="1"/>
    <col min="667" max="667" width="51.33203125" hidden="1" customWidth="1"/>
    <col min="668" max="668" width="6.44140625" hidden="1" customWidth="1"/>
    <col min="669" max="669" width="6.21875" customWidth="1"/>
    <col min="670" max="670" width="51.33203125" hidden="1" customWidth="1"/>
    <col min="671" max="671" width="6.21875" customWidth="1"/>
    <col min="672" max="672" width="6.44140625" hidden="1" customWidth="1"/>
    <col min="673" max="673" width="6.21875" customWidth="1"/>
    <col min="674" max="674" width="51.33203125" hidden="1" customWidth="1"/>
    <col min="675" max="675" width="6.44140625" hidden="1" customWidth="1"/>
    <col min="676" max="676" width="6.21875" customWidth="1"/>
    <col min="677" max="677" width="51.33203125" hidden="1" customWidth="1"/>
    <col min="678" max="678" width="6.44140625" hidden="1" customWidth="1"/>
    <col min="679" max="679" width="6.21875" customWidth="1"/>
    <col min="680" max="680" width="51.33203125" hidden="1" customWidth="1"/>
    <col min="681" max="681" width="6.44140625" hidden="1" customWidth="1"/>
    <col min="682" max="682" width="6.21875" customWidth="1"/>
    <col min="683" max="683" width="51.33203125" hidden="1" customWidth="1"/>
    <col min="684" max="684" width="6.44140625" hidden="1" customWidth="1"/>
    <col min="685" max="685" width="6.21875" customWidth="1"/>
    <col min="686" max="686" width="51.33203125" hidden="1" customWidth="1"/>
    <col min="687" max="687" width="6.44140625" hidden="1" customWidth="1"/>
    <col min="688" max="688" width="6.21875" customWidth="1"/>
    <col min="689" max="689" width="51.33203125" hidden="1" customWidth="1"/>
    <col min="690" max="690" width="6.44140625" hidden="1" customWidth="1"/>
    <col min="691" max="691" width="6.21875" customWidth="1"/>
    <col min="692" max="692" width="51.33203125" hidden="1" customWidth="1"/>
    <col min="693" max="693" width="6.44140625" hidden="1" customWidth="1"/>
    <col min="694" max="694" width="6.21875" customWidth="1"/>
    <col min="695" max="695" width="51.33203125" hidden="1" customWidth="1"/>
    <col min="696" max="696" width="6.44140625" hidden="1" customWidth="1"/>
    <col min="697" max="697" width="6.21875" customWidth="1"/>
    <col min="698" max="698" width="51.33203125" hidden="1" customWidth="1"/>
    <col min="699" max="699" width="6.44140625" hidden="1" customWidth="1"/>
    <col min="700" max="700" width="6.21875" customWidth="1"/>
    <col min="701" max="701" width="51.33203125" hidden="1" customWidth="1"/>
    <col min="702" max="702" width="6.44140625" hidden="1" customWidth="1"/>
    <col min="703" max="703" width="6.21875" customWidth="1"/>
    <col min="704" max="704" width="51.33203125" hidden="1" customWidth="1"/>
    <col min="705" max="705" width="6.44140625" hidden="1" customWidth="1"/>
    <col min="706" max="706" width="6.21875" customWidth="1"/>
    <col min="707" max="707" width="51.33203125" hidden="1" customWidth="1"/>
    <col min="708" max="708" width="6.44140625" hidden="1" customWidth="1"/>
    <col min="709" max="709" width="6.21875" customWidth="1"/>
    <col min="710" max="710" width="51.33203125" hidden="1" customWidth="1"/>
    <col min="711" max="711" width="6.21875" customWidth="1"/>
    <col min="712" max="712" width="6.44140625" bestFit="1" customWidth="1"/>
    <col min="713" max="713" width="6.21875" customWidth="1"/>
    <col min="714" max="714" width="51.33203125" hidden="1" customWidth="1"/>
    <col min="715" max="715" width="6.44140625" hidden="1" customWidth="1"/>
    <col min="716" max="716" width="6.21875" customWidth="1"/>
    <col min="717" max="717" width="51.33203125" hidden="1" customWidth="1"/>
    <col min="718" max="718" width="6.44140625" hidden="1" customWidth="1"/>
    <col min="719" max="719" width="6.21875" customWidth="1"/>
    <col min="720" max="720" width="51.33203125" hidden="1" customWidth="1"/>
    <col min="721" max="721" width="6.44140625" hidden="1" customWidth="1"/>
    <col min="722" max="722" width="6.21875" customWidth="1"/>
    <col min="723" max="723" width="51.33203125" hidden="1" customWidth="1"/>
    <col min="724" max="724" width="6.44140625" hidden="1" customWidth="1"/>
    <col min="725" max="725" width="6.21875" customWidth="1"/>
    <col min="726" max="726" width="51.33203125" hidden="1" customWidth="1"/>
    <col min="727" max="727" width="6.44140625" hidden="1" customWidth="1"/>
    <col min="728" max="728" width="6.21875" customWidth="1"/>
    <col min="729" max="729" width="51.33203125" hidden="1" customWidth="1"/>
    <col min="730" max="730" width="6.21875" customWidth="1"/>
    <col min="731" max="731" width="6.44140625" hidden="1" customWidth="1"/>
    <col min="732" max="732" width="6.21875" customWidth="1"/>
    <col min="733" max="733" width="51.33203125" hidden="1" customWidth="1"/>
    <col min="734" max="734" width="6.44140625" hidden="1" customWidth="1"/>
    <col min="735" max="735" width="6.21875" customWidth="1"/>
    <col min="736" max="736" width="51.33203125" hidden="1" customWidth="1"/>
    <col min="737" max="737" width="6.44140625" hidden="1" customWidth="1"/>
    <col min="738" max="738" width="6.21875" customWidth="1"/>
    <col min="739" max="739" width="51.33203125" hidden="1" customWidth="1"/>
    <col min="740" max="740" width="6.44140625" hidden="1" customWidth="1"/>
    <col min="741" max="741" width="6.21875" customWidth="1"/>
    <col min="742" max="742" width="51.33203125" hidden="1" customWidth="1"/>
    <col min="743" max="743" width="6.44140625" hidden="1" customWidth="1"/>
    <col min="744" max="744" width="6.21875" customWidth="1"/>
    <col min="745" max="745" width="51.33203125" hidden="1" customWidth="1"/>
    <col min="746" max="746" width="5.77734375" hidden="1" customWidth="1"/>
    <col min="747" max="747" width="6.21875" customWidth="1"/>
    <col min="748" max="748" width="51.33203125" hidden="1" customWidth="1"/>
    <col min="749" max="749" width="6.21875" customWidth="1"/>
    <col min="750" max="750" width="5.77734375" bestFit="1" customWidth="1"/>
    <col min="751" max="751" width="6.21875" customWidth="1"/>
    <col min="752" max="752" width="51.33203125" hidden="1" customWidth="1"/>
    <col min="753" max="753" width="5.77734375" hidden="1" customWidth="1"/>
    <col min="754" max="754" width="6.21875" customWidth="1"/>
    <col min="755" max="755" width="51.33203125" hidden="1" customWidth="1"/>
    <col min="756" max="756" width="5.77734375" hidden="1" customWidth="1"/>
    <col min="757" max="757" width="6.21875" customWidth="1"/>
    <col min="758" max="758" width="51.33203125" hidden="1" customWidth="1"/>
    <col min="759" max="759" width="5.77734375" hidden="1" customWidth="1"/>
    <col min="760" max="760" width="6.21875" customWidth="1"/>
    <col min="761" max="761" width="51.33203125" hidden="1" customWidth="1"/>
    <col min="762" max="762" width="5.77734375" hidden="1" customWidth="1"/>
    <col min="763" max="763" width="6.21875" customWidth="1"/>
    <col min="764" max="764" width="51.33203125" hidden="1" customWidth="1"/>
    <col min="765" max="765" width="5.77734375" hidden="1" customWidth="1"/>
    <col min="766" max="766" width="6.21875" customWidth="1"/>
    <col min="767" max="767" width="51.33203125" hidden="1" customWidth="1"/>
    <col min="768" max="768" width="6.21875" customWidth="1"/>
    <col min="769" max="769" width="5.77734375" bestFit="1" customWidth="1"/>
    <col min="770" max="770" width="6.21875" customWidth="1"/>
    <col min="771" max="771" width="51.33203125" hidden="1" customWidth="1"/>
    <col min="772" max="772" width="5.77734375" hidden="1" customWidth="1"/>
    <col min="773" max="773" width="6.21875" customWidth="1"/>
    <col min="774" max="774" width="51.33203125" hidden="1" customWidth="1"/>
    <col min="775" max="775" width="5.77734375" hidden="1" customWidth="1"/>
    <col min="776" max="776" width="6.21875" customWidth="1"/>
    <col min="777" max="777" width="51.33203125" hidden="1" customWidth="1"/>
    <col min="778" max="778" width="5.77734375" hidden="1" customWidth="1"/>
    <col min="779" max="779" width="6.21875" customWidth="1"/>
    <col min="780" max="780" width="51.33203125" hidden="1" customWidth="1"/>
    <col min="781" max="781" width="5.77734375" hidden="1" customWidth="1"/>
    <col min="782" max="782" width="6.21875" customWidth="1"/>
    <col min="783" max="783" width="51.33203125" hidden="1" customWidth="1"/>
    <col min="784" max="784" width="5.77734375" hidden="1" customWidth="1"/>
    <col min="785" max="785" width="6.21875" customWidth="1"/>
    <col min="786" max="786" width="51.33203125" hidden="1" customWidth="1"/>
    <col min="787" max="787" width="6.21875" customWidth="1"/>
    <col min="788" max="788" width="5.77734375" bestFit="1" customWidth="1"/>
    <col min="789" max="789" width="6.21875" customWidth="1"/>
    <col min="790" max="790" width="51.33203125" hidden="1" customWidth="1"/>
    <col min="791" max="791" width="5.77734375" hidden="1" customWidth="1"/>
    <col min="792" max="792" width="6.21875" customWidth="1"/>
    <col min="793" max="793" width="51.33203125" hidden="1" customWidth="1"/>
    <col min="794" max="794" width="5.77734375" hidden="1" customWidth="1"/>
    <col min="795" max="795" width="6.21875" customWidth="1"/>
    <col min="796" max="796" width="51.33203125" hidden="1" customWidth="1"/>
    <col min="797" max="797" width="5.77734375" hidden="1" customWidth="1"/>
    <col min="798" max="798" width="6.21875" customWidth="1"/>
    <col min="799" max="799" width="51.33203125" hidden="1" customWidth="1"/>
    <col min="800" max="800" width="5.77734375" hidden="1" customWidth="1"/>
    <col min="801" max="801" width="6.21875" customWidth="1"/>
    <col min="802" max="802" width="51.33203125" hidden="1" customWidth="1"/>
    <col min="803" max="805" width="6.21875" customWidth="1"/>
    <col min="806" max="806" width="5.77734375" hidden="1" customWidth="1"/>
    <col min="807" max="807" width="6.21875" customWidth="1"/>
    <col min="808" max="808" width="51.33203125" hidden="1" customWidth="1"/>
    <col min="809" max="809" width="5.77734375" hidden="1" customWidth="1"/>
    <col min="810" max="810" width="6.21875" customWidth="1"/>
    <col min="811" max="811" width="51.33203125" hidden="1" customWidth="1"/>
    <col min="812" max="812" width="5.77734375" hidden="1" customWidth="1"/>
    <col min="813" max="813" width="6.21875" customWidth="1"/>
    <col min="814" max="814" width="51.33203125" hidden="1" customWidth="1"/>
    <col min="815" max="815" width="5.77734375" hidden="1" customWidth="1"/>
    <col min="816" max="816" width="6.21875" customWidth="1"/>
    <col min="817" max="817" width="51.33203125" hidden="1" customWidth="1"/>
    <col min="818" max="818" width="5.77734375" hidden="1" customWidth="1"/>
    <col min="819" max="819" width="6.21875" customWidth="1"/>
    <col min="820" max="820" width="51.33203125" hidden="1" customWidth="1"/>
    <col min="821" max="821" width="6.21875" customWidth="1"/>
    <col min="822" max="822" width="5.77734375" bestFit="1" customWidth="1"/>
    <col min="823" max="823" width="6.21875" customWidth="1"/>
    <col min="824" max="824" width="51.33203125" hidden="1" customWidth="1"/>
    <col min="825" max="825" width="5.77734375" hidden="1" customWidth="1"/>
    <col min="826" max="826" width="6.21875" customWidth="1"/>
    <col min="827" max="827" width="51.33203125" hidden="1" customWidth="1"/>
    <col min="828" max="828" width="5.77734375" hidden="1" customWidth="1"/>
    <col min="829" max="829" width="6.21875" customWidth="1"/>
    <col min="830" max="830" width="51.33203125" hidden="1" customWidth="1"/>
    <col min="831" max="831" width="5.77734375" hidden="1" customWidth="1"/>
    <col min="832" max="832" width="6.21875" customWidth="1"/>
    <col min="833" max="833" width="51.33203125" hidden="1" customWidth="1"/>
    <col min="834" max="834" width="5.77734375" hidden="1" customWidth="1"/>
    <col min="835" max="835" width="6.21875" customWidth="1"/>
    <col min="836" max="836" width="51.33203125" hidden="1" customWidth="1"/>
    <col min="837" max="837" width="5.77734375" hidden="1" customWidth="1"/>
    <col min="838" max="838" width="6.21875" customWidth="1"/>
    <col min="839" max="839" width="51.33203125" hidden="1" customWidth="1"/>
    <col min="840" max="840" width="6.21875" customWidth="1"/>
    <col min="841" max="841" width="5.77734375" bestFit="1" customWidth="1"/>
    <col min="842" max="842" width="6.21875" customWidth="1"/>
    <col min="843" max="843" width="51.33203125" hidden="1" customWidth="1"/>
    <col min="844" max="844" width="5.77734375" hidden="1" customWidth="1"/>
    <col min="845" max="845" width="6.21875" customWidth="1"/>
    <col min="846" max="846" width="51.33203125" hidden="1" customWidth="1"/>
    <col min="847" max="847" width="5.77734375" hidden="1" customWidth="1"/>
    <col min="848" max="848" width="6.21875" customWidth="1"/>
    <col min="849" max="849" width="51.33203125" hidden="1" customWidth="1"/>
    <col min="850" max="850" width="5.77734375" hidden="1" customWidth="1"/>
    <col min="851" max="851" width="6.21875" customWidth="1"/>
    <col min="852" max="852" width="51.33203125" hidden="1" customWidth="1"/>
    <col min="853" max="853" width="5.77734375" hidden="1" customWidth="1"/>
    <col min="854" max="854" width="6.21875" customWidth="1"/>
    <col min="855" max="855" width="51.33203125" hidden="1" customWidth="1"/>
    <col min="856" max="856" width="5.77734375" hidden="1" customWidth="1"/>
    <col min="857" max="857" width="6.21875" customWidth="1"/>
    <col min="858" max="858" width="51.33203125" hidden="1" customWidth="1"/>
    <col min="859" max="859" width="5.77734375" hidden="1" customWidth="1"/>
    <col min="860" max="860" width="6.21875" customWidth="1"/>
    <col min="861" max="861" width="51.33203125" hidden="1" customWidth="1"/>
    <col min="862" max="862" width="5.77734375" hidden="1" customWidth="1"/>
    <col min="863" max="863" width="6.21875" customWidth="1"/>
    <col min="864" max="864" width="51.33203125" hidden="1" customWidth="1"/>
    <col min="865" max="865" width="5.77734375" hidden="1" customWidth="1"/>
    <col min="866" max="866" width="6.21875" customWidth="1"/>
    <col min="867" max="867" width="51.33203125" hidden="1" customWidth="1"/>
    <col min="868" max="868" width="5.77734375" hidden="1" customWidth="1"/>
    <col min="869" max="869" width="6.21875" customWidth="1"/>
    <col min="870" max="870" width="51.33203125" hidden="1" customWidth="1"/>
    <col min="871" max="871" width="5.77734375" hidden="1" customWidth="1"/>
    <col min="872" max="872" width="6.21875" customWidth="1"/>
    <col min="873" max="873" width="51.33203125" hidden="1" customWidth="1"/>
    <col min="874" max="874" width="5.77734375" hidden="1" customWidth="1"/>
    <col min="875" max="875" width="6.21875" customWidth="1"/>
    <col min="876" max="876" width="51.33203125" hidden="1" customWidth="1"/>
    <col min="877" max="877" width="5.77734375" hidden="1" customWidth="1"/>
    <col min="878" max="878" width="6.21875" customWidth="1"/>
    <col min="879" max="879" width="51.33203125" hidden="1" customWidth="1"/>
    <col min="880" max="880" width="6.21875" customWidth="1"/>
    <col min="881" max="881" width="5.77734375" bestFit="1" customWidth="1"/>
    <col min="882" max="882" width="6.21875" customWidth="1"/>
    <col min="883" max="883" width="51.33203125" hidden="1" customWidth="1"/>
    <col min="884" max="884" width="5.77734375" hidden="1" customWidth="1"/>
    <col min="885" max="885" width="6.21875" customWidth="1"/>
    <col min="886" max="886" width="51.33203125" hidden="1" customWidth="1"/>
    <col min="887" max="887" width="5.77734375" hidden="1" customWidth="1"/>
    <col min="888" max="888" width="6.21875" customWidth="1"/>
    <col min="889" max="889" width="51.33203125" hidden="1" customWidth="1"/>
    <col min="890" max="890" width="5.77734375" hidden="1" customWidth="1"/>
    <col min="891" max="891" width="6.21875" customWidth="1"/>
    <col min="892" max="892" width="51.33203125" hidden="1" customWidth="1"/>
    <col min="893" max="893" width="5.77734375" hidden="1" customWidth="1"/>
    <col min="894" max="894" width="6.21875" customWidth="1"/>
    <col min="895" max="895" width="51.33203125" hidden="1" customWidth="1"/>
    <col min="896" max="896" width="6.109375" hidden="1" customWidth="1"/>
    <col min="897" max="897" width="6.21875" customWidth="1"/>
    <col min="898" max="898" width="51.33203125" hidden="1" customWidth="1"/>
    <col min="899" max="899" width="6.21875" customWidth="1"/>
    <col min="900" max="900" width="6.109375" bestFit="1" customWidth="1"/>
    <col min="901" max="901" width="6.21875" customWidth="1"/>
    <col min="902" max="902" width="51.33203125" hidden="1" customWidth="1"/>
    <col min="903" max="903" width="6.109375" hidden="1" customWidth="1"/>
    <col min="904" max="904" width="6.21875" customWidth="1"/>
    <col min="905" max="905" width="51.33203125" hidden="1" customWidth="1"/>
    <col min="906" max="906" width="6.109375" hidden="1" customWidth="1"/>
    <col min="907" max="907" width="6.21875" customWidth="1"/>
    <col min="908" max="908" width="51.33203125" hidden="1" customWidth="1"/>
    <col min="909" max="909" width="6.109375" hidden="1" customWidth="1"/>
    <col min="910" max="910" width="6.21875" customWidth="1"/>
    <col min="911" max="911" width="51.33203125" hidden="1" customWidth="1"/>
    <col min="912" max="912" width="6.109375" hidden="1" customWidth="1"/>
    <col min="913" max="913" width="6.21875" customWidth="1"/>
    <col min="914" max="914" width="51.33203125" hidden="1" customWidth="1"/>
    <col min="915" max="916" width="6.21875" customWidth="1"/>
    <col min="917" max="917" width="6.109375" hidden="1" customWidth="1"/>
    <col min="918" max="918" width="6.21875" customWidth="1"/>
    <col min="919" max="919" width="51.33203125" hidden="1" customWidth="1"/>
    <col min="920" max="920" width="6.109375" hidden="1" customWidth="1"/>
    <col min="921" max="921" width="6.21875" customWidth="1"/>
    <col min="922" max="922" width="51.33203125" hidden="1" customWidth="1"/>
    <col min="923" max="923" width="6.109375" hidden="1" customWidth="1"/>
    <col min="924" max="924" width="6.21875" customWidth="1"/>
    <col min="925" max="925" width="51.33203125" hidden="1" customWidth="1"/>
    <col min="926" max="926" width="6.109375" hidden="1" customWidth="1"/>
    <col min="927" max="927" width="6.21875" customWidth="1"/>
    <col min="928" max="928" width="51.33203125" hidden="1" customWidth="1"/>
    <col min="929" max="929" width="6.21875" customWidth="1"/>
    <col min="930" max="930" width="6.109375" hidden="1" customWidth="1"/>
    <col min="931" max="931" width="6.21875" customWidth="1"/>
    <col min="932" max="932" width="51.33203125" hidden="1" customWidth="1"/>
    <col min="933" max="933" width="6.109375" hidden="1" customWidth="1"/>
    <col min="934" max="934" width="6.21875" customWidth="1"/>
    <col min="935" max="935" width="51.33203125" hidden="1" customWidth="1"/>
    <col min="936" max="936" width="6.109375" hidden="1" customWidth="1"/>
    <col min="937" max="937" width="6.21875" customWidth="1"/>
    <col min="938" max="938" width="51.33203125" hidden="1" customWidth="1"/>
    <col min="939" max="939" width="6.109375" hidden="1" customWidth="1"/>
    <col min="940" max="940" width="6.21875" customWidth="1"/>
    <col min="941" max="941" width="51.33203125" hidden="1" customWidth="1"/>
    <col min="942" max="942" width="6.109375" hidden="1" customWidth="1"/>
    <col min="943" max="943" width="6.21875" customWidth="1"/>
    <col min="944" max="944" width="51.33203125" hidden="1" customWidth="1"/>
    <col min="945" max="945" width="6.109375" hidden="1" customWidth="1"/>
    <col min="946" max="946" width="6.21875" customWidth="1"/>
    <col min="947" max="947" width="51.33203125" hidden="1" customWidth="1"/>
    <col min="948" max="948" width="6.109375" hidden="1" customWidth="1"/>
    <col min="949" max="949" width="6.21875" customWidth="1"/>
    <col min="950" max="950" width="51.33203125" hidden="1" customWidth="1"/>
    <col min="951" max="951" width="6.109375" hidden="1" customWidth="1"/>
    <col min="952" max="952" width="6.21875" customWidth="1"/>
    <col min="953" max="953" width="51.33203125" hidden="1" customWidth="1"/>
    <col min="954" max="954" width="6.21875" customWidth="1"/>
    <col min="955" max="955" width="6.109375" bestFit="1" customWidth="1"/>
    <col min="956" max="956" width="6.21875" customWidth="1"/>
    <col min="957" max="957" width="51.33203125" hidden="1" customWidth="1"/>
    <col min="958" max="958" width="6.109375" hidden="1" customWidth="1"/>
    <col min="959" max="959" width="6.21875" customWidth="1"/>
    <col min="960" max="960" width="51.33203125" hidden="1" customWidth="1"/>
    <col min="961" max="961" width="6.109375" hidden="1" customWidth="1"/>
    <col min="962" max="962" width="6.21875" customWidth="1"/>
    <col min="963" max="963" width="51.33203125" hidden="1" customWidth="1"/>
    <col min="964" max="964" width="6.109375" hidden="1" customWidth="1"/>
    <col min="965" max="965" width="6.21875" customWidth="1"/>
    <col min="966" max="966" width="51.33203125" hidden="1" customWidth="1"/>
    <col min="967" max="967" width="6.109375" hidden="1" customWidth="1"/>
    <col min="968" max="968" width="6.21875" customWidth="1"/>
    <col min="969" max="969" width="51.33203125" hidden="1" customWidth="1"/>
    <col min="970" max="970" width="6.109375" hidden="1" customWidth="1"/>
    <col min="971" max="971" width="6.21875" customWidth="1"/>
    <col min="972" max="972" width="51.33203125" hidden="1" customWidth="1"/>
    <col min="973" max="973" width="6.21875" customWidth="1"/>
    <col min="974" max="974" width="6.109375" hidden="1" customWidth="1"/>
    <col min="975" max="975" width="6.21875" customWidth="1"/>
    <col min="976" max="976" width="51.33203125" hidden="1" customWidth="1"/>
    <col min="977" max="977" width="6.109375" hidden="1" customWidth="1"/>
    <col min="978" max="978" width="6.21875" customWidth="1"/>
    <col min="979" max="979" width="51.33203125" hidden="1" customWidth="1"/>
    <col min="980" max="980" width="6.109375" hidden="1" customWidth="1"/>
    <col min="981" max="981" width="6.21875" customWidth="1"/>
    <col min="982" max="982" width="51.33203125" hidden="1" customWidth="1"/>
    <col min="983" max="983" width="6.109375" hidden="1" customWidth="1"/>
    <col min="984" max="984" width="6.21875" customWidth="1"/>
    <col min="985" max="985" width="51.33203125" hidden="1" customWidth="1"/>
    <col min="986" max="986" width="6.109375" hidden="1" customWidth="1"/>
    <col min="987" max="987" width="6.21875" customWidth="1"/>
    <col min="988" max="988" width="51.33203125" hidden="1" customWidth="1"/>
    <col min="989" max="989" width="6.109375" hidden="1" customWidth="1"/>
    <col min="990" max="990" width="6.21875" customWidth="1"/>
    <col min="991" max="991" width="51.33203125" hidden="1" customWidth="1"/>
    <col min="992" max="992" width="6.21875" customWidth="1"/>
    <col min="993" max="993" width="5.88671875" bestFit="1" customWidth="1"/>
    <col min="994" max="994" width="6.21875" customWidth="1"/>
    <col min="995" max="995" width="51.33203125" hidden="1" customWidth="1"/>
    <col min="996" max="996" width="6.109375" hidden="1" customWidth="1"/>
    <col min="997" max="997" width="6.21875" customWidth="1"/>
    <col min="998" max="998" width="51.33203125" hidden="1" customWidth="1"/>
    <col min="999" max="999" width="6.109375" hidden="1" customWidth="1"/>
    <col min="1000" max="1000" width="6.21875" customWidth="1"/>
    <col min="1001" max="1001" width="51.33203125" hidden="1" customWidth="1"/>
    <col min="1002" max="1002" width="6.109375" hidden="1" customWidth="1"/>
    <col min="1003" max="1003" width="6.21875" customWidth="1"/>
    <col min="1004" max="1004" width="51.33203125" hidden="1" customWidth="1"/>
    <col min="1005" max="1005" width="6.109375" hidden="1" customWidth="1"/>
    <col min="1006" max="1006" width="6.21875" customWidth="1"/>
    <col min="1007" max="1007" width="51.33203125" hidden="1" customWidth="1"/>
    <col min="1008" max="1008" width="5.88671875" hidden="1" customWidth="1"/>
    <col min="1009" max="1009" width="6.21875" customWidth="1"/>
    <col min="1010" max="1010" width="51.33203125" hidden="1" customWidth="1"/>
    <col min="1011" max="1011" width="6.21875" customWidth="1"/>
    <col min="1012" max="1012" width="5.88671875" bestFit="1" customWidth="1"/>
    <col min="1013" max="1013" width="6.21875" customWidth="1"/>
    <col min="1014" max="1014" width="51.33203125" hidden="1" customWidth="1"/>
    <col min="1015" max="1015" width="5.88671875" hidden="1" customWidth="1"/>
    <col min="1016" max="1016" width="6.21875" customWidth="1"/>
    <col min="1017" max="1017" width="51.33203125" hidden="1" customWidth="1"/>
    <col min="1018" max="1018" width="5.88671875" hidden="1" customWidth="1"/>
    <col min="1019" max="1019" width="6.21875" customWidth="1"/>
    <col min="1020" max="1020" width="51.33203125" hidden="1" customWidth="1"/>
    <col min="1021" max="1021" width="5.88671875" hidden="1" customWidth="1"/>
    <col min="1022" max="1022" width="6.21875" customWidth="1"/>
    <col min="1023" max="1023" width="51.33203125" hidden="1" customWidth="1"/>
    <col min="1024" max="1024" width="5.88671875" hidden="1" customWidth="1"/>
    <col min="1025" max="1025" width="6.21875" customWidth="1"/>
    <col min="1026" max="1026" width="51.33203125" hidden="1" customWidth="1"/>
    <col min="1027" max="1027" width="5.88671875" hidden="1" customWidth="1"/>
    <col min="1028" max="1028" width="6.21875" customWidth="1"/>
    <col min="1029" max="1029" width="51.33203125" hidden="1" customWidth="1"/>
    <col min="1030" max="1030" width="6.21875" customWidth="1"/>
    <col min="1031" max="1031" width="5.88671875" hidden="1" customWidth="1"/>
    <col min="1032" max="1032" width="6.21875" customWidth="1"/>
    <col min="1033" max="1033" width="51.33203125" hidden="1" customWidth="1"/>
    <col min="1034" max="1034" width="5.88671875" hidden="1" customWidth="1"/>
    <col min="1035" max="1035" width="6.21875" customWidth="1"/>
    <col min="1036" max="1036" width="51.33203125" hidden="1" customWidth="1"/>
    <col min="1037" max="1037" width="5.88671875" hidden="1" customWidth="1"/>
    <col min="1038" max="1038" width="6.21875" customWidth="1"/>
    <col min="1039" max="1039" width="51.33203125" hidden="1" customWidth="1"/>
    <col min="1040" max="1040" width="5.88671875" hidden="1" customWidth="1"/>
    <col min="1041" max="1041" width="6.21875" customWidth="1"/>
    <col min="1042" max="1042" width="51.33203125" hidden="1" customWidth="1"/>
    <col min="1043" max="1043" width="5.88671875" hidden="1" customWidth="1"/>
    <col min="1044" max="1044" width="6.21875" customWidth="1"/>
    <col min="1045" max="1045" width="51.33203125" hidden="1" customWidth="1"/>
    <col min="1046" max="1046" width="5.88671875" hidden="1" customWidth="1"/>
    <col min="1047" max="1047" width="6.21875" customWidth="1"/>
    <col min="1048" max="1048" width="51.33203125" hidden="1" customWidth="1"/>
    <col min="1049" max="1049" width="6.21875" customWidth="1"/>
    <col min="1050" max="1050" width="5.88671875" hidden="1" customWidth="1"/>
    <col min="1051" max="1051" width="6.21875" customWidth="1"/>
    <col min="1052" max="1052" width="51.33203125" hidden="1" customWidth="1"/>
    <col min="1053" max="1053" width="5.88671875" bestFit="1" customWidth="1"/>
    <col min="1054" max="1054" width="6.21875" customWidth="1"/>
    <col min="1055" max="1055" width="51.33203125" hidden="1" customWidth="1"/>
    <col min="1056" max="1056" width="5.88671875" hidden="1" customWidth="1"/>
    <col min="1057" max="1057" width="6.21875" customWidth="1"/>
    <col min="1058" max="1058" width="51.33203125" hidden="1" customWidth="1"/>
    <col min="1059" max="1059" width="6.21875" customWidth="1"/>
    <col min="1060" max="1060" width="5.88671875" hidden="1" customWidth="1"/>
    <col min="1061" max="1061" width="6.21875" customWidth="1"/>
    <col min="1062" max="1062" width="51.33203125" hidden="1" customWidth="1"/>
    <col min="1063" max="1063" width="5.88671875" hidden="1" customWidth="1"/>
    <col min="1064" max="1064" width="6.21875" customWidth="1"/>
    <col min="1065" max="1065" width="51.33203125" hidden="1" customWidth="1"/>
    <col min="1066" max="1066" width="5.88671875" hidden="1" customWidth="1"/>
    <col min="1067" max="1067" width="6.21875" customWidth="1"/>
    <col min="1068" max="1068" width="51.33203125" hidden="1" customWidth="1"/>
    <col min="1069" max="1069" width="5.88671875" hidden="1" customWidth="1"/>
    <col min="1070" max="1070" width="6.21875" customWidth="1"/>
    <col min="1071" max="1071" width="51.33203125" hidden="1" customWidth="1"/>
    <col min="1072" max="1072" width="5.88671875" hidden="1" customWidth="1"/>
    <col min="1073" max="1073" width="6.21875" customWidth="1"/>
    <col min="1074" max="1074" width="51.33203125" hidden="1" customWidth="1"/>
    <col min="1075" max="1075" width="5.88671875" hidden="1" customWidth="1"/>
    <col min="1076" max="1076" width="6.21875" customWidth="1"/>
    <col min="1077" max="1077" width="51.33203125" hidden="1" customWidth="1"/>
    <col min="1078" max="1078" width="5.88671875" hidden="1" customWidth="1"/>
    <col min="1079" max="1079" width="6.21875" customWidth="1"/>
    <col min="1080" max="1080" width="51.33203125" hidden="1" customWidth="1"/>
    <col min="1081" max="1081" width="5.88671875" hidden="1" customWidth="1"/>
    <col min="1082" max="1082" width="6.21875" customWidth="1"/>
    <col min="1083" max="1083" width="51.33203125" hidden="1" customWidth="1"/>
    <col min="1084" max="1084" width="5.77734375" hidden="1" customWidth="1"/>
    <col min="1085" max="1085" width="6.21875" customWidth="1"/>
    <col min="1086" max="1086" width="51.33203125" hidden="1" customWidth="1"/>
    <col min="1087" max="1087" width="6.21875" customWidth="1"/>
    <col min="1088" max="1088" width="5.77734375" hidden="1" customWidth="1"/>
    <col min="1089" max="1089" width="6.21875" customWidth="1"/>
    <col min="1090" max="1090" width="51.33203125" hidden="1" customWidth="1"/>
    <col min="1091" max="1091" width="5.77734375" hidden="1" customWidth="1"/>
    <col min="1092" max="1092" width="6.21875" customWidth="1"/>
    <col min="1093" max="1093" width="51.33203125" hidden="1" customWidth="1"/>
    <col min="1094" max="1094" width="5.77734375" hidden="1" customWidth="1"/>
    <col min="1095" max="1095" width="6.21875" customWidth="1"/>
    <col min="1096" max="1096" width="51.33203125" hidden="1" customWidth="1"/>
    <col min="1097" max="1097" width="5.77734375" hidden="1" customWidth="1"/>
    <col min="1098" max="1098" width="6.21875" customWidth="1"/>
    <col min="1099" max="1099" width="51.33203125" hidden="1" customWidth="1"/>
    <col min="1100" max="1100" width="5.77734375" hidden="1" customWidth="1"/>
    <col min="1101" max="1101" width="6.21875" customWidth="1"/>
    <col min="1102" max="1102" width="51.33203125" hidden="1" customWidth="1"/>
    <col min="1103" max="1103" width="5.77734375" hidden="1" customWidth="1"/>
    <col min="1104" max="1104" width="6.21875" customWidth="1"/>
    <col min="1105" max="1105" width="51.33203125" hidden="1" customWidth="1"/>
    <col min="1106" max="1106" width="5.77734375" hidden="1" customWidth="1"/>
    <col min="1107" max="1107" width="6.21875" customWidth="1"/>
    <col min="1108" max="1108" width="51.33203125" hidden="1" customWidth="1"/>
    <col min="1109" max="1112" width="6.21875" customWidth="1"/>
    <col min="1113" max="1113" width="5.77734375" hidden="1" customWidth="1"/>
    <col min="1114" max="1114" width="6.21875" customWidth="1"/>
    <col min="1115" max="1115" width="51.33203125" hidden="1" customWidth="1"/>
    <col min="1116" max="1116" width="5.77734375" hidden="1" customWidth="1"/>
    <col min="1117" max="1117" width="6.21875" customWidth="1"/>
    <col min="1118" max="1118" width="51.33203125" hidden="1" customWidth="1"/>
    <col min="1119" max="1119" width="6.21875" customWidth="1"/>
    <col min="1120" max="1120" width="6.6640625" hidden="1" customWidth="1"/>
    <col min="1121" max="1121" width="6.21875" customWidth="1"/>
    <col min="1122" max="1122" width="51.33203125" hidden="1" customWidth="1"/>
    <col min="1123" max="1123" width="5.77734375" hidden="1" customWidth="1"/>
    <col min="1124" max="1124" width="6.21875" customWidth="1"/>
    <col min="1125" max="1125" width="51.33203125" hidden="1" customWidth="1"/>
    <col min="1126" max="1126" width="5.77734375" hidden="1" customWidth="1"/>
    <col min="1127" max="1127" width="6.21875" customWidth="1"/>
    <col min="1128" max="1128" width="51.33203125" hidden="1" customWidth="1"/>
    <col min="1129" max="1129" width="5.77734375" hidden="1" customWidth="1"/>
    <col min="1130" max="1130" width="6.21875" customWidth="1"/>
    <col min="1131" max="1131" width="51.33203125" hidden="1" customWidth="1"/>
    <col min="1132" max="1132" width="5.77734375" hidden="1" customWidth="1"/>
    <col min="1133" max="1133" width="6.21875" customWidth="1"/>
    <col min="1134" max="1134" width="51.33203125" hidden="1" customWidth="1"/>
    <col min="1135" max="1135" width="5.77734375" hidden="1" customWidth="1"/>
    <col min="1136" max="1136" width="6.21875" customWidth="1"/>
    <col min="1137" max="1137" width="51.33203125" hidden="1" customWidth="1"/>
    <col min="1138" max="1138" width="6.21875" customWidth="1"/>
    <col min="1139" max="1139" width="6.21875" bestFit="1" customWidth="1"/>
    <col min="1140" max="1140" width="6.21875" customWidth="1"/>
    <col min="1141" max="1141" width="51.33203125" hidden="1" customWidth="1"/>
    <col min="1142" max="1142" width="6.21875" hidden="1" customWidth="1"/>
    <col min="1143" max="1143" width="6.21875" customWidth="1"/>
    <col min="1144" max="1144" width="51.33203125" hidden="1" customWidth="1"/>
    <col min="1145" max="1145" width="6.21875" hidden="1" customWidth="1"/>
    <col min="1146" max="1146" width="6.21875" customWidth="1"/>
    <col min="1147" max="1147" width="51.33203125" hidden="1" customWidth="1"/>
    <col min="1148" max="1148" width="5.77734375" hidden="1" customWidth="1"/>
    <col min="1149" max="1149" width="6.21875" customWidth="1"/>
    <col min="1150" max="1150" width="51.33203125" hidden="1" customWidth="1"/>
    <col min="1151" max="1151" width="5.77734375" hidden="1" customWidth="1"/>
    <col min="1152" max="1152" width="6.21875" customWidth="1"/>
    <col min="1153" max="1153" width="51.33203125" hidden="1" customWidth="1"/>
    <col min="1154" max="1154" width="6.21875" hidden="1" customWidth="1"/>
    <col min="1155" max="1155" width="6.21875" customWidth="1"/>
    <col min="1156" max="1156" width="51.33203125" hidden="1" customWidth="1"/>
    <col min="1157" max="1157" width="6.21875" customWidth="1"/>
    <col min="1158" max="1158" width="6.21875" bestFit="1" customWidth="1"/>
    <col min="1159" max="1159" width="6.21875" customWidth="1"/>
    <col min="1160" max="1160" width="51.33203125" hidden="1" customWidth="1"/>
    <col min="1161" max="1161" width="6.21875" hidden="1" customWidth="1"/>
    <col min="1162" max="1162" width="6.21875" customWidth="1"/>
    <col min="1163" max="1163" width="51.33203125" hidden="1" customWidth="1"/>
    <col min="1164" max="1164" width="6.21875" hidden="1" customWidth="1"/>
    <col min="1165" max="1165" width="6.21875" customWidth="1"/>
    <col min="1166" max="1166" width="51.33203125" hidden="1" customWidth="1"/>
    <col min="1167" max="1167" width="6.21875" hidden="1" customWidth="1"/>
    <col min="1168" max="1168" width="6.21875" customWidth="1"/>
    <col min="1169" max="1169" width="51.33203125" hidden="1" customWidth="1"/>
    <col min="1170" max="1170" width="6.21875" hidden="1" customWidth="1"/>
    <col min="1171" max="1171" width="6.21875" customWidth="1"/>
    <col min="1172" max="1172" width="51.33203125" hidden="1" customWidth="1"/>
    <col min="1173" max="1173" width="6.21875" hidden="1" customWidth="1"/>
    <col min="1174" max="1174" width="6.21875" customWidth="1"/>
    <col min="1175" max="1175" width="51.33203125" hidden="1" customWidth="1"/>
    <col min="1176" max="1176" width="6.21875" customWidth="1"/>
    <col min="1177" max="1177" width="6.21875" bestFit="1" customWidth="1"/>
    <col min="1178" max="1178" width="6.21875" customWidth="1"/>
    <col min="1179" max="1179" width="51.33203125" hidden="1" customWidth="1"/>
    <col min="1180" max="1180" width="6.21875" hidden="1" customWidth="1"/>
    <col min="1181" max="1181" width="6.21875" customWidth="1"/>
    <col min="1182" max="1182" width="51.33203125" hidden="1" customWidth="1"/>
    <col min="1183" max="1183" width="6.21875" hidden="1" customWidth="1"/>
    <col min="1184" max="1184" width="6.21875" customWidth="1"/>
    <col min="1185" max="1185" width="51.33203125" hidden="1" customWidth="1"/>
    <col min="1186" max="1186" width="6.21875" hidden="1" customWidth="1"/>
    <col min="1187" max="1187" width="6.21875" customWidth="1"/>
    <col min="1188" max="1188" width="51.33203125" hidden="1" customWidth="1"/>
    <col min="1189" max="1189" width="6.21875" hidden="1" customWidth="1"/>
    <col min="1190" max="1190" width="6.21875" customWidth="1"/>
    <col min="1191" max="1191" width="51.33203125" hidden="1" customWidth="1"/>
    <col min="1192" max="1192" width="6.21875" hidden="1" customWidth="1"/>
    <col min="1193" max="1193" width="6.21875" customWidth="1"/>
    <col min="1194" max="1194" width="51.33203125" hidden="1" customWidth="1"/>
    <col min="1195" max="1195" width="6.21875" customWidth="1"/>
    <col min="1196" max="1196" width="6.21875" bestFit="1" customWidth="1"/>
    <col min="1197" max="1197" width="6.21875" customWidth="1"/>
    <col min="1198" max="1198" width="51.33203125" hidden="1" customWidth="1"/>
    <col min="1199" max="1199" width="6.21875" hidden="1" customWidth="1"/>
    <col min="1200" max="1200" width="6.21875" customWidth="1"/>
    <col min="1201" max="1201" width="51.33203125" hidden="1" customWidth="1"/>
    <col min="1202" max="1202" width="6.21875" hidden="1" customWidth="1"/>
    <col min="1203" max="1203" width="6.21875" customWidth="1"/>
    <col min="1204" max="1204" width="51.33203125" hidden="1" customWidth="1"/>
    <col min="1205" max="1205" width="6.21875" hidden="1" customWidth="1"/>
    <col min="1206" max="1206" width="6.21875" customWidth="1"/>
    <col min="1207" max="1207" width="51.33203125" hidden="1" customWidth="1"/>
    <col min="1208" max="1208" width="6.21875" hidden="1" customWidth="1"/>
    <col min="1209" max="1209" width="6.21875" customWidth="1"/>
    <col min="1210" max="1210" width="51.33203125" hidden="1" customWidth="1"/>
    <col min="1211" max="1211" width="6.21875" hidden="1" customWidth="1"/>
    <col min="1212" max="1212" width="6.21875" customWidth="1"/>
    <col min="1213" max="1213" width="51.33203125" hidden="1" customWidth="1"/>
    <col min="1214" max="1214" width="6.21875" customWidth="1"/>
    <col min="1215" max="1215" width="6.21875" hidden="1" customWidth="1"/>
    <col min="1216" max="1216" width="6.21875" customWidth="1"/>
    <col min="1217" max="1217" width="51.33203125" hidden="1" customWidth="1"/>
    <col min="1218" max="1218" width="6.21875" hidden="1" customWidth="1"/>
    <col min="1219" max="1219" width="6.21875" customWidth="1"/>
    <col min="1220" max="1220" width="51.33203125" hidden="1" customWidth="1"/>
    <col min="1221" max="1221" width="6.21875" hidden="1" customWidth="1"/>
    <col min="1222" max="1222" width="6.21875" customWidth="1"/>
    <col min="1223" max="1223" width="51.33203125" hidden="1" customWidth="1"/>
    <col min="1224" max="1224" width="6.21875" hidden="1" customWidth="1"/>
    <col min="1225" max="1225" width="6.21875" customWidth="1"/>
    <col min="1226" max="1226" width="51.33203125" hidden="1" customWidth="1"/>
    <col min="1227" max="1227" width="6.21875" hidden="1" customWidth="1"/>
    <col min="1228" max="1228" width="6.21875" customWidth="1"/>
    <col min="1229" max="1229" width="51.33203125" hidden="1" customWidth="1"/>
    <col min="1230" max="1230" width="6" hidden="1" customWidth="1"/>
    <col min="1231" max="1231" width="6.21875" customWidth="1"/>
    <col min="1232" max="1232" width="51.33203125" hidden="1" customWidth="1"/>
    <col min="1233" max="1233" width="6.21875" customWidth="1"/>
    <col min="1234" max="1234" width="6" bestFit="1" customWidth="1"/>
    <col min="1235" max="1235" width="6.21875" customWidth="1"/>
    <col min="1236" max="1236" width="51.33203125" hidden="1" customWidth="1"/>
    <col min="1237" max="1237" width="6" hidden="1" customWidth="1"/>
    <col min="1238" max="1238" width="6.21875" customWidth="1"/>
    <col min="1239" max="1239" width="51.33203125" hidden="1" customWidth="1"/>
    <col min="1240" max="1240" width="6" hidden="1" customWidth="1"/>
    <col min="1241" max="1241" width="6.21875" customWidth="1"/>
    <col min="1242" max="1242" width="51.33203125" hidden="1" customWidth="1"/>
    <col min="1243" max="1243" width="6" hidden="1" customWidth="1"/>
    <col min="1244" max="1244" width="6.21875" customWidth="1"/>
    <col min="1245" max="1245" width="51.33203125" hidden="1" customWidth="1"/>
    <col min="1246" max="1246" width="6" hidden="1" customWidth="1"/>
    <col min="1247" max="1247" width="6.21875" customWidth="1"/>
    <col min="1248" max="1248" width="51.33203125" hidden="1" customWidth="1"/>
    <col min="1249" max="1249" width="6" hidden="1" customWidth="1"/>
    <col min="1250" max="1250" width="6.21875" customWidth="1"/>
    <col min="1251" max="1251" width="51.33203125" hidden="1" customWidth="1"/>
    <col min="1252" max="1252" width="6.5546875" bestFit="1" customWidth="1"/>
    <col min="1253" max="1253" width="6" bestFit="1" customWidth="1"/>
    <col min="1254" max="1254" width="6.21875" customWidth="1"/>
    <col min="1255" max="1255" width="51.33203125" hidden="1" customWidth="1"/>
    <col min="1256" max="1256" width="6" hidden="1" customWidth="1"/>
    <col min="1257" max="1257" width="6.21875" customWidth="1"/>
    <col min="1258" max="1258" width="51.33203125" hidden="1" customWidth="1"/>
    <col min="1259" max="1259" width="6" hidden="1" customWidth="1"/>
    <col min="1260" max="1260" width="6.21875" customWidth="1"/>
    <col min="1261" max="1261" width="51.33203125" hidden="1" customWidth="1"/>
    <col min="1262" max="1262" width="6" hidden="1" customWidth="1"/>
    <col min="1263" max="1263" width="6.21875" customWidth="1"/>
    <col min="1264" max="1264" width="51.33203125" hidden="1" customWidth="1"/>
    <col min="1265" max="1265" width="6" hidden="1" customWidth="1"/>
    <col min="1266" max="1266" width="6.21875" customWidth="1"/>
    <col min="1267" max="1267" width="51.33203125" hidden="1" customWidth="1"/>
    <col min="1268" max="1268" width="6" hidden="1" customWidth="1"/>
    <col min="1269" max="1269" width="6.21875" customWidth="1"/>
    <col min="1270" max="1270" width="51.33203125" hidden="1" customWidth="1"/>
    <col min="1271" max="1271" width="6.21875" customWidth="1"/>
    <col min="1272" max="1272" width="6" hidden="1" customWidth="1"/>
    <col min="1273" max="1273" width="6.21875" customWidth="1"/>
    <col min="1274" max="1274" width="51.33203125" hidden="1" customWidth="1"/>
    <col min="1275" max="1275" width="6" hidden="1" customWidth="1"/>
    <col min="1276" max="1276" width="6.21875" customWidth="1"/>
    <col min="1277" max="1277" width="51.33203125" hidden="1" customWidth="1"/>
    <col min="1278" max="1278" width="6" hidden="1" customWidth="1"/>
    <col min="1279" max="1279" width="6.21875" customWidth="1"/>
    <col min="1280" max="1280" width="51.33203125" hidden="1" customWidth="1"/>
    <col min="1281" max="1281" width="6" bestFit="1" customWidth="1"/>
    <col min="1282" max="1282" width="6.21875" customWidth="1"/>
    <col min="1283" max="1283" width="51.33203125" bestFit="1" customWidth="1"/>
    <col min="1284" max="1398" width="6.21875" customWidth="1"/>
  </cols>
  <sheetData>
    <row r="1" spans="1:1398" ht="18">
      <c r="D1" s="3" t="s">
        <v>4</v>
      </c>
      <c r="F1" s="58"/>
      <c r="J1" s="58"/>
      <c r="M1" s="58"/>
      <c r="P1" s="58"/>
      <c r="S1" s="58"/>
      <c r="V1" s="58"/>
      <c r="Y1" s="58"/>
      <c r="AC1" s="58"/>
      <c r="AF1" s="58"/>
      <c r="AI1" s="58"/>
      <c r="AL1" s="58"/>
      <c r="AO1" s="58"/>
      <c r="AR1" s="58"/>
      <c r="AV1" s="58"/>
      <c r="AY1" s="58"/>
      <c r="BB1" s="58"/>
      <c r="BE1" s="58"/>
      <c r="BH1" s="58"/>
      <c r="BK1" s="58"/>
      <c r="BO1" s="58"/>
      <c r="BR1" s="58"/>
      <c r="BU1" s="58"/>
      <c r="BX1" s="58"/>
      <c r="CA1" s="58"/>
      <c r="CD1" s="58"/>
      <c r="CI1" s="58"/>
      <c r="CM1" s="58"/>
      <c r="CP1" s="58"/>
      <c r="CS1" s="58"/>
      <c r="CW1" s="58"/>
      <c r="CZ1" s="58"/>
      <c r="DC1" s="58"/>
      <c r="DF1" s="58"/>
      <c r="DI1" s="58"/>
      <c r="DN1" s="58"/>
      <c r="DQ1" s="58"/>
      <c r="DT1" s="58"/>
      <c r="DW1" s="58"/>
      <c r="DZ1" s="58"/>
      <c r="EC1" s="58"/>
      <c r="EG1" s="58"/>
      <c r="EJ1" s="58"/>
      <c r="EM1" s="58"/>
      <c r="EP1" s="58"/>
      <c r="ES1" s="58"/>
      <c r="EV1" s="58"/>
      <c r="EY1" s="58"/>
      <c r="FB1" s="58"/>
      <c r="FE1" s="58"/>
      <c r="FH1" s="58"/>
      <c r="FO1" s="58"/>
      <c r="FR1" s="58"/>
      <c r="FU1" s="58"/>
      <c r="FY1" s="58"/>
      <c r="GB1" s="58"/>
      <c r="GF1" s="58"/>
      <c r="GI1" s="58"/>
      <c r="GL1" s="58"/>
      <c r="GO1" s="58"/>
      <c r="GR1" s="58"/>
      <c r="GU1" s="58"/>
      <c r="GY1" s="58"/>
      <c r="HB1" s="58"/>
      <c r="HE1" s="58"/>
      <c r="HH1" s="58"/>
      <c r="HK1" s="58"/>
      <c r="HN1" s="58"/>
      <c r="HR1" s="58"/>
      <c r="HU1" s="58"/>
      <c r="HX1" s="58"/>
      <c r="IA1" s="58"/>
      <c r="ID1" s="58"/>
      <c r="IG1" s="58"/>
      <c r="IK1" s="58"/>
      <c r="IN1" s="58"/>
      <c r="IQ1" s="58"/>
      <c r="IT1" s="58"/>
      <c r="IW1" s="58"/>
      <c r="IZ1" s="58"/>
      <c r="JD1" s="58"/>
      <c r="JG1" s="58"/>
      <c r="JJ1" s="58"/>
      <c r="JM1" s="58"/>
      <c r="JP1" s="58"/>
      <c r="JS1" s="58"/>
      <c r="JW1" s="58"/>
      <c r="JZ1" s="58"/>
      <c r="KC1" s="58"/>
      <c r="KF1" s="58"/>
      <c r="KI1" s="58"/>
      <c r="KL1" s="58"/>
      <c r="KP1" s="58"/>
      <c r="KS1" s="58"/>
      <c r="KV1" s="58"/>
      <c r="KY1" s="58"/>
      <c r="LB1" s="58"/>
      <c r="LE1" s="58"/>
      <c r="LH1" s="58"/>
      <c r="LK1" s="58"/>
      <c r="LT1" s="58"/>
      <c r="LW1" s="58"/>
      <c r="LZ1" s="58"/>
      <c r="MC1" s="58"/>
      <c r="MF1" s="58"/>
      <c r="MI1" s="58"/>
      <c r="MM1" s="58"/>
      <c r="MP1" s="58"/>
      <c r="MS1" s="58"/>
      <c r="MV1" s="58"/>
      <c r="MY1" s="58"/>
      <c r="NB1" s="58"/>
      <c r="NF1" s="58"/>
      <c r="NI1" s="58"/>
      <c r="NL1" s="58"/>
      <c r="NO1" s="58"/>
      <c r="NR1" s="58"/>
      <c r="NU1" s="58"/>
      <c r="NY1" s="58"/>
      <c r="OB1" s="58"/>
      <c r="OE1" s="58"/>
      <c r="OH1" s="58"/>
      <c r="OK1" s="58"/>
      <c r="ON1" s="58"/>
      <c r="OR1" s="58"/>
      <c r="OU1" s="58"/>
      <c r="OX1" s="58"/>
      <c r="PA1" s="58"/>
      <c r="PD1" s="58"/>
      <c r="PG1" s="58"/>
      <c r="PK1" s="58"/>
      <c r="PN1" s="58"/>
      <c r="PQ1" s="58"/>
      <c r="PT1" s="58"/>
      <c r="PW1" s="58"/>
      <c r="PZ1" s="58"/>
      <c r="QD1" s="58"/>
      <c r="QG1" s="58"/>
      <c r="QJ1" s="58"/>
      <c r="QM1" s="58"/>
      <c r="QP1" s="58"/>
      <c r="QS1" s="58"/>
      <c r="QW1" s="58"/>
      <c r="QZ1" s="58"/>
      <c r="RD1" s="58"/>
      <c r="RG1" s="58"/>
      <c r="RJ1" s="58"/>
      <c r="RN1" s="58"/>
      <c r="RQ1" s="58"/>
      <c r="RT1" s="58"/>
      <c r="RW1" s="58"/>
      <c r="RZ1" s="58"/>
      <c r="SC1" s="58"/>
      <c r="SF1" s="58"/>
      <c r="SI1" s="58"/>
      <c r="SL1" s="58"/>
      <c r="SO1" s="58"/>
      <c r="ST1" s="58"/>
      <c r="SW1" s="58"/>
      <c r="SZ1" s="58"/>
      <c r="TC1" s="58"/>
      <c r="TF1" s="58"/>
      <c r="TI1" s="58"/>
      <c r="TL1" s="58"/>
      <c r="TO1" s="58"/>
      <c r="TS1" s="58"/>
      <c r="TV1" s="58"/>
      <c r="TY1" s="58"/>
      <c r="UB1" s="58"/>
      <c r="UE1" s="58"/>
      <c r="UH1" s="58"/>
      <c r="UM1" s="58"/>
      <c r="UP1" s="58"/>
      <c r="US1" s="58"/>
      <c r="UV1" s="58"/>
      <c r="UY1" s="58"/>
      <c r="VC1" s="58"/>
      <c r="VF1" s="58"/>
      <c r="VI1" s="58"/>
      <c r="VL1" s="58"/>
      <c r="VO1" s="58"/>
      <c r="VR1" s="58"/>
      <c r="VW1" s="58"/>
      <c r="VZ1" s="58"/>
      <c r="WC1" s="58"/>
      <c r="WF1" s="58"/>
      <c r="WI1" s="58"/>
      <c r="WL1" s="58"/>
      <c r="WO1" s="58"/>
      <c r="WR1" s="58"/>
      <c r="WU1" s="58"/>
      <c r="WX1" s="58"/>
      <c r="XA1" s="58"/>
      <c r="XD1" s="58"/>
      <c r="XH1" s="58"/>
      <c r="XK1" s="58"/>
      <c r="XN1" s="58"/>
      <c r="XQ1" s="58"/>
      <c r="XT1" s="58"/>
      <c r="XW1" s="58"/>
      <c r="XZ1" s="58"/>
      <c r="YC1" s="58"/>
      <c r="YF1" s="58"/>
      <c r="YI1" s="58"/>
      <c r="YL1" s="58"/>
      <c r="YO1" s="58"/>
      <c r="YR1" s="58"/>
      <c r="YV1" s="58"/>
      <c r="YY1" s="58"/>
      <c r="ZB1" s="58"/>
      <c r="ZE1" s="58"/>
      <c r="ZH1" s="58"/>
      <c r="ZK1" s="58"/>
      <c r="ZN1" s="58"/>
      <c r="ZQ1" s="58"/>
      <c r="ZT1" s="58"/>
      <c r="ZW1" s="58"/>
      <c r="ZZ1" s="58"/>
      <c r="AAC1" s="58"/>
      <c r="AAF1" s="58"/>
      <c r="AAJ1" s="58"/>
      <c r="AAM1" s="58"/>
      <c r="AAP1" s="58"/>
      <c r="AAS1" s="58"/>
      <c r="AAV1" s="58"/>
      <c r="AAY1" s="58"/>
      <c r="ABC1" s="58"/>
      <c r="ABF1" s="58"/>
      <c r="ABI1" s="58"/>
      <c r="ABL1" s="58"/>
      <c r="ABO1" s="58"/>
      <c r="ABR1" s="58"/>
      <c r="ABV1" s="58"/>
      <c r="ABY1" s="58"/>
      <c r="ACB1" s="58"/>
      <c r="ACE1" s="58"/>
      <c r="ACH1" s="58"/>
      <c r="ACK1" s="58"/>
      <c r="ACO1" s="58"/>
      <c r="ACR1" s="58"/>
      <c r="ACU1" s="58"/>
      <c r="ACX1" s="58"/>
      <c r="ADA1" s="58"/>
      <c r="ADD1" s="58"/>
      <c r="ADH1" s="58"/>
      <c r="ADK1" s="58"/>
      <c r="ADN1" s="58"/>
      <c r="ADQ1" s="58"/>
      <c r="ADT1" s="58"/>
      <c r="ADZ1" s="58"/>
      <c r="AEC1" s="58"/>
      <c r="AEF1" s="58"/>
      <c r="AEI1" s="58"/>
      <c r="AEL1" s="58"/>
      <c r="AEP1" s="58"/>
      <c r="AES1" s="58"/>
      <c r="AEV1" s="58"/>
      <c r="AEY1" s="58"/>
      <c r="AFB1" s="58"/>
      <c r="AFE1" s="58"/>
      <c r="AFI1" s="58"/>
      <c r="AFL1" s="58"/>
      <c r="AFO1" s="58"/>
      <c r="AFR1" s="58"/>
      <c r="AFU1" s="58"/>
      <c r="AFX1" s="58"/>
      <c r="AGA1" s="58"/>
      <c r="AGD1" s="58"/>
      <c r="AGG1" s="58"/>
      <c r="AGJ1" s="58"/>
      <c r="AGM1" s="58"/>
      <c r="AGP1" s="58"/>
      <c r="AGS1" s="58"/>
      <c r="AGW1" s="58"/>
      <c r="AGZ1" s="58"/>
      <c r="AHC1" s="58"/>
      <c r="AHF1" s="58"/>
      <c r="AHI1" s="58"/>
      <c r="AHL1" s="58"/>
      <c r="AHP1" s="58"/>
      <c r="AHS1" s="58"/>
      <c r="AHV1" s="58"/>
      <c r="AHY1" s="58"/>
      <c r="AIB1" s="58"/>
      <c r="AIG1" s="58"/>
      <c r="AIJ1" s="58"/>
      <c r="AIM1" s="58"/>
      <c r="AIP1" s="58"/>
      <c r="AIT1" s="58"/>
      <c r="AIW1" s="58"/>
      <c r="AIZ1" s="58"/>
      <c r="AJC1" s="58"/>
      <c r="AJF1" s="58"/>
      <c r="AJI1" s="58"/>
      <c r="AJL1" s="58"/>
      <c r="AJO1" s="58"/>
      <c r="AJS1" s="58"/>
      <c r="AJV1" s="58"/>
      <c r="AJY1" s="58"/>
      <c r="AKB1" s="58"/>
      <c r="AKE1" s="58"/>
      <c r="AKH1" s="58"/>
      <c r="AKL1" s="58"/>
      <c r="AKM1" s="125"/>
      <c r="AKO1" s="58"/>
      <c r="AKR1" s="58"/>
      <c r="AKU1" s="58"/>
      <c r="AKX1" s="58"/>
      <c r="ALA1" s="58"/>
      <c r="ALE1" s="58"/>
      <c r="ALH1" s="58"/>
      <c r="ALK1" s="58"/>
      <c r="ALN1" s="58"/>
      <c r="ALQ1" s="58"/>
      <c r="ALT1" s="58"/>
      <c r="ALX1" s="58"/>
      <c r="AMA1" s="58"/>
      <c r="AMD1" s="58"/>
      <c r="AMG1" s="58"/>
      <c r="AMJ1" s="58"/>
      <c r="AMM1" s="58"/>
      <c r="AMQ1" s="58"/>
      <c r="AMT1" s="58"/>
      <c r="AMW1" s="58"/>
      <c r="AMZ1" s="58"/>
      <c r="ANC1" s="58"/>
      <c r="ANF1" s="58"/>
      <c r="ANJ1" s="58"/>
      <c r="ANM1" s="58"/>
      <c r="ANP1" s="58"/>
      <c r="ANT1" s="58"/>
      <c r="ANW1" s="58"/>
      <c r="ANZ1" s="58"/>
      <c r="AOC1" s="58"/>
      <c r="AOF1" s="58"/>
      <c r="AOI1" s="58"/>
      <c r="AOL1" s="58"/>
      <c r="AOO1" s="58"/>
      <c r="AOR1" s="58"/>
      <c r="AOV1" s="58"/>
      <c r="AOY1" s="58"/>
      <c r="APB1" s="58"/>
      <c r="APE1" s="58"/>
      <c r="APH1" s="58"/>
      <c r="APK1" s="58"/>
      <c r="APN1" s="58"/>
      <c r="APU1" s="58"/>
      <c r="APX1" s="58"/>
      <c r="AQB1" s="58"/>
      <c r="AQE1" s="58"/>
      <c r="AQH1" s="58"/>
      <c r="AQK1" s="58"/>
      <c r="AQN1" s="58"/>
      <c r="AQQ1" s="58"/>
      <c r="AQU1" s="58"/>
      <c r="AQX1" s="58"/>
      <c r="ARA1" s="58"/>
      <c r="ARD1" s="58"/>
      <c r="ARG1" s="58"/>
      <c r="ARJ1" s="58"/>
      <c r="ARN1" s="58"/>
      <c r="ARQ1" s="58"/>
      <c r="ART1" s="58"/>
      <c r="ARW1" s="58"/>
      <c r="ARZ1" s="58"/>
      <c r="ASC1" s="58"/>
      <c r="ASG1" s="58"/>
      <c r="ASJ1" s="58"/>
      <c r="ASM1" s="58"/>
      <c r="ASP1" s="58"/>
      <c r="ASS1" s="58"/>
      <c r="ASV1" s="58"/>
      <c r="ASZ1" s="58"/>
      <c r="ATC1" s="58"/>
      <c r="ATF1" s="58"/>
      <c r="ATI1" s="58"/>
      <c r="ATL1" s="58"/>
      <c r="ATO1" s="58"/>
      <c r="ATS1" s="58"/>
      <c r="ATV1" s="58"/>
      <c r="ATY1" s="58"/>
      <c r="AUB1" s="58"/>
      <c r="AUE1" s="58"/>
      <c r="AUH1" s="58"/>
      <c r="AUL1" s="58"/>
      <c r="AUO1" s="58"/>
      <c r="AUR1" s="58"/>
      <c r="AUU1" s="58"/>
      <c r="AUX1" s="58"/>
      <c r="AVA1" s="58"/>
      <c r="AVE1" s="58"/>
      <c r="AVH1" s="58"/>
      <c r="AVK1" s="58"/>
      <c r="AVN1" s="58"/>
      <c r="AVQ1" s="58"/>
      <c r="AVT1" s="58"/>
      <c r="AVX1" s="58"/>
      <c r="AWA1" s="58"/>
      <c r="AWD1" s="58"/>
      <c r="AWG1" s="58"/>
    </row>
    <row r="2" spans="1:1398">
      <c r="E2" s="4" t="s">
        <v>77</v>
      </c>
      <c r="F2" s="70" t="s">
        <v>222</v>
      </c>
      <c r="G2" s="4" t="s">
        <v>222</v>
      </c>
      <c r="H2" s="4" t="s">
        <v>77</v>
      </c>
      <c r="I2" s="6" t="str">
        <f>TEXT(I3,"ddd")</f>
        <v>Sun</v>
      </c>
      <c r="J2" s="70" t="str">
        <f>TEXT(J3,"ddd")</f>
        <v>Mon</v>
      </c>
      <c r="K2" s="4" t="str">
        <f>TEXT(K3,"ddd")</f>
        <v>Mon</v>
      </c>
      <c r="L2" s="4" t="s">
        <v>77</v>
      </c>
      <c r="M2" s="70" t="str">
        <f>TEXT(M3,"ddd")</f>
        <v>Tue</v>
      </c>
      <c r="N2" s="4" t="str">
        <f>TEXT(N3,"ddd")</f>
        <v>Tue</v>
      </c>
      <c r="O2" s="4" t="s">
        <v>77</v>
      </c>
      <c r="P2" s="70" t="str">
        <f>TEXT(P3,"ddd")</f>
        <v>Wed</v>
      </c>
      <c r="Q2" s="4" t="str">
        <f>TEXT(Q3,"ddd")</f>
        <v>Wed</v>
      </c>
      <c r="R2" s="4" t="s">
        <v>77</v>
      </c>
      <c r="S2" s="70" t="str">
        <f>TEXT(S3,"ddd")</f>
        <v>Thu</v>
      </c>
      <c r="T2" s="4" t="str">
        <f>TEXT(T3,"ddd")</f>
        <v>Thu</v>
      </c>
      <c r="U2" s="4" t="s">
        <v>77</v>
      </c>
      <c r="V2" s="70" t="str">
        <f>TEXT(V3,"ddd")</f>
        <v>Fri</v>
      </c>
      <c r="W2" s="4" t="str">
        <f>TEXT(W3,"ddd")</f>
        <v>Fri</v>
      </c>
      <c r="X2" s="4" t="s">
        <v>77</v>
      </c>
      <c r="Y2" s="70" t="str">
        <f>TEXT(Y3,"ddd")</f>
        <v>Sat</v>
      </c>
      <c r="Z2" s="4" t="str">
        <f>TEXT(Z3,"ddd")</f>
        <v>Sat</v>
      </c>
      <c r="AA2" s="4" t="s">
        <v>77</v>
      </c>
      <c r="AB2" s="6" t="str">
        <f>TEXT(AB3,"ddd")</f>
        <v>Sun</v>
      </c>
      <c r="AC2" s="70" t="str">
        <f>TEXT(AC3,"ddd")</f>
        <v>Mon</v>
      </c>
      <c r="AD2" s="4" t="str">
        <f>TEXT(AD3,"ddd")</f>
        <v>Mon</v>
      </c>
      <c r="AE2" s="4" t="s">
        <v>77</v>
      </c>
      <c r="AF2" s="70" t="str">
        <f>TEXT(AF3,"ddd")</f>
        <v>Tue</v>
      </c>
      <c r="AG2" s="4" t="str">
        <f>TEXT(AG3,"ddd")</f>
        <v>Tue</v>
      </c>
      <c r="AH2" s="4" t="s">
        <v>77</v>
      </c>
      <c r="AI2" s="70" t="str">
        <f>TEXT(AI3,"ddd")</f>
        <v>Wed</v>
      </c>
      <c r="AJ2" s="4" t="str">
        <f>TEXT(AJ3,"ddd")</f>
        <v>Wed</v>
      </c>
      <c r="AK2" s="4" t="s">
        <v>77</v>
      </c>
      <c r="AL2" s="70" t="str">
        <f>TEXT(AL3,"ddd")</f>
        <v>Thu</v>
      </c>
      <c r="AM2" s="4" t="str">
        <f>TEXT(AM3,"ddd")</f>
        <v>Thu</v>
      </c>
      <c r="AN2" s="4" t="s">
        <v>77</v>
      </c>
      <c r="AO2" s="70" t="str">
        <f>TEXT(AO3,"ddd")</f>
        <v>Fri</v>
      </c>
      <c r="AP2" s="4" t="str">
        <f>TEXT(AP3,"ddd")</f>
        <v>Fri</v>
      </c>
      <c r="AQ2" s="4" t="s">
        <v>77</v>
      </c>
      <c r="AR2" s="70" t="str">
        <f>TEXT(AR3,"ddd")</f>
        <v>Sat</v>
      </c>
      <c r="AS2" s="4" t="str">
        <f>TEXT(AS3,"ddd")</f>
        <v>Sat</v>
      </c>
      <c r="AT2" s="4" t="s">
        <v>77</v>
      </c>
      <c r="AU2" s="6" t="str">
        <f>TEXT(AU3,"ddd")</f>
        <v>Sun</v>
      </c>
      <c r="AV2" s="70" t="str">
        <f>TEXT(AV3,"ddd")</f>
        <v>Mon</v>
      </c>
      <c r="AW2" s="4" t="str">
        <f>TEXT(AW3,"ddd")</f>
        <v>Mon</v>
      </c>
      <c r="AX2" s="4" t="s">
        <v>77</v>
      </c>
      <c r="AY2" s="70" t="str">
        <f>TEXT(AY3,"ddd")</f>
        <v>Tue</v>
      </c>
      <c r="AZ2" s="4" t="str">
        <f>TEXT(AZ3,"ddd")</f>
        <v>Tue</v>
      </c>
      <c r="BA2" s="4" t="s">
        <v>77</v>
      </c>
      <c r="BB2" s="70" t="str">
        <f>TEXT(BB3,"ddd")</f>
        <v>Wed</v>
      </c>
      <c r="BC2" s="4" t="str">
        <f>TEXT(BC3,"ddd")</f>
        <v>Wed</v>
      </c>
      <c r="BD2" s="4" t="s">
        <v>77</v>
      </c>
      <c r="BE2" s="70" t="str">
        <f>TEXT(BE3,"ddd")</f>
        <v>Thu</v>
      </c>
      <c r="BF2" s="4" t="str">
        <f>TEXT(BF3,"ddd")</f>
        <v>Thu</v>
      </c>
      <c r="BG2" s="4" t="s">
        <v>77</v>
      </c>
      <c r="BH2" s="70" t="str">
        <f>TEXT(BH3,"ddd")</f>
        <v>Fri</v>
      </c>
      <c r="BI2" s="4" t="str">
        <f>TEXT(BI3,"ddd")</f>
        <v>Fri</v>
      </c>
      <c r="BJ2" s="4" t="s">
        <v>77</v>
      </c>
      <c r="BK2" s="70" t="str">
        <f>TEXT(BK3,"ddd")</f>
        <v>Sat</v>
      </c>
      <c r="BL2" s="4" t="str">
        <f>TEXT(BL3,"ddd")</f>
        <v>Sat</v>
      </c>
      <c r="BM2" s="4" t="s">
        <v>77</v>
      </c>
      <c r="BN2" s="6" t="str">
        <f>TEXT(BN3,"ddd")</f>
        <v>Sun</v>
      </c>
      <c r="BO2" s="70" t="str">
        <f>TEXT(BO3,"ddd")</f>
        <v>Mon</v>
      </c>
      <c r="BP2" s="4" t="str">
        <f>TEXT(BP3,"ddd")</f>
        <v>Mon</v>
      </c>
      <c r="BQ2" s="4" t="s">
        <v>77</v>
      </c>
      <c r="BR2" s="70" t="str">
        <f>TEXT(BR3,"ddd")</f>
        <v>Tue</v>
      </c>
      <c r="BS2" s="4" t="str">
        <f>TEXT(BS3,"ddd")</f>
        <v>Tue</v>
      </c>
      <c r="BT2" s="4" t="s">
        <v>77</v>
      </c>
      <c r="BU2" s="70" t="str">
        <f>TEXT(BU3,"ddd")</f>
        <v>Wed</v>
      </c>
      <c r="BV2" s="4" t="str">
        <f>TEXT(BV3,"ddd")</f>
        <v>Wed</v>
      </c>
      <c r="BW2" s="4" t="s">
        <v>77</v>
      </c>
      <c r="BX2" s="70" t="str">
        <f>TEXT(BX3,"ddd")</f>
        <v>Thu</v>
      </c>
      <c r="BY2" s="4" t="str">
        <f>TEXT(BY3,"ddd")</f>
        <v>Thu</v>
      </c>
      <c r="BZ2" s="4" t="s">
        <v>77</v>
      </c>
      <c r="CA2" s="70" t="str">
        <f>TEXT(CA3,"ddd")</f>
        <v>Fri</v>
      </c>
      <c r="CB2" s="4" t="str">
        <f>TEXT(CB3,"ddd")</f>
        <v>Fri</v>
      </c>
      <c r="CC2" s="4" t="s">
        <v>77</v>
      </c>
      <c r="CD2" s="70" t="str">
        <f>TEXT(CD3,"ddd")</f>
        <v>Sat</v>
      </c>
      <c r="CE2" s="4" t="str">
        <f>TEXT(CE3,"ddd")</f>
        <v>Sat</v>
      </c>
      <c r="CF2" s="4" t="s">
        <v>77</v>
      </c>
      <c r="CG2" s="6" t="str">
        <f>TEXT(CG3,"ddd")</f>
        <v>Sun</v>
      </c>
      <c r="CH2" s="6" t="str">
        <f>TEXT(CH3,"ddd")</f>
        <v>Mon</v>
      </c>
      <c r="CI2" s="70" t="str">
        <f>TEXT(CI3,"ddd")</f>
        <v>Tue</v>
      </c>
      <c r="CJ2" s="4" t="str">
        <f>TEXT(CJ3,"ddd")</f>
        <v>Tue</v>
      </c>
      <c r="CK2" s="4" t="s">
        <v>77</v>
      </c>
      <c r="CL2" s="6" t="str">
        <f>TEXT(CL3,"ddd")</f>
        <v>Wed</v>
      </c>
      <c r="CM2" s="70" t="str">
        <f>TEXT(CM3,"ddd")</f>
        <v>Thu</v>
      </c>
      <c r="CN2" s="4" t="str">
        <f>TEXT(CN3,"ddd")</f>
        <v>Thu</v>
      </c>
      <c r="CO2" s="4" t="s">
        <v>77</v>
      </c>
      <c r="CP2" s="70" t="str">
        <f>TEXT(CP3,"ddd")</f>
        <v>Fri</v>
      </c>
      <c r="CQ2" s="4" t="str">
        <f>TEXT(CQ3,"ddd")</f>
        <v>Fri</v>
      </c>
      <c r="CR2" s="4" t="s">
        <v>77</v>
      </c>
      <c r="CS2" s="70" t="str">
        <f>TEXT(CS3,"ddd")</f>
        <v>Sat</v>
      </c>
      <c r="CT2" s="4" t="str">
        <f>TEXT(CT3,"ddd")</f>
        <v>Sat</v>
      </c>
      <c r="CU2" s="4" t="s">
        <v>77</v>
      </c>
      <c r="CV2" s="6" t="str">
        <f>TEXT(CV3,"ddd")</f>
        <v>Sun</v>
      </c>
      <c r="CW2" s="70" t="str">
        <f>TEXT(CW3,"ddd")</f>
        <v>Mon</v>
      </c>
      <c r="CX2" s="4" t="str">
        <f>TEXT(CX3,"ddd")</f>
        <v>Mon</v>
      </c>
      <c r="CY2" s="4" t="s">
        <v>77</v>
      </c>
      <c r="CZ2" s="70" t="str">
        <f>TEXT(CZ3,"ddd")</f>
        <v>Tue</v>
      </c>
      <c r="DA2" s="4" t="str">
        <f>TEXT(DA3,"ddd")</f>
        <v>Tue</v>
      </c>
      <c r="DB2" s="4" t="s">
        <v>77</v>
      </c>
      <c r="DC2" s="70" t="str">
        <f>TEXT(DC3,"ddd")</f>
        <v>Wed</v>
      </c>
      <c r="DD2" s="4" t="str">
        <f>TEXT(DD3,"ddd")</f>
        <v>Wed</v>
      </c>
      <c r="DE2" s="4" t="s">
        <v>77</v>
      </c>
      <c r="DF2" s="70" t="str">
        <f>TEXT(DF3,"ddd")</f>
        <v>Thu</v>
      </c>
      <c r="DG2" s="4" t="str">
        <f>TEXT(DG3,"ddd")</f>
        <v>Thu</v>
      </c>
      <c r="DH2" s="4" t="s">
        <v>77</v>
      </c>
      <c r="DI2" s="70" t="str">
        <f>TEXT(DI3,"ddd")</f>
        <v>Fri</v>
      </c>
      <c r="DJ2" s="4" t="str">
        <f>TEXT(DJ3,"ddd")</f>
        <v>Fri</v>
      </c>
      <c r="DK2" s="4" t="s">
        <v>77</v>
      </c>
      <c r="DL2" s="6" t="str">
        <f>TEXT(DL3,"ddd")</f>
        <v>Sat</v>
      </c>
      <c r="DM2" s="6" t="str">
        <f>TEXT(DM3,"ddd")</f>
        <v>Sun</v>
      </c>
      <c r="DN2" s="70" t="str">
        <f>TEXT(DN3,"ddd")</f>
        <v>Mon</v>
      </c>
      <c r="DO2" s="4" t="str">
        <f>TEXT(DO3,"ddd")</f>
        <v>Mon</v>
      </c>
      <c r="DP2" s="4" t="s">
        <v>77</v>
      </c>
      <c r="DQ2" s="70" t="str">
        <f>TEXT(DQ3,"ddd")</f>
        <v>Tue</v>
      </c>
      <c r="DR2" s="4" t="str">
        <f>TEXT(DR3,"ddd")</f>
        <v>Tue</v>
      </c>
      <c r="DS2" s="4" t="s">
        <v>77</v>
      </c>
      <c r="DT2" s="70" t="str">
        <f>TEXT(DT3,"ddd")</f>
        <v>Wed</v>
      </c>
      <c r="DU2" s="4" t="str">
        <f>TEXT(DU3,"ddd")</f>
        <v>Wed</v>
      </c>
      <c r="DV2" s="4" t="s">
        <v>77</v>
      </c>
      <c r="DW2" s="70" t="str">
        <f>TEXT(DW3,"ddd")</f>
        <v>Thu</v>
      </c>
      <c r="DX2" s="4" t="str">
        <f>TEXT(DX3,"ddd")</f>
        <v>Thu</v>
      </c>
      <c r="DY2" s="4" t="s">
        <v>77</v>
      </c>
      <c r="DZ2" s="70" t="str">
        <f>TEXT(DZ3,"ddd")</f>
        <v>Fri</v>
      </c>
      <c r="EA2" s="4" t="str">
        <f>TEXT(EA3,"ddd")</f>
        <v>Fri</v>
      </c>
      <c r="EB2" s="4" t="s">
        <v>77</v>
      </c>
      <c r="EC2" s="70" t="str">
        <f>TEXT(EC3,"ddd")</f>
        <v>Sat</v>
      </c>
      <c r="ED2" s="4" t="str">
        <f>TEXT(ED3,"ddd")</f>
        <v>Sat</v>
      </c>
      <c r="EE2" s="4" t="s">
        <v>77</v>
      </c>
      <c r="EF2" s="6" t="str">
        <f>TEXT(EF3,"ddd")</f>
        <v>Sun</v>
      </c>
      <c r="EG2" s="70" t="str">
        <f>TEXT(EG3,"ddd")</f>
        <v>Mon</v>
      </c>
      <c r="EH2" s="4" t="str">
        <f>TEXT(EH3,"ddd")</f>
        <v>Mon</v>
      </c>
      <c r="EI2" s="4" t="s">
        <v>77</v>
      </c>
      <c r="EJ2" s="70" t="str">
        <f>TEXT(EJ3,"ddd")</f>
        <v>Tue</v>
      </c>
      <c r="EK2" s="4" t="str">
        <f>TEXT(EK3,"ddd")</f>
        <v>Tue</v>
      </c>
      <c r="EL2" s="4" t="s">
        <v>77</v>
      </c>
      <c r="EM2" s="70" t="str">
        <f>TEXT(EM3,"ddd")</f>
        <v>Wed</v>
      </c>
      <c r="EN2" s="4" t="str">
        <f>TEXT(EN3,"ddd")</f>
        <v>Wed</v>
      </c>
      <c r="EO2" s="4" t="s">
        <v>77</v>
      </c>
      <c r="EP2" s="70" t="str">
        <f>TEXT(EP3,"ddd")</f>
        <v>Thu</v>
      </c>
      <c r="EQ2" s="4" t="str">
        <f>TEXT(EQ3,"ddd")</f>
        <v>Thu</v>
      </c>
      <c r="ER2" s="4" t="s">
        <v>77</v>
      </c>
      <c r="ES2" s="70" t="str">
        <f>TEXT(ES3,"ddd")</f>
        <v>Fri</v>
      </c>
      <c r="ET2" s="4" t="str">
        <f>TEXT(ET3,"ddd")</f>
        <v>Fri</v>
      </c>
      <c r="EU2" s="4" t="s">
        <v>77</v>
      </c>
      <c r="EV2" s="70" t="str">
        <f>TEXT(EV3,"ddd")</f>
        <v>Sat</v>
      </c>
      <c r="EW2" s="4" t="str">
        <f>TEXT(EW3,"ddd")</f>
        <v>Sat</v>
      </c>
      <c r="EX2" s="4" t="s">
        <v>77</v>
      </c>
      <c r="EY2" s="70" t="str">
        <f>TEXT(EY3,"ddd")</f>
        <v>Sun</v>
      </c>
      <c r="EZ2" s="6" t="str">
        <f>TEXT(EZ3,"ddd")</f>
        <v>Sun</v>
      </c>
      <c r="FA2" s="4" t="s">
        <v>77</v>
      </c>
      <c r="FB2" s="70" t="str">
        <f>TEXT(FB3,"ddd")</f>
        <v>Mon</v>
      </c>
      <c r="FC2" s="4" t="str">
        <f>TEXT(FC3,"ddd")</f>
        <v>Mon</v>
      </c>
      <c r="FD2" s="4" t="s">
        <v>77</v>
      </c>
      <c r="FE2" s="70" t="str">
        <f>TEXT(FE3,"ddd")</f>
        <v>Tue</v>
      </c>
      <c r="FF2" s="4" t="str">
        <f>TEXT(FF3,"ddd")</f>
        <v>Tue</v>
      </c>
      <c r="FG2" s="4" t="s">
        <v>77</v>
      </c>
      <c r="FH2" s="70" t="str">
        <f>TEXT(FH3,"ddd")</f>
        <v>Wed</v>
      </c>
      <c r="FI2" s="4" t="str">
        <f>TEXT(FI3,"ddd")</f>
        <v>Wed</v>
      </c>
      <c r="FJ2" s="4" t="s">
        <v>77</v>
      </c>
      <c r="FK2" s="6" t="str">
        <f t="shared" ref="FK2:FP2" si="0">TEXT(FK3,"ddd")</f>
        <v>Thu</v>
      </c>
      <c r="FL2" s="6" t="str">
        <f t="shared" si="0"/>
        <v>Fri</v>
      </c>
      <c r="FM2" s="6" t="str">
        <f t="shared" si="0"/>
        <v>Sat</v>
      </c>
      <c r="FN2" s="6" t="str">
        <f t="shared" si="0"/>
        <v>Sun</v>
      </c>
      <c r="FO2" s="70" t="str">
        <f t="shared" si="0"/>
        <v>Mon</v>
      </c>
      <c r="FP2" s="4" t="str">
        <f t="shared" si="0"/>
        <v>Mon</v>
      </c>
      <c r="FQ2" s="4" t="s">
        <v>77</v>
      </c>
      <c r="FR2" s="70" t="str">
        <f>TEXT(FR3,"ddd")</f>
        <v>Tue</v>
      </c>
      <c r="FS2" s="4" t="str">
        <f>TEXT(FS3,"ddd")</f>
        <v>Tue</v>
      </c>
      <c r="FT2" s="4" t="s">
        <v>77</v>
      </c>
      <c r="FU2" s="70" t="str">
        <f>TEXT(FU3,"ddd")</f>
        <v>Wed</v>
      </c>
      <c r="FV2" s="4" t="str">
        <f>TEXT(FV3,"ddd")</f>
        <v>Wed</v>
      </c>
      <c r="FW2" s="4" t="s">
        <v>77</v>
      </c>
      <c r="FX2" s="6" t="str">
        <f>TEXT(FX3,"ddd")</f>
        <v>Thu</v>
      </c>
      <c r="FY2" s="70" t="str">
        <f>TEXT(FY3,"ddd")</f>
        <v>Fri</v>
      </c>
      <c r="FZ2" s="4" t="str">
        <f>TEXT(FZ3,"ddd")</f>
        <v>Fri</v>
      </c>
      <c r="GA2" s="4" t="s">
        <v>77</v>
      </c>
      <c r="GB2" s="70" t="str">
        <f>TEXT(GB3,"ddd")</f>
        <v>Sat</v>
      </c>
      <c r="GC2" s="4" t="str">
        <f>TEXT(GC3,"ddd")</f>
        <v>Sat</v>
      </c>
      <c r="GD2" s="4" t="s">
        <v>77</v>
      </c>
      <c r="GE2" s="6" t="str">
        <f>TEXT(GE3,"ddd")</f>
        <v>Sun</v>
      </c>
      <c r="GF2" s="70" t="str">
        <f>TEXT(GF3,"ddd")</f>
        <v>Mon</v>
      </c>
      <c r="GG2" s="4" t="str">
        <f>TEXT(GG3,"ddd")</f>
        <v>Mon</v>
      </c>
      <c r="GH2" s="4" t="s">
        <v>77</v>
      </c>
      <c r="GI2" s="70" t="str">
        <f>TEXT(GI3,"ddd")</f>
        <v>Tue</v>
      </c>
      <c r="GJ2" s="4" t="str">
        <f>TEXT(GJ3,"ddd")</f>
        <v>Tue</v>
      </c>
      <c r="GK2" s="4" t="s">
        <v>77</v>
      </c>
      <c r="GL2" s="70" t="str">
        <f>TEXT(GL3,"ddd")</f>
        <v>Wed</v>
      </c>
      <c r="GM2" s="4" t="str">
        <f>TEXT(GM3,"ddd")</f>
        <v>Wed</v>
      </c>
      <c r="GN2" s="4" t="s">
        <v>77</v>
      </c>
      <c r="GO2" s="70" t="str">
        <f>TEXT(GO3,"ddd")</f>
        <v>Thu</v>
      </c>
      <c r="GP2" s="4" t="str">
        <f>TEXT(GP3,"ddd")</f>
        <v>Thu</v>
      </c>
      <c r="GQ2" s="4" t="s">
        <v>77</v>
      </c>
      <c r="GR2" s="70" t="str">
        <f>TEXT(GR3,"ddd")</f>
        <v>Fri</v>
      </c>
      <c r="GS2" s="4" t="str">
        <f>TEXT(GS3,"ddd")</f>
        <v>Fri</v>
      </c>
      <c r="GT2" s="4" t="s">
        <v>77</v>
      </c>
      <c r="GU2" s="70" t="str">
        <f>TEXT(GU3,"ddd")</f>
        <v>Sat</v>
      </c>
      <c r="GV2" s="4" t="str">
        <f>TEXT(GV3,"ddd")</f>
        <v>Sat</v>
      </c>
      <c r="GW2" s="4" t="s">
        <v>77</v>
      </c>
      <c r="GX2" s="6" t="str">
        <f>TEXT(GX3,"ddd")</f>
        <v>Sun</v>
      </c>
      <c r="GY2" s="70" t="str">
        <f>TEXT(GY3,"ddd")</f>
        <v>Mon</v>
      </c>
      <c r="GZ2" s="4" t="str">
        <f>TEXT(GZ3,"ddd")</f>
        <v>Mon</v>
      </c>
      <c r="HA2" s="4" t="s">
        <v>77</v>
      </c>
      <c r="HB2" s="70" t="str">
        <f>TEXT(HB3,"ddd")</f>
        <v>Tue</v>
      </c>
      <c r="HC2" s="4" t="str">
        <f>TEXT(HC3,"ddd")</f>
        <v>Tue</v>
      </c>
      <c r="HD2" s="4" t="s">
        <v>77</v>
      </c>
      <c r="HE2" s="70" t="str">
        <f>TEXT(HE3,"ddd")</f>
        <v>Wed</v>
      </c>
      <c r="HF2" s="4" t="str">
        <f>TEXT(HF3,"ddd")</f>
        <v>Wed</v>
      </c>
      <c r="HG2" s="4" t="s">
        <v>77</v>
      </c>
      <c r="HH2" s="70" t="str">
        <f>TEXT(HH3,"ddd")</f>
        <v>Thu</v>
      </c>
      <c r="HI2" s="4" t="str">
        <f>TEXT(HI3,"ddd")</f>
        <v>Thu</v>
      </c>
      <c r="HJ2" s="4" t="s">
        <v>77</v>
      </c>
      <c r="HK2" s="70" t="str">
        <f>TEXT(HK3,"ddd")</f>
        <v>Fri</v>
      </c>
      <c r="HL2" s="4" t="str">
        <f>TEXT(HL3,"ddd")</f>
        <v>Fri</v>
      </c>
      <c r="HM2" s="4" t="s">
        <v>77</v>
      </c>
      <c r="HN2" s="70" t="str">
        <f>TEXT(HN3,"ddd")</f>
        <v>Sat</v>
      </c>
      <c r="HO2" s="4" t="str">
        <f>TEXT(HO3,"ddd")</f>
        <v>Sat</v>
      </c>
      <c r="HP2" s="4" t="s">
        <v>77</v>
      </c>
      <c r="HQ2" s="6" t="str">
        <f>TEXT(HQ3,"ddd")</f>
        <v>Sun</v>
      </c>
      <c r="HR2" s="70" t="str">
        <f>TEXT(HR3,"ddd")</f>
        <v>Mon</v>
      </c>
      <c r="HS2" s="4" t="str">
        <f>TEXT(HS3,"ddd")</f>
        <v>Mon</v>
      </c>
      <c r="HT2" s="4" t="s">
        <v>77</v>
      </c>
      <c r="HU2" s="70" t="str">
        <f>TEXT(HU3,"ddd")</f>
        <v>Tue</v>
      </c>
      <c r="HV2" s="4" t="str">
        <f>TEXT(HV3,"ddd")</f>
        <v>Tue</v>
      </c>
      <c r="HW2" s="4" t="s">
        <v>77</v>
      </c>
      <c r="HX2" s="70" t="str">
        <f>TEXT(HX3,"ddd")</f>
        <v>Wed</v>
      </c>
      <c r="HY2" s="4" t="str">
        <f>TEXT(HY3,"ddd")</f>
        <v>Wed</v>
      </c>
      <c r="HZ2" s="4" t="s">
        <v>77</v>
      </c>
      <c r="IA2" s="70" t="str">
        <f>TEXT(IA3,"ddd")</f>
        <v>Thu</v>
      </c>
      <c r="IB2" s="4" t="str">
        <f>TEXT(IB3,"ddd")</f>
        <v>Thu</v>
      </c>
      <c r="IC2" s="4" t="s">
        <v>77</v>
      </c>
      <c r="ID2" s="70" t="str">
        <f>TEXT(ID3,"ddd")</f>
        <v>Fri</v>
      </c>
      <c r="IE2" s="4" t="str">
        <f>TEXT(IE3,"ddd")</f>
        <v>Fri</v>
      </c>
      <c r="IF2" s="4" t="s">
        <v>77</v>
      </c>
      <c r="IG2" s="70" t="str">
        <f>TEXT(IG3,"ddd")</f>
        <v>Sat</v>
      </c>
      <c r="IH2" s="4" t="str">
        <f>TEXT(IH3,"ddd")</f>
        <v>Sat</v>
      </c>
      <c r="II2" s="4" t="s">
        <v>77</v>
      </c>
      <c r="IJ2" s="6" t="str">
        <f>TEXT(IJ3,"ddd")</f>
        <v>Sun</v>
      </c>
      <c r="IK2" s="70" t="str">
        <f>TEXT(IK3,"ddd")</f>
        <v>Mon</v>
      </c>
      <c r="IL2" s="4" t="str">
        <f>TEXT(IL3,"ddd")</f>
        <v>Mon</v>
      </c>
      <c r="IM2" s="4" t="s">
        <v>77</v>
      </c>
      <c r="IN2" s="70" t="str">
        <f>TEXT(IN3,"ddd")</f>
        <v>Tue</v>
      </c>
      <c r="IO2" s="4" t="str">
        <f>TEXT(IO3,"ddd")</f>
        <v>Tue</v>
      </c>
      <c r="IP2" s="4" t="s">
        <v>77</v>
      </c>
      <c r="IQ2" s="70" t="str">
        <f>TEXT(IQ3,"ddd")</f>
        <v>Wed</v>
      </c>
      <c r="IR2" s="4" t="str">
        <f>TEXT(IR3,"ddd")</f>
        <v>Wed</v>
      </c>
      <c r="IS2" s="4" t="s">
        <v>77</v>
      </c>
      <c r="IT2" s="70" t="str">
        <f>TEXT(IT3,"ddd")</f>
        <v>Thu</v>
      </c>
      <c r="IU2" s="4" t="str">
        <f>TEXT(IU3,"ddd")</f>
        <v>Thu</v>
      </c>
      <c r="IV2" s="4" t="s">
        <v>77</v>
      </c>
      <c r="IW2" s="70" t="str">
        <f>TEXT(IW3,"ddd")</f>
        <v>Fri</v>
      </c>
      <c r="IX2" s="4" t="str">
        <f>TEXT(IX3,"ddd")</f>
        <v>Fri</v>
      </c>
      <c r="IY2" s="4" t="s">
        <v>77</v>
      </c>
      <c r="IZ2" s="70" t="str">
        <f>TEXT(IZ3,"ddd")</f>
        <v>Sat</v>
      </c>
      <c r="JA2" s="4" t="str">
        <f>TEXT(JA3,"ddd")</f>
        <v>Sat</v>
      </c>
      <c r="JB2" s="4" t="s">
        <v>77</v>
      </c>
      <c r="JC2" s="6" t="str">
        <f>TEXT(JC3,"ddd")</f>
        <v>Sun</v>
      </c>
      <c r="JD2" s="70" t="str">
        <f>TEXT(JD3,"ddd")</f>
        <v>Mon</v>
      </c>
      <c r="JE2" s="4" t="str">
        <f>TEXT(JE3,"ddd")</f>
        <v>Mon</v>
      </c>
      <c r="JF2" s="4" t="s">
        <v>77</v>
      </c>
      <c r="JG2" s="70" t="str">
        <f>TEXT(JG3,"ddd")</f>
        <v>Tue</v>
      </c>
      <c r="JH2" s="4" t="str">
        <f>TEXT(JH3,"ddd")</f>
        <v>Tue</v>
      </c>
      <c r="JI2" s="4" t="s">
        <v>77</v>
      </c>
      <c r="JJ2" s="70" t="str">
        <f>TEXT(JJ3,"ddd")</f>
        <v>Wed</v>
      </c>
      <c r="JK2" s="4" t="str">
        <f>TEXT(JK3,"ddd")</f>
        <v>Wed</v>
      </c>
      <c r="JL2" s="4" t="s">
        <v>77</v>
      </c>
      <c r="JM2" s="70" t="str">
        <f>TEXT(JM3,"ddd")</f>
        <v>Thu</v>
      </c>
      <c r="JN2" s="4" t="str">
        <f>TEXT(JN3,"ddd")</f>
        <v>Thu</v>
      </c>
      <c r="JO2" s="4" t="s">
        <v>77</v>
      </c>
      <c r="JP2" s="70" t="str">
        <f>TEXT(JP3,"ddd")</f>
        <v>Fri</v>
      </c>
      <c r="JQ2" s="4" t="str">
        <f>TEXT(JQ3,"ddd")</f>
        <v>Fri</v>
      </c>
      <c r="JR2" s="4" t="s">
        <v>77</v>
      </c>
      <c r="JS2" s="70" t="str">
        <f>TEXT(JS3,"ddd")</f>
        <v>Sat</v>
      </c>
      <c r="JT2" s="4" t="str">
        <f>TEXT(JT3,"ddd")</f>
        <v>Sat</v>
      </c>
      <c r="JU2" s="4" t="s">
        <v>77</v>
      </c>
      <c r="JV2" s="6" t="str">
        <f>TEXT(JV3,"ddd")</f>
        <v>Sun</v>
      </c>
      <c r="JW2" s="70" t="str">
        <f>TEXT(JW3,"ddd")</f>
        <v>Mon</v>
      </c>
      <c r="JX2" s="4" t="str">
        <f>TEXT(JX3,"ddd")</f>
        <v>Mon</v>
      </c>
      <c r="JY2" s="4" t="s">
        <v>77</v>
      </c>
      <c r="JZ2" s="70" t="str">
        <f>TEXT(JZ3,"ddd")</f>
        <v>Tue</v>
      </c>
      <c r="KA2" s="4" t="str">
        <f>TEXT(KA3,"ddd")</f>
        <v>Tue</v>
      </c>
      <c r="KB2" s="4" t="s">
        <v>77</v>
      </c>
      <c r="KC2" s="70" t="str">
        <f>TEXT(KC3,"ddd")</f>
        <v>Wed</v>
      </c>
      <c r="KD2" s="4" t="str">
        <f>TEXT(KD3,"ddd")</f>
        <v>Wed</v>
      </c>
      <c r="KE2" s="4" t="s">
        <v>77</v>
      </c>
      <c r="KF2" s="70" t="str">
        <f>TEXT(KF3,"ddd")</f>
        <v>Thu</v>
      </c>
      <c r="KG2" s="4" t="str">
        <f>TEXT(KG3,"ddd")</f>
        <v>Thu</v>
      </c>
      <c r="KH2" s="4" t="s">
        <v>77</v>
      </c>
      <c r="KI2" s="70" t="str">
        <f>TEXT(KI3,"ddd")</f>
        <v>Fri</v>
      </c>
      <c r="KJ2" s="4" t="str">
        <f>TEXT(KJ3,"ddd")</f>
        <v>Fri</v>
      </c>
      <c r="KK2" s="4" t="s">
        <v>77</v>
      </c>
      <c r="KL2" s="70" t="str">
        <f>TEXT(KL3,"ddd")</f>
        <v>Sat</v>
      </c>
      <c r="KM2" s="4" t="str">
        <f>TEXT(KM3,"ddd")</f>
        <v>Sat</v>
      </c>
      <c r="KN2" s="4" t="s">
        <v>77</v>
      </c>
      <c r="KO2" s="6" t="str">
        <f>TEXT(KO3,"ddd")</f>
        <v>Sun</v>
      </c>
      <c r="KP2" s="70" t="str">
        <f>TEXT(KP3,"ddd")</f>
        <v>Mon</v>
      </c>
      <c r="KQ2" s="4" t="str">
        <f>TEXT(KQ3,"ddd")</f>
        <v>Mon</v>
      </c>
      <c r="KR2" s="4" t="s">
        <v>77</v>
      </c>
      <c r="KS2" s="70" t="str">
        <f>TEXT(KS3,"ddd")</f>
        <v>Tue</v>
      </c>
      <c r="KT2" s="4" t="str">
        <f>TEXT(KT3,"ddd")</f>
        <v>Tue</v>
      </c>
      <c r="KU2" s="4" t="s">
        <v>77</v>
      </c>
      <c r="KV2" s="70" t="str">
        <f>TEXT(KV3,"ddd")</f>
        <v>Wed</v>
      </c>
      <c r="KW2" s="4" t="str">
        <f>TEXT(KW3,"ddd")</f>
        <v>Wed</v>
      </c>
      <c r="KX2" s="4" t="s">
        <v>77</v>
      </c>
      <c r="KY2" s="70" t="str">
        <f>TEXT(KY3,"ddd")</f>
        <v>Thu</v>
      </c>
      <c r="KZ2" s="4" t="str">
        <f>TEXT(KZ3,"ddd")</f>
        <v>Thu</v>
      </c>
      <c r="LA2" s="4" t="s">
        <v>77</v>
      </c>
      <c r="LB2" s="70" t="str">
        <f>TEXT(LB3,"ddd")</f>
        <v>Fri</v>
      </c>
      <c r="LC2" s="4" t="str">
        <f>TEXT(LC3,"ddd")</f>
        <v>Fri</v>
      </c>
      <c r="LD2" s="4" t="s">
        <v>77</v>
      </c>
      <c r="LE2" s="70" t="str">
        <f>TEXT(LE3,"ddd")</f>
        <v>Sat</v>
      </c>
      <c r="LF2" s="4" t="str">
        <f>TEXT(LF3,"ddd")</f>
        <v>Sat</v>
      </c>
      <c r="LG2" s="4" t="s">
        <v>77</v>
      </c>
      <c r="LH2" s="70" t="str">
        <f>TEXT(LH3,"ddd")</f>
        <v>Sun</v>
      </c>
      <c r="LI2" s="6" t="str">
        <f>TEXT(LI3,"ddd")</f>
        <v>Sun</v>
      </c>
      <c r="LJ2" s="4" t="s">
        <v>77</v>
      </c>
      <c r="LK2" s="70" t="str">
        <f>TEXT(LK3,"ddd")</f>
        <v>Mon</v>
      </c>
      <c r="LL2" s="4" t="str">
        <f>TEXT(LL3,"ddd")</f>
        <v>Mon</v>
      </c>
      <c r="LM2" s="4" t="s">
        <v>77</v>
      </c>
      <c r="LN2" s="6" t="str">
        <f t="shared" ref="LN2:LU2" si="1">TEXT(LN3,"ddd")</f>
        <v>Tue</v>
      </c>
      <c r="LO2" s="6" t="str">
        <f t="shared" si="1"/>
        <v>Wed</v>
      </c>
      <c r="LP2" s="6" t="str">
        <f t="shared" si="1"/>
        <v>Thu</v>
      </c>
      <c r="LQ2" s="6" t="str">
        <f t="shared" si="1"/>
        <v>Fri</v>
      </c>
      <c r="LR2" s="6" t="str">
        <f t="shared" si="1"/>
        <v>Sat</v>
      </c>
      <c r="LS2" s="6" t="str">
        <f t="shared" si="1"/>
        <v>Sun</v>
      </c>
      <c r="LT2" s="70" t="str">
        <f t="shared" si="1"/>
        <v>Mon</v>
      </c>
      <c r="LU2" s="4" t="str">
        <f t="shared" si="1"/>
        <v>Mon</v>
      </c>
      <c r="LV2" s="4" t="s">
        <v>77</v>
      </c>
      <c r="LW2" s="70" t="str">
        <f>TEXT(LW3,"ddd")</f>
        <v>Tue</v>
      </c>
      <c r="LX2" s="4" t="str">
        <f>TEXT(LX3,"ddd")</f>
        <v>Tue</v>
      </c>
      <c r="LY2" s="4" t="s">
        <v>77</v>
      </c>
      <c r="LZ2" s="70" t="str">
        <f>TEXT(LZ3,"ddd")</f>
        <v>Wed</v>
      </c>
      <c r="MA2" s="4" t="str">
        <f>TEXT(MA3,"ddd")</f>
        <v>Wed</v>
      </c>
      <c r="MB2" s="4" t="s">
        <v>77</v>
      </c>
      <c r="MC2" s="70" t="str">
        <f>TEXT(MC3,"ddd")</f>
        <v>Thu</v>
      </c>
      <c r="MD2" s="4" t="str">
        <f>TEXT(MD3,"ddd")</f>
        <v>Thu</v>
      </c>
      <c r="ME2" s="4" t="s">
        <v>77</v>
      </c>
      <c r="MF2" s="70" t="str">
        <f>TEXT(MF3,"ddd")</f>
        <v>Fri</v>
      </c>
      <c r="MG2" s="4" t="str">
        <f>TEXT(MG3,"ddd")</f>
        <v>Fri</v>
      </c>
      <c r="MH2" s="4" t="s">
        <v>77</v>
      </c>
      <c r="MI2" s="70" t="str">
        <f>TEXT(MI3,"ddd")</f>
        <v>Sat</v>
      </c>
      <c r="MJ2" s="4" t="str">
        <f>TEXT(MJ3,"ddd")</f>
        <v>Sat</v>
      </c>
      <c r="MK2" s="4" t="s">
        <v>77</v>
      </c>
      <c r="ML2" s="6" t="str">
        <f>TEXT(ML3,"ddd")</f>
        <v>Sun</v>
      </c>
      <c r="MM2" s="70" t="str">
        <f>TEXT(MM3,"ddd")</f>
        <v>Mon</v>
      </c>
      <c r="MN2" s="4" t="str">
        <f>TEXT(MN3,"ddd")</f>
        <v>Mon</v>
      </c>
      <c r="MO2" s="4" t="s">
        <v>77</v>
      </c>
      <c r="MP2" s="70" t="str">
        <f>TEXT(MP3,"ddd")</f>
        <v>Tue</v>
      </c>
      <c r="MQ2" s="4" t="str">
        <f>TEXT(MQ3,"ddd")</f>
        <v>Tue</v>
      </c>
      <c r="MR2" s="4" t="s">
        <v>77</v>
      </c>
      <c r="MS2" s="70" t="str">
        <f>TEXT(MS3,"ddd")</f>
        <v>Wed</v>
      </c>
      <c r="MT2" s="4" t="str">
        <f>TEXT(MT3,"ddd")</f>
        <v>Wed</v>
      </c>
      <c r="MU2" s="4" t="s">
        <v>77</v>
      </c>
      <c r="MV2" s="70" t="str">
        <f>TEXT(MV3,"ddd")</f>
        <v>Thu</v>
      </c>
      <c r="MW2" s="4" t="str">
        <f>TEXT(MW3,"ddd")</f>
        <v>Thu</v>
      </c>
      <c r="MX2" s="4" t="s">
        <v>77</v>
      </c>
      <c r="MY2" s="70" t="str">
        <f>TEXT(MY3,"ddd")</f>
        <v>Fri</v>
      </c>
      <c r="MZ2" s="4" t="str">
        <f>TEXT(MZ3,"ddd")</f>
        <v>Fri</v>
      </c>
      <c r="NA2" s="4" t="s">
        <v>77</v>
      </c>
      <c r="NB2" s="70" t="str">
        <f>TEXT(NB3,"ddd")</f>
        <v>Sat</v>
      </c>
      <c r="NC2" s="4" t="str">
        <f>TEXT(NC3,"ddd")</f>
        <v>Sat</v>
      </c>
      <c r="ND2" s="4" t="s">
        <v>77</v>
      </c>
      <c r="NE2" s="6" t="str">
        <f>TEXT(NE3,"ddd")</f>
        <v>Sun</v>
      </c>
      <c r="NF2" s="70" t="str">
        <f>TEXT(NF3,"ddd")</f>
        <v>Mon</v>
      </c>
      <c r="NG2" s="4" t="str">
        <f>TEXT(NG3,"ddd")</f>
        <v>Mon</v>
      </c>
      <c r="NH2" s="4" t="s">
        <v>77</v>
      </c>
      <c r="NI2" s="70" t="str">
        <f>TEXT(NI3,"ddd")</f>
        <v>Tue</v>
      </c>
      <c r="NJ2" s="4" t="str">
        <f>TEXT(NJ3,"ddd")</f>
        <v>Tue</v>
      </c>
      <c r="NK2" s="4" t="s">
        <v>77</v>
      </c>
      <c r="NL2" s="70" t="str">
        <f>TEXT(NL3,"ddd")</f>
        <v>Wed</v>
      </c>
      <c r="NM2" s="4" t="str">
        <f>TEXT(NM3,"ddd")</f>
        <v>Wed</v>
      </c>
      <c r="NN2" s="4" t="s">
        <v>77</v>
      </c>
      <c r="NO2" s="70" t="str">
        <f>TEXT(NO3,"ddd")</f>
        <v>Thu</v>
      </c>
      <c r="NP2" s="4" t="str">
        <f>TEXT(NP3,"ddd")</f>
        <v>Thu</v>
      </c>
      <c r="NQ2" s="4" t="s">
        <v>77</v>
      </c>
      <c r="NR2" s="70" t="str">
        <f>TEXT(NR3,"ddd")</f>
        <v>Fri</v>
      </c>
      <c r="NS2" s="4" t="str">
        <f>TEXT(NS3,"ddd")</f>
        <v>Fri</v>
      </c>
      <c r="NT2" s="4" t="s">
        <v>77</v>
      </c>
      <c r="NU2" s="70" t="str">
        <f>TEXT(NU3,"ddd")</f>
        <v>Sat</v>
      </c>
      <c r="NV2" s="4" t="str">
        <f>TEXT(NV3,"ddd")</f>
        <v>Sat</v>
      </c>
      <c r="NW2" s="4" t="s">
        <v>77</v>
      </c>
      <c r="NX2" s="6" t="str">
        <f>TEXT(NX3,"ddd")</f>
        <v>Sun</v>
      </c>
      <c r="NY2" s="70" t="str">
        <f>TEXT(NY3,"ddd")</f>
        <v>Mon</v>
      </c>
      <c r="NZ2" s="4" t="str">
        <f>TEXT(NZ3,"ddd")</f>
        <v>Mon</v>
      </c>
      <c r="OA2" s="4" t="s">
        <v>77</v>
      </c>
      <c r="OB2" s="70" t="str">
        <f>TEXT(OB3,"ddd")</f>
        <v>Tue</v>
      </c>
      <c r="OC2" s="4" t="str">
        <f>TEXT(OC3,"ddd")</f>
        <v>Tue</v>
      </c>
      <c r="OD2" s="4" t="s">
        <v>77</v>
      </c>
      <c r="OE2" s="70" t="str">
        <f>TEXT(OE3,"ddd")</f>
        <v>Wed</v>
      </c>
      <c r="OF2" s="4" t="str">
        <f>TEXT(OF3,"ddd")</f>
        <v>Wed</v>
      </c>
      <c r="OG2" s="4" t="s">
        <v>77</v>
      </c>
      <c r="OH2" s="70" t="str">
        <f>TEXT(OH3,"ddd")</f>
        <v>Thu</v>
      </c>
      <c r="OI2" s="4" t="str">
        <f>TEXT(OI3,"ddd")</f>
        <v>Thu</v>
      </c>
      <c r="OJ2" s="4" t="s">
        <v>77</v>
      </c>
      <c r="OK2" s="70" t="str">
        <f>TEXT(OK3,"ddd")</f>
        <v>Fri</v>
      </c>
      <c r="OL2" s="4" t="str">
        <f>TEXT(OL3,"ddd")</f>
        <v>Fri</v>
      </c>
      <c r="OM2" s="4" t="s">
        <v>77</v>
      </c>
      <c r="ON2" s="70" t="str">
        <f>TEXT(ON3,"ddd")</f>
        <v>Sat</v>
      </c>
      <c r="OO2" s="4" t="str">
        <f>TEXT(OO3,"ddd")</f>
        <v>Sat</v>
      </c>
      <c r="OP2" s="4" t="s">
        <v>77</v>
      </c>
      <c r="OQ2" s="6" t="str">
        <f>TEXT(OQ3,"ddd")</f>
        <v>Sun</v>
      </c>
      <c r="OR2" s="70" t="str">
        <f>TEXT(OR3,"ddd")</f>
        <v>Mon</v>
      </c>
      <c r="OS2" s="4" t="str">
        <f>TEXT(OS3,"ddd")</f>
        <v>Mon</v>
      </c>
      <c r="OT2" s="4" t="s">
        <v>77</v>
      </c>
      <c r="OU2" s="70" t="str">
        <f>TEXT(OU3,"ddd")</f>
        <v>Tue</v>
      </c>
      <c r="OV2" s="4" t="str">
        <f>TEXT(OV3,"ddd")</f>
        <v>Tue</v>
      </c>
      <c r="OW2" s="4" t="s">
        <v>77</v>
      </c>
      <c r="OX2" s="70" t="str">
        <f>TEXT(OX3,"ddd")</f>
        <v>Wed</v>
      </c>
      <c r="OY2" s="4" t="str">
        <f>TEXT(OY3,"ddd")</f>
        <v>Wed</v>
      </c>
      <c r="OZ2" s="4" t="s">
        <v>77</v>
      </c>
      <c r="PA2" s="70" t="str">
        <f>TEXT(PA3,"ddd")</f>
        <v>Thu</v>
      </c>
      <c r="PB2" s="4" t="str">
        <f>TEXT(PB3,"ddd")</f>
        <v>Thu</v>
      </c>
      <c r="PC2" s="4" t="s">
        <v>77</v>
      </c>
      <c r="PD2" s="70" t="str">
        <f>TEXT(PD3,"ddd")</f>
        <v>Fri</v>
      </c>
      <c r="PE2" s="4" t="str">
        <f>TEXT(PE3,"ddd")</f>
        <v>Fri</v>
      </c>
      <c r="PF2" s="4" t="s">
        <v>77</v>
      </c>
      <c r="PG2" s="70" t="str">
        <f>TEXT(PG3,"ddd")</f>
        <v>Sat</v>
      </c>
      <c r="PH2" s="4" t="str">
        <f>TEXT(PH3,"ddd")</f>
        <v>Sat</v>
      </c>
      <c r="PI2" s="4" t="s">
        <v>77</v>
      </c>
      <c r="PJ2" s="6" t="str">
        <f>TEXT(PJ3,"ddd")</f>
        <v>Sun</v>
      </c>
      <c r="PK2" s="70" t="str">
        <f>TEXT(PK3,"ddd")</f>
        <v>Mon</v>
      </c>
      <c r="PL2" s="4" t="str">
        <f>TEXT(PL3,"ddd")</f>
        <v>Mon</v>
      </c>
      <c r="PM2" s="4" t="s">
        <v>77</v>
      </c>
      <c r="PN2" s="70" t="str">
        <f>TEXT(PN3,"ddd")</f>
        <v>Tue</v>
      </c>
      <c r="PO2" s="4" t="str">
        <f>TEXT(PO3,"ddd")</f>
        <v>Tue</v>
      </c>
      <c r="PP2" s="4" t="s">
        <v>77</v>
      </c>
      <c r="PQ2" s="70" t="str">
        <f>TEXT(PQ3,"ddd")</f>
        <v>Wed</v>
      </c>
      <c r="PR2" s="4" t="str">
        <f>TEXT(PR3,"ddd")</f>
        <v>Wed</v>
      </c>
      <c r="PS2" s="4" t="s">
        <v>77</v>
      </c>
      <c r="PT2" s="70" t="str">
        <f>TEXT(PT3,"ddd")</f>
        <v>Thu</v>
      </c>
      <c r="PU2" s="4" t="str">
        <f>TEXT(PU3,"ddd")</f>
        <v>Thu</v>
      </c>
      <c r="PV2" s="4" t="s">
        <v>77</v>
      </c>
      <c r="PW2" s="70" t="str">
        <f>TEXT(PW3,"ddd")</f>
        <v>Fri</v>
      </c>
      <c r="PX2" s="4" t="str">
        <f>TEXT(PX3,"ddd")</f>
        <v>Fri</v>
      </c>
      <c r="PY2" s="4" t="s">
        <v>77</v>
      </c>
      <c r="PZ2" s="70" t="str">
        <f>TEXT(PZ3,"ddd")</f>
        <v>Sat</v>
      </c>
      <c r="QA2" s="4" t="str">
        <f>TEXT(QA3,"ddd")</f>
        <v>Sat</v>
      </c>
      <c r="QB2" s="4" t="s">
        <v>77</v>
      </c>
      <c r="QC2" s="6" t="str">
        <f>TEXT(QC3,"ddd")</f>
        <v>Sun</v>
      </c>
      <c r="QD2" s="70" t="str">
        <f>TEXT(QD3,"ddd")</f>
        <v>Mon</v>
      </c>
      <c r="QE2" s="4" t="str">
        <f>TEXT(QE3,"ddd")</f>
        <v>Mon</v>
      </c>
      <c r="QF2" s="4" t="s">
        <v>77</v>
      </c>
      <c r="QG2" s="70" t="str">
        <f>TEXT(QG3,"ddd")</f>
        <v>Tue</v>
      </c>
      <c r="QH2" s="4" t="str">
        <f>TEXT(QH3,"ddd")</f>
        <v>Tue</v>
      </c>
      <c r="QI2" s="4" t="s">
        <v>77</v>
      </c>
      <c r="QJ2" s="70" t="str">
        <f>TEXT(QJ3,"ddd")</f>
        <v>Wed</v>
      </c>
      <c r="QK2" s="4" t="str">
        <f>TEXT(QK3,"ddd")</f>
        <v>Wed</v>
      </c>
      <c r="QL2" s="4" t="s">
        <v>77</v>
      </c>
      <c r="QM2" s="70" t="str">
        <f>TEXT(QM3,"ddd")</f>
        <v>Thu</v>
      </c>
      <c r="QN2" s="4" t="str">
        <f>TEXT(QN3,"ddd")</f>
        <v>Thu</v>
      </c>
      <c r="QO2" s="4" t="s">
        <v>77</v>
      </c>
      <c r="QP2" s="70" t="str">
        <f>TEXT(QP3,"ddd")</f>
        <v>Fri</v>
      </c>
      <c r="QQ2" s="4" t="str">
        <f>TEXT(QQ3,"ddd")</f>
        <v>Fri</v>
      </c>
      <c r="QR2" s="4" t="s">
        <v>77</v>
      </c>
      <c r="QS2" s="70" t="str">
        <f>TEXT(QS3,"ddd")</f>
        <v>Sat</v>
      </c>
      <c r="QT2" s="4" t="str">
        <f>TEXT(QT3,"ddd")</f>
        <v>Sat</v>
      </c>
      <c r="QU2" s="4" t="s">
        <v>77</v>
      </c>
      <c r="QV2" s="6" t="str">
        <f>TEXT(QV3,"ddd")</f>
        <v>Sun</v>
      </c>
      <c r="QW2" s="70" t="str">
        <f>TEXT(QW3,"ddd")</f>
        <v>Mon</v>
      </c>
      <c r="QX2" s="4" t="str">
        <f>TEXT(QX3,"ddd")</f>
        <v>Mon</v>
      </c>
      <c r="QY2" s="4" t="s">
        <v>77</v>
      </c>
      <c r="QZ2" s="70" t="str">
        <f>TEXT(QZ3,"ddd")</f>
        <v>Tue</v>
      </c>
      <c r="RA2" s="4" t="str">
        <f>TEXT(RA3,"ddd")</f>
        <v>Tue</v>
      </c>
      <c r="RB2" s="4" t="s">
        <v>77</v>
      </c>
      <c r="RC2" s="6" t="str">
        <f>TEXT(RC3,"ddd")</f>
        <v>Wed</v>
      </c>
      <c r="RD2" s="70" t="str">
        <f>TEXT(RD3,"ddd")</f>
        <v>Thu</v>
      </c>
      <c r="RE2" s="4" t="str">
        <f>TEXT(RE3,"ddd")</f>
        <v>Thu</v>
      </c>
      <c r="RF2" s="4" t="s">
        <v>77</v>
      </c>
      <c r="RG2" s="70" t="str">
        <f>TEXT(RG3,"ddd")</f>
        <v>Fri</v>
      </c>
      <c r="RH2" s="4" t="str">
        <f>TEXT(RH3,"ddd")</f>
        <v>Fri</v>
      </c>
      <c r="RI2" s="4" t="s">
        <v>77</v>
      </c>
      <c r="RJ2" s="70" t="str">
        <f>TEXT(RJ3,"ddd")</f>
        <v>Sat</v>
      </c>
      <c r="RK2" s="4" t="str">
        <f>TEXT(RK3,"ddd")</f>
        <v>Sat</v>
      </c>
      <c r="RL2" s="4" t="s">
        <v>77</v>
      </c>
      <c r="RM2" s="6" t="str">
        <f>TEXT(RM3,"ddd")</f>
        <v>Sun</v>
      </c>
      <c r="RN2" s="70" t="str">
        <f>TEXT(RN3,"ddd")</f>
        <v>Mon</v>
      </c>
      <c r="RO2" s="4" t="str">
        <f>TEXT(RO3,"ddd")</f>
        <v>Mon</v>
      </c>
      <c r="RP2" s="4" t="s">
        <v>77</v>
      </c>
      <c r="RQ2" s="70" t="str">
        <f>TEXT(RQ3,"ddd")</f>
        <v>Tue</v>
      </c>
      <c r="RR2" s="4" t="str">
        <f>TEXT(RR3,"ddd")</f>
        <v>Tue</v>
      </c>
      <c r="RS2" s="4" t="s">
        <v>77</v>
      </c>
      <c r="RT2" s="70" t="str">
        <f>TEXT(RT3,"ddd")</f>
        <v>Wed</v>
      </c>
      <c r="RU2" s="4" t="str">
        <f>TEXT(RU3,"ddd")</f>
        <v>Wed</v>
      </c>
      <c r="RV2" s="4" t="s">
        <v>77</v>
      </c>
      <c r="RW2" s="70" t="str">
        <f>TEXT(RW3,"ddd")</f>
        <v>Thu</v>
      </c>
      <c r="RX2" s="4" t="str">
        <f>TEXT(RX3,"ddd")</f>
        <v>Thu</v>
      </c>
      <c r="RY2" s="4" t="s">
        <v>77</v>
      </c>
      <c r="RZ2" s="70" t="str">
        <f>TEXT(RZ3,"ddd")</f>
        <v>Fri</v>
      </c>
      <c r="SA2" s="4" t="str">
        <f>TEXT(SA3,"ddd")</f>
        <v>Fri</v>
      </c>
      <c r="SB2" s="4" t="s">
        <v>77</v>
      </c>
      <c r="SC2" s="70" t="str">
        <f>TEXT(SC3,"ddd")</f>
        <v>Sat</v>
      </c>
      <c r="SD2" s="4" t="str">
        <f>TEXT(SD3,"ddd")</f>
        <v>Sat</v>
      </c>
      <c r="SE2" s="4" t="s">
        <v>77</v>
      </c>
      <c r="SF2" s="70" t="str">
        <f>TEXT(SF3,"ddd")</f>
        <v>Sun</v>
      </c>
      <c r="SG2" s="6" t="str">
        <f>TEXT(SG3,"ddd")</f>
        <v>Sun</v>
      </c>
      <c r="SH2" s="4" t="s">
        <v>77</v>
      </c>
      <c r="SI2" s="70" t="str">
        <f>TEXT(SI3,"ddd")</f>
        <v>Mon</v>
      </c>
      <c r="SJ2" s="4" t="str">
        <f>TEXT(SJ3,"ddd")</f>
        <v>Mon</v>
      </c>
      <c r="SK2" s="4" t="s">
        <v>77</v>
      </c>
      <c r="SL2" s="70" t="str">
        <f>TEXT(SL3,"ddd")</f>
        <v>Tue</v>
      </c>
      <c r="SM2" s="4" t="str">
        <f>TEXT(SM3,"ddd")</f>
        <v>Tue</v>
      </c>
      <c r="SN2" s="4" t="s">
        <v>77</v>
      </c>
      <c r="SO2" s="70" t="str">
        <f>TEXT(SO3,"ddd")</f>
        <v>Wed</v>
      </c>
      <c r="SP2" s="4" t="str">
        <f>TEXT(SP3,"ddd")</f>
        <v>Wed</v>
      </c>
      <c r="SQ2" s="4" t="s">
        <v>77</v>
      </c>
      <c r="SR2" s="6" t="str">
        <f>TEXT(SR3,"ddd")</f>
        <v>Thu</v>
      </c>
      <c r="SS2" s="6" t="str">
        <f>TEXT(SS3,"ddd")</f>
        <v>Fri</v>
      </c>
      <c r="ST2" s="70" t="str">
        <f>TEXT(ST3,"ddd")</f>
        <v>Sat</v>
      </c>
      <c r="SU2" s="4" t="str">
        <f>TEXT(SU3,"ddd")</f>
        <v>Sat</v>
      </c>
      <c r="SV2" s="4" t="s">
        <v>77</v>
      </c>
      <c r="SW2" s="70" t="str">
        <f>TEXT(SW3,"ddd")</f>
        <v>Sun</v>
      </c>
      <c r="SX2" s="4" t="str">
        <f>TEXT(SX3,"ddd")</f>
        <v>Sun</v>
      </c>
      <c r="SY2" s="4" t="s">
        <v>77</v>
      </c>
      <c r="SZ2" s="70" t="str">
        <f>TEXT(SZ3,"ddd")</f>
        <v>Mon</v>
      </c>
      <c r="TA2" s="4" t="str">
        <f>TEXT(TA3,"ddd")</f>
        <v>Mon</v>
      </c>
      <c r="TB2" s="4" t="s">
        <v>77</v>
      </c>
      <c r="TC2" s="70" t="str">
        <f>TEXT(TC3,"ddd")</f>
        <v>Tue</v>
      </c>
      <c r="TD2" s="4" t="str">
        <f>TEXT(TD3,"ddd")</f>
        <v>Tue</v>
      </c>
      <c r="TE2" s="4" t="s">
        <v>77</v>
      </c>
      <c r="TF2" s="70" t="str">
        <f>TEXT(TF3,"ddd")</f>
        <v>Wed</v>
      </c>
      <c r="TG2" s="4" t="str">
        <f>TEXT(TG3,"ddd")</f>
        <v>Wed</v>
      </c>
      <c r="TH2" s="4" t="s">
        <v>77</v>
      </c>
      <c r="TI2" s="70" t="str">
        <f>TEXT(TI3,"ddd")</f>
        <v>Thu</v>
      </c>
      <c r="TJ2" s="4" t="str">
        <f>TEXT(TJ3,"ddd")</f>
        <v>Thu</v>
      </c>
      <c r="TK2" s="4" t="s">
        <v>77</v>
      </c>
      <c r="TL2" s="70" t="str">
        <f>TEXT(TL3,"ddd")</f>
        <v>Fri</v>
      </c>
      <c r="TM2" s="4" t="str">
        <f>TEXT(TM3,"ddd")</f>
        <v>Fri</v>
      </c>
      <c r="TN2" s="4" t="s">
        <v>77</v>
      </c>
      <c r="TO2" s="70" t="str">
        <f>TEXT(TO3,"ddd")</f>
        <v>Sat</v>
      </c>
      <c r="TP2" s="4" t="str">
        <f>TEXT(TP3,"ddd")</f>
        <v>Sat</v>
      </c>
      <c r="TQ2" s="4" t="s">
        <v>77</v>
      </c>
      <c r="TR2" s="6" t="str">
        <f>TEXT(TR3,"ddd")</f>
        <v>Sun</v>
      </c>
      <c r="TS2" s="70" t="str">
        <f>TEXT(TS3,"ddd")</f>
        <v>Mon</v>
      </c>
      <c r="TT2" s="4" t="str">
        <f>TEXT(TT3,"ddd")</f>
        <v>Mon</v>
      </c>
      <c r="TU2" s="4" t="s">
        <v>77</v>
      </c>
      <c r="TV2" s="70" t="str">
        <f>TEXT(TV3,"ddd")</f>
        <v>Tue</v>
      </c>
      <c r="TW2" s="4" t="str">
        <f>TEXT(TW3,"ddd")</f>
        <v>Tue</v>
      </c>
      <c r="TX2" s="4" t="s">
        <v>77</v>
      </c>
      <c r="TY2" s="70" t="str">
        <f>TEXT(TY3,"ddd")</f>
        <v>Wed</v>
      </c>
      <c r="TZ2" s="4" t="str">
        <f>TEXT(TZ3,"ddd")</f>
        <v>Wed</v>
      </c>
      <c r="UA2" s="4" t="s">
        <v>77</v>
      </c>
      <c r="UB2" s="70" t="str">
        <f>TEXT(UB3,"ddd")</f>
        <v>Thu</v>
      </c>
      <c r="UC2" s="4" t="str">
        <f>TEXT(UC3,"ddd")</f>
        <v>Thu</v>
      </c>
      <c r="UD2" s="4" t="s">
        <v>77</v>
      </c>
      <c r="UE2" s="70" t="str">
        <f>TEXT(UE3,"ddd")</f>
        <v>Fri</v>
      </c>
      <c r="UF2" s="4" t="str">
        <f>TEXT(UF3,"ddd")</f>
        <v>Fri</v>
      </c>
      <c r="UG2" s="4" t="s">
        <v>77</v>
      </c>
      <c r="UH2" s="70" t="str">
        <f>TEXT(UH3,"ddd")</f>
        <v>Sat</v>
      </c>
      <c r="UI2" s="4" t="str">
        <f>TEXT(UI3,"ddd")</f>
        <v>Sat</v>
      </c>
      <c r="UJ2" s="4" t="s">
        <v>77</v>
      </c>
      <c r="UK2" s="6" t="str">
        <f>TEXT(UK3,"ddd")</f>
        <v>Sun</v>
      </c>
      <c r="UL2" s="6" t="str">
        <f>TEXT(UL3,"ddd")</f>
        <v>Mon</v>
      </c>
      <c r="UM2" s="70" t="str">
        <f>TEXT(UM3,"ddd")</f>
        <v>Tue</v>
      </c>
      <c r="UN2" s="4" t="str">
        <f>TEXT(UN3,"ddd")</f>
        <v>Tue</v>
      </c>
      <c r="UO2" s="4" t="s">
        <v>77</v>
      </c>
      <c r="UP2" s="70" t="str">
        <f>TEXT(UP3,"ddd")</f>
        <v>Wed</v>
      </c>
      <c r="UQ2" s="4" t="str">
        <f>TEXT(UQ3,"ddd")</f>
        <v>Wed</v>
      </c>
      <c r="UR2" s="4" t="s">
        <v>77</v>
      </c>
      <c r="US2" s="70" t="str">
        <f>TEXT(US3,"ddd")</f>
        <v>Thu</v>
      </c>
      <c r="UT2" s="4" t="str">
        <f>TEXT(UT3,"ddd")</f>
        <v>Thu</v>
      </c>
      <c r="UU2" s="4" t="s">
        <v>77</v>
      </c>
      <c r="UV2" s="70" t="str">
        <f>TEXT(UV3,"ddd")</f>
        <v>Fri</v>
      </c>
      <c r="UW2" s="4" t="str">
        <f>TEXT(UW3,"ddd")</f>
        <v>Fri</v>
      </c>
      <c r="UX2" s="4" t="s">
        <v>77</v>
      </c>
      <c r="UY2" s="70" t="str">
        <f>TEXT(UY3,"ddd")</f>
        <v>Sat</v>
      </c>
      <c r="UZ2" s="4" t="str">
        <f>TEXT(UZ3,"ddd")</f>
        <v>Sat</v>
      </c>
      <c r="VA2" s="4" t="s">
        <v>77</v>
      </c>
      <c r="VB2" s="6" t="str">
        <f>TEXT(VB3,"ddd")</f>
        <v>Sun</v>
      </c>
      <c r="VC2" s="70" t="str">
        <f>TEXT(VC3,"ddd")</f>
        <v>Mon</v>
      </c>
      <c r="VD2" s="4" t="str">
        <f>TEXT(VD3,"ddd")</f>
        <v>Mon</v>
      </c>
      <c r="VE2" s="4" t="s">
        <v>77</v>
      </c>
      <c r="VF2" s="70" t="str">
        <f>TEXT(VF3,"ddd")</f>
        <v>Tue</v>
      </c>
      <c r="VG2" s="4" t="str">
        <f>TEXT(VG3,"ddd")</f>
        <v>Tue</v>
      </c>
      <c r="VH2" s="4" t="s">
        <v>77</v>
      </c>
      <c r="VI2" s="70" t="str">
        <f>TEXT(VI3,"ddd")</f>
        <v>Wed</v>
      </c>
      <c r="VJ2" s="4" t="str">
        <f>TEXT(VJ3,"ddd")</f>
        <v>Wed</v>
      </c>
      <c r="VK2" s="4" t="s">
        <v>77</v>
      </c>
      <c r="VL2" s="70" t="str">
        <f>TEXT(VL3,"ddd")</f>
        <v>Thu</v>
      </c>
      <c r="VM2" s="4" t="str">
        <f>TEXT(VM3,"ddd")</f>
        <v>Thu</v>
      </c>
      <c r="VN2" s="4" t="s">
        <v>77</v>
      </c>
      <c r="VO2" s="70" t="str">
        <f>TEXT(VO3,"ddd")</f>
        <v>Fri</v>
      </c>
      <c r="VP2" s="4" t="str">
        <f>TEXT(VP3,"ddd")</f>
        <v>Fri</v>
      </c>
      <c r="VQ2" s="4" t="s">
        <v>77</v>
      </c>
      <c r="VR2" s="70" t="str">
        <f>TEXT(VR3,"ddd")</f>
        <v>Sat</v>
      </c>
      <c r="VS2" s="4" t="str">
        <f>TEXT(VS3,"ddd")</f>
        <v>Sat</v>
      </c>
      <c r="VT2" s="4" t="s">
        <v>77</v>
      </c>
      <c r="VU2" s="6" t="str">
        <f>TEXT(VU3,"ddd")</f>
        <v>Sun</v>
      </c>
      <c r="VV2" s="6" t="str">
        <f>TEXT(VV3,"ddd")</f>
        <v>Mon</v>
      </c>
      <c r="VW2" s="70" t="str">
        <f>TEXT(VW3,"ddd")</f>
        <v>Tue</v>
      </c>
      <c r="VX2" s="4" t="str">
        <f>TEXT(VX3,"ddd")</f>
        <v>Tue</v>
      </c>
      <c r="VY2" s="4" t="s">
        <v>77</v>
      </c>
      <c r="VZ2" s="70" t="str">
        <f>TEXT(VZ3,"ddd")</f>
        <v>Wed</v>
      </c>
      <c r="WA2" s="4" t="str">
        <f>TEXT(WA3,"ddd")</f>
        <v>Wed</v>
      </c>
      <c r="WB2" s="4" t="s">
        <v>77</v>
      </c>
      <c r="WC2" s="70" t="str">
        <f>TEXT(WC3,"ddd")</f>
        <v>Thu</v>
      </c>
      <c r="WD2" s="4" t="str">
        <f>TEXT(WD3,"ddd")</f>
        <v>Thu</v>
      </c>
      <c r="WE2" s="4" t="s">
        <v>77</v>
      </c>
      <c r="WF2" s="70" t="str">
        <f>TEXT(WF3,"ddd")</f>
        <v>Fri</v>
      </c>
      <c r="WG2" s="4" t="str">
        <f>TEXT(WG3,"ddd")</f>
        <v>Fri</v>
      </c>
      <c r="WH2" s="4" t="s">
        <v>77</v>
      </c>
      <c r="WI2" s="70" t="str">
        <f>TEXT(WI3,"ddd")</f>
        <v>Sat</v>
      </c>
      <c r="WJ2" s="4" t="str">
        <f>TEXT(WJ3,"ddd")</f>
        <v>Sat</v>
      </c>
      <c r="WK2" s="4" t="s">
        <v>77</v>
      </c>
      <c r="WL2" s="70" t="str">
        <f>TEXT(WL3,"ddd")</f>
        <v>Sun</v>
      </c>
      <c r="WM2" s="6" t="str">
        <f>TEXT(WM3,"ddd")</f>
        <v>Sun</v>
      </c>
      <c r="WN2" s="4" t="s">
        <v>77</v>
      </c>
      <c r="WO2" s="70" t="str">
        <f>TEXT(WO3,"ddd")</f>
        <v>Mon</v>
      </c>
      <c r="WP2" s="4" t="str">
        <f>TEXT(WP3,"ddd")</f>
        <v>Mon</v>
      </c>
      <c r="WQ2" s="4" t="s">
        <v>77</v>
      </c>
      <c r="WR2" s="70" t="str">
        <f>TEXT(WR3,"ddd")</f>
        <v>Tue</v>
      </c>
      <c r="WS2" s="4" t="str">
        <f>TEXT(WS3,"ddd")</f>
        <v>Tue</v>
      </c>
      <c r="WT2" s="4" t="s">
        <v>77</v>
      </c>
      <c r="WU2" s="70" t="str">
        <f>TEXT(WU3,"ddd")</f>
        <v>Wed</v>
      </c>
      <c r="WV2" s="4" t="str">
        <f>TEXT(WV3,"ddd")</f>
        <v>Wed</v>
      </c>
      <c r="WW2" s="4" t="s">
        <v>77</v>
      </c>
      <c r="WX2" s="70" t="str">
        <f>TEXT(WX3,"ddd")</f>
        <v>Thu</v>
      </c>
      <c r="WY2" s="4" t="str">
        <f>TEXT(WY3,"ddd")</f>
        <v>Thu</v>
      </c>
      <c r="WZ2" s="4" t="s">
        <v>77</v>
      </c>
      <c r="XA2" s="70" t="str">
        <f>TEXT(XA3,"ddd")</f>
        <v>Fri</v>
      </c>
      <c r="XB2" s="4" t="str">
        <f>TEXT(XB3,"ddd")</f>
        <v>Fri</v>
      </c>
      <c r="XC2" s="4" t="s">
        <v>77</v>
      </c>
      <c r="XD2" s="70" t="str">
        <f>TEXT(XD3,"ddd")</f>
        <v>Sat</v>
      </c>
      <c r="XE2" s="4" t="str">
        <f>TEXT(XE3,"ddd")</f>
        <v>Sat</v>
      </c>
      <c r="XF2" s="4" t="s">
        <v>77</v>
      </c>
      <c r="XG2" s="6" t="str">
        <f>TEXT(XG3,"ddd")</f>
        <v>Sun</v>
      </c>
      <c r="XH2" s="70" t="str">
        <f>TEXT(XH3,"ddd")</f>
        <v>Mon</v>
      </c>
      <c r="XI2" s="4" t="str">
        <f>TEXT(XI3,"ddd")</f>
        <v>Mon</v>
      </c>
      <c r="XJ2" s="4" t="s">
        <v>77</v>
      </c>
      <c r="XK2" s="70" t="str">
        <f>TEXT(XK3,"ddd")</f>
        <v>Tue</v>
      </c>
      <c r="XL2" s="4" t="str">
        <f>TEXT(XL3,"ddd")</f>
        <v>Tue</v>
      </c>
      <c r="XM2" s="4" t="s">
        <v>77</v>
      </c>
      <c r="XN2" s="70" t="str">
        <f>TEXT(XN3,"ddd")</f>
        <v>Wed</v>
      </c>
      <c r="XO2" s="4" t="str">
        <f>TEXT(XO3,"ddd")</f>
        <v>Wed</v>
      </c>
      <c r="XP2" s="4" t="s">
        <v>77</v>
      </c>
      <c r="XQ2" s="70" t="str">
        <f>TEXT(XQ3,"ddd")</f>
        <v>Thu</v>
      </c>
      <c r="XR2" s="4" t="str">
        <f>TEXT(XR3,"ddd")</f>
        <v>Thu</v>
      </c>
      <c r="XS2" s="4" t="s">
        <v>77</v>
      </c>
      <c r="XT2" s="70" t="str">
        <f>TEXT(XT3,"ddd")</f>
        <v>Fri</v>
      </c>
      <c r="XU2" s="4" t="str">
        <f>TEXT(XU3,"ddd")</f>
        <v>Fri</v>
      </c>
      <c r="XV2" s="4" t="s">
        <v>77</v>
      </c>
      <c r="XW2" s="70" t="str">
        <f>TEXT(XW3,"ddd")</f>
        <v>Sat</v>
      </c>
      <c r="XX2" s="4" t="str">
        <f>TEXT(XX3,"ddd")</f>
        <v>Sat</v>
      </c>
      <c r="XY2" s="4" t="s">
        <v>77</v>
      </c>
      <c r="XZ2" s="70" t="str">
        <f>TEXT(XZ3,"ddd")</f>
        <v>Sun</v>
      </c>
      <c r="YA2" s="6" t="str">
        <f>TEXT(YA3,"ddd")</f>
        <v>Sun</v>
      </c>
      <c r="YB2" s="4" t="s">
        <v>77</v>
      </c>
      <c r="YC2" s="70" t="str">
        <f>TEXT(YC3,"ddd")</f>
        <v>Mon</v>
      </c>
      <c r="YD2" s="4" t="str">
        <f>TEXT(YD3,"ddd")</f>
        <v>Mon</v>
      </c>
      <c r="YE2" s="4" t="s">
        <v>77</v>
      </c>
      <c r="YF2" s="70" t="str">
        <f>TEXT(YF3,"ddd")</f>
        <v>Tue</v>
      </c>
      <c r="YG2" s="4" t="str">
        <f>TEXT(YG3,"ddd")</f>
        <v>Tue</v>
      </c>
      <c r="YH2" s="4" t="s">
        <v>77</v>
      </c>
      <c r="YI2" s="70" t="str">
        <f>TEXT(YI3,"ddd")</f>
        <v>Wed</v>
      </c>
      <c r="YJ2" s="4" t="str">
        <f>TEXT(YJ3,"ddd")</f>
        <v>Wed</v>
      </c>
      <c r="YK2" s="4" t="s">
        <v>77</v>
      </c>
      <c r="YL2" s="70" t="str">
        <f>TEXT(YL3,"ddd")</f>
        <v>Thu</v>
      </c>
      <c r="YM2" s="4" t="str">
        <f>TEXT(YM3,"ddd")</f>
        <v>Thu</v>
      </c>
      <c r="YN2" s="4" t="s">
        <v>77</v>
      </c>
      <c r="YO2" s="70" t="str">
        <f>TEXT(YO3,"ddd")</f>
        <v>Fri</v>
      </c>
      <c r="YP2" s="4" t="str">
        <f>TEXT(YP3,"ddd")</f>
        <v>Fri</v>
      </c>
      <c r="YQ2" s="4" t="s">
        <v>77</v>
      </c>
      <c r="YR2" s="70" t="str">
        <f>TEXT(YR3,"ddd")</f>
        <v>Sat</v>
      </c>
      <c r="YS2" s="4" t="str">
        <f>TEXT(YS3,"ddd")</f>
        <v>Sat</v>
      </c>
      <c r="YT2" s="4" t="s">
        <v>77</v>
      </c>
      <c r="YU2" s="6" t="str">
        <f>TEXT(YU3,"ddd")</f>
        <v>Sun</v>
      </c>
      <c r="YV2" s="70" t="str">
        <f>TEXT(YV3,"ddd")</f>
        <v>Mon</v>
      </c>
      <c r="YW2" s="4" t="str">
        <f>TEXT(YW3,"ddd")</f>
        <v>Mon</v>
      </c>
      <c r="YX2" s="4" t="s">
        <v>77</v>
      </c>
      <c r="YY2" s="70" t="str">
        <f>TEXT(YY3,"ddd")</f>
        <v>Tue</v>
      </c>
      <c r="YZ2" s="4" t="str">
        <f>TEXT(YZ3,"ddd")</f>
        <v>Tue</v>
      </c>
      <c r="ZA2" s="4" t="s">
        <v>77</v>
      </c>
      <c r="ZB2" s="70" t="str">
        <f>TEXT(ZB3,"ddd")</f>
        <v>Wed</v>
      </c>
      <c r="ZC2" s="4" t="str">
        <f>TEXT(ZC3,"ddd")</f>
        <v>Wed</v>
      </c>
      <c r="ZD2" s="4" t="s">
        <v>77</v>
      </c>
      <c r="ZE2" s="70" t="str">
        <f>TEXT(ZE3,"ddd")</f>
        <v>Thu</v>
      </c>
      <c r="ZF2" s="4" t="str">
        <f>TEXT(ZF3,"ddd")</f>
        <v>Thu</v>
      </c>
      <c r="ZG2" s="4" t="s">
        <v>77</v>
      </c>
      <c r="ZH2" s="70" t="str">
        <f>TEXT(ZH3,"ddd")</f>
        <v>Fri</v>
      </c>
      <c r="ZI2" s="4" t="str">
        <f>TEXT(ZI3,"ddd")</f>
        <v>Fri</v>
      </c>
      <c r="ZJ2" s="4" t="s">
        <v>77</v>
      </c>
      <c r="ZK2" s="70" t="str">
        <f>TEXT(ZK3,"ddd")</f>
        <v>Sat</v>
      </c>
      <c r="ZL2" s="4" t="str">
        <f>TEXT(ZL3,"ddd")</f>
        <v>Sat</v>
      </c>
      <c r="ZM2" s="4" t="s">
        <v>77</v>
      </c>
      <c r="ZN2" s="70" t="str">
        <f>TEXT(ZN3,"ddd")</f>
        <v>Sun</v>
      </c>
      <c r="ZO2" s="6" t="str">
        <f>TEXT(ZO3,"ddd")</f>
        <v>Sun</v>
      </c>
      <c r="ZP2" s="4" t="s">
        <v>77</v>
      </c>
      <c r="ZQ2" s="70" t="str">
        <f>TEXT(ZQ3,"ddd")</f>
        <v>Mon</v>
      </c>
      <c r="ZR2" s="4" t="str">
        <f>TEXT(ZR3,"ddd")</f>
        <v>Mon</v>
      </c>
      <c r="ZS2" s="4" t="s">
        <v>77</v>
      </c>
      <c r="ZT2" s="70" t="str">
        <f>TEXT(ZT3,"ddd")</f>
        <v>Tue</v>
      </c>
      <c r="ZU2" s="4" t="str">
        <f>TEXT(ZU3,"ddd")</f>
        <v>Tue</v>
      </c>
      <c r="ZV2" s="4" t="s">
        <v>77</v>
      </c>
      <c r="ZW2" s="70" t="str">
        <f>TEXT(ZW3,"ddd")</f>
        <v>Wed</v>
      </c>
      <c r="ZX2" s="4" t="str">
        <f>TEXT(ZX3,"ddd")</f>
        <v>Wed</v>
      </c>
      <c r="ZY2" s="4" t="s">
        <v>77</v>
      </c>
      <c r="ZZ2" s="70" t="str">
        <f>TEXT(ZZ3,"ddd")</f>
        <v>Thu</v>
      </c>
      <c r="AAA2" s="4" t="str">
        <f>TEXT(AAA3,"ddd")</f>
        <v>Thu</v>
      </c>
      <c r="AAB2" s="4" t="s">
        <v>77</v>
      </c>
      <c r="AAC2" s="70" t="str">
        <f>TEXT(AAC3,"ddd")</f>
        <v>Fri</v>
      </c>
      <c r="AAD2" s="4" t="str">
        <f>TEXT(AAD3,"ddd")</f>
        <v>Fri</v>
      </c>
      <c r="AAE2" s="4" t="s">
        <v>77</v>
      </c>
      <c r="AAF2" s="70" t="str">
        <f>TEXT(AAF3,"ddd")</f>
        <v>Sat</v>
      </c>
      <c r="AAG2" s="4" t="str">
        <f>TEXT(AAG3,"ddd")</f>
        <v>Sat</v>
      </c>
      <c r="AAH2" s="4" t="s">
        <v>77</v>
      </c>
      <c r="AAI2" s="6" t="str">
        <f>TEXT(AAI3,"ddd")</f>
        <v>Sun</v>
      </c>
      <c r="AAJ2" s="70" t="str">
        <f>TEXT(AAJ3,"ddd")</f>
        <v>Mon</v>
      </c>
      <c r="AAK2" s="4" t="str">
        <f>TEXT(AAK3,"ddd")</f>
        <v>Mon</v>
      </c>
      <c r="AAL2" s="4" t="s">
        <v>77</v>
      </c>
      <c r="AAM2" s="70" t="str">
        <f>TEXT(AAM3,"ddd")</f>
        <v>Tue</v>
      </c>
      <c r="AAN2" s="4" t="str">
        <f>TEXT(AAN3,"ddd")</f>
        <v>Tue</v>
      </c>
      <c r="AAO2" s="4" t="s">
        <v>77</v>
      </c>
      <c r="AAP2" s="70" t="str">
        <f>TEXT(AAP3,"ddd")</f>
        <v>Wed</v>
      </c>
      <c r="AAQ2" s="4" t="str">
        <f>TEXT(AAQ3,"ddd")</f>
        <v>Wed</v>
      </c>
      <c r="AAR2" s="4" t="s">
        <v>77</v>
      </c>
      <c r="AAS2" s="70" t="str">
        <f>TEXT(AAS3,"ddd")</f>
        <v>Thu</v>
      </c>
      <c r="AAT2" s="4" t="str">
        <f>TEXT(AAT3,"ddd")</f>
        <v>Thu</v>
      </c>
      <c r="AAU2" s="4" t="s">
        <v>77</v>
      </c>
      <c r="AAV2" s="70" t="str">
        <f>TEXT(AAV3,"ddd")</f>
        <v>Fri</v>
      </c>
      <c r="AAW2" s="4" t="str">
        <f>TEXT(AAW3,"ddd")</f>
        <v>Fri</v>
      </c>
      <c r="AAX2" s="4" t="s">
        <v>77</v>
      </c>
      <c r="AAY2" s="70" t="str">
        <f>TEXT(AAY3,"ddd")</f>
        <v>Sat</v>
      </c>
      <c r="AAZ2" s="4" t="str">
        <f>TEXT(AAZ3,"ddd")</f>
        <v>Sat</v>
      </c>
      <c r="ABA2" s="4" t="s">
        <v>77</v>
      </c>
      <c r="ABB2" s="6" t="str">
        <f>TEXT(ABB3,"ddd")</f>
        <v>Sun</v>
      </c>
      <c r="ABC2" s="70" t="str">
        <f>TEXT(ABC3,"ddd")</f>
        <v>Mon</v>
      </c>
      <c r="ABD2" s="4" t="str">
        <f>TEXT(ABD3,"ddd")</f>
        <v>Mon</v>
      </c>
      <c r="ABE2" s="4" t="s">
        <v>77</v>
      </c>
      <c r="ABF2" s="70" t="str">
        <f>TEXT(ABF3,"ddd")</f>
        <v>Tue</v>
      </c>
      <c r="ABG2" s="4" t="str">
        <f>TEXT(ABG3,"ddd")</f>
        <v>Tue</v>
      </c>
      <c r="ABH2" s="4" t="s">
        <v>77</v>
      </c>
      <c r="ABI2" s="70" t="str">
        <f>TEXT(ABI3,"ddd")</f>
        <v>Wed</v>
      </c>
      <c r="ABJ2" s="4" t="str">
        <f>TEXT(ABJ3,"ddd")</f>
        <v>Wed</v>
      </c>
      <c r="ABK2" s="4" t="s">
        <v>77</v>
      </c>
      <c r="ABL2" s="70" t="str">
        <f>TEXT(ABL3,"ddd")</f>
        <v>Thu</v>
      </c>
      <c r="ABM2" s="4" t="str">
        <f>TEXT(ABM3,"ddd")</f>
        <v>Thu</v>
      </c>
      <c r="ABN2" s="4" t="s">
        <v>77</v>
      </c>
      <c r="ABO2" s="70" t="str">
        <f>TEXT(ABO3,"ddd")</f>
        <v>Fri</v>
      </c>
      <c r="ABP2" s="4" t="str">
        <f>TEXT(ABP3,"ddd")</f>
        <v>Fri</v>
      </c>
      <c r="ABQ2" s="4" t="s">
        <v>77</v>
      </c>
      <c r="ABR2" s="70" t="str">
        <f>TEXT(ABR3,"ddd")</f>
        <v>Sat</v>
      </c>
      <c r="ABS2" s="4" t="str">
        <f>TEXT(ABS3,"ddd")</f>
        <v>Sat</v>
      </c>
      <c r="ABT2" s="4" t="s">
        <v>77</v>
      </c>
      <c r="ABU2" s="6" t="str">
        <f>TEXT(ABU3,"ddd")</f>
        <v>Sun</v>
      </c>
      <c r="ABV2" s="70" t="str">
        <f>TEXT(ABV3,"ddd")</f>
        <v>Mon</v>
      </c>
      <c r="ABW2" s="4" t="str">
        <f>TEXT(ABW3,"ddd")</f>
        <v>Mon</v>
      </c>
      <c r="ABX2" s="4" t="s">
        <v>77</v>
      </c>
      <c r="ABY2" s="70" t="str">
        <f>TEXT(ABY3,"ddd")</f>
        <v>Tue</v>
      </c>
      <c r="ABZ2" s="4" t="str">
        <f>TEXT(ABZ3,"ddd")</f>
        <v>Tue</v>
      </c>
      <c r="ACA2" s="4" t="s">
        <v>77</v>
      </c>
      <c r="ACB2" s="70" t="str">
        <f>TEXT(ACB3,"ddd")</f>
        <v>Wed</v>
      </c>
      <c r="ACC2" s="4" t="str">
        <f>TEXT(ACC3,"ddd")</f>
        <v>Wed</v>
      </c>
      <c r="ACD2" s="4" t="s">
        <v>77</v>
      </c>
      <c r="ACE2" s="70" t="str">
        <f>TEXT(ACE3,"ddd")</f>
        <v>Thu</v>
      </c>
      <c r="ACF2" s="4" t="str">
        <f>TEXT(ACF3,"ddd")</f>
        <v>Thu</v>
      </c>
      <c r="ACG2" s="4" t="s">
        <v>77</v>
      </c>
      <c r="ACH2" s="70" t="str">
        <f>TEXT(ACH3,"ddd")</f>
        <v>Fri</v>
      </c>
      <c r="ACI2" s="4" t="str">
        <f>TEXT(ACI3,"ddd")</f>
        <v>Fri</v>
      </c>
      <c r="ACJ2" s="4" t="s">
        <v>77</v>
      </c>
      <c r="ACK2" s="70" t="str">
        <f>TEXT(ACK3,"ddd")</f>
        <v>Sat</v>
      </c>
      <c r="ACL2" s="4" t="str">
        <f>TEXT(ACL3,"ddd")</f>
        <v>Sat</v>
      </c>
      <c r="ACM2" s="4" t="s">
        <v>77</v>
      </c>
      <c r="ACN2" s="6" t="str">
        <f>TEXT(ACN3,"ddd")</f>
        <v>Sun</v>
      </c>
      <c r="ACO2" s="70" t="str">
        <f>TEXT(ACO3,"ddd")</f>
        <v>Mon</v>
      </c>
      <c r="ACP2" s="4" t="str">
        <f>TEXT(ACP3,"ddd")</f>
        <v>Mon</v>
      </c>
      <c r="ACQ2" s="4" t="s">
        <v>77</v>
      </c>
      <c r="ACR2" s="70" t="str">
        <f>TEXT(ACR3,"ddd")</f>
        <v>Tue</v>
      </c>
      <c r="ACS2" s="4" t="str">
        <f>TEXT(ACS3,"ddd")</f>
        <v>Tue</v>
      </c>
      <c r="ACT2" s="4" t="s">
        <v>77</v>
      </c>
      <c r="ACU2" s="70" t="str">
        <f>TEXT(ACU3,"ddd")</f>
        <v>Wed</v>
      </c>
      <c r="ACV2" s="4" t="str">
        <f>TEXT(ACV3,"ddd")</f>
        <v>Wed</v>
      </c>
      <c r="ACW2" s="4" t="s">
        <v>77</v>
      </c>
      <c r="ACX2" s="70" t="str">
        <f>TEXT(ACX3,"ddd")</f>
        <v>Thu</v>
      </c>
      <c r="ACY2" s="4" t="str">
        <f>TEXT(ACY3,"ddd")</f>
        <v>Thu</v>
      </c>
      <c r="ACZ2" s="4" t="s">
        <v>77</v>
      </c>
      <c r="ADA2" s="70" t="str">
        <f>TEXT(ADA3,"ddd")</f>
        <v>Fri</v>
      </c>
      <c r="ADB2" s="4" t="str">
        <f>TEXT(ADB3,"ddd")</f>
        <v>Fri</v>
      </c>
      <c r="ADC2" s="4" t="s">
        <v>77</v>
      </c>
      <c r="ADD2" s="70" t="str">
        <f>TEXT(ADD3,"ddd")</f>
        <v>Sat</v>
      </c>
      <c r="ADE2" s="4" t="str">
        <f>TEXT(ADE3,"ddd")</f>
        <v>Sat</v>
      </c>
      <c r="ADF2" s="4" t="s">
        <v>77</v>
      </c>
      <c r="ADG2" s="6" t="str">
        <f>TEXT(ADG3,"ddd")</f>
        <v>Sun</v>
      </c>
      <c r="ADH2" s="70" t="str">
        <f>TEXT(ADH3,"ddd")</f>
        <v>Mon</v>
      </c>
      <c r="ADI2" s="4" t="str">
        <f>TEXT(ADI3,"ddd")</f>
        <v>Mon</v>
      </c>
      <c r="ADJ2" s="4" t="s">
        <v>77</v>
      </c>
      <c r="ADK2" s="70" t="str">
        <f>TEXT(ADK3,"ddd")</f>
        <v>Tue</v>
      </c>
      <c r="ADL2" s="4" t="str">
        <f>TEXT(ADL3,"ddd")</f>
        <v>Tue</v>
      </c>
      <c r="ADM2" s="4" t="s">
        <v>77</v>
      </c>
      <c r="ADN2" s="70" t="str">
        <f>TEXT(ADN3,"ddd")</f>
        <v>Wed</v>
      </c>
      <c r="ADO2" s="4" t="str">
        <f>TEXT(ADO3,"ddd")</f>
        <v>Wed</v>
      </c>
      <c r="ADP2" s="4" t="s">
        <v>77</v>
      </c>
      <c r="ADQ2" s="70" t="str">
        <f>TEXT(ADQ3,"ddd")</f>
        <v>Thu</v>
      </c>
      <c r="ADR2" s="4" t="str">
        <f>TEXT(ADR3,"ddd")</f>
        <v>Thu</v>
      </c>
      <c r="ADS2" s="4" t="s">
        <v>77</v>
      </c>
      <c r="ADT2" s="70" t="str">
        <f>TEXT(ADT3,"ddd")</f>
        <v>Fri</v>
      </c>
      <c r="ADU2" s="4" t="str">
        <f>TEXT(ADU3,"ddd")</f>
        <v>Fri</v>
      </c>
      <c r="ADV2" s="4" t="s">
        <v>77</v>
      </c>
      <c r="ADW2" s="6" t="str">
        <f>TEXT(ADW3,"ddd")</f>
        <v>Sat</v>
      </c>
      <c r="ADX2" s="6" t="str">
        <f>TEXT(ADX3,"ddd")</f>
        <v>Sun</v>
      </c>
      <c r="ADY2" s="6" t="str">
        <f>TEXT(ADY3,"ddd")</f>
        <v>Mon</v>
      </c>
      <c r="ADZ2" s="70" t="str">
        <f>TEXT(ADZ3,"ddd")</f>
        <v>Tue</v>
      </c>
      <c r="AEA2" s="4" t="str">
        <f>TEXT(AEA3,"ddd")</f>
        <v>Tue</v>
      </c>
      <c r="AEB2" s="4" t="s">
        <v>77</v>
      </c>
      <c r="AEC2" s="70" t="str">
        <f>TEXT(AEC3,"ddd")</f>
        <v>Wed</v>
      </c>
      <c r="AED2" s="4" t="str">
        <f>TEXT(AED3,"ddd")</f>
        <v>Wed</v>
      </c>
      <c r="AEE2" s="4" t="s">
        <v>77</v>
      </c>
      <c r="AEF2" s="70" t="str">
        <f>TEXT(AEF3,"ddd")</f>
        <v>Thu</v>
      </c>
      <c r="AEG2" s="4" t="str">
        <f>TEXT(AEG3,"ddd")</f>
        <v>Thu</v>
      </c>
      <c r="AEH2" s="4" t="s">
        <v>77</v>
      </c>
      <c r="AEI2" s="70" t="str">
        <f>TEXT(AEI3,"ddd")</f>
        <v>Fri</v>
      </c>
      <c r="AEJ2" s="6" t="str">
        <f>TEXT(AEJ3,"ddd")</f>
        <v>Fri</v>
      </c>
      <c r="AEK2" s="4" t="s">
        <v>77</v>
      </c>
      <c r="AEL2" s="70" t="str">
        <f>TEXT(AEL3,"ddd")</f>
        <v>Sat</v>
      </c>
      <c r="AEM2" s="4" t="str">
        <f>TEXT(AEM3,"ddd")</f>
        <v>Sat</v>
      </c>
      <c r="AEN2" s="4" t="s">
        <v>77</v>
      </c>
      <c r="AEO2" s="6" t="str">
        <f>TEXT(AEO3,"ddd")</f>
        <v>Sun</v>
      </c>
      <c r="AEP2" s="70" t="str">
        <f>TEXT(AEP3,"ddd")</f>
        <v>Mon</v>
      </c>
      <c r="AEQ2" s="4" t="str">
        <f>TEXT(AEQ3,"ddd")</f>
        <v>Mon</v>
      </c>
      <c r="AER2" s="4" t="s">
        <v>77</v>
      </c>
      <c r="AES2" s="70" t="str">
        <f>TEXT(AES3,"ddd")</f>
        <v>Tue</v>
      </c>
      <c r="AET2" s="4" t="str">
        <f>TEXT(AET3,"ddd")</f>
        <v>Tue</v>
      </c>
      <c r="AEU2" s="4" t="s">
        <v>77</v>
      </c>
      <c r="AEV2" s="70" t="str">
        <f>TEXT(AEV3,"ddd")</f>
        <v>Wed</v>
      </c>
      <c r="AEW2" s="4" t="str">
        <f>TEXT(AEW3,"ddd")</f>
        <v>Wed</v>
      </c>
      <c r="AEX2" s="4" t="s">
        <v>77</v>
      </c>
      <c r="AEY2" s="70" t="str">
        <f>TEXT(AEY3,"ddd")</f>
        <v>Thu</v>
      </c>
      <c r="AEZ2" s="4" t="str">
        <f>TEXT(AEZ3,"ddd")</f>
        <v>Thu</v>
      </c>
      <c r="AFA2" s="4" t="s">
        <v>77</v>
      </c>
      <c r="AFB2" s="70" t="str">
        <f>TEXT(AFB3,"ddd")</f>
        <v>Fri</v>
      </c>
      <c r="AFC2" s="4" t="str">
        <f>TEXT(AFC3,"ddd")</f>
        <v>Fri</v>
      </c>
      <c r="AFD2" s="4" t="s">
        <v>77</v>
      </c>
      <c r="AFE2" s="70" t="str">
        <f>TEXT(AFE3,"ddd")</f>
        <v>Sat</v>
      </c>
      <c r="AFF2" s="4" t="str">
        <f>TEXT(AFF3,"ddd")</f>
        <v>Sat</v>
      </c>
      <c r="AFG2" s="4" t="s">
        <v>77</v>
      </c>
      <c r="AFH2" s="6" t="str">
        <f>TEXT(AFH3,"ddd")</f>
        <v>Sun</v>
      </c>
      <c r="AFI2" s="70" t="str">
        <f>TEXT(AFI3,"ddd")</f>
        <v>Mon</v>
      </c>
      <c r="AFJ2" s="4" t="str">
        <f>TEXT(AFJ3,"ddd")</f>
        <v>Mon</v>
      </c>
      <c r="AFK2" s="4" t="s">
        <v>77</v>
      </c>
      <c r="AFL2" s="70" t="str">
        <f>TEXT(AFL3,"ddd")</f>
        <v>Tue</v>
      </c>
      <c r="AFM2" s="4" t="str">
        <f>TEXT(AFM3,"ddd")</f>
        <v>Tue</v>
      </c>
      <c r="AFN2" s="4" t="s">
        <v>77</v>
      </c>
      <c r="AFO2" s="70" t="str">
        <f>TEXT(AFO3,"ddd")</f>
        <v>Wed</v>
      </c>
      <c r="AFP2" s="4" t="str">
        <f>TEXT(AFP3,"ddd")</f>
        <v>Wed</v>
      </c>
      <c r="AFQ2" s="4" t="s">
        <v>77</v>
      </c>
      <c r="AFR2" s="70" t="str">
        <f>TEXT(AFR3,"ddd")</f>
        <v>Thu</v>
      </c>
      <c r="AFS2" s="4" t="str">
        <f>TEXT(AFS3,"ddd")</f>
        <v>Thu</v>
      </c>
      <c r="AFT2" s="4" t="s">
        <v>77</v>
      </c>
      <c r="AFU2" s="70" t="str">
        <f>TEXT(AFU3,"ddd")</f>
        <v>Fri</v>
      </c>
      <c r="AFV2" s="4" t="str">
        <f>TEXT(AFV3,"ddd")</f>
        <v>Fri</v>
      </c>
      <c r="AFW2" s="4" t="s">
        <v>77</v>
      </c>
      <c r="AFX2" s="70" t="str">
        <f>TEXT(AFX3,"ddd")</f>
        <v>Sat</v>
      </c>
      <c r="AFY2" s="4" t="str">
        <f>TEXT(AFY3,"ddd")</f>
        <v>Sat</v>
      </c>
      <c r="AFZ2" s="4" t="s">
        <v>77</v>
      </c>
      <c r="AGA2" s="70" t="str">
        <f>TEXT(AGA3,"ddd")</f>
        <v>Sun</v>
      </c>
      <c r="AGB2" s="6" t="str">
        <f>TEXT(AGB3,"ddd")</f>
        <v>Sun</v>
      </c>
      <c r="AGC2" s="4" t="s">
        <v>77</v>
      </c>
      <c r="AGD2" s="70" t="str">
        <f>TEXT(AGD3,"ddd")</f>
        <v>Mon</v>
      </c>
      <c r="AGE2" s="4" t="str">
        <f>TEXT(AGE3,"ddd")</f>
        <v>Mon</v>
      </c>
      <c r="AGF2" s="4" t="s">
        <v>77</v>
      </c>
      <c r="AGG2" s="70" t="str">
        <f>TEXT(AGG3,"ddd")</f>
        <v>Tue</v>
      </c>
      <c r="AGH2" s="4" t="str">
        <f>TEXT(AGH3,"ddd")</f>
        <v>Tue</v>
      </c>
      <c r="AGI2" s="4" t="s">
        <v>77</v>
      </c>
      <c r="AGJ2" s="70" t="str">
        <f>TEXT(AGJ3,"ddd")</f>
        <v>Wed</v>
      </c>
      <c r="AGK2" s="4" t="str">
        <f>TEXT(AGK3,"ddd")</f>
        <v>Wed</v>
      </c>
      <c r="AGL2" s="4" t="s">
        <v>77</v>
      </c>
      <c r="AGM2" s="70" t="str">
        <f>TEXT(AGM3,"ddd")</f>
        <v>Thu</v>
      </c>
      <c r="AGN2" s="4" t="str">
        <f>TEXT(AGN3,"ddd")</f>
        <v>Thu</v>
      </c>
      <c r="AGO2" s="4" t="s">
        <v>77</v>
      </c>
      <c r="AGP2" s="70" t="str">
        <f>TEXT(AGP3,"ddd")</f>
        <v>Fri</v>
      </c>
      <c r="AGQ2" s="4" t="str">
        <f>TEXT(AGQ3,"ddd")</f>
        <v>Fri</v>
      </c>
      <c r="AGR2" s="4" t="s">
        <v>77</v>
      </c>
      <c r="AGS2" s="70" t="str">
        <f>TEXT(AGS3,"ddd")</f>
        <v>Sat</v>
      </c>
      <c r="AGT2" s="4" t="str">
        <f>TEXT(AGT3,"ddd")</f>
        <v>Sat</v>
      </c>
      <c r="AGU2" s="4" t="s">
        <v>77</v>
      </c>
      <c r="AGV2" s="6" t="str">
        <f>TEXT(AGV3,"ddd")</f>
        <v>Sun</v>
      </c>
      <c r="AGW2" s="70" t="str">
        <f>TEXT(AGW3,"ddd")</f>
        <v>Mon</v>
      </c>
      <c r="AGX2" s="4" t="str">
        <f>TEXT(AGX3,"ddd")</f>
        <v>Mon</v>
      </c>
      <c r="AGY2" s="4" t="s">
        <v>77</v>
      </c>
      <c r="AGZ2" s="70" t="str">
        <f>TEXT(AGZ3,"ddd")</f>
        <v>Tue</v>
      </c>
      <c r="AHA2" s="4" t="str">
        <f>TEXT(AHA3,"ddd")</f>
        <v>Tue</v>
      </c>
      <c r="AHB2" s="4" t="s">
        <v>77</v>
      </c>
      <c r="AHC2" s="70" t="str">
        <f>TEXT(AHC3,"ddd")</f>
        <v>Wed</v>
      </c>
      <c r="AHD2" s="4" t="str">
        <f>TEXT(AHD3,"ddd")</f>
        <v>Wed</v>
      </c>
      <c r="AHE2" s="4" t="s">
        <v>77</v>
      </c>
      <c r="AHF2" s="70" t="str">
        <f>TEXT(AHF3,"ddd")</f>
        <v>Thu</v>
      </c>
      <c r="AHG2" s="4" t="str">
        <f>TEXT(AHG3,"ddd")</f>
        <v>Thu</v>
      </c>
      <c r="AHH2" s="4" t="s">
        <v>77</v>
      </c>
      <c r="AHI2" s="70" t="str">
        <f>TEXT(AHI3,"ddd")</f>
        <v>Fri</v>
      </c>
      <c r="AHJ2" s="4" t="str">
        <f t="shared" ref="AHJ2:ANU2" si="2">TEXT(AHJ3,"ddd")</f>
        <v>Fri</v>
      </c>
      <c r="AHK2" s="4" t="s">
        <v>77</v>
      </c>
      <c r="AHL2" s="70" t="str">
        <f>TEXT(AHL3,"ddd")</f>
        <v>Sat</v>
      </c>
      <c r="AHM2" s="4" t="str">
        <f t="shared" si="2"/>
        <v>Sat</v>
      </c>
      <c r="AHN2" s="4" t="s">
        <v>77</v>
      </c>
      <c r="AHO2" s="6" t="str">
        <f t="shared" si="2"/>
        <v>Sun</v>
      </c>
      <c r="AHP2" s="70" t="str">
        <f>TEXT(AHP3,"ddd")</f>
        <v>Mon</v>
      </c>
      <c r="AHQ2" s="4" t="str">
        <f t="shared" si="2"/>
        <v>Mon</v>
      </c>
      <c r="AHR2" s="4" t="s">
        <v>77</v>
      </c>
      <c r="AHS2" s="70" t="str">
        <f>TEXT(AHS3,"ddd")</f>
        <v>Tue</v>
      </c>
      <c r="AHT2" s="4" t="str">
        <f t="shared" si="2"/>
        <v>Tue</v>
      </c>
      <c r="AHU2" s="4" t="s">
        <v>77</v>
      </c>
      <c r="AHV2" s="70" t="str">
        <f>TEXT(AHV3,"ddd")</f>
        <v>Wed</v>
      </c>
      <c r="AHW2" s="4" t="str">
        <f t="shared" si="2"/>
        <v>Wed</v>
      </c>
      <c r="AHX2" s="4" t="s">
        <v>77</v>
      </c>
      <c r="AHY2" s="70" t="str">
        <f>TEXT(AHY3,"ddd")</f>
        <v>Thu</v>
      </c>
      <c r="AHZ2" s="4" t="str">
        <f t="shared" si="2"/>
        <v>Thu</v>
      </c>
      <c r="AIA2" s="4" t="s">
        <v>77</v>
      </c>
      <c r="AIB2" s="70" t="str">
        <f>TEXT(AIB3,"ddd")</f>
        <v>Fri</v>
      </c>
      <c r="AIC2" s="4" t="str">
        <f t="shared" si="2"/>
        <v>Fri</v>
      </c>
      <c r="AID2" s="4" t="s">
        <v>77</v>
      </c>
      <c r="AIE2" s="6" t="str">
        <f t="shared" si="2"/>
        <v>Sat</v>
      </c>
      <c r="AIF2" s="6" t="str">
        <f t="shared" si="2"/>
        <v>Sun</v>
      </c>
      <c r="AIG2" s="70" t="str">
        <f>TEXT(AIG3,"ddd")</f>
        <v>Mon</v>
      </c>
      <c r="AIH2" s="4" t="str">
        <f t="shared" si="2"/>
        <v>Mon</v>
      </c>
      <c r="AII2" s="4" t="s">
        <v>77</v>
      </c>
      <c r="AIJ2" s="70" t="str">
        <f>TEXT(AIJ3,"ddd")</f>
        <v>Tue</v>
      </c>
      <c r="AIK2" s="4" t="str">
        <f t="shared" si="2"/>
        <v>Tue</v>
      </c>
      <c r="AIL2" s="4" t="s">
        <v>77</v>
      </c>
      <c r="AIM2" s="70" t="str">
        <f>TEXT(AIM3,"ddd")</f>
        <v>Wed</v>
      </c>
      <c r="AIN2" s="4" t="str">
        <f t="shared" si="2"/>
        <v>Wed</v>
      </c>
      <c r="AIO2" s="4" t="s">
        <v>77</v>
      </c>
      <c r="AIP2" s="70" t="str">
        <f>TEXT(AIP3,"ddd")</f>
        <v>Thu</v>
      </c>
      <c r="AIQ2" s="4" t="str">
        <f t="shared" si="2"/>
        <v>Thu</v>
      </c>
      <c r="AIR2" s="4" t="s">
        <v>77</v>
      </c>
      <c r="AIS2" s="6" t="str">
        <f t="shared" si="2"/>
        <v>Fri</v>
      </c>
      <c r="AIT2" s="70" t="str">
        <f>TEXT(AIT3,"ddd")</f>
        <v>Sat</v>
      </c>
      <c r="AIU2" s="6" t="str">
        <f t="shared" si="2"/>
        <v>Sat</v>
      </c>
      <c r="AIV2" s="4" t="s">
        <v>77</v>
      </c>
      <c r="AIW2" s="70" t="str">
        <f>TEXT(AIW3,"ddd")</f>
        <v>Sun</v>
      </c>
      <c r="AIX2" s="6" t="str">
        <f t="shared" si="2"/>
        <v>Sun</v>
      </c>
      <c r="AIY2" s="4" t="s">
        <v>77</v>
      </c>
      <c r="AIZ2" s="70" t="str">
        <f>TEXT(AIZ3,"ddd")</f>
        <v>Mon</v>
      </c>
      <c r="AJA2" s="4" t="str">
        <f t="shared" si="2"/>
        <v>Mon</v>
      </c>
      <c r="AJB2" s="4" t="s">
        <v>77</v>
      </c>
      <c r="AJC2" s="70" t="str">
        <f>TEXT(AJC3,"ddd")</f>
        <v>Tue</v>
      </c>
      <c r="AJD2" s="4" t="str">
        <f t="shared" si="2"/>
        <v>Tue</v>
      </c>
      <c r="AJE2" s="4" t="s">
        <v>77</v>
      </c>
      <c r="AJF2" s="70" t="str">
        <f>TEXT(AJF3,"ddd")</f>
        <v>Wed</v>
      </c>
      <c r="AJG2" s="4" t="str">
        <f t="shared" si="2"/>
        <v>Wed</v>
      </c>
      <c r="AJH2" s="4" t="s">
        <v>77</v>
      </c>
      <c r="AJI2" s="70" t="str">
        <f>TEXT(AJI3,"ddd")</f>
        <v>Thu</v>
      </c>
      <c r="AJJ2" s="4" t="str">
        <f t="shared" si="2"/>
        <v>Thu</v>
      </c>
      <c r="AJK2" s="4" t="s">
        <v>77</v>
      </c>
      <c r="AJL2" s="70" t="str">
        <f>TEXT(AJL3,"ddd")</f>
        <v>Fri</v>
      </c>
      <c r="AJM2" s="4" t="str">
        <f t="shared" si="2"/>
        <v>Fri</v>
      </c>
      <c r="AJN2" s="4" t="s">
        <v>77</v>
      </c>
      <c r="AJO2" s="70" t="str">
        <f>TEXT(AJO3,"ddd")</f>
        <v>Sat</v>
      </c>
      <c r="AJP2" s="4" t="str">
        <f t="shared" si="2"/>
        <v>Sat</v>
      </c>
      <c r="AJQ2" s="4" t="s">
        <v>77</v>
      </c>
      <c r="AJR2" s="6" t="str">
        <f t="shared" si="2"/>
        <v>Sun</v>
      </c>
      <c r="AJS2" s="70" t="str">
        <f>TEXT(AJS3,"ddd")</f>
        <v>Mon</v>
      </c>
      <c r="AJT2" s="4" t="str">
        <f t="shared" si="2"/>
        <v>Mon</v>
      </c>
      <c r="AJU2" s="4" t="s">
        <v>77</v>
      </c>
      <c r="AJV2" s="70" t="str">
        <f>TEXT(AJV3,"ddd")</f>
        <v>Tue</v>
      </c>
      <c r="AJW2" s="4" t="str">
        <f t="shared" si="2"/>
        <v>Tue</v>
      </c>
      <c r="AJX2" s="4" t="s">
        <v>77</v>
      </c>
      <c r="AJY2" s="70" t="str">
        <f>TEXT(AJY3,"ddd")</f>
        <v>Wed</v>
      </c>
      <c r="AJZ2" s="4" t="str">
        <f t="shared" si="2"/>
        <v>Wed</v>
      </c>
      <c r="AKA2" s="4" t="s">
        <v>77</v>
      </c>
      <c r="AKB2" s="70" t="str">
        <f>TEXT(AKB3,"ddd")</f>
        <v>Thu</v>
      </c>
      <c r="AKC2" s="4" t="str">
        <f t="shared" si="2"/>
        <v>Thu</v>
      </c>
      <c r="AKD2" s="4" t="s">
        <v>77</v>
      </c>
      <c r="AKE2" s="70" t="str">
        <f>TEXT(AKE3,"ddd")</f>
        <v>Fri</v>
      </c>
      <c r="AKF2" s="4" t="str">
        <f t="shared" si="2"/>
        <v>Fri</v>
      </c>
      <c r="AKG2" s="4" t="s">
        <v>77</v>
      </c>
      <c r="AKH2" s="70" t="str">
        <f>TEXT(AKH3,"ddd")</f>
        <v>Sat</v>
      </c>
      <c r="AKI2" s="4" t="str">
        <f t="shared" si="2"/>
        <v>Sat</v>
      </c>
      <c r="AKJ2" s="4" t="s">
        <v>77</v>
      </c>
      <c r="AKK2" s="6" t="str">
        <f t="shared" si="2"/>
        <v>Sun</v>
      </c>
      <c r="AKL2" s="70" t="str">
        <f>TEXT(AKL3,"ddd")</f>
        <v>Mon</v>
      </c>
      <c r="AKM2" s="4" t="str">
        <f t="shared" si="2"/>
        <v>Mon</v>
      </c>
      <c r="AKN2" s="4" t="s">
        <v>77</v>
      </c>
      <c r="AKO2" s="70" t="str">
        <f>TEXT(AKO3,"ddd")</f>
        <v>Tue</v>
      </c>
      <c r="AKP2" s="4" t="str">
        <f t="shared" si="2"/>
        <v>Tue</v>
      </c>
      <c r="AKQ2" s="4" t="s">
        <v>77</v>
      </c>
      <c r="AKR2" s="70" t="str">
        <f>TEXT(AKR3,"ddd")</f>
        <v>Wed</v>
      </c>
      <c r="AKS2" s="4" t="str">
        <f t="shared" si="2"/>
        <v>Wed</v>
      </c>
      <c r="AKT2" s="4" t="s">
        <v>77</v>
      </c>
      <c r="AKU2" s="70" t="str">
        <f>TEXT(AKU3,"ddd")</f>
        <v>Thu</v>
      </c>
      <c r="AKV2" s="4" t="str">
        <f t="shared" si="2"/>
        <v>Thu</v>
      </c>
      <c r="AKW2" s="4" t="s">
        <v>77</v>
      </c>
      <c r="AKX2" s="70" t="str">
        <f>TEXT(AKX3,"ddd")</f>
        <v>Fri</v>
      </c>
      <c r="AKY2" s="4" t="str">
        <f t="shared" si="2"/>
        <v>Fri</v>
      </c>
      <c r="AKZ2" s="4" t="s">
        <v>77</v>
      </c>
      <c r="ALA2" s="70" t="str">
        <f>TEXT(ALA3,"ddd")</f>
        <v>Sat</v>
      </c>
      <c r="ALB2" s="4" t="str">
        <f t="shared" si="2"/>
        <v>Sat</v>
      </c>
      <c r="ALC2" s="4" t="s">
        <v>77</v>
      </c>
      <c r="ALD2" s="6" t="str">
        <f t="shared" si="2"/>
        <v>Sun</v>
      </c>
      <c r="ALE2" s="70" t="str">
        <f>TEXT(ALE3,"ddd")</f>
        <v>Mon</v>
      </c>
      <c r="ALF2" s="4" t="str">
        <f t="shared" si="2"/>
        <v>Mon</v>
      </c>
      <c r="ALG2" s="4" t="s">
        <v>77</v>
      </c>
      <c r="ALH2" s="70" t="str">
        <f>TEXT(ALH3,"ddd")</f>
        <v>Tue</v>
      </c>
      <c r="ALI2" s="4" t="str">
        <f t="shared" si="2"/>
        <v>Tue</v>
      </c>
      <c r="ALJ2" s="4" t="s">
        <v>77</v>
      </c>
      <c r="ALK2" s="70" t="str">
        <f>TEXT(ALK3,"ddd")</f>
        <v>Wed</v>
      </c>
      <c r="ALL2" s="4" t="str">
        <f t="shared" si="2"/>
        <v>Wed</v>
      </c>
      <c r="ALM2" s="4" t="s">
        <v>77</v>
      </c>
      <c r="ALN2" s="70" t="str">
        <f>TEXT(ALN3,"ddd")</f>
        <v>Thu</v>
      </c>
      <c r="ALO2" s="4" t="str">
        <f t="shared" si="2"/>
        <v>Thu</v>
      </c>
      <c r="ALP2" s="4" t="s">
        <v>77</v>
      </c>
      <c r="ALQ2" s="70" t="str">
        <f>TEXT(ALQ3,"ddd")</f>
        <v>Fri</v>
      </c>
      <c r="ALR2" s="4" t="str">
        <f t="shared" si="2"/>
        <v>Fri</v>
      </c>
      <c r="ALS2" s="4" t="s">
        <v>77</v>
      </c>
      <c r="ALT2" s="70" t="str">
        <f>TEXT(ALT3,"ddd")</f>
        <v>Sat</v>
      </c>
      <c r="ALU2" s="4" t="str">
        <f t="shared" si="2"/>
        <v>Sat</v>
      </c>
      <c r="ALV2" s="4" t="s">
        <v>77</v>
      </c>
      <c r="ALW2" s="6" t="str">
        <f t="shared" si="2"/>
        <v>Sun</v>
      </c>
      <c r="ALX2" s="70" t="str">
        <f>TEXT(ALX3,"ddd")</f>
        <v>Mon</v>
      </c>
      <c r="ALY2" s="4" t="str">
        <f t="shared" si="2"/>
        <v>Mon</v>
      </c>
      <c r="ALZ2" s="4" t="s">
        <v>77</v>
      </c>
      <c r="AMA2" s="70" t="str">
        <f>TEXT(AMA3,"ddd")</f>
        <v>Tue</v>
      </c>
      <c r="AMB2" s="4" t="str">
        <f t="shared" si="2"/>
        <v>Tue</v>
      </c>
      <c r="AMC2" s="4" t="s">
        <v>77</v>
      </c>
      <c r="AMD2" s="70" t="str">
        <f>TEXT(AMD3,"ddd")</f>
        <v>Wed</v>
      </c>
      <c r="AME2" s="4" t="str">
        <f t="shared" si="2"/>
        <v>Wed</v>
      </c>
      <c r="AMF2" s="4" t="s">
        <v>77</v>
      </c>
      <c r="AMG2" s="70" t="str">
        <f>TEXT(AMG3,"ddd")</f>
        <v>Thu</v>
      </c>
      <c r="AMH2" s="4" t="str">
        <f t="shared" si="2"/>
        <v>Thu</v>
      </c>
      <c r="AMI2" s="4" t="s">
        <v>77</v>
      </c>
      <c r="AMJ2" s="70" t="str">
        <f>TEXT(AMJ3,"ddd")</f>
        <v>Fri</v>
      </c>
      <c r="AMK2" s="4" t="str">
        <f t="shared" si="2"/>
        <v>Fri</v>
      </c>
      <c r="AML2" s="4" t="s">
        <v>77</v>
      </c>
      <c r="AMM2" s="70" t="str">
        <f>TEXT(AMM3,"ddd")</f>
        <v>Sat</v>
      </c>
      <c r="AMN2" s="4" t="str">
        <f t="shared" si="2"/>
        <v>Sat</v>
      </c>
      <c r="AMO2" s="4" t="s">
        <v>77</v>
      </c>
      <c r="AMP2" s="6" t="str">
        <f t="shared" si="2"/>
        <v>Sun</v>
      </c>
      <c r="AMQ2" s="70" t="str">
        <f>TEXT(AMQ3,"ddd")</f>
        <v>Mon</v>
      </c>
      <c r="AMR2" s="4" t="str">
        <f t="shared" si="2"/>
        <v>Mon</v>
      </c>
      <c r="AMS2" s="4" t="s">
        <v>77</v>
      </c>
      <c r="AMT2" s="70" t="str">
        <f>TEXT(AMT3,"ddd")</f>
        <v>Tue</v>
      </c>
      <c r="AMU2" s="4" t="str">
        <f t="shared" si="2"/>
        <v>Tue</v>
      </c>
      <c r="AMV2" s="4" t="s">
        <v>77</v>
      </c>
      <c r="AMW2" s="70" t="str">
        <f>TEXT(AMW3,"ddd")</f>
        <v>Wed</v>
      </c>
      <c r="AMX2" s="4" t="str">
        <f t="shared" si="2"/>
        <v>Wed</v>
      </c>
      <c r="AMY2" s="4" t="s">
        <v>77</v>
      </c>
      <c r="AMZ2" s="70" t="str">
        <f>TEXT(AMZ3,"ddd")</f>
        <v>Thu</v>
      </c>
      <c r="ANA2" s="4" t="str">
        <f t="shared" si="2"/>
        <v>Thu</v>
      </c>
      <c r="ANB2" s="4" t="s">
        <v>77</v>
      </c>
      <c r="ANC2" s="70" t="str">
        <f>TEXT(ANC3,"ddd")</f>
        <v>Fri</v>
      </c>
      <c r="AND2" s="4" t="str">
        <f t="shared" si="2"/>
        <v>Fri</v>
      </c>
      <c r="ANE2" s="4" t="s">
        <v>77</v>
      </c>
      <c r="ANF2" s="70" t="str">
        <f>TEXT(ANF3,"ddd")</f>
        <v>Sat</v>
      </c>
      <c r="ANG2" s="4" t="str">
        <f t="shared" si="2"/>
        <v>Sat</v>
      </c>
      <c r="ANH2" s="4" t="s">
        <v>77</v>
      </c>
      <c r="ANI2" s="6" t="str">
        <f t="shared" si="2"/>
        <v>Sun</v>
      </c>
      <c r="ANJ2" s="70" t="str">
        <f>TEXT(ANJ3,"ddd")</f>
        <v>Mon</v>
      </c>
      <c r="ANK2" s="4" t="str">
        <f t="shared" si="2"/>
        <v>Mon</v>
      </c>
      <c r="ANL2" s="4" t="s">
        <v>77</v>
      </c>
      <c r="ANM2" s="70" t="str">
        <f>TEXT(ANM3,"ddd")</f>
        <v>Tue</v>
      </c>
      <c r="ANN2" s="4" t="str">
        <f t="shared" si="2"/>
        <v>Tue</v>
      </c>
      <c r="ANO2" s="4" t="s">
        <v>77</v>
      </c>
      <c r="ANP2" s="70" t="str">
        <f>TEXT(ANP3,"ddd")</f>
        <v>Wed</v>
      </c>
      <c r="ANQ2" s="4" t="str">
        <f t="shared" si="2"/>
        <v>Wed</v>
      </c>
      <c r="ANR2" s="4" t="s">
        <v>77</v>
      </c>
      <c r="ANS2" s="6" t="str">
        <f t="shared" si="2"/>
        <v>Thu</v>
      </c>
      <c r="ANT2" s="70" t="str">
        <f>TEXT(ANT3,"ddd")</f>
        <v>Fri</v>
      </c>
      <c r="ANU2" s="4" t="str">
        <f t="shared" si="2"/>
        <v>Fri</v>
      </c>
      <c r="ANV2" s="4" t="s">
        <v>77</v>
      </c>
      <c r="ANW2" s="70" t="str">
        <f>TEXT(ANW3,"ddd")</f>
        <v>Sat</v>
      </c>
      <c r="ANX2" s="4" t="str">
        <f>TEXT(ANX3,"ddd")</f>
        <v>Sat</v>
      </c>
      <c r="ANY2" s="4" t="s">
        <v>77</v>
      </c>
      <c r="ANZ2" s="70" t="str">
        <f>TEXT(ANZ3,"ddd")</f>
        <v>Sun</v>
      </c>
      <c r="AOA2" s="6" t="str">
        <f>TEXT(AOA3,"ddd")</f>
        <v>Sun</v>
      </c>
      <c r="AOB2" s="4" t="s">
        <v>77</v>
      </c>
      <c r="AOC2" s="70" t="str">
        <f>TEXT(AOC3,"ddd")</f>
        <v>Mon</v>
      </c>
      <c r="AOD2" s="4" t="str">
        <f t="shared" ref="AOD2:API2" si="3">TEXT(AOD3,"ddd")</f>
        <v>Mon</v>
      </c>
      <c r="AOE2" s="4" t="s">
        <v>77</v>
      </c>
      <c r="AOF2" s="70" t="str">
        <f>TEXT(AOF3,"ddd")</f>
        <v>Tue</v>
      </c>
      <c r="AOG2" s="4" t="str">
        <f t="shared" si="3"/>
        <v>Tue</v>
      </c>
      <c r="AOH2" s="4" t="s">
        <v>77</v>
      </c>
      <c r="AOI2" s="70" t="str">
        <f>TEXT(AOI3,"ddd")</f>
        <v>Wed</v>
      </c>
      <c r="AOJ2" s="4" t="str">
        <f t="shared" si="3"/>
        <v>Wed</v>
      </c>
      <c r="AOK2" s="4" t="s">
        <v>77</v>
      </c>
      <c r="AOL2" s="70" t="str">
        <f>TEXT(AOL3,"ddd")</f>
        <v>Thu</v>
      </c>
      <c r="AOM2" s="4" t="str">
        <f t="shared" si="3"/>
        <v>Thu</v>
      </c>
      <c r="AON2" s="4" t="s">
        <v>77</v>
      </c>
      <c r="AOO2" s="70" t="str">
        <f>TEXT(AOO3,"ddd")</f>
        <v>Fri</v>
      </c>
      <c r="AOP2" s="4" t="str">
        <f t="shared" si="3"/>
        <v>Fri</v>
      </c>
      <c r="AOQ2" s="4" t="s">
        <v>77</v>
      </c>
      <c r="AOR2" s="70" t="str">
        <f>TEXT(AOR3,"ddd")</f>
        <v>Sat</v>
      </c>
      <c r="AOS2" s="4" t="str">
        <f>TEXT(AOS3,"ddd")</f>
        <v>Sat</v>
      </c>
      <c r="AOT2" s="4" t="s">
        <v>77</v>
      </c>
      <c r="AOU2" s="6" t="str">
        <f>TEXT(AOU3,"ddd")</f>
        <v>Sun</v>
      </c>
      <c r="AOV2" s="70" t="str">
        <f>TEXT(AOV3,"ddd")</f>
        <v>Mon</v>
      </c>
      <c r="AOW2" s="4" t="str">
        <f t="shared" si="3"/>
        <v>Mon</v>
      </c>
      <c r="AOX2" s="4" t="s">
        <v>77</v>
      </c>
      <c r="AOY2" s="70" t="str">
        <f>TEXT(AOY3,"ddd")</f>
        <v>Tue</v>
      </c>
      <c r="AOZ2" s="4" t="str">
        <f t="shared" si="3"/>
        <v>Tue</v>
      </c>
      <c r="APA2" s="4" t="s">
        <v>77</v>
      </c>
      <c r="APB2" s="70" t="str">
        <f>TEXT(APB3,"ddd")</f>
        <v>Wed</v>
      </c>
      <c r="APC2" s="4" t="str">
        <f t="shared" si="3"/>
        <v>Wed</v>
      </c>
      <c r="APD2" s="4" t="s">
        <v>77</v>
      </c>
      <c r="APE2" s="70" t="str">
        <f>TEXT(APE3,"ddd")</f>
        <v>Thu</v>
      </c>
      <c r="APF2" s="4" t="str">
        <f t="shared" si="3"/>
        <v>Thu</v>
      </c>
      <c r="APG2" s="4" t="s">
        <v>77</v>
      </c>
      <c r="APH2" s="70" t="str">
        <f>TEXT(APH3,"ddd")</f>
        <v>Fri</v>
      </c>
      <c r="API2" s="4" t="str">
        <f t="shared" si="3"/>
        <v>Fri</v>
      </c>
      <c r="APJ2" s="4" t="s">
        <v>77</v>
      </c>
      <c r="APK2" s="70" t="str">
        <f>TEXT(APK3,"ddd")</f>
        <v>Sat</v>
      </c>
      <c r="APL2" s="4" t="str">
        <f>TEXT(APL3,"ddd")</f>
        <v>Sat</v>
      </c>
      <c r="APM2" s="4" t="s">
        <v>77</v>
      </c>
      <c r="APN2" s="70" t="str">
        <f>TEXT(APN3,"ddd")</f>
        <v>Sun</v>
      </c>
      <c r="APO2" s="4" t="str">
        <f>TEXT(APO3,"ddd")</f>
        <v>Sun</v>
      </c>
      <c r="APP2" s="4" t="s">
        <v>77</v>
      </c>
      <c r="APQ2" s="6" t="str">
        <f t="shared" ref="APQ2:APV2" si="4">TEXT(APQ3,"ddd")</f>
        <v>Mon</v>
      </c>
      <c r="APR2" s="6" t="str">
        <f t="shared" si="4"/>
        <v>Tue</v>
      </c>
      <c r="APS2" s="6" t="str">
        <f t="shared" si="4"/>
        <v>Wed</v>
      </c>
      <c r="APT2" s="6" t="str">
        <f t="shared" si="4"/>
        <v>Thu</v>
      </c>
      <c r="APU2" s="70" t="str">
        <f>TEXT(APU3,"ddd")</f>
        <v>Fri</v>
      </c>
      <c r="APV2" s="4" t="str">
        <f t="shared" si="4"/>
        <v>Fri</v>
      </c>
      <c r="APW2" s="4" t="s">
        <v>77</v>
      </c>
      <c r="APX2" s="70" t="str">
        <f>TEXT(APX3,"ddd")</f>
        <v>Sat</v>
      </c>
      <c r="APY2" s="4" t="str">
        <f>TEXT(APY3,"ddd")</f>
        <v>Sat</v>
      </c>
      <c r="APZ2" s="4" t="s">
        <v>77</v>
      </c>
      <c r="AQA2" s="6" t="str">
        <f>TEXT(AQA3,"ddd")</f>
        <v>Sun</v>
      </c>
      <c r="AQB2" s="70" t="str">
        <f>TEXT(AQB3,"ddd")</f>
        <v>Mon</v>
      </c>
      <c r="AQC2" s="4" t="str">
        <f t="shared" ref="AQC2:AQO2" si="5">TEXT(AQC3,"ddd")</f>
        <v>Mon</v>
      </c>
      <c r="AQD2" s="4" t="s">
        <v>77</v>
      </c>
      <c r="AQE2" s="70" t="str">
        <f>TEXT(AQE3,"ddd")</f>
        <v>Tue</v>
      </c>
      <c r="AQF2" s="4" t="str">
        <f t="shared" si="5"/>
        <v>Tue</v>
      </c>
      <c r="AQG2" s="4" t="s">
        <v>77</v>
      </c>
      <c r="AQH2" s="70" t="str">
        <f>TEXT(AQH3,"ddd")</f>
        <v>Wed</v>
      </c>
      <c r="AQI2" s="4" t="str">
        <f t="shared" si="5"/>
        <v>Wed</v>
      </c>
      <c r="AQJ2" s="4" t="s">
        <v>77</v>
      </c>
      <c r="AQK2" s="70" t="str">
        <f>TEXT(AQK3,"ddd")</f>
        <v>Thu</v>
      </c>
      <c r="AQL2" s="4" t="str">
        <f t="shared" si="5"/>
        <v>Thu</v>
      </c>
      <c r="AQM2" s="4" t="s">
        <v>77</v>
      </c>
      <c r="AQN2" s="70" t="str">
        <f>TEXT(AQN3,"ddd")</f>
        <v>Fri</v>
      </c>
      <c r="AQO2" s="4" t="str">
        <f t="shared" si="5"/>
        <v>Fri</v>
      </c>
      <c r="AQP2" s="4" t="s">
        <v>77</v>
      </c>
      <c r="AQQ2" s="70" t="str">
        <f>TEXT(AQQ3,"ddd")</f>
        <v>Sat</v>
      </c>
      <c r="AQR2" s="4" t="str">
        <f>TEXT(AQR3,"ddd")</f>
        <v>Sat</v>
      </c>
      <c r="AQS2" s="4" t="s">
        <v>77</v>
      </c>
      <c r="AQT2" s="6" t="str">
        <f>TEXT(AQT3,"ddd")</f>
        <v>Sun</v>
      </c>
      <c r="AQU2" s="70" t="str">
        <f>TEXT(AQU3,"ddd")</f>
        <v>Mon</v>
      </c>
      <c r="AQV2" s="4" t="str">
        <f t="shared" ref="AQV2:ARH2" si="6">TEXT(AQV3,"ddd")</f>
        <v>Mon</v>
      </c>
      <c r="AQW2" s="4" t="s">
        <v>77</v>
      </c>
      <c r="AQX2" s="70" t="str">
        <f>TEXT(AQX3,"ddd")</f>
        <v>Tue</v>
      </c>
      <c r="AQY2" s="4" t="str">
        <f t="shared" si="6"/>
        <v>Tue</v>
      </c>
      <c r="AQZ2" s="4" t="s">
        <v>77</v>
      </c>
      <c r="ARA2" s="70" t="str">
        <f>TEXT(ARA3,"ddd")</f>
        <v>Wed</v>
      </c>
      <c r="ARB2" s="4" t="str">
        <f t="shared" si="6"/>
        <v>Wed</v>
      </c>
      <c r="ARC2" s="4" t="s">
        <v>77</v>
      </c>
      <c r="ARD2" s="70" t="str">
        <f>TEXT(ARD3,"ddd")</f>
        <v>Thu</v>
      </c>
      <c r="ARE2" s="4" t="str">
        <f t="shared" si="6"/>
        <v>Thu</v>
      </c>
      <c r="ARF2" s="4" t="s">
        <v>77</v>
      </c>
      <c r="ARG2" s="70" t="str">
        <f>TEXT(ARG3,"ddd")</f>
        <v>Fri</v>
      </c>
      <c r="ARH2" s="4" t="str">
        <f t="shared" si="6"/>
        <v>Fri</v>
      </c>
      <c r="ARI2" s="4" t="s">
        <v>77</v>
      </c>
      <c r="ARJ2" s="70" t="str">
        <f>TEXT(ARJ3,"ddd")</f>
        <v>Sat</v>
      </c>
      <c r="ARK2" s="4" t="str">
        <f>TEXT(ARK3,"ddd")</f>
        <v>Sat</v>
      </c>
      <c r="ARL2" s="4" t="s">
        <v>77</v>
      </c>
      <c r="ARM2" s="6" t="str">
        <f>TEXT(ARM3,"ddd")</f>
        <v>Sun</v>
      </c>
      <c r="ARN2" s="70" t="str">
        <f>TEXT(ARN3,"ddd")</f>
        <v>Mon</v>
      </c>
      <c r="ARO2" s="4" t="str">
        <f t="shared" ref="ARO2:ASA2" si="7">TEXT(ARO3,"ddd")</f>
        <v>Mon</v>
      </c>
      <c r="ARP2" s="4" t="s">
        <v>77</v>
      </c>
      <c r="ARQ2" s="70" t="str">
        <f>TEXT(ARQ3,"ddd")</f>
        <v>Tue</v>
      </c>
      <c r="ARR2" s="4" t="str">
        <f t="shared" si="7"/>
        <v>Tue</v>
      </c>
      <c r="ARS2" s="4" t="s">
        <v>77</v>
      </c>
      <c r="ART2" s="70" t="str">
        <f>TEXT(ART3,"ddd")</f>
        <v>Wed</v>
      </c>
      <c r="ARU2" s="4" t="str">
        <f t="shared" si="7"/>
        <v>Wed</v>
      </c>
      <c r="ARV2" s="4" t="s">
        <v>77</v>
      </c>
      <c r="ARW2" s="70" t="str">
        <f>TEXT(ARW3,"ddd")</f>
        <v>Thu</v>
      </c>
      <c r="ARX2" s="4" t="str">
        <f t="shared" si="7"/>
        <v>Thu</v>
      </c>
      <c r="ARY2" s="4" t="s">
        <v>77</v>
      </c>
      <c r="ARZ2" s="70" t="str">
        <f>TEXT(ARZ3,"ddd")</f>
        <v>Fri</v>
      </c>
      <c r="ASA2" s="4" t="str">
        <f t="shared" si="7"/>
        <v>Fri</v>
      </c>
      <c r="ASB2" s="4" t="s">
        <v>77</v>
      </c>
      <c r="ASC2" s="70" t="str">
        <f>TEXT(ASC3,"ddd")</f>
        <v>Sat</v>
      </c>
      <c r="ASD2" s="4" t="str">
        <f>TEXT(ASD3,"ddd")</f>
        <v>Sat</v>
      </c>
      <c r="ASE2" s="4" t="s">
        <v>77</v>
      </c>
      <c r="ASF2" s="6" t="str">
        <f>TEXT(ASF3,"ddd")</f>
        <v>Sun</v>
      </c>
      <c r="ASG2" s="70" t="str">
        <f>TEXT(ASG3,"ddd")</f>
        <v>Mon</v>
      </c>
      <c r="ASH2" s="4" t="str">
        <f t="shared" ref="ASH2:AST2" si="8">TEXT(ASH3,"ddd")</f>
        <v>Mon</v>
      </c>
      <c r="ASI2" s="4" t="s">
        <v>77</v>
      </c>
      <c r="ASJ2" s="70" t="str">
        <f>TEXT(ASJ3,"ddd")</f>
        <v>Tue</v>
      </c>
      <c r="ASK2" s="4" t="str">
        <f t="shared" si="8"/>
        <v>Tue</v>
      </c>
      <c r="ASL2" s="4" t="s">
        <v>77</v>
      </c>
      <c r="ASM2" s="70" t="str">
        <f>TEXT(ASM3,"ddd")</f>
        <v>Wed</v>
      </c>
      <c r="ASN2" s="4" t="str">
        <f t="shared" si="8"/>
        <v>Wed</v>
      </c>
      <c r="ASO2" s="4" t="s">
        <v>77</v>
      </c>
      <c r="ASP2" s="70" t="str">
        <f>TEXT(ASP3,"ddd")</f>
        <v>Thu</v>
      </c>
      <c r="ASQ2" s="4" t="str">
        <f t="shared" si="8"/>
        <v>Thu</v>
      </c>
      <c r="ASR2" s="4" t="s">
        <v>77</v>
      </c>
      <c r="ASS2" s="70" t="str">
        <f>TEXT(ASS3,"ddd")</f>
        <v>Fri</v>
      </c>
      <c r="AST2" s="4" t="str">
        <f t="shared" si="8"/>
        <v>Fri</v>
      </c>
      <c r="ASU2" s="4" t="s">
        <v>77</v>
      </c>
      <c r="ASV2" s="70" t="str">
        <f>TEXT(ASV3,"ddd")</f>
        <v>Sat</v>
      </c>
      <c r="ASW2" s="4" t="str">
        <f>TEXT(ASW3,"ddd")</f>
        <v>Sat</v>
      </c>
      <c r="ASX2" s="4" t="s">
        <v>77</v>
      </c>
      <c r="ASY2" s="6" t="str">
        <f>TEXT(ASY3,"ddd")</f>
        <v>Sun</v>
      </c>
      <c r="ASZ2" s="70" t="str">
        <f>TEXT(ASZ3,"ddd")</f>
        <v>Mon</v>
      </c>
      <c r="ATA2" s="4" t="str">
        <f t="shared" ref="ATA2:ATM2" si="9">TEXT(ATA3,"ddd")</f>
        <v>Mon</v>
      </c>
      <c r="ATB2" s="4" t="s">
        <v>77</v>
      </c>
      <c r="ATC2" s="70" t="str">
        <f>TEXT(ATC3,"ddd")</f>
        <v>Tue</v>
      </c>
      <c r="ATD2" s="4" t="str">
        <f t="shared" si="9"/>
        <v>Tue</v>
      </c>
      <c r="ATE2" s="4" t="s">
        <v>77</v>
      </c>
      <c r="ATF2" s="70" t="str">
        <f>TEXT(ATF3,"ddd")</f>
        <v>Wed</v>
      </c>
      <c r="ATG2" s="4" t="str">
        <f t="shared" si="9"/>
        <v>Wed</v>
      </c>
      <c r="ATH2" s="4" t="s">
        <v>77</v>
      </c>
      <c r="ATI2" s="70" t="str">
        <f>TEXT(ATI3,"ddd")</f>
        <v>Thu</v>
      </c>
      <c r="ATJ2" s="4" t="str">
        <f t="shared" si="9"/>
        <v>Thu</v>
      </c>
      <c r="ATK2" s="4" t="s">
        <v>77</v>
      </c>
      <c r="ATL2" s="70" t="str">
        <f>TEXT(ATL3,"ddd")</f>
        <v>Fri</v>
      </c>
      <c r="ATM2" s="4" t="str">
        <f t="shared" si="9"/>
        <v>Fri</v>
      </c>
      <c r="ATN2" s="4" t="s">
        <v>77</v>
      </c>
      <c r="ATO2" s="70" t="str">
        <f>TEXT(ATO3,"ddd")</f>
        <v>Sat</v>
      </c>
      <c r="ATP2" s="4" t="str">
        <f>TEXT(ATP3,"ddd")</f>
        <v>Sat</v>
      </c>
      <c r="ATQ2" s="4" t="s">
        <v>77</v>
      </c>
      <c r="ATR2" s="6" t="str">
        <f>TEXT(ATR3,"ddd")</f>
        <v>Sun</v>
      </c>
      <c r="ATS2" s="70" t="str">
        <f>TEXT(ATS3,"ddd")</f>
        <v>Mon</v>
      </c>
      <c r="ATT2" s="4" t="str">
        <f t="shared" ref="ATT2:AUF2" si="10">TEXT(ATT3,"ddd")</f>
        <v>Mon</v>
      </c>
      <c r="ATU2" s="4" t="s">
        <v>77</v>
      </c>
      <c r="ATV2" s="70" t="str">
        <f>TEXT(ATV3,"ddd")</f>
        <v>Tue</v>
      </c>
      <c r="ATW2" s="4" t="str">
        <f t="shared" si="10"/>
        <v>Tue</v>
      </c>
      <c r="ATX2" s="4" t="s">
        <v>77</v>
      </c>
      <c r="ATY2" s="70" t="str">
        <f>TEXT(ATY3,"ddd")</f>
        <v>Wed</v>
      </c>
      <c r="ATZ2" s="4" t="str">
        <f t="shared" si="10"/>
        <v>Wed</v>
      </c>
      <c r="AUA2" s="4" t="s">
        <v>77</v>
      </c>
      <c r="AUB2" s="70" t="str">
        <f>TEXT(AUB3,"ddd")</f>
        <v>Thu</v>
      </c>
      <c r="AUC2" s="4" t="str">
        <f t="shared" si="10"/>
        <v>Thu</v>
      </c>
      <c r="AUD2" s="4" t="s">
        <v>77</v>
      </c>
      <c r="AUE2" s="70" t="str">
        <f>TEXT(AUE3,"ddd")</f>
        <v>Fri</v>
      </c>
      <c r="AUF2" s="4" t="str">
        <f t="shared" si="10"/>
        <v>Fri</v>
      </c>
      <c r="AUG2" s="4" t="s">
        <v>77</v>
      </c>
      <c r="AUH2" s="70" t="str">
        <f>TEXT(AUH3,"ddd")</f>
        <v>Sat</v>
      </c>
      <c r="AUI2" s="4" t="str">
        <f>TEXT(AUI3,"ddd")</f>
        <v>Sat</v>
      </c>
      <c r="AUJ2" s="4" t="s">
        <v>77</v>
      </c>
      <c r="AUK2" s="6" t="str">
        <f>TEXT(AUK3,"ddd")</f>
        <v>Sun</v>
      </c>
      <c r="AUL2" s="70" t="str">
        <f>TEXT(AUL3,"ddd")</f>
        <v>Mon</v>
      </c>
      <c r="AUM2" s="4" t="str">
        <f t="shared" ref="AUM2:AUY2" si="11">TEXT(AUM3,"ddd")</f>
        <v>Mon</v>
      </c>
      <c r="AUN2" s="4" t="s">
        <v>77</v>
      </c>
      <c r="AUO2" s="70" t="str">
        <f>TEXT(AUO3,"ddd")</f>
        <v>Tue</v>
      </c>
      <c r="AUP2" s="4" t="str">
        <f t="shared" si="11"/>
        <v>Tue</v>
      </c>
      <c r="AUQ2" s="4" t="s">
        <v>77</v>
      </c>
      <c r="AUR2" s="70" t="str">
        <f>TEXT(AUR3,"ddd")</f>
        <v>Wed</v>
      </c>
      <c r="AUS2" s="4" t="str">
        <f t="shared" si="11"/>
        <v>Wed</v>
      </c>
      <c r="AUT2" s="4" t="s">
        <v>77</v>
      </c>
      <c r="AUU2" s="70" t="str">
        <f>TEXT(AUU3,"ddd")</f>
        <v>Thu</v>
      </c>
      <c r="AUV2" s="4" t="str">
        <f t="shared" si="11"/>
        <v>Thu</v>
      </c>
      <c r="AUW2" s="4" t="s">
        <v>77</v>
      </c>
      <c r="AUX2" s="70" t="str">
        <f>TEXT(AUX3,"ddd")</f>
        <v>Fri</v>
      </c>
      <c r="AUY2" s="4" t="str">
        <f t="shared" si="11"/>
        <v>Fri</v>
      </c>
      <c r="AUZ2" s="4" t="s">
        <v>77</v>
      </c>
      <c r="AVA2" s="70" t="str">
        <f>TEXT(AVA3,"ddd")</f>
        <v>Sat</v>
      </c>
      <c r="AVB2" s="4" t="str">
        <f>TEXT(AVB3,"ddd")</f>
        <v>Sat</v>
      </c>
      <c r="AVC2" s="4" t="s">
        <v>77</v>
      </c>
      <c r="AVD2" s="6" t="str">
        <f>TEXT(AVD3,"ddd")</f>
        <v>Sun</v>
      </c>
      <c r="AVE2" s="70" t="str">
        <f>TEXT(AVE3,"ddd")</f>
        <v>Mon</v>
      </c>
      <c r="AVF2" s="4" t="str">
        <f t="shared" ref="AVF2:AVR2" si="12">TEXT(AVF3,"ddd")</f>
        <v>Mon</v>
      </c>
      <c r="AVG2" s="4" t="s">
        <v>77</v>
      </c>
      <c r="AVH2" s="70" t="str">
        <f>TEXT(AVH3,"ddd")</f>
        <v>Tue</v>
      </c>
      <c r="AVI2" s="4" t="str">
        <f t="shared" si="12"/>
        <v>Tue</v>
      </c>
      <c r="AVJ2" s="4" t="s">
        <v>77</v>
      </c>
      <c r="AVK2" s="70" t="str">
        <f>TEXT(AVK3,"ddd")</f>
        <v>Wed</v>
      </c>
      <c r="AVL2" s="4" t="str">
        <f t="shared" si="12"/>
        <v>Wed</v>
      </c>
      <c r="AVM2" s="4" t="s">
        <v>77</v>
      </c>
      <c r="AVN2" s="70" t="str">
        <f>TEXT(AVN3,"ddd")</f>
        <v>Thu</v>
      </c>
      <c r="AVO2" s="4" t="str">
        <f t="shared" si="12"/>
        <v>Thu</v>
      </c>
      <c r="AVP2" s="4" t="s">
        <v>77</v>
      </c>
      <c r="AVQ2" s="70" t="str">
        <f>TEXT(AVQ3,"ddd")</f>
        <v>Fri</v>
      </c>
      <c r="AVR2" s="4" t="str">
        <f t="shared" si="12"/>
        <v>Fri</v>
      </c>
      <c r="AVS2" s="4" t="s">
        <v>77</v>
      </c>
      <c r="AVT2" s="70" t="str">
        <f>TEXT(AVT3,"ddd")</f>
        <v>Sat</v>
      </c>
      <c r="AVU2" s="4" t="str">
        <f>TEXT(AVU3,"ddd")</f>
        <v>Sat</v>
      </c>
      <c r="AVV2" s="4" t="s">
        <v>77</v>
      </c>
      <c r="AVW2" s="6" t="str">
        <f>TEXT(AVW3,"ddd")</f>
        <v>Sun</v>
      </c>
      <c r="AVX2" s="70" t="str">
        <f>TEXT(AVX3,"ddd")</f>
        <v>Mon</v>
      </c>
      <c r="AVY2" s="4" t="str">
        <f t="shared" ref="AVY2:AWJ2" si="13">TEXT(AVY3,"ddd")</f>
        <v>Mon</v>
      </c>
      <c r="AVZ2" s="4" t="s">
        <v>77</v>
      </c>
      <c r="AWA2" s="70" t="str">
        <f>TEXT(AWA3,"ddd")</f>
        <v>Tue</v>
      </c>
      <c r="AWB2" s="4" t="str">
        <f t="shared" si="13"/>
        <v>Tue</v>
      </c>
      <c r="AWC2" s="4" t="s">
        <v>77</v>
      </c>
      <c r="AWD2" s="70" t="str">
        <f>TEXT(AWD3,"ddd")</f>
        <v>Wed</v>
      </c>
      <c r="AWE2" s="4" t="str">
        <f t="shared" si="13"/>
        <v>Wed</v>
      </c>
      <c r="AWF2" s="4" t="s">
        <v>77</v>
      </c>
      <c r="AWG2" s="70" t="str">
        <f>TEXT(AWG3,"ddd")</f>
        <v>Thu</v>
      </c>
      <c r="AWH2" s="4" t="str">
        <f t="shared" si="13"/>
        <v>Thu</v>
      </c>
      <c r="AWI2" s="4" t="s">
        <v>77</v>
      </c>
      <c r="AWJ2" s="4" t="str">
        <f t="shared" si="13"/>
        <v>Fri</v>
      </c>
      <c r="AWK2" s="4" t="str">
        <f>TEXT(AWK3,"ddd")</f>
        <v>Sat</v>
      </c>
      <c r="AWL2" s="6" t="str">
        <f>TEXT(AWL3,"ddd")</f>
        <v>Sun</v>
      </c>
      <c r="AWM2" s="4" t="str">
        <f t="shared" ref="AWM2:AWQ2" si="14">TEXT(AWM3,"ddd")</f>
        <v>Mon</v>
      </c>
      <c r="AWN2" s="4" t="str">
        <f t="shared" si="14"/>
        <v>Tue</v>
      </c>
      <c r="AWO2" s="4" t="str">
        <f t="shared" si="14"/>
        <v>Wed</v>
      </c>
      <c r="AWP2" s="4" t="str">
        <f t="shared" si="14"/>
        <v>Thu</v>
      </c>
      <c r="AWQ2" s="4" t="str">
        <f t="shared" si="14"/>
        <v>Fri</v>
      </c>
      <c r="AWR2" s="4" t="str">
        <f>TEXT(AWR3,"ddd")</f>
        <v>Sat</v>
      </c>
      <c r="AWS2" s="6" t="str">
        <f>TEXT(AWS3,"ddd")</f>
        <v>Sun</v>
      </c>
      <c r="AWT2" s="4" t="str">
        <f t="shared" ref="AWT2:AWX2" si="15">TEXT(AWT3,"ddd")</f>
        <v>Mon</v>
      </c>
      <c r="AWU2" s="4" t="str">
        <f t="shared" si="15"/>
        <v>Tue</v>
      </c>
      <c r="AWV2" s="4" t="str">
        <f t="shared" si="15"/>
        <v>Wed</v>
      </c>
      <c r="AWW2" s="4" t="str">
        <f t="shared" si="15"/>
        <v>Thu</v>
      </c>
      <c r="AWX2" s="4" t="str">
        <f t="shared" si="15"/>
        <v>Fri</v>
      </c>
      <c r="AWY2" s="4" t="str">
        <f>TEXT(AWY3,"ddd")</f>
        <v>Sat</v>
      </c>
      <c r="AWZ2" s="6" t="str">
        <f>TEXT(AWZ3,"ddd")</f>
        <v>Sun</v>
      </c>
      <c r="AXA2" s="4" t="str">
        <f t="shared" ref="AXA2:AXE2" si="16">TEXT(AXA3,"ddd")</f>
        <v>Mon</v>
      </c>
      <c r="AXB2" s="4" t="str">
        <f t="shared" si="16"/>
        <v>Tue</v>
      </c>
      <c r="AXC2" s="4" t="str">
        <f t="shared" si="16"/>
        <v>Wed</v>
      </c>
      <c r="AXD2" s="4" t="str">
        <f t="shared" si="16"/>
        <v>Thu</v>
      </c>
      <c r="AXE2" s="4" t="str">
        <f t="shared" si="16"/>
        <v>Fri</v>
      </c>
      <c r="AXF2" s="4" t="str">
        <f>TEXT(AXF3,"ddd")</f>
        <v>Sat</v>
      </c>
      <c r="AXG2" s="6" t="str">
        <f>TEXT(AXG3,"ddd")</f>
        <v>Sun</v>
      </c>
      <c r="AXH2" s="4" t="str">
        <f t="shared" ref="AXH2:AXL2" si="17">TEXT(AXH3,"ddd")</f>
        <v>Mon</v>
      </c>
      <c r="AXI2" s="4" t="str">
        <f t="shared" si="17"/>
        <v>Tue</v>
      </c>
      <c r="AXJ2" s="4" t="str">
        <f t="shared" si="17"/>
        <v>Wed</v>
      </c>
      <c r="AXK2" s="4" t="str">
        <f t="shared" si="17"/>
        <v>Thu</v>
      </c>
      <c r="AXL2" s="4" t="str">
        <f t="shared" si="17"/>
        <v>Fri</v>
      </c>
      <c r="AXM2" s="4" t="str">
        <f>TEXT(AXM3,"ddd")</f>
        <v>Sat</v>
      </c>
      <c r="AXN2" s="6" t="str">
        <f>TEXT(AXN3,"ddd")</f>
        <v>Sun</v>
      </c>
      <c r="AXO2" s="4" t="str">
        <f t="shared" ref="AXO2:AXS2" si="18">TEXT(AXO3,"ddd")</f>
        <v>Mon</v>
      </c>
      <c r="AXP2" s="4" t="str">
        <f t="shared" si="18"/>
        <v>Tue</v>
      </c>
      <c r="AXQ2" s="4" t="str">
        <f t="shared" si="18"/>
        <v>Wed</v>
      </c>
      <c r="AXR2" s="4" t="str">
        <f t="shared" si="18"/>
        <v>Thu</v>
      </c>
      <c r="AXS2" s="4" t="str">
        <f t="shared" si="18"/>
        <v>Fri</v>
      </c>
      <c r="AXT2" s="4" t="str">
        <f>TEXT(AXT3,"ddd")</f>
        <v>Sat</v>
      </c>
      <c r="AXU2" s="6" t="str">
        <f>TEXT(AXU3,"ddd")</f>
        <v>Sun</v>
      </c>
      <c r="AXV2" s="4" t="str">
        <f t="shared" ref="AXV2:AXZ2" si="19">TEXT(AXV3,"ddd")</f>
        <v>Mon</v>
      </c>
      <c r="AXW2" s="4" t="str">
        <f t="shared" si="19"/>
        <v>Tue</v>
      </c>
      <c r="AXX2" s="4" t="str">
        <f t="shared" si="19"/>
        <v>Wed</v>
      </c>
      <c r="AXY2" s="4" t="str">
        <f t="shared" si="19"/>
        <v>Thu</v>
      </c>
      <c r="AXZ2" s="4" t="str">
        <f t="shared" si="19"/>
        <v>Fri</v>
      </c>
      <c r="AYA2" s="4" t="str">
        <f>TEXT(AYA3,"ddd")</f>
        <v>Sat</v>
      </c>
      <c r="AYB2" s="6" t="str">
        <f>TEXT(AYB3,"ddd")</f>
        <v>Sun</v>
      </c>
      <c r="AYC2" s="4" t="str">
        <f t="shared" ref="AYC2:AYG2" si="20">TEXT(AYC3,"ddd")</f>
        <v>Mon</v>
      </c>
      <c r="AYD2" s="4" t="str">
        <f t="shared" si="20"/>
        <v>Tue</v>
      </c>
      <c r="AYE2" s="4" t="str">
        <f t="shared" si="20"/>
        <v>Wed</v>
      </c>
      <c r="AYF2" s="4" t="str">
        <f t="shared" si="20"/>
        <v>Thu</v>
      </c>
      <c r="AYG2" s="4" t="str">
        <f t="shared" si="20"/>
        <v>Fri</v>
      </c>
      <c r="AYH2" s="4" t="str">
        <f>TEXT(AYH3,"ddd")</f>
        <v>Sat</v>
      </c>
      <c r="AYI2" s="6" t="str">
        <f>TEXT(AYI3,"ddd")</f>
        <v>Sun</v>
      </c>
      <c r="AYJ2" s="4" t="str">
        <f t="shared" ref="AYJ2:BAT2" si="21">TEXT(AYJ3,"ddd")</f>
        <v>Mon</v>
      </c>
      <c r="AYK2" s="4" t="str">
        <f t="shared" si="21"/>
        <v>Tue</v>
      </c>
      <c r="AYL2" s="4" t="str">
        <f t="shared" si="21"/>
        <v>Wed</v>
      </c>
      <c r="AYM2" s="4" t="str">
        <f t="shared" si="21"/>
        <v>Thu</v>
      </c>
      <c r="AYN2" s="4" t="str">
        <f t="shared" si="21"/>
        <v>Fri</v>
      </c>
      <c r="AYO2" s="4" t="str">
        <f t="shared" si="21"/>
        <v>Sat</v>
      </c>
      <c r="AYP2" s="6" t="str">
        <f t="shared" si="21"/>
        <v>Sun</v>
      </c>
      <c r="AYQ2" s="4" t="str">
        <f t="shared" si="21"/>
        <v>Mon</v>
      </c>
      <c r="AYR2" s="4" t="str">
        <f t="shared" si="21"/>
        <v>Tue</v>
      </c>
      <c r="AYS2" s="4" t="str">
        <f t="shared" si="21"/>
        <v>Wed</v>
      </c>
      <c r="AYT2" s="4" t="str">
        <f t="shared" si="21"/>
        <v>Thu</v>
      </c>
      <c r="AYU2" s="4" t="str">
        <f t="shared" si="21"/>
        <v>Fri</v>
      </c>
      <c r="AYV2" s="4" t="str">
        <f t="shared" si="21"/>
        <v>Sat</v>
      </c>
      <c r="AYW2" s="6" t="str">
        <f t="shared" si="21"/>
        <v>Sun</v>
      </c>
      <c r="AYX2" s="4" t="str">
        <f t="shared" si="21"/>
        <v>Mon</v>
      </c>
      <c r="AYY2" s="4" t="str">
        <f t="shared" si="21"/>
        <v>Tue</v>
      </c>
      <c r="AYZ2" s="4" t="str">
        <f t="shared" si="21"/>
        <v>Wed</v>
      </c>
      <c r="AZA2" s="4" t="str">
        <f t="shared" si="21"/>
        <v>Thu</v>
      </c>
      <c r="AZB2" s="4" t="str">
        <f t="shared" si="21"/>
        <v>Fri</v>
      </c>
      <c r="AZC2" s="4" t="str">
        <f t="shared" si="21"/>
        <v>Sat</v>
      </c>
      <c r="AZD2" s="6" t="str">
        <f t="shared" si="21"/>
        <v>Sun</v>
      </c>
      <c r="AZE2" s="4" t="str">
        <f t="shared" si="21"/>
        <v>Mon</v>
      </c>
      <c r="AZF2" s="4" t="str">
        <f t="shared" si="21"/>
        <v>Tue</v>
      </c>
      <c r="AZG2" s="4" t="str">
        <f t="shared" si="21"/>
        <v>Wed</v>
      </c>
      <c r="AZH2" s="4" t="str">
        <f t="shared" si="21"/>
        <v>Thu</v>
      </c>
      <c r="AZI2" s="4" t="str">
        <f t="shared" si="21"/>
        <v>Fri</v>
      </c>
      <c r="AZJ2" s="4" t="str">
        <f t="shared" si="21"/>
        <v>Sat</v>
      </c>
      <c r="AZK2" s="6" t="str">
        <f t="shared" si="21"/>
        <v>Sun</v>
      </c>
      <c r="AZL2" s="4" t="str">
        <f t="shared" si="21"/>
        <v>Mon</v>
      </c>
      <c r="AZM2" s="4" t="str">
        <f t="shared" si="21"/>
        <v>Tue</v>
      </c>
      <c r="AZN2" s="4" t="str">
        <f t="shared" si="21"/>
        <v>Wed</v>
      </c>
      <c r="AZO2" s="4" t="str">
        <f t="shared" si="21"/>
        <v>Thu</v>
      </c>
      <c r="AZP2" s="4" t="str">
        <f t="shared" si="21"/>
        <v>Fri</v>
      </c>
      <c r="AZQ2" s="4" t="str">
        <f t="shared" si="21"/>
        <v>Sat</v>
      </c>
      <c r="AZR2" s="6" t="str">
        <f t="shared" si="21"/>
        <v>Sun</v>
      </c>
      <c r="AZS2" s="4" t="str">
        <f t="shared" si="21"/>
        <v>Mon</v>
      </c>
      <c r="AZT2" s="4" t="str">
        <f t="shared" si="21"/>
        <v>Tue</v>
      </c>
      <c r="AZU2" s="4" t="str">
        <f t="shared" si="21"/>
        <v>Wed</v>
      </c>
      <c r="AZV2" s="4" t="str">
        <f t="shared" si="21"/>
        <v>Thu</v>
      </c>
      <c r="AZW2" s="4" t="str">
        <f t="shared" si="21"/>
        <v>Fri</v>
      </c>
      <c r="AZX2" s="4" t="str">
        <f t="shared" si="21"/>
        <v>Sat</v>
      </c>
      <c r="AZY2" s="6" t="str">
        <f t="shared" si="21"/>
        <v>Sun</v>
      </c>
      <c r="AZZ2" s="4" t="str">
        <f t="shared" si="21"/>
        <v>Mon</v>
      </c>
      <c r="BAA2" s="4" t="str">
        <f t="shared" si="21"/>
        <v>Tue</v>
      </c>
      <c r="BAB2" s="4" t="str">
        <f t="shared" si="21"/>
        <v>Wed</v>
      </c>
      <c r="BAC2" s="4" t="str">
        <f t="shared" si="21"/>
        <v>Thu</v>
      </c>
      <c r="BAD2" s="4" t="str">
        <f t="shared" si="21"/>
        <v>Fri</v>
      </c>
      <c r="BAE2" s="4" t="str">
        <f t="shared" si="21"/>
        <v>Sat</v>
      </c>
      <c r="BAF2" s="6" t="str">
        <f t="shared" si="21"/>
        <v>Sun</v>
      </c>
      <c r="BAG2" s="4" t="str">
        <f t="shared" si="21"/>
        <v>Mon</v>
      </c>
      <c r="BAH2" s="4" t="str">
        <f t="shared" si="21"/>
        <v>Tue</v>
      </c>
      <c r="BAI2" s="4" t="str">
        <f t="shared" si="21"/>
        <v>Wed</v>
      </c>
      <c r="BAJ2" s="4" t="str">
        <f t="shared" si="21"/>
        <v>Thu</v>
      </c>
      <c r="BAK2" s="4" t="str">
        <f t="shared" si="21"/>
        <v>Fri</v>
      </c>
      <c r="BAL2" s="4" t="str">
        <f t="shared" si="21"/>
        <v>Sat</v>
      </c>
      <c r="BAM2" s="6" t="str">
        <f t="shared" si="21"/>
        <v>Sun</v>
      </c>
      <c r="BAN2" s="4" t="str">
        <f t="shared" si="21"/>
        <v>Mon</v>
      </c>
      <c r="BAO2" s="4" t="str">
        <f t="shared" si="21"/>
        <v>Tue</v>
      </c>
      <c r="BAP2" s="4" t="str">
        <f t="shared" si="21"/>
        <v>Wed</v>
      </c>
      <c r="BAQ2" s="4" t="str">
        <f t="shared" si="21"/>
        <v>Thu</v>
      </c>
      <c r="BAR2" s="4" t="str">
        <f t="shared" si="21"/>
        <v>Fri</v>
      </c>
      <c r="BAS2" s="4" t="str">
        <f t="shared" si="21"/>
        <v>Sat</v>
      </c>
      <c r="BAT2" s="6" t="str">
        <f t="shared" si="21"/>
        <v>Sun</v>
      </c>
    </row>
    <row r="3" spans="1:1398">
      <c r="D3" s="2" t="s">
        <v>3</v>
      </c>
      <c r="E3" s="8"/>
      <c r="F3" s="72">
        <v>45535</v>
      </c>
      <c r="G3" s="8">
        <v>45535</v>
      </c>
      <c r="H3" s="8"/>
      <c r="I3" s="9">
        <f>G3+1</f>
        <v>45536</v>
      </c>
      <c r="J3" s="72">
        <f>I3+1</f>
        <v>45537</v>
      </c>
      <c r="K3" s="8">
        <f>I3+1</f>
        <v>45537</v>
      </c>
      <c r="L3" s="8"/>
      <c r="M3" s="72">
        <f>J3+1</f>
        <v>45538</v>
      </c>
      <c r="N3" s="8">
        <f>K3+1</f>
        <v>45538</v>
      </c>
      <c r="O3" s="8"/>
      <c r="P3" s="72">
        <f>M3+1</f>
        <v>45539</v>
      </c>
      <c r="Q3" s="8">
        <f>N3+1</f>
        <v>45539</v>
      </c>
      <c r="R3" s="8"/>
      <c r="S3" s="72">
        <f>P3+1</f>
        <v>45540</v>
      </c>
      <c r="T3" s="8">
        <f>Q3+1</f>
        <v>45540</v>
      </c>
      <c r="U3" s="8"/>
      <c r="V3" s="72">
        <f>S3+1</f>
        <v>45541</v>
      </c>
      <c r="W3" s="8">
        <f>T3+1</f>
        <v>45541</v>
      </c>
      <c r="X3" s="8"/>
      <c r="Y3" s="72">
        <f>V3+1</f>
        <v>45542</v>
      </c>
      <c r="Z3" s="8">
        <f>W3+1</f>
        <v>45542</v>
      </c>
      <c r="AA3" s="8"/>
      <c r="AB3" s="9">
        <f>Z3+1</f>
        <v>45543</v>
      </c>
      <c r="AC3" s="72">
        <f>AB3+1</f>
        <v>45544</v>
      </c>
      <c r="AD3" s="8">
        <f>AB3+1</f>
        <v>45544</v>
      </c>
      <c r="AE3" s="8"/>
      <c r="AF3" s="72">
        <f>AC3+1</f>
        <v>45545</v>
      </c>
      <c r="AG3" s="8">
        <f>AD3+1</f>
        <v>45545</v>
      </c>
      <c r="AH3" s="8"/>
      <c r="AI3" s="72">
        <f>AF3+1</f>
        <v>45546</v>
      </c>
      <c r="AJ3" s="8">
        <f>AG3+1</f>
        <v>45546</v>
      </c>
      <c r="AK3" s="8"/>
      <c r="AL3" s="72">
        <f>AI3+1</f>
        <v>45547</v>
      </c>
      <c r="AM3" s="8">
        <f>AJ3+1</f>
        <v>45547</v>
      </c>
      <c r="AN3" s="8"/>
      <c r="AO3" s="72">
        <f>AL3+1</f>
        <v>45548</v>
      </c>
      <c r="AP3" s="8">
        <f>AM3+1</f>
        <v>45548</v>
      </c>
      <c r="AQ3" s="8"/>
      <c r="AR3" s="72">
        <f>AO3+1</f>
        <v>45549</v>
      </c>
      <c r="AS3" s="8">
        <f>AP3+1</f>
        <v>45549</v>
      </c>
      <c r="AT3" s="8"/>
      <c r="AU3" s="9">
        <f>AS3+1</f>
        <v>45550</v>
      </c>
      <c r="AV3" s="72">
        <f>AU3+1</f>
        <v>45551</v>
      </c>
      <c r="AW3" s="8">
        <f>AU3+1</f>
        <v>45551</v>
      </c>
      <c r="AX3" s="8"/>
      <c r="AY3" s="72">
        <f>AV3+1</f>
        <v>45552</v>
      </c>
      <c r="AZ3" s="8">
        <f>AW3+1</f>
        <v>45552</v>
      </c>
      <c r="BA3" s="8"/>
      <c r="BB3" s="72">
        <f>AY3+1</f>
        <v>45553</v>
      </c>
      <c r="BC3" s="8">
        <f>AZ3+1</f>
        <v>45553</v>
      </c>
      <c r="BD3" s="8"/>
      <c r="BE3" s="72">
        <f>BB3+1</f>
        <v>45554</v>
      </c>
      <c r="BF3" s="8">
        <f>BC3+1</f>
        <v>45554</v>
      </c>
      <c r="BG3" s="8"/>
      <c r="BH3" s="72">
        <f>BE3+1</f>
        <v>45555</v>
      </c>
      <c r="BI3" s="8">
        <f>BF3+1</f>
        <v>45555</v>
      </c>
      <c r="BJ3" s="8"/>
      <c r="BK3" s="72">
        <f>BH3+1</f>
        <v>45556</v>
      </c>
      <c r="BL3" s="8">
        <f>BI3+1</f>
        <v>45556</v>
      </c>
      <c r="BM3" s="8"/>
      <c r="BN3" s="9">
        <f>BL3+1</f>
        <v>45557</v>
      </c>
      <c r="BO3" s="72">
        <f>BN3+1</f>
        <v>45558</v>
      </c>
      <c r="BP3" s="8">
        <f>BN3+1</f>
        <v>45558</v>
      </c>
      <c r="BQ3" s="8"/>
      <c r="BR3" s="72">
        <f>BO3+1</f>
        <v>45559</v>
      </c>
      <c r="BS3" s="8">
        <f>BP3+1</f>
        <v>45559</v>
      </c>
      <c r="BT3" s="8"/>
      <c r="BU3" s="72">
        <f>BR3+1</f>
        <v>45560</v>
      </c>
      <c r="BV3" s="8">
        <f>BS3+1</f>
        <v>45560</v>
      </c>
      <c r="BW3" s="8"/>
      <c r="BX3" s="72">
        <f>BU3+1</f>
        <v>45561</v>
      </c>
      <c r="BY3" s="8">
        <f>BV3+1</f>
        <v>45561</v>
      </c>
      <c r="BZ3" s="8"/>
      <c r="CA3" s="72">
        <f>BX3+1</f>
        <v>45562</v>
      </c>
      <c r="CB3" s="8">
        <f>BY3+1</f>
        <v>45562</v>
      </c>
      <c r="CC3" s="8"/>
      <c r="CD3" s="72">
        <f>CA3+1</f>
        <v>45563</v>
      </c>
      <c r="CE3" s="8">
        <f>CB3+1</f>
        <v>45563</v>
      </c>
      <c r="CF3" s="8"/>
      <c r="CG3" s="9">
        <f>CE3+1</f>
        <v>45564</v>
      </c>
      <c r="CH3" s="9">
        <f>CG3+1</f>
        <v>45565</v>
      </c>
      <c r="CI3" s="72">
        <f>CH3+1</f>
        <v>45566</v>
      </c>
      <c r="CJ3" s="8">
        <f>CH3+1</f>
        <v>45566</v>
      </c>
      <c r="CK3" s="8"/>
      <c r="CL3" s="9">
        <f>CJ3+1</f>
        <v>45567</v>
      </c>
      <c r="CM3" s="72">
        <f>CL3+1</f>
        <v>45568</v>
      </c>
      <c r="CN3" s="8">
        <f>CL3+1</f>
        <v>45568</v>
      </c>
      <c r="CO3" s="8"/>
      <c r="CP3" s="72">
        <f>CM3+1</f>
        <v>45569</v>
      </c>
      <c r="CQ3" s="8">
        <f>CN3+1</f>
        <v>45569</v>
      </c>
      <c r="CR3" s="8"/>
      <c r="CS3" s="72">
        <f>CP3+1</f>
        <v>45570</v>
      </c>
      <c r="CT3" s="8">
        <f>CQ3+1</f>
        <v>45570</v>
      </c>
      <c r="CU3" s="8"/>
      <c r="CV3" s="9">
        <f>CT3+1</f>
        <v>45571</v>
      </c>
      <c r="CW3" s="72">
        <f>CV3+1</f>
        <v>45572</v>
      </c>
      <c r="CX3" s="8">
        <f>CV3+1</f>
        <v>45572</v>
      </c>
      <c r="CY3" s="8"/>
      <c r="CZ3" s="72">
        <f>CW3+1</f>
        <v>45573</v>
      </c>
      <c r="DA3" s="8">
        <f>CX3+1</f>
        <v>45573</v>
      </c>
      <c r="DB3" s="8"/>
      <c r="DC3" s="72">
        <f>CZ3+1</f>
        <v>45574</v>
      </c>
      <c r="DD3" s="8">
        <f>DA3+1</f>
        <v>45574</v>
      </c>
      <c r="DE3" s="8"/>
      <c r="DF3" s="72">
        <f>DC3+1</f>
        <v>45575</v>
      </c>
      <c r="DG3" s="8">
        <f>DD3+1</f>
        <v>45575</v>
      </c>
      <c r="DH3" s="8"/>
      <c r="DI3" s="72">
        <f>DF3+1</f>
        <v>45576</v>
      </c>
      <c r="DJ3" s="8">
        <f>DG3+1</f>
        <v>45576</v>
      </c>
      <c r="DK3" s="8"/>
      <c r="DL3" s="9">
        <f>DJ3+1</f>
        <v>45577</v>
      </c>
      <c r="DM3" s="9">
        <f>DL3+1</f>
        <v>45578</v>
      </c>
      <c r="DN3" s="72">
        <f>DM3+1</f>
        <v>45579</v>
      </c>
      <c r="DO3" s="8">
        <f>DM3+1</f>
        <v>45579</v>
      </c>
      <c r="DP3" s="8"/>
      <c r="DQ3" s="72">
        <f>DN3+1</f>
        <v>45580</v>
      </c>
      <c r="DR3" s="8">
        <f>DO3+1</f>
        <v>45580</v>
      </c>
      <c r="DS3" s="8"/>
      <c r="DT3" s="72">
        <f>DQ3+1</f>
        <v>45581</v>
      </c>
      <c r="DU3" s="8">
        <f>DR3+1</f>
        <v>45581</v>
      </c>
      <c r="DV3" s="8"/>
      <c r="DW3" s="72">
        <f>DT3+1</f>
        <v>45582</v>
      </c>
      <c r="DX3" s="8">
        <f>DU3+1</f>
        <v>45582</v>
      </c>
      <c r="DY3" s="8"/>
      <c r="DZ3" s="72">
        <f>DW3+1</f>
        <v>45583</v>
      </c>
      <c r="EA3" s="8">
        <f>DX3+1</f>
        <v>45583</v>
      </c>
      <c r="EB3" s="8"/>
      <c r="EC3" s="72">
        <f>DZ3+1</f>
        <v>45584</v>
      </c>
      <c r="ED3" s="8">
        <f>EA3+1</f>
        <v>45584</v>
      </c>
      <c r="EE3" s="8"/>
      <c r="EF3" s="9">
        <f>ED3+1</f>
        <v>45585</v>
      </c>
      <c r="EG3" s="72">
        <f>EF3+1</f>
        <v>45586</v>
      </c>
      <c r="EH3" s="8">
        <f>EF3+1</f>
        <v>45586</v>
      </c>
      <c r="EI3" s="8"/>
      <c r="EJ3" s="72">
        <f>EG3+1</f>
        <v>45587</v>
      </c>
      <c r="EK3" s="8">
        <f>EH3+1</f>
        <v>45587</v>
      </c>
      <c r="EL3" s="8"/>
      <c r="EM3" s="72">
        <f>EJ3+1</f>
        <v>45588</v>
      </c>
      <c r="EN3" s="8">
        <f>EK3+1</f>
        <v>45588</v>
      </c>
      <c r="EO3" s="8"/>
      <c r="EP3" s="72">
        <f>EM3+1</f>
        <v>45589</v>
      </c>
      <c r="EQ3" s="8">
        <f>EN3+1</f>
        <v>45589</v>
      </c>
      <c r="ER3" s="8"/>
      <c r="ES3" s="72">
        <f>EP3+1</f>
        <v>45590</v>
      </c>
      <c r="ET3" s="8">
        <f>EQ3+1</f>
        <v>45590</v>
      </c>
      <c r="EU3" s="8"/>
      <c r="EV3" s="72">
        <f>ES3+1</f>
        <v>45591</v>
      </c>
      <c r="EW3" s="8">
        <f>ET3+1</f>
        <v>45591</v>
      </c>
      <c r="EX3" s="8"/>
      <c r="EY3" s="72">
        <f>EV3+1</f>
        <v>45592</v>
      </c>
      <c r="EZ3" s="9">
        <f>EW3+1</f>
        <v>45592</v>
      </c>
      <c r="FA3" s="8"/>
      <c r="FB3" s="72">
        <f>EY3+1</f>
        <v>45593</v>
      </c>
      <c r="FC3" s="8">
        <f>EZ3+1</f>
        <v>45593</v>
      </c>
      <c r="FD3" s="8"/>
      <c r="FE3" s="72">
        <f>FB3+1</f>
        <v>45594</v>
      </c>
      <c r="FF3" s="8">
        <f>FC3+1</f>
        <v>45594</v>
      </c>
      <c r="FG3" s="8"/>
      <c r="FH3" s="72">
        <f>FE3+1</f>
        <v>45595</v>
      </c>
      <c r="FI3" s="8">
        <f>FF3+1</f>
        <v>45595</v>
      </c>
      <c r="FJ3" s="8"/>
      <c r="FK3" s="9">
        <f>FI3+1</f>
        <v>45596</v>
      </c>
      <c r="FL3" s="9">
        <f>FK3+1</f>
        <v>45597</v>
      </c>
      <c r="FM3" s="9">
        <f>FL3+1</f>
        <v>45598</v>
      </c>
      <c r="FN3" s="9">
        <f>FM3+1</f>
        <v>45599</v>
      </c>
      <c r="FO3" s="72">
        <f>FN3+1</f>
        <v>45600</v>
      </c>
      <c r="FP3" s="8">
        <f>FN3+1</f>
        <v>45600</v>
      </c>
      <c r="FQ3" s="8"/>
      <c r="FR3" s="72">
        <f>FO3+1</f>
        <v>45601</v>
      </c>
      <c r="FS3" s="8">
        <f>FP3+1</f>
        <v>45601</v>
      </c>
      <c r="FT3" s="8"/>
      <c r="FU3" s="72">
        <f>FR3+1</f>
        <v>45602</v>
      </c>
      <c r="FV3" s="8">
        <f>FS3+1</f>
        <v>45602</v>
      </c>
      <c r="FW3" s="8"/>
      <c r="FX3" s="9">
        <f>FV3+1</f>
        <v>45603</v>
      </c>
      <c r="FY3" s="72">
        <f>FX3+1</f>
        <v>45604</v>
      </c>
      <c r="FZ3" s="8">
        <f>FX3+1</f>
        <v>45604</v>
      </c>
      <c r="GA3" s="8"/>
      <c r="GB3" s="72">
        <f>FY3+1</f>
        <v>45605</v>
      </c>
      <c r="GC3" s="8">
        <f>FZ3+1</f>
        <v>45605</v>
      </c>
      <c r="GD3" s="8"/>
      <c r="GE3" s="9">
        <f>GC3+1</f>
        <v>45606</v>
      </c>
      <c r="GF3" s="72">
        <f>GE3+1</f>
        <v>45607</v>
      </c>
      <c r="GG3" s="8">
        <f>GE3+1</f>
        <v>45607</v>
      </c>
      <c r="GH3" s="8"/>
      <c r="GI3" s="72">
        <f>GF3+1</f>
        <v>45608</v>
      </c>
      <c r="GJ3" s="8">
        <f>GG3+1</f>
        <v>45608</v>
      </c>
      <c r="GK3" s="8"/>
      <c r="GL3" s="72">
        <f>GI3+1</f>
        <v>45609</v>
      </c>
      <c r="GM3" s="8">
        <f>GJ3+1</f>
        <v>45609</v>
      </c>
      <c r="GN3" s="8"/>
      <c r="GO3" s="72">
        <f>GL3+1</f>
        <v>45610</v>
      </c>
      <c r="GP3" s="8">
        <f>GM3+1</f>
        <v>45610</v>
      </c>
      <c r="GQ3" s="8"/>
      <c r="GR3" s="72">
        <f>GO3+1</f>
        <v>45611</v>
      </c>
      <c r="GS3" s="8">
        <f>GP3+1</f>
        <v>45611</v>
      </c>
      <c r="GT3" s="8"/>
      <c r="GU3" s="72">
        <f>GR3+1</f>
        <v>45612</v>
      </c>
      <c r="GV3" s="8">
        <f>GS3+1</f>
        <v>45612</v>
      </c>
      <c r="GW3" s="8"/>
      <c r="GX3" s="9">
        <f>GV3+1</f>
        <v>45613</v>
      </c>
      <c r="GY3" s="72">
        <f>GX3+1</f>
        <v>45614</v>
      </c>
      <c r="GZ3" s="8">
        <f>GX3+1</f>
        <v>45614</v>
      </c>
      <c r="HA3" s="8"/>
      <c r="HB3" s="72">
        <f>GY3+1</f>
        <v>45615</v>
      </c>
      <c r="HC3" s="8">
        <f>GZ3+1</f>
        <v>45615</v>
      </c>
      <c r="HD3" s="8"/>
      <c r="HE3" s="72">
        <f>HB3+1</f>
        <v>45616</v>
      </c>
      <c r="HF3" s="8">
        <f>HC3+1</f>
        <v>45616</v>
      </c>
      <c r="HG3" s="8"/>
      <c r="HH3" s="72">
        <f>HE3+1</f>
        <v>45617</v>
      </c>
      <c r="HI3" s="8">
        <f>HF3+1</f>
        <v>45617</v>
      </c>
      <c r="HJ3" s="8"/>
      <c r="HK3" s="72">
        <f>HH3+1</f>
        <v>45618</v>
      </c>
      <c r="HL3" s="8">
        <f>HI3+1</f>
        <v>45618</v>
      </c>
      <c r="HM3" s="8"/>
      <c r="HN3" s="72">
        <f>HK3+1</f>
        <v>45619</v>
      </c>
      <c r="HO3" s="8">
        <f>HL3+1</f>
        <v>45619</v>
      </c>
      <c r="HP3" s="8"/>
      <c r="HQ3" s="9">
        <f>HO3+1</f>
        <v>45620</v>
      </c>
      <c r="HR3" s="72">
        <f>HQ3+1</f>
        <v>45621</v>
      </c>
      <c r="HS3" s="8">
        <f>HQ3+1</f>
        <v>45621</v>
      </c>
      <c r="HT3" s="8"/>
      <c r="HU3" s="72">
        <f>HR3+1</f>
        <v>45622</v>
      </c>
      <c r="HV3" s="8">
        <f>HS3+1</f>
        <v>45622</v>
      </c>
      <c r="HW3" s="8"/>
      <c r="HX3" s="72">
        <f>HU3+1</f>
        <v>45623</v>
      </c>
      <c r="HY3" s="8">
        <f>HV3+1</f>
        <v>45623</v>
      </c>
      <c r="HZ3" s="8"/>
      <c r="IA3" s="72">
        <f>HX3+1</f>
        <v>45624</v>
      </c>
      <c r="IB3" s="8">
        <f>HY3+1</f>
        <v>45624</v>
      </c>
      <c r="IC3" s="8"/>
      <c r="ID3" s="72">
        <f>IA3+1</f>
        <v>45625</v>
      </c>
      <c r="IE3" s="8">
        <f>IB3+1</f>
        <v>45625</v>
      </c>
      <c r="IF3" s="8"/>
      <c r="IG3" s="72">
        <f>ID3+1</f>
        <v>45626</v>
      </c>
      <c r="IH3" s="8">
        <f>IE3+1</f>
        <v>45626</v>
      </c>
      <c r="II3" s="8"/>
      <c r="IJ3" s="9">
        <f>IH3+1</f>
        <v>45627</v>
      </c>
      <c r="IK3" s="72">
        <f>IJ3+1</f>
        <v>45628</v>
      </c>
      <c r="IL3" s="8">
        <f>IJ3+1</f>
        <v>45628</v>
      </c>
      <c r="IM3" s="8"/>
      <c r="IN3" s="72">
        <f>IK3+1</f>
        <v>45629</v>
      </c>
      <c r="IO3" s="8">
        <f>IL3+1</f>
        <v>45629</v>
      </c>
      <c r="IP3" s="8"/>
      <c r="IQ3" s="72">
        <f>IN3+1</f>
        <v>45630</v>
      </c>
      <c r="IR3" s="8">
        <f>IO3+1</f>
        <v>45630</v>
      </c>
      <c r="IS3" s="8"/>
      <c r="IT3" s="72">
        <f>IQ3+1</f>
        <v>45631</v>
      </c>
      <c r="IU3" s="8">
        <f>IR3+1</f>
        <v>45631</v>
      </c>
      <c r="IV3" s="8"/>
      <c r="IW3" s="72">
        <f>IT3+1</f>
        <v>45632</v>
      </c>
      <c r="IX3" s="8">
        <f>IU3+1</f>
        <v>45632</v>
      </c>
      <c r="IY3" s="8"/>
      <c r="IZ3" s="72">
        <f>IW3+1</f>
        <v>45633</v>
      </c>
      <c r="JA3" s="8">
        <f>IX3+1</f>
        <v>45633</v>
      </c>
      <c r="JB3" s="8"/>
      <c r="JC3" s="9">
        <f>JA3+1</f>
        <v>45634</v>
      </c>
      <c r="JD3" s="72">
        <f>JC3+1</f>
        <v>45635</v>
      </c>
      <c r="JE3" s="8">
        <f>JC3+1</f>
        <v>45635</v>
      </c>
      <c r="JF3" s="8"/>
      <c r="JG3" s="72">
        <f>JD3+1</f>
        <v>45636</v>
      </c>
      <c r="JH3" s="8">
        <f>JE3+1</f>
        <v>45636</v>
      </c>
      <c r="JI3" s="8"/>
      <c r="JJ3" s="72">
        <f>JG3+1</f>
        <v>45637</v>
      </c>
      <c r="JK3" s="8">
        <f>JH3+1</f>
        <v>45637</v>
      </c>
      <c r="JL3" s="8"/>
      <c r="JM3" s="72">
        <f>JJ3+1</f>
        <v>45638</v>
      </c>
      <c r="JN3" s="8">
        <f>JK3+1</f>
        <v>45638</v>
      </c>
      <c r="JO3" s="8"/>
      <c r="JP3" s="72">
        <f>JM3+1</f>
        <v>45639</v>
      </c>
      <c r="JQ3" s="8">
        <f>JN3+1</f>
        <v>45639</v>
      </c>
      <c r="JR3" s="8"/>
      <c r="JS3" s="72">
        <f>JP3+1</f>
        <v>45640</v>
      </c>
      <c r="JT3" s="8">
        <f>JQ3+1</f>
        <v>45640</v>
      </c>
      <c r="JU3" s="8"/>
      <c r="JV3" s="9">
        <f>JT3+1</f>
        <v>45641</v>
      </c>
      <c r="JW3" s="72">
        <f>JV3+1</f>
        <v>45642</v>
      </c>
      <c r="JX3" s="8">
        <f>JV3+1</f>
        <v>45642</v>
      </c>
      <c r="JY3" s="8"/>
      <c r="JZ3" s="72">
        <f>JW3+1</f>
        <v>45643</v>
      </c>
      <c r="KA3" s="8">
        <f>JX3+1</f>
        <v>45643</v>
      </c>
      <c r="KB3" s="8"/>
      <c r="KC3" s="72">
        <f>JZ3+1</f>
        <v>45644</v>
      </c>
      <c r="KD3" s="8">
        <f>KA3+1</f>
        <v>45644</v>
      </c>
      <c r="KE3" s="8"/>
      <c r="KF3" s="72">
        <f>KC3+1</f>
        <v>45645</v>
      </c>
      <c r="KG3" s="8">
        <f>KD3+1</f>
        <v>45645</v>
      </c>
      <c r="KH3" s="8"/>
      <c r="KI3" s="72">
        <f>KF3+1</f>
        <v>45646</v>
      </c>
      <c r="KJ3" s="8">
        <f>KG3+1</f>
        <v>45646</v>
      </c>
      <c r="KK3" s="8"/>
      <c r="KL3" s="72">
        <f>KI3+1</f>
        <v>45647</v>
      </c>
      <c r="KM3" s="8">
        <f>KJ3+1</f>
        <v>45647</v>
      </c>
      <c r="KN3" s="8"/>
      <c r="KO3" s="9">
        <f>KM3+1</f>
        <v>45648</v>
      </c>
      <c r="KP3" s="72">
        <f>KO3+1</f>
        <v>45649</v>
      </c>
      <c r="KQ3" s="8">
        <f>KO3+1</f>
        <v>45649</v>
      </c>
      <c r="KR3" s="8"/>
      <c r="KS3" s="72">
        <f>KP3+1</f>
        <v>45650</v>
      </c>
      <c r="KT3" s="8">
        <f>KQ3+1</f>
        <v>45650</v>
      </c>
      <c r="KU3" s="8"/>
      <c r="KV3" s="72">
        <f>KS3+1</f>
        <v>45651</v>
      </c>
      <c r="KW3" s="8">
        <f>KT3+1</f>
        <v>45651</v>
      </c>
      <c r="KX3" s="8"/>
      <c r="KY3" s="72">
        <f>KV3+1</f>
        <v>45652</v>
      </c>
      <c r="KZ3" s="8">
        <f>KW3+1</f>
        <v>45652</v>
      </c>
      <c r="LA3" s="8"/>
      <c r="LB3" s="72">
        <f>KY3+1</f>
        <v>45653</v>
      </c>
      <c r="LC3" s="8">
        <f>KZ3+1</f>
        <v>45653</v>
      </c>
      <c r="LD3" s="8"/>
      <c r="LE3" s="72">
        <f>LB3+1</f>
        <v>45654</v>
      </c>
      <c r="LF3" s="8">
        <f>LC3+1</f>
        <v>45654</v>
      </c>
      <c r="LG3" s="8"/>
      <c r="LH3" s="72">
        <f>LE3+1</f>
        <v>45655</v>
      </c>
      <c r="LI3" s="9">
        <f>LF3+1</f>
        <v>45655</v>
      </c>
      <c r="LJ3" s="8"/>
      <c r="LK3" s="72">
        <f>LH3+1</f>
        <v>45656</v>
      </c>
      <c r="LL3" s="8">
        <f>LI3+1</f>
        <v>45656</v>
      </c>
      <c r="LM3" s="8"/>
      <c r="LN3" s="9">
        <f>LL3+1</f>
        <v>45657</v>
      </c>
      <c r="LO3" s="9">
        <f t="shared" ref="LO3:LT3" si="22">LN3+1</f>
        <v>45658</v>
      </c>
      <c r="LP3" s="9">
        <f t="shared" si="22"/>
        <v>45659</v>
      </c>
      <c r="LQ3" s="9">
        <f t="shared" si="22"/>
        <v>45660</v>
      </c>
      <c r="LR3" s="9">
        <f t="shared" si="22"/>
        <v>45661</v>
      </c>
      <c r="LS3" s="9">
        <f t="shared" si="22"/>
        <v>45662</v>
      </c>
      <c r="LT3" s="72">
        <f t="shared" si="22"/>
        <v>45663</v>
      </c>
      <c r="LU3" s="8">
        <f>LS3+1</f>
        <v>45663</v>
      </c>
      <c r="LV3" s="8"/>
      <c r="LW3" s="72">
        <f>LT3+1</f>
        <v>45664</v>
      </c>
      <c r="LX3" s="8">
        <f>LU3+1</f>
        <v>45664</v>
      </c>
      <c r="LY3" s="8"/>
      <c r="LZ3" s="72">
        <f>LW3+1</f>
        <v>45665</v>
      </c>
      <c r="MA3" s="8">
        <f>LX3+1</f>
        <v>45665</v>
      </c>
      <c r="MB3" s="8"/>
      <c r="MC3" s="72">
        <f>LZ3+1</f>
        <v>45666</v>
      </c>
      <c r="MD3" s="8">
        <f>MA3+1</f>
        <v>45666</v>
      </c>
      <c r="ME3" s="8"/>
      <c r="MF3" s="72">
        <f>MC3+1</f>
        <v>45667</v>
      </c>
      <c r="MG3" s="8">
        <f>MD3+1</f>
        <v>45667</v>
      </c>
      <c r="MH3" s="8"/>
      <c r="MI3" s="72">
        <f>MF3+1</f>
        <v>45668</v>
      </c>
      <c r="MJ3" s="8">
        <f>MG3+1</f>
        <v>45668</v>
      </c>
      <c r="MK3" s="8"/>
      <c r="ML3" s="9">
        <f>MJ3+1</f>
        <v>45669</v>
      </c>
      <c r="MM3" s="72">
        <f>ML3+1</f>
        <v>45670</v>
      </c>
      <c r="MN3" s="8">
        <f>ML3+1</f>
        <v>45670</v>
      </c>
      <c r="MO3" s="8"/>
      <c r="MP3" s="72">
        <f>MM3+1</f>
        <v>45671</v>
      </c>
      <c r="MQ3" s="8">
        <f>MN3+1</f>
        <v>45671</v>
      </c>
      <c r="MR3" s="8"/>
      <c r="MS3" s="72">
        <f>MP3+1</f>
        <v>45672</v>
      </c>
      <c r="MT3" s="8">
        <f>MQ3+1</f>
        <v>45672</v>
      </c>
      <c r="MU3" s="8"/>
      <c r="MV3" s="72">
        <f>MS3+1</f>
        <v>45673</v>
      </c>
      <c r="MW3" s="8">
        <f>MT3+1</f>
        <v>45673</v>
      </c>
      <c r="MX3" s="8"/>
      <c r="MY3" s="72">
        <f>MV3+1</f>
        <v>45674</v>
      </c>
      <c r="MZ3" s="8">
        <f>MW3+1</f>
        <v>45674</v>
      </c>
      <c r="NA3" s="8"/>
      <c r="NB3" s="72">
        <f>MY3+1</f>
        <v>45675</v>
      </c>
      <c r="NC3" s="8">
        <f>MZ3+1</f>
        <v>45675</v>
      </c>
      <c r="ND3" s="8"/>
      <c r="NE3" s="9">
        <f>NC3+1</f>
        <v>45676</v>
      </c>
      <c r="NF3" s="72">
        <f>NE3+1</f>
        <v>45677</v>
      </c>
      <c r="NG3" s="8">
        <f>NE3+1</f>
        <v>45677</v>
      </c>
      <c r="NH3" s="8"/>
      <c r="NI3" s="72">
        <f>NF3+1</f>
        <v>45678</v>
      </c>
      <c r="NJ3" s="8">
        <f>NG3+1</f>
        <v>45678</v>
      </c>
      <c r="NK3" s="8"/>
      <c r="NL3" s="72">
        <f>NI3+1</f>
        <v>45679</v>
      </c>
      <c r="NM3" s="8">
        <f>NJ3+1</f>
        <v>45679</v>
      </c>
      <c r="NN3" s="8"/>
      <c r="NO3" s="72">
        <f>NL3+1</f>
        <v>45680</v>
      </c>
      <c r="NP3" s="8">
        <f>NM3+1</f>
        <v>45680</v>
      </c>
      <c r="NQ3" s="8"/>
      <c r="NR3" s="72">
        <f>NO3+1</f>
        <v>45681</v>
      </c>
      <c r="NS3" s="8">
        <f>NP3+1</f>
        <v>45681</v>
      </c>
      <c r="NT3" s="8"/>
      <c r="NU3" s="72">
        <f>NR3+1</f>
        <v>45682</v>
      </c>
      <c r="NV3" s="8">
        <f>NS3+1</f>
        <v>45682</v>
      </c>
      <c r="NW3" s="8"/>
      <c r="NX3" s="9">
        <f>NV3+1</f>
        <v>45683</v>
      </c>
      <c r="NY3" s="72">
        <f>NX3+1</f>
        <v>45684</v>
      </c>
      <c r="NZ3" s="8">
        <f>NX3+1</f>
        <v>45684</v>
      </c>
      <c r="OA3" s="8"/>
      <c r="OB3" s="72">
        <f>NY3+1</f>
        <v>45685</v>
      </c>
      <c r="OC3" s="8">
        <f>NZ3+1</f>
        <v>45685</v>
      </c>
      <c r="OD3" s="8"/>
      <c r="OE3" s="72">
        <f>OB3+1</f>
        <v>45686</v>
      </c>
      <c r="OF3" s="8">
        <f>OC3+1</f>
        <v>45686</v>
      </c>
      <c r="OG3" s="8"/>
      <c r="OH3" s="72">
        <f>OE3+1</f>
        <v>45687</v>
      </c>
      <c r="OI3" s="8">
        <f>OF3+1</f>
        <v>45687</v>
      </c>
      <c r="OJ3" s="8"/>
      <c r="OK3" s="72">
        <f>OH3+1</f>
        <v>45688</v>
      </c>
      <c r="OL3" s="8">
        <f>OI3+1</f>
        <v>45688</v>
      </c>
      <c r="OM3" s="8"/>
      <c r="ON3" s="72">
        <f>OK3+1</f>
        <v>45689</v>
      </c>
      <c r="OO3" s="8">
        <f>OL3+1</f>
        <v>45689</v>
      </c>
      <c r="OP3" s="8"/>
      <c r="OQ3" s="9">
        <f>OO3+1</f>
        <v>45690</v>
      </c>
      <c r="OR3" s="72">
        <f>OQ3+1</f>
        <v>45691</v>
      </c>
      <c r="OS3" s="8">
        <f>OQ3+1</f>
        <v>45691</v>
      </c>
      <c r="OT3" s="8"/>
      <c r="OU3" s="72">
        <f>OR3+1</f>
        <v>45692</v>
      </c>
      <c r="OV3" s="8">
        <f>OS3+1</f>
        <v>45692</v>
      </c>
      <c r="OW3" s="8"/>
      <c r="OX3" s="72">
        <f>OU3+1</f>
        <v>45693</v>
      </c>
      <c r="OY3" s="8">
        <f>OV3+1</f>
        <v>45693</v>
      </c>
      <c r="OZ3" s="8"/>
      <c r="PA3" s="72">
        <f>OX3+1</f>
        <v>45694</v>
      </c>
      <c r="PB3" s="8">
        <f>OY3+1</f>
        <v>45694</v>
      </c>
      <c r="PC3" s="8"/>
      <c r="PD3" s="72">
        <f>PA3+1</f>
        <v>45695</v>
      </c>
      <c r="PE3" s="8">
        <f>PB3+1</f>
        <v>45695</v>
      </c>
      <c r="PF3" s="8"/>
      <c r="PG3" s="72">
        <f>PD3+1</f>
        <v>45696</v>
      </c>
      <c r="PH3" s="8">
        <f>PE3+1</f>
        <v>45696</v>
      </c>
      <c r="PI3" s="8"/>
      <c r="PJ3" s="9">
        <f>PH3+1</f>
        <v>45697</v>
      </c>
      <c r="PK3" s="72">
        <f>PJ3+1</f>
        <v>45698</v>
      </c>
      <c r="PL3" s="8">
        <f>PJ3+1</f>
        <v>45698</v>
      </c>
      <c r="PM3" s="8"/>
      <c r="PN3" s="72">
        <f>PK3+1</f>
        <v>45699</v>
      </c>
      <c r="PO3" s="8">
        <f>PL3+1</f>
        <v>45699</v>
      </c>
      <c r="PP3" s="8"/>
      <c r="PQ3" s="72">
        <f>PN3+1</f>
        <v>45700</v>
      </c>
      <c r="PR3" s="8">
        <f>PO3+1</f>
        <v>45700</v>
      </c>
      <c r="PS3" s="8"/>
      <c r="PT3" s="72">
        <f>PQ3+1</f>
        <v>45701</v>
      </c>
      <c r="PU3" s="8">
        <f>PR3+1</f>
        <v>45701</v>
      </c>
      <c r="PV3" s="8"/>
      <c r="PW3" s="72">
        <f>PT3+1</f>
        <v>45702</v>
      </c>
      <c r="PX3" s="8">
        <f>PU3+1</f>
        <v>45702</v>
      </c>
      <c r="PY3" s="8"/>
      <c r="PZ3" s="72">
        <f>PW3+1</f>
        <v>45703</v>
      </c>
      <c r="QA3" s="8">
        <f>PX3+1</f>
        <v>45703</v>
      </c>
      <c r="QB3" s="8"/>
      <c r="QC3" s="9">
        <f>QA3+1</f>
        <v>45704</v>
      </c>
      <c r="QD3" s="72">
        <f>QC3+1</f>
        <v>45705</v>
      </c>
      <c r="QE3" s="8">
        <f>QC3+1</f>
        <v>45705</v>
      </c>
      <c r="QF3" s="8"/>
      <c r="QG3" s="72">
        <f>QD3+1</f>
        <v>45706</v>
      </c>
      <c r="QH3" s="8">
        <f>QE3+1</f>
        <v>45706</v>
      </c>
      <c r="QI3" s="8"/>
      <c r="QJ3" s="72">
        <f>QG3+1</f>
        <v>45707</v>
      </c>
      <c r="QK3" s="8">
        <f>QH3+1</f>
        <v>45707</v>
      </c>
      <c r="QL3" s="8"/>
      <c r="QM3" s="72">
        <f>QJ3+1</f>
        <v>45708</v>
      </c>
      <c r="QN3" s="8">
        <f>QK3+1</f>
        <v>45708</v>
      </c>
      <c r="QO3" s="8"/>
      <c r="QP3" s="72">
        <f>QM3+1</f>
        <v>45709</v>
      </c>
      <c r="QQ3" s="8">
        <f>QN3+1</f>
        <v>45709</v>
      </c>
      <c r="QR3" s="8"/>
      <c r="QS3" s="72">
        <f>QP3+1</f>
        <v>45710</v>
      </c>
      <c r="QT3" s="8">
        <f>QQ3+1</f>
        <v>45710</v>
      </c>
      <c r="QU3" s="8"/>
      <c r="QV3" s="9">
        <f>QT3+1</f>
        <v>45711</v>
      </c>
      <c r="QW3" s="72">
        <f>QV3+1</f>
        <v>45712</v>
      </c>
      <c r="QX3" s="8">
        <f>QV3+1</f>
        <v>45712</v>
      </c>
      <c r="QY3" s="8"/>
      <c r="QZ3" s="72">
        <f>QW3+1</f>
        <v>45713</v>
      </c>
      <c r="RA3" s="8">
        <f>QX3+1</f>
        <v>45713</v>
      </c>
      <c r="RB3" s="8"/>
      <c r="RC3" s="9">
        <f>RA3+1</f>
        <v>45714</v>
      </c>
      <c r="RD3" s="72">
        <f>RC3+1</f>
        <v>45715</v>
      </c>
      <c r="RE3" s="8">
        <f>RC3+1</f>
        <v>45715</v>
      </c>
      <c r="RF3" s="8"/>
      <c r="RG3" s="72">
        <f>RD3+1</f>
        <v>45716</v>
      </c>
      <c r="RH3" s="8">
        <f>RE3+1</f>
        <v>45716</v>
      </c>
      <c r="RI3" s="8"/>
      <c r="RJ3" s="72">
        <f>RG3+1</f>
        <v>45717</v>
      </c>
      <c r="RK3" s="8">
        <f>RH3+1</f>
        <v>45717</v>
      </c>
      <c r="RL3" s="8"/>
      <c r="RM3" s="9">
        <f>RK3+1</f>
        <v>45718</v>
      </c>
      <c r="RN3" s="72">
        <f>RM3+1</f>
        <v>45719</v>
      </c>
      <c r="RO3" s="8">
        <f>RM3+1</f>
        <v>45719</v>
      </c>
      <c r="RP3" s="8"/>
      <c r="RQ3" s="72">
        <f>RN3+1</f>
        <v>45720</v>
      </c>
      <c r="RR3" s="8">
        <f>RO3+1</f>
        <v>45720</v>
      </c>
      <c r="RS3" s="8"/>
      <c r="RT3" s="72">
        <f>RQ3+1</f>
        <v>45721</v>
      </c>
      <c r="RU3" s="8">
        <f>RR3+1</f>
        <v>45721</v>
      </c>
      <c r="RV3" s="8"/>
      <c r="RW3" s="72">
        <f>RT3+1</f>
        <v>45722</v>
      </c>
      <c r="RX3" s="8">
        <f>RU3+1</f>
        <v>45722</v>
      </c>
      <c r="RY3" s="8"/>
      <c r="RZ3" s="72">
        <f>RW3+1</f>
        <v>45723</v>
      </c>
      <c r="SA3" s="8">
        <f>RX3+1</f>
        <v>45723</v>
      </c>
      <c r="SB3" s="8"/>
      <c r="SC3" s="72">
        <f>RZ3+1</f>
        <v>45724</v>
      </c>
      <c r="SD3" s="8">
        <f>SA3+1</f>
        <v>45724</v>
      </c>
      <c r="SE3" s="8"/>
      <c r="SF3" s="72">
        <f>SC3+1</f>
        <v>45725</v>
      </c>
      <c r="SG3" s="9">
        <f>SD3+1</f>
        <v>45725</v>
      </c>
      <c r="SH3" s="8"/>
      <c r="SI3" s="72">
        <f>SF3+1</f>
        <v>45726</v>
      </c>
      <c r="SJ3" s="8">
        <f>SG3+1</f>
        <v>45726</v>
      </c>
      <c r="SK3" s="8"/>
      <c r="SL3" s="72">
        <f>SI3+1</f>
        <v>45727</v>
      </c>
      <c r="SM3" s="8">
        <f>SJ3+1</f>
        <v>45727</v>
      </c>
      <c r="SN3" s="8"/>
      <c r="SO3" s="72">
        <f>SL3+1</f>
        <v>45728</v>
      </c>
      <c r="SP3" s="8">
        <f>SM3+1</f>
        <v>45728</v>
      </c>
      <c r="SQ3" s="8"/>
      <c r="SR3" s="9">
        <f>SP3+1</f>
        <v>45729</v>
      </c>
      <c r="SS3" s="9">
        <f>SR3+1</f>
        <v>45730</v>
      </c>
      <c r="ST3" s="72">
        <f>SS3+1</f>
        <v>45731</v>
      </c>
      <c r="SU3" s="8">
        <f>SS3+1</f>
        <v>45731</v>
      </c>
      <c r="SV3" s="8"/>
      <c r="SW3" s="72">
        <f>ST3+1</f>
        <v>45732</v>
      </c>
      <c r="SX3" s="8">
        <f>SU3+1</f>
        <v>45732</v>
      </c>
      <c r="SY3" s="8"/>
      <c r="SZ3" s="72">
        <f>SW3+1</f>
        <v>45733</v>
      </c>
      <c r="TA3" s="8">
        <f>SX3+1</f>
        <v>45733</v>
      </c>
      <c r="TB3" s="8"/>
      <c r="TC3" s="72">
        <f>SZ3+1</f>
        <v>45734</v>
      </c>
      <c r="TD3" s="8">
        <f>TA3+1</f>
        <v>45734</v>
      </c>
      <c r="TE3" s="8"/>
      <c r="TF3" s="72">
        <f>TC3+1</f>
        <v>45735</v>
      </c>
      <c r="TG3" s="8">
        <f>TD3+1</f>
        <v>45735</v>
      </c>
      <c r="TH3" s="8"/>
      <c r="TI3" s="72">
        <f>TF3+1</f>
        <v>45736</v>
      </c>
      <c r="TJ3" s="8">
        <f>TG3+1</f>
        <v>45736</v>
      </c>
      <c r="TK3" s="8"/>
      <c r="TL3" s="72">
        <f>TI3+1</f>
        <v>45737</v>
      </c>
      <c r="TM3" s="8">
        <f>TJ3+1</f>
        <v>45737</v>
      </c>
      <c r="TN3" s="8"/>
      <c r="TO3" s="72">
        <f>TL3+1</f>
        <v>45738</v>
      </c>
      <c r="TP3" s="8">
        <f>TM3+1</f>
        <v>45738</v>
      </c>
      <c r="TQ3" s="8"/>
      <c r="TR3" s="9">
        <f>TP3+1</f>
        <v>45739</v>
      </c>
      <c r="TS3" s="72">
        <f>TR3+1</f>
        <v>45740</v>
      </c>
      <c r="TT3" s="8">
        <f>TR3+1</f>
        <v>45740</v>
      </c>
      <c r="TU3" s="8"/>
      <c r="TV3" s="72">
        <f>TS3+1</f>
        <v>45741</v>
      </c>
      <c r="TW3" s="8">
        <f>TT3+1</f>
        <v>45741</v>
      </c>
      <c r="TX3" s="8"/>
      <c r="TY3" s="72">
        <f>TV3+1</f>
        <v>45742</v>
      </c>
      <c r="TZ3" s="8">
        <f>TW3+1</f>
        <v>45742</v>
      </c>
      <c r="UA3" s="8"/>
      <c r="UB3" s="72">
        <f>TY3+1</f>
        <v>45743</v>
      </c>
      <c r="UC3" s="8">
        <f>TZ3+1</f>
        <v>45743</v>
      </c>
      <c r="UD3" s="8"/>
      <c r="UE3" s="72">
        <f>UB3+1</f>
        <v>45744</v>
      </c>
      <c r="UF3" s="8">
        <f>UC3+1</f>
        <v>45744</v>
      </c>
      <c r="UG3" s="8"/>
      <c r="UH3" s="72">
        <f>UE3+1</f>
        <v>45745</v>
      </c>
      <c r="UI3" s="8">
        <f>UF3+1</f>
        <v>45745</v>
      </c>
      <c r="UJ3" s="8"/>
      <c r="UK3" s="9">
        <f>UI3+1</f>
        <v>45746</v>
      </c>
      <c r="UL3" s="9">
        <f>UK3+1</f>
        <v>45747</v>
      </c>
      <c r="UM3" s="72">
        <f>UL3+1</f>
        <v>45748</v>
      </c>
      <c r="UN3" s="8">
        <f>UL3+1</f>
        <v>45748</v>
      </c>
      <c r="UO3" s="8"/>
      <c r="UP3" s="72">
        <f>UM3+1</f>
        <v>45749</v>
      </c>
      <c r="UQ3" s="8">
        <f>UN3+1</f>
        <v>45749</v>
      </c>
      <c r="UR3" s="8"/>
      <c r="US3" s="72">
        <f>UP3+1</f>
        <v>45750</v>
      </c>
      <c r="UT3" s="8">
        <f>UQ3+1</f>
        <v>45750</v>
      </c>
      <c r="UU3" s="8"/>
      <c r="UV3" s="72">
        <f>US3+1</f>
        <v>45751</v>
      </c>
      <c r="UW3" s="8">
        <f>UT3+1</f>
        <v>45751</v>
      </c>
      <c r="UX3" s="8"/>
      <c r="UY3" s="72">
        <f>UV3+1</f>
        <v>45752</v>
      </c>
      <c r="UZ3" s="8">
        <f>UW3+1</f>
        <v>45752</v>
      </c>
      <c r="VA3" s="8"/>
      <c r="VB3" s="9">
        <f>UZ3+1</f>
        <v>45753</v>
      </c>
      <c r="VC3" s="72">
        <f>VB3+1</f>
        <v>45754</v>
      </c>
      <c r="VD3" s="8">
        <f>VB3+1</f>
        <v>45754</v>
      </c>
      <c r="VE3" s="8"/>
      <c r="VF3" s="72">
        <f>VC3+1</f>
        <v>45755</v>
      </c>
      <c r="VG3" s="8">
        <f>VD3+1</f>
        <v>45755</v>
      </c>
      <c r="VH3" s="8"/>
      <c r="VI3" s="72">
        <f>VF3+1</f>
        <v>45756</v>
      </c>
      <c r="VJ3" s="8">
        <f>VG3+1</f>
        <v>45756</v>
      </c>
      <c r="VK3" s="8"/>
      <c r="VL3" s="72">
        <f>VI3+1</f>
        <v>45757</v>
      </c>
      <c r="VM3" s="8">
        <f>VJ3+1</f>
        <v>45757</v>
      </c>
      <c r="VN3" s="8"/>
      <c r="VO3" s="72">
        <f>VL3+1</f>
        <v>45758</v>
      </c>
      <c r="VP3" s="8">
        <f>VM3+1</f>
        <v>45758</v>
      </c>
      <c r="VQ3" s="8"/>
      <c r="VR3" s="72">
        <f>VO3+1</f>
        <v>45759</v>
      </c>
      <c r="VS3" s="8">
        <f>VP3+1</f>
        <v>45759</v>
      </c>
      <c r="VT3" s="8"/>
      <c r="VU3" s="9">
        <f>VS3+1</f>
        <v>45760</v>
      </c>
      <c r="VV3" s="9">
        <f>VU3+1</f>
        <v>45761</v>
      </c>
      <c r="VW3" s="72">
        <f>VV3+1</f>
        <v>45762</v>
      </c>
      <c r="VX3" s="8">
        <f>VV3+1</f>
        <v>45762</v>
      </c>
      <c r="VY3" s="8"/>
      <c r="VZ3" s="72">
        <f>VW3+1</f>
        <v>45763</v>
      </c>
      <c r="WA3" s="8">
        <f>VX3+1</f>
        <v>45763</v>
      </c>
      <c r="WB3" s="8"/>
      <c r="WC3" s="72">
        <f>VZ3+1</f>
        <v>45764</v>
      </c>
      <c r="WD3" s="8">
        <f>WA3+1</f>
        <v>45764</v>
      </c>
      <c r="WE3" s="8"/>
      <c r="WF3" s="72">
        <f>WC3+1</f>
        <v>45765</v>
      </c>
      <c r="WG3" s="8">
        <f>WD3+1</f>
        <v>45765</v>
      </c>
      <c r="WH3" s="8"/>
      <c r="WI3" s="72">
        <f>WF3+1</f>
        <v>45766</v>
      </c>
      <c r="WJ3" s="8">
        <f>WG3+1</f>
        <v>45766</v>
      </c>
      <c r="WK3" s="8"/>
      <c r="WL3" s="72">
        <f>WI3+1</f>
        <v>45767</v>
      </c>
      <c r="WM3" s="9">
        <f>WJ3+1</f>
        <v>45767</v>
      </c>
      <c r="WN3" s="8"/>
      <c r="WO3" s="72">
        <f>WL3+1</f>
        <v>45768</v>
      </c>
      <c r="WP3" s="8">
        <f>WM3+1</f>
        <v>45768</v>
      </c>
      <c r="WQ3" s="8"/>
      <c r="WR3" s="72">
        <f>WO3+1</f>
        <v>45769</v>
      </c>
      <c r="WS3" s="8">
        <f>WP3+1</f>
        <v>45769</v>
      </c>
      <c r="WT3" s="8"/>
      <c r="WU3" s="72">
        <f>WR3+1</f>
        <v>45770</v>
      </c>
      <c r="WV3" s="8">
        <f>WS3+1</f>
        <v>45770</v>
      </c>
      <c r="WW3" s="8"/>
      <c r="WX3" s="72">
        <f>WU3+1</f>
        <v>45771</v>
      </c>
      <c r="WY3" s="8">
        <f>WV3+1</f>
        <v>45771</v>
      </c>
      <c r="WZ3" s="8"/>
      <c r="XA3" s="72">
        <f>WX3+1</f>
        <v>45772</v>
      </c>
      <c r="XB3" s="8">
        <f>WY3+1</f>
        <v>45772</v>
      </c>
      <c r="XC3" s="8"/>
      <c r="XD3" s="72">
        <f>XA3+1</f>
        <v>45773</v>
      </c>
      <c r="XE3" s="8">
        <f>XB3+1</f>
        <v>45773</v>
      </c>
      <c r="XF3" s="8"/>
      <c r="XG3" s="9">
        <f>XE3+1</f>
        <v>45774</v>
      </c>
      <c r="XH3" s="72">
        <f>XG3+1</f>
        <v>45775</v>
      </c>
      <c r="XI3" s="8">
        <f>XG3+1</f>
        <v>45775</v>
      </c>
      <c r="XJ3" s="8"/>
      <c r="XK3" s="72">
        <f>XH3+1</f>
        <v>45776</v>
      </c>
      <c r="XL3" s="8">
        <f>XI3+1</f>
        <v>45776</v>
      </c>
      <c r="XM3" s="8"/>
      <c r="XN3" s="72">
        <f>XK3+1</f>
        <v>45777</v>
      </c>
      <c r="XO3" s="8">
        <f>XL3+1</f>
        <v>45777</v>
      </c>
      <c r="XP3" s="8"/>
      <c r="XQ3" s="72">
        <f>XN3+1</f>
        <v>45778</v>
      </c>
      <c r="XR3" s="8">
        <f>XO3+1</f>
        <v>45778</v>
      </c>
      <c r="XS3" s="8"/>
      <c r="XT3" s="72">
        <f>XQ3+1</f>
        <v>45779</v>
      </c>
      <c r="XU3" s="8">
        <f>XR3+1</f>
        <v>45779</v>
      </c>
      <c r="XV3" s="8"/>
      <c r="XW3" s="72">
        <f>XT3+1</f>
        <v>45780</v>
      </c>
      <c r="XX3" s="8">
        <f>XU3+1</f>
        <v>45780</v>
      </c>
      <c r="XY3" s="8"/>
      <c r="XZ3" s="72">
        <f>XW3+1</f>
        <v>45781</v>
      </c>
      <c r="YA3" s="9">
        <f>XX3+1</f>
        <v>45781</v>
      </c>
      <c r="YB3" s="8"/>
      <c r="YC3" s="72">
        <f>XZ3+1</f>
        <v>45782</v>
      </c>
      <c r="YD3" s="8">
        <f>YA3+1</f>
        <v>45782</v>
      </c>
      <c r="YE3" s="8"/>
      <c r="YF3" s="72">
        <f>YC3+1</f>
        <v>45783</v>
      </c>
      <c r="YG3" s="8">
        <f>YD3+1</f>
        <v>45783</v>
      </c>
      <c r="YH3" s="8"/>
      <c r="YI3" s="72">
        <f>YF3+1</f>
        <v>45784</v>
      </c>
      <c r="YJ3" s="8">
        <f>YG3+1</f>
        <v>45784</v>
      </c>
      <c r="YK3" s="8"/>
      <c r="YL3" s="72">
        <f>YI3+1</f>
        <v>45785</v>
      </c>
      <c r="YM3" s="8">
        <f>YJ3+1</f>
        <v>45785</v>
      </c>
      <c r="YN3" s="8"/>
      <c r="YO3" s="72">
        <f>YL3+1</f>
        <v>45786</v>
      </c>
      <c r="YP3" s="8">
        <f>YM3+1</f>
        <v>45786</v>
      </c>
      <c r="YQ3" s="8"/>
      <c r="YR3" s="72">
        <f>YO3+1</f>
        <v>45787</v>
      </c>
      <c r="YS3" s="8">
        <f>YP3+1</f>
        <v>45787</v>
      </c>
      <c r="YT3" s="8"/>
      <c r="YU3" s="9">
        <f>YS3+1</f>
        <v>45788</v>
      </c>
      <c r="YV3" s="72">
        <f>YU3+1</f>
        <v>45789</v>
      </c>
      <c r="YW3" s="8">
        <f>YU3+1</f>
        <v>45789</v>
      </c>
      <c r="YX3" s="8"/>
      <c r="YY3" s="72">
        <f>YV3+1</f>
        <v>45790</v>
      </c>
      <c r="YZ3" s="8">
        <f>YW3+1</f>
        <v>45790</v>
      </c>
      <c r="ZA3" s="8"/>
      <c r="ZB3" s="72">
        <f>YY3+1</f>
        <v>45791</v>
      </c>
      <c r="ZC3" s="8">
        <f>YZ3+1</f>
        <v>45791</v>
      </c>
      <c r="ZD3" s="8"/>
      <c r="ZE3" s="72">
        <f>ZB3+1</f>
        <v>45792</v>
      </c>
      <c r="ZF3" s="8">
        <f>ZC3+1</f>
        <v>45792</v>
      </c>
      <c r="ZG3" s="8"/>
      <c r="ZH3" s="72">
        <f>ZE3+1</f>
        <v>45793</v>
      </c>
      <c r="ZI3" s="8">
        <f>ZF3+1</f>
        <v>45793</v>
      </c>
      <c r="ZJ3" s="8"/>
      <c r="ZK3" s="72">
        <f>ZH3+1</f>
        <v>45794</v>
      </c>
      <c r="ZL3" s="8">
        <f>ZI3+1</f>
        <v>45794</v>
      </c>
      <c r="ZM3" s="8"/>
      <c r="ZN3" s="72">
        <f>ZK3+1</f>
        <v>45795</v>
      </c>
      <c r="ZO3" s="9">
        <f>ZL3+1</f>
        <v>45795</v>
      </c>
      <c r="ZP3" s="8"/>
      <c r="ZQ3" s="72">
        <f>ZN3+1</f>
        <v>45796</v>
      </c>
      <c r="ZR3" s="8">
        <f>ZO3+1</f>
        <v>45796</v>
      </c>
      <c r="ZS3" s="8"/>
      <c r="ZT3" s="72">
        <f>ZQ3+1</f>
        <v>45797</v>
      </c>
      <c r="ZU3" s="8">
        <f>ZR3+1</f>
        <v>45797</v>
      </c>
      <c r="ZV3" s="8"/>
      <c r="ZW3" s="72">
        <f>ZT3+1</f>
        <v>45798</v>
      </c>
      <c r="ZX3" s="8">
        <f>ZU3+1</f>
        <v>45798</v>
      </c>
      <c r="ZY3" s="8"/>
      <c r="ZZ3" s="72">
        <f>ZW3+1</f>
        <v>45799</v>
      </c>
      <c r="AAA3" s="8">
        <f>ZX3+1</f>
        <v>45799</v>
      </c>
      <c r="AAB3" s="8"/>
      <c r="AAC3" s="72">
        <f>ZZ3+1</f>
        <v>45800</v>
      </c>
      <c r="AAD3" s="8">
        <f>AAA3+1</f>
        <v>45800</v>
      </c>
      <c r="AAE3" s="8"/>
      <c r="AAF3" s="72">
        <f>AAC3+1</f>
        <v>45801</v>
      </c>
      <c r="AAG3" s="8">
        <f>AAD3+1</f>
        <v>45801</v>
      </c>
      <c r="AAH3" s="8"/>
      <c r="AAI3" s="9">
        <f>AAG3+1</f>
        <v>45802</v>
      </c>
      <c r="AAJ3" s="72">
        <f>AAI3+1</f>
        <v>45803</v>
      </c>
      <c r="AAK3" s="8">
        <f>AAI3+1</f>
        <v>45803</v>
      </c>
      <c r="AAL3" s="8"/>
      <c r="AAM3" s="72">
        <f>AAJ3+1</f>
        <v>45804</v>
      </c>
      <c r="AAN3" s="8">
        <f>AAK3+1</f>
        <v>45804</v>
      </c>
      <c r="AAO3" s="8"/>
      <c r="AAP3" s="72">
        <f>AAM3+1</f>
        <v>45805</v>
      </c>
      <c r="AAQ3" s="8">
        <f>AAN3+1</f>
        <v>45805</v>
      </c>
      <c r="AAR3" s="8"/>
      <c r="AAS3" s="72">
        <f>AAP3+1</f>
        <v>45806</v>
      </c>
      <c r="AAT3" s="8">
        <f>AAQ3+1</f>
        <v>45806</v>
      </c>
      <c r="AAU3" s="8"/>
      <c r="AAV3" s="72">
        <f>AAS3+1</f>
        <v>45807</v>
      </c>
      <c r="AAW3" s="8">
        <f>AAT3+1</f>
        <v>45807</v>
      </c>
      <c r="AAX3" s="8"/>
      <c r="AAY3" s="72">
        <f>AAV3+1</f>
        <v>45808</v>
      </c>
      <c r="AAZ3" s="8">
        <f>AAW3+1</f>
        <v>45808</v>
      </c>
      <c r="ABA3" s="8"/>
      <c r="ABB3" s="9">
        <f>AAZ3+1</f>
        <v>45809</v>
      </c>
      <c r="ABC3" s="72">
        <f>ABB3+1</f>
        <v>45810</v>
      </c>
      <c r="ABD3" s="8">
        <f>ABB3+1</f>
        <v>45810</v>
      </c>
      <c r="ABE3" s="8"/>
      <c r="ABF3" s="72">
        <f>ABC3+1</f>
        <v>45811</v>
      </c>
      <c r="ABG3" s="8">
        <f>ABD3+1</f>
        <v>45811</v>
      </c>
      <c r="ABH3" s="8"/>
      <c r="ABI3" s="72">
        <f>ABF3+1</f>
        <v>45812</v>
      </c>
      <c r="ABJ3" s="8">
        <f>ABG3+1</f>
        <v>45812</v>
      </c>
      <c r="ABK3" s="8"/>
      <c r="ABL3" s="72">
        <f>ABI3+1</f>
        <v>45813</v>
      </c>
      <c r="ABM3" s="8">
        <f>ABJ3+1</f>
        <v>45813</v>
      </c>
      <c r="ABN3" s="8"/>
      <c r="ABO3" s="72">
        <f>ABL3+1</f>
        <v>45814</v>
      </c>
      <c r="ABP3" s="8">
        <f>ABM3+1</f>
        <v>45814</v>
      </c>
      <c r="ABQ3" s="8"/>
      <c r="ABR3" s="72">
        <f>ABO3+1</f>
        <v>45815</v>
      </c>
      <c r="ABS3" s="8">
        <f>ABP3+1</f>
        <v>45815</v>
      </c>
      <c r="ABT3" s="8"/>
      <c r="ABU3" s="9">
        <f>ABS3+1</f>
        <v>45816</v>
      </c>
      <c r="ABV3" s="72">
        <f>ABU3+1</f>
        <v>45817</v>
      </c>
      <c r="ABW3" s="8">
        <f>ABU3+1</f>
        <v>45817</v>
      </c>
      <c r="ABX3" s="8"/>
      <c r="ABY3" s="72">
        <f>ABV3+1</f>
        <v>45818</v>
      </c>
      <c r="ABZ3" s="8">
        <f>ABW3+1</f>
        <v>45818</v>
      </c>
      <c r="ACA3" s="8"/>
      <c r="ACB3" s="72">
        <f>ABY3+1</f>
        <v>45819</v>
      </c>
      <c r="ACC3" s="8">
        <f>ABZ3+1</f>
        <v>45819</v>
      </c>
      <c r="ACD3" s="8"/>
      <c r="ACE3" s="72">
        <f>ACB3+1</f>
        <v>45820</v>
      </c>
      <c r="ACF3" s="8">
        <f>ACC3+1</f>
        <v>45820</v>
      </c>
      <c r="ACG3" s="8"/>
      <c r="ACH3" s="72">
        <f>ACE3+1</f>
        <v>45821</v>
      </c>
      <c r="ACI3" s="8">
        <f>ACF3+1</f>
        <v>45821</v>
      </c>
      <c r="ACJ3" s="8"/>
      <c r="ACK3" s="72">
        <f>ACH3+1</f>
        <v>45822</v>
      </c>
      <c r="ACL3" s="8">
        <f>ACI3+1</f>
        <v>45822</v>
      </c>
      <c r="ACM3" s="8"/>
      <c r="ACN3" s="9">
        <f>ACL3+1</f>
        <v>45823</v>
      </c>
      <c r="ACO3" s="72">
        <f>ACN3+1</f>
        <v>45824</v>
      </c>
      <c r="ACP3" s="8">
        <f>ACN3+1</f>
        <v>45824</v>
      </c>
      <c r="ACQ3" s="8"/>
      <c r="ACR3" s="72">
        <f>ACO3+1</f>
        <v>45825</v>
      </c>
      <c r="ACS3" s="8">
        <f>ACP3+1</f>
        <v>45825</v>
      </c>
      <c r="ACT3" s="8"/>
      <c r="ACU3" s="72">
        <f>ACR3+1</f>
        <v>45826</v>
      </c>
      <c r="ACV3" s="8">
        <f>ACS3+1</f>
        <v>45826</v>
      </c>
      <c r="ACW3" s="8"/>
      <c r="ACX3" s="72">
        <f>ACU3+1</f>
        <v>45827</v>
      </c>
      <c r="ACY3" s="8">
        <f>ACV3+1</f>
        <v>45827</v>
      </c>
      <c r="ACZ3" s="8"/>
      <c r="ADA3" s="72">
        <f>ACX3+1</f>
        <v>45828</v>
      </c>
      <c r="ADB3" s="8">
        <f>ACY3+1</f>
        <v>45828</v>
      </c>
      <c r="ADC3" s="8"/>
      <c r="ADD3" s="72">
        <f>ADA3+1</f>
        <v>45829</v>
      </c>
      <c r="ADE3" s="8">
        <f>ADB3+1</f>
        <v>45829</v>
      </c>
      <c r="ADF3" s="8"/>
      <c r="ADG3" s="9">
        <f>ADE3+1</f>
        <v>45830</v>
      </c>
      <c r="ADH3" s="72">
        <f>ADG3+1</f>
        <v>45831</v>
      </c>
      <c r="ADI3" s="8">
        <f>ADG3+1</f>
        <v>45831</v>
      </c>
      <c r="ADJ3" s="8"/>
      <c r="ADK3" s="72">
        <f>ADH3+1</f>
        <v>45832</v>
      </c>
      <c r="ADL3" s="8">
        <f>ADI3+1</f>
        <v>45832</v>
      </c>
      <c r="ADM3" s="8"/>
      <c r="ADN3" s="72">
        <f>ADK3+1</f>
        <v>45833</v>
      </c>
      <c r="ADO3" s="8">
        <f>ADL3+1</f>
        <v>45833</v>
      </c>
      <c r="ADP3" s="8"/>
      <c r="ADQ3" s="72">
        <f>ADN3+1</f>
        <v>45834</v>
      </c>
      <c r="ADR3" s="8">
        <f>ADO3+1</f>
        <v>45834</v>
      </c>
      <c r="ADS3" s="8"/>
      <c r="ADT3" s="72">
        <f>ADQ3+1</f>
        <v>45835</v>
      </c>
      <c r="ADU3" s="8">
        <f>ADR3+1</f>
        <v>45835</v>
      </c>
      <c r="ADV3" s="8"/>
      <c r="ADW3" s="9">
        <f>ADU3+1</f>
        <v>45836</v>
      </c>
      <c r="ADX3" s="9">
        <f>ADW3+1</f>
        <v>45837</v>
      </c>
      <c r="ADY3" s="9">
        <f>ADX3+1</f>
        <v>45838</v>
      </c>
      <c r="ADZ3" s="72">
        <f>ADY3+1</f>
        <v>45839</v>
      </c>
      <c r="AEA3" s="8">
        <f>ADY3+1</f>
        <v>45839</v>
      </c>
      <c r="AEB3" s="8"/>
      <c r="AEC3" s="72">
        <f>ADZ3+1</f>
        <v>45840</v>
      </c>
      <c r="AED3" s="8">
        <f>AEA3+1</f>
        <v>45840</v>
      </c>
      <c r="AEE3" s="8"/>
      <c r="AEF3" s="72">
        <f>AEC3+1</f>
        <v>45841</v>
      </c>
      <c r="AEG3" s="8">
        <f>AED3+1</f>
        <v>45841</v>
      </c>
      <c r="AEH3" s="8"/>
      <c r="AEI3" s="72">
        <f>AEF3+1</f>
        <v>45842</v>
      </c>
      <c r="AEJ3" s="9">
        <f>AEG3+1</f>
        <v>45842</v>
      </c>
      <c r="AEK3" s="8"/>
      <c r="AEL3" s="72">
        <f>AEI3+1</f>
        <v>45843</v>
      </c>
      <c r="AEM3" s="8">
        <f>AEJ3+1</f>
        <v>45843</v>
      </c>
      <c r="AEN3" s="8"/>
      <c r="AEO3" s="9">
        <f>AEM3+1</f>
        <v>45844</v>
      </c>
      <c r="AEP3" s="72">
        <f>AEO3+1</f>
        <v>45845</v>
      </c>
      <c r="AEQ3" s="8">
        <f>AEO3+1</f>
        <v>45845</v>
      </c>
      <c r="AER3" s="8"/>
      <c r="AES3" s="72">
        <f>AEP3+1</f>
        <v>45846</v>
      </c>
      <c r="AET3" s="8">
        <f>AEQ3+1</f>
        <v>45846</v>
      </c>
      <c r="AEU3" s="8"/>
      <c r="AEV3" s="72">
        <f>AES3+1</f>
        <v>45847</v>
      </c>
      <c r="AEW3" s="8">
        <f>AET3+1</f>
        <v>45847</v>
      </c>
      <c r="AEX3" s="8"/>
      <c r="AEY3" s="72">
        <f>AEV3+1</f>
        <v>45848</v>
      </c>
      <c r="AEZ3" s="8">
        <f>AEW3+1</f>
        <v>45848</v>
      </c>
      <c r="AFA3" s="8"/>
      <c r="AFB3" s="72">
        <f>AEY3+1</f>
        <v>45849</v>
      </c>
      <c r="AFC3" s="8">
        <f>AEZ3+1</f>
        <v>45849</v>
      </c>
      <c r="AFD3" s="8"/>
      <c r="AFE3" s="72">
        <f>AFB3+1</f>
        <v>45850</v>
      </c>
      <c r="AFF3" s="8">
        <f>AFC3+1</f>
        <v>45850</v>
      </c>
      <c r="AFG3" s="8"/>
      <c r="AFH3" s="9">
        <f>AFF3+1</f>
        <v>45851</v>
      </c>
      <c r="AFI3" s="72">
        <f>AFH3+1</f>
        <v>45852</v>
      </c>
      <c r="AFJ3" s="8">
        <f>AFH3+1</f>
        <v>45852</v>
      </c>
      <c r="AFK3" s="8"/>
      <c r="AFL3" s="72">
        <f>AFI3+1</f>
        <v>45853</v>
      </c>
      <c r="AFM3" s="8">
        <f>AFJ3+1</f>
        <v>45853</v>
      </c>
      <c r="AFN3" s="8"/>
      <c r="AFO3" s="72">
        <f>AFL3+1</f>
        <v>45854</v>
      </c>
      <c r="AFP3" s="8">
        <f>AFM3+1</f>
        <v>45854</v>
      </c>
      <c r="AFQ3" s="8"/>
      <c r="AFR3" s="72">
        <f>AFO3+1</f>
        <v>45855</v>
      </c>
      <c r="AFS3" s="8">
        <f>AFP3+1</f>
        <v>45855</v>
      </c>
      <c r="AFT3" s="8"/>
      <c r="AFU3" s="72">
        <f>AFR3+1</f>
        <v>45856</v>
      </c>
      <c r="AFV3" s="8">
        <f>AFS3+1</f>
        <v>45856</v>
      </c>
      <c r="AFW3" s="8"/>
      <c r="AFX3" s="72">
        <f>AFU3+1</f>
        <v>45857</v>
      </c>
      <c r="AFY3" s="8">
        <f>AFV3+1</f>
        <v>45857</v>
      </c>
      <c r="AFZ3" s="8"/>
      <c r="AGA3" s="72">
        <f>AFX3+1</f>
        <v>45858</v>
      </c>
      <c r="AGB3" s="9">
        <f>AFY3+1</f>
        <v>45858</v>
      </c>
      <c r="AGC3" s="8"/>
      <c r="AGD3" s="72">
        <f>AGA3+1</f>
        <v>45859</v>
      </c>
      <c r="AGE3" s="8">
        <f>AGB3+1</f>
        <v>45859</v>
      </c>
      <c r="AGF3" s="8"/>
      <c r="AGG3" s="72">
        <f>AGD3+1</f>
        <v>45860</v>
      </c>
      <c r="AGH3" s="8">
        <f>AGE3+1</f>
        <v>45860</v>
      </c>
      <c r="AGI3" s="8"/>
      <c r="AGJ3" s="72">
        <f>AGG3+1</f>
        <v>45861</v>
      </c>
      <c r="AGK3" s="8">
        <f>AGH3+1</f>
        <v>45861</v>
      </c>
      <c r="AGL3" s="8"/>
      <c r="AGM3" s="72">
        <f>AGJ3+1</f>
        <v>45862</v>
      </c>
      <c r="AGN3" s="8">
        <f>AGK3+1</f>
        <v>45862</v>
      </c>
      <c r="AGO3" s="8"/>
      <c r="AGP3" s="72">
        <f>AGM3+1</f>
        <v>45863</v>
      </c>
      <c r="AGQ3" s="8">
        <f>AGN3+1</f>
        <v>45863</v>
      </c>
      <c r="AGR3" s="8"/>
      <c r="AGS3" s="72">
        <f>AGP3+1</f>
        <v>45864</v>
      </c>
      <c r="AGT3" s="8">
        <f>AGQ3+1</f>
        <v>45864</v>
      </c>
      <c r="AGU3" s="8"/>
      <c r="AGV3" s="9">
        <f>AGT3+1</f>
        <v>45865</v>
      </c>
      <c r="AGW3" s="72">
        <f>AGV3+1</f>
        <v>45866</v>
      </c>
      <c r="AGX3" s="8">
        <f>AGV3+1</f>
        <v>45866</v>
      </c>
      <c r="AGY3" s="8"/>
      <c r="AGZ3" s="72">
        <f>AGW3+1</f>
        <v>45867</v>
      </c>
      <c r="AHA3" s="8">
        <f>AGX3+1</f>
        <v>45867</v>
      </c>
      <c r="AHB3" s="8"/>
      <c r="AHC3" s="72">
        <f>AGZ3+1</f>
        <v>45868</v>
      </c>
      <c r="AHD3" s="8">
        <f>AHA3+1</f>
        <v>45868</v>
      </c>
      <c r="AHE3" s="8"/>
      <c r="AHF3" s="72">
        <f>AHC3+1</f>
        <v>45869</v>
      </c>
      <c r="AHG3" s="8">
        <f>AHD3+1</f>
        <v>45869</v>
      </c>
      <c r="AHH3" s="8"/>
      <c r="AHI3" s="72">
        <f>AHF3+1</f>
        <v>45870</v>
      </c>
      <c r="AHJ3" s="8">
        <f>AHG3+1</f>
        <v>45870</v>
      </c>
      <c r="AHK3" s="8"/>
      <c r="AHL3" s="72">
        <f>AHI3+1</f>
        <v>45871</v>
      </c>
      <c r="AHM3" s="8">
        <f>AHJ3+1</f>
        <v>45871</v>
      </c>
      <c r="AHN3" s="8"/>
      <c r="AHO3" s="9">
        <f>AHM3+1</f>
        <v>45872</v>
      </c>
      <c r="AHP3" s="72">
        <f>AHO3+1</f>
        <v>45873</v>
      </c>
      <c r="AHQ3" s="8">
        <f>AHO3+1</f>
        <v>45873</v>
      </c>
      <c r="AHR3" s="8"/>
      <c r="AHS3" s="72">
        <f>AHP3+1</f>
        <v>45874</v>
      </c>
      <c r="AHT3" s="8">
        <f>AHQ3+1</f>
        <v>45874</v>
      </c>
      <c r="AHU3" s="8"/>
      <c r="AHV3" s="72">
        <f>AHS3+1</f>
        <v>45875</v>
      </c>
      <c r="AHW3" s="8">
        <f>AHT3+1</f>
        <v>45875</v>
      </c>
      <c r="AHX3" s="8"/>
      <c r="AHY3" s="72">
        <f>AHV3+1</f>
        <v>45876</v>
      </c>
      <c r="AHZ3" s="8">
        <f>AHW3+1</f>
        <v>45876</v>
      </c>
      <c r="AIA3" s="8"/>
      <c r="AIB3" s="72">
        <f>AHY3+1</f>
        <v>45877</v>
      </c>
      <c r="AIC3" s="8">
        <f>AHZ3+1</f>
        <v>45877</v>
      </c>
      <c r="AID3" s="8"/>
      <c r="AIE3" s="9">
        <f>AIC3+1</f>
        <v>45878</v>
      </c>
      <c r="AIF3" s="9">
        <f t="shared" ref="AIF3" si="23">AIE3+1</f>
        <v>45879</v>
      </c>
      <c r="AIG3" s="72">
        <f>AIF3+1</f>
        <v>45880</v>
      </c>
      <c r="AIH3" s="8">
        <f>AIF3+1</f>
        <v>45880</v>
      </c>
      <c r="AII3" s="8"/>
      <c r="AIJ3" s="72">
        <f>AIG3+1</f>
        <v>45881</v>
      </c>
      <c r="AIK3" s="8">
        <f>AIH3+1</f>
        <v>45881</v>
      </c>
      <c r="AIL3" s="8"/>
      <c r="AIM3" s="72">
        <f>AIJ3+1</f>
        <v>45882</v>
      </c>
      <c r="AIN3" s="8">
        <f>AIK3+1</f>
        <v>45882</v>
      </c>
      <c r="AIO3" s="8"/>
      <c r="AIP3" s="72">
        <f>AIM3+1</f>
        <v>45883</v>
      </c>
      <c r="AIQ3" s="8">
        <f>AIN3+1</f>
        <v>45883</v>
      </c>
      <c r="AIR3" s="8"/>
      <c r="AIS3" s="9">
        <f>AIQ3+1</f>
        <v>45884</v>
      </c>
      <c r="AIT3" s="72">
        <f>AIS3+1</f>
        <v>45885</v>
      </c>
      <c r="AIU3" s="9">
        <f>AIS3+1</f>
        <v>45885</v>
      </c>
      <c r="AIV3" s="8"/>
      <c r="AIW3" s="72">
        <f>AIT3+1</f>
        <v>45886</v>
      </c>
      <c r="AIX3" s="9">
        <f>AIU3+1</f>
        <v>45886</v>
      </c>
      <c r="AIY3" s="8"/>
      <c r="AIZ3" s="72">
        <f>AIW3+1</f>
        <v>45887</v>
      </c>
      <c r="AJA3" s="8">
        <f>AIX3+1</f>
        <v>45887</v>
      </c>
      <c r="AJB3" s="8"/>
      <c r="AJC3" s="72">
        <f>AIZ3+1</f>
        <v>45888</v>
      </c>
      <c r="AJD3" s="8">
        <f>AJA3+1</f>
        <v>45888</v>
      </c>
      <c r="AJE3" s="8"/>
      <c r="AJF3" s="72">
        <f>AJC3+1</f>
        <v>45889</v>
      </c>
      <c r="AJG3" s="8">
        <f>AJD3+1</f>
        <v>45889</v>
      </c>
      <c r="AJH3" s="8"/>
      <c r="AJI3" s="72">
        <f>AJF3+1</f>
        <v>45890</v>
      </c>
      <c r="AJJ3" s="8">
        <f>AJG3+1</f>
        <v>45890</v>
      </c>
      <c r="AJK3" s="8"/>
      <c r="AJL3" s="72">
        <f>AJI3+1</f>
        <v>45891</v>
      </c>
      <c r="AJM3" s="8">
        <f>AJJ3+1</f>
        <v>45891</v>
      </c>
      <c r="AJN3" s="8"/>
      <c r="AJO3" s="72">
        <f>AJL3+1</f>
        <v>45892</v>
      </c>
      <c r="AJP3" s="8">
        <f>AJM3+1</f>
        <v>45892</v>
      </c>
      <c r="AJQ3" s="8"/>
      <c r="AJR3" s="9">
        <f>AJP3+1</f>
        <v>45893</v>
      </c>
      <c r="AJS3" s="72">
        <f>AJR3+1</f>
        <v>45894</v>
      </c>
      <c r="AJT3" s="8">
        <f>AJR3+1</f>
        <v>45894</v>
      </c>
      <c r="AJU3" s="8"/>
      <c r="AJV3" s="72">
        <f>AJS3+1</f>
        <v>45895</v>
      </c>
      <c r="AJW3" s="8">
        <f>AJT3+1</f>
        <v>45895</v>
      </c>
      <c r="AJX3" s="8"/>
      <c r="AJY3" s="72">
        <f>AJV3+1</f>
        <v>45896</v>
      </c>
      <c r="AJZ3" s="8">
        <f>AJW3+1</f>
        <v>45896</v>
      </c>
      <c r="AKA3" s="8"/>
      <c r="AKB3" s="72">
        <f>AJY3+1</f>
        <v>45897</v>
      </c>
      <c r="AKC3" s="8">
        <f>AJZ3+1</f>
        <v>45897</v>
      </c>
      <c r="AKD3" s="8"/>
      <c r="AKE3" s="72">
        <f>AKB3+1</f>
        <v>45898</v>
      </c>
      <c r="AKF3" s="8">
        <f>AKC3+1</f>
        <v>45898</v>
      </c>
      <c r="AKG3" s="8"/>
      <c r="AKH3" s="72">
        <f>AKE3+1</f>
        <v>45899</v>
      </c>
      <c r="AKI3" s="8">
        <f>AKF3+1</f>
        <v>45899</v>
      </c>
      <c r="AKJ3" s="8"/>
      <c r="AKK3" s="9">
        <f>AKI3+1</f>
        <v>45900</v>
      </c>
      <c r="AKL3" s="72">
        <f>AKK3+1</f>
        <v>45901</v>
      </c>
      <c r="AKM3" s="8">
        <f>AKK3+1</f>
        <v>45901</v>
      </c>
      <c r="AKN3" s="8"/>
      <c r="AKO3" s="72">
        <f>AKL3+1</f>
        <v>45902</v>
      </c>
      <c r="AKP3" s="8">
        <f>AKM3+1</f>
        <v>45902</v>
      </c>
      <c r="AKQ3" s="8"/>
      <c r="AKR3" s="72">
        <f>AKO3+1</f>
        <v>45903</v>
      </c>
      <c r="AKS3" s="8">
        <f>AKP3+1</f>
        <v>45903</v>
      </c>
      <c r="AKT3" s="8"/>
      <c r="AKU3" s="72">
        <f>AKR3+1</f>
        <v>45904</v>
      </c>
      <c r="AKV3" s="8">
        <f>AKS3+1</f>
        <v>45904</v>
      </c>
      <c r="AKW3" s="8"/>
      <c r="AKX3" s="72">
        <f>AKU3+1</f>
        <v>45905</v>
      </c>
      <c r="AKY3" s="8">
        <f>AKV3+1</f>
        <v>45905</v>
      </c>
      <c r="AKZ3" s="8"/>
      <c r="ALA3" s="72">
        <f>AKX3+1</f>
        <v>45906</v>
      </c>
      <c r="ALB3" s="8">
        <f>AKY3+1</f>
        <v>45906</v>
      </c>
      <c r="ALC3" s="8"/>
      <c r="ALD3" s="9">
        <f>ALB3+1</f>
        <v>45907</v>
      </c>
      <c r="ALE3" s="72">
        <f>ALD3+1</f>
        <v>45908</v>
      </c>
      <c r="ALF3" s="8">
        <f>ALD3+1</f>
        <v>45908</v>
      </c>
      <c r="ALG3" s="8"/>
      <c r="ALH3" s="72">
        <f>ALE3+1</f>
        <v>45909</v>
      </c>
      <c r="ALI3" s="8">
        <f>ALF3+1</f>
        <v>45909</v>
      </c>
      <c r="ALJ3" s="8"/>
      <c r="ALK3" s="72">
        <f>ALH3+1</f>
        <v>45910</v>
      </c>
      <c r="ALL3" s="8">
        <f>ALI3+1</f>
        <v>45910</v>
      </c>
      <c r="ALM3" s="8"/>
      <c r="ALN3" s="72">
        <f>ALK3+1</f>
        <v>45911</v>
      </c>
      <c r="ALO3" s="8">
        <f>ALL3+1</f>
        <v>45911</v>
      </c>
      <c r="ALP3" s="8"/>
      <c r="ALQ3" s="72">
        <f>ALN3+1</f>
        <v>45912</v>
      </c>
      <c r="ALR3" s="8">
        <f>ALO3+1</f>
        <v>45912</v>
      </c>
      <c r="ALS3" s="8"/>
      <c r="ALT3" s="72">
        <f>ALQ3+1</f>
        <v>45913</v>
      </c>
      <c r="ALU3" s="8">
        <f>ALR3+1</f>
        <v>45913</v>
      </c>
      <c r="ALV3" s="8"/>
      <c r="ALW3" s="9">
        <f>ALU3+1</f>
        <v>45914</v>
      </c>
      <c r="ALX3" s="72">
        <f>ALW3+1</f>
        <v>45915</v>
      </c>
      <c r="ALY3" s="8">
        <f>ALW3+1</f>
        <v>45915</v>
      </c>
      <c r="ALZ3" s="8"/>
      <c r="AMA3" s="72">
        <f>ALX3+1</f>
        <v>45916</v>
      </c>
      <c r="AMB3" s="8">
        <f>ALY3+1</f>
        <v>45916</v>
      </c>
      <c r="AMC3" s="8"/>
      <c r="AMD3" s="72">
        <f>AMA3+1</f>
        <v>45917</v>
      </c>
      <c r="AME3" s="8">
        <f>AMB3+1</f>
        <v>45917</v>
      </c>
      <c r="AMF3" s="8"/>
      <c r="AMG3" s="72">
        <f>AMD3+1</f>
        <v>45918</v>
      </c>
      <c r="AMH3" s="8">
        <f>AME3+1</f>
        <v>45918</v>
      </c>
      <c r="AMI3" s="8"/>
      <c r="AMJ3" s="72">
        <f>AMG3+1</f>
        <v>45919</v>
      </c>
      <c r="AMK3" s="8">
        <f>AMH3+1</f>
        <v>45919</v>
      </c>
      <c r="AML3" s="8"/>
      <c r="AMM3" s="72">
        <f>AMJ3+1</f>
        <v>45920</v>
      </c>
      <c r="AMN3" s="8">
        <f>AMK3+1</f>
        <v>45920</v>
      </c>
      <c r="AMO3" s="8"/>
      <c r="AMP3" s="9">
        <f>AMN3+1</f>
        <v>45921</v>
      </c>
      <c r="AMQ3" s="72">
        <f>AMP3+1</f>
        <v>45922</v>
      </c>
      <c r="AMR3" s="8">
        <f>AMP3+1</f>
        <v>45922</v>
      </c>
      <c r="AMS3" s="8"/>
      <c r="AMT3" s="72">
        <f>AMQ3+1</f>
        <v>45923</v>
      </c>
      <c r="AMU3" s="8">
        <f>AMR3+1</f>
        <v>45923</v>
      </c>
      <c r="AMV3" s="8"/>
      <c r="AMW3" s="72">
        <f>AMT3+1</f>
        <v>45924</v>
      </c>
      <c r="AMX3" s="8">
        <f>AMU3+1</f>
        <v>45924</v>
      </c>
      <c r="AMY3" s="8"/>
      <c r="AMZ3" s="72">
        <f>AMW3+1</f>
        <v>45925</v>
      </c>
      <c r="ANA3" s="8">
        <f>AMX3+1</f>
        <v>45925</v>
      </c>
      <c r="ANB3" s="8"/>
      <c r="ANC3" s="72">
        <f>AMZ3+1</f>
        <v>45926</v>
      </c>
      <c r="AND3" s="8">
        <f>ANA3+1</f>
        <v>45926</v>
      </c>
      <c r="ANE3" s="8"/>
      <c r="ANF3" s="72">
        <f>ANC3+1</f>
        <v>45927</v>
      </c>
      <c r="ANG3" s="8">
        <f>AND3+1</f>
        <v>45927</v>
      </c>
      <c r="ANH3" s="8"/>
      <c r="ANI3" s="9">
        <f>ANG3+1</f>
        <v>45928</v>
      </c>
      <c r="ANJ3" s="72">
        <f>ANI3+1</f>
        <v>45929</v>
      </c>
      <c r="ANK3" s="8">
        <f>ANI3+1</f>
        <v>45929</v>
      </c>
      <c r="ANL3" s="8"/>
      <c r="ANM3" s="72">
        <f>ANJ3+1</f>
        <v>45930</v>
      </c>
      <c r="ANN3" s="8">
        <f>ANK3+1</f>
        <v>45930</v>
      </c>
      <c r="ANO3" s="8"/>
      <c r="ANP3" s="72">
        <f>ANM3+1</f>
        <v>45931</v>
      </c>
      <c r="ANQ3" s="8">
        <f>ANN3+1</f>
        <v>45931</v>
      </c>
      <c r="ANR3" s="8"/>
      <c r="ANS3" s="9">
        <f>ANQ3+1</f>
        <v>45932</v>
      </c>
      <c r="ANT3" s="72">
        <f>ANS3+1</f>
        <v>45933</v>
      </c>
      <c r="ANU3" s="8">
        <f>ANS3+1</f>
        <v>45933</v>
      </c>
      <c r="ANV3" s="8"/>
      <c r="ANW3" s="72">
        <f>ANT3+1</f>
        <v>45934</v>
      </c>
      <c r="ANX3" s="8">
        <f>ANU3+1</f>
        <v>45934</v>
      </c>
      <c r="ANY3" s="8"/>
      <c r="ANZ3" s="72">
        <f>ANW3+1</f>
        <v>45935</v>
      </c>
      <c r="AOA3" s="9">
        <f t="shared" ref="AOA3" si="24">ANX3+1</f>
        <v>45935</v>
      </c>
      <c r="AOB3" s="8"/>
      <c r="AOC3" s="72">
        <f>ANZ3+1</f>
        <v>45936</v>
      </c>
      <c r="AOD3" s="8">
        <f t="shared" ref="AOD3" si="25">AOA3+1</f>
        <v>45936</v>
      </c>
      <c r="AOE3" s="8"/>
      <c r="AOF3" s="72">
        <f>AOC3+1</f>
        <v>45937</v>
      </c>
      <c r="AOG3" s="8">
        <f t="shared" ref="AOG3" si="26">AOD3+1</f>
        <v>45937</v>
      </c>
      <c r="AOH3" s="8"/>
      <c r="AOI3" s="72">
        <f>AOF3+1</f>
        <v>45938</v>
      </c>
      <c r="AOJ3" s="8">
        <f t="shared" ref="AOJ3" si="27">AOG3+1</f>
        <v>45938</v>
      </c>
      <c r="AOK3" s="8"/>
      <c r="AOL3" s="72">
        <f>AOI3+1</f>
        <v>45939</v>
      </c>
      <c r="AOM3" s="8">
        <f t="shared" ref="AOM3" si="28">AOJ3+1</f>
        <v>45939</v>
      </c>
      <c r="AON3" s="8"/>
      <c r="AOO3" s="72">
        <f>AOL3+1</f>
        <v>45940</v>
      </c>
      <c r="AOP3" s="8">
        <f t="shared" ref="AOP3" si="29">AOM3+1</f>
        <v>45940</v>
      </c>
      <c r="AOQ3" s="8"/>
      <c r="AOR3" s="72">
        <f>AOO3+1</f>
        <v>45941</v>
      </c>
      <c r="AOS3" s="8">
        <f t="shared" ref="AOS3" si="30">AOP3+1</f>
        <v>45941</v>
      </c>
      <c r="AOT3" s="8"/>
      <c r="AOU3" s="9">
        <f t="shared" ref="AOU3" si="31">AOS3+1</f>
        <v>45942</v>
      </c>
      <c r="AOV3" s="72">
        <f>AOU3+1</f>
        <v>45943</v>
      </c>
      <c r="AOW3" s="8">
        <f t="shared" ref="AOW3" si="32">AOU3+1</f>
        <v>45943</v>
      </c>
      <c r="AOX3" s="8"/>
      <c r="AOY3" s="72">
        <f>AOV3+1</f>
        <v>45944</v>
      </c>
      <c r="AOZ3" s="8">
        <f t="shared" ref="AOZ3" si="33">AOW3+1</f>
        <v>45944</v>
      </c>
      <c r="APA3" s="8"/>
      <c r="APB3" s="72">
        <f>AOY3+1</f>
        <v>45945</v>
      </c>
      <c r="APC3" s="8">
        <f t="shared" ref="APC3" si="34">AOZ3+1</f>
        <v>45945</v>
      </c>
      <c r="APD3" s="8"/>
      <c r="APE3" s="72">
        <f>APB3+1</f>
        <v>45946</v>
      </c>
      <c r="APF3" s="8">
        <f t="shared" ref="APF3" si="35">APC3+1</f>
        <v>45946</v>
      </c>
      <c r="APG3" s="8"/>
      <c r="APH3" s="72">
        <f>APE3+1</f>
        <v>45947</v>
      </c>
      <c r="API3" s="8">
        <f t="shared" ref="API3" si="36">APF3+1</f>
        <v>45947</v>
      </c>
      <c r="APJ3" s="8"/>
      <c r="APK3" s="72">
        <f>APH3+1</f>
        <v>45948</v>
      </c>
      <c r="APL3" s="8">
        <f>API3+1</f>
        <v>45948</v>
      </c>
      <c r="APM3" s="8"/>
      <c r="APN3" s="72">
        <f>APK3+1</f>
        <v>45949</v>
      </c>
      <c r="APO3" s="8">
        <f t="shared" ref="APO3" si="37">APL3+1</f>
        <v>45949</v>
      </c>
      <c r="APP3" s="8"/>
      <c r="APQ3" s="9">
        <f t="shared" ref="APQ3" si="38">APO3+1</f>
        <v>45950</v>
      </c>
      <c r="APR3" s="9">
        <f t="shared" ref="APR3" si="39">APQ3+1</f>
        <v>45951</v>
      </c>
      <c r="APS3" s="9">
        <f t="shared" ref="APS3" si="40">APR3+1</f>
        <v>45952</v>
      </c>
      <c r="APT3" s="9">
        <f t="shared" ref="APT3" si="41">APS3+1</f>
        <v>45953</v>
      </c>
      <c r="APU3" s="72">
        <f>APT3+1</f>
        <v>45954</v>
      </c>
      <c r="APV3" s="8">
        <f t="shared" ref="APV3" si="42">APT3+1</f>
        <v>45954</v>
      </c>
      <c r="APW3" s="8"/>
      <c r="APX3" s="72">
        <f>APU3+1</f>
        <v>45955</v>
      </c>
      <c r="APY3" s="8">
        <f t="shared" ref="APY3" si="43">APV3+1</f>
        <v>45955</v>
      </c>
      <c r="APZ3" s="8"/>
      <c r="AQA3" s="9">
        <f t="shared" ref="AQA3" si="44">APY3+1</f>
        <v>45956</v>
      </c>
      <c r="AQB3" s="72">
        <f>AQA3+1</f>
        <v>45957</v>
      </c>
      <c r="AQC3" s="8">
        <f t="shared" ref="AQC3" si="45">AQA3+1</f>
        <v>45957</v>
      </c>
      <c r="AQD3" s="8"/>
      <c r="AQE3" s="72">
        <f>AQB3+1</f>
        <v>45958</v>
      </c>
      <c r="AQF3" s="8">
        <f t="shared" ref="AQF3" si="46">AQC3+1</f>
        <v>45958</v>
      </c>
      <c r="AQG3" s="8"/>
      <c r="AQH3" s="72">
        <f>AQE3+1</f>
        <v>45959</v>
      </c>
      <c r="AQI3" s="8">
        <f t="shared" ref="AQI3" si="47">AQF3+1</f>
        <v>45959</v>
      </c>
      <c r="AQJ3" s="8"/>
      <c r="AQK3" s="72">
        <f>AQH3+1</f>
        <v>45960</v>
      </c>
      <c r="AQL3" s="8">
        <f t="shared" ref="AQL3" si="48">AQI3+1</f>
        <v>45960</v>
      </c>
      <c r="AQM3" s="8"/>
      <c r="AQN3" s="72">
        <f>AQK3+1</f>
        <v>45961</v>
      </c>
      <c r="AQO3" s="8">
        <f t="shared" ref="AQO3" si="49">AQL3+1</f>
        <v>45961</v>
      </c>
      <c r="AQP3" s="8"/>
      <c r="AQQ3" s="72">
        <f>AQN3+1</f>
        <v>45962</v>
      </c>
      <c r="AQR3" s="8">
        <f t="shared" ref="AQR3" si="50">AQO3+1</f>
        <v>45962</v>
      </c>
      <c r="AQS3" s="8"/>
      <c r="AQT3" s="9">
        <f t="shared" ref="AQT3" si="51">AQR3+1</f>
        <v>45963</v>
      </c>
      <c r="AQU3" s="72">
        <f>AQT3+1</f>
        <v>45964</v>
      </c>
      <c r="AQV3" s="8">
        <f t="shared" ref="AQV3" si="52">AQT3+1</f>
        <v>45964</v>
      </c>
      <c r="AQW3" s="8"/>
      <c r="AQX3" s="72">
        <f>AQU3+1</f>
        <v>45965</v>
      </c>
      <c r="AQY3" s="8">
        <f t="shared" ref="AQY3" si="53">AQV3+1</f>
        <v>45965</v>
      </c>
      <c r="AQZ3" s="8"/>
      <c r="ARA3" s="72">
        <f>AQX3+1</f>
        <v>45966</v>
      </c>
      <c r="ARB3" s="8">
        <f t="shared" ref="ARB3" si="54">AQY3+1</f>
        <v>45966</v>
      </c>
      <c r="ARC3" s="8"/>
      <c r="ARD3" s="72">
        <f>ARA3+1</f>
        <v>45967</v>
      </c>
      <c r="ARE3" s="8">
        <f t="shared" ref="ARE3" si="55">ARB3+1</f>
        <v>45967</v>
      </c>
      <c r="ARF3" s="8"/>
      <c r="ARG3" s="72">
        <f>ARD3+1</f>
        <v>45968</v>
      </c>
      <c r="ARH3" s="8">
        <f>ARE3+1</f>
        <v>45968</v>
      </c>
      <c r="ARI3" s="8"/>
      <c r="ARJ3" s="72">
        <f>ARG3+1</f>
        <v>45969</v>
      </c>
      <c r="ARK3" s="8">
        <f t="shared" ref="ARK3" si="56">ARH3+1</f>
        <v>45969</v>
      </c>
      <c r="ARL3" s="8"/>
      <c r="ARM3" s="9">
        <f t="shared" ref="ARM3" si="57">ARK3+1</f>
        <v>45970</v>
      </c>
      <c r="ARN3" s="72">
        <f>ARM3+1</f>
        <v>45971</v>
      </c>
      <c r="ARO3" s="8">
        <f t="shared" ref="ARO3" si="58">ARM3+1</f>
        <v>45971</v>
      </c>
      <c r="ARP3" s="8"/>
      <c r="ARQ3" s="72">
        <f>ARN3+1</f>
        <v>45972</v>
      </c>
      <c r="ARR3" s="8">
        <f>ARO3+1</f>
        <v>45972</v>
      </c>
      <c r="ARS3" s="8"/>
      <c r="ART3" s="72">
        <f>ARQ3+1</f>
        <v>45973</v>
      </c>
      <c r="ARU3" s="8">
        <f t="shared" ref="ARU3" si="59">ARR3+1</f>
        <v>45973</v>
      </c>
      <c r="ARV3" s="8"/>
      <c r="ARW3" s="72">
        <f>ART3+1</f>
        <v>45974</v>
      </c>
      <c r="ARX3" s="8">
        <f t="shared" ref="ARX3" si="60">ARU3+1</f>
        <v>45974</v>
      </c>
      <c r="ARY3" s="8"/>
      <c r="ARZ3" s="72">
        <f>ARW3+1</f>
        <v>45975</v>
      </c>
      <c r="ASA3" s="8">
        <f t="shared" ref="ASA3" si="61">ARX3+1</f>
        <v>45975</v>
      </c>
      <c r="ASB3" s="8"/>
      <c r="ASC3" s="72">
        <f>ARZ3+1</f>
        <v>45976</v>
      </c>
      <c r="ASD3" s="8">
        <f t="shared" ref="ASD3" si="62">ASA3+1</f>
        <v>45976</v>
      </c>
      <c r="ASE3" s="8"/>
      <c r="ASF3" s="9">
        <f t="shared" ref="ASF3" si="63">ASD3+1</f>
        <v>45977</v>
      </c>
      <c r="ASG3" s="72">
        <f>ASF3+1</f>
        <v>45978</v>
      </c>
      <c r="ASH3" s="8">
        <f t="shared" ref="ASH3" si="64">ASF3+1</f>
        <v>45978</v>
      </c>
      <c r="ASI3" s="8"/>
      <c r="ASJ3" s="72">
        <f>ASG3+1</f>
        <v>45979</v>
      </c>
      <c r="ASK3" s="8">
        <f t="shared" ref="ASK3" si="65">ASH3+1</f>
        <v>45979</v>
      </c>
      <c r="ASL3" s="8"/>
      <c r="ASM3" s="72">
        <f>ASJ3+1</f>
        <v>45980</v>
      </c>
      <c r="ASN3" s="8">
        <f t="shared" ref="ASN3" si="66">ASK3+1</f>
        <v>45980</v>
      </c>
      <c r="ASO3" s="8"/>
      <c r="ASP3" s="72">
        <f>ASM3+1</f>
        <v>45981</v>
      </c>
      <c r="ASQ3" s="8">
        <f t="shared" ref="ASQ3" si="67">ASN3+1</f>
        <v>45981</v>
      </c>
      <c r="ASR3" s="8"/>
      <c r="ASS3" s="72">
        <f>ASP3+1</f>
        <v>45982</v>
      </c>
      <c r="AST3" s="8">
        <f t="shared" ref="AST3" si="68">ASQ3+1</f>
        <v>45982</v>
      </c>
      <c r="ASU3" s="8"/>
      <c r="ASV3" s="72">
        <f>ASS3+1</f>
        <v>45983</v>
      </c>
      <c r="ASW3" s="8">
        <f t="shared" ref="ASW3" si="69">AST3+1</f>
        <v>45983</v>
      </c>
      <c r="ASX3" s="8"/>
      <c r="ASY3" s="9">
        <f t="shared" ref="ASY3" si="70">ASW3+1</f>
        <v>45984</v>
      </c>
      <c r="ASZ3" s="72">
        <f>ASY3+1</f>
        <v>45985</v>
      </c>
      <c r="ATA3" s="8">
        <f t="shared" ref="ATA3" si="71">ASY3+1</f>
        <v>45985</v>
      </c>
      <c r="ATB3" s="8"/>
      <c r="ATC3" s="72">
        <f>ASZ3+1</f>
        <v>45986</v>
      </c>
      <c r="ATD3" s="8">
        <f t="shared" ref="ATD3" si="72">ATA3+1</f>
        <v>45986</v>
      </c>
      <c r="ATE3" s="8"/>
      <c r="ATF3" s="72">
        <f>ATC3+1</f>
        <v>45987</v>
      </c>
      <c r="ATG3" s="8">
        <f t="shared" ref="ATG3" si="73">ATD3+1</f>
        <v>45987</v>
      </c>
      <c r="ATH3" s="8"/>
      <c r="ATI3" s="72">
        <f>ATF3+1</f>
        <v>45988</v>
      </c>
      <c r="ATJ3" s="8">
        <f t="shared" ref="ATJ3" si="74">ATG3+1</f>
        <v>45988</v>
      </c>
      <c r="ATK3" s="8"/>
      <c r="ATL3" s="72">
        <f>ATI3+1</f>
        <v>45989</v>
      </c>
      <c r="ATM3" s="8">
        <f t="shared" ref="ATM3" si="75">ATJ3+1</f>
        <v>45989</v>
      </c>
      <c r="ATN3" s="8"/>
      <c r="ATO3" s="72">
        <f>ATL3+1</f>
        <v>45990</v>
      </c>
      <c r="ATP3" s="8">
        <f t="shared" ref="ATP3" si="76">ATM3+1</f>
        <v>45990</v>
      </c>
      <c r="ATQ3" s="8"/>
      <c r="ATR3" s="9">
        <f t="shared" ref="ATR3" si="77">ATP3+1</f>
        <v>45991</v>
      </c>
      <c r="ATS3" s="72">
        <f>ATR3+1</f>
        <v>45992</v>
      </c>
      <c r="ATT3" s="8">
        <f t="shared" ref="ATT3" si="78">ATR3+1</f>
        <v>45992</v>
      </c>
      <c r="ATU3" s="8"/>
      <c r="ATV3" s="72">
        <f>ATS3+1</f>
        <v>45993</v>
      </c>
      <c r="ATW3" s="8">
        <f t="shared" ref="ATW3" si="79">ATT3+1</f>
        <v>45993</v>
      </c>
      <c r="ATX3" s="8"/>
      <c r="ATY3" s="72">
        <f>ATV3+1</f>
        <v>45994</v>
      </c>
      <c r="ATZ3" s="8">
        <f t="shared" ref="ATZ3" si="80">ATW3+1</f>
        <v>45994</v>
      </c>
      <c r="AUA3" s="8"/>
      <c r="AUB3" s="72">
        <f>ATY3+1</f>
        <v>45995</v>
      </c>
      <c r="AUC3" s="8">
        <f t="shared" ref="AUC3" si="81">ATZ3+1</f>
        <v>45995</v>
      </c>
      <c r="AUD3" s="8"/>
      <c r="AUE3" s="72">
        <f>AUB3+1</f>
        <v>45996</v>
      </c>
      <c r="AUF3" s="8">
        <f t="shared" ref="AUF3" si="82">AUC3+1</f>
        <v>45996</v>
      </c>
      <c r="AUG3" s="8"/>
      <c r="AUH3" s="72">
        <f>AUE3+1</f>
        <v>45997</v>
      </c>
      <c r="AUI3" s="8">
        <f t="shared" ref="AUI3" si="83">AUF3+1</f>
        <v>45997</v>
      </c>
      <c r="AUJ3" s="8"/>
      <c r="AUK3" s="9">
        <f t="shared" ref="AUK3" si="84">AUI3+1</f>
        <v>45998</v>
      </c>
      <c r="AUL3" s="72">
        <f>AUK3+1</f>
        <v>45999</v>
      </c>
      <c r="AUM3" s="8">
        <f t="shared" ref="AUM3" si="85">AUK3+1</f>
        <v>45999</v>
      </c>
      <c r="AUN3" s="8"/>
      <c r="AUO3" s="72">
        <f>AUL3+1</f>
        <v>46000</v>
      </c>
      <c r="AUP3" s="8">
        <f t="shared" ref="AUP3" si="86">AUM3+1</f>
        <v>46000</v>
      </c>
      <c r="AUQ3" s="8"/>
      <c r="AUR3" s="72">
        <f>AUO3+1</f>
        <v>46001</v>
      </c>
      <c r="AUS3" s="8">
        <f t="shared" ref="AUS3" si="87">AUP3+1</f>
        <v>46001</v>
      </c>
      <c r="AUT3" s="8"/>
      <c r="AUU3" s="72">
        <f>AUR3+1</f>
        <v>46002</v>
      </c>
      <c r="AUV3" s="8">
        <f t="shared" ref="AUV3" si="88">AUS3+1</f>
        <v>46002</v>
      </c>
      <c r="AUW3" s="8"/>
      <c r="AUX3" s="72">
        <f>AUU3+1</f>
        <v>46003</v>
      </c>
      <c r="AUY3" s="8">
        <f t="shared" ref="AUY3" si="89">AUV3+1</f>
        <v>46003</v>
      </c>
      <c r="AUZ3" s="8"/>
      <c r="AVA3" s="72">
        <f>AUX3+1</f>
        <v>46004</v>
      </c>
      <c r="AVB3" s="8">
        <f t="shared" ref="AVB3" si="90">AUY3+1</f>
        <v>46004</v>
      </c>
      <c r="AVC3" s="8"/>
      <c r="AVD3" s="9">
        <f t="shared" ref="AVD3" si="91">AVB3+1</f>
        <v>46005</v>
      </c>
      <c r="AVE3" s="72">
        <f>AVD3+1</f>
        <v>46006</v>
      </c>
      <c r="AVF3" s="8">
        <f t="shared" ref="AVF3" si="92">AVD3+1</f>
        <v>46006</v>
      </c>
      <c r="AVG3" s="8"/>
      <c r="AVH3" s="72">
        <f>AVE3+1</f>
        <v>46007</v>
      </c>
      <c r="AVI3" s="8">
        <f t="shared" ref="AVI3" si="93">AVF3+1</f>
        <v>46007</v>
      </c>
      <c r="AVJ3" s="8"/>
      <c r="AVK3" s="72">
        <f>AVH3+1</f>
        <v>46008</v>
      </c>
      <c r="AVL3" s="8">
        <f t="shared" ref="AVL3" si="94">AVI3+1</f>
        <v>46008</v>
      </c>
      <c r="AVM3" s="8"/>
      <c r="AVN3" s="72">
        <f>AVK3+1</f>
        <v>46009</v>
      </c>
      <c r="AVO3" s="8">
        <f t="shared" ref="AVO3" si="95">AVL3+1</f>
        <v>46009</v>
      </c>
      <c r="AVP3" s="8"/>
      <c r="AVQ3" s="72">
        <f>AVN3+1</f>
        <v>46010</v>
      </c>
      <c r="AVR3" s="8">
        <f t="shared" ref="AVR3" si="96">AVO3+1</f>
        <v>46010</v>
      </c>
      <c r="AVS3" s="8"/>
      <c r="AVT3" s="72">
        <f>AVQ3+1</f>
        <v>46011</v>
      </c>
      <c r="AVU3" s="8">
        <f t="shared" ref="AVU3" si="97">AVR3+1</f>
        <v>46011</v>
      </c>
      <c r="AVV3" s="8"/>
      <c r="AVW3" s="9">
        <f t="shared" ref="AVW3" si="98">AVU3+1</f>
        <v>46012</v>
      </c>
      <c r="AVX3" s="72">
        <f>AVW3+1</f>
        <v>46013</v>
      </c>
      <c r="AVY3" s="8">
        <f t="shared" ref="AVY3" si="99">AVW3+1</f>
        <v>46013</v>
      </c>
      <c r="AVZ3" s="8"/>
      <c r="AWA3" s="72">
        <f>AVX3+1</f>
        <v>46014</v>
      </c>
      <c r="AWB3" s="8">
        <f t="shared" ref="AWB3" si="100">AVY3+1</f>
        <v>46014</v>
      </c>
      <c r="AWC3" s="8"/>
      <c r="AWD3" s="72">
        <f>AWA3+1</f>
        <v>46015</v>
      </c>
      <c r="AWE3" s="8">
        <f t="shared" ref="AWE3" si="101">AWB3+1</f>
        <v>46015</v>
      </c>
      <c r="AWF3" s="8"/>
      <c r="AWG3" s="72">
        <f>AWD3+1</f>
        <v>46016</v>
      </c>
      <c r="AWH3" s="8">
        <f t="shared" ref="AWH3" si="102">AWE3+1</f>
        <v>46016</v>
      </c>
      <c r="AWI3" s="8"/>
      <c r="AWJ3" s="8">
        <f t="shared" ref="AWJ3" si="103">AWH3+1</f>
        <v>46017</v>
      </c>
      <c r="AWK3" s="8">
        <f t="shared" ref="AWK3" si="104">AWJ3+1</f>
        <v>46018</v>
      </c>
      <c r="AWL3" s="9">
        <f t="shared" ref="AWL3" si="105">AWK3+1</f>
        <v>46019</v>
      </c>
      <c r="AWM3" s="8">
        <f t="shared" ref="AWM3" si="106">AWL3+1</f>
        <v>46020</v>
      </c>
      <c r="AWN3" s="8">
        <f t="shared" ref="AWN3" si="107">AWM3+1</f>
        <v>46021</v>
      </c>
      <c r="AWO3" s="8">
        <f t="shared" ref="AWO3" si="108">AWN3+1</f>
        <v>46022</v>
      </c>
      <c r="AWP3" s="8">
        <f t="shared" ref="AWP3" si="109">AWO3+1</f>
        <v>46023</v>
      </c>
      <c r="AWQ3" s="8">
        <f t="shared" ref="AWQ3" si="110">AWP3+1</f>
        <v>46024</v>
      </c>
      <c r="AWR3" s="8">
        <f t="shared" ref="AWR3" si="111">AWQ3+1</f>
        <v>46025</v>
      </c>
      <c r="AWS3" s="9">
        <f t="shared" ref="AWS3" si="112">AWR3+1</f>
        <v>46026</v>
      </c>
      <c r="AWT3" s="8">
        <f t="shared" ref="AWT3" si="113">AWS3+1</f>
        <v>46027</v>
      </c>
      <c r="AWU3" s="8">
        <f t="shared" ref="AWU3" si="114">AWT3+1</f>
        <v>46028</v>
      </c>
      <c r="AWV3" s="8">
        <f t="shared" ref="AWV3" si="115">AWU3+1</f>
        <v>46029</v>
      </c>
      <c r="AWW3" s="8">
        <f t="shared" ref="AWW3" si="116">AWV3+1</f>
        <v>46030</v>
      </c>
      <c r="AWX3" s="8">
        <f t="shared" ref="AWX3" si="117">AWW3+1</f>
        <v>46031</v>
      </c>
      <c r="AWY3" s="8">
        <f t="shared" ref="AWY3" si="118">AWX3+1</f>
        <v>46032</v>
      </c>
      <c r="AWZ3" s="9">
        <f t="shared" ref="AWZ3" si="119">AWY3+1</f>
        <v>46033</v>
      </c>
      <c r="AXA3" s="8">
        <f t="shared" ref="AXA3" si="120">AWZ3+1</f>
        <v>46034</v>
      </c>
      <c r="AXB3" s="8">
        <f t="shared" ref="AXB3" si="121">AXA3+1</f>
        <v>46035</v>
      </c>
      <c r="AXC3" s="8">
        <f t="shared" ref="AXC3" si="122">AXB3+1</f>
        <v>46036</v>
      </c>
      <c r="AXD3" s="8">
        <f t="shared" ref="AXD3" si="123">AXC3+1</f>
        <v>46037</v>
      </c>
      <c r="AXE3" s="8">
        <f t="shared" ref="AXE3" si="124">AXD3+1</f>
        <v>46038</v>
      </c>
      <c r="AXF3" s="8">
        <f t="shared" ref="AXF3" si="125">AXE3+1</f>
        <v>46039</v>
      </c>
      <c r="AXG3" s="9">
        <f t="shared" ref="AXG3" si="126">AXF3+1</f>
        <v>46040</v>
      </c>
      <c r="AXH3" s="8">
        <f t="shared" ref="AXH3" si="127">AXG3+1</f>
        <v>46041</v>
      </c>
      <c r="AXI3" s="8">
        <f t="shared" ref="AXI3" si="128">AXH3+1</f>
        <v>46042</v>
      </c>
      <c r="AXJ3" s="8">
        <f t="shared" ref="AXJ3" si="129">AXI3+1</f>
        <v>46043</v>
      </c>
      <c r="AXK3" s="8">
        <f t="shared" ref="AXK3" si="130">AXJ3+1</f>
        <v>46044</v>
      </c>
      <c r="AXL3" s="8">
        <f t="shared" ref="AXL3" si="131">AXK3+1</f>
        <v>46045</v>
      </c>
      <c r="AXM3" s="8">
        <f t="shared" ref="AXM3" si="132">AXL3+1</f>
        <v>46046</v>
      </c>
      <c r="AXN3" s="9">
        <f t="shared" ref="AXN3" si="133">AXM3+1</f>
        <v>46047</v>
      </c>
      <c r="AXO3" s="8">
        <f t="shared" ref="AXO3" si="134">AXN3+1</f>
        <v>46048</v>
      </c>
      <c r="AXP3" s="8">
        <f t="shared" ref="AXP3" si="135">AXO3+1</f>
        <v>46049</v>
      </c>
      <c r="AXQ3" s="8">
        <f t="shared" ref="AXQ3" si="136">AXP3+1</f>
        <v>46050</v>
      </c>
      <c r="AXR3" s="8">
        <f t="shared" ref="AXR3" si="137">AXQ3+1</f>
        <v>46051</v>
      </c>
      <c r="AXS3" s="8">
        <f t="shared" ref="AXS3" si="138">AXR3+1</f>
        <v>46052</v>
      </c>
      <c r="AXT3" s="8">
        <f t="shared" ref="AXT3" si="139">AXS3+1</f>
        <v>46053</v>
      </c>
      <c r="AXU3" s="9">
        <f t="shared" ref="AXU3" si="140">AXT3+1</f>
        <v>46054</v>
      </c>
      <c r="AXV3" s="8">
        <f t="shared" ref="AXV3" si="141">AXU3+1</f>
        <v>46055</v>
      </c>
      <c r="AXW3" s="8">
        <f t="shared" ref="AXW3" si="142">AXV3+1</f>
        <v>46056</v>
      </c>
      <c r="AXX3" s="8">
        <f t="shared" ref="AXX3" si="143">AXW3+1</f>
        <v>46057</v>
      </c>
      <c r="AXY3" s="8">
        <f t="shared" ref="AXY3" si="144">AXX3+1</f>
        <v>46058</v>
      </c>
      <c r="AXZ3" s="8">
        <f t="shared" ref="AXZ3" si="145">AXY3+1</f>
        <v>46059</v>
      </c>
      <c r="AYA3" s="8">
        <f t="shared" ref="AYA3" si="146">AXZ3+1</f>
        <v>46060</v>
      </c>
      <c r="AYB3" s="9">
        <f t="shared" ref="AYB3" si="147">AYA3+1</f>
        <v>46061</v>
      </c>
      <c r="AYC3" s="8">
        <f t="shared" ref="AYC3" si="148">AYB3+1</f>
        <v>46062</v>
      </c>
      <c r="AYD3" s="8">
        <f t="shared" ref="AYD3" si="149">AYC3+1</f>
        <v>46063</v>
      </c>
      <c r="AYE3" s="8">
        <f t="shared" ref="AYE3" si="150">AYD3+1</f>
        <v>46064</v>
      </c>
      <c r="AYF3" s="8">
        <f t="shared" ref="AYF3" si="151">AYE3+1</f>
        <v>46065</v>
      </c>
      <c r="AYG3" s="8">
        <f t="shared" ref="AYG3" si="152">AYF3+1</f>
        <v>46066</v>
      </c>
      <c r="AYH3" s="8">
        <f t="shared" ref="AYH3" si="153">AYG3+1</f>
        <v>46067</v>
      </c>
      <c r="AYI3" s="9">
        <f t="shared" ref="AYI3" si="154">AYH3+1</f>
        <v>46068</v>
      </c>
      <c r="AYJ3" s="8">
        <f t="shared" ref="AYJ3" si="155">AYI3+1</f>
        <v>46069</v>
      </c>
      <c r="AYK3" s="8">
        <f t="shared" ref="AYK3" si="156">AYJ3+1</f>
        <v>46070</v>
      </c>
      <c r="AYL3" s="8">
        <f t="shared" ref="AYL3" si="157">AYK3+1</f>
        <v>46071</v>
      </c>
      <c r="AYM3" s="8">
        <f t="shared" ref="AYM3" si="158">AYL3+1</f>
        <v>46072</v>
      </c>
      <c r="AYN3" s="8">
        <f t="shared" ref="AYN3" si="159">AYM3+1</f>
        <v>46073</v>
      </c>
      <c r="AYO3" s="8">
        <f t="shared" ref="AYO3" si="160">AYN3+1</f>
        <v>46074</v>
      </c>
      <c r="AYP3" s="9">
        <f t="shared" ref="AYP3" si="161">AYO3+1</f>
        <v>46075</v>
      </c>
      <c r="AYQ3" s="8">
        <f t="shared" ref="AYQ3" si="162">AYP3+1</f>
        <v>46076</v>
      </c>
      <c r="AYR3" s="8">
        <f t="shared" ref="AYR3" si="163">AYQ3+1</f>
        <v>46077</v>
      </c>
      <c r="AYS3" s="8">
        <f t="shared" ref="AYS3" si="164">AYR3+1</f>
        <v>46078</v>
      </c>
      <c r="AYT3" s="8">
        <f t="shared" ref="AYT3" si="165">AYS3+1</f>
        <v>46079</v>
      </c>
      <c r="AYU3" s="8">
        <f t="shared" ref="AYU3" si="166">AYT3+1</f>
        <v>46080</v>
      </c>
      <c r="AYV3" s="8">
        <f t="shared" ref="AYV3" si="167">AYU3+1</f>
        <v>46081</v>
      </c>
      <c r="AYW3" s="9">
        <f t="shared" ref="AYW3" si="168">AYV3+1</f>
        <v>46082</v>
      </c>
      <c r="AYX3" s="8">
        <f t="shared" ref="AYX3" si="169">AYW3+1</f>
        <v>46083</v>
      </c>
      <c r="AYY3" s="8">
        <f t="shared" ref="AYY3" si="170">AYX3+1</f>
        <v>46084</v>
      </c>
      <c r="AYZ3" s="8">
        <f t="shared" ref="AYZ3" si="171">AYY3+1</f>
        <v>46085</v>
      </c>
      <c r="AZA3" s="8">
        <f t="shared" ref="AZA3" si="172">AYZ3+1</f>
        <v>46086</v>
      </c>
      <c r="AZB3" s="8">
        <f t="shared" ref="AZB3" si="173">AZA3+1</f>
        <v>46087</v>
      </c>
      <c r="AZC3" s="8">
        <f t="shared" ref="AZC3" si="174">AZB3+1</f>
        <v>46088</v>
      </c>
      <c r="AZD3" s="9">
        <f t="shared" ref="AZD3" si="175">AZC3+1</f>
        <v>46089</v>
      </c>
      <c r="AZE3" s="8">
        <f t="shared" ref="AZE3" si="176">AZD3+1</f>
        <v>46090</v>
      </c>
      <c r="AZF3" s="8">
        <f t="shared" ref="AZF3" si="177">AZE3+1</f>
        <v>46091</v>
      </c>
      <c r="AZG3" s="8">
        <f t="shared" ref="AZG3" si="178">AZF3+1</f>
        <v>46092</v>
      </c>
      <c r="AZH3" s="8">
        <f t="shared" ref="AZH3" si="179">AZG3+1</f>
        <v>46093</v>
      </c>
      <c r="AZI3" s="8">
        <f t="shared" ref="AZI3" si="180">AZH3+1</f>
        <v>46094</v>
      </c>
      <c r="AZJ3" s="8">
        <f t="shared" ref="AZJ3" si="181">AZI3+1</f>
        <v>46095</v>
      </c>
      <c r="AZK3" s="9">
        <f t="shared" ref="AZK3" si="182">AZJ3+1</f>
        <v>46096</v>
      </c>
      <c r="AZL3" s="8">
        <f t="shared" ref="AZL3" si="183">AZK3+1</f>
        <v>46097</v>
      </c>
      <c r="AZM3" s="8">
        <f t="shared" ref="AZM3" si="184">AZL3+1</f>
        <v>46098</v>
      </c>
      <c r="AZN3" s="8">
        <f t="shared" ref="AZN3" si="185">AZM3+1</f>
        <v>46099</v>
      </c>
      <c r="AZO3" s="8">
        <f t="shared" ref="AZO3" si="186">AZN3+1</f>
        <v>46100</v>
      </c>
      <c r="AZP3" s="8">
        <f t="shared" ref="AZP3" si="187">AZO3+1</f>
        <v>46101</v>
      </c>
      <c r="AZQ3" s="8">
        <f t="shared" ref="AZQ3" si="188">AZP3+1</f>
        <v>46102</v>
      </c>
      <c r="AZR3" s="9">
        <f t="shared" ref="AZR3" si="189">AZQ3+1</f>
        <v>46103</v>
      </c>
      <c r="AZS3" s="8">
        <f t="shared" ref="AZS3" si="190">AZR3+1</f>
        <v>46104</v>
      </c>
      <c r="AZT3" s="8">
        <f t="shared" ref="AZT3" si="191">AZS3+1</f>
        <v>46105</v>
      </c>
      <c r="AZU3" s="8">
        <f t="shared" ref="AZU3" si="192">AZT3+1</f>
        <v>46106</v>
      </c>
      <c r="AZV3" s="8">
        <f t="shared" ref="AZV3" si="193">AZU3+1</f>
        <v>46107</v>
      </c>
      <c r="AZW3" s="8">
        <f t="shared" ref="AZW3" si="194">AZV3+1</f>
        <v>46108</v>
      </c>
      <c r="AZX3" s="8">
        <f t="shared" ref="AZX3" si="195">AZW3+1</f>
        <v>46109</v>
      </c>
      <c r="AZY3" s="9">
        <f t="shared" ref="AZY3" si="196">AZX3+1</f>
        <v>46110</v>
      </c>
      <c r="AZZ3" s="8">
        <f t="shared" ref="AZZ3" si="197">AZY3+1</f>
        <v>46111</v>
      </c>
      <c r="BAA3" s="8">
        <f t="shared" ref="BAA3" si="198">AZZ3+1</f>
        <v>46112</v>
      </c>
      <c r="BAB3" s="8">
        <f t="shared" ref="BAB3" si="199">BAA3+1</f>
        <v>46113</v>
      </c>
      <c r="BAC3" s="8">
        <f t="shared" ref="BAC3" si="200">BAB3+1</f>
        <v>46114</v>
      </c>
      <c r="BAD3" s="8">
        <f t="shared" ref="BAD3" si="201">BAC3+1</f>
        <v>46115</v>
      </c>
      <c r="BAE3" s="8">
        <f t="shared" ref="BAE3" si="202">BAD3+1</f>
        <v>46116</v>
      </c>
      <c r="BAF3" s="9">
        <f t="shared" ref="BAF3" si="203">BAE3+1</f>
        <v>46117</v>
      </c>
      <c r="BAG3" s="8">
        <f t="shared" ref="BAG3" si="204">BAF3+1</f>
        <v>46118</v>
      </c>
      <c r="BAH3" s="8">
        <f t="shared" ref="BAH3" si="205">BAG3+1</f>
        <v>46119</v>
      </c>
      <c r="BAI3" s="8">
        <f t="shared" ref="BAI3" si="206">BAH3+1</f>
        <v>46120</v>
      </c>
      <c r="BAJ3" s="8">
        <f t="shared" ref="BAJ3" si="207">BAI3+1</f>
        <v>46121</v>
      </c>
      <c r="BAK3" s="8">
        <f t="shared" ref="BAK3" si="208">BAJ3+1</f>
        <v>46122</v>
      </c>
      <c r="BAL3" s="8">
        <f t="shared" ref="BAL3" si="209">BAK3+1</f>
        <v>46123</v>
      </c>
      <c r="BAM3" s="9">
        <f t="shared" ref="BAM3" si="210">BAL3+1</f>
        <v>46124</v>
      </c>
      <c r="BAN3" s="8">
        <f t="shared" ref="BAN3" si="211">BAM3+1</f>
        <v>46125</v>
      </c>
      <c r="BAO3" s="8">
        <f t="shared" ref="BAO3" si="212">BAN3+1</f>
        <v>46126</v>
      </c>
      <c r="BAP3" s="8">
        <f t="shared" ref="BAP3" si="213">BAO3+1</f>
        <v>46127</v>
      </c>
      <c r="BAQ3" s="8">
        <f t="shared" ref="BAQ3" si="214">BAP3+1</f>
        <v>46128</v>
      </c>
      <c r="BAR3" s="8">
        <f t="shared" ref="BAR3" si="215">BAQ3+1</f>
        <v>46129</v>
      </c>
      <c r="BAS3" s="8">
        <f t="shared" ref="BAS3" si="216">BAR3+1</f>
        <v>46130</v>
      </c>
      <c r="BAT3" s="9">
        <f t="shared" ref="BAT3" si="217">BAS3+1</f>
        <v>46131</v>
      </c>
    </row>
    <row r="4" spans="1:1398">
      <c r="E4" s="125"/>
      <c r="F4" s="70"/>
      <c r="G4" s="7"/>
      <c r="H4" s="125"/>
      <c r="I4" s="7"/>
      <c r="J4" s="70"/>
      <c r="K4" s="7"/>
      <c r="L4" s="125"/>
      <c r="M4" s="70"/>
      <c r="N4" s="7"/>
      <c r="O4" s="125"/>
      <c r="P4" s="70"/>
      <c r="Q4" s="7"/>
      <c r="R4" s="125"/>
      <c r="S4" s="70"/>
      <c r="T4" s="7"/>
      <c r="U4" s="125"/>
      <c r="V4" s="70"/>
      <c r="W4" s="7"/>
      <c r="X4" s="125"/>
      <c r="Y4" s="70"/>
      <c r="Z4" s="7"/>
      <c r="AA4" s="125"/>
      <c r="AB4" s="7"/>
      <c r="AC4" s="70"/>
      <c r="AD4" s="7"/>
      <c r="AE4" s="125"/>
      <c r="AF4" s="70"/>
      <c r="AG4" s="7"/>
      <c r="AH4" s="125"/>
      <c r="AI4" s="70"/>
      <c r="AJ4" s="7"/>
      <c r="AK4" s="125"/>
      <c r="AL4" s="70"/>
      <c r="AM4" s="7"/>
      <c r="AN4" s="125"/>
      <c r="AO4" s="70"/>
      <c r="AP4" s="7"/>
      <c r="AQ4" s="125"/>
      <c r="AR4" s="70"/>
      <c r="AS4" s="7"/>
      <c r="AT4" s="125"/>
      <c r="AU4" s="7"/>
      <c r="AV4" s="70"/>
      <c r="AW4" s="7"/>
      <c r="AX4" s="125"/>
      <c r="AY4" s="70"/>
      <c r="AZ4" s="7"/>
      <c r="BA4" s="125"/>
      <c r="BB4" s="70"/>
      <c r="BC4" s="7"/>
      <c r="BD4" s="125"/>
      <c r="BE4" s="70"/>
      <c r="BF4" s="7"/>
      <c r="BG4" s="125"/>
      <c r="BH4" s="70"/>
      <c r="BI4" s="7"/>
      <c r="BJ4" s="125"/>
      <c r="BK4" s="70"/>
      <c r="BL4" s="7"/>
      <c r="BM4" s="125"/>
      <c r="BN4" s="7"/>
      <c r="BO4" s="70"/>
      <c r="BP4" s="7"/>
      <c r="BQ4" s="125"/>
      <c r="BR4" s="70"/>
      <c r="BS4" s="7"/>
      <c r="BT4" s="125"/>
      <c r="BU4" s="70"/>
      <c r="BV4" s="7"/>
      <c r="BW4" s="125"/>
      <c r="BX4" s="70"/>
      <c r="BY4" s="7"/>
      <c r="BZ4" s="125"/>
      <c r="CA4" s="70"/>
      <c r="CB4" s="7"/>
      <c r="CC4" s="125"/>
      <c r="CD4" s="70"/>
      <c r="CE4" s="7"/>
      <c r="CF4" s="125"/>
      <c r="CG4" s="7"/>
      <c r="CH4" s="7"/>
      <c r="CI4" s="70"/>
      <c r="CJ4" s="7"/>
      <c r="CK4" s="125"/>
      <c r="CL4" s="7"/>
      <c r="CM4" s="70"/>
      <c r="CN4" s="7"/>
      <c r="CO4" s="125"/>
      <c r="CP4" s="70"/>
      <c r="CQ4" s="7"/>
      <c r="CR4" s="125"/>
      <c r="CS4" s="70"/>
      <c r="CT4" s="7"/>
      <c r="CU4" s="125"/>
      <c r="CV4" s="7"/>
      <c r="CW4" s="70"/>
      <c r="CX4" s="7"/>
      <c r="CY4" s="125"/>
      <c r="CZ4" s="70"/>
      <c r="DA4" s="7"/>
      <c r="DB4" s="125"/>
      <c r="DC4" s="70"/>
      <c r="DD4" s="7"/>
      <c r="DE4" s="125"/>
      <c r="DF4" s="70"/>
      <c r="DG4" s="7"/>
      <c r="DH4" s="125"/>
      <c r="DI4" s="70"/>
      <c r="DJ4" s="7"/>
      <c r="DK4" s="125"/>
      <c r="DL4" s="7"/>
      <c r="DM4" s="7"/>
      <c r="DN4" s="70"/>
      <c r="DO4" s="7"/>
      <c r="DP4" s="125"/>
      <c r="DQ4" s="70"/>
      <c r="DR4" s="7"/>
      <c r="DS4" s="125"/>
      <c r="DT4" s="70"/>
      <c r="DU4" s="7"/>
      <c r="DV4" s="125"/>
      <c r="DW4" s="70"/>
      <c r="DX4" s="7"/>
      <c r="DY4" s="125"/>
      <c r="DZ4" s="70"/>
      <c r="EA4" s="7"/>
      <c r="EB4" s="125"/>
      <c r="EC4" s="70"/>
      <c r="ED4" s="7"/>
      <c r="EE4" s="125"/>
      <c r="EF4" s="7"/>
      <c r="EG4" s="70"/>
      <c r="EH4" s="7"/>
      <c r="EI4" s="125"/>
      <c r="EJ4" s="70"/>
      <c r="EK4" s="7"/>
      <c r="EL4" s="125"/>
      <c r="EM4" s="70"/>
      <c r="EN4" s="7"/>
      <c r="EO4" s="125"/>
      <c r="EP4" s="70"/>
      <c r="EQ4" s="7"/>
      <c r="ER4" s="125"/>
      <c r="ES4" s="70"/>
      <c r="ET4" s="7"/>
      <c r="EU4" s="125"/>
      <c r="EV4" s="70"/>
      <c r="EW4" s="7"/>
      <c r="EX4" s="125"/>
      <c r="EY4" s="70"/>
      <c r="EZ4" s="7"/>
      <c r="FA4" s="125"/>
      <c r="FB4" s="70"/>
      <c r="FC4" s="7"/>
      <c r="FD4" s="125"/>
      <c r="FE4" s="70"/>
      <c r="FF4" s="7"/>
      <c r="FG4" s="125"/>
      <c r="FH4" s="70"/>
      <c r="FI4" s="7"/>
      <c r="FJ4" s="125"/>
      <c r="FK4" s="7"/>
      <c r="FL4" s="7"/>
      <c r="FM4" s="7"/>
      <c r="FN4" s="7"/>
      <c r="FO4" s="70"/>
      <c r="FP4" s="7"/>
      <c r="FQ4" s="125"/>
      <c r="FR4" s="70"/>
      <c r="FS4" s="7"/>
      <c r="FT4" s="125"/>
      <c r="FU4" s="70"/>
      <c r="FV4" s="7"/>
      <c r="FW4" s="125"/>
      <c r="FX4" s="7"/>
      <c r="FY4" s="70"/>
      <c r="FZ4" s="7"/>
      <c r="GA4" s="125"/>
      <c r="GB4" s="70"/>
      <c r="GC4" s="7"/>
      <c r="GD4" s="125"/>
      <c r="GE4" s="7"/>
      <c r="GF4" s="70"/>
      <c r="GG4" s="7"/>
      <c r="GH4" s="125"/>
      <c r="GI4" s="70"/>
      <c r="GJ4" s="7"/>
      <c r="GK4" s="125"/>
      <c r="GL4" s="70"/>
      <c r="GM4" s="7"/>
      <c r="GN4" s="125"/>
      <c r="GO4" s="70"/>
      <c r="GP4" s="7"/>
      <c r="GQ4" s="125"/>
      <c r="GR4" s="70"/>
      <c r="GS4" s="7"/>
      <c r="GT4" s="125"/>
      <c r="GU4" s="70"/>
      <c r="GV4" s="7"/>
      <c r="GW4" s="125"/>
      <c r="GX4" s="7"/>
      <c r="GY4" s="70"/>
      <c r="GZ4" s="7"/>
      <c r="HA4" s="125"/>
      <c r="HB4" s="70"/>
      <c r="HC4" s="7"/>
      <c r="HD4" s="125"/>
      <c r="HE4" s="70"/>
      <c r="HF4" s="7"/>
      <c r="HG4" s="125"/>
      <c r="HH4" s="70"/>
      <c r="HI4" s="7"/>
      <c r="HJ4" s="125"/>
      <c r="HK4" s="70"/>
      <c r="HL4" s="7"/>
      <c r="HM4" s="125"/>
      <c r="HN4" s="70"/>
      <c r="HO4" s="7"/>
      <c r="HP4" s="125"/>
      <c r="HQ4" s="7"/>
      <c r="HR4" s="70"/>
      <c r="HS4" s="7"/>
      <c r="HT4" s="125"/>
      <c r="HU4" s="70"/>
      <c r="HV4" s="7"/>
      <c r="HW4" s="125"/>
      <c r="HX4" s="70"/>
      <c r="HY4" s="7"/>
      <c r="HZ4" s="125"/>
      <c r="IA4" s="70"/>
      <c r="IB4" s="7"/>
      <c r="IC4" s="125"/>
      <c r="ID4" s="70"/>
      <c r="IE4" s="7"/>
      <c r="IF4" s="125"/>
      <c r="IG4" s="70"/>
      <c r="IH4" s="7"/>
      <c r="II4" s="125"/>
      <c r="IJ4" s="7"/>
      <c r="IK4" s="70"/>
      <c r="IL4" s="7"/>
      <c r="IM4" s="125"/>
      <c r="IN4" s="70"/>
      <c r="IO4" s="7"/>
      <c r="IP4" s="125"/>
      <c r="IQ4" s="70"/>
      <c r="IR4" s="7"/>
      <c r="IS4" s="125"/>
      <c r="IT4" s="70"/>
      <c r="IU4" s="7"/>
      <c r="IV4" s="125"/>
      <c r="IW4" s="70"/>
      <c r="IX4" s="7"/>
      <c r="IY4" s="125"/>
      <c r="IZ4" s="70"/>
      <c r="JA4" s="7"/>
      <c r="JB4" s="125"/>
      <c r="JC4" s="7"/>
      <c r="JD4" s="70"/>
      <c r="JE4" s="7"/>
      <c r="JF4" s="125"/>
      <c r="JG4" s="70"/>
      <c r="JH4" s="7"/>
      <c r="JI4" s="125"/>
      <c r="JJ4" s="70"/>
      <c r="JK4" s="7"/>
      <c r="JL4" s="125"/>
      <c r="JM4" s="70"/>
      <c r="JN4" s="7"/>
      <c r="JO4" s="125"/>
      <c r="JP4" s="70"/>
      <c r="JQ4" s="7"/>
      <c r="JR4" s="125"/>
      <c r="JS4" s="70"/>
      <c r="JT4" s="7"/>
      <c r="JU4" s="125"/>
      <c r="JV4" s="7"/>
      <c r="JW4" s="70"/>
      <c r="JX4" s="7"/>
      <c r="JY4" s="125"/>
      <c r="JZ4" s="70"/>
      <c r="KA4" s="7"/>
      <c r="KB4" s="125"/>
      <c r="KC4" s="70"/>
      <c r="KD4" s="7"/>
      <c r="KE4" s="125"/>
      <c r="KF4" s="70"/>
      <c r="KG4" s="7"/>
      <c r="KH4" s="125"/>
      <c r="KI4" s="70"/>
      <c r="KJ4" s="7"/>
      <c r="KK4" s="125"/>
      <c r="KL4" s="70"/>
      <c r="KM4" s="7"/>
      <c r="KN4" s="125"/>
      <c r="KO4" s="7"/>
      <c r="KP4" s="70"/>
      <c r="KQ4" s="7"/>
      <c r="KR4" s="125"/>
      <c r="KS4" s="70"/>
      <c r="KT4" s="7"/>
      <c r="KU4" s="125"/>
      <c r="KV4" s="70"/>
      <c r="KW4" s="7"/>
      <c r="KX4" s="125"/>
      <c r="KY4" s="70"/>
      <c r="KZ4" s="7"/>
      <c r="LA4" s="125"/>
      <c r="LB4" s="70"/>
      <c r="LC4" s="7"/>
      <c r="LD4" s="125"/>
      <c r="LE4" s="70"/>
      <c r="LF4" s="7"/>
      <c r="LG4" s="125"/>
      <c r="LH4" s="70"/>
      <c r="LI4" s="7"/>
      <c r="LJ4" s="125"/>
      <c r="LK4" s="70"/>
      <c r="LL4" s="7"/>
      <c r="LM4" s="125"/>
      <c r="LN4" s="7"/>
      <c r="LO4" s="7"/>
      <c r="LP4" s="7"/>
      <c r="LQ4" s="7"/>
      <c r="LR4" s="7"/>
      <c r="LS4" s="7"/>
      <c r="LT4" s="70"/>
      <c r="LU4" s="7"/>
      <c r="LV4" s="125"/>
      <c r="LW4" s="70"/>
      <c r="LX4" s="7"/>
      <c r="LY4" s="125"/>
      <c r="LZ4" s="70"/>
      <c r="MA4" s="7"/>
      <c r="MB4" s="125"/>
      <c r="MC4" s="70"/>
      <c r="MD4" s="7"/>
      <c r="ME4" s="125"/>
      <c r="MF4" s="70"/>
      <c r="MG4" s="7"/>
      <c r="MH4" s="125"/>
      <c r="MI4" s="70"/>
      <c r="MJ4" s="7"/>
      <c r="MK4" s="125"/>
      <c r="ML4" s="7"/>
      <c r="MM4" s="70"/>
      <c r="MN4" s="7"/>
      <c r="MO4" s="125"/>
      <c r="MP4" s="70"/>
      <c r="MQ4" s="7"/>
      <c r="MR4" s="125"/>
      <c r="MS4" s="70"/>
      <c r="MT4" s="7"/>
      <c r="MU4" s="125"/>
      <c r="MV4" s="70"/>
      <c r="MW4" s="7"/>
      <c r="MX4" s="125"/>
      <c r="MY4" s="70"/>
      <c r="MZ4" s="7"/>
      <c r="NA4" s="125"/>
      <c r="NB4" s="70"/>
      <c r="NC4" s="7"/>
      <c r="ND4" s="125"/>
      <c r="NE4" s="7"/>
      <c r="NF4" s="70"/>
      <c r="NG4" s="7"/>
      <c r="NH4" s="125"/>
      <c r="NI4" s="70"/>
      <c r="NJ4" s="7"/>
      <c r="NK4" s="125"/>
      <c r="NL4" s="70"/>
      <c r="NM4" s="7"/>
      <c r="NN4" s="125"/>
      <c r="NO4" s="70"/>
      <c r="NP4" s="7"/>
      <c r="NQ4" s="125"/>
      <c r="NR4" s="70"/>
      <c r="NS4" s="7"/>
      <c r="NT4" s="125"/>
      <c r="NU4" s="70"/>
      <c r="NV4" s="7"/>
      <c r="NW4" s="125"/>
      <c r="NX4" s="7"/>
      <c r="NY4" s="70"/>
      <c r="NZ4" s="7"/>
      <c r="OA4" s="125"/>
      <c r="OB4" s="70"/>
      <c r="OC4" s="7"/>
      <c r="OD4" s="125"/>
      <c r="OE4" s="70"/>
      <c r="OF4" s="7"/>
      <c r="OG4" s="125"/>
      <c r="OH4" s="70"/>
      <c r="OI4" s="7"/>
      <c r="OJ4" s="125"/>
      <c r="OK4" s="70"/>
      <c r="OL4" s="7"/>
      <c r="OM4" s="125"/>
      <c r="ON4" s="70"/>
      <c r="OO4" s="7"/>
      <c r="OP4" s="125"/>
      <c r="OQ4" s="7"/>
      <c r="OR4" s="70"/>
      <c r="OS4" s="7"/>
      <c r="OT4" s="125"/>
      <c r="OU4" s="70"/>
      <c r="OV4" s="7"/>
      <c r="OW4" s="125"/>
      <c r="OX4" s="70"/>
      <c r="OY4" s="7"/>
      <c r="OZ4" s="125"/>
      <c r="PA4" s="70"/>
      <c r="PB4" s="7"/>
      <c r="PC4" s="125"/>
      <c r="PD4" s="70"/>
      <c r="PE4" s="7"/>
      <c r="PF4" s="125"/>
      <c r="PG4" s="70"/>
      <c r="PH4" s="7"/>
      <c r="PI4" s="125"/>
      <c r="PJ4" s="7"/>
      <c r="PK4" s="70"/>
      <c r="PL4" s="7"/>
      <c r="PM4" s="125"/>
      <c r="PN4" s="70"/>
      <c r="PO4" s="7"/>
      <c r="PP4" s="125"/>
      <c r="PQ4" s="70"/>
      <c r="PR4" s="7"/>
      <c r="PS4" s="125"/>
      <c r="PT4" s="70"/>
      <c r="PU4" s="7"/>
      <c r="PV4" s="125"/>
      <c r="PW4" s="70"/>
      <c r="PX4" s="7"/>
      <c r="PY4" s="125"/>
      <c r="PZ4" s="70"/>
      <c r="QA4" s="7"/>
      <c r="QB4" s="125"/>
      <c r="QC4" s="7"/>
      <c r="QD4" s="70"/>
      <c r="QE4" s="7"/>
      <c r="QF4" s="125"/>
      <c r="QG4" s="70"/>
      <c r="QH4" s="7"/>
      <c r="QI4" s="125"/>
      <c r="QJ4" s="70"/>
      <c r="QK4" s="7"/>
      <c r="QL4" s="125"/>
      <c r="QM4" s="70"/>
      <c r="QN4" s="7"/>
      <c r="QO4" s="125"/>
      <c r="QP4" s="70"/>
      <c r="QQ4" s="7"/>
      <c r="QR4" s="125"/>
      <c r="QS4" s="70"/>
      <c r="QT4" s="7"/>
      <c r="QU4" s="125"/>
      <c r="QV4" s="7"/>
      <c r="QW4" s="70"/>
      <c r="QX4" s="7"/>
      <c r="QY4" s="125"/>
      <c r="QZ4" s="70"/>
      <c r="RA4" s="7"/>
      <c r="RB4" s="125"/>
      <c r="RC4" s="7"/>
      <c r="RD4" s="70"/>
      <c r="RE4" s="7"/>
      <c r="RF4" s="125"/>
      <c r="RG4" s="70"/>
      <c r="RH4" s="7"/>
      <c r="RI4" s="125"/>
      <c r="RJ4" s="70"/>
      <c r="RK4" s="7"/>
      <c r="RL4" s="125"/>
      <c r="RM4" s="7"/>
      <c r="RN4" s="70"/>
      <c r="RO4" s="7"/>
      <c r="RP4" s="125"/>
      <c r="RQ4" s="70"/>
      <c r="RR4" s="7"/>
      <c r="RS4" s="125"/>
      <c r="RT4" s="70"/>
      <c r="RU4" s="7"/>
      <c r="RV4" s="125"/>
      <c r="RW4" s="70"/>
      <c r="RX4" s="7"/>
      <c r="RY4" s="125"/>
      <c r="RZ4" s="70"/>
      <c r="SA4" s="7"/>
      <c r="SB4" s="125"/>
      <c r="SC4" s="70"/>
      <c r="SD4" s="7"/>
      <c r="SE4" s="125"/>
      <c r="SF4" s="70"/>
      <c r="SG4" s="7"/>
      <c r="SH4" s="125"/>
      <c r="SI4" s="70"/>
      <c r="SJ4" s="7"/>
      <c r="SK4" s="125"/>
      <c r="SL4" s="70"/>
      <c r="SM4" s="7"/>
      <c r="SN4" s="125"/>
      <c r="SO4" s="70"/>
      <c r="SP4" s="7"/>
      <c r="SQ4" s="125"/>
      <c r="SR4" s="7"/>
      <c r="SS4" s="7"/>
      <c r="ST4" s="70"/>
      <c r="SU4" s="7"/>
      <c r="SV4" s="125"/>
      <c r="SW4" s="70"/>
      <c r="SX4" s="7"/>
      <c r="SY4" s="125"/>
      <c r="SZ4" s="70"/>
      <c r="TA4" s="7"/>
      <c r="TB4" s="125"/>
      <c r="TC4" s="70"/>
      <c r="TD4" s="7"/>
      <c r="TE4" s="125"/>
      <c r="TF4" s="70"/>
      <c r="TG4" s="7"/>
      <c r="TH4" s="125"/>
      <c r="TI4" s="70"/>
      <c r="TJ4" s="7"/>
      <c r="TK4" s="125"/>
      <c r="TL4" s="70"/>
      <c r="TM4" s="7"/>
      <c r="TN4" s="125"/>
      <c r="TO4" s="70"/>
      <c r="TP4" s="7"/>
      <c r="TQ4" s="125"/>
      <c r="TR4" s="7"/>
      <c r="TS4" s="70"/>
      <c r="TT4" s="7"/>
      <c r="TU4" s="125"/>
      <c r="TV4" s="70"/>
      <c r="TW4" s="7"/>
      <c r="TX4" s="125"/>
      <c r="TY4" s="70"/>
      <c r="TZ4" s="7"/>
      <c r="UA4" s="125"/>
      <c r="UB4" s="70"/>
      <c r="UC4" s="7"/>
      <c r="UD4" s="125"/>
      <c r="UE4" s="70"/>
      <c r="UF4" s="7"/>
      <c r="UG4" s="125"/>
      <c r="UH4" s="70"/>
      <c r="UI4" s="7"/>
      <c r="UJ4" s="125"/>
      <c r="UK4" s="7"/>
      <c r="UL4" s="7"/>
      <c r="UM4" s="70"/>
      <c r="UN4" s="7"/>
      <c r="UO4" s="125"/>
      <c r="UP4" s="70"/>
      <c r="UQ4" s="7"/>
      <c r="UR4" s="125"/>
      <c r="US4" s="70"/>
      <c r="UT4" s="7"/>
      <c r="UU4" s="125"/>
      <c r="UV4" s="70"/>
      <c r="UW4" s="7"/>
      <c r="UX4" s="125"/>
      <c r="UY4" s="70"/>
      <c r="UZ4" s="7"/>
      <c r="VA4" s="125"/>
      <c r="VB4" s="7"/>
      <c r="VC4" s="70"/>
      <c r="VD4" s="7"/>
      <c r="VE4" s="125"/>
      <c r="VF4" s="70"/>
      <c r="VG4" s="7"/>
      <c r="VH4" s="125"/>
      <c r="VI4" s="70"/>
      <c r="VJ4" s="7"/>
      <c r="VK4" s="125"/>
      <c r="VL4" s="70"/>
      <c r="VM4" s="7"/>
      <c r="VN4" s="125"/>
      <c r="VO4" s="70"/>
      <c r="VP4" s="7"/>
      <c r="VQ4" s="125"/>
      <c r="VR4" s="70"/>
      <c r="VS4" s="7"/>
      <c r="VT4" s="125"/>
      <c r="VU4" s="7"/>
      <c r="VV4" s="7"/>
      <c r="VW4" s="70"/>
      <c r="VX4" s="7"/>
      <c r="VY4" s="125"/>
      <c r="VZ4" s="70"/>
      <c r="WA4" s="7"/>
      <c r="WB4" s="125"/>
      <c r="WC4" s="70"/>
      <c r="WD4" s="7"/>
      <c r="WE4" s="125"/>
      <c r="WF4" s="70"/>
      <c r="WG4" s="7"/>
      <c r="WH4" s="125"/>
      <c r="WI4" s="70"/>
      <c r="WJ4" s="7"/>
      <c r="WK4" s="125"/>
      <c r="WL4" s="70"/>
      <c r="WM4" s="7"/>
      <c r="WN4" s="125"/>
      <c r="WO4" s="70"/>
      <c r="WP4" s="7"/>
      <c r="WQ4" s="125"/>
      <c r="WR4" s="70"/>
      <c r="WS4" s="7"/>
      <c r="WT4" s="125"/>
      <c r="WU4" s="70"/>
      <c r="WV4" s="7"/>
      <c r="WW4" s="125"/>
      <c r="WX4" s="70"/>
      <c r="WY4" s="7"/>
      <c r="WZ4" s="125"/>
      <c r="XA4" s="70"/>
      <c r="XB4" s="7"/>
      <c r="XC4" s="125"/>
      <c r="XD4" s="70"/>
      <c r="XE4" s="7"/>
      <c r="XF4" s="125"/>
      <c r="XG4" s="7"/>
      <c r="XH4" s="70"/>
      <c r="XI4" s="7"/>
      <c r="XJ4" s="125"/>
      <c r="XK4" s="70"/>
      <c r="XL4" s="7"/>
      <c r="XM4" s="125"/>
      <c r="XN4" s="70"/>
      <c r="XO4" s="7"/>
      <c r="XP4" s="125"/>
      <c r="XQ4" s="70"/>
      <c r="XR4" s="7"/>
      <c r="XS4" s="125"/>
      <c r="XT4" s="70"/>
      <c r="XU4" s="7"/>
      <c r="XV4" s="125"/>
      <c r="XW4" s="70"/>
      <c r="XX4" s="7"/>
      <c r="XY4" s="125"/>
      <c r="XZ4" s="70"/>
      <c r="YA4" s="7"/>
      <c r="YB4" s="125"/>
      <c r="YC4" s="70"/>
      <c r="YD4" s="7"/>
      <c r="YE4" s="125"/>
      <c r="YF4" s="70"/>
      <c r="YG4" s="7"/>
      <c r="YH4" s="125"/>
      <c r="YI4" s="70"/>
      <c r="YJ4" s="7"/>
      <c r="YK4" s="125"/>
      <c r="YL4" s="70"/>
      <c r="YM4" s="7"/>
      <c r="YN4" s="125"/>
      <c r="YO4" s="70"/>
      <c r="YP4" s="7"/>
      <c r="YQ4" s="125"/>
      <c r="YR4" s="70"/>
      <c r="YS4" s="7"/>
      <c r="YT4" s="125"/>
      <c r="YU4" s="7"/>
      <c r="YV4" s="70"/>
      <c r="YW4" s="7"/>
      <c r="YX4" s="125"/>
      <c r="YY4" s="70"/>
      <c r="YZ4" s="7"/>
      <c r="ZA4" s="125"/>
      <c r="ZB4" s="70"/>
      <c r="ZC4" s="7"/>
      <c r="ZD4" s="125"/>
      <c r="ZE4" s="70"/>
      <c r="ZF4" s="7"/>
      <c r="ZG4" s="125"/>
      <c r="ZH4" s="70"/>
      <c r="ZI4" s="7"/>
      <c r="ZJ4" s="125"/>
      <c r="ZK4" s="70"/>
      <c r="ZL4" s="7"/>
      <c r="ZM4" s="125"/>
      <c r="ZN4" s="70"/>
      <c r="ZO4" s="7"/>
      <c r="ZP4" s="125"/>
      <c r="ZQ4" s="70"/>
      <c r="ZR4" s="7"/>
      <c r="ZS4" s="125"/>
      <c r="ZT4" s="70"/>
      <c r="ZU4" s="7"/>
      <c r="ZV4" s="125"/>
      <c r="ZW4" s="70"/>
      <c r="ZX4" s="7"/>
      <c r="ZY4" s="125"/>
      <c r="ZZ4" s="70"/>
      <c r="AAA4" s="7"/>
      <c r="AAB4" s="125"/>
      <c r="AAC4" s="70"/>
      <c r="AAD4" s="7"/>
      <c r="AAE4" s="125"/>
      <c r="AAF4" s="70"/>
      <c r="AAG4" s="7"/>
      <c r="AAH4" s="125"/>
      <c r="AAI4" s="7"/>
      <c r="AAJ4" s="70"/>
      <c r="AAK4" s="7"/>
      <c r="AAL4" s="125"/>
      <c r="AAM4" s="70"/>
      <c r="AAN4" s="7"/>
      <c r="AAO4" s="125"/>
      <c r="AAP4" s="70"/>
      <c r="AAQ4" s="7"/>
      <c r="AAR4" s="125"/>
      <c r="AAS4" s="70"/>
      <c r="AAT4" s="7"/>
      <c r="AAU4" s="125"/>
      <c r="AAV4" s="70"/>
      <c r="AAW4" s="7"/>
      <c r="AAX4" s="125"/>
      <c r="AAY4" s="70"/>
      <c r="AAZ4" s="7"/>
      <c r="ABA4" s="125"/>
      <c r="ABB4" s="7"/>
      <c r="ABC4" s="70"/>
      <c r="ABD4" s="7"/>
      <c r="ABE4" s="125"/>
      <c r="ABF4" s="70"/>
      <c r="ABG4" s="7"/>
      <c r="ABH4" s="125"/>
      <c r="ABI4" s="70"/>
      <c r="ABJ4" s="7"/>
      <c r="ABK4" s="125"/>
      <c r="ABL4" s="70"/>
      <c r="ABM4" s="7"/>
      <c r="ABN4" s="125"/>
      <c r="ABO4" s="70"/>
      <c r="ABP4" s="7"/>
      <c r="ABQ4" s="125"/>
      <c r="ABR4" s="70"/>
      <c r="ABS4" s="7"/>
      <c r="ABT4" s="125"/>
      <c r="ABU4" s="7"/>
      <c r="ABV4" s="70"/>
      <c r="ABW4" s="7"/>
      <c r="ABX4" s="125"/>
      <c r="ABY4" s="70"/>
      <c r="ABZ4" s="7"/>
      <c r="ACA4" s="125"/>
      <c r="ACB4" s="70"/>
      <c r="ACC4" s="7"/>
      <c r="ACD4" s="125"/>
      <c r="ACE4" s="70"/>
      <c r="ACF4" s="7"/>
      <c r="ACG4" s="125"/>
      <c r="ACH4" s="70"/>
      <c r="ACI4" s="7"/>
      <c r="ACJ4" s="125"/>
      <c r="ACK4" s="70"/>
      <c r="ACL4" s="7"/>
      <c r="ACM4" s="125"/>
      <c r="ACN4" s="7"/>
      <c r="ACO4" s="70"/>
      <c r="ACP4" s="7"/>
      <c r="ACQ4" s="125"/>
      <c r="ACR4" s="70"/>
      <c r="ACS4" s="7"/>
      <c r="ACT4" s="125"/>
      <c r="ACU4" s="70"/>
      <c r="ACV4" s="7"/>
      <c r="ACW4" s="125"/>
      <c r="ACX4" s="70"/>
      <c r="ACY4" s="7"/>
      <c r="ACZ4" s="125"/>
      <c r="ADA4" s="70"/>
      <c r="ADB4" s="7"/>
      <c r="ADC4" s="125"/>
      <c r="ADD4" s="70"/>
      <c r="ADE4" s="7"/>
      <c r="ADF4" s="125"/>
      <c r="ADG4" s="7"/>
      <c r="ADH4" s="70"/>
      <c r="ADI4" s="7"/>
      <c r="ADJ4" s="125"/>
      <c r="ADK4" s="70"/>
      <c r="ADL4" s="7"/>
      <c r="ADM4" s="125"/>
      <c r="ADN4" s="70"/>
      <c r="ADO4" s="7"/>
      <c r="ADP4" s="125"/>
      <c r="ADQ4" s="70"/>
      <c r="ADR4" s="7"/>
      <c r="ADS4" s="125"/>
      <c r="ADT4" s="70"/>
      <c r="ADU4" s="7"/>
      <c r="ADV4" s="125"/>
      <c r="ADW4" s="7"/>
      <c r="ADX4" s="7"/>
      <c r="ADY4" s="7"/>
      <c r="ADZ4" s="70"/>
      <c r="AEA4" s="7"/>
      <c r="AEB4" s="125"/>
      <c r="AEC4" s="70"/>
      <c r="AED4" s="7"/>
      <c r="AEE4" s="125"/>
      <c r="AEF4" s="70"/>
      <c r="AEG4" s="7"/>
      <c r="AEH4" s="125"/>
      <c r="AEI4" s="70"/>
      <c r="AEJ4" s="7"/>
      <c r="AEK4" s="125"/>
      <c r="AEL4" s="70"/>
      <c r="AEM4" s="7"/>
      <c r="AEN4" s="125"/>
      <c r="AEO4" s="7"/>
      <c r="AEP4" s="70"/>
      <c r="AEQ4" s="7"/>
      <c r="AER4" s="125"/>
      <c r="AES4" s="70"/>
      <c r="AET4" s="7"/>
      <c r="AEU4" s="125"/>
      <c r="AEV4" s="70"/>
      <c r="AEW4" s="7"/>
      <c r="AEX4" s="125"/>
      <c r="AEY4" s="70"/>
      <c r="AEZ4" s="7"/>
      <c r="AFA4" s="125"/>
      <c r="AFB4" s="70"/>
      <c r="AFC4" s="7"/>
      <c r="AFD4" s="125"/>
      <c r="AFE4" s="70"/>
      <c r="AFF4" s="7"/>
      <c r="AFG4" s="125"/>
      <c r="AFH4" s="7"/>
      <c r="AFI4" s="70"/>
      <c r="AFJ4" s="7"/>
      <c r="AFK4" s="125"/>
      <c r="AFL4" s="70"/>
      <c r="AFM4" s="7"/>
      <c r="AFN4" s="125"/>
      <c r="AFO4" s="70"/>
      <c r="AFP4" s="7"/>
      <c r="AFQ4" s="125"/>
      <c r="AFR4" s="70"/>
      <c r="AFS4" s="7"/>
      <c r="AFT4" s="125"/>
      <c r="AFU4" s="70"/>
      <c r="AFV4" s="7"/>
      <c r="AFW4" s="125"/>
      <c r="AFX4" s="70"/>
      <c r="AFY4" s="7"/>
      <c r="AFZ4" s="125"/>
      <c r="AGA4" s="70"/>
      <c r="AGB4" s="7"/>
      <c r="AGC4" s="125"/>
      <c r="AGD4" s="70"/>
      <c r="AGE4" s="7"/>
      <c r="AGF4" s="125"/>
      <c r="AGG4" s="70"/>
      <c r="AGH4" s="7"/>
      <c r="AGI4" s="125"/>
      <c r="AGJ4" s="70"/>
      <c r="AGK4" s="7"/>
      <c r="AGL4" s="125"/>
      <c r="AGM4" s="70"/>
      <c r="AGN4" s="7"/>
      <c r="AGO4" s="125"/>
      <c r="AGP4" s="70"/>
      <c r="AGQ4" s="7"/>
      <c r="AGR4" s="125"/>
      <c r="AGS4" s="70"/>
      <c r="AGT4" s="7"/>
      <c r="AGU4" s="125"/>
      <c r="AGV4" s="7"/>
      <c r="AGW4" s="70"/>
      <c r="AGX4" s="7"/>
      <c r="AGY4" s="125"/>
      <c r="AGZ4" s="70"/>
      <c r="AHA4" s="7"/>
      <c r="AHB4" s="125"/>
      <c r="AHC4" s="70"/>
      <c r="AHD4" s="7"/>
      <c r="AHE4" s="125"/>
      <c r="AHF4" s="70"/>
      <c r="AHG4" s="7"/>
      <c r="AHH4" s="125"/>
      <c r="AHI4" s="70"/>
      <c r="AHJ4" s="7"/>
      <c r="AHK4" s="125"/>
      <c r="AHL4" s="70"/>
      <c r="AHM4" s="7"/>
      <c r="AHN4" s="125"/>
      <c r="AHO4" s="7"/>
      <c r="AHP4" s="70"/>
      <c r="AHQ4" s="7"/>
      <c r="AHR4" s="125"/>
      <c r="AHS4" s="70"/>
      <c r="AHT4" s="7"/>
      <c r="AHU4" s="125"/>
      <c r="AHV4" s="70"/>
      <c r="AHW4" s="7"/>
      <c r="AHX4" s="125"/>
      <c r="AHY4" s="70"/>
      <c r="AHZ4" s="7"/>
      <c r="AIA4" s="125"/>
      <c r="AIB4" s="70"/>
      <c r="AIC4" s="7"/>
      <c r="AID4" s="125"/>
      <c r="AIE4" s="7"/>
      <c r="AIF4" s="7"/>
      <c r="AIG4" s="70"/>
      <c r="AIH4" s="7"/>
      <c r="AII4" s="125"/>
      <c r="AIJ4" s="70"/>
      <c r="AIK4" s="7"/>
      <c r="AIL4" s="125"/>
      <c r="AIM4" s="70"/>
      <c r="AIN4" s="7"/>
      <c r="AIO4" s="125"/>
      <c r="AIP4" s="70"/>
      <c r="AIQ4" s="7"/>
      <c r="AIR4" s="125"/>
      <c r="AIS4" s="7"/>
      <c r="AIT4" s="70"/>
      <c r="AIU4" s="7"/>
      <c r="AIV4" s="125"/>
      <c r="AIW4" s="70"/>
      <c r="AIX4" s="7"/>
      <c r="AIY4" s="125"/>
      <c r="AIZ4" s="70"/>
      <c r="AJA4" s="7"/>
      <c r="AJB4" s="125"/>
      <c r="AJC4" s="70"/>
      <c r="AJD4" s="7"/>
      <c r="AJE4" s="125"/>
      <c r="AJF4" s="70"/>
      <c r="AJG4" s="7"/>
      <c r="AJH4" s="125"/>
      <c r="AJI4" s="70"/>
      <c r="AJJ4" s="7"/>
      <c r="AJK4" s="125"/>
      <c r="AJL4" s="70"/>
      <c r="AJM4" s="7"/>
      <c r="AJN4" s="125"/>
      <c r="AJO4" s="70"/>
      <c r="AJP4" s="7"/>
      <c r="AJQ4" s="125"/>
      <c r="AJR4" s="7"/>
      <c r="AJS4" s="70"/>
      <c r="AJT4" s="7"/>
      <c r="AJU4" s="125"/>
      <c r="AJV4" s="70"/>
      <c r="AJW4" s="7"/>
      <c r="AJX4" s="125"/>
      <c r="AJY4" s="70"/>
      <c r="AJZ4" s="7"/>
      <c r="AKA4" s="125"/>
      <c r="AKB4" s="70"/>
      <c r="AKC4" s="7"/>
      <c r="AKD4" s="125"/>
      <c r="AKE4" s="70"/>
      <c r="AKF4" s="7"/>
      <c r="AKG4" s="125"/>
      <c r="AKH4" s="70"/>
      <c r="AKI4" s="7"/>
      <c r="AKJ4" s="125"/>
      <c r="AKK4" s="7"/>
      <c r="AKL4" s="70"/>
      <c r="AKM4" s="7"/>
      <c r="AKN4" s="125"/>
      <c r="AKO4" s="70"/>
      <c r="AKP4" s="7"/>
      <c r="AKQ4" s="125"/>
      <c r="AKR4" s="70"/>
      <c r="AKS4" s="7"/>
      <c r="AKT4" s="125"/>
      <c r="AKU4" s="70"/>
      <c r="AKV4" s="7"/>
      <c r="AKW4" s="125"/>
      <c r="AKX4" s="70"/>
      <c r="AKY4" s="7"/>
      <c r="AKZ4" s="125"/>
      <c r="ALA4" s="70"/>
      <c r="ALB4" s="7"/>
      <c r="ALC4" s="125"/>
      <c r="ALD4" s="7"/>
      <c r="ALE4" s="70"/>
      <c r="ALF4" s="7"/>
      <c r="ALG4" s="125"/>
      <c r="ALH4" s="70"/>
      <c r="ALI4" s="7"/>
      <c r="ALJ4" s="125"/>
      <c r="ALK4" s="70"/>
      <c r="ALL4" s="7"/>
      <c r="ALM4" s="125"/>
      <c r="ALN4" s="70"/>
      <c r="ALO4" s="7"/>
      <c r="ALP4" s="125"/>
      <c r="ALQ4" s="70"/>
      <c r="ALR4" s="7"/>
      <c r="ALS4" s="125"/>
      <c r="ALT4" s="70"/>
      <c r="ALU4" s="7"/>
      <c r="ALV4" s="125"/>
      <c r="ALW4" s="7"/>
      <c r="ALX4" s="70"/>
      <c r="ALY4" s="7"/>
      <c r="ALZ4" s="125"/>
      <c r="AMA4" s="70"/>
      <c r="AMB4" s="7"/>
      <c r="AMC4" s="125"/>
      <c r="AMD4" s="70"/>
      <c r="AME4" s="7"/>
      <c r="AMF4" s="125"/>
      <c r="AMG4" s="70"/>
      <c r="AMH4" s="7"/>
      <c r="AMI4" s="125"/>
      <c r="AMJ4" s="70"/>
      <c r="AMK4" s="7"/>
      <c r="AML4" s="125"/>
      <c r="AMM4" s="70"/>
      <c r="AMN4" s="7"/>
      <c r="AMO4" s="125"/>
      <c r="AMP4" s="7"/>
      <c r="AMQ4" s="70"/>
      <c r="AMR4" s="7"/>
      <c r="AMS4" s="125"/>
      <c r="AMT4" s="70"/>
      <c r="AMU4" s="7"/>
      <c r="AMV4" s="125"/>
      <c r="AMW4" s="70"/>
      <c r="AMX4" s="7"/>
      <c r="AMY4" s="125"/>
      <c r="AMZ4" s="70"/>
      <c r="ANA4" s="7"/>
      <c r="ANB4" s="125"/>
      <c r="ANC4" s="70"/>
      <c r="AND4" s="7"/>
      <c r="ANE4" s="125"/>
      <c r="ANF4" s="70"/>
      <c r="ANG4" s="7"/>
      <c r="ANH4" s="125"/>
      <c r="ANI4" s="7"/>
      <c r="ANJ4" s="70"/>
      <c r="ANK4" s="7"/>
      <c r="ANL4" s="125"/>
      <c r="ANM4" s="70"/>
      <c r="ANN4" s="7"/>
      <c r="ANO4" s="125"/>
      <c r="ANP4" s="70"/>
      <c r="ANQ4" s="7"/>
      <c r="ANR4" s="125"/>
      <c r="ANS4" s="7"/>
      <c r="ANT4" s="70"/>
      <c r="ANU4" s="7"/>
      <c r="ANV4" s="125"/>
      <c r="ANW4" s="70"/>
      <c r="ANX4" s="7"/>
      <c r="ANY4" s="125"/>
      <c r="ANZ4" s="70"/>
      <c r="AOA4" s="7"/>
      <c r="AOB4" s="125"/>
      <c r="AOC4" s="70"/>
      <c r="AOD4" s="7"/>
      <c r="AOE4" s="125"/>
      <c r="AOF4" s="70"/>
      <c r="AOG4" s="7"/>
      <c r="AOH4" s="125"/>
      <c r="AOI4" s="70"/>
      <c r="AOJ4" s="7"/>
      <c r="AOK4" s="125"/>
      <c r="AOL4" s="70"/>
      <c r="AOM4" s="7"/>
      <c r="AON4" s="125"/>
      <c r="AOO4" s="70"/>
      <c r="AOP4" s="7"/>
      <c r="AOQ4" s="125"/>
      <c r="AOR4" s="70"/>
      <c r="AOS4" s="7"/>
      <c r="AOT4" s="125"/>
      <c r="AOU4" s="7"/>
      <c r="AOV4" s="70"/>
      <c r="AOW4" s="7"/>
      <c r="AOX4" s="125"/>
      <c r="AOY4" s="70"/>
      <c r="AOZ4" s="7"/>
      <c r="APA4" s="125"/>
      <c r="APB4" s="70"/>
      <c r="APC4" s="7"/>
      <c r="APD4" s="125"/>
      <c r="APE4" s="70"/>
      <c r="APF4" s="7"/>
      <c r="APG4" s="125"/>
      <c r="APH4" s="70"/>
      <c r="API4" s="7"/>
      <c r="APJ4" s="125"/>
      <c r="APK4" s="70"/>
      <c r="APL4" s="7"/>
      <c r="APM4" s="125"/>
      <c r="APN4" s="70"/>
      <c r="APO4" s="7"/>
      <c r="APP4" s="125"/>
      <c r="APQ4" s="148"/>
      <c r="APR4" s="148"/>
      <c r="APS4" s="148"/>
      <c r="APT4" s="148"/>
      <c r="APU4" s="70"/>
      <c r="APV4" s="7"/>
      <c r="APW4" s="125"/>
      <c r="APX4" s="70"/>
      <c r="APY4" s="7"/>
      <c r="APZ4" s="125"/>
      <c r="AQA4" s="7"/>
      <c r="AQB4" s="70"/>
      <c r="AQC4" s="7"/>
      <c r="AQD4" s="125"/>
      <c r="AQE4" s="70"/>
      <c r="AQF4" s="7"/>
      <c r="AQG4" s="125"/>
      <c r="AQH4" s="70"/>
      <c r="AQI4" s="7"/>
      <c r="AQJ4" s="125"/>
      <c r="AQK4" s="70"/>
      <c r="AQL4" s="7"/>
      <c r="AQM4" s="125"/>
      <c r="AQN4" s="70"/>
      <c r="AQO4" s="7"/>
      <c r="AQP4" s="125"/>
      <c r="AQQ4" s="70"/>
      <c r="AQR4" s="7"/>
      <c r="AQS4" s="125"/>
      <c r="AQT4" s="7"/>
      <c r="AQU4" s="70"/>
      <c r="AQV4" s="7"/>
      <c r="AQW4" s="125"/>
      <c r="AQX4" s="70"/>
      <c r="AQY4" s="7"/>
      <c r="AQZ4" s="125"/>
      <c r="ARA4" s="70"/>
      <c r="ARB4" s="7"/>
      <c r="ARC4" s="125"/>
      <c r="ARD4" s="70"/>
      <c r="ARE4" s="7"/>
      <c r="ARF4" s="125"/>
      <c r="ARG4" s="70"/>
      <c r="ARH4" s="7"/>
      <c r="ARI4" s="125"/>
      <c r="ARJ4" s="70"/>
      <c r="ARK4" s="7"/>
      <c r="ARL4" s="125"/>
      <c r="ARM4" s="7"/>
      <c r="ARN4" s="70"/>
      <c r="ARO4" s="7"/>
      <c r="ARP4" s="125"/>
      <c r="ARQ4" s="70"/>
      <c r="ARR4" s="7"/>
      <c r="ARS4" s="125"/>
      <c r="ART4" s="70"/>
      <c r="ARU4" s="7"/>
      <c r="ARV4" s="125"/>
      <c r="ARW4" s="70"/>
      <c r="ARX4" s="7"/>
      <c r="ARY4" s="125"/>
      <c r="ARZ4" s="70"/>
      <c r="ASA4" s="7"/>
      <c r="ASB4" s="125"/>
      <c r="ASC4" s="70"/>
      <c r="ASD4" s="7"/>
      <c r="ASE4" s="125"/>
      <c r="ASF4" s="7"/>
      <c r="ASG4" s="70"/>
      <c r="ASH4" s="7"/>
      <c r="ASI4" s="125"/>
      <c r="ASJ4" s="70"/>
      <c r="ASK4" s="7"/>
      <c r="ASL4" s="125"/>
      <c r="ASM4" s="70"/>
      <c r="ASN4" s="7"/>
      <c r="ASO4" s="125"/>
      <c r="ASP4" s="70"/>
      <c r="ASQ4" s="7"/>
      <c r="ASR4" s="125"/>
      <c r="ASS4" s="70"/>
      <c r="AST4" s="7"/>
      <c r="ASU4" s="125"/>
      <c r="ASV4" s="70"/>
      <c r="ASW4" s="7"/>
      <c r="ASX4" s="125"/>
      <c r="ASY4" s="7"/>
      <c r="ASZ4" s="70"/>
      <c r="ATA4" s="7"/>
      <c r="ATB4" s="125"/>
      <c r="ATC4" s="70"/>
      <c r="ATD4" s="7"/>
      <c r="ATE4" s="125"/>
      <c r="ATF4" s="70"/>
      <c r="ATG4" s="7"/>
      <c r="ATH4" s="125"/>
      <c r="ATI4" s="70"/>
      <c r="ATJ4" s="7"/>
      <c r="ATK4" s="125"/>
      <c r="ATL4" s="70"/>
      <c r="ATM4" s="7"/>
      <c r="ATN4" s="125"/>
      <c r="ATO4" s="70"/>
      <c r="ATP4" s="7"/>
      <c r="ATQ4" s="125"/>
      <c r="ATR4" s="7"/>
      <c r="ATS4" s="70"/>
      <c r="ATT4" s="7"/>
      <c r="ATU4" s="125"/>
      <c r="ATV4" s="70"/>
      <c r="ATW4" s="7"/>
      <c r="ATX4" s="125"/>
      <c r="ATY4" s="70"/>
      <c r="ATZ4" s="7"/>
      <c r="AUA4" s="125"/>
      <c r="AUB4" s="70"/>
      <c r="AUC4" s="7"/>
      <c r="AUD4" s="125"/>
      <c r="AUE4" s="70"/>
      <c r="AUF4" s="7"/>
      <c r="AUG4" s="125"/>
      <c r="AUH4" s="70"/>
      <c r="AUI4" s="7"/>
      <c r="AUJ4" s="125"/>
      <c r="AUK4" s="7"/>
      <c r="AUL4" s="70"/>
      <c r="AUM4" s="7"/>
      <c r="AUN4" s="125"/>
      <c r="AUO4" s="70"/>
      <c r="AUP4" s="7"/>
      <c r="AUQ4" s="125"/>
      <c r="AUR4" s="70"/>
      <c r="AUS4" s="7"/>
      <c r="AUT4" s="125"/>
      <c r="AUU4" s="70"/>
      <c r="AUV4" s="7"/>
      <c r="AUW4" s="125"/>
      <c r="AUX4" s="70"/>
      <c r="AUY4" s="7"/>
      <c r="AUZ4" s="125"/>
      <c r="AVA4" s="70"/>
      <c r="AVB4" s="7"/>
      <c r="AVC4" s="125"/>
      <c r="AVD4" s="7"/>
      <c r="AVE4" s="70"/>
      <c r="AVF4" s="7"/>
      <c r="AVG4" s="125"/>
      <c r="AVH4" s="70"/>
      <c r="AVI4" s="7"/>
      <c r="AVJ4" s="125"/>
      <c r="AVK4" s="70"/>
      <c r="AVL4" s="7"/>
      <c r="AVM4" s="125"/>
      <c r="AVN4" s="70"/>
      <c r="AVO4" s="7"/>
      <c r="AVP4" s="125"/>
      <c r="AVQ4" s="70"/>
      <c r="AVR4" s="7"/>
      <c r="AVS4" s="125"/>
      <c r="AVT4" s="70"/>
      <c r="AVU4" s="7"/>
      <c r="AVV4" s="125"/>
      <c r="AVW4" s="7"/>
      <c r="AVX4" s="70"/>
      <c r="AVY4" s="7"/>
      <c r="AVZ4" s="125"/>
      <c r="AWA4" s="70"/>
      <c r="AWB4" s="7"/>
      <c r="AWC4" s="125"/>
      <c r="AWD4" s="70"/>
      <c r="AWE4" s="7"/>
      <c r="AWF4" s="125"/>
      <c r="AWG4" s="70"/>
      <c r="AWH4" s="7"/>
      <c r="AWI4" s="125"/>
      <c r="AWJ4" s="7"/>
      <c r="AWK4" s="7"/>
      <c r="AWL4" s="7"/>
      <c r="AWM4" s="7"/>
      <c r="AWN4" s="7"/>
      <c r="AWO4" s="7"/>
      <c r="AWP4" s="7"/>
      <c r="AWQ4" s="7"/>
      <c r="AWR4" s="7"/>
      <c r="AWS4" s="7"/>
      <c r="AWT4" s="7"/>
      <c r="AWU4" s="7"/>
      <c r="AWV4" s="7"/>
      <c r="AWW4" s="7"/>
      <c r="AWX4" s="7"/>
      <c r="AWY4" s="7"/>
      <c r="AWZ4" s="7"/>
      <c r="AXA4" s="7"/>
      <c r="AXB4" s="7"/>
      <c r="AXC4" s="7"/>
      <c r="AXD4" s="7"/>
      <c r="AXE4" s="7"/>
      <c r="AXF4" s="7"/>
      <c r="AXG4" s="7"/>
      <c r="AXH4" s="7"/>
      <c r="AXI4" s="7"/>
      <c r="AXJ4" s="7"/>
      <c r="AXK4" s="7"/>
      <c r="AXL4" s="7"/>
      <c r="AXM4" s="7"/>
      <c r="AXN4" s="7"/>
      <c r="AXO4" s="7"/>
      <c r="AXP4" s="7"/>
      <c r="AXQ4" s="7"/>
      <c r="AXR4" s="7"/>
      <c r="AXS4" s="7"/>
      <c r="AXT4" s="7"/>
      <c r="AXU4" s="7"/>
      <c r="AXV4" s="7"/>
      <c r="AXW4" s="7"/>
      <c r="AXX4" s="7"/>
      <c r="AXY4" s="7"/>
      <c r="AXZ4" s="7"/>
      <c r="AYA4" s="7"/>
      <c r="AYB4" s="7"/>
      <c r="AYC4" s="7"/>
      <c r="AYD4" s="7"/>
      <c r="AYE4" s="7"/>
      <c r="AYF4" s="7"/>
      <c r="AYG4" s="7"/>
      <c r="AYH4" s="7"/>
      <c r="AYI4" s="7"/>
      <c r="AYJ4" s="7"/>
      <c r="AYK4" s="7"/>
      <c r="AYL4" s="7"/>
      <c r="AYM4" s="7"/>
      <c r="AYN4" s="7"/>
      <c r="AYO4" s="7"/>
      <c r="AYP4" s="7"/>
      <c r="AYQ4" s="7"/>
      <c r="AYR4" s="7"/>
      <c r="AYS4" s="7"/>
      <c r="AYT4" s="7"/>
      <c r="AYU4" s="7"/>
      <c r="AYV4" s="7"/>
      <c r="AYW4" s="7"/>
      <c r="AYX4" s="7"/>
      <c r="AYY4" s="7"/>
      <c r="AYZ4" s="7"/>
      <c r="AZA4" s="7"/>
      <c r="AZB4" s="7"/>
      <c r="AZC4" s="7"/>
      <c r="AZD4" s="7"/>
      <c r="AZE4" s="7"/>
      <c r="AZF4" s="7"/>
      <c r="AZG4" s="7"/>
      <c r="AZH4" s="7"/>
      <c r="AZI4" s="7"/>
      <c r="AZJ4" s="7"/>
      <c r="AZK4" s="7"/>
      <c r="AZL4" s="7"/>
      <c r="AZM4" s="7"/>
      <c r="AZN4" s="7"/>
      <c r="AZO4" s="7"/>
      <c r="AZP4" s="7"/>
      <c r="AZQ4" s="7"/>
      <c r="AZR4" s="7"/>
      <c r="AZS4" s="7"/>
      <c r="AZT4" s="7"/>
      <c r="AZU4" s="7"/>
      <c r="AZV4" s="7"/>
      <c r="AZW4" s="7"/>
      <c r="AZX4" s="7"/>
      <c r="AZY4" s="7"/>
      <c r="AZZ4" s="7"/>
      <c r="BAA4" s="7"/>
      <c r="BAB4" s="7"/>
      <c r="BAC4" s="7"/>
      <c r="BAD4" s="7"/>
      <c r="BAE4" s="7"/>
      <c r="BAF4" s="7"/>
      <c r="BAG4" s="7"/>
      <c r="BAH4" s="7"/>
      <c r="BAI4" s="7"/>
      <c r="BAJ4" s="7"/>
      <c r="BAK4" s="7"/>
      <c r="BAL4" s="7"/>
      <c r="BAM4" s="7"/>
      <c r="BAN4" s="7"/>
      <c r="BAO4" s="7"/>
      <c r="BAP4" s="7"/>
      <c r="BAQ4" s="7"/>
      <c r="BAR4" s="7"/>
      <c r="BAS4" s="7"/>
      <c r="BAT4" s="7"/>
    </row>
    <row r="5" spans="1:1398">
      <c r="A5" t="s">
        <v>911</v>
      </c>
      <c r="B5" t="s">
        <v>913</v>
      </c>
      <c r="D5" s="2" t="s">
        <v>287</v>
      </c>
      <c r="E5" s="43"/>
      <c r="F5" s="73"/>
      <c r="G5" s="7"/>
      <c r="H5" s="43"/>
      <c r="I5" s="7"/>
      <c r="J5" s="73"/>
      <c r="K5" s="7"/>
      <c r="L5" s="43"/>
      <c r="M5" s="73"/>
      <c r="N5" s="7"/>
      <c r="O5" s="43"/>
      <c r="P5" s="73"/>
      <c r="Q5" s="7"/>
      <c r="R5" s="43"/>
      <c r="S5" s="73"/>
      <c r="T5" s="7"/>
      <c r="U5" s="43"/>
      <c r="V5" s="73"/>
      <c r="W5" s="7"/>
      <c r="X5" s="43"/>
      <c r="Y5" s="73"/>
      <c r="Z5" s="7"/>
      <c r="AA5" s="43"/>
      <c r="AB5" s="7"/>
      <c r="AC5" s="73"/>
      <c r="AD5" s="7"/>
      <c r="AE5" s="43"/>
      <c r="AF5" s="73"/>
      <c r="AG5" s="7"/>
      <c r="AH5" s="43"/>
      <c r="AI5" s="73"/>
      <c r="AJ5" s="7"/>
      <c r="AK5" s="43"/>
      <c r="AL5" s="73"/>
      <c r="AM5" s="7"/>
      <c r="AN5" s="43"/>
      <c r="AO5" s="73"/>
      <c r="AP5" s="7"/>
      <c r="AQ5" s="43"/>
      <c r="AR5" s="73"/>
      <c r="AS5" s="7"/>
      <c r="AT5" s="43"/>
      <c r="AU5" s="7"/>
      <c r="AV5" s="73"/>
      <c r="AW5" s="7"/>
      <c r="AX5" s="43"/>
      <c r="AY5" s="73"/>
      <c r="AZ5" s="7"/>
      <c r="BA5" s="43"/>
      <c r="BB5" s="73"/>
      <c r="BC5" s="7"/>
      <c r="BD5" s="43"/>
      <c r="BE5" s="73"/>
      <c r="BF5" s="7"/>
      <c r="BG5" s="43"/>
      <c r="BH5" s="73"/>
      <c r="BI5" s="7"/>
      <c r="BJ5" s="43"/>
      <c r="BK5" s="73"/>
      <c r="BL5" s="7"/>
      <c r="BM5" s="43"/>
      <c r="BN5" s="7"/>
      <c r="BO5" s="73"/>
      <c r="BP5" s="7"/>
      <c r="BQ5" s="43"/>
      <c r="BR5" s="73"/>
      <c r="BS5" s="7"/>
      <c r="BT5" s="43"/>
      <c r="BU5" s="73"/>
      <c r="BV5" s="7"/>
      <c r="BW5" s="43"/>
      <c r="BX5" s="73"/>
      <c r="BY5" s="7"/>
      <c r="BZ5" s="43"/>
      <c r="CA5" s="73"/>
      <c r="CB5" s="7"/>
      <c r="CC5" s="43"/>
      <c r="CD5" s="73"/>
      <c r="CE5" s="7"/>
      <c r="CF5" s="43"/>
      <c r="CG5" s="7"/>
      <c r="CH5" s="7"/>
      <c r="CI5" s="73"/>
      <c r="CJ5" s="7"/>
      <c r="CK5" s="43"/>
      <c r="CL5" s="7"/>
      <c r="CM5" s="73"/>
      <c r="CN5" s="7"/>
      <c r="CO5" s="43"/>
      <c r="CP5" s="73"/>
      <c r="CQ5" s="7"/>
      <c r="CR5" s="43"/>
      <c r="CS5" s="73"/>
      <c r="CT5" s="7"/>
      <c r="CU5" s="43"/>
      <c r="CV5" s="7"/>
      <c r="CW5" s="73"/>
      <c r="CX5" s="7"/>
      <c r="CY5" s="43"/>
      <c r="CZ5" s="73"/>
      <c r="DA5" s="7"/>
      <c r="DB5" s="43"/>
      <c r="DC5" s="73"/>
      <c r="DD5" s="7"/>
      <c r="DE5" s="43"/>
      <c r="DF5" s="73"/>
      <c r="DG5" s="7"/>
      <c r="DH5" s="43"/>
      <c r="DI5" s="73"/>
      <c r="DJ5" s="7"/>
      <c r="DK5" s="43"/>
      <c r="DL5" s="7"/>
      <c r="DM5" s="7"/>
      <c r="DN5" s="73"/>
      <c r="DO5" s="7"/>
      <c r="DP5" s="43"/>
      <c r="DQ5" s="73"/>
      <c r="DR5" s="7"/>
      <c r="DS5" s="43"/>
      <c r="DT5" s="73"/>
      <c r="DU5" s="7"/>
      <c r="DV5" s="43"/>
      <c r="DW5" s="73"/>
      <c r="DX5" s="7"/>
      <c r="DY5" s="43"/>
      <c r="DZ5" s="73"/>
      <c r="EA5" s="7"/>
      <c r="EB5" s="43"/>
      <c r="EC5" s="73"/>
      <c r="ED5" s="7"/>
      <c r="EE5" s="43"/>
      <c r="EF5" s="7"/>
      <c r="EG5" s="73"/>
      <c r="EH5" s="7"/>
      <c r="EI5" s="43"/>
      <c r="EJ5" s="73"/>
      <c r="EK5" s="7"/>
      <c r="EL5" s="43"/>
      <c r="EM5" s="73"/>
      <c r="EN5" s="7"/>
      <c r="EO5" s="43"/>
      <c r="EP5" s="73"/>
      <c r="EQ5" s="7"/>
      <c r="ER5" s="43"/>
      <c r="ES5" s="73"/>
      <c r="ET5" s="7"/>
      <c r="EU5" s="43"/>
      <c r="EV5" s="73"/>
      <c r="EW5" s="7"/>
      <c r="EX5" s="43"/>
      <c r="EY5" s="73"/>
      <c r="EZ5" s="7"/>
      <c r="FA5" s="43"/>
      <c r="FB5" s="73"/>
      <c r="FC5" s="7"/>
      <c r="FD5" s="43"/>
      <c r="FE5" s="73"/>
      <c r="FF5" s="7"/>
      <c r="FG5" s="43"/>
      <c r="FH5" s="73"/>
      <c r="FI5" s="7"/>
      <c r="FJ5" s="43"/>
      <c r="FK5" s="7"/>
      <c r="FL5" s="7"/>
      <c r="FM5" s="7"/>
      <c r="FN5" s="7"/>
      <c r="FO5" s="73"/>
      <c r="FP5" s="7"/>
      <c r="FQ5" s="43"/>
      <c r="FR5" s="73"/>
      <c r="FS5" s="7"/>
      <c r="FT5" s="43"/>
      <c r="FU5" s="73"/>
      <c r="FV5" s="7"/>
      <c r="FW5" s="43"/>
      <c r="FX5" s="7"/>
      <c r="FY5" s="73"/>
      <c r="FZ5" s="7"/>
      <c r="GA5" s="43"/>
      <c r="GB5" s="73"/>
      <c r="GC5" s="7"/>
      <c r="GD5" s="43"/>
      <c r="GE5" s="7"/>
      <c r="GF5" s="73"/>
      <c r="GG5" s="7"/>
      <c r="GH5" s="43"/>
      <c r="GI5" s="73"/>
      <c r="GJ5" s="7"/>
      <c r="GK5" s="43"/>
      <c r="GL5" s="73"/>
      <c r="GM5" s="7"/>
      <c r="GN5" s="43"/>
      <c r="GO5" s="73"/>
      <c r="GP5" s="7"/>
      <c r="GQ5" s="43"/>
      <c r="GR5" s="73"/>
      <c r="GS5" s="7"/>
      <c r="GT5" s="43"/>
      <c r="GU5" s="73"/>
      <c r="GV5" s="7"/>
      <c r="GW5" s="43"/>
      <c r="GX5" s="7"/>
      <c r="GY5" s="73"/>
      <c r="GZ5" s="7"/>
      <c r="HA5" s="43"/>
      <c r="HB5" s="73"/>
      <c r="HC5" s="7"/>
      <c r="HD5" s="43"/>
      <c r="HE5" s="73"/>
      <c r="HF5" s="7"/>
      <c r="HG5" s="43"/>
      <c r="HH5" s="73"/>
      <c r="HI5" s="7"/>
      <c r="HJ5" s="43"/>
      <c r="HK5" s="73"/>
      <c r="HL5" s="7"/>
      <c r="HM5" s="43"/>
      <c r="HN5" s="73"/>
      <c r="HO5" s="7"/>
      <c r="HP5" s="43"/>
      <c r="HQ5" s="7"/>
      <c r="HR5" s="73"/>
      <c r="HS5" s="7"/>
      <c r="HT5" s="43"/>
      <c r="HU5" s="73"/>
      <c r="HV5" s="7"/>
      <c r="HW5" s="43"/>
      <c r="HX5" s="73"/>
      <c r="HY5" s="7"/>
      <c r="HZ5" s="43"/>
      <c r="IA5" s="73"/>
      <c r="IB5" s="7"/>
      <c r="IC5" s="43"/>
      <c r="ID5" s="73"/>
      <c r="IE5" s="7"/>
      <c r="IF5" s="43"/>
      <c r="IG5" s="73"/>
      <c r="IH5" s="7"/>
      <c r="II5" s="43"/>
      <c r="IJ5" s="7"/>
      <c r="IK5" s="73"/>
      <c r="IL5" s="7"/>
      <c r="IM5" s="43"/>
      <c r="IN5" s="73"/>
      <c r="IO5" s="147"/>
      <c r="IP5" s="43"/>
      <c r="IQ5" s="73"/>
      <c r="IR5" s="7"/>
      <c r="IS5" s="43"/>
      <c r="IT5" s="73"/>
      <c r="IU5" s="7"/>
      <c r="IV5" s="43"/>
      <c r="IW5" s="73"/>
      <c r="IX5" s="7"/>
      <c r="IY5" s="43"/>
      <c r="IZ5" s="73"/>
      <c r="JA5" s="7"/>
      <c r="JB5" s="43"/>
      <c r="JC5" s="7"/>
      <c r="JD5" s="73"/>
      <c r="JE5" s="7"/>
      <c r="JF5" s="43"/>
      <c r="JG5" s="73"/>
      <c r="JH5" s="7"/>
      <c r="JI5" s="43"/>
      <c r="JJ5" s="73"/>
      <c r="JK5" s="7"/>
      <c r="JL5" s="43"/>
      <c r="JM5" s="73"/>
      <c r="JN5" s="7"/>
      <c r="JO5" s="43"/>
      <c r="JP5" s="73"/>
      <c r="JQ5" s="7"/>
      <c r="JR5" s="43"/>
      <c r="JS5" s="73"/>
      <c r="JT5" s="7"/>
      <c r="JU5" s="43"/>
      <c r="JV5" s="7"/>
      <c r="JW5" s="73"/>
      <c r="JX5" s="7"/>
      <c r="JY5" s="43"/>
      <c r="JZ5" s="73"/>
      <c r="KA5" s="7"/>
      <c r="KB5" s="43"/>
      <c r="KC5" s="73"/>
      <c r="KD5" s="7"/>
      <c r="KE5" s="43"/>
      <c r="KF5" s="73"/>
      <c r="KG5" s="7"/>
      <c r="KH5" s="43"/>
      <c r="KI5" s="73"/>
      <c r="KJ5" s="7"/>
      <c r="KK5" s="43"/>
      <c r="KL5" s="73"/>
      <c r="KM5" s="7"/>
      <c r="KN5" s="43"/>
      <c r="KO5" s="7"/>
      <c r="KP5" s="73"/>
      <c r="KQ5" s="7"/>
      <c r="KR5" s="43"/>
      <c r="KS5" s="73"/>
      <c r="KT5" s="7"/>
      <c r="KU5" s="43"/>
      <c r="KV5" s="73"/>
      <c r="KW5" s="7"/>
      <c r="KX5" s="43"/>
      <c r="KY5" s="73"/>
      <c r="KZ5" s="7"/>
      <c r="LA5" s="43"/>
      <c r="LB5" s="73"/>
      <c r="LC5" s="7"/>
      <c r="LD5" s="43"/>
      <c r="LE5" s="73"/>
      <c r="LF5" s="7"/>
      <c r="LG5" s="43"/>
      <c r="LH5" s="73"/>
      <c r="LI5" s="7"/>
      <c r="LJ5" s="43"/>
      <c r="LK5" s="73"/>
      <c r="LL5" s="7"/>
      <c r="LM5" s="43"/>
      <c r="LN5" s="7"/>
      <c r="LO5" s="7"/>
      <c r="LP5" s="7"/>
      <c r="LQ5" s="7"/>
      <c r="LR5" s="7"/>
      <c r="LS5" s="7"/>
      <c r="LT5" s="73"/>
      <c r="LU5" s="7"/>
      <c r="LV5" s="43"/>
      <c r="LW5" s="73"/>
      <c r="LX5" s="7"/>
      <c r="LY5" s="43"/>
      <c r="LZ5" s="73"/>
      <c r="MA5" s="7"/>
      <c r="MB5" s="43"/>
      <c r="MC5" s="73"/>
      <c r="MD5" s="7"/>
      <c r="ME5" s="43"/>
      <c r="MF5" s="73"/>
      <c r="MG5" s="7"/>
      <c r="MH5" s="43"/>
      <c r="MI5" s="73"/>
      <c r="MJ5" s="7"/>
      <c r="MK5" s="43"/>
      <c r="ML5" s="7"/>
      <c r="MM5" s="73"/>
      <c r="MN5" s="7"/>
      <c r="MO5" s="43"/>
      <c r="MP5" s="73"/>
      <c r="MQ5" s="7"/>
      <c r="MR5" s="43"/>
      <c r="MS5" s="73"/>
      <c r="MT5" s="7"/>
      <c r="MU5" s="43"/>
      <c r="MV5" s="73"/>
      <c r="MW5" s="7"/>
      <c r="MX5" s="43"/>
      <c r="MY5" s="73"/>
      <c r="MZ5" s="7"/>
      <c r="NA5" s="43"/>
      <c r="NB5" s="73"/>
      <c r="NC5" s="7"/>
      <c r="ND5" s="43"/>
      <c r="NE5" s="7"/>
      <c r="NF5" s="73"/>
      <c r="NG5" s="7"/>
      <c r="NH5" s="43"/>
      <c r="NI5" s="73"/>
      <c r="NJ5" s="7"/>
      <c r="NK5" s="43"/>
      <c r="NL5" s="73"/>
      <c r="NM5" s="7"/>
      <c r="NN5" s="43"/>
      <c r="NO5" s="73"/>
      <c r="NP5" s="7"/>
      <c r="NQ5" s="43"/>
      <c r="NR5" s="73"/>
      <c r="NS5" s="7"/>
      <c r="NT5" s="43"/>
      <c r="NU5" s="73"/>
      <c r="NV5" s="7"/>
      <c r="NW5" s="43"/>
      <c r="NX5" s="7"/>
      <c r="NY5" s="73"/>
      <c r="NZ5" s="7"/>
      <c r="OA5" s="43"/>
      <c r="OB5" s="73"/>
      <c r="OC5" s="7"/>
      <c r="OD5" s="43"/>
      <c r="OE5" s="73"/>
      <c r="OF5" s="7"/>
      <c r="OG5" s="43"/>
      <c r="OH5" s="73"/>
      <c r="OI5" s="7"/>
      <c r="OJ5" s="43"/>
      <c r="OK5" s="73"/>
      <c r="OL5" s="7"/>
      <c r="OM5" s="43"/>
      <c r="ON5" s="73"/>
      <c r="OO5" s="7"/>
      <c r="OP5" s="43"/>
      <c r="OQ5" s="7"/>
      <c r="OR5" s="73"/>
      <c r="OS5" s="7"/>
      <c r="OT5" s="43"/>
      <c r="OU5" s="73"/>
      <c r="OV5" s="7"/>
      <c r="OW5" s="43"/>
      <c r="OX5" s="73"/>
      <c r="OY5" s="7"/>
      <c r="OZ5" s="43"/>
      <c r="PA5" s="73"/>
      <c r="PB5" s="7"/>
      <c r="PC5" s="43"/>
      <c r="PD5" s="73"/>
      <c r="PE5" s="7"/>
      <c r="PF5" s="43"/>
      <c r="PG5" s="73"/>
      <c r="PH5" s="7"/>
      <c r="PI5" s="43"/>
      <c r="PJ5" s="7"/>
      <c r="PK5" s="73"/>
      <c r="PL5" s="7"/>
      <c r="PM5" s="43"/>
      <c r="PN5" s="73"/>
      <c r="PO5" s="7"/>
      <c r="PP5" s="43"/>
      <c r="PQ5" s="73"/>
      <c r="PR5" s="7"/>
      <c r="PS5" s="43"/>
      <c r="PT5" s="73"/>
      <c r="PU5" s="7"/>
      <c r="PV5" s="43"/>
      <c r="PW5" s="73"/>
      <c r="PX5" s="7"/>
      <c r="PY5" s="43"/>
      <c r="PZ5" s="73"/>
      <c r="QA5" s="7"/>
      <c r="QB5" s="43"/>
      <c r="QC5" s="7"/>
      <c r="QD5" s="73"/>
      <c r="QE5" s="7"/>
      <c r="QF5" s="43"/>
      <c r="QG5" s="73"/>
      <c r="QH5" s="7"/>
      <c r="QI5" s="43"/>
      <c r="QJ5" s="73"/>
      <c r="QK5" s="7"/>
      <c r="QL5" s="43"/>
      <c r="QM5" s="73"/>
      <c r="QN5" s="7"/>
      <c r="QO5" s="43"/>
      <c r="QP5" s="73"/>
      <c r="QQ5" s="7"/>
      <c r="QR5" s="43"/>
      <c r="QS5" s="73"/>
      <c r="QT5" s="7"/>
      <c r="QU5" s="43"/>
      <c r="QV5" s="7"/>
      <c r="QW5" s="73"/>
      <c r="QX5" s="7"/>
      <c r="QY5" s="43"/>
      <c r="QZ5" s="73"/>
      <c r="RA5" s="7"/>
      <c r="RB5" s="43"/>
      <c r="RC5" s="7"/>
      <c r="RD5" s="73"/>
      <c r="RE5" s="7"/>
      <c r="RF5" s="43"/>
      <c r="RG5" s="73"/>
      <c r="RH5" s="7"/>
      <c r="RI5" s="43"/>
      <c r="RJ5" s="73"/>
      <c r="RK5" s="7"/>
      <c r="RL5" s="43"/>
      <c r="RM5" s="7"/>
      <c r="RN5" s="73"/>
      <c r="RO5" s="7"/>
      <c r="RP5" s="43"/>
      <c r="RQ5" s="73"/>
      <c r="RR5" s="7"/>
      <c r="RS5" s="43"/>
      <c r="RT5" s="73"/>
      <c r="RU5" s="7"/>
      <c r="RV5" s="43"/>
      <c r="RW5" s="73"/>
      <c r="RX5" s="7"/>
      <c r="RY5" s="43"/>
      <c r="RZ5" s="73"/>
      <c r="SA5" s="7"/>
      <c r="SB5" s="43"/>
      <c r="SC5" s="73"/>
      <c r="SD5" s="7"/>
      <c r="SE5" s="43"/>
      <c r="SF5" s="73"/>
      <c r="SG5" s="7"/>
      <c r="SH5" s="43"/>
      <c r="SI5" s="73"/>
      <c r="SJ5" s="7"/>
      <c r="SK5" s="43"/>
      <c r="SL5" s="73"/>
      <c r="SM5" s="7"/>
      <c r="SN5" s="43"/>
      <c r="SO5" s="73"/>
      <c r="SP5" s="7"/>
      <c r="SQ5" s="43"/>
      <c r="SR5" s="7"/>
      <c r="SS5" s="7"/>
      <c r="ST5" s="73"/>
      <c r="SU5" s="7"/>
      <c r="SV5" s="43"/>
      <c r="SW5" s="73"/>
      <c r="SX5" s="7"/>
      <c r="SY5" s="43"/>
      <c r="SZ5" s="73"/>
      <c r="TA5" s="7"/>
      <c r="TB5" s="43"/>
      <c r="TC5" s="73"/>
      <c r="TD5" s="7"/>
      <c r="TE5" s="43"/>
      <c r="TF5" s="73"/>
      <c r="TG5" s="7"/>
      <c r="TH5" s="43"/>
      <c r="TI5" s="73"/>
      <c r="TJ5" s="7"/>
      <c r="TK5" s="43"/>
      <c r="TL5" s="73"/>
      <c r="TM5" s="7"/>
      <c r="TN5" s="43"/>
      <c r="TO5" s="73"/>
      <c r="TP5" s="7"/>
      <c r="TQ5" s="43"/>
      <c r="TR5" s="7"/>
      <c r="TS5" s="73"/>
      <c r="TT5" s="7"/>
      <c r="TU5" s="43"/>
      <c r="TV5" s="73"/>
      <c r="TW5" s="7"/>
      <c r="TX5" s="43"/>
      <c r="TY5" s="73"/>
      <c r="TZ5" s="7"/>
      <c r="UA5" s="43"/>
      <c r="UB5" s="73"/>
      <c r="UC5" s="7"/>
      <c r="UD5" s="43"/>
      <c r="UE5" s="73"/>
      <c r="UF5" s="7"/>
      <c r="UG5" s="43"/>
      <c r="UH5" s="73"/>
      <c r="UI5" s="7"/>
      <c r="UJ5" s="43"/>
      <c r="UK5" s="7"/>
      <c r="UL5" s="7"/>
      <c r="UM5" s="73"/>
      <c r="UN5" s="7"/>
      <c r="UO5" s="43"/>
      <c r="UP5" s="73"/>
      <c r="UQ5" s="7"/>
      <c r="UR5" s="43"/>
      <c r="US5" s="73"/>
      <c r="UT5" s="7"/>
      <c r="UU5" s="43"/>
      <c r="UV5" s="73"/>
      <c r="UW5" s="7"/>
      <c r="UX5" s="43"/>
      <c r="UY5" s="73"/>
      <c r="UZ5" s="7"/>
      <c r="VA5" s="43"/>
      <c r="VB5" s="7"/>
      <c r="VC5" s="73"/>
      <c r="VD5" s="7"/>
      <c r="VE5" s="43"/>
      <c r="VF5" s="73"/>
      <c r="VG5" s="7"/>
      <c r="VH5" s="43"/>
      <c r="VI5" s="73"/>
      <c r="VJ5" s="7"/>
      <c r="VK5" s="43"/>
      <c r="VL5" s="73"/>
      <c r="VM5" s="7"/>
      <c r="VN5" s="43"/>
      <c r="VO5" s="73"/>
      <c r="VP5" s="7"/>
      <c r="VQ5" s="43"/>
      <c r="VR5" s="73"/>
      <c r="VS5" s="7"/>
      <c r="VT5" s="43"/>
      <c r="VU5" s="7"/>
      <c r="VV5" s="7"/>
      <c r="VW5" s="73"/>
      <c r="VX5" s="7"/>
      <c r="VY5" s="43"/>
      <c r="VZ5" s="73"/>
      <c r="WA5" s="7"/>
      <c r="WB5" s="43"/>
      <c r="WC5" s="73"/>
      <c r="WD5" s="7"/>
      <c r="WE5" s="43"/>
      <c r="WF5" s="73"/>
      <c r="WG5" s="7"/>
      <c r="WH5" s="43"/>
      <c r="WI5" s="73"/>
      <c r="WJ5" s="7"/>
      <c r="WK5" s="43"/>
      <c r="WL5" s="73"/>
      <c r="WM5" s="7"/>
      <c r="WN5" s="43"/>
      <c r="WO5" s="73"/>
      <c r="WP5" s="7"/>
      <c r="WQ5" s="43"/>
      <c r="WR5" s="73"/>
      <c r="WS5" s="7"/>
      <c r="WT5" s="43"/>
      <c r="WU5" s="73"/>
      <c r="WV5" s="7"/>
      <c r="WW5" s="43"/>
      <c r="WX5" s="73"/>
      <c r="WY5" s="7"/>
      <c r="WZ5" s="43"/>
      <c r="XA5" s="73"/>
      <c r="XB5" s="7"/>
      <c r="XC5" s="43"/>
      <c r="XD5" s="73"/>
      <c r="XE5" s="7"/>
      <c r="XF5" s="43"/>
      <c r="XG5" s="7"/>
      <c r="XH5" s="73"/>
      <c r="XI5" s="7"/>
      <c r="XJ5" s="43"/>
      <c r="XK5" s="73">
        <v>1355</v>
      </c>
      <c r="XL5" s="110">
        <v>1355</v>
      </c>
      <c r="XM5" s="43"/>
      <c r="XN5" s="73">
        <v>1355</v>
      </c>
      <c r="XO5" s="110">
        <v>1355</v>
      </c>
      <c r="XP5" s="43"/>
      <c r="XQ5" s="73">
        <v>1355</v>
      </c>
      <c r="XR5" s="110">
        <v>1355</v>
      </c>
      <c r="XS5" s="43"/>
      <c r="XT5" s="73">
        <v>1425</v>
      </c>
      <c r="XU5" s="110">
        <v>1425</v>
      </c>
      <c r="XV5" s="43"/>
      <c r="XW5" s="73">
        <v>1425</v>
      </c>
      <c r="XX5" s="110">
        <v>1425</v>
      </c>
      <c r="XY5" s="43"/>
      <c r="XZ5" s="73">
        <v>1425</v>
      </c>
      <c r="YA5" s="110">
        <v>1425</v>
      </c>
      <c r="YB5" s="43"/>
      <c r="YC5" s="73">
        <v>1425</v>
      </c>
      <c r="YD5" s="110">
        <f>XX5</f>
        <v>1425</v>
      </c>
      <c r="YE5" s="43"/>
      <c r="YF5" s="73">
        <v>1425</v>
      </c>
      <c r="YG5" s="110">
        <f>YD5</f>
        <v>1425</v>
      </c>
      <c r="YH5" s="43"/>
      <c r="YI5" s="73">
        <v>1425</v>
      </c>
      <c r="YJ5" s="110">
        <f>YG5</f>
        <v>1425</v>
      </c>
      <c r="YK5" s="43"/>
      <c r="YL5" s="73">
        <v>1425</v>
      </c>
      <c r="YM5" s="110">
        <f>YJ5</f>
        <v>1425</v>
      </c>
      <c r="YN5" s="43"/>
      <c r="YO5" s="73">
        <v>1425</v>
      </c>
      <c r="YP5" s="110">
        <f>YM5</f>
        <v>1425</v>
      </c>
      <c r="YQ5" s="43"/>
      <c r="YR5" s="73">
        <v>1425</v>
      </c>
      <c r="YS5" s="110">
        <f>YP5</f>
        <v>1425</v>
      </c>
      <c r="YT5" s="43"/>
      <c r="YU5" s="7"/>
      <c r="YV5" s="73">
        <v>1425</v>
      </c>
      <c r="YW5" s="43">
        <f>YS5</f>
        <v>1425</v>
      </c>
      <c r="YX5" s="43"/>
      <c r="YY5" s="73">
        <v>1425</v>
      </c>
      <c r="YZ5" s="43">
        <f>YW5</f>
        <v>1425</v>
      </c>
      <c r="ZA5" s="43"/>
      <c r="ZB5" s="73">
        <v>1425</v>
      </c>
      <c r="ZC5" s="43">
        <f>YZ5</f>
        <v>1425</v>
      </c>
      <c r="ZD5" s="43"/>
      <c r="ZE5" s="73">
        <v>1425</v>
      </c>
      <c r="ZF5" s="43">
        <f>ZC5</f>
        <v>1425</v>
      </c>
      <c r="ZG5" s="43"/>
      <c r="ZH5" s="73">
        <v>1425</v>
      </c>
      <c r="ZI5" s="43">
        <f>ZF5</f>
        <v>1425</v>
      </c>
      <c r="ZJ5" s="43"/>
      <c r="ZK5" s="73">
        <v>1425</v>
      </c>
      <c r="ZL5" s="43">
        <f>ZI5</f>
        <v>1425</v>
      </c>
      <c r="ZM5" s="43"/>
      <c r="ZN5" s="73">
        <v>1425</v>
      </c>
      <c r="ZO5" s="43">
        <f>ZL5</f>
        <v>1425</v>
      </c>
      <c r="ZP5" s="43"/>
      <c r="ZQ5" s="73">
        <v>1425</v>
      </c>
      <c r="ZR5" s="43">
        <f>ZL5</f>
        <v>1425</v>
      </c>
      <c r="ZS5" s="43"/>
      <c r="ZT5" s="73">
        <v>1425</v>
      </c>
      <c r="ZU5" s="43">
        <f>ZR5</f>
        <v>1425</v>
      </c>
      <c r="ZV5" s="43"/>
      <c r="ZW5" s="73">
        <v>1425</v>
      </c>
      <c r="ZX5" s="43">
        <f>ZU5</f>
        <v>1425</v>
      </c>
      <c r="ZY5" s="43"/>
      <c r="ZZ5" s="73">
        <v>1425</v>
      </c>
      <c r="AAA5" s="43">
        <f>ZX5</f>
        <v>1425</v>
      </c>
      <c r="AAB5" s="43"/>
      <c r="AAC5" s="73">
        <v>1425</v>
      </c>
      <c r="AAD5" s="43">
        <f>AAA5</f>
        <v>1425</v>
      </c>
      <c r="AAE5" s="43"/>
      <c r="AAF5" s="73">
        <v>1425</v>
      </c>
      <c r="AAG5" s="43">
        <f>AAD5</f>
        <v>1425</v>
      </c>
      <c r="AAH5" s="43"/>
      <c r="AAI5" s="7"/>
      <c r="AAJ5" s="73">
        <v>1425</v>
      </c>
      <c r="AAK5" s="43">
        <f>AAG5</f>
        <v>1425</v>
      </c>
      <c r="AAL5" s="43"/>
      <c r="AAM5" s="73">
        <v>1425</v>
      </c>
      <c r="AAN5" s="43">
        <f>AAK5</f>
        <v>1425</v>
      </c>
      <c r="AAO5" s="43"/>
      <c r="AAP5" s="73">
        <v>1425</v>
      </c>
      <c r="AAQ5" s="43">
        <f>AAN5</f>
        <v>1425</v>
      </c>
      <c r="AAR5" s="43"/>
      <c r="AAS5" s="73">
        <v>1425</v>
      </c>
      <c r="AAT5" s="43">
        <f>AAQ5</f>
        <v>1425</v>
      </c>
      <c r="AAU5" s="43"/>
      <c r="AAV5" s="73">
        <v>1425</v>
      </c>
      <c r="AAW5" s="43">
        <f>AAT5</f>
        <v>1425</v>
      </c>
      <c r="AAX5" s="43"/>
      <c r="AAY5" s="73">
        <v>1425</v>
      </c>
      <c r="AAZ5" s="43">
        <f>AAW5</f>
        <v>1425</v>
      </c>
      <c r="ABA5" s="43"/>
      <c r="ABB5" s="7"/>
      <c r="ABC5" s="73">
        <v>1533</v>
      </c>
      <c r="ABD5" s="43">
        <v>1533</v>
      </c>
      <c r="ABE5" s="43"/>
      <c r="ABF5" s="73">
        <v>1533</v>
      </c>
      <c r="ABG5" s="43">
        <f>ABD5</f>
        <v>1533</v>
      </c>
      <c r="ABH5" s="43"/>
      <c r="ABI5" s="73">
        <v>1533</v>
      </c>
      <c r="ABJ5" s="43">
        <f>ABG5</f>
        <v>1533</v>
      </c>
      <c r="ABK5" s="43"/>
      <c r="ABL5" s="73">
        <v>1596</v>
      </c>
      <c r="ABM5" s="43">
        <v>1596</v>
      </c>
      <c r="ABN5" s="43"/>
      <c r="ABO5" s="73">
        <v>1596</v>
      </c>
      <c r="ABP5" s="43">
        <f>ABM5</f>
        <v>1596</v>
      </c>
      <c r="ABQ5" s="43"/>
      <c r="ABR5" s="73">
        <v>1596</v>
      </c>
      <c r="ABS5" s="43">
        <f>ABP5</f>
        <v>1596</v>
      </c>
      <c r="ABT5" s="43"/>
      <c r="ABU5" s="71"/>
      <c r="ABV5" s="73">
        <v>1596</v>
      </c>
      <c r="ABW5" s="43">
        <f>ABS5</f>
        <v>1596</v>
      </c>
      <c r="ABX5" s="43"/>
      <c r="ABY5" s="73">
        <v>1596</v>
      </c>
      <c r="ABZ5" s="43">
        <f>ABW5</f>
        <v>1596</v>
      </c>
      <c r="ACA5" s="43"/>
      <c r="ACB5" s="73">
        <v>1596</v>
      </c>
      <c r="ACC5" s="43">
        <f>ABZ5</f>
        <v>1596</v>
      </c>
      <c r="ACD5" s="43"/>
      <c r="ACE5" s="73">
        <v>1596</v>
      </c>
      <c r="ACF5" s="43">
        <f>ACC5</f>
        <v>1596</v>
      </c>
      <c r="ACG5" s="43"/>
      <c r="ACH5" s="73">
        <v>1596</v>
      </c>
      <c r="ACI5" s="43">
        <f>ACF5</f>
        <v>1596</v>
      </c>
      <c r="ACJ5" s="43"/>
      <c r="ACK5" s="73">
        <v>1596</v>
      </c>
      <c r="ACL5" s="43">
        <f>ACI5</f>
        <v>1596</v>
      </c>
      <c r="ACM5" s="43"/>
      <c r="ACN5" s="71"/>
      <c r="ACO5" s="73">
        <v>1596</v>
      </c>
      <c r="ACP5" s="43">
        <f>ACI5</f>
        <v>1596</v>
      </c>
      <c r="ACQ5" s="43"/>
      <c r="ACR5" s="73">
        <v>1596</v>
      </c>
      <c r="ACS5" s="43">
        <f>ACP5</f>
        <v>1596</v>
      </c>
      <c r="ACT5" s="43"/>
      <c r="ACU5" s="73">
        <v>1596</v>
      </c>
      <c r="ACV5" s="43">
        <f>ACS5</f>
        <v>1596</v>
      </c>
      <c r="ACW5" s="43"/>
      <c r="ACX5" s="73">
        <v>1596</v>
      </c>
      <c r="ACY5" s="43">
        <f>ACV5</f>
        <v>1596</v>
      </c>
      <c r="ACZ5" s="43"/>
      <c r="ADA5" s="73">
        <v>1596</v>
      </c>
      <c r="ADB5" s="43">
        <f>ACY5</f>
        <v>1596</v>
      </c>
      <c r="ADC5" s="43"/>
      <c r="ADD5" s="73">
        <v>1596</v>
      </c>
      <c r="ADE5" s="43">
        <f>ADB5</f>
        <v>1596</v>
      </c>
      <c r="ADF5" s="43"/>
      <c r="ADG5" s="71"/>
      <c r="ADH5" s="73">
        <v>1596</v>
      </c>
      <c r="ADI5" s="43">
        <f>ADE5</f>
        <v>1596</v>
      </c>
      <c r="ADJ5" s="43"/>
      <c r="ADK5" s="73">
        <v>1596</v>
      </c>
      <c r="ADL5" s="43">
        <f>ADI5</f>
        <v>1596</v>
      </c>
      <c r="ADM5" s="43"/>
      <c r="ADN5" s="73">
        <v>1596</v>
      </c>
      <c r="ADO5" s="43">
        <f>ADL5</f>
        <v>1596</v>
      </c>
      <c r="ADP5" s="43"/>
      <c r="ADQ5" s="73">
        <v>1596</v>
      </c>
      <c r="ADR5" s="43">
        <f>ADO5</f>
        <v>1596</v>
      </c>
      <c r="ADS5" s="43"/>
      <c r="ADT5" s="73">
        <v>1596</v>
      </c>
      <c r="ADU5" s="43">
        <f>ADR5</f>
        <v>1596</v>
      </c>
      <c r="ADV5" s="43"/>
      <c r="ADW5" s="71">
        <f>ADU5</f>
        <v>1596</v>
      </c>
      <c r="ADX5" s="71"/>
      <c r="ADY5" s="71">
        <f>ADW5</f>
        <v>1596</v>
      </c>
      <c r="ADZ5" s="73">
        <v>1636</v>
      </c>
      <c r="AEA5" s="43">
        <v>1636</v>
      </c>
      <c r="AEB5" s="43"/>
      <c r="AEC5" s="73">
        <v>1560</v>
      </c>
      <c r="AED5" s="43">
        <v>1560</v>
      </c>
      <c r="AEE5" s="43"/>
      <c r="AEF5" s="73">
        <v>1560</v>
      </c>
      <c r="AEG5" s="43">
        <f>AED5</f>
        <v>1560</v>
      </c>
      <c r="AEH5" s="43"/>
      <c r="AEI5" s="73">
        <v>1560</v>
      </c>
      <c r="AEJ5" s="71">
        <f>AEG5</f>
        <v>1560</v>
      </c>
      <c r="AEK5" s="43"/>
      <c r="AEL5" s="73">
        <v>1560</v>
      </c>
      <c r="AEM5" s="43">
        <f>AEJ5</f>
        <v>1560</v>
      </c>
      <c r="AEN5" s="43"/>
      <c r="AEO5" s="71"/>
      <c r="AEP5" s="73">
        <v>1560</v>
      </c>
      <c r="AEQ5" s="43">
        <f>AEM5</f>
        <v>1560</v>
      </c>
      <c r="AER5" s="43"/>
      <c r="AES5" s="73">
        <v>1560</v>
      </c>
      <c r="AET5" s="43">
        <f>AEQ5</f>
        <v>1560</v>
      </c>
      <c r="AEU5" s="43"/>
      <c r="AEV5" s="73">
        <v>1560</v>
      </c>
      <c r="AEW5" s="43">
        <f>AET5</f>
        <v>1560</v>
      </c>
      <c r="AEX5" s="43"/>
      <c r="AEY5" s="73">
        <v>1560</v>
      </c>
      <c r="AEZ5" s="43">
        <f>AEW5</f>
        <v>1560</v>
      </c>
      <c r="AFA5" s="43"/>
      <c r="AFB5" s="73">
        <v>1560</v>
      </c>
      <c r="AFC5" s="43">
        <f>AEZ5</f>
        <v>1560</v>
      </c>
      <c r="AFD5" s="43"/>
      <c r="AFE5" s="73">
        <v>1560</v>
      </c>
      <c r="AFF5" s="43">
        <f>AFC5</f>
        <v>1560</v>
      </c>
      <c r="AFG5" s="43"/>
      <c r="AFH5" s="71"/>
      <c r="AFI5" s="73">
        <v>1560</v>
      </c>
      <c r="AFJ5" s="43">
        <f>AFF5</f>
        <v>1560</v>
      </c>
      <c r="AFK5" s="43"/>
      <c r="AFL5" s="73">
        <v>1560</v>
      </c>
      <c r="AFM5" s="43">
        <f>AFJ5</f>
        <v>1560</v>
      </c>
      <c r="AFN5" s="43"/>
      <c r="AFO5" s="73">
        <v>1792</v>
      </c>
      <c r="AFP5" s="43">
        <v>1792</v>
      </c>
      <c r="AFQ5" s="43"/>
      <c r="AFR5" s="73">
        <v>1792</v>
      </c>
      <c r="AFS5" s="43">
        <f>AFP5</f>
        <v>1792</v>
      </c>
      <c r="AFT5" s="43"/>
      <c r="AFU5" s="73">
        <v>1792</v>
      </c>
      <c r="AFV5" s="43">
        <f>AFS5</f>
        <v>1792</v>
      </c>
      <c r="AFW5" s="43"/>
      <c r="AFX5" s="73">
        <v>1792</v>
      </c>
      <c r="AFY5" s="43">
        <f>AFV5</f>
        <v>1792</v>
      </c>
      <c r="AFZ5" s="43"/>
      <c r="AGA5" s="73">
        <v>1792</v>
      </c>
      <c r="AGB5" s="43">
        <f>AFY5</f>
        <v>1792</v>
      </c>
      <c r="AGC5" s="43"/>
      <c r="AGD5" s="73">
        <v>1792</v>
      </c>
      <c r="AGE5" s="43">
        <f>AFY5</f>
        <v>1792</v>
      </c>
      <c r="AGF5" s="43"/>
      <c r="AGG5" s="73">
        <v>1792</v>
      </c>
      <c r="AGH5" s="43">
        <f>AGE5</f>
        <v>1792</v>
      </c>
      <c r="AGI5" s="43"/>
      <c r="AGJ5" s="73">
        <v>1792</v>
      </c>
      <c r="AGK5" s="43">
        <f>AGH5</f>
        <v>1792</v>
      </c>
      <c r="AGL5" s="43"/>
      <c r="AGM5" s="73">
        <v>1792</v>
      </c>
      <c r="AGN5" s="43">
        <f>AGK5</f>
        <v>1792</v>
      </c>
      <c r="AGO5" s="43"/>
      <c r="AGP5" s="73">
        <v>1792</v>
      </c>
      <c r="AGQ5" s="43">
        <f>AGN5</f>
        <v>1792</v>
      </c>
      <c r="AGR5" s="43"/>
      <c r="AGS5" s="73">
        <v>1792</v>
      </c>
      <c r="AGT5" s="43">
        <f>AGQ5</f>
        <v>1792</v>
      </c>
      <c r="AGU5" s="43"/>
      <c r="AGV5" s="71"/>
      <c r="AGW5" s="73">
        <v>1792</v>
      </c>
      <c r="AGX5" s="43">
        <f>AGT5</f>
        <v>1792</v>
      </c>
      <c r="AGY5" s="43"/>
      <c r="AGZ5" s="73">
        <v>1792</v>
      </c>
      <c r="AHA5" s="43">
        <f>AGX5</f>
        <v>1792</v>
      </c>
      <c r="AHB5" s="43"/>
      <c r="AHC5" s="73">
        <v>1792</v>
      </c>
      <c r="AHD5" s="43">
        <f>AHA5</f>
        <v>1792</v>
      </c>
      <c r="AHE5" s="43"/>
      <c r="AHF5" s="73">
        <v>1792</v>
      </c>
      <c r="AHG5" s="43">
        <f>AHD5</f>
        <v>1792</v>
      </c>
      <c r="AHH5" s="43"/>
      <c r="AHI5" s="73">
        <v>1828</v>
      </c>
      <c r="AHJ5" s="43">
        <v>1828</v>
      </c>
      <c r="AHK5" s="43"/>
      <c r="AHL5" s="73">
        <v>1718</v>
      </c>
      <c r="AHM5" s="43">
        <v>1718</v>
      </c>
      <c r="AHN5" s="43"/>
      <c r="AHO5" s="71"/>
      <c r="AHP5" s="73">
        <v>1718</v>
      </c>
      <c r="AHQ5" s="43">
        <f>AHM5</f>
        <v>1718</v>
      </c>
      <c r="AHR5" s="43"/>
      <c r="AHS5" s="73">
        <v>1718</v>
      </c>
      <c r="AHT5" s="43">
        <f>AHQ5</f>
        <v>1718</v>
      </c>
      <c r="AHU5" s="43"/>
      <c r="AHV5" s="73">
        <v>1718</v>
      </c>
      <c r="AHW5" s="43">
        <f>AHT5</f>
        <v>1718</v>
      </c>
      <c r="AHX5" s="43"/>
      <c r="AHY5" s="73">
        <v>1718</v>
      </c>
      <c r="AHZ5" s="43">
        <f>AHW5</f>
        <v>1718</v>
      </c>
      <c r="AIA5" s="43"/>
      <c r="AIB5" s="73">
        <v>1718</v>
      </c>
      <c r="AIC5" s="43">
        <f>AHZ5</f>
        <v>1718</v>
      </c>
      <c r="AID5" s="43"/>
      <c r="AIE5" s="71">
        <f t="shared" ref="AIE5:AIE7" si="218">AIC5</f>
        <v>1718</v>
      </c>
      <c r="AIF5" s="71"/>
      <c r="AIG5" s="73">
        <v>1718</v>
      </c>
      <c r="AIH5" s="43">
        <f>AIE5</f>
        <v>1718</v>
      </c>
      <c r="AII5" s="43"/>
      <c r="AIJ5" s="73">
        <v>1718</v>
      </c>
      <c r="AIK5" s="43">
        <f>AIH5</f>
        <v>1718</v>
      </c>
      <c r="AIL5" s="43"/>
      <c r="AIM5" s="73">
        <v>1718</v>
      </c>
      <c r="AIN5" s="43">
        <f>AIK5</f>
        <v>1718</v>
      </c>
      <c r="AIO5" s="43"/>
      <c r="AIP5" s="73">
        <v>1718</v>
      </c>
      <c r="AIQ5" s="43">
        <f>AIN5</f>
        <v>1718</v>
      </c>
      <c r="AIR5" s="43"/>
      <c r="AIS5" s="71">
        <f>AIQ5</f>
        <v>1718</v>
      </c>
      <c r="AIT5" s="73">
        <v>1718</v>
      </c>
      <c r="AIU5" s="71">
        <f>AIS5</f>
        <v>1718</v>
      </c>
      <c r="AIV5" s="43"/>
      <c r="AIW5" s="73">
        <v>1718</v>
      </c>
      <c r="AIX5" s="71">
        <f t="shared" ref="AIX5:AIX7" si="219">AIU5</f>
        <v>1718</v>
      </c>
      <c r="AIY5" s="43"/>
      <c r="AIZ5" s="73">
        <v>1718</v>
      </c>
      <c r="AJA5" s="43">
        <f>AIU5</f>
        <v>1718</v>
      </c>
      <c r="AJB5" s="43"/>
      <c r="AJC5" s="73">
        <v>1718</v>
      </c>
      <c r="AJD5" s="43">
        <f>AJA5</f>
        <v>1718</v>
      </c>
      <c r="AJE5" s="43"/>
      <c r="AJF5" s="73">
        <v>1718</v>
      </c>
      <c r="AJG5" s="43">
        <f>AJD5</f>
        <v>1718</v>
      </c>
      <c r="AJH5" s="43"/>
      <c r="AJI5" s="73">
        <v>1718</v>
      </c>
      <c r="AJJ5" s="43">
        <f>AJG5</f>
        <v>1718</v>
      </c>
      <c r="AJK5" s="43"/>
      <c r="AJL5" s="73">
        <v>1718</v>
      </c>
      <c r="AJM5" s="43">
        <f>AJJ5</f>
        <v>1718</v>
      </c>
      <c r="AJN5" s="43"/>
      <c r="AJO5" s="73">
        <v>1718</v>
      </c>
      <c r="AJP5" s="43">
        <f t="shared" ref="AJP5:AJP7" si="220">AJM5</f>
        <v>1718</v>
      </c>
      <c r="AJQ5" s="43"/>
      <c r="AJR5" s="71"/>
      <c r="AJS5" s="73">
        <v>1718</v>
      </c>
      <c r="AJT5" s="43">
        <f>AJP5</f>
        <v>1718</v>
      </c>
      <c r="AJU5" s="43"/>
      <c r="AJV5" s="73">
        <v>1718</v>
      </c>
      <c r="AJW5" s="43">
        <f>AJT5</f>
        <v>1718</v>
      </c>
      <c r="AJX5" s="43"/>
      <c r="AJY5" s="73">
        <v>1718</v>
      </c>
      <c r="AJZ5" s="43">
        <f>AJW5</f>
        <v>1718</v>
      </c>
      <c r="AKA5" s="43"/>
      <c r="AKB5" s="73">
        <v>1718</v>
      </c>
      <c r="AKC5" s="43">
        <f>AJZ5</f>
        <v>1718</v>
      </c>
      <c r="AKD5" s="43"/>
      <c r="AKE5" s="73">
        <v>1718</v>
      </c>
      <c r="AKF5" s="43">
        <f>AKC5</f>
        <v>1718</v>
      </c>
      <c r="AKG5" s="43"/>
      <c r="AKH5" s="73">
        <v>1718</v>
      </c>
      <c r="AKI5" s="43">
        <f t="shared" ref="AKI5:AKI7" si="221">AKF5</f>
        <v>1718</v>
      </c>
      <c r="AKJ5" s="43"/>
      <c r="AKK5" s="71"/>
      <c r="AKL5" s="73">
        <v>1843</v>
      </c>
      <c r="AKM5" s="43">
        <v>1843</v>
      </c>
      <c r="AKN5" s="43"/>
      <c r="AKO5" s="73">
        <v>1843</v>
      </c>
      <c r="AKP5" s="43">
        <f>AKM5</f>
        <v>1843</v>
      </c>
      <c r="AKQ5" s="43"/>
      <c r="AKR5" s="73">
        <v>1843</v>
      </c>
      <c r="AKS5" s="43">
        <f>AKP5</f>
        <v>1843</v>
      </c>
      <c r="AKT5" s="43"/>
      <c r="AKU5" s="73">
        <v>1843</v>
      </c>
      <c r="AKV5" s="43">
        <f>AKS5</f>
        <v>1843</v>
      </c>
      <c r="AKW5" s="43"/>
      <c r="AKX5" s="73">
        <v>1843</v>
      </c>
      <c r="AKY5" s="43">
        <f>AKV5</f>
        <v>1843</v>
      </c>
      <c r="AKZ5" s="43"/>
      <c r="ALA5" s="73">
        <v>1843</v>
      </c>
      <c r="ALB5" s="43">
        <f t="shared" ref="ALB5:ALB7" si="222">AKY5</f>
        <v>1843</v>
      </c>
      <c r="ALC5" s="43"/>
      <c r="ALD5" s="71"/>
      <c r="ALE5" s="73">
        <v>1843</v>
      </c>
      <c r="ALF5" s="43">
        <f>ALB5</f>
        <v>1843</v>
      </c>
      <c r="ALG5" s="43"/>
      <c r="ALH5" s="73">
        <v>1843</v>
      </c>
      <c r="ALI5" s="43">
        <f>ALF5</f>
        <v>1843</v>
      </c>
      <c r="ALJ5" s="43"/>
      <c r="ALK5" s="73">
        <v>1843</v>
      </c>
      <c r="ALL5" s="43">
        <f>ALI5</f>
        <v>1843</v>
      </c>
      <c r="ALM5" s="43"/>
      <c r="ALN5" s="73">
        <v>1843</v>
      </c>
      <c r="ALO5" s="43">
        <f>ALL5</f>
        <v>1843</v>
      </c>
      <c r="ALP5" s="43"/>
      <c r="ALQ5" s="73">
        <v>1843</v>
      </c>
      <c r="ALR5" s="43">
        <f>ALO5</f>
        <v>1843</v>
      </c>
      <c r="ALS5" s="43"/>
      <c r="ALT5" s="73">
        <v>1843</v>
      </c>
      <c r="ALU5" s="43">
        <f t="shared" ref="ALU5:ALU7" si="223">ALR5</f>
        <v>1843</v>
      </c>
      <c r="ALV5" s="43"/>
      <c r="ALW5" s="71"/>
      <c r="ALX5" s="73">
        <v>1762</v>
      </c>
      <c r="ALY5" s="43">
        <v>1762</v>
      </c>
      <c r="ALZ5" s="43"/>
      <c r="AMA5" s="73">
        <v>1762</v>
      </c>
      <c r="AMB5" s="43">
        <f>ALY5</f>
        <v>1762</v>
      </c>
      <c r="AMC5" s="43"/>
      <c r="AMD5" s="73">
        <v>1762</v>
      </c>
      <c r="AME5" s="43">
        <f>AMB5</f>
        <v>1762</v>
      </c>
      <c r="AMF5" s="43"/>
      <c r="AMG5" s="73">
        <v>1762</v>
      </c>
      <c r="AMH5" s="43">
        <f>AME5</f>
        <v>1762</v>
      </c>
      <c r="AMI5" s="43"/>
      <c r="AMJ5" s="73">
        <v>1762</v>
      </c>
      <c r="AMK5" s="43">
        <f>AMH5</f>
        <v>1762</v>
      </c>
      <c r="AML5" s="43"/>
      <c r="AMM5" s="73">
        <v>1762</v>
      </c>
      <c r="AMN5" s="43">
        <f t="shared" ref="AMN5:AMN7" si="224">AMK5</f>
        <v>1762</v>
      </c>
      <c r="AMO5" s="43"/>
      <c r="AMP5" s="71"/>
      <c r="AMQ5" s="73">
        <v>1762</v>
      </c>
      <c r="AMR5" s="43">
        <f>AMN5</f>
        <v>1762</v>
      </c>
      <c r="AMS5" s="43"/>
      <c r="AMT5" s="73">
        <v>1762</v>
      </c>
      <c r="AMU5" s="43">
        <f>AMR5</f>
        <v>1762</v>
      </c>
      <c r="AMV5" s="43"/>
      <c r="AMW5" s="73">
        <v>1762</v>
      </c>
      <c r="AMX5" s="43">
        <f>AMU5</f>
        <v>1762</v>
      </c>
      <c r="AMY5" s="43"/>
      <c r="AMZ5" s="73">
        <v>1762</v>
      </c>
      <c r="ANA5" s="43">
        <f>AMX5</f>
        <v>1762</v>
      </c>
      <c r="ANB5" s="43"/>
      <c r="ANC5" s="73">
        <v>1762</v>
      </c>
      <c r="AND5" s="43">
        <f>ANA5</f>
        <v>1762</v>
      </c>
      <c r="ANE5" s="43"/>
      <c r="ANF5" s="73">
        <v>1762</v>
      </c>
      <c r="ANG5" s="43">
        <f t="shared" ref="ANG5:ANG7" si="225">AND5</f>
        <v>1762</v>
      </c>
      <c r="ANH5" s="43"/>
      <c r="ANI5" s="71"/>
      <c r="ANJ5" s="73">
        <v>1762</v>
      </c>
      <c r="ANK5" s="43">
        <f>ANG5</f>
        <v>1762</v>
      </c>
      <c r="ANL5" s="43"/>
      <c r="ANM5" s="73">
        <v>1762</v>
      </c>
      <c r="ANN5" s="43">
        <f>ANK5</f>
        <v>1762</v>
      </c>
      <c r="ANO5" s="43"/>
      <c r="ANP5" s="73">
        <v>1795</v>
      </c>
      <c r="ANQ5" s="43">
        <v>1795</v>
      </c>
      <c r="ANR5" s="43"/>
      <c r="ANS5" s="71">
        <f>ANQ5</f>
        <v>1795</v>
      </c>
      <c r="ANT5" s="73">
        <v>1795</v>
      </c>
      <c r="ANU5" s="43">
        <v>1779</v>
      </c>
      <c r="ANV5" s="43"/>
      <c r="ANW5" s="73">
        <v>1795</v>
      </c>
      <c r="ANX5" s="43">
        <f t="shared" ref="ANX5:ANX7" si="226">ANU5</f>
        <v>1779</v>
      </c>
      <c r="ANY5" s="43"/>
      <c r="ANZ5" s="73">
        <v>1795</v>
      </c>
      <c r="AOA5" s="43">
        <f>ANX5</f>
        <v>1779</v>
      </c>
      <c r="AOB5" s="43"/>
      <c r="AOC5" s="73">
        <v>1795</v>
      </c>
      <c r="AOD5" s="43">
        <f>ANX5</f>
        <v>1779</v>
      </c>
      <c r="AOE5" s="43"/>
      <c r="AOF5" s="73">
        <v>1795</v>
      </c>
      <c r="AOG5" s="43">
        <f t="shared" ref="AOG5:AOG7" si="227">AOD5</f>
        <v>1779</v>
      </c>
      <c r="AOH5" s="43"/>
      <c r="AOI5" s="73">
        <v>1795</v>
      </c>
      <c r="AOJ5" s="43">
        <f>AOG5</f>
        <v>1779</v>
      </c>
      <c r="AOK5" s="43"/>
      <c r="AOL5" s="73">
        <v>1795</v>
      </c>
      <c r="AOM5" s="43">
        <f t="shared" ref="AOM5:AOM7" si="228">AOJ5</f>
        <v>1779</v>
      </c>
      <c r="AON5" s="43"/>
      <c r="AOO5" s="73">
        <v>1779</v>
      </c>
      <c r="AOP5" s="43">
        <f t="shared" ref="AOP5:AOP7" si="229">AOM5</f>
        <v>1779</v>
      </c>
      <c r="AOQ5" s="43"/>
      <c r="AOR5" s="73">
        <v>1779</v>
      </c>
      <c r="AOS5" s="43">
        <f t="shared" ref="AOS5:AOS7" si="230">AOP5</f>
        <v>1779</v>
      </c>
      <c r="AOT5" s="43"/>
      <c r="AOU5" s="7"/>
      <c r="AOV5" s="73">
        <v>1779</v>
      </c>
      <c r="AOW5" s="43">
        <f>AOS5</f>
        <v>1779</v>
      </c>
      <c r="AOX5" s="43"/>
      <c r="AOY5" s="73">
        <v>1779</v>
      </c>
      <c r="AOZ5" s="43">
        <f t="shared" ref="AOZ5:AOZ6" si="231">AOW5</f>
        <v>1779</v>
      </c>
      <c r="APA5" s="43"/>
      <c r="APB5" s="73">
        <v>1779</v>
      </c>
      <c r="APC5" s="43">
        <f t="shared" ref="APC5:APC6" si="232">AOZ5</f>
        <v>1779</v>
      </c>
      <c r="APD5" s="43"/>
      <c r="APE5" s="73">
        <v>1779</v>
      </c>
      <c r="APF5" s="43">
        <f>APC5</f>
        <v>1779</v>
      </c>
      <c r="APG5" s="43"/>
      <c r="APH5" s="73">
        <v>1779</v>
      </c>
      <c r="API5" s="43">
        <f t="shared" ref="API5:API7" si="233">APF5</f>
        <v>1779</v>
      </c>
      <c r="APJ5" s="43"/>
      <c r="APK5" s="73">
        <v>1779</v>
      </c>
      <c r="APL5" s="43">
        <f>API5</f>
        <v>1779</v>
      </c>
      <c r="APM5" s="43"/>
      <c r="APN5" s="73">
        <v>1779</v>
      </c>
      <c r="APO5" s="43">
        <f t="shared" ref="APO5:APO7" si="234">APL5</f>
        <v>1779</v>
      </c>
      <c r="APP5" s="43"/>
      <c r="APQ5" s="71">
        <f>APL5</f>
        <v>1779</v>
      </c>
      <c r="APR5" s="71">
        <f t="shared" ref="APR5:APR7" si="235">APQ5</f>
        <v>1779</v>
      </c>
      <c r="APS5" s="71">
        <f t="shared" ref="APS5" si="236">APR5</f>
        <v>1779</v>
      </c>
      <c r="APT5" s="71">
        <f t="shared" ref="APT5:APT7" si="237">APS5</f>
        <v>1779</v>
      </c>
      <c r="APU5" s="73">
        <v>1491</v>
      </c>
      <c r="APV5" s="43">
        <v>1491</v>
      </c>
      <c r="APW5" s="43"/>
      <c r="APX5" s="73">
        <v>1491</v>
      </c>
      <c r="APY5" s="43">
        <f t="shared" ref="APY5:APY7" si="238">APV5</f>
        <v>1491</v>
      </c>
      <c r="APZ5" s="43"/>
      <c r="AQA5" s="7"/>
      <c r="AQB5" s="73">
        <v>1491</v>
      </c>
      <c r="AQC5" s="43">
        <f>APY5</f>
        <v>1491</v>
      </c>
      <c r="AQD5" s="43"/>
      <c r="AQE5" s="73">
        <v>1491</v>
      </c>
      <c r="AQF5" s="43">
        <f t="shared" ref="AQF5:AQF7" si="239">AQC5</f>
        <v>1491</v>
      </c>
      <c r="AQG5" s="43"/>
      <c r="AQH5" s="73">
        <v>1491</v>
      </c>
      <c r="AQI5" s="43">
        <f t="shared" ref="AQI5" si="240">AQF5</f>
        <v>1491</v>
      </c>
      <c r="AQJ5" s="43"/>
      <c r="AQK5" s="73">
        <v>1491</v>
      </c>
      <c r="AQL5" s="43">
        <f t="shared" ref="AQL5:AQL7" si="241">AQI5</f>
        <v>1491</v>
      </c>
      <c r="AQM5" s="43"/>
      <c r="AQN5" s="73">
        <v>1491</v>
      </c>
      <c r="AQO5" s="43">
        <f t="shared" ref="AQO5:AQO7" si="242">AQL5</f>
        <v>1491</v>
      </c>
      <c r="AQP5" s="43"/>
      <c r="AQQ5" s="73">
        <v>1649</v>
      </c>
      <c r="AQR5" s="43">
        <v>1649</v>
      </c>
      <c r="AQS5" s="43"/>
      <c r="AQT5" s="7"/>
      <c r="AQU5" s="73">
        <v>1649</v>
      </c>
      <c r="AQV5" s="43">
        <f>AQR5</f>
        <v>1649</v>
      </c>
      <c r="AQW5" s="43"/>
      <c r="AQX5" s="73">
        <v>1649</v>
      </c>
      <c r="AQY5" s="43">
        <f t="shared" ref="AQY5:AQY7" si="243">AQV5</f>
        <v>1649</v>
      </c>
      <c r="AQZ5" s="43"/>
      <c r="ARA5" s="73">
        <v>1649</v>
      </c>
      <c r="ARB5" s="43">
        <f t="shared" ref="ARB5" si="244">AQY5</f>
        <v>1649</v>
      </c>
      <c r="ARC5" s="43"/>
      <c r="ARD5" s="73">
        <v>1649</v>
      </c>
      <c r="ARE5" s="43">
        <f t="shared" ref="ARE5:ARE7" si="245">ARB5</f>
        <v>1649</v>
      </c>
      <c r="ARF5" s="43"/>
      <c r="ARG5" s="73">
        <v>1649</v>
      </c>
      <c r="ARH5" s="43">
        <f>ARE5</f>
        <v>1649</v>
      </c>
      <c r="ARI5" s="43"/>
      <c r="ARJ5" s="73">
        <v>1649</v>
      </c>
      <c r="ARK5" s="43">
        <f t="shared" ref="ARK5:ARK7" si="246">ARH5</f>
        <v>1649</v>
      </c>
      <c r="ARL5" s="43"/>
      <c r="ARM5" s="7"/>
      <c r="ARN5" s="73">
        <v>1649</v>
      </c>
      <c r="ARO5" s="43">
        <f>ARK5</f>
        <v>1649</v>
      </c>
      <c r="ARP5" s="43"/>
      <c r="ARQ5" s="73">
        <v>1649</v>
      </c>
      <c r="ARR5" s="43">
        <f>ARO5</f>
        <v>1649</v>
      </c>
      <c r="ARS5" s="43"/>
      <c r="ART5" s="73">
        <v>1649</v>
      </c>
      <c r="ARU5" s="43">
        <f t="shared" ref="ARU5" si="247">ARR5</f>
        <v>1649</v>
      </c>
      <c r="ARV5" s="43"/>
      <c r="ARW5" s="73">
        <v>1649</v>
      </c>
      <c r="ARX5" s="43">
        <f t="shared" ref="ARX5:ARX7" si="248">ARU5</f>
        <v>1649</v>
      </c>
      <c r="ARY5" s="43"/>
      <c r="ARZ5" s="73">
        <v>1649</v>
      </c>
      <c r="ASA5" s="43">
        <f t="shared" ref="ASA5:ASA7" si="249">ARX5</f>
        <v>1649</v>
      </c>
      <c r="ASB5" s="43"/>
      <c r="ASC5" s="73">
        <v>1649</v>
      </c>
      <c r="ASD5" s="43">
        <f t="shared" ref="ASD5:ASD7" si="250">ASA5</f>
        <v>1649</v>
      </c>
      <c r="ASE5" s="43"/>
      <c r="ASF5" s="7"/>
      <c r="ASG5" s="73">
        <v>1746</v>
      </c>
      <c r="ASH5" s="43">
        <v>1746</v>
      </c>
      <c r="ASI5" s="43"/>
      <c r="ASJ5" s="73">
        <v>1746</v>
      </c>
      <c r="ASK5" s="43">
        <f t="shared" ref="ASK5:ASK7" si="251">ASH5</f>
        <v>1746</v>
      </c>
      <c r="ASL5" s="43"/>
      <c r="ASM5" s="73">
        <v>1746</v>
      </c>
      <c r="ASN5" s="43">
        <f t="shared" ref="ASN5" si="252">ASK5</f>
        <v>1746</v>
      </c>
      <c r="ASO5" s="43"/>
      <c r="ASP5" s="73">
        <v>1746</v>
      </c>
      <c r="ASQ5" s="43">
        <f t="shared" ref="ASQ5:ASQ7" si="253">ASN5</f>
        <v>1746</v>
      </c>
      <c r="ASR5" s="43"/>
      <c r="ASS5" s="73">
        <v>1746</v>
      </c>
      <c r="AST5" s="43">
        <f t="shared" ref="AST5:AST7" si="254">ASQ5</f>
        <v>1746</v>
      </c>
      <c r="ASU5" s="43"/>
      <c r="ASV5" s="73">
        <v>1746</v>
      </c>
      <c r="ASW5" s="43">
        <f t="shared" ref="ASW5:ASW7" si="255">AST5</f>
        <v>1746</v>
      </c>
      <c r="ASX5" s="43"/>
      <c r="ASY5" s="7"/>
      <c r="ASZ5" s="73">
        <v>1746</v>
      </c>
      <c r="ATA5" s="43">
        <f>ASW5</f>
        <v>1746</v>
      </c>
      <c r="ATB5" s="43"/>
      <c r="ATC5" s="73">
        <v>1746</v>
      </c>
      <c r="ATD5" s="43">
        <f t="shared" ref="ATD5:ATD7" si="256">ATA5</f>
        <v>1746</v>
      </c>
      <c r="ATE5" s="43"/>
      <c r="ATF5" s="73">
        <v>1746</v>
      </c>
      <c r="ATG5" s="43">
        <f t="shared" ref="ATG5" si="257">ATD5</f>
        <v>1746</v>
      </c>
      <c r="ATH5" s="43"/>
      <c r="ATI5" s="73">
        <v>1746</v>
      </c>
      <c r="ATJ5" s="43">
        <f t="shared" ref="ATJ5:ATJ7" si="258">ATG5</f>
        <v>1746</v>
      </c>
      <c r="ATK5" s="43"/>
      <c r="ATL5" s="73">
        <v>1746</v>
      </c>
      <c r="ATM5" s="43">
        <f t="shared" ref="ATM5:ATM7" si="259">ATJ5</f>
        <v>1746</v>
      </c>
      <c r="ATN5" s="43"/>
      <c r="ATO5" s="73">
        <v>1746</v>
      </c>
      <c r="ATP5" s="43">
        <f t="shared" ref="ATP5:ATP7" si="260">ATM5</f>
        <v>1746</v>
      </c>
      <c r="ATQ5" s="43"/>
      <c r="ATR5" s="7"/>
      <c r="ATS5" s="73">
        <v>1783</v>
      </c>
      <c r="ATT5" s="43">
        <v>1685</v>
      </c>
      <c r="ATU5" s="43"/>
      <c r="ATV5" s="73">
        <v>1783</v>
      </c>
      <c r="ATW5" s="43">
        <f t="shared" ref="ATW5:ATW7" si="261">ATT5</f>
        <v>1685</v>
      </c>
      <c r="ATX5" s="43"/>
      <c r="ATY5" s="73">
        <v>1783</v>
      </c>
      <c r="ATZ5" s="43">
        <f t="shared" ref="ATZ5" si="262">ATW5</f>
        <v>1685</v>
      </c>
      <c r="AUA5" s="43"/>
      <c r="AUB5" s="73">
        <v>1685</v>
      </c>
      <c r="AUC5" s="43">
        <f t="shared" ref="AUC5:AUC6" si="263">ATZ5</f>
        <v>1685</v>
      </c>
      <c r="AUD5" s="43"/>
      <c r="AUE5" s="73">
        <v>1685</v>
      </c>
      <c r="AUF5" s="43">
        <f t="shared" ref="AUF5:AUF7" si="264">AUC5</f>
        <v>1685</v>
      </c>
      <c r="AUG5" s="43"/>
      <c r="AUH5" s="73">
        <v>1685</v>
      </c>
      <c r="AUI5" s="43">
        <f t="shared" ref="AUI5:AUI7" si="265">AUF5</f>
        <v>1685</v>
      </c>
      <c r="AUJ5" s="43"/>
      <c r="AUK5" s="7"/>
      <c r="AUL5" s="73">
        <v>1685</v>
      </c>
      <c r="AUM5" s="43">
        <f>AUI5</f>
        <v>1685</v>
      </c>
      <c r="AUN5" s="43"/>
      <c r="AUO5" s="73">
        <v>1685</v>
      </c>
      <c r="AUP5" s="43">
        <f t="shared" ref="AUP5:AUP7" si="266">AUM5</f>
        <v>1685</v>
      </c>
      <c r="AUQ5" s="43"/>
      <c r="AUR5" s="73">
        <v>1685</v>
      </c>
      <c r="AUS5" s="43">
        <f t="shared" ref="AUS5:AUS6" si="267">AUP5</f>
        <v>1685</v>
      </c>
      <c r="AUT5" s="43"/>
      <c r="AUU5" s="73">
        <v>1685</v>
      </c>
      <c r="AUV5" s="43">
        <f t="shared" ref="AUV5:AUV6" si="268">AUS5</f>
        <v>1685</v>
      </c>
      <c r="AUW5" s="43"/>
      <c r="AUX5" s="73">
        <v>1685</v>
      </c>
      <c r="AUY5" s="43">
        <f t="shared" ref="AUY5:AUY6" si="269">AUV5</f>
        <v>1685</v>
      </c>
      <c r="AUZ5" s="43"/>
      <c r="AVA5" s="73">
        <v>1685</v>
      </c>
      <c r="AVB5" s="43">
        <f t="shared" ref="AVB5:AVB6" si="270">AUY5</f>
        <v>1685</v>
      </c>
      <c r="AVC5" s="43"/>
      <c r="AVD5" s="7"/>
      <c r="AVE5" s="73">
        <v>1685</v>
      </c>
      <c r="AVF5" s="43">
        <f>AVB5</f>
        <v>1685</v>
      </c>
      <c r="AVG5" s="43"/>
      <c r="AVH5" s="73">
        <v>1722</v>
      </c>
      <c r="AVI5" s="43">
        <v>1722</v>
      </c>
      <c r="AVJ5" s="43"/>
      <c r="AVK5" s="73">
        <v>1722</v>
      </c>
      <c r="AVL5" s="43">
        <f t="shared" ref="AVL5:AVL6" si="271">AVI5</f>
        <v>1722</v>
      </c>
      <c r="AVM5" s="43"/>
      <c r="AVN5" s="73">
        <v>1722</v>
      </c>
      <c r="AVO5" s="43">
        <f t="shared" ref="AVO5:AVO7" si="272">AVL5</f>
        <v>1722</v>
      </c>
      <c r="AVP5" s="43"/>
      <c r="AVQ5" s="73">
        <v>1722</v>
      </c>
      <c r="AVR5" s="43">
        <f t="shared" ref="AVR5:AVR7" si="273">AVO5</f>
        <v>1722</v>
      </c>
      <c r="AVS5" s="43"/>
      <c r="AVT5" s="73">
        <v>1722</v>
      </c>
      <c r="AVU5" s="43">
        <f t="shared" ref="AVU5:AVU7" si="274">AVR5</f>
        <v>1722</v>
      </c>
      <c r="AVV5" s="43"/>
      <c r="AVW5" s="7"/>
      <c r="AVX5" s="73">
        <v>1722</v>
      </c>
      <c r="AVY5" s="43">
        <f>AVU5</f>
        <v>1722</v>
      </c>
      <c r="AVZ5" s="43"/>
      <c r="AWA5" s="73">
        <v>1722</v>
      </c>
      <c r="AWB5" s="43">
        <f t="shared" ref="AWB5:AWB7" si="275">AVY5</f>
        <v>1722</v>
      </c>
      <c r="AWC5" s="43"/>
      <c r="AWD5" s="73">
        <v>1722</v>
      </c>
      <c r="AWE5" s="43">
        <f t="shared" ref="AWE5:AWE6" si="276">AWB5</f>
        <v>1722</v>
      </c>
      <c r="AWF5" s="43"/>
      <c r="AWG5" s="73">
        <v>1722</v>
      </c>
      <c r="AWH5" s="43">
        <f t="shared" ref="AWH5:AWH7" si="277">AWE5</f>
        <v>1722</v>
      </c>
      <c r="AWI5" s="43"/>
      <c r="AWJ5" s="43">
        <f t="shared" ref="AWJ5:AWJ7" si="278">AWH5</f>
        <v>1722</v>
      </c>
      <c r="AWK5" s="43">
        <f t="shared" ref="AWK5:AWK7" si="279">AWJ5</f>
        <v>1722</v>
      </c>
      <c r="AWL5" s="7"/>
      <c r="AWM5" s="43">
        <f>AWK5</f>
        <v>1722</v>
      </c>
      <c r="AWN5" s="43">
        <f t="shared" ref="AWN5:AWN7" si="280">AWM5</f>
        <v>1722</v>
      </c>
      <c r="AWO5" s="43">
        <f t="shared" ref="AWO5:AWO6" si="281">AWN5</f>
        <v>1722</v>
      </c>
      <c r="AWP5" s="43">
        <v>1694</v>
      </c>
      <c r="AWQ5" s="43">
        <f t="shared" ref="AWQ5:AWQ7" si="282">AWP5</f>
        <v>1694</v>
      </c>
      <c r="AWR5" s="43">
        <f t="shared" ref="AWR5:AWR7" si="283">AWQ5</f>
        <v>1694</v>
      </c>
      <c r="AWS5" s="7"/>
      <c r="AWT5" s="43">
        <f>AWR5</f>
        <v>1694</v>
      </c>
      <c r="AWU5" s="43">
        <f t="shared" ref="AWU5:AWU7" si="284">AWT5</f>
        <v>1694</v>
      </c>
      <c r="AWV5" s="43">
        <f t="shared" ref="AWV5:AWW6" si="285">AWU5</f>
        <v>1694</v>
      </c>
      <c r="AWW5" s="43">
        <f t="shared" si="285"/>
        <v>1694</v>
      </c>
      <c r="AWX5" s="43">
        <f t="shared" ref="AWX5:AWX7" si="286">AWW5</f>
        <v>1694</v>
      </c>
      <c r="AWY5" s="43">
        <f t="shared" ref="AWY5:AWY7" si="287">AWX5</f>
        <v>1694</v>
      </c>
      <c r="AWZ5" s="7"/>
      <c r="AXA5" s="43">
        <f>AWY5</f>
        <v>1694</v>
      </c>
      <c r="AXB5" s="43">
        <f t="shared" ref="AXB5:AXB7" si="288">AXA5</f>
        <v>1694</v>
      </c>
      <c r="AXC5" s="43">
        <f t="shared" ref="AXC5:AXC7" si="289">AXB5</f>
        <v>1694</v>
      </c>
      <c r="AXD5" s="43">
        <f t="shared" ref="AXD5:AXD7" si="290">AXC5</f>
        <v>1694</v>
      </c>
      <c r="AXE5" s="43">
        <f t="shared" ref="AXE5:AXE7" si="291">AXD5</f>
        <v>1694</v>
      </c>
      <c r="AXF5" s="43">
        <f t="shared" ref="AXF5:AXF7" si="292">AXE5</f>
        <v>1694</v>
      </c>
      <c r="AXG5" s="7"/>
      <c r="AXH5" s="43">
        <f>AXF5</f>
        <v>1694</v>
      </c>
      <c r="AXI5" s="43">
        <f t="shared" ref="AXI5:AXI7" si="293">AXH5</f>
        <v>1694</v>
      </c>
      <c r="AXJ5" s="43">
        <f t="shared" ref="AXJ5:AXJ6" si="294">AXI5</f>
        <v>1694</v>
      </c>
      <c r="AXK5" s="43">
        <f t="shared" ref="AXK5:AXK6" si="295">AXJ5</f>
        <v>1694</v>
      </c>
      <c r="AXL5" s="43">
        <f t="shared" ref="AXL5:AXL7" si="296">AXK5</f>
        <v>1694</v>
      </c>
      <c r="AXM5" s="43">
        <f t="shared" ref="AXM5:AXM7" si="297">AXL5</f>
        <v>1694</v>
      </c>
      <c r="AXN5" s="7"/>
      <c r="AXO5" s="43">
        <f>AXM5</f>
        <v>1694</v>
      </c>
      <c r="AXP5" s="43">
        <f t="shared" ref="AXP5:AXP7" si="298">AXO5</f>
        <v>1694</v>
      </c>
      <c r="AXQ5" s="43">
        <f t="shared" ref="AXQ5:AXQ6" si="299">AXP5</f>
        <v>1694</v>
      </c>
      <c r="AXR5" s="43">
        <f t="shared" ref="AXR5:AXR6" si="300">AXQ5</f>
        <v>1694</v>
      </c>
      <c r="AXS5" s="43">
        <f t="shared" ref="AXS5:AXS7" si="301">AXR5</f>
        <v>1694</v>
      </c>
      <c r="AXT5" s="43">
        <f t="shared" ref="AXT5:AXT7" si="302">AXS5</f>
        <v>1694</v>
      </c>
      <c r="AXU5" s="7"/>
      <c r="AXV5" s="43">
        <v>1826</v>
      </c>
      <c r="AXW5" s="43">
        <f t="shared" ref="AXW5:AXY7" si="303">AXV5</f>
        <v>1826</v>
      </c>
      <c r="AXX5" s="43">
        <f t="shared" ref="AXX5:AXX6" si="304">AXW5</f>
        <v>1826</v>
      </c>
      <c r="AXY5" s="43">
        <f t="shared" ref="AXY5:AXY6" si="305">AXX5</f>
        <v>1826</v>
      </c>
      <c r="AXZ5" s="43">
        <f t="shared" ref="AXZ5:AXZ7" si="306">AXY5</f>
        <v>1826</v>
      </c>
      <c r="AYA5" s="43">
        <f t="shared" ref="AYA5:AYA7" si="307">AXZ5</f>
        <v>1826</v>
      </c>
      <c r="AYB5" s="7"/>
      <c r="AYC5" s="43">
        <f>AYA5</f>
        <v>1826</v>
      </c>
      <c r="AYD5" s="43">
        <f t="shared" ref="AYD5:AYD6" si="308">AYC5</f>
        <v>1826</v>
      </c>
      <c r="AYE5" s="43">
        <f t="shared" ref="AYE5:AYE6" si="309">AYD5</f>
        <v>1826</v>
      </c>
      <c r="AYF5" s="43">
        <f t="shared" ref="AYF5:AYF6" si="310">AYE5</f>
        <v>1826</v>
      </c>
      <c r="AYG5" s="43">
        <f t="shared" ref="AYG5:AYG7" si="311">AYF5</f>
        <v>1826</v>
      </c>
      <c r="AYH5" s="43">
        <f t="shared" ref="AYH5:AYH7" si="312">AYG5</f>
        <v>1826</v>
      </c>
      <c r="AYI5" s="7"/>
      <c r="AYJ5" s="43">
        <f t="shared" ref="AYJ5:AYJ7" si="313">AYH5</f>
        <v>1826</v>
      </c>
      <c r="AYK5" s="43">
        <f t="shared" ref="AYK5:AYK7" si="314">AYJ5</f>
        <v>1826</v>
      </c>
      <c r="AYL5" s="43">
        <f t="shared" ref="AYL5:AYL7" si="315">AYK5</f>
        <v>1826</v>
      </c>
      <c r="AYM5" s="43">
        <f t="shared" ref="AYM5:AYM7" si="316">AYL5</f>
        <v>1826</v>
      </c>
      <c r="AYN5" s="43">
        <f t="shared" ref="AYN5:AYN7" si="317">AYM5</f>
        <v>1826</v>
      </c>
      <c r="AYO5" s="43">
        <f t="shared" ref="AYO5:AYO7" si="318">AYN5</f>
        <v>1826</v>
      </c>
      <c r="AYP5" s="7"/>
      <c r="AYQ5" s="43">
        <f t="shared" ref="AYQ5:AYQ7" si="319">AYO5</f>
        <v>1826</v>
      </c>
      <c r="AYR5" s="43">
        <f t="shared" ref="AYR5:AYR7" si="320">AYQ5</f>
        <v>1826</v>
      </c>
      <c r="AYS5" s="43">
        <f t="shared" ref="AYS5:AYS7" si="321">AYR5</f>
        <v>1826</v>
      </c>
      <c r="AYT5" s="43">
        <f t="shared" ref="AYT5:AYT7" si="322">AYS5</f>
        <v>1826</v>
      </c>
      <c r="AYU5" s="43">
        <f t="shared" ref="AYU5:AYU7" si="323">AYT5</f>
        <v>1826</v>
      </c>
      <c r="AYV5" s="43">
        <f t="shared" ref="AYV5:AYV7" si="324">AYU5</f>
        <v>1826</v>
      </c>
      <c r="AYW5" s="7"/>
      <c r="AYX5" s="43">
        <v>1790</v>
      </c>
      <c r="AYY5" s="43">
        <f t="shared" ref="AYY5:AYY7" si="325">AYX5</f>
        <v>1790</v>
      </c>
      <c r="AYZ5" s="43">
        <f t="shared" ref="AYZ5:AYZ7" si="326">AYY5</f>
        <v>1790</v>
      </c>
      <c r="AZA5" s="43">
        <f t="shared" ref="AZA5:AZA7" si="327">AYZ5</f>
        <v>1790</v>
      </c>
      <c r="AZB5" s="43">
        <f t="shared" ref="AZB5:AZB7" si="328">AZA5</f>
        <v>1790</v>
      </c>
      <c r="AZC5" s="43">
        <f t="shared" ref="AZC5:AZC7" si="329">AZB5</f>
        <v>1790</v>
      </c>
      <c r="AZD5" s="7"/>
      <c r="AZE5" s="43">
        <f t="shared" ref="AZE5:AZE7" si="330">AZC5</f>
        <v>1790</v>
      </c>
      <c r="AZF5" s="43">
        <f t="shared" ref="AZF5:AZF7" si="331">AZE5</f>
        <v>1790</v>
      </c>
      <c r="AZG5" s="43">
        <f t="shared" ref="AZG5:AZG7" si="332">AZF5</f>
        <v>1790</v>
      </c>
      <c r="AZH5" s="43">
        <f t="shared" ref="AZH5:AZH7" si="333">AZG5</f>
        <v>1790</v>
      </c>
      <c r="AZI5" s="43">
        <f t="shared" ref="AZI5:AZI7" si="334">AZH5</f>
        <v>1790</v>
      </c>
      <c r="AZJ5" s="43">
        <f t="shared" ref="AZJ5:AZJ7" si="335">AZI5</f>
        <v>1790</v>
      </c>
      <c r="AZK5" s="7"/>
      <c r="AZL5" s="43">
        <f t="shared" ref="AZL5:AZL7" si="336">AZJ5</f>
        <v>1790</v>
      </c>
      <c r="AZM5" s="43">
        <f t="shared" ref="AZM5:AZM7" si="337">AZL5</f>
        <v>1790</v>
      </c>
      <c r="AZN5" s="43">
        <f t="shared" ref="AZN5:AZN7" si="338">AZM5</f>
        <v>1790</v>
      </c>
      <c r="AZO5" s="43">
        <f t="shared" ref="AZO5:AZO7" si="339">AZN5</f>
        <v>1790</v>
      </c>
      <c r="AZP5" s="43">
        <f t="shared" ref="AZP5:AZP7" si="340">AZO5</f>
        <v>1790</v>
      </c>
      <c r="AZQ5" s="43">
        <f t="shared" ref="AZQ5:AZQ7" si="341">AZP5</f>
        <v>1790</v>
      </c>
      <c r="AZR5" s="7"/>
      <c r="AZS5" s="43">
        <f t="shared" ref="AZS5:AZS7" si="342">AZQ5</f>
        <v>1790</v>
      </c>
      <c r="AZT5" s="43">
        <f t="shared" ref="AZT5:AZT7" si="343">AZS5</f>
        <v>1790</v>
      </c>
      <c r="AZU5" s="43">
        <f t="shared" ref="AZU5:AZU7" si="344">AZT5</f>
        <v>1790</v>
      </c>
      <c r="AZV5" s="43">
        <f t="shared" ref="AZV5:AZV7" si="345">AZU5</f>
        <v>1790</v>
      </c>
      <c r="AZW5" s="43">
        <f t="shared" ref="AZW5:AZW7" si="346">AZV5</f>
        <v>1790</v>
      </c>
      <c r="AZX5" s="43">
        <f t="shared" ref="AZX5:AZX7" si="347">AZW5</f>
        <v>1790</v>
      </c>
      <c r="AZY5" s="7"/>
      <c r="AZZ5" s="43">
        <f t="shared" ref="AZZ5:AZZ7" si="348">AZX5</f>
        <v>1790</v>
      </c>
      <c r="BAA5" s="43">
        <f t="shared" ref="BAA5:BAA7" si="349">AZZ5</f>
        <v>1790</v>
      </c>
      <c r="BAB5" s="43">
        <v>1862</v>
      </c>
      <c r="BAC5" s="43">
        <f t="shared" ref="BAC5:BAC7" si="350">BAB5</f>
        <v>1862</v>
      </c>
      <c r="BAD5" s="43">
        <f t="shared" ref="BAD5:BAD7" si="351">BAC5</f>
        <v>1862</v>
      </c>
      <c r="BAE5" s="43">
        <f t="shared" ref="BAE5:BAE7" si="352">BAD5</f>
        <v>1862</v>
      </c>
      <c r="BAF5" s="7"/>
      <c r="BAG5" s="43">
        <f t="shared" ref="BAG5:BAG7" si="353">BAE5</f>
        <v>1862</v>
      </c>
      <c r="BAH5" s="43">
        <f t="shared" ref="BAH5:BAH7" si="354">BAG5</f>
        <v>1862</v>
      </c>
      <c r="BAI5" s="43">
        <f t="shared" ref="BAI5:BAI7" si="355">BAH5</f>
        <v>1862</v>
      </c>
      <c r="BAJ5" s="43">
        <f t="shared" ref="BAJ5:BAJ7" si="356">BAI5</f>
        <v>1862</v>
      </c>
      <c r="BAK5" s="43">
        <f t="shared" ref="BAK5:BAK7" si="357">BAJ5</f>
        <v>1862</v>
      </c>
      <c r="BAL5" s="43">
        <f t="shared" ref="BAL5:BAL7" si="358">BAK5</f>
        <v>1862</v>
      </c>
      <c r="BAM5" s="7"/>
      <c r="BAN5" s="43">
        <f t="shared" ref="BAN5:BAN7" si="359">BAL5</f>
        <v>1862</v>
      </c>
      <c r="BAO5" s="43">
        <f t="shared" ref="BAO5:BAO7" si="360">BAN5</f>
        <v>1862</v>
      </c>
      <c r="BAP5" s="43">
        <f t="shared" ref="BAP5:BAP7" si="361">BAO5</f>
        <v>1862</v>
      </c>
      <c r="BAQ5" s="43">
        <f t="shared" ref="BAQ5:BAQ7" si="362">BAP5</f>
        <v>1862</v>
      </c>
      <c r="BAR5" s="43">
        <f t="shared" ref="BAR5:BAR7" si="363">BAQ5</f>
        <v>1862</v>
      </c>
      <c r="BAS5" s="43">
        <f t="shared" ref="BAS5:BAS7" si="364">BAR5</f>
        <v>1862</v>
      </c>
      <c r="BAT5" s="7"/>
    </row>
    <row r="6" spans="1:1398" s="21" customFormat="1">
      <c r="A6" t="s">
        <v>911</v>
      </c>
      <c r="B6" t="s">
        <v>913</v>
      </c>
      <c r="C6"/>
      <c r="D6" s="2" t="s">
        <v>642</v>
      </c>
      <c r="E6" s="43"/>
      <c r="F6" s="73">
        <v>1809</v>
      </c>
      <c r="G6" s="43">
        <v>1809</v>
      </c>
      <c r="H6" s="43"/>
      <c r="I6" s="71"/>
      <c r="J6" s="73">
        <v>1744</v>
      </c>
      <c r="K6" s="43">
        <v>1744</v>
      </c>
      <c r="L6" s="43"/>
      <c r="M6" s="73">
        <v>1744</v>
      </c>
      <c r="N6" s="43">
        <f>K6</f>
        <v>1744</v>
      </c>
      <c r="O6" s="43"/>
      <c r="P6" s="73">
        <v>1744</v>
      </c>
      <c r="Q6" s="43">
        <f>N6</f>
        <v>1744</v>
      </c>
      <c r="R6" s="43"/>
      <c r="S6" s="73">
        <v>1744</v>
      </c>
      <c r="T6" s="43">
        <f>Q6</f>
        <v>1744</v>
      </c>
      <c r="U6" s="43"/>
      <c r="V6" s="73">
        <v>1744</v>
      </c>
      <c r="W6" s="43">
        <f>T6</f>
        <v>1744</v>
      </c>
      <c r="X6" s="43"/>
      <c r="Y6" s="73">
        <v>1744</v>
      </c>
      <c r="Z6" s="43">
        <f>W6</f>
        <v>1744</v>
      </c>
      <c r="AA6" s="43"/>
      <c r="AB6" s="71"/>
      <c r="AC6" s="73">
        <v>1744</v>
      </c>
      <c r="AD6" s="43">
        <f>Z6</f>
        <v>1744</v>
      </c>
      <c r="AE6" s="43"/>
      <c r="AF6" s="73">
        <v>1744</v>
      </c>
      <c r="AG6" s="43">
        <f>AD6</f>
        <v>1744</v>
      </c>
      <c r="AH6" s="43"/>
      <c r="AI6" s="73">
        <f>1744+47</f>
        <v>1791</v>
      </c>
      <c r="AJ6" s="43">
        <f>AG6+47</f>
        <v>1791</v>
      </c>
      <c r="AK6" s="43"/>
      <c r="AL6" s="73">
        <f>1744+47</f>
        <v>1791</v>
      </c>
      <c r="AM6" s="43">
        <f>AJ6</f>
        <v>1791</v>
      </c>
      <c r="AN6" s="43"/>
      <c r="AO6" s="73">
        <f>1744+47</f>
        <v>1791</v>
      </c>
      <c r="AP6" s="43">
        <f>AM6</f>
        <v>1791</v>
      </c>
      <c r="AQ6" s="43"/>
      <c r="AR6" s="73">
        <f>1744+47</f>
        <v>1791</v>
      </c>
      <c r="AS6" s="43">
        <f>AP6</f>
        <v>1791</v>
      </c>
      <c r="AT6" s="43"/>
      <c r="AU6" s="71"/>
      <c r="AV6" s="73">
        <f>1744+47</f>
        <v>1791</v>
      </c>
      <c r="AW6" s="43">
        <f>AS6</f>
        <v>1791</v>
      </c>
      <c r="AX6" s="43"/>
      <c r="AY6" s="73">
        <f>1744+47</f>
        <v>1791</v>
      </c>
      <c r="AZ6" s="43">
        <f>AW6</f>
        <v>1791</v>
      </c>
      <c r="BA6" s="43"/>
      <c r="BB6" s="73">
        <f>1744+47</f>
        <v>1791</v>
      </c>
      <c r="BC6" s="43">
        <f>AZ6</f>
        <v>1791</v>
      </c>
      <c r="BD6" s="43"/>
      <c r="BE6" s="73">
        <f>1744+47</f>
        <v>1791</v>
      </c>
      <c r="BF6" s="43">
        <f>BC6</f>
        <v>1791</v>
      </c>
      <c r="BG6" s="43"/>
      <c r="BH6" s="73">
        <f>1744+47</f>
        <v>1791</v>
      </c>
      <c r="BI6" s="43">
        <f>BF6</f>
        <v>1791</v>
      </c>
      <c r="BJ6" s="43"/>
      <c r="BK6" s="73">
        <f>1744+47</f>
        <v>1791</v>
      </c>
      <c r="BL6" s="43">
        <f>BI6</f>
        <v>1791</v>
      </c>
      <c r="BM6" s="43"/>
      <c r="BN6" s="71"/>
      <c r="BO6" s="73">
        <f>1744+47</f>
        <v>1791</v>
      </c>
      <c r="BP6" s="43">
        <f>BL6</f>
        <v>1791</v>
      </c>
      <c r="BQ6" s="43"/>
      <c r="BR6" s="73">
        <f>1744+47</f>
        <v>1791</v>
      </c>
      <c r="BS6" s="43">
        <f>BP6</f>
        <v>1791</v>
      </c>
      <c r="BT6" s="43"/>
      <c r="BU6" s="73">
        <f>1744+47</f>
        <v>1791</v>
      </c>
      <c r="BV6" s="43">
        <f>BS6</f>
        <v>1791</v>
      </c>
      <c r="BW6" s="43"/>
      <c r="BX6" s="73">
        <f>1744+47</f>
        <v>1791</v>
      </c>
      <c r="BY6" s="43">
        <f>BV6</f>
        <v>1791</v>
      </c>
      <c r="BZ6" s="43"/>
      <c r="CA6" s="73">
        <f>1744+47</f>
        <v>1791</v>
      </c>
      <c r="CB6" s="43">
        <f>BY6</f>
        <v>1791</v>
      </c>
      <c r="CC6" s="43"/>
      <c r="CD6" s="73">
        <f>1744+47</f>
        <v>1791</v>
      </c>
      <c r="CE6" s="43">
        <f>CB6</f>
        <v>1791</v>
      </c>
      <c r="CF6" s="43"/>
      <c r="CG6" s="71"/>
      <c r="CH6" s="71">
        <f>CE6</f>
        <v>1791</v>
      </c>
      <c r="CI6" s="73">
        <v>1780</v>
      </c>
      <c r="CJ6" s="43">
        <v>1780</v>
      </c>
      <c r="CK6" s="43"/>
      <c r="CL6" s="71">
        <f>CJ6</f>
        <v>1780</v>
      </c>
      <c r="CM6" s="73">
        <v>1818</v>
      </c>
      <c r="CN6" s="43">
        <v>1818</v>
      </c>
      <c r="CO6" s="43"/>
      <c r="CP6" s="73">
        <v>1818</v>
      </c>
      <c r="CQ6" s="43">
        <f>CN6</f>
        <v>1818</v>
      </c>
      <c r="CR6" s="43"/>
      <c r="CS6" s="73">
        <v>1818</v>
      </c>
      <c r="CT6" s="43">
        <f>CQ6</f>
        <v>1818</v>
      </c>
      <c r="CU6" s="43"/>
      <c r="CV6" s="71"/>
      <c r="CW6" s="73">
        <v>1818</v>
      </c>
      <c r="CX6" s="43">
        <f>CT6</f>
        <v>1818</v>
      </c>
      <c r="CY6" s="43"/>
      <c r="CZ6" s="73">
        <v>1818</v>
      </c>
      <c r="DA6" s="43">
        <f>CX6</f>
        <v>1818</v>
      </c>
      <c r="DB6" s="43"/>
      <c r="DC6" s="73">
        <v>1818</v>
      </c>
      <c r="DD6" s="43">
        <f>DA6</f>
        <v>1818</v>
      </c>
      <c r="DE6" s="43"/>
      <c r="DF6" s="73">
        <v>1818</v>
      </c>
      <c r="DG6" s="43">
        <f>DD6</f>
        <v>1818</v>
      </c>
      <c r="DH6" s="43"/>
      <c r="DI6" s="73">
        <v>1818</v>
      </c>
      <c r="DJ6" s="43">
        <f>DG6</f>
        <v>1818</v>
      </c>
      <c r="DK6" s="43"/>
      <c r="DL6" s="71">
        <f>DJ6</f>
        <v>1818</v>
      </c>
      <c r="DM6" s="71"/>
      <c r="DN6" s="73">
        <v>1818</v>
      </c>
      <c r="DO6" s="43">
        <f>DL6</f>
        <v>1818</v>
      </c>
      <c r="DP6" s="43"/>
      <c r="DQ6" s="73">
        <v>1818</v>
      </c>
      <c r="DR6" s="43">
        <f>DO6</f>
        <v>1818</v>
      </c>
      <c r="DS6" s="43"/>
      <c r="DT6" s="73">
        <v>1746</v>
      </c>
      <c r="DU6" s="43">
        <v>1746</v>
      </c>
      <c r="DV6" s="43"/>
      <c r="DW6" s="73">
        <v>1746</v>
      </c>
      <c r="DX6" s="43">
        <f>DU6</f>
        <v>1746</v>
      </c>
      <c r="DY6" s="43"/>
      <c r="DZ6" s="73">
        <v>1746</v>
      </c>
      <c r="EA6" s="43">
        <f>DX6</f>
        <v>1746</v>
      </c>
      <c r="EB6" s="43"/>
      <c r="EC6" s="73">
        <v>1746</v>
      </c>
      <c r="ED6" s="43">
        <f>EA6</f>
        <v>1746</v>
      </c>
      <c r="EE6" s="43"/>
      <c r="EF6" s="71"/>
      <c r="EG6" s="73">
        <v>1746</v>
      </c>
      <c r="EH6" s="43">
        <f>ED6</f>
        <v>1746</v>
      </c>
      <c r="EI6" s="43"/>
      <c r="EJ6" s="73">
        <v>1746</v>
      </c>
      <c r="EK6" s="43">
        <f>EH6</f>
        <v>1746</v>
      </c>
      <c r="EL6" s="43"/>
      <c r="EM6" s="73">
        <v>1746</v>
      </c>
      <c r="EN6" s="43">
        <f>EK6</f>
        <v>1746</v>
      </c>
      <c r="EO6" s="43"/>
      <c r="EP6" s="73">
        <v>1746</v>
      </c>
      <c r="EQ6" s="43">
        <f>EN6</f>
        <v>1746</v>
      </c>
      <c r="ER6" s="43"/>
      <c r="ES6" s="73">
        <v>1746</v>
      </c>
      <c r="ET6" s="43">
        <f>EQ6</f>
        <v>1746</v>
      </c>
      <c r="EU6" s="43"/>
      <c r="EV6" s="73">
        <v>1746</v>
      </c>
      <c r="EW6" s="43">
        <f>ET6</f>
        <v>1746</v>
      </c>
      <c r="EX6" s="43"/>
      <c r="EY6" s="73">
        <v>1746</v>
      </c>
      <c r="EZ6" s="43">
        <f>EW6</f>
        <v>1746</v>
      </c>
      <c r="FA6" s="43"/>
      <c r="FB6" s="73">
        <v>1746</v>
      </c>
      <c r="FC6" s="43">
        <f>EW6</f>
        <v>1746</v>
      </c>
      <c r="FD6" s="43"/>
      <c r="FE6" s="73">
        <v>1746</v>
      </c>
      <c r="FF6" s="43">
        <f>FC6</f>
        <v>1746</v>
      </c>
      <c r="FG6" s="43"/>
      <c r="FH6" s="73">
        <v>1746</v>
      </c>
      <c r="FI6" s="43">
        <f>FF6</f>
        <v>1746</v>
      </c>
      <c r="FJ6" s="43"/>
      <c r="FK6" s="71">
        <f>FI6</f>
        <v>1746</v>
      </c>
      <c r="FL6" s="71">
        <v>1392</v>
      </c>
      <c r="FM6" s="71">
        <f>FL6</f>
        <v>1392</v>
      </c>
      <c r="FN6" s="71"/>
      <c r="FO6" s="73">
        <v>1392</v>
      </c>
      <c r="FP6" s="43">
        <f>FM6</f>
        <v>1392</v>
      </c>
      <c r="FQ6" s="43"/>
      <c r="FR6" s="73">
        <v>1392</v>
      </c>
      <c r="FS6" s="43">
        <f>FP6</f>
        <v>1392</v>
      </c>
      <c r="FT6" s="43"/>
      <c r="FU6" s="73">
        <v>1355</v>
      </c>
      <c r="FV6" s="43">
        <v>1355</v>
      </c>
      <c r="FW6" s="43"/>
      <c r="FX6" s="71">
        <f>FV6</f>
        <v>1355</v>
      </c>
      <c r="FY6" s="73">
        <v>1395</v>
      </c>
      <c r="FZ6" s="43">
        <f>FX6+40</f>
        <v>1395</v>
      </c>
      <c r="GA6" s="43"/>
      <c r="GB6" s="73">
        <v>1395</v>
      </c>
      <c r="GC6" s="43">
        <f>FZ6</f>
        <v>1395</v>
      </c>
      <c r="GD6" s="43"/>
      <c r="GE6" s="71"/>
      <c r="GF6" s="73">
        <v>1395</v>
      </c>
      <c r="GG6" s="43">
        <f>GC6</f>
        <v>1395</v>
      </c>
      <c r="GH6" s="43"/>
      <c r="GI6" s="73">
        <v>1395</v>
      </c>
      <c r="GJ6" s="43">
        <f>GG6</f>
        <v>1395</v>
      </c>
      <c r="GK6" s="43"/>
      <c r="GL6" s="73">
        <v>1395</v>
      </c>
      <c r="GM6" s="43">
        <f>GJ6</f>
        <v>1395</v>
      </c>
      <c r="GN6" s="43"/>
      <c r="GO6" s="73">
        <v>1395</v>
      </c>
      <c r="GP6" s="43">
        <f>GM6</f>
        <v>1395</v>
      </c>
      <c r="GQ6" s="43"/>
      <c r="GR6" s="73">
        <v>1395</v>
      </c>
      <c r="GS6" s="43">
        <f>GP6</f>
        <v>1395</v>
      </c>
      <c r="GT6" s="43"/>
      <c r="GU6" s="73">
        <v>1542</v>
      </c>
      <c r="GV6" s="43">
        <v>1542</v>
      </c>
      <c r="GW6" s="43"/>
      <c r="GX6" s="71"/>
      <c r="GY6" s="73">
        <v>1559</v>
      </c>
      <c r="GZ6" s="43">
        <v>1559</v>
      </c>
      <c r="HA6" s="43"/>
      <c r="HB6" s="73">
        <v>1559</v>
      </c>
      <c r="HC6" s="43">
        <f>GZ6</f>
        <v>1559</v>
      </c>
      <c r="HD6" s="43"/>
      <c r="HE6" s="73">
        <v>1559</v>
      </c>
      <c r="HF6" s="43">
        <f>HC6</f>
        <v>1559</v>
      </c>
      <c r="HG6" s="43"/>
      <c r="HH6" s="73">
        <v>1559</v>
      </c>
      <c r="HI6" s="43">
        <f>HF6</f>
        <v>1559</v>
      </c>
      <c r="HJ6" s="43"/>
      <c r="HK6" s="73">
        <v>1559</v>
      </c>
      <c r="HL6" s="43">
        <f>HI6</f>
        <v>1559</v>
      </c>
      <c r="HM6" s="43"/>
      <c r="HN6" s="73">
        <v>1559</v>
      </c>
      <c r="HO6" s="43">
        <f>HL6</f>
        <v>1559</v>
      </c>
      <c r="HP6" s="43"/>
      <c r="HQ6" s="71"/>
      <c r="HR6" s="73">
        <v>1559</v>
      </c>
      <c r="HS6" s="43">
        <f>HO6</f>
        <v>1559</v>
      </c>
      <c r="HT6" s="43"/>
      <c r="HU6" s="73">
        <v>1559</v>
      </c>
      <c r="HV6" s="43">
        <f>HS6</f>
        <v>1559</v>
      </c>
      <c r="HW6" s="43"/>
      <c r="HX6" s="73">
        <v>1559</v>
      </c>
      <c r="HY6" s="43">
        <f>HV6</f>
        <v>1559</v>
      </c>
      <c r="HZ6" s="43"/>
      <c r="IA6" s="73">
        <v>1559</v>
      </c>
      <c r="IB6" s="43">
        <f>HY6</f>
        <v>1559</v>
      </c>
      <c r="IC6" s="43"/>
      <c r="ID6" s="73">
        <v>1559</v>
      </c>
      <c r="IE6" s="43">
        <f>IB6</f>
        <v>1559</v>
      </c>
      <c r="IF6" s="43"/>
      <c r="IG6" s="73">
        <v>1559</v>
      </c>
      <c r="IH6" s="43">
        <f>IE6</f>
        <v>1559</v>
      </c>
      <c r="II6" s="43"/>
      <c r="IJ6" s="71"/>
      <c r="IK6" s="73">
        <v>1560</v>
      </c>
      <c r="IL6" s="43">
        <v>1560</v>
      </c>
      <c r="IM6" s="43"/>
      <c r="IN6" s="73">
        <v>1637</v>
      </c>
      <c r="IO6" s="43">
        <v>1637</v>
      </c>
      <c r="IP6" s="43"/>
      <c r="IQ6" s="73">
        <v>1637</v>
      </c>
      <c r="IR6" s="43">
        <f>IO6</f>
        <v>1637</v>
      </c>
      <c r="IS6" s="43"/>
      <c r="IT6" s="73">
        <v>1637</v>
      </c>
      <c r="IU6" s="43">
        <f>IR6</f>
        <v>1637</v>
      </c>
      <c r="IV6" s="43"/>
      <c r="IW6" s="73">
        <v>1637</v>
      </c>
      <c r="IX6" s="43">
        <f>IU6</f>
        <v>1637</v>
      </c>
      <c r="IY6" s="43"/>
      <c r="IZ6" s="73">
        <v>1637</v>
      </c>
      <c r="JA6" s="43">
        <f>IX6</f>
        <v>1637</v>
      </c>
      <c r="JB6" s="43"/>
      <c r="JC6" s="71"/>
      <c r="JD6" s="73">
        <v>1637</v>
      </c>
      <c r="JE6" s="43">
        <f>JA6</f>
        <v>1637</v>
      </c>
      <c r="JF6" s="43"/>
      <c r="JG6" s="73">
        <v>1637</v>
      </c>
      <c r="JH6" s="43">
        <f>JE6</f>
        <v>1637</v>
      </c>
      <c r="JI6" s="43"/>
      <c r="JJ6" s="73">
        <v>1637</v>
      </c>
      <c r="JK6" s="43">
        <f>JH6</f>
        <v>1637</v>
      </c>
      <c r="JL6" s="43"/>
      <c r="JM6" s="73">
        <v>1637</v>
      </c>
      <c r="JN6" s="43">
        <f>JK6</f>
        <v>1637</v>
      </c>
      <c r="JO6" s="43"/>
      <c r="JP6" s="73">
        <v>1637</v>
      </c>
      <c r="JQ6" s="43">
        <f>JN6</f>
        <v>1637</v>
      </c>
      <c r="JR6" s="43"/>
      <c r="JS6" s="73">
        <v>1637</v>
      </c>
      <c r="JT6" s="43">
        <f>JQ6</f>
        <v>1637</v>
      </c>
      <c r="JU6" s="43"/>
      <c r="JV6" s="71"/>
      <c r="JW6" s="73">
        <v>1637</v>
      </c>
      <c r="JX6" s="43">
        <f>JT6</f>
        <v>1637</v>
      </c>
      <c r="JY6" s="43"/>
      <c r="JZ6" s="73">
        <v>1637</v>
      </c>
      <c r="KA6" s="43">
        <f>JX6</f>
        <v>1637</v>
      </c>
      <c r="KB6" s="43"/>
      <c r="KC6" s="73">
        <v>1637</v>
      </c>
      <c r="KD6" s="43">
        <f>KA6</f>
        <v>1637</v>
      </c>
      <c r="KE6" s="43"/>
      <c r="KF6" s="73">
        <v>1637</v>
      </c>
      <c r="KG6" s="43">
        <f>KD6</f>
        <v>1637</v>
      </c>
      <c r="KH6" s="43"/>
      <c r="KI6" s="73">
        <v>1637</v>
      </c>
      <c r="KJ6" s="43">
        <f>KG6</f>
        <v>1637</v>
      </c>
      <c r="KK6" s="43"/>
      <c r="KL6" s="73">
        <v>1637</v>
      </c>
      <c r="KM6" s="43">
        <f>KJ6</f>
        <v>1637</v>
      </c>
      <c r="KN6" s="43"/>
      <c r="KO6" s="71"/>
      <c r="KP6" s="73">
        <v>1637</v>
      </c>
      <c r="KQ6" s="43">
        <f>KM6</f>
        <v>1637</v>
      </c>
      <c r="KR6" s="43"/>
      <c r="KS6" s="73">
        <v>1637</v>
      </c>
      <c r="KT6" s="43">
        <f>KQ6</f>
        <v>1637</v>
      </c>
      <c r="KU6" s="43"/>
      <c r="KV6" s="73">
        <v>1637</v>
      </c>
      <c r="KW6" s="43">
        <f>KT6</f>
        <v>1637</v>
      </c>
      <c r="KX6" s="43"/>
      <c r="KY6" s="73">
        <v>1637</v>
      </c>
      <c r="KZ6" s="43">
        <f>KW6</f>
        <v>1637</v>
      </c>
      <c r="LA6" s="43"/>
      <c r="LB6" s="73">
        <v>1637</v>
      </c>
      <c r="LC6" s="43">
        <f>KZ6</f>
        <v>1637</v>
      </c>
      <c r="LD6" s="43"/>
      <c r="LE6" s="73">
        <v>1637</v>
      </c>
      <c r="LF6" s="43">
        <f>LC6</f>
        <v>1637</v>
      </c>
      <c r="LG6" s="43"/>
      <c r="LH6" s="73">
        <v>1637</v>
      </c>
      <c r="LI6" s="43">
        <f>LF6</f>
        <v>1637</v>
      </c>
      <c r="LJ6" s="43"/>
      <c r="LK6" s="73">
        <v>1637</v>
      </c>
      <c r="LL6" s="43">
        <f>LF6</f>
        <v>1637</v>
      </c>
      <c r="LM6" s="43"/>
      <c r="LN6" s="71">
        <f>LL6</f>
        <v>1637</v>
      </c>
      <c r="LO6" s="71">
        <v>1438</v>
      </c>
      <c r="LP6" s="71">
        <f t="shared" ref="LP6:LR7" si="365">LO6</f>
        <v>1438</v>
      </c>
      <c r="LQ6" s="71">
        <f t="shared" si="365"/>
        <v>1438</v>
      </c>
      <c r="LR6" s="71">
        <f t="shared" si="365"/>
        <v>1438</v>
      </c>
      <c r="LS6" s="71"/>
      <c r="LT6" s="73">
        <v>1438</v>
      </c>
      <c r="LU6" s="43">
        <f>LR6</f>
        <v>1438</v>
      </c>
      <c r="LV6" s="43"/>
      <c r="LW6" s="73">
        <v>1438</v>
      </c>
      <c r="LX6" s="43">
        <f>LU6</f>
        <v>1438</v>
      </c>
      <c r="LY6" s="43"/>
      <c r="LZ6" s="73">
        <v>1438</v>
      </c>
      <c r="MA6" s="43">
        <f>LX6</f>
        <v>1438</v>
      </c>
      <c r="MB6" s="43"/>
      <c r="MC6" s="73">
        <v>1438</v>
      </c>
      <c r="MD6" s="43">
        <f>MA6</f>
        <v>1438</v>
      </c>
      <c r="ME6" s="43"/>
      <c r="MF6" s="73">
        <v>1438</v>
      </c>
      <c r="MG6" s="43">
        <f>MD6</f>
        <v>1438</v>
      </c>
      <c r="MH6" s="43"/>
      <c r="MI6" s="73">
        <v>1438</v>
      </c>
      <c r="MJ6" s="43">
        <f>MG6</f>
        <v>1438</v>
      </c>
      <c r="MK6" s="43"/>
      <c r="ML6" s="71"/>
      <c r="MM6" s="73">
        <v>1649</v>
      </c>
      <c r="MN6" s="43">
        <v>1649</v>
      </c>
      <c r="MO6" s="43"/>
      <c r="MP6" s="73">
        <v>1649</v>
      </c>
      <c r="MQ6" s="43">
        <f>MN6</f>
        <v>1649</v>
      </c>
      <c r="MR6" s="43"/>
      <c r="MS6" s="73">
        <v>1649</v>
      </c>
      <c r="MT6" s="43">
        <f>MQ6</f>
        <v>1649</v>
      </c>
      <c r="MU6" s="43"/>
      <c r="MV6" s="73">
        <v>1649</v>
      </c>
      <c r="MW6" s="43">
        <v>1649</v>
      </c>
      <c r="MX6" s="43"/>
      <c r="MY6" s="73">
        <v>1649</v>
      </c>
      <c r="MZ6" s="43">
        <f>MW6</f>
        <v>1649</v>
      </c>
      <c r="NA6" s="43"/>
      <c r="NB6" s="73">
        <v>1649</v>
      </c>
      <c r="NC6" s="43">
        <f>MZ6</f>
        <v>1649</v>
      </c>
      <c r="ND6" s="43"/>
      <c r="NE6" s="71"/>
      <c r="NF6" s="73">
        <v>1649</v>
      </c>
      <c r="NG6" s="43">
        <f>NC6</f>
        <v>1649</v>
      </c>
      <c r="NH6" s="43"/>
      <c r="NI6" s="73">
        <v>1649</v>
      </c>
      <c r="NJ6" s="43">
        <f>NG6</f>
        <v>1649</v>
      </c>
      <c r="NK6" s="43"/>
      <c r="NL6" s="73">
        <v>1649</v>
      </c>
      <c r="NM6" s="43">
        <f>NJ6</f>
        <v>1649</v>
      </c>
      <c r="NN6" s="43"/>
      <c r="NO6" s="73">
        <v>1649</v>
      </c>
      <c r="NP6" s="43">
        <f>NM6</f>
        <v>1649</v>
      </c>
      <c r="NQ6" s="43"/>
      <c r="NR6" s="73">
        <v>1649</v>
      </c>
      <c r="NS6" s="43">
        <f>NP6</f>
        <v>1649</v>
      </c>
      <c r="NT6" s="43"/>
      <c r="NU6" s="73">
        <v>1649</v>
      </c>
      <c r="NV6" s="43">
        <f>NS6</f>
        <v>1649</v>
      </c>
      <c r="NW6" s="43"/>
      <c r="NX6" s="71"/>
      <c r="NY6" s="73">
        <v>1649</v>
      </c>
      <c r="NZ6" s="43">
        <f>NV6</f>
        <v>1649</v>
      </c>
      <c r="OA6" s="43"/>
      <c r="OB6" s="73">
        <v>1649</v>
      </c>
      <c r="OC6" s="43">
        <f>NZ6</f>
        <v>1649</v>
      </c>
      <c r="OD6" s="43"/>
      <c r="OE6" s="73">
        <v>1649</v>
      </c>
      <c r="OF6" s="43">
        <f>OC6</f>
        <v>1649</v>
      </c>
      <c r="OG6" s="43"/>
      <c r="OH6" s="73">
        <v>1649</v>
      </c>
      <c r="OI6" s="43">
        <f>OF6</f>
        <v>1649</v>
      </c>
      <c r="OJ6" s="43"/>
      <c r="OK6" s="73">
        <v>1649</v>
      </c>
      <c r="OL6" s="43">
        <f>OI6</f>
        <v>1649</v>
      </c>
      <c r="OM6" s="43"/>
      <c r="ON6" s="73">
        <v>1613</v>
      </c>
      <c r="OO6" s="43">
        <v>1613</v>
      </c>
      <c r="OP6" s="43"/>
      <c r="OQ6" s="71"/>
      <c r="OR6" s="73">
        <v>1613</v>
      </c>
      <c r="OS6" s="43">
        <f>OO6</f>
        <v>1613</v>
      </c>
      <c r="OT6" s="43"/>
      <c r="OU6" s="73">
        <v>1613</v>
      </c>
      <c r="OV6" s="43">
        <f>OS6</f>
        <v>1613</v>
      </c>
      <c r="OW6" s="43"/>
      <c r="OX6" s="73">
        <v>1613</v>
      </c>
      <c r="OY6" s="43">
        <f>OV6</f>
        <v>1613</v>
      </c>
      <c r="OZ6" s="43"/>
      <c r="PA6" s="73">
        <v>1613</v>
      </c>
      <c r="PB6" s="43">
        <f>OY6</f>
        <v>1613</v>
      </c>
      <c r="PC6" s="43"/>
      <c r="PD6" s="73">
        <v>1613</v>
      </c>
      <c r="PE6" s="43">
        <f>PB6</f>
        <v>1613</v>
      </c>
      <c r="PF6" s="43"/>
      <c r="PG6" s="73">
        <v>1613</v>
      </c>
      <c r="PH6" s="43">
        <f>PE6</f>
        <v>1613</v>
      </c>
      <c r="PI6" s="43"/>
      <c r="PJ6" s="71"/>
      <c r="PK6" s="73">
        <v>1613</v>
      </c>
      <c r="PL6" s="43">
        <f>PH6</f>
        <v>1613</v>
      </c>
      <c r="PM6" s="43"/>
      <c r="PN6" s="73">
        <v>1613</v>
      </c>
      <c r="PO6" s="43">
        <f>PL6</f>
        <v>1613</v>
      </c>
      <c r="PP6" s="43"/>
      <c r="PQ6" s="73">
        <v>1566</v>
      </c>
      <c r="PR6" s="43">
        <v>1566</v>
      </c>
      <c r="PS6" s="43"/>
      <c r="PT6" s="73">
        <v>1566</v>
      </c>
      <c r="PU6" s="43">
        <f>PR6</f>
        <v>1566</v>
      </c>
      <c r="PV6" s="43"/>
      <c r="PW6" s="73">
        <v>1566</v>
      </c>
      <c r="PX6" s="43">
        <f>PU6</f>
        <v>1566</v>
      </c>
      <c r="PY6" s="43"/>
      <c r="PZ6" s="73">
        <v>1566</v>
      </c>
      <c r="QA6" s="43">
        <f>PX6</f>
        <v>1566</v>
      </c>
      <c r="QB6" s="43"/>
      <c r="QC6" s="71"/>
      <c r="QD6" s="73">
        <v>1566</v>
      </c>
      <c r="QE6" s="43">
        <v>1566</v>
      </c>
      <c r="QF6" s="43"/>
      <c r="QG6" s="73">
        <v>1566</v>
      </c>
      <c r="QH6" s="43">
        <f>QE6</f>
        <v>1566</v>
      </c>
      <c r="QI6" s="43"/>
      <c r="QJ6" s="73">
        <v>1566</v>
      </c>
      <c r="QK6" s="43">
        <f>QH6</f>
        <v>1566</v>
      </c>
      <c r="QL6" s="43"/>
      <c r="QM6" s="73">
        <v>1566</v>
      </c>
      <c r="QN6" s="43">
        <f>QK6</f>
        <v>1566</v>
      </c>
      <c r="QO6" s="43"/>
      <c r="QP6" s="73">
        <v>1566</v>
      </c>
      <c r="QQ6" s="43">
        <f>QN6</f>
        <v>1566</v>
      </c>
      <c r="QR6" s="43"/>
      <c r="QS6" s="73">
        <v>1566</v>
      </c>
      <c r="QT6" s="43">
        <f>QQ6</f>
        <v>1566</v>
      </c>
      <c r="QU6" s="43"/>
      <c r="QV6" s="71"/>
      <c r="QW6" s="73">
        <v>1566</v>
      </c>
      <c r="QX6" s="43">
        <f>QT6</f>
        <v>1566</v>
      </c>
      <c r="QY6" s="43"/>
      <c r="QZ6" s="73">
        <v>1566</v>
      </c>
      <c r="RA6" s="43">
        <f>QX6</f>
        <v>1566</v>
      </c>
      <c r="RB6" s="43"/>
      <c r="RC6" s="71">
        <f>RA6</f>
        <v>1566</v>
      </c>
      <c r="RD6" s="73">
        <v>1566</v>
      </c>
      <c r="RE6" s="43">
        <f>RC6</f>
        <v>1566</v>
      </c>
      <c r="RF6" s="43"/>
      <c r="RG6" s="73">
        <v>1566</v>
      </c>
      <c r="RH6" s="43">
        <f>RE6</f>
        <v>1566</v>
      </c>
      <c r="RI6" s="43"/>
      <c r="RJ6" s="73">
        <v>1586</v>
      </c>
      <c r="RK6" s="43">
        <v>1586</v>
      </c>
      <c r="RL6" s="43"/>
      <c r="RM6" s="71"/>
      <c r="RN6" s="73">
        <v>1586</v>
      </c>
      <c r="RO6" s="43">
        <f>RK6</f>
        <v>1586</v>
      </c>
      <c r="RP6" s="43"/>
      <c r="RQ6" s="73">
        <v>1586</v>
      </c>
      <c r="RR6" s="43">
        <f>RO6</f>
        <v>1586</v>
      </c>
      <c r="RS6" s="43"/>
      <c r="RT6" s="73">
        <v>1586</v>
      </c>
      <c r="RU6" s="43">
        <f>RR6</f>
        <v>1586</v>
      </c>
      <c r="RV6" s="43"/>
      <c r="RW6" s="73">
        <v>1586</v>
      </c>
      <c r="RX6" s="43">
        <f>RU6</f>
        <v>1586</v>
      </c>
      <c r="RY6" s="43"/>
      <c r="RZ6" s="73">
        <v>1586</v>
      </c>
      <c r="SA6" s="43">
        <f>RX6</f>
        <v>1586</v>
      </c>
      <c r="SB6" s="43"/>
      <c r="SC6" s="73">
        <v>1586</v>
      </c>
      <c r="SD6" s="43">
        <f>SA6</f>
        <v>1586</v>
      </c>
      <c r="SE6" s="43"/>
      <c r="SF6" s="73">
        <v>1586</v>
      </c>
      <c r="SG6" s="43">
        <f>SD6</f>
        <v>1586</v>
      </c>
      <c r="SH6" s="43"/>
      <c r="SI6" s="73">
        <v>1586</v>
      </c>
      <c r="SJ6" s="43">
        <f>SD6</f>
        <v>1586</v>
      </c>
      <c r="SK6" s="43"/>
      <c r="SL6" s="73">
        <v>1586</v>
      </c>
      <c r="SM6" s="43">
        <f>SJ6</f>
        <v>1586</v>
      </c>
      <c r="SN6" s="43"/>
      <c r="SO6" s="73">
        <v>1586</v>
      </c>
      <c r="SP6" s="43">
        <f>SM6</f>
        <v>1586</v>
      </c>
      <c r="SQ6" s="43"/>
      <c r="SR6" s="71">
        <f>SP6</f>
        <v>1586</v>
      </c>
      <c r="SS6" s="71">
        <f>SR6</f>
        <v>1586</v>
      </c>
      <c r="ST6" s="73">
        <v>1350</v>
      </c>
      <c r="SU6" s="43">
        <v>1350</v>
      </c>
      <c r="SV6" s="43"/>
      <c r="SW6" s="73">
        <v>1350</v>
      </c>
      <c r="SX6" s="43">
        <v>1350</v>
      </c>
      <c r="SY6" s="43"/>
      <c r="SZ6" s="73">
        <v>1350</v>
      </c>
      <c r="TA6" s="43">
        <f>SX6</f>
        <v>1350</v>
      </c>
      <c r="TB6" s="43"/>
      <c r="TC6" s="73">
        <v>1350</v>
      </c>
      <c r="TD6" s="43">
        <f>TA6</f>
        <v>1350</v>
      </c>
      <c r="TE6" s="43"/>
      <c r="TF6" s="73">
        <v>1350</v>
      </c>
      <c r="TG6" s="43">
        <f>TD6</f>
        <v>1350</v>
      </c>
      <c r="TH6" s="43"/>
      <c r="TI6" s="73">
        <v>1350</v>
      </c>
      <c r="TJ6" s="43">
        <f>TG6</f>
        <v>1350</v>
      </c>
      <c r="TK6" s="43"/>
      <c r="TL6" s="73">
        <v>1350</v>
      </c>
      <c r="TM6" s="43">
        <f>TJ6</f>
        <v>1350</v>
      </c>
      <c r="TN6" s="43"/>
      <c r="TO6" s="73">
        <v>1350</v>
      </c>
      <c r="TP6" s="43">
        <f>TM6</f>
        <v>1350</v>
      </c>
      <c r="TQ6" s="43"/>
      <c r="TR6" s="71"/>
      <c r="TS6" s="73">
        <v>1500</v>
      </c>
      <c r="TT6" s="43">
        <v>1500</v>
      </c>
      <c r="TU6" s="43"/>
      <c r="TV6" s="73">
        <v>1550</v>
      </c>
      <c r="TW6" s="43">
        <v>1550</v>
      </c>
      <c r="TX6" s="43"/>
      <c r="TY6" s="73">
        <v>1550</v>
      </c>
      <c r="TZ6" s="43">
        <f>TW6</f>
        <v>1550</v>
      </c>
      <c r="UA6" s="43"/>
      <c r="UB6" s="73">
        <v>1550</v>
      </c>
      <c r="UC6" s="43">
        <f>TZ6</f>
        <v>1550</v>
      </c>
      <c r="UD6" s="43"/>
      <c r="UE6" s="73">
        <v>1550</v>
      </c>
      <c r="UF6" s="43">
        <f>UC6</f>
        <v>1550</v>
      </c>
      <c r="UG6" s="43"/>
      <c r="UH6" s="73">
        <v>1550</v>
      </c>
      <c r="UI6" s="43">
        <f>UF6</f>
        <v>1550</v>
      </c>
      <c r="UJ6" s="43"/>
      <c r="UK6" s="71"/>
      <c r="UL6" s="71">
        <f>UI6</f>
        <v>1550</v>
      </c>
      <c r="UM6" s="73">
        <v>1560</v>
      </c>
      <c r="UN6" s="43">
        <v>1560</v>
      </c>
      <c r="UO6" s="43"/>
      <c r="UP6" s="73">
        <v>1560</v>
      </c>
      <c r="UQ6" s="43">
        <f>UN6</f>
        <v>1560</v>
      </c>
      <c r="UR6" s="43"/>
      <c r="US6" s="73">
        <v>1560</v>
      </c>
      <c r="UT6" s="43">
        <f>UQ6</f>
        <v>1560</v>
      </c>
      <c r="UU6" s="43"/>
      <c r="UV6" s="73">
        <v>1560</v>
      </c>
      <c r="UW6" s="43">
        <f>UT6</f>
        <v>1560</v>
      </c>
      <c r="UX6" s="43"/>
      <c r="UY6" s="73">
        <v>1560</v>
      </c>
      <c r="UZ6" s="43">
        <f>UW6</f>
        <v>1560</v>
      </c>
      <c r="VA6" s="43"/>
      <c r="VB6" s="71"/>
      <c r="VC6" s="73">
        <v>1560</v>
      </c>
      <c r="VD6" s="43">
        <f>UZ6</f>
        <v>1560</v>
      </c>
      <c r="VE6" s="43"/>
      <c r="VF6" s="73">
        <v>1560</v>
      </c>
      <c r="VG6" s="43">
        <f>VD6</f>
        <v>1560</v>
      </c>
      <c r="VH6" s="43"/>
      <c r="VI6" s="73">
        <v>1560</v>
      </c>
      <c r="VJ6" s="43">
        <f>VG6</f>
        <v>1560</v>
      </c>
      <c r="VK6" s="43"/>
      <c r="VL6" s="73">
        <v>1560</v>
      </c>
      <c r="VM6" s="43">
        <f>VJ6</f>
        <v>1560</v>
      </c>
      <c r="VN6" s="43"/>
      <c r="VO6" s="73">
        <v>1560</v>
      </c>
      <c r="VP6" s="43">
        <f>VM6</f>
        <v>1560</v>
      </c>
      <c r="VQ6" s="43"/>
      <c r="VR6" s="73">
        <v>1560</v>
      </c>
      <c r="VS6" s="43">
        <f>VP6</f>
        <v>1560</v>
      </c>
      <c r="VT6" s="43"/>
      <c r="VU6" s="71"/>
      <c r="VV6" s="71">
        <v>1510</v>
      </c>
      <c r="VW6" s="73">
        <v>1510</v>
      </c>
      <c r="VX6" s="43">
        <v>1510</v>
      </c>
      <c r="VY6" s="43"/>
      <c r="VZ6" s="73">
        <v>1510</v>
      </c>
      <c r="WA6" s="43">
        <f>VX6</f>
        <v>1510</v>
      </c>
      <c r="WB6" s="43"/>
      <c r="WC6" s="73">
        <v>1510</v>
      </c>
      <c r="WD6" s="43">
        <f>WA6</f>
        <v>1510</v>
      </c>
      <c r="WE6" s="43"/>
      <c r="WF6" s="73">
        <v>1510</v>
      </c>
      <c r="WG6" s="43">
        <f>WD6</f>
        <v>1510</v>
      </c>
      <c r="WH6" s="43"/>
      <c r="WI6" s="73">
        <v>1510</v>
      </c>
      <c r="WJ6" s="43">
        <f>WG6</f>
        <v>1510</v>
      </c>
      <c r="WK6" s="43"/>
      <c r="WL6" s="73">
        <v>1510</v>
      </c>
      <c r="WM6" s="43">
        <f>WJ6</f>
        <v>1510</v>
      </c>
      <c r="WN6" s="43"/>
      <c r="WO6" s="73">
        <v>1510</v>
      </c>
      <c r="WP6" s="43">
        <f>WJ6</f>
        <v>1510</v>
      </c>
      <c r="WQ6" s="43"/>
      <c r="WR6" s="73">
        <v>1510</v>
      </c>
      <c r="WS6" s="43">
        <f>WP6</f>
        <v>1510</v>
      </c>
      <c r="WT6" s="43"/>
      <c r="WU6" s="73">
        <v>1510</v>
      </c>
      <c r="WV6" s="43">
        <f>WS6</f>
        <v>1510</v>
      </c>
      <c r="WW6" s="43"/>
      <c r="WX6" s="73">
        <v>1510</v>
      </c>
      <c r="WY6" s="43">
        <f>WV6</f>
        <v>1510</v>
      </c>
      <c r="WZ6" s="43"/>
      <c r="XA6" s="73">
        <v>1510</v>
      </c>
      <c r="XB6" s="43">
        <f>WY6</f>
        <v>1510</v>
      </c>
      <c r="XC6" s="43"/>
      <c r="XD6" s="73">
        <v>1510</v>
      </c>
      <c r="XE6" s="43">
        <f>XB6</f>
        <v>1510</v>
      </c>
      <c r="XF6" s="43"/>
      <c r="XG6" s="71"/>
      <c r="XH6" s="73">
        <v>1510</v>
      </c>
      <c r="XI6" s="43">
        <f>XE6</f>
        <v>1510</v>
      </c>
      <c r="XJ6" s="43"/>
      <c r="XK6" s="73">
        <v>1510</v>
      </c>
      <c r="XL6" s="43">
        <f>XI6</f>
        <v>1510</v>
      </c>
      <c r="XM6" s="43"/>
      <c r="XN6" s="73">
        <v>1510</v>
      </c>
      <c r="XO6" s="43">
        <f>XL6</f>
        <v>1510</v>
      </c>
      <c r="XP6" s="43"/>
      <c r="XQ6" s="73">
        <v>1596</v>
      </c>
      <c r="XR6" s="43">
        <v>1596</v>
      </c>
      <c r="XS6" s="43"/>
      <c r="XT6" s="73">
        <v>1690</v>
      </c>
      <c r="XU6" s="43">
        <v>1690</v>
      </c>
      <c r="XV6" s="43"/>
      <c r="XW6" s="73">
        <v>1690</v>
      </c>
      <c r="XX6" s="43">
        <f>XU6</f>
        <v>1690</v>
      </c>
      <c r="XY6" s="43"/>
      <c r="XZ6" s="73">
        <v>1690</v>
      </c>
      <c r="YA6" s="43">
        <f>XX6</f>
        <v>1690</v>
      </c>
      <c r="YB6" s="43"/>
      <c r="YC6" s="73">
        <v>1690</v>
      </c>
      <c r="YD6" s="43">
        <f>XX6</f>
        <v>1690</v>
      </c>
      <c r="YE6" s="43"/>
      <c r="YF6" s="73">
        <v>1690</v>
      </c>
      <c r="YG6" s="43">
        <f>YD6</f>
        <v>1690</v>
      </c>
      <c r="YH6" s="43"/>
      <c r="YI6" s="73">
        <v>1690</v>
      </c>
      <c r="YJ6" s="43">
        <f>YG6</f>
        <v>1690</v>
      </c>
      <c r="YK6" s="43"/>
      <c r="YL6" s="73">
        <v>1690</v>
      </c>
      <c r="YM6" s="43">
        <f>YJ6</f>
        <v>1690</v>
      </c>
      <c r="YN6" s="43"/>
      <c r="YO6" s="73">
        <v>1690</v>
      </c>
      <c r="YP6" s="43">
        <f>YM6</f>
        <v>1690</v>
      </c>
      <c r="YQ6" s="43"/>
      <c r="YR6" s="73">
        <v>1690</v>
      </c>
      <c r="YS6" s="43">
        <f>YP6</f>
        <v>1690</v>
      </c>
      <c r="YT6" s="43"/>
      <c r="YU6" s="71"/>
      <c r="YV6" s="73">
        <v>1690</v>
      </c>
      <c r="YW6" s="43">
        <f>YS6</f>
        <v>1690</v>
      </c>
      <c r="YX6" s="43"/>
      <c r="YY6" s="73">
        <v>1690</v>
      </c>
      <c r="YZ6" s="43">
        <f>YW6</f>
        <v>1690</v>
      </c>
      <c r="ZA6" s="43"/>
      <c r="ZB6" s="73">
        <v>1690</v>
      </c>
      <c r="ZC6" s="43">
        <f>YZ6</f>
        <v>1690</v>
      </c>
      <c r="ZD6" s="43"/>
      <c r="ZE6" s="73">
        <v>1690</v>
      </c>
      <c r="ZF6" s="43">
        <f>ZC6</f>
        <v>1690</v>
      </c>
      <c r="ZG6" s="43"/>
      <c r="ZH6" s="73">
        <v>1690</v>
      </c>
      <c r="ZI6" s="43">
        <f>ZF6</f>
        <v>1690</v>
      </c>
      <c r="ZJ6" s="43"/>
      <c r="ZK6" s="73">
        <v>1690</v>
      </c>
      <c r="ZL6" s="43">
        <f>ZI6</f>
        <v>1690</v>
      </c>
      <c r="ZM6" s="43"/>
      <c r="ZN6" s="73">
        <v>1690</v>
      </c>
      <c r="ZO6" s="43">
        <f>ZL6</f>
        <v>1690</v>
      </c>
      <c r="ZP6" s="43"/>
      <c r="ZQ6" s="73">
        <v>1690</v>
      </c>
      <c r="ZR6" s="43">
        <f>ZL6</f>
        <v>1690</v>
      </c>
      <c r="ZS6" s="43"/>
      <c r="ZT6" s="73">
        <v>1690</v>
      </c>
      <c r="ZU6" s="43">
        <f>ZR6</f>
        <v>1690</v>
      </c>
      <c r="ZV6" s="43"/>
      <c r="ZW6" s="73">
        <v>1690</v>
      </c>
      <c r="ZX6" s="43">
        <f>ZU6</f>
        <v>1690</v>
      </c>
      <c r="ZY6" s="43"/>
      <c r="ZZ6" s="73">
        <v>1690</v>
      </c>
      <c r="AAA6" s="43">
        <f>ZX6</f>
        <v>1690</v>
      </c>
      <c r="AAB6" s="43"/>
      <c r="AAC6" s="73">
        <v>1690</v>
      </c>
      <c r="AAD6" s="43">
        <f>AAA6</f>
        <v>1690</v>
      </c>
      <c r="AAE6" s="43"/>
      <c r="AAF6" s="73">
        <v>1690</v>
      </c>
      <c r="AAG6" s="43">
        <f>AAD6</f>
        <v>1690</v>
      </c>
      <c r="AAH6" s="43"/>
      <c r="AAI6" s="71"/>
      <c r="AAJ6" s="73">
        <v>1690</v>
      </c>
      <c r="AAK6" s="43">
        <f>AAG6</f>
        <v>1690</v>
      </c>
      <c r="AAL6" s="43"/>
      <c r="AAM6" s="73">
        <v>1690</v>
      </c>
      <c r="AAN6" s="43">
        <f>AAK6</f>
        <v>1690</v>
      </c>
      <c r="AAO6" s="43"/>
      <c r="AAP6" s="73">
        <v>1690</v>
      </c>
      <c r="AAQ6" s="43">
        <f>AAN6</f>
        <v>1690</v>
      </c>
      <c r="AAR6" s="43"/>
      <c r="AAS6" s="73">
        <v>1690</v>
      </c>
      <c r="AAT6" s="43">
        <f>AAQ6</f>
        <v>1690</v>
      </c>
      <c r="AAU6" s="43"/>
      <c r="AAV6" s="73">
        <v>1690</v>
      </c>
      <c r="AAW6" s="43">
        <f>AAT6</f>
        <v>1690</v>
      </c>
      <c r="AAX6" s="43"/>
      <c r="AAY6" s="73">
        <v>1690</v>
      </c>
      <c r="AAZ6" s="43">
        <f>AAW6</f>
        <v>1690</v>
      </c>
      <c r="ABA6" s="43"/>
      <c r="ABB6" s="71"/>
      <c r="ABC6" s="73">
        <v>1533</v>
      </c>
      <c r="ABD6" s="43">
        <v>1533</v>
      </c>
      <c r="ABE6" s="43"/>
      <c r="ABF6" s="73">
        <v>1533</v>
      </c>
      <c r="ABG6" s="43">
        <f>ABD6</f>
        <v>1533</v>
      </c>
      <c r="ABH6" s="43"/>
      <c r="ABI6" s="73">
        <v>1533</v>
      </c>
      <c r="ABJ6" s="43">
        <f>ABG6</f>
        <v>1533</v>
      </c>
      <c r="ABK6" s="43"/>
      <c r="ABL6" s="73">
        <v>1802</v>
      </c>
      <c r="ABM6" s="43">
        <v>1802</v>
      </c>
      <c r="ABN6" s="43"/>
      <c r="ABO6" s="73">
        <v>1802</v>
      </c>
      <c r="ABP6" s="43">
        <f>ABM6</f>
        <v>1802</v>
      </c>
      <c r="ABQ6" s="43"/>
      <c r="ABR6" s="73">
        <v>1802</v>
      </c>
      <c r="ABS6" s="43">
        <f>ABP6</f>
        <v>1802</v>
      </c>
      <c r="ABT6" s="43"/>
      <c r="ABU6" s="71"/>
      <c r="ABV6" s="73">
        <v>1802</v>
      </c>
      <c r="ABW6" s="43">
        <f>ABS6</f>
        <v>1802</v>
      </c>
      <c r="ABX6" s="43"/>
      <c r="ABY6" s="73">
        <v>1802</v>
      </c>
      <c r="ABZ6" s="43">
        <f>ABW6</f>
        <v>1802</v>
      </c>
      <c r="ACA6" s="43"/>
      <c r="ACB6" s="73">
        <v>1802</v>
      </c>
      <c r="ACC6" s="43">
        <f>ABZ6</f>
        <v>1802</v>
      </c>
      <c r="ACD6" s="43"/>
      <c r="ACE6" s="73">
        <v>1802</v>
      </c>
      <c r="ACF6" s="43">
        <f>ACC6</f>
        <v>1802</v>
      </c>
      <c r="ACG6" s="43"/>
      <c r="ACH6" s="73">
        <v>1802</v>
      </c>
      <c r="ACI6" s="43">
        <f>ACF6</f>
        <v>1802</v>
      </c>
      <c r="ACJ6" s="43"/>
      <c r="ACK6" s="73">
        <v>1802</v>
      </c>
      <c r="ACL6" s="43">
        <f>ACI6</f>
        <v>1802</v>
      </c>
      <c r="ACM6" s="43"/>
      <c r="ACN6" s="71"/>
      <c r="ACO6" s="73">
        <v>1802</v>
      </c>
      <c r="ACP6" s="43">
        <f>ACI6</f>
        <v>1802</v>
      </c>
      <c r="ACQ6" s="43"/>
      <c r="ACR6" s="73">
        <v>1802</v>
      </c>
      <c r="ACS6" s="43">
        <f>ACP6</f>
        <v>1802</v>
      </c>
      <c r="ACT6" s="43"/>
      <c r="ACU6" s="73">
        <v>1802</v>
      </c>
      <c r="ACV6" s="43">
        <f>ACS6</f>
        <v>1802</v>
      </c>
      <c r="ACW6" s="43"/>
      <c r="ACX6" s="73">
        <v>1802</v>
      </c>
      <c r="ACY6" s="43">
        <f>ACV6</f>
        <v>1802</v>
      </c>
      <c r="ACZ6" s="43"/>
      <c r="ADA6" s="73">
        <v>1802</v>
      </c>
      <c r="ADB6" s="43">
        <f>ACY6</f>
        <v>1802</v>
      </c>
      <c r="ADC6" s="43"/>
      <c r="ADD6" s="73">
        <v>1802</v>
      </c>
      <c r="ADE6" s="43">
        <f>ADB6</f>
        <v>1802</v>
      </c>
      <c r="ADF6" s="43"/>
      <c r="ADG6" s="71"/>
      <c r="ADH6" s="73">
        <v>1802</v>
      </c>
      <c r="ADI6" s="43">
        <f>ADE6</f>
        <v>1802</v>
      </c>
      <c r="ADJ6" s="43"/>
      <c r="ADK6" s="73">
        <v>1802</v>
      </c>
      <c r="ADL6" s="43">
        <f>ADI6</f>
        <v>1802</v>
      </c>
      <c r="ADM6" s="43"/>
      <c r="ADN6" s="73">
        <v>1802</v>
      </c>
      <c r="ADO6" s="43">
        <f>ADL6</f>
        <v>1802</v>
      </c>
      <c r="ADP6" s="43"/>
      <c r="ADQ6" s="73">
        <v>1802</v>
      </c>
      <c r="ADR6" s="43">
        <f>ADO6</f>
        <v>1802</v>
      </c>
      <c r="ADS6" s="43"/>
      <c r="ADT6" s="73">
        <v>1802</v>
      </c>
      <c r="ADU6" s="43">
        <f>ADR6</f>
        <v>1802</v>
      </c>
      <c r="ADV6" s="43"/>
      <c r="ADW6" s="71">
        <f>ADU6</f>
        <v>1802</v>
      </c>
      <c r="ADX6" s="71"/>
      <c r="ADY6" s="71">
        <f>ADW6</f>
        <v>1802</v>
      </c>
      <c r="ADZ6" s="73">
        <v>1636</v>
      </c>
      <c r="AEA6" s="43">
        <v>1636</v>
      </c>
      <c r="AEB6" s="43"/>
      <c r="AEC6" s="73">
        <v>1560</v>
      </c>
      <c r="AED6" s="43">
        <v>1560</v>
      </c>
      <c r="AEE6" s="43"/>
      <c r="AEF6" s="73">
        <v>1560</v>
      </c>
      <c r="AEG6" s="43">
        <f>AED6</f>
        <v>1560</v>
      </c>
      <c r="AEH6" s="43"/>
      <c r="AEI6" s="73">
        <v>1560</v>
      </c>
      <c r="AEJ6" s="71">
        <f>AEG6</f>
        <v>1560</v>
      </c>
      <c r="AEK6" s="43"/>
      <c r="AEL6" s="73">
        <v>1560</v>
      </c>
      <c r="AEM6" s="43">
        <f>AEJ6</f>
        <v>1560</v>
      </c>
      <c r="AEN6" s="43"/>
      <c r="AEO6" s="71"/>
      <c r="AEP6" s="73">
        <v>1560</v>
      </c>
      <c r="AEQ6" s="43">
        <f>AEM6</f>
        <v>1560</v>
      </c>
      <c r="AER6" s="43"/>
      <c r="AES6" s="73">
        <v>1560</v>
      </c>
      <c r="AET6" s="43">
        <f>AEQ6</f>
        <v>1560</v>
      </c>
      <c r="AEU6" s="43"/>
      <c r="AEV6" s="73">
        <v>1560</v>
      </c>
      <c r="AEW6" s="43">
        <f>AET6</f>
        <v>1560</v>
      </c>
      <c r="AEX6" s="43"/>
      <c r="AEY6" s="73">
        <v>1560</v>
      </c>
      <c r="AEZ6" s="43">
        <f>AEW6</f>
        <v>1560</v>
      </c>
      <c r="AFA6" s="43"/>
      <c r="AFB6" s="73">
        <v>1560</v>
      </c>
      <c r="AFC6" s="43">
        <f>AEZ6</f>
        <v>1560</v>
      </c>
      <c r="AFD6" s="43"/>
      <c r="AFE6" s="73">
        <v>1560</v>
      </c>
      <c r="AFF6" s="43">
        <f>AFC6</f>
        <v>1560</v>
      </c>
      <c r="AFG6" s="43"/>
      <c r="AFH6" s="71"/>
      <c r="AFI6" s="73">
        <v>1560</v>
      </c>
      <c r="AFJ6" s="43">
        <f>AFF6</f>
        <v>1560</v>
      </c>
      <c r="AFK6" s="43"/>
      <c r="AFL6" s="73">
        <v>1560</v>
      </c>
      <c r="AFM6" s="43">
        <f>AFJ6</f>
        <v>1560</v>
      </c>
      <c r="AFN6" s="43"/>
      <c r="AFO6" s="73">
        <v>1792</v>
      </c>
      <c r="AFP6" s="43">
        <v>1792</v>
      </c>
      <c r="AFQ6" s="43"/>
      <c r="AFR6" s="73">
        <v>1792</v>
      </c>
      <c r="AFS6" s="43">
        <f>AFP6</f>
        <v>1792</v>
      </c>
      <c r="AFT6" s="43"/>
      <c r="AFU6" s="73">
        <v>1792</v>
      </c>
      <c r="AFV6" s="43">
        <f>AFS6</f>
        <v>1792</v>
      </c>
      <c r="AFW6" s="43"/>
      <c r="AFX6" s="73">
        <v>1792</v>
      </c>
      <c r="AFY6" s="43">
        <f>AFV6</f>
        <v>1792</v>
      </c>
      <c r="AFZ6" s="43"/>
      <c r="AGA6" s="73">
        <v>1792</v>
      </c>
      <c r="AGB6" s="43">
        <f>AFY6</f>
        <v>1792</v>
      </c>
      <c r="AGC6" s="43"/>
      <c r="AGD6" s="73">
        <v>1792</v>
      </c>
      <c r="AGE6" s="43">
        <f>AFY6</f>
        <v>1792</v>
      </c>
      <c r="AGF6" s="43"/>
      <c r="AGG6" s="73">
        <v>1792</v>
      </c>
      <c r="AGH6" s="43">
        <f>AGE6</f>
        <v>1792</v>
      </c>
      <c r="AGI6" s="43"/>
      <c r="AGJ6" s="73">
        <v>1792</v>
      </c>
      <c r="AGK6" s="43">
        <f>AGH6</f>
        <v>1792</v>
      </c>
      <c r="AGL6" s="43"/>
      <c r="AGM6" s="73">
        <v>1792</v>
      </c>
      <c r="AGN6" s="43">
        <f>AGK6</f>
        <v>1792</v>
      </c>
      <c r="AGO6" s="43"/>
      <c r="AGP6" s="73">
        <v>1792</v>
      </c>
      <c r="AGQ6" s="43">
        <f>AGN6</f>
        <v>1792</v>
      </c>
      <c r="AGR6" s="43"/>
      <c r="AGS6" s="73">
        <v>1792</v>
      </c>
      <c r="AGT6" s="43">
        <f>AGQ6</f>
        <v>1792</v>
      </c>
      <c r="AGU6" s="43"/>
      <c r="AGV6" s="71"/>
      <c r="AGW6" s="73">
        <v>1792</v>
      </c>
      <c r="AGX6" s="43">
        <f>AGT6</f>
        <v>1792</v>
      </c>
      <c r="AGY6" s="43"/>
      <c r="AGZ6" s="73">
        <v>1792</v>
      </c>
      <c r="AHA6" s="43">
        <f>AGX6</f>
        <v>1792</v>
      </c>
      <c r="AHB6" s="43"/>
      <c r="AHC6" s="73">
        <v>1792</v>
      </c>
      <c r="AHD6" s="43">
        <f>AHA6</f>
        <v>1792</v>
      </c>
      <c r="AHE6" s="43"/>
      <c r="AHF6" s="73">
        <v>1792</v>
      </c>
      <c r="AHG6" s="43">
        <f>AHD6</f>
        <v>1792</v>
      </c>
      <c r="AHH6" s="43"/>
      <c r="AHI6" s="73">
        <v>1828</v>
      </c>
      <c r="AHJ6" s="43">
        <v>1828</v>
      </c>
      <c r="AHK6" s="43"/>
      <c r="AHL6" s="73">
        <v>1718</v>
      </c>
      <c r="AHM6" s="43">
        <v>1718</v>
      </c>
      <c r="AHN6" s="43"/>
      <c r="AHO6" s="71"/>
      <c r="AHP6" s="73">
        <v>1718</v>
      </c>
      <c r="AHQ6" s="43">
        <f>AHM6</f>
        <v>1718</v>
      </c>
      <c r="AHR6" s="43"/>
      <c r="AHS6" s="73">
        <v>1718</v>
      </c>
      <c r="AHT6" s="43">
        <f>AHQ6</f>
        <v>1718</v>
      </c>
      <c r="AHU6" s="43"/>
      <c r="AHV6" s="73">
        <v>1718</v>
      </c>
      <c r="AHW6" s="43">
        <f>AHT6</f>
        <v>1718</v>
      </c>
      <c r="AHX6" s="43"/>
      <c r="AHY6" s="73">
        <v>1718</v>
      </c>
      <c r="AHZ6" s="43">
        <f>AHW6</f>
        <v>1718</v>
      </c>
      <c r="AIA6" s="43"/>
      <c r="AIB6" s="73">
        <v>1718</v>
      </c>
      <c r="AIC6" s="43">
        <f>AHZ6</f>
        <v>1718</v>
      </c>
      <c r="AID6" s="43"/>
      <c r="AIE6" s="71">
        <f t="shared" si="218"/>
        <v>1718</v>
      </c>
      <c r="AIF6" s="71"/>
      <c r="AIG6" s="73">
        <v>1718</v>
      </c>
      <c r="AIH6" s="43">
        <f>AIE6</f>
        <v>1718</v>
      </c>
      <c r="AII6" s="43"/>
      <c r="AIJ6" s="73">
        <v>1718</v>
      </c>
      <c r="AIK6" s="43">
        <f>AIH6</f>
        <v>1718</v>
      </c>
      <c r="AIL6" s="43"/>
      <c r="AIM6" s="73">
        <v>1718</v>
      </c>
      <c r="AIN6" s="43">
        <f>AIK6</f>
        <v>1718</v>
      </c>
      <c r="AIO6" s="43"/>
      <c r="AIP6" s="73">
        <v>1718</v>
      </c>
      <c r="AIQ6" s="43">
        <f>AIN6</f>
        <v>1718</v>
      </c>
      <c r="AIR6" s="43"/>
      <c r="AIS6" s="71">
        <f>AIQ6</f>
        <v>1718</v>
      </c>
      <c r="AIT6" s="73">
        <v>1718</v>
      </c>
      <c r="AIU6" s="71">
        <f>AIS6</f>
        <v>1718</v>
      </c>
      <c r="AIV6" s="43"/>
      <c r="AIW6" s="73">
        <v>1718</v>
      </c>
      <c r="AIX6" s="71">
        <f t="shared" si="219"/>
        <v>1718</v>
      </c>
      <c r="AIY6" s="43"/>
      <c r="AIZ6" s="73">
        <v>1718</v>
      </c>
      <c r="AJA6" s="43">
        <f>AIU6</f>
        <v>1718</v>
      </c>
      <c r="AJB6" s="43"/>
      <c r="AJC6" s="73">
        <v>1718</v>
      </c>
      <c r="AJD6" s="43">
        <f>AJA6</f>
        <v>1718</v>
      </c>
      <c r="AJE6" s="43"/>
      <c r="AJF6" s="73">
        <v>1718</v>
      </c>
      <c r="AJG6" s="43">
        <f>AJD6</f>
        <v>1718</v>
      </c>
      <c r="AJH6" s="43"/>
      <c r="AJI6" s="73">
        <v>1718</v>
      </c>
      <c r="AJJ6" s="43">
        <f>AJG6</f>
        <v>1718</v>
      </c>
      <c r="AJK6" s="43"/>
      <c r="AJL6" s="73">
        <v>1718</v>
      </c>
      <c r="AJM6" s="43">
        <f>AJJ6</f>
        <v>1718</v>
      </c>
      <c r="AJN6" s="43"/>
      <c r="AJO6" s="73">
        <v>1718</v>
      </c>
      <c r="AJP6" s="43">
        <f t="shared" si="220"/>
        <v>1718</v>
      </c>
      <c r="AJQ6" s="43"/>
      <c r="AJR6" s="71"/>
      <c r="AJS6" s="73">
        <v>1718</v>
      </c>
      <c r="AJT6" s="43">
        <f>AJP6</f>
        <v>1718</v>
      </c>
      <c r="AJU6" s="43"/>
      <c r="AJV6" s="73">
        <v>1718</v>
      </c>
      <c r="AJW6" s="43">
        <f>AJT6</f>
        <v>1718</v>
      </c>
      <c r="AJX6" s="43"/>
      <c r="AJY6" s="73">
        <v>1718</v>
      </c>
      <c r="AJZ6" s="43">
        <f>AJW6</f>
        <v>1718</v>
      </c>
      <c r="AKA6" s="43"/>
      <c r="AKB6" s="73">
        <v>1718</v>
      </c>
      <c r="AKC6" s="43">
        <f>AJZ6</f>
        <v>1718</v>
      </c>
      <c r="AKD6" s="43"/>
      <c r="AKE6" s="73">
        <v>1718</v>
      </c>
      <c r="AKF6" s="43">
        <f>AKC6</f>
        <v>1718</v>
      </c>
      <c r="AKG6" s="43"/>
      <c r="AKH6" s="73">
        <v>1718</v>
      </c>
      <c r="AKI6" s="43">
        <f t="shared" si="221"/>
        <v>1718</v>
      </c>
      <c r="AKJ6" s="43"/>
      <c r="AKK6" s="71"/>
      <c r="AKL6" s="73">
        <v>1843</v>
      </c>
      <c r="AKM6" s="43">
        <v>1843</v>
      </c>
      <c r="AKN6" s="43"/>
      <c r="AKO6" s="73">
        <v>1843</v>
      </c>
      <c r="AKP6" s="43">
        <f>AKM6</f>
        <v>1843</v>
      </c>
      <c r="AKQ6" s="43"/>
      <c r="AKR6" s="73">
        <v>1843</v>
      </c>
      <c r="AKS6" s="43">
        <f>AKP6</f>
        <v>1843</v>
      </c>
      <c r="AKT6" s="43"/>
      <c r="AKU6" s="73">
        <v>1843</v>
      </c>
      <c r="AKV6" s="43">
        <f>AKS6</f>
        <v>1843</v>
      </c>
      <c r="AKW6" s="43"/>
      <c r="AKX6" s="73">
        <v>1843</v>
      </c>
      <c r="AKY6" s="43">
        <f>AKV6</f>
        <v>1843</v>
      </c>
      <c r="AKZ6" s="43"/>
      <c r="ALA6" s="73">
        <v>1843</v>
      </c>
      <c r="ALB6" s="43">
        <f t="shared" si="222"/>
        <v>1843</v>
      </c>
      <c r="ALC6" s="43"/>
      <c r="ALD6" s="71"/>
      <c r="ALE6" s="73">
        <v>1843</v>
      </c>
      <c r="ALF6" s="43">
        <f>ALB6</f>
        <v>1843</v>
      </c>
      <c r="ALG6" s="43"/>
      <c r="ALH6" s="73">
        <v>1843</v>
      </c>
      <c r="ALI6" s="43">
        <f>ALF6</f>
        <v>1843</v>
      </c>
      <c r="ALJ6" s="43"/>
      <c r="ALK6" s="73">
        <v>1843</v>
      </c>
      <c r="ALL6" s="43">
        <f>ALI6</f>
        <v>1843</v>
      </c>
      <c r="ALM6" s="43"/>
      <c r="ALN6" s="73">
        <v>1843</v>
      </c>
      <c r="ALO6" s="43">
        <f>ALL6</f>
        <v>1843</v>
      </c>
      <c r="ALP6" s="43"/>
      <c r="ALQ6" s="73">
        <v>1843</v>
      </c>
      <c r="ALR6" s="43">
        <f>ALO6</f>
        <v>1843</v>
      </c>
      <c r="ALS6" s="43"/>
      <c r="ALT6" s="73">
        <v>1843</v>
      </c>
      <c r="ALU6" s="43">
        <f t="shared" si="223"/>
        <v>1843</v>
      </c>
      <c r="ALV6" s="43"/>
      <c r="ALW6" s="71"/>
      <c r="ALX6" s="73">
        <v>1762</v>
      </c>
      <c r="ALY6" s="43">
        <v>1762</v>
      </c>
      <c r="ALZ6" s="43"/>
      <c r="AMA6" s="73">
        <v>1762</v>
      </c>
      <c r="AMB6" s="43">
        <f>ALY6</f>
        <v>1762</v>
      </c>
      <c r="AMC6" s="43"/>
      <c r="AMD6" s="73">
        <v>1762</v>
      </c>
      <c r="AME6" s="43">
        <f>AMB6</f>
        <v>1762</v>
      </c>
      <c r="AMF6" s="43"/>
      <c r="AMG6" s="73">
        <v>1762</v>
      </c>
      <c r="AMH6" s="43">
        <f>AME6</f>
        <v>1762</v>
      </c>
      <c r="AMI6" s="43"/>
      <c r="AMJ6" s="73">
        <v>1762</v>
      </c>
      <c r="AMK6" s="43">
        <f>AMH6</f>
        <v>1762</v>
      </c>
      <c r="AML6" s="43"/>
      <c r="AMM6" s="73">
        <v>1762</v>
      </c>
      <c r="AMN6" s="43">
        <f t="shared" si="224"/>
        <v>1762</v>
      </c>
      <c r="AMO6" s="43"/>
      <c r="AMP6" s="71"/>
      <c r="AMQ6" s="73">
        <v>1762</v>
      </c>
      <c r="AMR6" s="43">
        <f>AMN6</f>
        <v>1762</v>
      </c>
      <c r="AMS6" s="43"/>
      <c r="AMT6" s="73">
        <v>1762</v>
      </c>
      <c r="AMU6" s="43">
        <f>AMR6</f>
        <v>1762</v>
      </c>
      <c r="AMV6" s="43"/>
      <c r="AMW6" s="73">
        <v>1762</v>
      </c>
      <c r="AMX6" s="43">
        <f>AMU6</f>
        <v>1762</v>
      </c>
      <c r="AMY6" s="43"/>
      <c r="AMZ6" s="73">
        <v>1762</v>
      </c>
      <c r="ANA6" s="43">
        <f>AMX6</f>
        <v>1762</v>
      </c>
      <c r="ANB6" s="43"/>
      <c r="ANC6" s="73">
        <v>1762</v>
      </c>
      <c r="AND6" s="43">
        <f>ANA6</f>
        <v>1762</v>
      </c>
      <c r="ANE6" s="43"/>
      <c r="ANF6" s="73">
        <v>1762</v>
      </c>
      <c r="ANG6" s="43">
        <f t="shared" si="225"/>
        <v>1762</v>
      </c>
      <c r="ANH6" s="43"/>
      <c r="ANI6" s="71"/>
      <c r="ANJ6" s="73">
        <v>1762</v>
      </c>
      <c r="ANK6" s="43">
        <f>ANG6</f>
        <v>1762</v>
      </c>
      <c r="ANL6" s="43"/>
      <c r="ANM6" s="73">
        <v>1762</v>
      </c>
      <c r="ANN6" s="43">
        <f>ANK6</f>
        <v>1762</v>
      </c>
      <c r="ANO6" s="43"/>
      <c r="ANP6" s="73">
        <v>1795</v>
      </c>
      <c r="ANQ6" s="43">
        <v>1795</v>
      </c>
      <c r="ANR6" s="43"/>
      <c r="ANS6" s="71">
        <f>ANQ6</f>
        <v>1795</v>
      </c>
      <c r="ANT6" s="73">
        <v>1795</v>
      </c>
      <c r="ANU6" s="43">
        <v>1779</v>
      </c>
      <c r="ANV6" s="43"/>
      <c r="ANW6" s="73">
        <v>1795</v>
      </c>
      <c r="ANX6" s="43">
        <f t="shared" si="226"/>
        <v>1779</v>
      </c>
      <c r="ANY6" s="43"/>
      <c r="ANZ6" s="73">
        <v>1795</v>
      </c>
      <c r="AOA6" s="43">
        <f>ANX6</f>
        <v>1779</v>
      </c>
      <c r="AOB6" s="43"/>
      <c r="AOC6" s="73">
        <v>1795</v>
      </c>
      <c r="AOD6" s="43">
        <f>ANX6</f>
        <v>1779</v>
      </c>
      <c r="AOE6" s="43"/>
      <c r="AOF6" s="73">
        <v>1795</v>
      </c>
      <c r="AOG6" s="43">
        <f t="shared" si="227"/>
        <v>1779</v>
      </c>
      <c r="AOH6" s="43"/>
      <c r="AOI6" s="73">
        <v>1795</v>
      </c>
      <c r="AOJ6" s="43">
        <f>AOG6</f>
        <v>1779</v>
      </c>
      <c r="AOK6" s="43"/>
      <c r="AOL6" s="73">
        <v>1795</v>
      </c>
      <c r="AOM6" s="43">
        <f t="shared" si="228"/>
        <v>1779</v>
      </c>
      <c r="AON6" s="43"/>
      <c r="AOO6" s="73">
        <v>1779</v>
      </c>
      <c r="AOP6" s="43">
        <f t="shared" si="229"/>
        <v>1779</v>
      </c>
      <c r="AOQ6" s="43"/>
      <c r="AOR6" s="73">
        <v>1779</v>
      </c>
      <c r="AOS6" s="43">
        <f t="shared" si="230"/>
        <v>1779</v>
      </c>
      <c r="AOT6" s="43"/>
      <c r="AOU6" s="71"/>
      <c r="AOV6" s="73">
        <v>1779</v>
      </c>
      <c r="AOW6" s="43">
        <f>AOS6</f>
        <v>1779</v>
      </c>
      <c r="AOX6" s="43"/>
      <c r="AOY6" s="73">
        <v>1779</v>
      </c>
      <c r="AOZ6" s="43">
        <f t="shared" si="231"/>
        <v>1779</v>
      </c>
      <c r="APA6" s="43"/>
      <c r="APB6" s="73">
        <v>1779</v>
      </c>
      <c r="APC6" s="43">
        <f t="shared" si="232"/>
        <v>1779</v>
      </c>
      <c r="APD6" s="43"/>
      <c r="APE6" s="73">
        <v>1491</v>
      </c>
      <c r="APF6" s="43">
        <v>1491</v>
      </c>
      <c r="APG6" s="43"/>
      <c r="APH6" s="73">
        <v>1491</v>
      </c>
      <c r="API6" s="43">
        <f t="shared" si="233"/>
        <v>1491</v>
      </c>
      <c r="APJ6" s="43"/>
      <c r="APK6" s="73">
        <v>1491</v>
      </c>
      <c r="APL6" s="43">
        <f>API6</f>
        <v>1491</v>
      </c>
      <c r="APM6" s="43"/>
      <c r="APN6" s="73">
        <v>1491</v>
      </c>
      <c r="APO6" s="43">
        <f t="shared" si="234"/>
        <v>1491</v>
      </c>
      <c r="APP6" s="43"/>
      <c r="APQ6" s="71">
        <f>APL6</f>
        <v>1491</v>
      </c>
      <c r="APR6" s="71">
        <f t="shared" si="235"/>
        <v>1491</v>
      </c>
      <c r="APS6" s="71">
        <f>APR6</f>
        <v>1491</v>
      </c>
      <c r="APT6" s="71">
        <f t="shared" si="237"/>
        <v>1491</v>
      </c>
      <c r="APU6" s="73">
        <v>1491</v>
      </c>
      <c r="APV6" s="43">
        <f t="shared" ref="APV6" si="366">APT6</f>
        <v>1491</v>
      </c>
      <c r="APW6" s="43"/>
      <c r="APX6" s="73">
        <v>1491</v>
      </c>
      <c r="APY6" s="43">
        <f t="shared" si="238"/>
        <v>1491</v>
      </c>
      <c r="APZ6" s="43"/>
      <c r="AQA6" s="71"/>
      <c r="AQB6" s="73">
        <v>1491</v>
      </c>
      <c r="AQC6" s="43">
        <f>APY6</f>
        <v>1491</v>
      </c>
      <c r="AQD6" s="43"/>
      <c r="AQE6" s="73">
        <v>1491</v>
      </c>
      <c r="AQF6" s="43">
        <f t="shared" si="239"/>
        <v>1491</v>
      </c>
      <c r="AQG6" s="43"/>
      <c r="AQH6" s="73">
        <v>1491</v>
      </c>
      <c r="AQI6" s="43">
        <f>AQF6</f>
        <v>1491</v>
      </c>
      <c r="AQJ6" s="43"/>
      <c r="AQK6" s="73">
        <v>1491</v>
      </c>
      <c r="AQL6" s="43">
        <f t="shared" si="241"/>
        <v>1491</v>
      </c>
      <c r="AQM6" s="43"/>
      <c r="AQN6" s="73">
        <v>1491</v>
      </c>
      <c r="AQO6" s="43">
        <f t="shared" si="242"/>
        <v>1491</v>
      </c>
      <c r="AQP6" s="43"/>
      <c r="AQQ6" s="73">
        <v>1649</v>
      </c>
      <c r="AQR6" s="43">
        <v>1649</v>
      </c>
      <c r="AQS6" s="43"/>
      <c r="AQT6" s="71"/>
      <c r="AQU6" s="73">
        <v>1649</v>
      </c>
      <c r="AQV6" s="43">
        <f>AQR6</f>
        <v>1649</v>
      </c>
      <c r="AQW6" s="43"/>
      <c r="AQX6" s="73">
        <v>1649</v>
      </c>
      <c r="AQY6" s="43">
        <f t="shared" si="243"/>
        <v>1649</v>
      </c>
      <c r="AQZ6" s="43"/>
      <c r="ARA6" s="73">
        <v>1649</v>
      </c>
      <c r="ARB6" s="43">
        <f>AQY6</f>
        <v>1649</v>
      </c>
      <c r="ARC6" s="43"/>
      <c r="ARD6" s="73">
        <v>1649</v>
      </c>
      <c r="ARE6" s="43">
        <f t="shared" si="245"/>
        <v>1649</v>
      </c>
      <c r="ARF6" s="43"/>
      <c r="ARG6" s="73">
        <v>1649</v>
      </c>
      <c r="ARH6" s="43">
        <f>ARE6</f>
        <v>1649</v>
      </c>
      <c r="ARI6" s="43"/>
      <c r="ARJ6" s="73">
        <v>1649</v>
      </c>
      <c r="ARK6" s="43">
        <f t="shared" si="246"/>
        <v>1649</v>
      </c>
      <c r="ARL6" s="43"/>
      <c r="ARM6" s="71"/>
      <c r="ARN6" s="73">
        <v>1649</v>
      </c>
      <c r="ARO6" s="43">
        <f>ARK6</f>
        <v>1649</v>
      </c>
      <c r="ARP6" s="43"/>
      <c r="ARQ6" s="73">
        <v>1649</v>
      </c>
      <c r="ARR6" s="43">
        <f>ARO6</f>
        <v>1649</v>
      </c>
      <c r="ARS6" s="43"/>
      <c r="ART6" s="73">
        <v>1649</v>
      </c>
      <c r="ARU6" s="43">
        <f>ARR6</f>
        <v>1649</v>
      </c>
      <c r="ARV6" s="43"/>
      <c r="ARW6" s="73">
        <v>1649</v>
      </c>
      <c r="ARX6" s="43">
        <f t="shared" si="248"/>
        <v>1649</v>
      </c>
      <c r="ARY6" s="43"/>
      <c r="ARZ6" s="73">
        <v>1649</v>
      </c>
      <c r="ASA6" s="43">
        <f t="shared" si="249"/>
        <v>1649</v>
      </c>
      <c r="ASB6" s="43"/>
      <c r="ASC6" s="73">
        <v>1649</v>
      </c>
      <c r="ASD6" s="43">
        <f t="shared" si="250"/>
        <v>1649</v>
      </c>
      <c r="ASE6" s="43"/>
      <c r="ASF6" s="71"/>
      <c r="ASG6" s="73">
        <v>1746</v>
      </c>
      <c r="ASH6" s="43">
        <v>1746</v>
      </c>
      <c r="ASI6" s="43"/>
      <c r="ASJ6" s="73">
        <v>1746</v>
      </c>
      <c r="ASK6" s="43">
        <f t="shared" si="251"/>
        <v>1746</v>
      </c>
      <c r="ASL6" s="43"/>
      <c r="ASM6" s="73">
        <v>1746</v>
      </c>
      <c r="ASN6" s="43">
        <f>ASK6</f>
        <v>1746</v>
      </c>
      <c r="ASO6" s="43"/>
      <c r="ASP6" s="73">
        <v>1746</v>
      </c>
      <c r="ASQ6" s="43">
        <f t="shared" si="253"/>
        <v>1746</v>
      </c>
      <c r="ASR6" s="43"/>
      <c r="ASS6" s="73">
        <v>1746</v>
      </c>
      <c r="AST6" s="43">
        <f t="shared" si="254"/>
        <v>1746</v>
      </c>
      <c r="ASU6" s="43"/>
      <c r="ASV6" s="73">
        <v>1746</v>
      </c>
      <c r="ASW6" s="43">
        <f t="shared" si="255"/>
        <v>1746</v>
      </c>
      <c r="ASX6" s="43"/>
      <c r="ASY6" s="71"/>
      <c r="ASZ6" s="73">
        <v>1746</v>
      </c>
      <c r="ATA6" s="43">
        <f>ASW6</f>
        <v>1746</v>
      </c>
      <c r="ATB6" s="43"/>
      <c r="ATC6" s="73">
        <v>1746</v>
      </c>
      <c r="ATD6" s="43">
        <f t="shared" si="256"/>
        <v>1746</v>
      </c>
      <c r="ATE6" s="43"/>
      <c r="ATF6" s="73">
        <v>1746</v>
      </c>
      <c r="ATG6" s="43">
        <f>ATD6</f>
        <v>1746</v>
      </c>
      <c r="ATH6" s="43"/>
      <c r="ATI6" s="73">
        <v>1746</v>
      </c>
      <c r="ATJ6" s="43">
        <f t="shared" si="258"/>
        <v>1746</v>
      </c>
      <c r="ATK6" s="43"/>
      <c r="ATL6" s="73">
        <v>1746</v>
      </c>
      <c r="ATM6" s="43">
        <f t="shared" si="259"/>
        <v>1746</v>
      </c>
      <c r="ATN6" s="43"/>
      <c r="ATO6" s="73">
        <v>1746</v>
      </c>
      <c r="ATP6" s="43">
        <f t="shared" si="260"/>
        <v>1746</v>
      </c>
      <c r="ATQ6" s="43"/>
      <c r="ATR6" s="71"/>
      <c r="ATS6" s="73">
        <v>1783</v>
      </c>
      <c r="ATT6" s="43">
        <v>1685</v>
      </c>
      <c r="ATU6" s="43"/>
      <c r="ATV6" s="73">
        <v>1783</v>
      </c>
      <c r="ATW6" s="43">
        <f t="shared" si="261"/>
        <v>1685</v>
      </c>
      <c r="ATX6" s="43"/>
      <c r="ATY6" s="73">
        <v>1783</v>
      </c>
      <c r="ATZ6" s="43">
        <f>ATW6</f>
        <v>1685</v>
      </c>
      <c r="AUA6" s="43"/>
      <c r="AUB6" s="73">
        <v>1685</v>
      </c>
      <c r="AUC6" s="43">
        <f t="shared" si="263"/>
        <v>1685</v>
      </c>
      <c r="AUD6" s="43"/>
      <c r="AUE6" s="73">
        <v>1685</v>
      </c>
      <c r="AUF6" s="43">
        <f t="shared" si="264"/>
        <v>1685</v>
      </c>
      <c r="AUG6" s="43"/>
      <c r="AUH6" s="73">
        <v>1685</v>
      </c>
      <c r="AUI6" s="43">
        <f t="shared" si="265"/>
        <v>1685</v>
      </c>
      <c r="AUJ6" s="43"/>
      <c r="AUK6" s="71"/>
      <c r="AUL6" s="73">
        <v>1685</v>
      </c>
      <c r="AUM6" s="43">
        <f>AUI6</f>
        <v>1685</v>
      </c>
      <c r="AUN6" s="43"/>
      <c r="AUO6" s="73">
        <v>1685</v>
      </c>
      <c r="AUP6" s="43">
        <f t="shared" si="266"/>
        <v>1685</v>
      </c>
      <c r="AUQ6" s="43"/>
      <c r="AUR6" s="73">
        <v>1685</v>
      </c>
      <c r="AUS6" s="43">
        <f t="shared" si="267"/>
        <v>1685</v>
      </c>
      <c r="AUT6" s="43"/>
      <c r="AUU6" s="73">
        <v>1685</v>
      </c>
      <c r="AUV6" s="43">
        <f t="shared" si="268"/>
        <v>1685</v>
      </c>
      <c r="AUW6" s="43"/>
      <c r="AUX6" s="73">
        <v>1685</v>
      </c>
      <c r="AUY6" s="43">
        <f t="shared" si="269"/>
        <v>1685</v>
      </c>
      <c r="AUZ6" s="43"/>
      <c r="AVA6" s="73">
        <v>1685</v>
      </c>
      <c r="AVB6" s="43">
        <f t="shared" si="270"/>
        <v>1685</v>
      </c>
      <c r="AVC6" s="43"/>
      <c r="AVD6" s="71"/>
      <c r="AVE6" s="73">
        <v>1685</v>
      </c>
      <c r="AVF6" s="43">
        <f>AVB6</f>
        <v>1685</v>
      </c>
      <c r="AVG6" s="43"/>
      <c r="AVH6" s="73">
        <v>1722</v>
      </c>
      <c r="AVI6" s="43">
        <v>1722</v>
      </c>
      <c r="AVJ6" s="43"/>
      <c r="AVK6" s="73">
        <v>1722</v>
      </c>
      <c r="AVL6" s="43">
        <f t="shared" si="271"/>
        <v>1722</v>
      </c>
      <c r="AVM6" s="43"/>
      <c r="AVN6" s="73">
        <v>1722</v>
      </c>
      <c r="AVO6" s="43">
        <f t="shared" si="272"/>
        <v>1722</v>
      </c>
      <c r="AVP6" s="43"/>
      <c r="AVQ6" s="73">
        <v>1722</v>
      </c>
      <c r="AVR6" s="43">
        <f t="shared" si="273"/>
        <v>1722</v>
      </c>
      <c r="AVS6" s="43"/>
      <c r="AVT6" s="73">
        <v>1722</v>
      </c>
      <c r="AVU6" s="43">
        <f t="shared" si="274"/>
        <v>1722</v>
      </c>
      <c r="AVV6" s="43"/>
      <c r="AVW6" s="71"/>
      <c r="AVX6" s="73">
        <v>1722</v>
      </c>
      <c r="AVY6" s="43">
        <f>AVU6</f>
        <v>1722</v>
      </c>
      <c r="AVZ6" s="43"/>
      <c r="AWA6" s="73">
        <v>1722</v>
      </c>
      <c r="AWB6" s="43">
        <f t="shared" si="275"/>
        <v>1722</v>
      </c>
      <c r="AWC6" s="43"/>
      <c r="AWD6" s="73">
        <v>1722</v>
      </c>
      <c r="AWE6" s="43">
        <f t="shared" si="276"/>
        <v>1722</v>
      </c>
      <c r="AWF6" s="43"/>
      <c r="AWG6" s="73">
        <v>1722</v>
      </c>
      <c r="AWH6" s="43">
        <f t="shared" si="277"/>
        <v>1722</v>
      </c>
      <c r="AWI6" s="43"/>
      <c r="AWJ6" s="43">
        <f t="shared" si="278"/>
        <v>1722</v>
      </c>
      <c r="AWK6" s="43">
        <f t="shared" si="279"/>
        <v>1722</v>
      </c>
      <c r="AWL6" s="71"/>
      <c r="AWM6" s="43">
        <f>AWK6</f>
        <v>1722</v>
      </c>
      <c r="AWN6" s="43">
        <f t="shared" si="280"/>
        <v>1722</v>
      </c>
      <c r="AWO6" s="43">
        <f t="shared" si="281"/>
        <v>1722</v>
      </c>
      <c r="AWP6" s="43">
        <v>1694</v>
      </c>
      <c r="AWQ6" s="43">
        <f t="shared" si="282"/>
        <v>1694</v>
      </c>
      <c r="AWR6" s="43">
        <f t="shared" si="283"/>
        <v>1694</v>
      </c>
      <c r="AWS6" s="71"/>
      <c r="AWT6" s="43">
        <f>AWR6</f>
        <v>1694</v>
      </c>
      <c r="AWU6" s="43">
        <f t="shared" si="284"/>
        <v>1694</v>
      </c>
      <c r="AWV6" s="43">
        <f t="shared" si="285"/>
        <v>1694</v>
      </c>
      <c r="AWW6" s="43">
        <f t="shared" si="285"/>
        <v>1694</v>
      </c>
      <c r="AWX6" s="43">
        <f t="shared" si="286"/>
        <v>1694</v>
      </c>
      <c r="AWY6" s="43">
        <f t="shared" si="287"/>
        <v>1694</v>
      </c>
      <c r="AWZ6" s="71"/>
      <c r="AXA6" s="43">
        <f>AWY6</f>
        <v>1694</v>
      </c>
      <c r="AXB6" s="43">
        <f t="shared" si="288"/>
        <v>1694</v>
      </c>
      <c r="AXC6" s="43">
        <f t="shared" si="289"/>
        <v>1694</v>
      </c>
      <c r="AXD6" s="43">
        <f t="shared" si="290"/>
        <v>1694</v>
      </c>
      <c r="AXE6" s="43">
        <f t="shared" si="291"/>
        <v>1694</v>
      </c>
      <c r="AXF6" s="43">
        <f t="shared" si="292"/>
        <v>1694</v>
      </c>
      <c r="AXG6" s="71"/>
      <c r="AXH6" s="43">
        <f>AXF6</f>
        <v>1694</v>
      </c>
      <c r="AXI6" s="43">
        <f t="shared" si="293"/>
        <v>1694</v>
      </c>
      <c r="AXJ6" s="43">
        <f t="shared" si="294"/>
        <v>1694</v>
      </c>
      <c r="AXK6" s="43">
        <f t="shared" si="295"/>
        <v>1694</v>
      </c>
      <c r="AXL6" s="43">
        <f t="shared" si="296"/>
        <v>1694</v>
      </c>
      <c r="AXM6" s="43">
        <f t="shared" si="297"/>
        <v>1694</v>
      </c>
      <c r="AXN6" s="71"/>
      <c r="AXO6" s="43">
        <f>AXM6</f>
        <v>1694</v>
      </c>
      <c r="AXP6" s="43">
        <f t="shared" si="298"/>
        <v>1694</v>
      </c>
      <c r="AXQ6" s="43">
        <f t="shared" si="299"/>
        <v>1694</v>
      </c>
      <c r="AXR6" s="43">
        <f t="shared" si="300"/>
        <v>1694</v>
      </c>
      <c r="AXS6" s="43">
        <f t="shared" si="301"/>
        <v>1694</v>
      </c>
      <c r="AXT6" s="43">
        <f t="shared" si="302"/>
        <v>1694</v>
      </c>
      <c r="AXU6" s="71"/>
      <c r="AXV6" s="43">
        <v>1826</v>
      </c>
      <c r="AXW6" s="43">
        <f t="shared" si="303"/>
        <v>1826</v>
      </c>
      <c r="AXX6" s="43">
        <f t="shared" si="304"/>
        <v>1826</v>
      </c>
      <c r="AXY6" s="43">
        <f t="shared" si="305"/>
        <v>1826</v>
      </c>
      <c r="AXZ6" s="43">
        <f t="shared" si="306"/>
        <v>1826</v>
      </c>
      <c r="AYA6" s="43">
        <f t="shared" si="307"/>
        <v>1826</v>
      </c>
      <c r="AYB6" s="71"/>
      <c r="AYC6" s="43">
        <f>AYA6</f>
        <v>1826</v>
      </c>
      <c r="AYD6" s="43">
        <f t="shared" si="308"/>
        <v>1826</v>
      </c>
      <c r="AYE6" s="43">
        <f t="shared" si="309"/>
        <v>1826</v>
      </c>
      <c r="AYF6" s="43">
        <f t="shared" si="310"/>
        <v>1826</v>
      </c>
      <c r="AYG6" s="43">
        <f t="shared" si="311"/>
        <v>1826</v>
      </c>
      <c r="AYH6" s="43">
        <f t="shared" si="312"/>
        <v>1826</v>
      </c>
      <c r="AYI6" s="71"/>
      <c r="AYJ6" s="43">
        <f t="shared" si="313"/>
        <v>1826</v>
      </c>
      <c r="AYK6" s="43">
        <f t="shared" si="314"/>
        <v>1826</v>
      </c>
      <c r="AYL6" s="43">
        <f t="shared" si="315"/>
        <v>1826</v>
      </c>
      <c r="AYM6" s="43">
        <f t="shared" si="316"/>
        <v>1826</v>
      </c>
      <c r="AYN6" s="43">
        <f t="shared" si="317"/>
        <v>1826</v>
      </c>
      <c r="AYO6" s="43">
        <f t="shared" si="318"/>
        <v>1826</v>
      </c>
      <c r="AYP6" s="71"/>
      <c r="AYQ6" s="43">
        <f t="shared" si="319"/>
        <v>1826</v>
      </c>
      <c r="AYR6" s="43">
        <f t="shared" si="320"/>
        <v>1826</v>
      </c>
      <c r="AYS6" s="43">
        <f t="shared" si="321"/>
        <v>1826</v>
      </c>
      <c r="AYT6" s="43">
        <f t="shared" si="322"/>
        <v>1826</v>
      </c>
      <c r="AYU6" s="43">
        <f t="shared" si="323"/>
        <v>1826</v>
      </c>
      <c r="AYV6" s="43">
        <f t="shared" si="324"/>
        <v>1826</v>
      </c>
      <c r="AYW6" s="71"/>
      <c r="AYX6" s="43">
        <v>1790</v>
      </c>
      <c r="AYY6" s="43">
        <f t="shared" si="325"/>
        <v>1790</v>
      </c>
      <c r="AYZ6" s="43">
        <f t="shared" si="326"/>
        <v>1790</v>
      </c>
      <c r="AZA6" s="43">
        <f t="shared" si="327"/>
        <v>1790</v>
      </c>
      <c r="AZB6" s="43">
        <f t="shared" si="328"/>
        <v>1790</v>
      </c>
      <c r="AZC6" s="43">
        <f t="shared" si="329"/>
        <v>1790</v>
      </c>
      <c r="AZD6" s="71"/>
      <c r="AZE6" s="43">
        <f t="shared" si="330"/>
        <v>1790</v>
      </c>
      <c r="AZF6" s="43">
        <f t="shared" si="331"/>
        <v>1790</v>
      </c>
      <c r="AZG6" s="43">
        <f t="shared" si="332"/>
        <v>1790</v>
      </c>
      <c r="AZH6" s="43">
        <f t="shared" si="333"/>
        <v>1790</v>
      </c>
      <c r="AZI6" s="43">
        <f t="shared" si="334"/>
        <v>1790</v>
      </c>
      <c r="AZJ6" s="43">
        <f t="shared" si="335"/>
        <v>1790</v>
      </c>
      <c r="AZK6" s="71"/>
      <c r="AZL6" s="43">
        <f t="shared" si="336"/>
        <v>1790</v>
      </c>
      <c r="AZM6" s="43">
        <f t="shared" si="337"/>
        <v>1790</v>
      </c>
      <c r="AZN6" s="43">
        <f t="shared" si="338"/>
        <v>1790</v>
      </c>
      <c r="AZO6" s="43">
        <f t="shared" si="339"/>
        <v>1790</v>
      </c>
      <c r="AZP6" s="43">
        <f t="shared" si="340"/>
        <v>1790</v>
      </c>
      <c r="AZQ6" s="43">
        <f t="shared" si="341"/>
        <v>1790</v>
      </c>
      <c r="AZR6" s="71"/>
      <c r="AZS6" s="43">
        <f t="shared" si="342"/>
        <v>1790</v>
      </c>
      <c r="AZT6" s="43">
        <f t="shared" si="343"/>
        <v>1790</v>
      </c>
      <c r="AZU6" s="43">
        <f t="shared" si="344"/>
        <v>1790</v>
      </c>
      <c r="AZV6" s="43">
        <f t="shared" si="345"/>
        <v>1790</v>
      </c>
      <c r="AZW6" s="43">
        <f t="shared" si="346"/>
        <v>1790</v>
      </c>
      <c r="AZX6" s="43">
        <f t="shared" si="347"/>
        <v>1790</v>
      </c>
      <c r="AZY6" s="71"/>
      <c r="AZZ6" s="43">
        <f t="shared" si="348"/>
        <v>1790</v>
      </c>
      <c r="BAA6" s="43">
        <f t="shared" si="349"/>
        <v>1790</v>
      </c>
      <c r="BAB6" s="43">
        <v>1862</v>
      </c>
      <c r="BAC6" s="43">
        <f t="shared" si="350"/>
        <v>1862</v>
      </c>
      <c r="BAD6" s="43">
        <f t="shared" si="351"/>
        <v>1862</v>
      </c>
      <c r="BAE6" s="43">
        <f t="shared" si="352"/>
        <v>1862</v>
      </c>
      <c r="BAF6" s="71"/>
      <c r="BAG6" s="43">
        <f t="shared" si="353"/>
        <v>1862</v>
      </c>
      <c r="BAH6" s="43">
        <f t="shared" si="354"/>
        <v>1862</v>
      </c>
      <c r="BAI6" s="43">
        <f t="shared" si="355"/>
        <v>1862</v>
      </c>
      <c r="BAJ6" s="43">
        <f t="shared" si="356"/>
        <v>1862</v>
      </c>
      <c r="BAK6" s="43">
        <f t="shared" si="357"/>
        <v>1862</v>
      </c>
      <c r="BAL6" s="43">
        <f t="shared" si="358"/>
        <v>1862</v>
      </c>
      <c r="BAM6" s="71"/>
      <c r="BAN6" s="43">
        <f t="shared" si="359"/>
        <v>1862</v>
      </c>
      <c r="BAO6" s="43">
        <f t="shared" si="360"/>
        <v>1862</v>
      </c>
      <c r="BAP6" s="43">
        <f t="shared" si="361"/>
        <v>1862</v>
      </c>
      <c r="BAQ6" s="43">
        <f t="shared" si="362"/>
        <v>1862</v>
      </c>
      <c r="BAR6" s="43">
        <f t="shared" si="363"/>
        <v>1862</v>
      </c>
      <c r="BAS6" s="43">
        <f t="shared" si="364"/>
        <v>1862</v>
      </c>
      <c r="BAT6" s="71"/>
    </row>
    <row r="7" spans="1:1398">
      <c r="A7" t="s">
        <v>911</v>
      </c>
      <c r="B7" t="s">
        <v>913</v>
      </c>
      <c r="D7" s="22" t="s">
        <v>31</v>
      </c>
      <c r="E7" s="23"/>
      <c r="F7" s="18">
        <v>446</v>
      </c>
      <c r="G7" s="18">
        <v>446</v>
      </c>
      <c r="H7" s="23"/>
      <c r="I7" s="18"/>
      <c r="J7" s="18">
        <v>438</v>
      </c>
      <c r="K7" s="18">
        <v>438</v>
      </c>
      <c r="L7" s="23"/>
      <c r="M7" s="18">
        <v>438</v>
      </c>
      <c r="N7" s="18">
        <f>K7</f>
        <v>438</v>
      </c>
      <c r="O7" s="23"/>
      <c r="P7" s="18">
        <v>438</v>
      </c>
      <c r="Q7" s="18">
        <f>N7</f>
        <v>438</v>
      </c>
      <c r="R7" s="23"/>
      <c r="S7" s="18">
        <v>438</v>
      </c>
      <c r="T7" s="18">
        <f>Q7</f>
        <v>438</v>
      </c>
      <c r="U7" s="23"/>
      <c r="V7" s="18">
        <v>438</v>
      </c>
      <c r="W7" s="18">
        <f>T7</f>
        <v>438</v>
      </c>
      <c r="X7" s="23"/>
      <c r="Y7" s="18">
        <v>438</v>
      </c>
      <c r="Z7" s="18">
        <f>W7</f>
        <v>438</v>
      </c>
      <c r="AA7" s="23"/>
      <c r="AB7" s="18"/>
      <c r="AC7" s="18">
        <v>438</v>
      </c>
      <c r="AD7" s="18">
        <f>Z7</f>
        <v>438</v>
      </c>
      <c r="AE7" s="23"/>
      <c r="AF7" s="18">
        <v>438</v>
      </c>
      <c r="AG7" s="18">
        <f>AD7</f>
        <v>438</v>
      </c>
      <c r="AH7" s="23"/>
      <c r="AI7" s="18">
        <f>438+47</f>
        <v>485</v>
      </c>
      <c r="AJ7" s="18">
        <f>AG7+47</f>
        <v>485</v>
      </c>
      <c r="AK7" s="23"/>
      <c r="AL7" s="18">
        <f>438+47</f>
        <v>485</v>
      </c>
      <c r="AM7" s="18">
        <f>AJ7</f>
        <v>485</v>
      </c>
      <c r="AN7" s="23"/>
      <c r="AO7" s="18">
        <f>438+47</f>
        <v>485</v>
      </c>
      <c r="AP7" s="18">
        <f>AM7</f>
        <v>485</v>
      </c>
      <c r="AQ7" s="23"/>
      <c r="AR7" s="18">
        <f>438+47</f>
        <v>485</v>
      </c>
      <c r="AS7" s="18">
        <f>AP7</f>
        <v>485</v>
      </c>
      <c r="AT7" s="23"/>
      <c r="AU7" s="18"/>
      <c r="AV7" s="18">
        <f>438+47</f>
        <v>485</v>
      </c>
      <c r="AW7" s="18">
        <f>AS7</f>
        <v>485</v>
      </c>
      <c r="AX7" s="23"/>
      <c r="AY7" s="18">
        <f>438+47</f>
        <v>485</v>
      </c>
      <c r="AZ7" s="18">
        <f>AW7</f>
        <v>485</v>
      </c>
      <c r="BA7" s="23"/>
      <c r="BB7" s="18">
        <f>438+47</f>
        <v>485</v>
      </c>
      <c r="BC7" s="18">
        <f>AZ7</f>
        <v>485</v>
      </c>
      <c r="BD7" s="23"/>
      <c r="BE7" s="18">
        <f>438+47</f>
        <v>485</v>
      </c>
      <c r="BF7" s="18">
        <f>BC7</f>
        <v>485</v>
      </c>
      <c r="BG7" s="23"/>
      <c r="BH7" s="18">
        <f>438+47</f>
        <v>485</v>
      </c>
      <c r="BI7" s="18">
        <f>BF7</f>
        <v>485</v>
      </c>
      <c r="BJ7" s="23"/>
      <c r="BK7" s="18">
        <f>438+47</f>
        <v>485</v>
      </c>
      <c r="BL7" s="18">
        <f>BI7</f>
        <v>485</v>
      </c>
      <c r="BM7" s="23"/>
      <c r="BN7" s="18"/>
      <c r="BO7" s="18">
        <f>438+47</f>
        <v>485</v>
      </c>
      <c r="BP7" s="18">
        <f>BL7</f>
        <v>485</v>
      </c>
      <c r="BQ7" s="23"/>
      <c r="BR7" s="18">
        <f>438+47</f>
        <v>485</v>
      </c>
      <c r="BS7" s="18">
        <f>BP7</f>
        <v>485</v>
      </c>
      <c r="BT7" s="23"/>
      <c r="BU7" s="18">
        <f>438+47</f>
        <v>485</v>
      </c>
      <c r="BV7" s="18">
        <f>BS7</f>
        <v>485</v>
      </c>
      <c r="BW7" s="23"/>
      <c r="BX7" s="18">
        <f>438+47</f>
        <v>485</v>
      </c>
      <c r="BY7" s="18">
        <f>BV7</f>
        <v>485</v>
      </c>
      <c r="BZ7" s="23"/>
      <c r="CA7" s="18">
        <f>438+47</f>
        <v>485</v>
      </c>
      <c r="CB7" s="18">
        <f>BY7</f>
        <v>485</v>
      </c>
      <c r="CC7" s="23"/>
      <c r="CD7" s="18">
        <f>438+47</f>
        <v>485</v>
      </c>
      <c r="CE7" s="18">
        <f>CB7</f>
        <v>485</v>
      </c>
      <c r="CF7" s="23"/>
      <c r="CG7" s="18"/>
      <c r="CH7" s="18">
        <f>CE7</f>
        <v>485</v>
      </c>
      <c r="CI7" s="18">
        <v>451</v>
      </c>
      <c r="CJ7" s="18">
        <f>377+74</f>
        <v>451</v>
      </c>
      <c r="CK7" s="23"/>
      <c r="CL7" s="18">
        <f>CJ7</f>
        <v>451</v>
      </c>
      <c r="CM7" s="18">
        <v>489</v>
      </c>
      <c r="CN7" s="18">
        <v>489</v>
      </c>
      <c r="CO7" s="23"/>
      <c r="CP7" s="18">
        <f>438+47</f>
        <v>485</v>
      </c>
      <c r="CQ7" s="18">
        <f>CN7</f>
        <v>489</v>
      </c>
      <c r="CR7" s="23"/>
      <c r="CS7" s="18">
        <f>438+47</f>
        <v>485</v>
      </c>
      <c r="CT7" s="18">
        <f>CQ7</f>
        <v>489</v>
      </c>
      <c r="CU7" s="23"/>
      <c r="CV7" s="18"/>
      <c r="CW7" s="18">
        <v>489</v>
      </c>
      <c r="CX7" s="18">
        <f>CT7</f>
        <v>489</v>
      </c>
      <c r="CY7" s="23"/>
      <c r="CZ7" s="18">
        <f>438+47</f>
        <v>485</v>
      </c>
      <c r="DA7" s="18">
        <f>CX7</f>
        <v>489</v>
      </c>
      <c r="DB7" s="23"/>
      <c r="DC7" s="18">
        <f>438+47</f>
        <v>485</v>
      </c>
      <c r="DD7" s="18">
        <f>DA7</f>
        <v>489</v>
      </c>
      <c r="DE7" s="23"/>
      <c r="DF7" s="18">
        <f>438+47</f>
        <v>485</v>
      </c>
      <c r="DG7" s="18">
        <f>DD7</f>
        <v>489</v>
      </c>
      <c r="DH7" s="23"/>
      <c r="DI7" s="18">
        <f>438+47</f>
        <v>485</v>
      </c>
      <c r="DJ7" s="18">
        <f>DG7</f>
        <v>489</v>
      </c>
      <c r="DK7" s="23"/>
      <c r="DL7" s="18">
        <f>DJ7</f>
        <v>489</v>
      </c>
      <c r="DM7" s="18"/>
      <c r="DN7" s="18">
        <f>438+47</f>
        <v>485</v>
      </c>
      <c r="DO7" s="18">
        <f>DL7</f>
        <v>489</v>
      </c>
      <c r="DP7" s="23"/>
      <c r="DQ7" s="18">
        <f>438+47</f>
        <v>485</v>
      </c>
      <c r="DR7" s="18">
        <f>DO7</f>
        <v>489</v>
      </c>
      <c r="DS7" s="23"/>
      <c r="DT7" s="18">
        <v>440</v>
      </c>
      <c r="DU7" s="18">
        <f>367+73</f>
        <v>440</v>
      </c>
      <c r="DV7" s="23"/>
      <c r="DW7" s="18">
        <v>440</v>
      </c>
      <c r="DX7" s="18">
        <f>DU7</f>
        <v>440</v>
      </c>
      <c r="DY7" s="23"/>
      <c r="DZ7" s="18">
        <v>440</v>
      </c>
      <c r="EA7" s="18">
        <f>DX7</f>
        <v>440</v>
      </c>
      <c r="EB7" s="23"/>
      <c r="EC7" s="18">
        <v>440</v>
      </c>
      <c r="ED7" s="18">
        <f>EA7</f>
        <v>440</v>
      </c>
      <c r="EE7" s="23"/>
      <c r="EF7" s="18"/>
      <c r="EG7" s="18">
        <v>440</v>
      </c>
      <c r="EH7" s="18">
        <f>ED7</f>
        <v>440</v>
      </c>
      <c r="EI7" s="23"/>
      <c r="EJ7" s="18">
        <v>440</v>
      </c>
      <c r="EK7" s="18">
        <f>EH7</f>
        <v>440</v>
      </c>
      <c r="EL7" s="23"/>
      <c r="EM7" s="18">
        <v>440</v>
      </c>
      <c r="EN7" s="18">
        <f>EK7</f>
        <v>440</v>
      </c>
      <c r="EO7" s="23"/>
      <c r="EP7" s="18">
        <v>440</v>
      </c>
      <c r="EQ7" s="18">
        <f>EN7</f>
        <v>440</v>
      </c>
      <c r="ER7" s="23"/>
      <c r="ES7" s="18">
        <v>440</v>
      </c>
      <c r="ET7" s="18">
        <f>EQ7</f>
        <v>440</v>
      </c>
      <c r="EU7" s="23"/>
      <c r="EV7" s="18">
        <v>440</v>
      </c>
      <c r="EW7" s="18">
        <f>ET7</f>
        <v>440</v>
      </c>
      <c r="EX7" s="23"/>
      <c r="EY7" s="18">
        <v>440</v>
      </c>
      <c r="EZ7" s="18">
        <f>EW7</f>
        <v>440</v>
      </c>
      <c r="FA7" s="23"/>
      <c r="FB7" s="18">
        <v>440</v>
      </c>
      <c r="FC7" s="18">
        <f>EW7</f>
        <v>440</v>
      </c>
      <c r="FD7" s="23"/>
      <c r="FE7" s="18">
        <v>440</v>
      </c>
      <c r="FF7" s="18">
        <f>FC7</f>
        <v>440</v>
      </c>
      <c r="FG7" s="23"/>
      <c r="FH7" s="18">
        <v>440</v>
      </c>
      <c r="FI7" s="18">
        <f>FF7</f>
        <v>440</v>
      </c>
      <c r="FJ7" s="23"/>
      <c r="FK7" s="18">
        <f>FI7</f>
        <v>440</v>
      </c>
      <c r="FL7" s="18">
        <v>390</v>
      </c>
      <c r="FM7" s="18">
        <f>FL7</f>
        <v>390</v>
      </c>
      <c r="FN7" s="18"/>
      <c r="FO7" s="18">
        <v>390</v>
      </c>
      <c r="FP7" s="18">
        <f>FM7</f>
        <v>390</v>
      </c>
      <c r="FQ7" s="23"/>
      <c r="FR7" s="18">
        <v>390</v>
      </c>
      <c r="FS7" s="18">
        <f>FP7</f>
        <v>390</v>
      </c>
      <c r="FT7" s="23"/>
      <c r="FU7" s="18">
        <v>353</v>
      </c>
      <c r="FV7" s="18">
        <v>353</v>
      </c>
      <c r="FW7" s="23"/>
      <c r="FX7" s="18">
        <f>FV7</f>
        <v>353</v>
      </c>
      <c r="FY7" s="18">
        <v>353</v>
      </c>
      <c r="FZ7" s="18">
        <f>FX7</f>
        <v>353</v>
      </c>
      <c r="GA7" s="23"/>
      <c r="GB7" s="18">
        <v>353</v>
      </c>
      <c r="GC7" s="18">
        <f>FZ7</f>
        <v>353</v>
      </c>
      <c r="GD7" s="23"/>
      <c r="GE7" s="18"/>
      <c r="GF7" s="18">
        <v>353</v>
      </c>
      <c r="GG7" s="18">
        <f>GC7</f>
        <v>353</v>
      </c>
      <c r="GH7" s="23"/>
      <c r="GI7" s="18">
        <v>353</v>
      </c>
      <c r="GJ7" s="18">
        <f>GG7</f>
        <v>353</v>
      </c>
      <c r="GK7" s="23"/>
      <c r="GL7" s="18">
        <v>353</v>
      </c>
      <c r="GM7" s="18">
        <f>GJ7</f>
        <v>353</v>
      </c>
      <c r="GN7" s="23"/>
      <c r="GO7" s="18">
        <v>353</v>
      </c>
      <c r="GP7" s="18">
        <f>GM7</f>
        <v>353</v>
      </c>
      <c r="GQ7" s="23"/>
      <c r="GR7" s="18">
        <v>353</v>
      </c>
      <c r="GS7" s="18">
        <f>GP7</f>
        <v>353</v>
      </c>
      <c r="GT7" s="23"/>
      <c r="GU7" s="18">
        <v>431</v>
      </c>
      <c r="GV7" s="18">
        <v>431</v>
      </c>
      <c r="GW7" s="23"/>
      <c r="GX7" s="18"/>
      <c r="GY7" s="18">
        <v>403</v>
      </c>
      <c r="GZ7" s="18">
        <v>403</v>
      </c>
      <c r="HA7" s="23"/>
      <c r="HB7" s="18">
        <v>403</v>
      </c>
      <c r="HC7" s="18">
        <f>GZ7</f>
        <v>403</v>
      </c>
      <c r="HD7" s="23"/>
      <c r="HE7" s="18">
        <v>403</v>
      </c>
      <c r="HF7" s="18">
        <f>HC7</f>
        <v>403</v>
      </c>
      <c r="HG7" s="23"/>
      <c r="HH7" s="18">
        <v>403</v>
      </c>
      <c r="HI7" s="18">
        <f>HF7</f>
        <v>403</v>
      </c>
      <c r="HJ7" s="23"/>
      <c r="HK7" s="18">
        <v>403</v>
      </c>
      <c r="HL7" s="18">
        <f>HI7</f>
        <v>403</v>
      </c>
      <c r="HM7" s="23"/>
      <c r="HN7" s="18">
        <v>403</v>
      </c>
      <c r="HO7" s="18">
        <f>HL7</f>
        <v>403</v>
      </c>
      <c r="HP7" s="23"/>
      <c r="HQ7" s="18"/>
      <c r="HR7" s="18">
        <v>403</v>
      </c>
      <c r="HS7" s="18">
        <f>HO7</f>
        <v>403</v>
      </c>
      <c r="HT7" s="23"/>
      <c r="HU7" s="18">
        <v>403</v>
      </c>
      <c r="HV7" s="18">
        <f>HS7</f>
        <v>403</v>
      </c>
      <c r="HW7" s="23"/>
      <c r="HX7" s="18">
        <v>403</v>
      </c>
      <c r="HY7" s="18">
        <f>HV7</f>
        <v>403</v>
      </c>
      <c r="HZ7" s="23"/>
      <c r="IA7" s="18">
        <v>403</v>
      </c>
      <c r="IB7" s="18">
        <f>HY7</f>
        <v>403</v>
      </c>
      <c r="IC7" s="23"/>
      <c r="ID7" s="18">
        <v>403</v>
      </c>
      <c r="IE7" s="18">
        <f>IB7</f>
        <v>403</v>
      </c>
      <c r="IF7" s="23"/>
      <c r="IG7" s="18">
        <v>403</v>
      </c>
      <c r="IH7" s="18">
        <f>IE7</f>
        <v>403</v>
      </c>
      <c r="II7" s="23"/>
      <c r="IJ7" s="18"/>
      <c r="IK7" s="18">
        <v>404</v>
      </c>
      <c r="IL7" s="18">
        <v>404</v>
      </c>
      <c r="IM7" s="23"/>
      <c r="IN7" s="18">
        <v>417</v>
      </c>
      <c r="IO7" s="18">
        <v>417</v>
      </c>
      <c r="IP7" s="23"/>
      <c r="IQ7" s="18">
        <v>417</v>
      </c>
      <c r="IR7" s="18">
        <f>IO7</f>
        <v>417</v>
      </c>
      <c r="IS7" s="23"/>
      <c r="IT7" s="18">
        <v>417</v>
      </c>
      <c r="IU7" s="18">
        <f>IR7</f>
        <v>417</v>
      </c>
      <c r="IV7" s="23"/>
      <c r="IW7" s="18">
        <v>417</v>
      </c>
      <c r="IX7" s="18">
        <f>IU7</f>
        <v>417</v>
      </c>
      <c r="IY7" s="23"/>
      <c r="IZ7" s="18">
        <v>417</v>
      </c>
      <c r="JA7" s="18">
        <f>IX7</f>
        <v>417</v>
      </c>
      <c r="JB7" s="23"/>
      <c r="JC7" s="18"/>
      <c r="JD7" s="18">
        <v>417</v>
      </c>
      <c r="JE7" s="18">
        <f>JA7</f>
        <v>417</v>
      </c>
      <c r="JF7" s="23"/>
      <c r="JG7" s="18">
        <v>417</v>
      </c>
      <c r="JH7" s="18">
        <f>JE7</f>
        <v>417</v>
      </c>
      <c r="JI7" s="23"/>
      <c r="JJ7" s="18">
        <v>417</v>
      </c>
      <c r="JK7" s="18">
        <f>JH7</f>
        <v>417</v>
      </c>
      <c r="JL7" s="23"/>
      <c r="JM7" s="18">
        <v>417</v>
      </c>
      <c r="JN7" s="18">
        <f>JK7</f>
        <v>417</v>
      </c>
      <c r="JO7" s="23"/>
      <c r="JP7" s="18">
        <v>417</v>
      </c>
      <c r="JQ7" s="18">
        <f>JN7</f>
        <v>417</v>
      </c>
      <c r="JR7" s="23"/>
      <c r="JS7" s="18">
        <v>417</v>
      </c>
      <c r="JT7" s="18">
        <f>JQ7</f>
        <v>417</v>
      </c>
      <c r="JU7" s="23"/>
      <c r="JV7" s="18"/>
      <c r="JW7" s="18">
        <v>417</v>
      </c>
      <c r="JX7" s="18">
        <f>JT7</f>
        <v>417</v>
      </c>
      <c r="JY7" s="23"/>
      <c r="JZ7" s="18">
        <v>417</v>
      </c>
      <c r="KA7" s="18">
        <f>JX7</f>
        <v>417</v>
      </c>
      <c r="KB7" s="23"/>
      <c r="KC7" s="18">
        <v>417</v>
      </c>
      <c r="KD7" s="18">
        <f>KA7</f>
        <v>417</v>
      </c>
      <c r="KE7" s="23"/>
      <c r="KF7" s="18">
        <v>417</v>
      </c>
      <c r="KG7" s="18">
        <f>KD7</f>
        <v>417</v>
      </c>
      <c r="KH7" s="23"/>
      <c r="KI7" s="18">
        <v>417</v>
      </c>
      <c r="KJ7" s="18">
        <f>KG7</f>
        <v>417</v>
      </c>
      <c r="KK7" s="23"/>
      <c r="KL7" s="18">
        <v>417</v>
      </c>
      <c r="KM7" s="18">
        <f>KJ7</f>
        <v>417</v>
      </c>
      <c r="KN7" s="23"/>
      <c r="KO7" s="18"/>
      <c r="KP7" s="18">
        <v>417</v>
      </c>
      <c r="KQ7" s="18">
        <f>KM7</f>
        <v>417</v>
      </c>
      <c r="KR7" s="23"/>
      <c r="KS7" s="18">
        <v>417</v>
      </c>
      <c r="KT7" s="18">
        <f>KQ7</f>
        <v>417</v>
      </c>
      <c r="KU7" s="23"/>
      <c r="KV7" s="18">
        <v>417</v>
      </c>
      <c r="KW7" s="18">
        <f>KT7</f>
        <v>417</v>
      </c>
      <c r="KX7" s="23"/>
      <c r="KY7" s="18">
        <v>417</v>
      </c>
      <c r="KZ7" s="18">
        <f>KW7</f>
        <v>417</v>
      </c>
      <c r="LA7" s="23"/>
      <c r="LB7" s="18">
        <v>417</v>
      </c>
      <c r="LC7" s="18">
        <f>KZ7</f>
        <v>417</v>
      </c>
      <c r="LD7" s="23"/>
      <c r="LE7" s="18">
        <v>417</v>
      </c>
      <c r="LF7" s="18">
        <f>LC7</f>
        <v>417</v>
      </c>
      <c r="LG7" s="23"/>
      <c r="LH7" s="18">
        <v>417</v>
      </c>
      <c r="LI7" s="18">
        <f>LF7</f>
        <v>417</v>
      </c>
      <c r="LJ7" s="23"/>
      <c r="LK7" s="18">
        <v>417</v>
      </c>
      <c r="LL7" s="18">
        <f>LF7</f>
        <v>417</v>
      </c>
      <c r="LM7" s="23"/>
      <c r="LN7" s="18">
        <f>LL7</f>
        <v>417</v>
      </c>
      <c r="LO7" s="18">
        <v>379</v>
      </c>
      <c r="LP7" s="18">
        <f t="shared" si="365"/>
        <v>379</v>
      </c>
      <c r="LQ7" s="18">
        <f t="shared" si="365"/>
        <v>379</v>
      </c>
      <c r="LR7" s="18">
        <f t="shared" si="365"/>
        <v>379</v>
      </c>
      <c r="LS7" s="18"/>
      <c r="LT7" s="18">
        <v>379</v>
      </c>
      <c r="LU7" s="18">
        <f>LR7</f>
        <v>379</v>
      </c>
      <c r="LV7" s="23"/>
      <c r="LW7" s="18">
        <v>379</v>
      </c>
      <c r="LX7" s="18">
        <f>LU7</f>
        <v>379</v>
      </c>
      <c r="LY7" s="23"/>
      <c r="LZ7" s="18">
        <v>379</v>
      </c>
      <c r="MA7" s="18">
        <f>LX7</f>
        <v>379</v>
      </c>
      <c r="MB7" s="23"/>
      <c r="MC7" s="18">
        <v>379</v>
      </c>
      <c r="MD7" s="18">
        <f>MA7</f>
        <v>379</v>
      </c>
      <c r="ME7" s="23"/>
      <c r="MF7" s="18">
        <v>379</v>
      </c>
      <c r="MG7" s="18">
        <f>MD7</f>
        <v>379</v>
      </c>
      <c r="MH7" s="23"/>
      <c r="MI7" s="18">
        <v>379</v>
      </c>
      <c r="MJ7" s="18">
        <f>MG7</f>
        <v>379</v>
      </c>
      <c r="MK7" s="23"/>
      <c r="ML7" s="18"/>
      <c r="MM7" s="18">
        <v>418</v>
      </c>
      <c r="MN7" s="18">
        <v>418</v>
      </c>
      <c r="MO7" s="23"/>
      <c r="MP7" s="18">
        <v>418</v>
      </c>
      <c r="MQ7" s="18">
        <f>MN7</f>
        <v>418</v>
      </c>
      <c r="MR7" s="23"/>
      <c r="MS7" s="18">
        <v>418</v>
      </c>
      <c r="MT7" s="18">
        <f>MQ7</f>
        <v>418</v>
      </c>
      <c r="MU7" s="23"/>
      <c r="MV7" s="18">
        <v>418</v>
      </c>
      <c r="MW7" s="18">
        <v>418</v>
      </c>
      <c r="MX7" s="23"/>
      <c r="MY7" s="18">
        <v>418</v>
      </c>
      <c r="MZ7" s="18">
        <f>MW7</f>
        <v>418</v>
      </c>
      <c r="NA7" s="23"/>
      <c r="NB7" s="18">
        <v>418</v>
      </c>
      <c r="NC7" s="18">
        <f>MZ7</f>
        <v>418</v>
      </c>
      <c r="ND7" s="23"/>
      <c r="NE7" s="18"/>
      <c r="NF7" s="18">
        <v>418</v>
      </c>
      <c r="NG7" s="18">
        <f>NC7</f>
        <v>418</v>
      </c>
      <c r="NH7" s="23"/>
      <c r="NI7" s="18">
        <v>418</v>
      </c>
      <c r="NJ7" s="18">
        <f>NG7</f>
        <v>418</v>
      </c>
      <c r="NK7" s="23"/>
      <c r="NL7" s="18">
        <v>418</v>
      </c>
      <c r="NM7" s="18">
        <f>NJ7</f>
        <v>418</v>
      </c>
      <c r="NN7" s="23"/>
      <c r="NO7" s="18">
        <v>418</v>
      </c>
      <c r="NP7" s="18">
        <f>NM7</f>
        <v>418</v>
      </c>
      <c r="NQ7" s="23"/>
      <c r="NR7" s="18">
        <v>418</v>
      </c>
      <c r="NS7" s="18">
        <f>NP7</f>
        <v>418</v>
      </c>
      <c r="NT7" s="23"/>
      <c r="NU7" s="18">
        <v>418</v>
      </c>
      <c r="NV7" s="18">
        <f>NS7</f>
        <v>418</v>
      </c>
      <c r="NW7" s="23"/>
      <c r="NX7" s="18"/>
      <c r="NY7" s="18">
        <v>418</v>
      </c>
      <c r="NZ7" s="18">
        <f>NV7</f>
        <v>418</v>
      </c>
      <c r="OA7" s="23"/>
      <c r="OB7" s="18">
        <v>418</v>
      </c>
      <c r="OC7" s="18">
        <f>NZ7</f>
        <v>418</v>
      </c>
      <c r="OD7" s="23"/>
      <c r="OE7" s="18">
        <v>418</v>
      </c>
      <c r="OF7" s="18">
        <f>OC7</f>
        <v>418</v>
      </c>
      <c r="OG7" s="23"/>
      <c r="OH7" s="18">
        <v>418</v>
      </c>
      <c r="OI7" s="18">
        <f>OF7</f>
        <v>418</v>
      </c>
      <c r="OJ7" s="23"/>
      <c r="OK7" s="18">
        <v>418</v>
      </c>
      <c r="OL7" s="18">
        <f>OI7</f>
        <v>418</v>
      </c>
      <c r="OM7" s="23"/>
      <c r="ON7" s="18">
        <v>418</v>
      </c>
      <c r="OO7" s="18">
        <f>372+46</f>
        <v>418</v>
      </c>
      <c r="OP7" s="23"/>
      <c r="OQ7" s="18"/>
      <c r="OR7" s="18">
        <v>418</v>
      </c>
      <c r="OS7" s="18">
        <f>OO7</f>
        <v>418</v>
      </c>
      <c r="OT7" s="23"/>
      <c r="OU7" s="18">
        <v>418</v>
      </c>
      <c r="OV7" s="18">
        <f>OS7</f>
        <v>418</v>
      </c>
      <c r="OW7" s="23"/>
      <c r="OX7" s="18">
        <v>418</v>
      </c>
      <c r="OY7" s="18">
        <f>OV7</f>
        <v>418</v>
      </c>
      <c r="OZ7" s="23"/>
      <c r="PA7" s="18">
        <v>418</v>
      </c>
      <c r="PB7" s="18">
        <f>OY7</f>
        <v>418</v>
      </c>
      <c r="PC7" s="23"/>
      <c r="PD7" s="18">
        <v>418</v>
      </c>
      <c r="PE7" s="18">
        <f>PB7</f>
        <v>418</v>
      </c>
      <c r="PF7" s="23"/>
      <c r="PG7" s="18">
        <v>418</v>
      </c>
      <c r="PH7" s="18">
        <f>PE7</f>
        <v>418</v>
      </c>
      <c r="PI7" s="23"/>
      <c r="PJ7" s="18"/>
      <c r="PK7" s="18">
        <v>418</v>
      </c>
      <c r="PL7" s="18">
        <f>PH7</f>
        <v>418</v>
      </c>
      <c r="PM7" s="23"/>
      <c r="PN7" s="18">
        <v>418</v>
      </c>
      <c r="PO7" s="18">
        <f>PL7</f>
        <v>418</v>
      </c>
      <c r="PP7" s="23"/>
      <c r="PQ7" s="18">
        <v>396</v>
      </c>
      <c r="PR7" s="18">
        <v>396</v>
      </c>
      <c r="PS7" s="23"/>
      <c r="PT7" s="18">
        <v>396</v>
      </c>
      <c r="PU7" s="18">
        <f>PR7</f>
        <v>396</v>
      </c>
      <c r="PV7" s="23"/>
      <c r="PW7" s="18">
        <v>396</v>
      </c>
      <c r="PX7" s="18">
        <f>PU7</f>
        <v>396</v>
      </c>
      <c r="PY7" s="23"/>
      <c r="PZ7" s="18">
        <v>396</v>
      </c>
      <c r="QA7" s="18">
        <f>PX7</f>
        <v>396</v>
      </c>
      <c r="QB7" s="23"/>
      <c r="QC7" s="18"/>
      <c r="QD7" s="18">
        <v>396</v>
      </c>
      <c r="QE7" s="18">
        <v>396</v>
      </c>
      <c r="QF7" s="23"/>
      <c r="QG7" s="18">
        <v>396</v>
      </c>
      <c r="QH7" s="18">
        <f>QE7</f>
        <v>396</v>
      </c>
      <c r="QI7" s="23"/>
      <c r="QJ7" s="18">
        <v>396</v>
      </c>
      <c r="QK7" s="18">
        <f>QH7</f>
        <v>396</v>
      </c>
      <c r="QL7" s="23"/>
      <c r="QM7" s="18">
        <v>396</v>
      </c>
      <c r="QN7" s="18">
        <f>QK7</f>
        <v>396</v>
      </c>
      <c r="QO7" s="23"/>
      <c r="QP7" s="18">
        <v>396</v>
      </c>
      <c r="QQ7" s="18">
        <f>QN7</f>
        <v>396</v>
      </c>
      <c r="QR7" s="23"/>
      <c r="QS7" s="18">
        <v>396</v>
      </c>
      <c r="QT7" s="18">
        <f>QQ7</f>
        <v>396</v>
      </c>
      <c r="QU7" s="23"/>
      <c r="QV7" s="18"/>
      <c r="QW7" s="18">
        <v>396</v>
      </c>
      <c r="QX7" s="18">
        <f>QT7</f>
        <v>396</v>
      </c>
      <c r="QY7" s="23"/>
      <c r="QZ7" s="18">
        <v>396</v>
      </c>
      <c r="RA7" s="18">
        <f>QX7</f>
        <v>396</v>
      </c>
      <c r="RB7" s="23"/>
      <c r="RC7" s="18">
        <f>RA7</f>
        <v>396</v>
      </c>
      <c r="RD7" s="18">
        <v>396</v>
      </c>
      <c r="RE7" s="18">
        <f>RC7</f>
        <v>396</v>
      </c>
      <c r="RF7" s="23"/>
      <c r="RG7" s="18">
        <v>396</v>
      </c>
      <c r="RH7" s="18">
        <f>RE7</f>
        <v>396</v>
      </c>
      <c r="RI7" s="23"/>
      <c r="RJ7" s="18">
        <f>342+58</f>
        <v>400</v>
      </c>
      <c r="RK7" s="18">
        <f>342+58</f>
        <v>400</v>
      </c>
      <c r="RL7" s="23"/>
      <c r="RM7" s="18"/>
      <c r="RN7" s="18">
        <f>342+58</f>
        <v>400</v>
      </c>
      <c r="RO7" s="18">
        <f>RK7</f>
        <v>400</v>
      </c>
      <c r="RP7" s="23"/>
      <c r="RQ7" s="18">
        <v>396</v>
      </c>
      <c r="RR7" s="18">
        <f>RO7</f>
        <v>400</v>
      </c>
      <c r="RS7" s="23"/>
      <c r="RT7" s="18">
        <v>396</v>
      </c>
      <c r="RU7" s="18">
        <f>RR7</f>
        <v>400</v>
      </c>
      <c r="RV7" s="23"/>
      <c r="RW7" s="18">
        <v>396</v>
      </c>
      <c r="RX7" s="18">
        <f>RU7</f>
        <v>400</v>
      </c>
      <c r="RY7" s="23"/>
      <c r="RZ7" s="18">
        <v>396</v>
      </c>
      <c r="SA7" s="18">
        <f>RX7</f>
        <v>400</v>
      </c>
      <c r="SB7" s="23"/>
      <c r="SC7" s="18">
        <v>396</v>
      </c>
      <c r="SD7" s="18">
        <f>SA7</f>
        <v>400</v>
      </c>
      <c r="SE7" s="23"/>
      <c r="SF7" s="18">
        <v>396</v>
      </c>
      <c r="SG7" s="18">
        <f>SD7</f>
        <v>400</v>
      </c>
      <c r="SH7" s="23"/>
      <c r="SI7" s="18">
        <v>396</v>
      </c>
      <c r="SJ7" s="18">
        <f>SD7</f>
        <v>400</v>
      </c>
      <c r="SK7" s="23"/>
      <c r="SL7" s="18">
        <v>396</v>
      </c>
      <c r="SM7" s="18">
        <f>SJ7</f>
        <v>400</v>
      </c>
      <c r="SN7" s="23"/>
      <c r="SO7" s="18">
        <v>396</v>
      </c>
      <c r="SP7" s="18">
        <f>SM7</f>
        <v>400</v>
      </c>
      <c r="SQ7" s="23"/>
      <c r="SR7" s="18">
        <f>SP7</f>
        <v>400</v>
      </c>
      <c r="SS7" s="18">
        <f>SR7</f>
        <v>400</v>
      </c>
      <c r="ST7" s="18">
        <v>330</v>
      </c>
      <c r="SU7" s="18">
        <f>SS7-70</f>
        <v>330</v>
      </c>
      <c r="SV7" s="23"/>
      <c r="SW7" s="18">
        <v>330</v>
      </c>
      <c r="SX7" s="18">
        <f>SU7</f>
        <v>330</v>
      </c>
      <c r="SY7" s="23"/>
      <c r="SZ7" s="18">
        <v>330</v>
      </c>
      <c r="TA7" s="18">
        <f>SX7</f>
        <v>330</v>
      </c>
      <c r="TB7" s="23"/>
      <c r="TC7" s="18">
        <v>330</v>
      </c>
      <c r="TD7" s="18">
        <f>TA7</f>
        <v>330</v>
      </c>
      <c r="TE7" s="23"/>
      <c r="TF7" s="18">
        <v>330</v>
      </c>
      <c r="TG7" s="18">
        <f>TD7</f>
        <v>330</v>
      </c>
      <c r="TH7" s="23"/>
      <c r="TI7" s="18">
        <v>330</v>
      </c>
      <c r="TJ7" s="18">
        <f>TG7</f>
        <v>330</v>
      </c>
      <c r="TK7" s="23"/>
      <c r="TL7" s="18">
        <v>330</v>
      </c>
      <c r="TM7" s="18">
        <f>TJ7</f>
        <v>330</v>
      </c>
      <c r="TN7" s="23"/>
      <c r="TO7" s="18">
        <v>330</v>
      </c>
      <c r="TP7" s="18">
        <f>TM7</f>
        <v>330</v>
      </c>
      <c r="TQ7" s="23"/>
      <c r="TR7" s="18"/>
      <c r="TS7" s="18">
        <v>385</v>
      </c>
      <c r="TT7" s="18">
        <f>TP7+55</f>
        <v>385</v>
      </c>
      <c r="TU7" s="23"/>
      <c r="TV7" s="18">
        <v>385</v>
      </c>
      <c r="TW7" s="18">
        <f>TT7</f>
        <v>385</v>
      </c>
      <c r="TX7" s="23"/>
      <c r="TY7" s="18">
        <v>385</v>
      </c>
      <c r="TZ7" s="18">
        <f>TW7</f>
        <v>385</v>
      </c>
      <c r="UA7" s="23"/>
      <c r="UB7" s="18">
        <v>385</v>
      </c>
      <c r="UC7" s="18">
        <f>TZ7</f>
        <v>385</v>
      </c>
      <c r="UD7" s="23"/>
      <c r="UE7" s="18">
        <v>385</v>
      </c>
      <c r="UF7" s="18">
        <f>UC7</f>
        <v>385</v>
      </c>
      <c r="UG7" s="23"/>
      <c r="UH7" s="18">
        <v>385</v>
      </c>
      <c r="UI7" s="18">
        <f>UF7</f>
        <v>385</v>
      </c>
      <c r="UJ7" s="23"/>
      <c r="UK7" s="18"/>
      <c r="UL7" s="18">
        <f>UI7</f>
        <v>385</v>
      </c>
      <c r="UM7" s="18">
        <v>416</v>
      </c>
      <c r="UN7" s="18">
        <v>416</v>
      </c>
      <c r="UO7" s="23"/>
      <c r="UP7" s="18">
        <v>416</v>
      </c>
      <c r="UQ7" s="18">
        <f>UN7</f>
        <v>416</v>
      </c>
      <c r="UR7" s="23"/>
      <c r="US7" s="18">
        <v>416</v>
      </c>
      <c r="UT7" s="18">
        <f>UQ7</f>
        <v>416</v>
      </c>
      <c r="UU7" s="23"/>
      <c r="UV7" s="18">
        <v>416</v>
      </c>
      <c r="UW7" s="18">
        <f>UT7</f>
        <v>416</v>
      </c>
      <c r="UX7" s="23"/>
      <c r="UY7" s="18">
        <v>416</v>
      </c>
      <c r="UZ7" s="18">
        <f>UW7</f>
        <v>416</v>
      </c>
      <c r="VA7" s="23"/>
      <c r="VB7" s="18"/>
      <c r="VC7" s="18">
        <v>416</v>
      </c>
      <c r="VD7" s="18">
        <f>UZ7</f>
        <v>416</v>
      </c>
      <c r="VE7" s="23"/>
      <c r="VF7" s="18">
        <v>416</v>
      </c>
      <c r="VG7" s="18">
        <f>VD7</f>
        <v>416</v>
      </c>
      <c r="VH7" s="23"/>
      <c r="VI7" s="18">
        <v>416</v>
      </c>
      <c r="VJ7" s="18">
        <f>VG7</f>
        <v>416</v>
      </c>
      <c r="VK7" s="23"/>
      <c r="VL7" s="18">
        <v>416</v>
      </c>
      <c r="VM7" s="18">
        <f>VJ7</f>
        <v>416</v>
      </c>
      <c r="VN7" s="23"/>
      <c r="VO7" s="18">
        <v>416</v>
      </c>
      <c r="VP7" s="18">
        <f>VM7</f>
        <v>416</v>
      </c>
      <c r="VQ7" s="23"/>
      <c r="VR7" s="18">
        <v>416</v>
      </c>
      <c r="VS7" s="18">
        <f>VP7</f>
        <v>416</v>
      </c>
      <c r="VT7" s="23"/>
      <c r="VU7" s="18"/>
      <c r="VV7" s="18">
        <f>VS7</f>
        <v>416</v>
      </c>
      <c r="VW7" s="18">
        <v>416</v>
      </c>
      <c r="VX7" s="18">
        <f>VV7</f>
        <v>416</v>
      </c>
      <c r="VY7" s="23"/>
      <c r="VZ7" s="18">
        <v>416</v>
      </c>
      <c r="WA7" s="18">
        <f>VX7</f>
        <v>416</v>
      </c>
      <c r="WB7" s="23"/>
      <c r="WC7" s="18">
        <v>416</v>
      </c>
      <c r="WD7" s="18">
        <f>WA7</f>
        <v>416</v>
      </c>
      <c r="WE7" s="23"/>
      <c r="WF7" s="18">
        <v>416</v>
      </c>
      <c r="WG7" s="18">
        <f>WD7</f>
        <v>416</v>
      </c>
      <c r="WH7" s="23"/>
      <c r="WI7" s="18">
        <v>416</v>
      </c>
      <c r="WJ7" s="18">
        <f>WG7</f>
        <v>416</v>
      </c>
      <c r="WK7" s="23"/>
      <c r="WL7" s="18">
        <v>416</v>
      </c>
      <c r="WM7" s="18">
        <f>WJ7</f>
        <v>416</v>
      </c>
      <c r="WN7" s="23"/>
      <c r="WO7" s="18">
        <v>416</v>
      </c>
      <c r="WP7" s="18">
        <f>WJ7</f>
        <v>416</v>
      </c>
      <c r="WQ7" s="23"/>
      <c r="WR7" s="18">
        <v>416</v>
      </c>
      <c r="WS7" s="18">
        <f>WP7</f>
        <v>416</v>
      </c>
      <c r="WT7" s="23"/>
      <c r="WU7" s="18">
        <v>416</v>
      </c>
      <c r="WV7" s="18">
        <f>WS7</f>
        <v>416</v>
      </c>
      <c r="WW7" s="23"/>
      <c r="WX7" s="18">
        <v>416</v>
      </c>
      <c r="WY7" s="18">
        <f>WV7</f>
        <v>416</v>
      </c>
      <c r="WZ7" s="23"/>
      <c r="XA7" s="18">
        <v>416</v>
      </c>
      <c r="XB7" s="18">
        <f>WY7</f>
        <v>416</v>
      </c>
      <c r="XC7" s="23"/>
      <c r="XD7" s="18">
        <v>416</v>
      </c>
      <c r="XE7" s="18">
        <f>XB7</f>
        <v>416</v>
      </c>
      <c r="XF7" s="23"/>
      <c r="XG7" s="18"/>
      <c r="XH7" s="18">
        <v>416</v>
      </c>
      <c r="XI7" s="18">
        <f>XE7</f>
        <v>416</v>
      </c>
      <c r="XJ7" s="23"/>
      <c r="XK7" s="18">
        <v>416</v>
      </c>
      <c r="XL7" s="18">
        <f>XI7</f>
        <v>416</v>
      </c>
      <c r="XM7" s="23"/>
      <c r="XN7" s="18">
        <v>416</v>
      </c>
      <c r="XO7" s="18">
        <f>XL7</f>
        <v>416</v>
      </c>
      <c r="XP7" s="23"/>
      <c r="XQ7" s="18">
        <v>408</v>
      </c>
      <c r="XR7" s="18">
        <v>408</v>
      </c>
      <c r="XS7" s="23"/>
      <c r="XT7" s="18">
        <v>408</v>
      </c>
      <c r="XU7" s="18">
        <v>408</v>
      </c>
      <c r="XV7" s="23"/>
      <c r="XW7" s="18">
        <v>408</v>
      </c>
      <c r="XX7" s="18">
        <f>XU7</f>
        <v>408</v>
      </c>
      <c r="XY7" s="23"/>
      <c r="XZ7" s="18">
        <v>408</v>
      </c>
      <c r="YA7" s="18">
        <f>XX7</f>
        <v>408</v>
      </c>
      <c r="YB7" s="23"/>
      <c r="YC7" s="18">
        <v>408</v>
      </c>
      <c r="YD7" s="18">
        <f>XX7</f>
        <v>408</v>
      </c>
      <c r="YE7" s="23"/>
      <c r="YF7" s="18">
        <v>408</v>
      </c>
      <c r="YG7" s="18">
        <f>YD7</f>
        <v>408</v>
      </c>
      <c r="YH7" s="23"/>
      <c r="YI7" s="18">
        <v>408</v>
      </c>
      <c r="YJ7" s="18">
        <f>YG7</f>
        <v>408</v>
      </c>
      <c r="YK7" s="23"/>
      <c r="YL7" s="18">
        <v>408</v>
      </c>
      <c r="YM7" s="18">
        <f>YJ7</f>
        <v>408</v>
      </c>
      <c r="YN7" s="23"/>
      <c r="YO7" s="18">
        <v>408</v>
      </c>
      <c r="YP7" s="18">
        <f>YM7</f>
        <v>408</v>
      </c>
      <c r="YQ7" s="23"/>
      <c r="YR7" s="18">
        <v>408</v>
      </c>
      <c r="YS7" s="18">
        <f>YP7</f>
        <v>408</v>
      </c>
      <c r="YT7" s="23"/>
      <c r="YU7" s="18"/>
      <c r="YV7" s="18">
        <v>408</v>
      </c>
      <c r="YW7" s="18">
        <f>YS7</f>
        <v>408</v>
      </c>
      <c r="YX7" s="23"/>
      <c r="YY7" s="18">
        <v>408</v>
      </c>
      <c r="YZ7" s="18">
        <f>YW7</f>
        <v>408</v>
      </c>
      <c r="ZA7" s="23"/>
      <c r="ZB7" s="18">
        <v>408</v>
      </c>
      <c r="ZC7" s="18">
        <f>YZ7</f>
        <v>408</v>
      </c>
      <c r="ZD7" s="23"/>
      <c r="ZE7" s="18">
        <v>408</v>
      </c>
      <c r="ZF7" s="18">
        <f>ZC7</f>
        <v>408</v>
      </c>
      <c r="ZG7" s="23"/>
      <c r="ZH7" s="18">
        <v>408</v>
      </c>
      <c r="ZI7" s="18">
        <v>432</v>
      </c>
      <c r="ZJ7" s="23"/>
      <c r="ZK7" s="18">
        <v>408</v>
      </c>
      <c r="ZL7" s="18">
        <f>ZI7</f>
        <v>432</v>
      </c>
      <c r="ZM7" s="23"/>
      <c r="ZN7" s="18">
        <v>408</v>
      </c>
      <c r="ZO7" s="18">
        <f>ZL7</f>
        <v>432</v>
      </c>
      <c r="ZP7" s="23"/>
      <c r="ZQ7" s="18">
        <v>408</v>
      </c>
      <c r="ZR7" s="18">
        <f>ZL7</f>
        <v>432</v>
      </c>
      <c r="ZS7" s="23"/>
      <c r="ZT7" s="18">
        <v>408</v>
      </c>
      <c r="ZU7" s="18">
        <f>ZR7</f>
        <v>432</v>
      </c>
      <c r="ZV7" s="23"/>
      <c r="ZW7" s="18">
        <v>408</v>
      </c>
      <c r="ZX7" s="18">
        <f>ZU7</f>
        <v>432</v>
      </c>
      <c r="ZY7" s="23"/>
      <c r="ZZ7" s="18">
        <v>408</v>
      </c>
      <c r="AAA7" s="18">
        <f>ZX7</f>
        <v>432</v>
      </c>
      <c r="AAB7" s="23"/>
      <c r="AAC7" s="18">
        <v>408</v>
      </c>
      <c r="AAD7" s="18">
        <f>AAA7</f>
        <v>432</v>
      </c>
      <c r="AAE7" s="23"/>
      <c r="AAF7" s="18">
        <v>408</v>
      </c>
      <c r="AAG7" s="18">
        <f>AAD7</f>
        <v>432</v>
      </c>
      <c r="AAH7" s="23"/>
      <c r="AAI7" s="18"/>
      <c r="AAJ7" s="18">
        <v>408</v>
      </c>
      <c r="AAK7" s="18">
        <f>AAG7</f>
        <v>432</v>
      </c>
      <c r="AAL7" s="23"/>
      <c r="AAM7" s="18">
        <v>408</v>
      </c>
      <c r="AAN7" s="18">
        <f>AAK7</f>
        <v>432</v>
      </c>
      <c r="AAO7" s="23"/>
      <c r="AAP7" s="18">
        <v>408</v>
      </c>
      <c r="AAQ7" s="18">
        <f>AAN7</f>
        <v>432</v>
      </c>
      <c r="AAR7" s="23"/>
      <c r="AAS7" s="18">
        <v>408</v>
      </c>
      <c r="AAT7" s="18">
        <f>AAQ7</f>
        <v>432</v>
      </c>
      <c r="AAU7" s="23"/>
      <c r="AAV7" s="18">
        <v>408</v>
      </c>
      <c r="AAW7" s="18">
        <f>AAT7</f>
        <v>432</v>
      </c>
      <c r="AAX7" s="23"/>
      <c r="AAY7" s="18">
        <v>408</v>
      </c>
      <c r="AAZ7" s="18">
        <f>AAW7</f>
        <v>432</v>
      </c>
      <c r="ABA7" s="23"/>
      <c r="ABB7" s="18"/>
      <c r="ABC7" s="18">
        <v>432</v>
      </c>
      <c r="ABD7" s="18">
        <v>444</v>
      </c>
      <c r="ABE7" s="23"/>
      <c r="ABF7" s="18">
        <v>444</v>
      </c>
      <c r="ABG7" s="18">
        <v>444</v>
      </c>
      <c r="ABH7" s="23"/>
      <c r="ABI7" s="18">
        <v>444</v>
      </c>
      <c r="ABJ7" s="18">
        <f>ABG7</f>
        <v>444</v>
      </c>
      <c r="ABK7" s="23"/>
      <c r="ABL7" s="18">
        <v>434</v>
      </c>
      <c r="ABM7" s="18">
        <v>434</v>
      </c>
      <c r="ABN7" s="23"/>
      <c r="ABO7" s="18">
        <v>434</v>
      </c>
      <c r="ABP7" s="18">
        <f>ABM7</f>
        <v>434</v>
      </c>
      <c r="ABQ7" s="23"/>
      <c r="ABR7" s="18">
        <v>434</v>
      </c>
      <c r="ABS7" s="18">
        <f>ABP7</f>
        <v>434</v>
      </c>
      <c r="ABT7" s="23"/>
      <c r="ABU7" s="18"/>
      <c r="ABV7" s="18">
        <v>434</v>
      </c>
      <c r="ABW7" s="18">
        <f>ABS7</f>
        <v>434</v>
      </c>
      <c r="ABX7" s="23"/>
      <c r="ABY7" s="18">
        <v>434</v>
      </c>
      <c r="ABZ7" s="18">
        <f>ABW7</f>
        <v>434</v>
      </c>
      <c r="ACA7" s="23"/>
      <c r="ACB7" s="18">
        <v>434</v>
      </c>
      <c r="ACC7" s="18">
        <f>ABZ7</f>
        <v>434</v>
      </c>
      <c r="ACD7" s="23"/>
      <c r="ACE7" s="18">
        <v>434</v>
      </c>
      <c r="ACF7" s="18">
        <f>ACC7</f>
        <v>434</v>
      </c>
      <c r="ACG7" s="23"/>
      <c r="ACH7" s="18">
        <v>434</v>
      </c>
      <c r="ACI7" s="18">
        <f>ACF7</f>
        <v>434</v>
      </c>
      <c r="ACJ7" s="23"/>
      <c r="ACK7" s="18">
        <v>434</v>
      </c>
      <c r="ACL7" s="18">
        <f>ACI7</f>
        <v>434</v>
      </c>
      <c r="ACM7" s="23"/>
      <c r="ACN7" s="18"/>
      <c r="ACO7" s="18">
        <v>434</v>
      </c>
      <c r="ACP7" s="18">
        <v>407</v>
      </c>
      <c r="ACQ7" s="23"/>
      <c r="ACR7" s="18">
        <v>434</v>
      </c>
      <c r="ACS7" s="18">
        <f>ACP7</f>
        <v>407</v>
      </c>
      <c r="ACT7" s="23"/>
      <c r="ACU7" s="18">
        <v>434</v>
      </c>
      <c r="ACV7" s="18">
        <f>ACS7</f>
        <v>407</v>
      </c>
      <c r="ACW7" s="23"/>
      <c r="ACX7" s="18">
        <v>434</v>
      </c>
      <c r="ACY7" s="18">
        <f>ACV7</f>
        <v>407</v>
      </c>
      <c r="ACZ7" s="23"/>
      <c r="ADA7" s="18">
        <v>434</v>
      </c>
      <c r="ADB7" s="18">
        <f>ACY7</f>
        <v>407</v>
      </c>
      <c r="ADC7" s="23"/>
      <c r="ADD7" s="18">
        <v>434</v>
      </c>
      <c r="ADE7" s="18">
        <f>ADB7</f>
        <v>407</v>
      </c>
      <c r="ADF7" s="23"/>
      <c r="ADG7" s="18"/>
      <c r="ADH7" s="18">
        <v>434</v>
      </c>
      <c r="ADI7" s="18">
        <f>ADE7</f>
        <v>407</v>
      </c>
      <c r="ADJ7" s="23"/>
      <c r="ADK7" s="18">
        <v>434</v>
      </c>
      <c r="ADL7" s="18">
        <f>ADI7</f>
        <v>407</v>
      </c>
      <c r="ADM7" s="23"/>
      <c r="ADN7" s="18">
        <v>434</v>
      </c>
      <c r="ADO7" s="18">
        <f>ADL7</f>
        <v>407</v>
      </c>
      <c r="ADP7" s="23"/>
      <c r="ADQ7" s="18">
        <v>434</v>
      </c>
      <c r="ADR7" s="18">
        <f>ADO7</f>
        <v>407</v>
      </c>
      <c r="ADS7" s="23"/>
      <c r="ADT7" s="18">
        <v>434</v>
      </c>
      <c r="ADU7" s="18">
        <f>ADR7</f>
        <v>407</v>
      </c>
      <c r="ADV7" s="23"/>
      <c r="ADW7" s="18">
        <f>ADU7</f>
        <v>407</v>
      </c>
      <c r="ADX7" s="18"/>
      <c r="ADY7" s="18">
        <f>ADW7</f>
        <v>407</v>
      </c>
      <c r="ADZ7" s="18">
        <v>416</v>
      </c>
      <c r="AEA7" s="18">
        <v>416</v>
      </c>
      <c r="AEB7" s="23"/>
      <c r="AEC7" s="18">
        <v>405</v>
      </c>
      <c r="AED7" s="18">
        <v>405</v>
      </c>
      <c r="AEE7" s="23"/>
      <c r="AEF7" s="18">
        <v>405</v>
      </c>
      <c r="AEG7" s="18">
        <f>AED7</f>
        <v>405</v>
      </c>
      <c r="AEH7" s="23"/>
      <c r="AEI7" s="18">
        <v>405</v>
      </c>
      <c r="AEJ7" s="18">
        <f>AEG7</f>
        <v>405</v>
      </c>
      <c r="AEK7" s="23"/>
      <c r="AEL7" s="18">
        <v>405</v>
      </c>
      <c r="AEM7" s="18">
        <f>AEJ7</f>
        <v>405</v>
      </c>
      <c r="AEN7" s="23"/>
      <c r="AEO7" s="18"/>
      <c r="AEP7" s="18">
        <v>405</v>
      </c>
      <c r="AEQ7" s="18">
        <f>AEM7</f>
        <v>405</v>
      </c>
      <c r="AER7" s="23"/>
      <c r="AES7" s="18">
        <v>405</v>
      </c>
      <c r="AET7" s="18">
        <f>AEQ7</f>
        <v>405</v>
      </c>
      <c r="AEU7" s="23"/>
      <c r="AEV7" s="18">
        <v>405</v>
      </c>
      <c r="AEW7" s="18">
        <f>AET7</f>
        <v>405</v>
      </c>
      <c r="AEX7" s="23"/>
      <c r="AEY7" s="18">
        <v>405</v>
      </c>
      <c r="AEZ7" s="18">
        <f>AEW7</f>
        <v>405</v>
      </c>
      <c r="AFA7" s="23"/>
      <c r="AFB7" s="18">
        <v>405</v>
      </c>
      <c r="AFC7" s="18">
        <f>AEZ7</f>
        <v>405</v>
      </c>
      <c r="AFD7" s="23"/>
      <c r="AFE7" s="18">
        <v>405</v>
      </c>
      <c r="AFF7" s="18">
        <f>AFC7</f>
        <v>405</v>
      </c>
      <c r="AFG7" s="23"/>
      <c r="AFH7" s="18"/>
      <c r="AFI7" s="18">
        <v>405</v>
      </c>
      <c r="AFJ7" s="18">
        <f>AFF7</f>
        <v>405</v>
      </c>
      <c r="AFK7" s="23"/>
      <c r="AFL7" s="18">
        <v>405</v>
      </c>
      <c r="AFM7" s="18">
        <v>416</v>
      </c>
      <c r="AFN7" s="23"/>
      <c r="AFO7" s="18">
        <v>443</v>
      </c>
      <c r="AFP7" s="18">
        <v>443</v>
      </c>
      <c r="AFQ7" s="23"/>
      <c r="AFR7" s="18">
        <v>443</v>
      </c>
      <c r="AFS7" s="18">
        <f>AFP7</f>
        <v>443</v>
      </c>
      <c r="AFT7" s="23"/>
      <c r="AFU7" s="18">
        <v>443</v>
      </c>
      <c r="AFV7" s="18">
        <f>AFS7</f>
        <v>443</v>
      </c>
      <c r="AFW7" s="23"/>
      <c r="AFX7" s="18">
        <v>443</v>
      </c>
      <c r="AFY7" s="18">
        <f>AFV7</f>
        <v>443</v>
      </c>
      <c r="AFZ7" s="23"/>
      <c r="AGA7" s="18">
        <v>443</v>
      </c>
      <c r="AGB7" s="18">
        <f>AFY7</f>
        <v>443</v>
      </c>
      <c r="AGC7" s="23"/>
      <c r="AGD7" s="18">
        <v>443</v>
      </c>
      <c r="AGE7" s="18">
        <f>AFY7</f>
        <v>443</v>
      </c>
      <c r="AGF7" s="23"/>
      <c r="AGG7" s="18">
        <v>443</v>
      </c>
      <c r="AGH7" s="18">
        <f>AGE7</f>
        <v>443</v>
      </c>
      <c r="AGI7" s="23"/>
      <c r="AGJ7" s="18">
        <v>443</v>
      </c>
      <c r="AGK7" s="18">
        <f>AGH7</f>
        <v>443</v>
      </c>
      <c r="AGL7" s="23"/>
      <c r="AGM7" s="18">
        <v>443</v>
      </c>
      <c r="AGN7" s="18">
        <f>AGK7</f>
        <v>443</v>
      </c>
      <c r="AGO7" s="23"/>
      <c r="AGP7" s="18">
        <v>443</v>
      </c>
      <c r="AGQ7" s="18">
        <f>AGN7</f>
        <v>443</v>
      </c>
      <c r="AGR7" s="23"/>
      <c r="AGS7" s="18">
        <v>443</v>
      </c>
      <c r="AGT7" s="18">
        <f>AGQ7</f>
        <v>443</v>
      </c>
      <c r="AGU7" s="23"/>
      <c r="AGV7" s="18"/>
      <c r="AGW7" s="18">
        <v>443</v>
      </c>
      <c r="AGX7" s="18">
        <f>AGT7</f>
        <v>443</v>
      </c>
      <c r="AGY7" s="23"/>
      <c r="AGZ7" s="18">
        <v>443</v>
      </c>
      <c r="AHA7" s="18">
        <f>AGX7</f>
        <v>443</v>
      </c>
      <c r="AHB7" s="23"/>
      <c r="AHC7" s="18">
        <v>443</v>
      </c>
      <c r="AHD7" s="18">
        <f>AHA7</f>
        <v>443</v>
      </c>
      <c r="AHE7" s="23"/>
      <c r="AHF7" s="18">
        <v>443</v>
      </c>
      <c r="AHG7" s="18">
        <f>AHD7</f>
        <v>443</v>
      </c>
      <c r="AHH7" s="23"/>
      <c r="AHI7" s="18">
        <v>453</v>
      </c>
      <c r="AHJ7" s="18">
        <v>453</v>
      </c>
      <c r="AHK7" s="23"/>
      <c r="AHL7" s="18">
        <v>403</v>
      </c>
      <c r="AHM7" s="18">
        <v>403</v>
      </c>
      <c r="AHN7" s="23"/>
      <c r="AHO7" s="18"/>
      <c r="AHP7" s="18">
        <v>403</v>
      </c>
      <c r="AHQ7" s="18">
        <f>AHM7</f>
        <v>403</v>
      </c>
      <c r="AHR7" s="23"/>
      <c r="AHS7" s="18">
        <v>403</v>
      </c>
      <c r="AHT7" s="18">
        <f>AHQ7</f>
        <v>403</v>
      </c>
      <c r="AHU7" s="23"/>
      <c r="AHV7" s="18">
        <v>403</v>
      </c>
      <c r="AHW7" s="18">
        <f>AHT7</f>
        <v>403</v>
      </c>
      <c r="AHX7" s="23"/>
      <c r="AHY7" s="18">
        <v>403</v>
      </c>
      <c r="AHZ7" s="18">
        <f>AHW7</f>
        <v>403</v>
      </c>
      <c r="AIA7" s="23"/>
      <c r="AIB7" s="18">
        <v>403</v>
      </c>
      <c r="AIC7" s="18">
        <f>AHZ7</f>
        <v>403</v>
      </c>
      <c r="AID7" s="23"/>
      <c r="AIE7" s="18">
        <f t="shared" si="218"/>
        <v>403</v>
      </c>
      <c r="AIF7" s="18"/>
      <c r="AIG7" s="18">
        <v>403</v>
      </c>
      <c r="AIH7" s="18">
        <f>AIE7</f>
        <v>403</v>
      </c>
      <c r="AII7" s="23"/>
      <c r="AIJ7" s="18">
        <v>403</v>
      </c>
      <c r="AIK7" s="18">
        <f>AIH7</f>
        <v>403</v>
      </c>
      <c r="AIL7" s="23"/>
      <c r="AIM7" s="18">
        <v>403</v>
      </c>
      <c r="AIN7" s="18">
        <f>AIK7</f>
        <v>403</v>
      </c>
      <c r="AIO7" s="23"/>
      <c r="AIP7" s="18">
        <v>403</v>
      </c>
      <c r="AIQ7" s="18">
        <f>AIN7</f>
        <v>403</v>
      </c>
      <c r="AIR7" s="23"/>
      <c r="AIS7" s="18">
        <f>AIQ7</f>
        <v>403</v>
      </c>
      <c r="AIT7" s="18">
        <v>403</v>
      </c>
      <c r="AIU7" s="18">
        <f>AIS7</f>
        <v>403</v>
      </c>
      <c r="AIV7" s="23"/>
      <c r="AIW7" s="18">
        <v>403</v>
      </c>
      <c r="AIX7" s="18">
        <f t="shared" si="219"/>
        <v>403</v>
      </c>
      <c r="AIY7" s="23"/>
      <c r="AIZ7" s="18">
        <v>403</v>
      </c>
      <c r="AJA7" s="18">
        <f>AIU7</f>
        <v>403</v>
      </c>
      <c r="AJB7" s="23"/>
      <c r="AJC7" s="18">
        <v>403</v>
      </c>
      <c r="AJD7" s="18">
        <f>AJA7</f>
        <v>403</v>
      </c>
      <c r="AJE7" s="23"/>
      <c r="AJF7" s="18">
        <v>403</v>
      </c>
      <c r="AJG7" s="18">
        <f>AJD7</f>
        <v>403</v>
      </c>
      <c r="AJH7" s="23"/>
      <c r="AJI7" s="18">
        <v>403</v>
      </c>
      <c r="AJJ7" s="18">
        <f>AJG7</f>
        <v>403</v>
      </c>
      <c r="AJK7" s="23"/>
      <c r="AJL7" s="18">
        <v>403</v>
      </c>
      <c r="AJM7" s="18">
        <f>AJJ7</f>
        <v>403</v>
      </c>
      <c r="AJN7" s="23"/>
      <c r="AJO7" s="18">
        <v>403</v>
      </c>
      <c r="AJP7" s="18">
        <f t="shared" si="220"/>
        <v>403</v>
      </c>
      <c r="AJQ7" s="23"/>
      <c r="AJR7" s="18"/>
      <c r="AJS7" s="18">
        <v>403</v>
      </c>
      <c r="AJT7" s="18">
        <f>AJP7</f>
        <v>403</v>
      </c>
      <c r="AJU7" s="23"/>
      <c r="AJV7" s="18">
        <v>403</v>
      </c>
      <c r="AJW7" s="18">
        <f>AJT7</f>
        <v>403</v>
      </c>
      <c r="AJX7" s="23"/>
      <c r="AJY7" s="18">
        <v>403</v>
      </c>
      <c r="AJZ7" s="18">
        <f>AJW7</f>
        <v>403</v>
      </c>
      <c r="AKA7" s="23"/>
      <c r="AKB7" s="18">
        <v>403</v>
      </c>
      <c r="AKC7" s="18">
        <f>AJZ7</f>
        <v>403</v>
      </c>
      <c r="AKD7" s="23"/>
      <c r="AKE7" s="18">
        <v>403</v>
      </c>
      <c r="AKF7" s="18">
        <f>AKC7</f>
        <v>403</v>
      </c>
      <c r="AKG7" s="23"/>
      <c r="AKH7" s="18">
        <v>403</v>
      </c>
      <c r="AKI7" s="18">
        <f t="shared" si="221"/>
        <v>403</v>
      </c>
      <c r="AKJ7" s="23"/>
      <c r="AKK7" s="18"/>
      <c r="AKL7" s="18">
        <v>418</v>
      </c>
      <c r="AKM7" s="18">
        <v>418</v>
      </c>
      <c r="AKN7" s="23"/>
      <c r="AKO7" s="18">
        <v>418</v>
      </c>
      <c r="AKP7" s="18">
        <f>AKM7</f>
        <v>418</v>
      </c>
      <c r="AKQ7" s="23"/>
      <c r="AKR7" s="18">
        <v>418</v>
      </c>
      <c r="AKS7" s="18">
        <f>AKP7</f>
        <v>418</v>
      </c>
      <c r="AKT7" s="23"/>
      <c r="AKU7" s="18">
        <v>418</v>
      </c>
      <c r="AKV7" s="18">
        <f>AKS7</f>
        <v>418</v>
      </c>
      <c r="AKW7" s="23"/>
      <c r="AKX7" s="18">
        <v>418</v>
      </c>
      <c r="AKY7" s="18">
        <f>AKV7</f>
        <v>418</v>
      </c>
      <c r="AKZ7" s="23"/>
      <c r="ALA7" s="18">
        <v>418</v>
      </c>
      <c r="ALB7" s="18">
        <f t="shared" si="222"/>
        <v>418</v>
      </c>
      <c r="ALC7" s="23"/>
      <c r="ALD7" s="18"/>
      <c r="ALE7" s="18">
        <v>418</v>
      </c>
      <c r="ALF7" s="18">
        <f>ALB7</f>
        <v>418</v>
      </c>
      <c r="ALG7" s="23"/>
      <c r="ALH7" s="18">
        <v>418</v>
      </c>
      <c r="ALI7" s="18">
        <f>ALF7</f>
        <v>418</v>
      </c>
      <c r="ALJ7" s="23"/>
      <c r="ALK7" s="18">
        <v>418</v>
      </c>
      <c r="ALL7" s="18">
        <f>ALI7</f>
        <v>418</v>
      </c>
      <c r="ALM7" s="23"/>
      <c r="ALN7" s="18">
        <v>418</v>
      </c>
      <c r="ALO7" s="18">
        <f>ALL7</f>
        <v>418</v>
      </c>
      <c r="ALP7" s="23"/>
      <c r="ALQ7" s="18">
        <v>418</v>
      </c>
      <c r="ALR7" s="18">
        <f>ALO7</f>
        <v>418</v>
      </c>
      <c r="ALS7" s="23"/>
      <c r="ALT7" s="18">
        <v>418</v>
      </c>
      <c r="ALU7" s="18">
        <f t="shared" si="223"/>
        <v>418</v>
      </c>
      <c r="ALV7" s="23"/>
      <c r="ALW7" s="18"/>
      <c r="ALX7" s="18">
        <v>403</v>
      </c>
      <c r="ALY7" s="18">
        <v>403</v>
      </c>
      <c r="ALZ7" s="23"/>
      <c r="AMA7" s="18">
        <v>403</v>
      </c>
      <c r="AMB7" s="18">
        <f>ALY7</f>
        <v>403</v>
      </c>
      <c r="AMC7" s="23"/>
      <c r="AMD7" s="18">
        <v>403</v>
      </c>
      <c r="AME7" s="18">
        <f>AMB7</f>
        <v>403</v>
      </c>
      <c r="AMF7" s="23"/>
      <c r="AMG7" s="18">
        <v>403</v>
      </c>
      <c r="AMH7" s="18">
        <f>AME7</f>
        <v>403</v>
      </c>
      <c r="AMI7" s="23"/>
      <c r="AMJ7" s="18">
        <v>403</v>
      </c>
      <c r="AMK7" s="18">
        <f>AMH7</f>
        <v>403</v>
      </c>
      <c r="AML7" s="23"/>
      <c r="AMM7" s="18">
        <v>403</v>
      </c>
      <c r="AMN7" s="18">
        <f t="shared" si="224"/>
        <v>403</v>
      </c>
      <c r="AMO7" s="23"/>
      <c r="AMP7" s="18"/>
      <c r="AMQ7" s="18">
        <v>403</v>
      </c>
      <c r="AMR7" s="18">
        <f>AMN7</f>
        <v>403</v>
      </c>
      <c r="AMS7" s="23"/>
      <c r="AMT7" s="18">
        <v>403</v>
      </c>
      <c r="AMU7" s="18">
        <f>AMR7</f>
        <v>403</v>
      </c>
      <c r="AMV7" s="23"/>
      <c r="AMW7" s="18">
        <v>403</v>
      </c>
      <c r="AMX7" s="18">
        <f>AMU7</f>
        <v>403</v>
      </c>
      <c r="AMY7" s="23"/>
      <c r="AMZ7" s="18">
        <v>403</v>
      </c>
      <c r="ANA7" s="18">
        <f>AMX7</f>
        <v>403</v>
      </c>
      <c r="ANB7" s="23"/>
      <c r="ANC7" s="18">
        <v>403</v>
      </c>
      <c r="AND7" s="18">
        <f>ANA7</f>
        <v>403</v>
      </c>
      <c r="ANE7" s="23"/>
      <c r="ANF7" s="18">
        <v>403</v>
      </c>
      <c r="ANG7" s="18">
        <f t="shared" si="225"/>
        <v>403</v>
      </c>
      <c r="ANH7" s="23"/>
      <c r="ANI7" s="18"/>
      <c r="ANJ7" s="18">
        <v>403</v>
      </c>
      <c r="ANK7" s="18">
        <f>ANG7</f>
        <v>403</v>
      </c>
      <c r="ANL7" s="23"/>
      <c r="ANM7" s="18">
        <v>403</v>
      </c>
      <c r="ANN7" s="18">
        <f>ANK7</f>
        <v>403</v>
      </c>
      <c r="ANO7" s="23"/>
      <c r="ANP7" s="18">
        <v>408</v>
      </c>
      <c r="ANQ7" s="18">
        <v>408</v>
      </c>
      <c r="ANR7" s="23"/>
      <c r="ANS7" s="18">
        <f>ANQ7</f>
        <v>408</v>
      </c>
      <c r="ANT7" s="18">
        <v>408</v>
      </c>
      <c r="ANU7" s="18">
        <v>405</v>
      </c>
      <c r="ANV7" s="23"/>
      <c r="ANW7" s="18">
        <v>408</v>
      </c>
      <c r="ANX7" s="18">
        <f t="shared" si="226"/>
        <v>405</v>
      </c>
      <c r="ANY7" s="23"/>
      <c r="ANZ7" s="18">
        <v>408</v>
      </c>
      <c r="AOA7" s="18">
        <f>ANX7</f>
        <v>405</v>
      </c>
      <c r="AOB7" s="23"/>
      <c r="AOC7" s="18">
        <v>408</v>
      </c>
      <c r="AOD7" s="18">
        <f>ANX7</f>
        <v>405</v>
      </c>
      <c r="AOE7" s="23"/>
      <c r="AOF7" s="18">
        <v>408</v>
      </c>
      <c r="AOG7" s="18">
        <f t="shared" si="227"/>
        <v>405</v>
      </c>
      <c r="AOH7" s="23"/>
      <c r="AOI7" s="18">
        <v>408</v>
      </c>
      <c r="AOJ7" s="18">
        <v>405</v>
      </c>
      <c r="AOK7" s="23"/>
      <c r="AOL7" s="18">
        <v>408</v>
      </c>
      <c r="AOM7" s="18">
        <f t="shared" si="228"/>
        <v>405</v>
      </c>
      <c r="AON7" s="23"/>
      <c r="AOO7" s="18">
        <v>405</v>
      </c>
      <c r="AOP7" s="18">
        <f t="shared" si="229"/>
        <v>405</v>
      </c>
      <c r="AOQ7" s="23"/>
      <c r="AOR7" s="18">
        <v>405</v>
      </c>
      <c r="AOS7" s="18">
        <f t="shared" si="230"/>
        <v>405</v>
      </c>
      <c r="AOT7" s="23"/>
      <c r="AOU7" s="18"/>
      <c r="AOV7" s="18">
        <v>405</v>
      </c>
      <c r="AOW7" s="18">
        <f>AOS7</f>
        <v>405</v>
      </c>
      <c r="AOX7" s="23"/>
      <c r="AOY7" s="18">
        <v>405</v>
      </c>
      <c r="AOZ7" s="18">
        <f>AOW7</f>
        <v>405</v>
      </c>
      <c r="APA7" s="23"/>
      <c r="APB7" s="18">
        <v>405</v>
      </c>
      <c r="APC7" s="18">
        <f>AOZ7</f>
        <v>405</v>
      </c>
      <c r="APD7" s="23"/>
      <c r="APE7" s="18">
        <v>405</v>
      </c>
      <c r="APF7" s="18">
        <f>APC7</f>
        <v>405</v>
      </c>
      <c r="APG7" s="23"/>
      <c r="APH7" s="18">
        <v>405</v>
      </c>
      <c r="API7" s="18">
        <f t="shared" si="233"/>
        <v>405</v>
      </c>
      <c r="APJ7" s="23"/>
      <c r="APK7" s="18">
        <v>405</v>
      </c>
      <c r="APL7" s="18">
        <f>API7</f>
        <v>405</v>
      </c>
      <c r="APM7" s="23"/>
      <c r="APN7" s="18">
        <v>405</v>
      </c>
      <c r="APO7" s="18">
        <f t="shared" si="234"/>
        <v>405</v>
      </c>
      <c r="APP7" s="23"/>
      <c r="APQ7" s="14">
        <f>APL7</f>
        <v>405</v>
      </c>
      <c r="APR7" s="14">
        <f t="shared" si="235"/>
        <v>405</v>
      </c>
      <c r="APS7" s="14">
        <f t="shared" ref="APS7" si="367">APR7</f>
        <v>405</v>
      </c>
      <c r="APT7" s="14">
        <f t="shared" si="237"/>
        <v>405</v>
      </c>
      <c r="APU7" s="18">
        <v>297</v>
      </c>
      <c r="APV7" s="18">
        <v>297</v>
      </c>
      <c r="APW7" s="23"/>
      <c r="APX7" s="18">
        <v>297</v>
      </c>
      <c r="APY7" s="18">
        <f t="shared" si="238"/>
        <v>297</v>
      </c>
      <c r="APZ7" s="23"/>
      <c r="AQA7" s="18"/>
      <c r="AQB7" s="18">
        <v>297</v>
      </c>
      <c r="AQC7" s="18">
        <f>APY7</f>
        <v>297</v>
      </c>
      <c r="AQD7" s="23"/>
      <c r="AQE7" s="18">
        <v>297</v>
      </c>
      <c r="AQF7" s="18">
        <f t="shared" si="239"/>
        <v>297</v>
      </c>
      <c r="AQG7" s="23"/>
      <c r="AQH7" s="18">
        <v>297</v>
      </c>
      <c r="AQI7" s="18">
        <f>AQF7</f>
        <v>297</v>
      </c>
      <c r="AQJ7" s="23"/>
      <c r="AQK7" s="18">
        <v>297</v>
      </c>
      <c r="AQL7" s="18">
        <f t="shared" si="241"/>
        <v>297</v>
      </c>
      <c r="AQM7" s="23"/>
      <c r="AQN7" s="18">
        <v>297</v>
      </c>
      <c r="AQO7" s="18">
        <f t="shared" si="242"/>
        <v>297</v>
      </c>
      <c r="AQP7" s="23"/>
      <c r="AQQ7" s="18">
        <v>385</v>
      </c>
      <c r="AQR7" s="18">
        <v>385</v>
      </c>
      <c r="AQS7" s="23"/>
      <c r="AQT7" s="18"/>
      <c r="AQU7" s="18">
        <v>385</v>
      </c>
      <c r="AQV7" s="18">
        <f>AQR7</f>
        <v>385</v>
      </c>
      <c r="AQW7" s="23"/>
      <c r="AQX7" s="18">
        <v>385</v>
      </c>
      <c r="AQY7" s="18">
        <f t="shared" si="243"/>
        <v>385</v>
      </c>
      <c r="AQZ7" s="23"/>
      <c r="ARA7" s="18">
        <v>385</v>
      </c>
      <c r="ARB7" s="18">
        <f>AQY7</f>
        <v>385</v>
      </c>
      <c r="ARC7" s="23"/>
      <c r="ARD7" s="18">
        <v>385</v>
      </c>
      <c r="ARE7" s="18">
        <f t="shared" si="245"/>
        <v>385</v>
      </c>
      <c r="ARF7" s="23"/>
      <c r="ARG7" s="18">
        <v>385</v>
      </c>
      <c r="ARH7" s="18">
        <f>ARE7</f>
        <v>385</v>
      </c>
      <c r="ARI7" s="23"/>
      <c r="ARJ7" s="18">
        <v>385</v>
      </c>
      <c r="ARK7" s="18">
        <f t="shared" si="246"/>
        <v>385</v>
      </c>
      <c r="ARL7" s="23"/>
      <c r="ARM7" s="18"/>
      <c r="ARN7" s="18">
        <v>385</v>
      </c>
      <c r="ARO7" s="18">
        <f>ARK7</f>
        <v>385</v>
      </c>
      <c r="ARP7" s="23"/>
      <c r="ARQ7" s="18">
        <v>385</v>
      </c>
      <c r="ARR7" s="18">
        <f>ARO7</f>
        <v>385</v>
      </c>
      <c r="ARS7" s="23"/>
      <c r="ART7" s="18">
        <v>385</v>
      </c>
      <c r="ARU7" s="18">
        <f>ARR7</f>
        <v>385</v>
      </c>
      <c r="ARV7" s="23"/>
      <c r="ARW7" s="18">
        <v>385</v>
      </c>
      <c r="ARX7" s="18">
        <f t="shared" si="248"/>
        <v>385</v>
      </c>
      <c r="ARY7" s="23"/>
      <c r="ARZ7" s="18">
        <v>385</v>
      </c>
      <c r="ASA7" s="18">
        <f t="shared" si="249"/>
        <v>385</v>
      </c>
      <c r="ASB7" s="23"/>
      <c r="ASC7" s="18">
        <v>385</v>
      </c>
      <c r="ASD7" s="18">
        <f t="shared" si="250"/>
        <v>385</v>
      </c>
      <c r="ASE7" s="23"/>
      <c r="ASF7" s="18"/>
      <c r="ASG7" s="18">
        <v>401</v>
      </c>
      <c r="ASH7" s="18">
        <v>401</v>
      </c>
      <c r="ASI7" s="23"/>
      <c r="ASJ7" s="18">
        <v>401</v>
      </c>
      <c r="ASK7" s="18">
        <f t="shared" si="251"/>
        <v>401</v>
      </c>
      <c r="ASL7" s="23"/>
      <c r="ASM7" s="18">
        <v>401</v>
      </c>
      <c r="ASN7" s="18">
        <f>ASK7</f>
        <v>401</v>
      </c>
      <c r="ASO7" s="23"/>
      <c r="ASP7" s="18">
        <v>401</v>
      </c>
      <c r="ASQ7" s="18">
        <f t="shared" si="253"/>
        <v>401</v>
      </c>
      <c r="ASR7" s="23"/>
      <c r="ASS7" s="18">
        <v>401</v>
      </c>
      <c r="AST7" s="18">
        <f t="shared" si="254"/>
        <v>401</v>
      </c>
      <c r="ASU7" s="23"/>
      <c r="ASV7" s="18">
        <v>401</v>
      </c>
      <c r="ASW7" s="18">
        <f t="shared" si="255"/>
        <v>401</v>
      </c>
      <c r="ASX7" s="23"/>
      <c r="ASY7" s="18"/>
      <c r="ASZ7" s="18">
        <v>401</v>
      </c>
      <c r="ATA7" s="18">
        <f>ASW7</f>
        <v>401</v>
      </c>
      <c r="ATB7" s="23"/>
      <c r="ATC7" s="18">
        <v>401</v>
      </c>
      <c r="ATD7" s="18">
        <f t="shared" si="256"/>
        <v>401</v>
      </c>
      <c r="ATE7" s="23"/>
      <c r="ATF7" s="18">
        <v>401</v>
      </c>
      <c r="ATG7" s="18">
        <f>ATD7</f>
        <v>401</v>
      </c>
      <c r="ATH7" s="23"/>
      <c r="ATI7" s="18">
        <v>401</v>
      </c>
      <c r="ATJ7" s="18">
        <f t="shared" si="258"/>
        <v>401</v>
      </c>
      <c r="ATK7" s="23"/>
      <c r="ATL7" s="18">
        <v>401</v>
      </c>
      <c r="ATM7" s="18">
        <f t="shared" si="259"/>
        <v>401</v>
      </c>
      <c r="ATN7" s="23"/>
      <c r="ATO7" s="18">
        <v>401</v>
      </c>
      <c r="ATP7" s="18">
        <f t="shared" si="260"/>
        <v>401</v>
      </c>
      <c r="ATQ7" s="23"/>
      <c r="ATR7" s="18"/>
      <c r="ATS7" s="18">
        <v>399</v>
      </c>
      <c r="ATT7" s="18">
        <f>329+59</f>
        <v>388</v>
      </c>
      <c r="ATU7" s="23"/>
      <c r="ATV7" s="18">
        <v>399</v>
      </c>
      <c r="ATW7" s="18">
        <f t="shared" si="261"/>
        <v>388</v>
      </c>
      <c r="ATX7" s="23"/>
      <c r="ATY7" s="18">
        <v>399</v>
      </c>
      <c r="ATZ7" s="18">
        <f>ATW7</f>
        <v>388</v>
      </c>
      <c r="AUA7" s="23"/>
      <c r="AUB7" s="18">
        <f>329+59</f>
        <v>388</v>
      </c>
      <c r="AUC7" s="18">
        <f>329+59</f>
        <v>388</v>
      </c>
      <c r="AUD7" s="23"/>
      <c r="AUE7" s="18">
        <f>329+59</f>
        <v>388</v>
      </c>
      <c r="AUF7" s="18">
        <f t="shared" si="264"/>
        <v>388</v>
      </c>
      <c r="AUG7" s="23"/>
      <c r="AUH7" s="18">
        <f>329+59</f>
        <v>388</v>
      </c>
      <c r="AUI7" s="18">
        <f t="shared" si="265"/>
        <v>388</v>
      </c>
      <c r="AUJ7" s="23"/>
      <c r="AUK7" s="18"/>
      <c r="AUL7" s="18">
        <f>329+59</f>
        <v>388</v>
      </c>
      <c r="AUM7" s="18">
        <f>AUI7</f>
        <v>388</v>
      </c>
      <c r="AUN7" s="23"/>
      <c r="AUO7" s="18">
        <f>329+59</f>
        <v>388</v>
      </c>
      <c r="AUP7" s="18">
        <f t="shared" si="266"/>
        <v>388</v>
      </c>
      <c r="AUQ7" s="23"/>
      <c r="AUR7" s="18">
        <f>329+59</f>
        <v>388</v>
      </c>
      <c r="AUS7" s="18">
        <v>388</v>
      </c>
      <c r="AUT7" s="23"/>
      <c r="AUU7" s="18">
        <f>329+59</f>
        <v>388</v>
      </c>
      <c r="AUV7" s="18">
        <v>388</v>
      </c>
      <c r="AUW7" s="23"/>
      <c r="AUX7" s="18">
        <f>329+59</f>
        <v>388</v>
      </c>
      <c r="AUY7" s="18">
        <v>388</v>
      </c>
      <c r="AUZ7" s="23"/>
      <c r="AVA7" s="18">
        <f>329+59</f>
        <v>388</v>
      </c>
      <c r="AVB7" s="18">
        <v>388</v>
      </c>
      <c r="AVC7" s="23"/>
      <c r="AVD7" s="18"/>
      <c r="AVE7" s="18">
        <f>329+59</f>
        <v>388</v>
      </c>
      <c r="AVF7" s="18">
        <v>388</v>
      </c>
      <c r="AVG7" s="23"/>
      <c r="AVH7" s="18">
        <v>397</v>
      </c>
      <c r="AVI7" s="18">
        <v>397</v>
      </c>
      <c r="AVJ7" s="23"/>
      <c r="AVK7" s="18">
        <v>397</v>
      </c>
      <c r="AVL7" s="18">
        <f>AVI7</f>
        <v>397</v>
      </c>
      <c r="AVM7" s="23"/>
      <c r="AVN7" s="18">
        <v>397</v>
      </c>
      <c r="AVO7" s="18">
        <f t="shared" si="272"/>
        <v>397</v>
      </c>
      <c r="AVP7" s="23"/>
      <c r="AVQ7" s="18">
        <v>397</v>
      </c>
      <c r="AVR7" s="18">
        <f t="shared" si="273"/>
        <v>397</v>
      </c>
      <c r="AVS7" s="23"/>
      <c r="AVT7" s="18">
        <v>397</v>
      </c>
      <c r="AVU7" s="18">
        <f t="shared" si="274"/>
        <v>397</v>
      </c>
      <c r="AVV7" s="23"/>
      <c r="AVW7" s="18"/>
      <c r="AVX7" s="18">
        <v>397</v>
      </c>
      <c r="AVY7" s="18">
        <f>AVU7</f>
        <v>397</v>
      </c>
      <c r="AVZ7" s="23"/>
      <c r="AWA7" s="18">
        <v>397</v>
      </c>
      <c r="AWB7" s="18">
        <f t="shared" si="275"/>
        <v>397</v>
      </c>
      <c r="AWC7" s="23"/>
      <c r="AWD7" s="18">
        <v>397</v>
      </c>
      <c r="AWE7" s="18">
        <f>AWB7</f>
        <v>397</v>
      </c>
      <c r="AWF7" s="23"/>
      <c r="AWG7" s="18">
        <v>397</v>
      </c>
      <c r="AWH7" s="18">
        <f t="shared" si="277"/>
        <v>397</v>
      </c>
      <c r="AWI7" s="23"/>
      <c r="AWJ7" s="18">
        <f t="shared" si="278"/>
        <v>397</v>
      </c>
      <c r="AWK7" s="18">
        <f t="shared" si="279"/>
        <v>397</v>
      </c>
      <c r="AWL7" s="18"/>
      <c r="AWM7" s="18">
        <f>AWK7</f>
        <v>397</v>
      </c>
      <c r="AWN7" s="18">
        <f t="shared" si="280"/>
        <v>397</v>
      </c>
      <c r="AWO7" s="18">
        <f>AWN7</f>
        <v>397</v>
      </c>
      <c r="AWP7" s="18">
        <v>391</v>
      </c>
      <c r="AWQ7" s="18">
        <f t="shared" si="282"/>
        <v>391</v>
      </c>
      <c r="AWR7" s="18">
        <f t="shared" si="283"/>
        <v>391</v>
      </c>
      <c r="AWS7" s="18"/>
      <c r="AWT7" s="18">
        <f>AWR7</f>
        <v>391</v>
      </c>
      <c r="AWU7" s="18">
        <f t="shared" si="284"/>
        <v>391</v>
      </c>
      <c r="AWV7" s="18">
        <f>AWU7</f>
        <v>391</v>
      </c>
      <c r="AWW7" s="18">
        <f>AWV7</f>
        <v>391</v>
      </c>
      <c r="AWX7" s="18">
        <f t="shared" si="286"/>
        <v>391</v>
      </c>
      <c r="AWY7" s="18">
        <f t="shared" si="287"/>
        <v>391</v>
      </c>
      <c r="AWZ7" s="18"/>
      <c r="AXA7" s="18">
        <f>AWY7</f>
        <v>391</v>
      </c>
      <c r="AXB7" s="18">
        <f t="shared" si="288"/>
        <v>391</v>
      </c>
      <c r="AXC7" s="18">
        <f t="shared" si="289"/>
        <v>391</v>
      </c>
      <c r="AXD7" s="18">
        <f t="shared" si="290"/>
        <v>391</v>
      </c>
      <c r="AXE7" s="18">
        <f t="shared" si="291"/>
        <v>391</v>
      </c>
      <c r="AXF7" s="18">
        <f t="shared" si="292"/>
        <v>391</v>
      </c>
      <c r="AXG7" s="18"/>
      <c r="AXH7" s="18">
        <f>AXF7</f>
        <v>391</v>
      </c>
      <c r="AXI7" s="18">
        <f t="shared" si="293"/>
        <v>391</v>
      </c>
      <c r="AXJ7" s="18">
        <v>408</v>
      </c>
      <c r="AXK7" s="18">
        <v>408</v>
      </c>
      <c r="AXL7" s="18">
        <f t="shared" si="296"/>
        <v>408</v>
      </c>
      <c r="AXM7" s="18">
        <f t="shared" si="297"/>
        <v>408</v>
      </c>
      <c r="AXN7" s="18"/>
      <c r="AXO7" s="18">
        <f>AXM7</f>
        <v>408</v>
      </c>
      <c r="AXP7" s="18">
        <f t="shared" si="298"/>
        <v>408</v>
      </c>
      <c r="AXQ7" s="18">
        <v>408</v>
      </c>
      <c r="AXR7" s="18">
        <v>408</v>
      </c>
      <c r="AXS7" s="18">
        <f t="shared" si="301"/>
        <v>408</v>
      </c>
      <c r="AXT7" s="18">
        <f t="shared" si="302"/>
        <v>408</v>
      </c>
      <c r="AXU7" s="18"/>
      <c r="AXV7" s="18">
        <f>353+64</f>
        <v>417</v>
      </c>
      <c r="AXW7" s="18">
        <f t="shared" si="303"/>
        <v>417</v>
      </c>
      <c r="AXX7" s="18">
        <f t="shared" si="303"/>
        <v>417</v>
      </c>
      <c r="AXY7" s="18">
        <f t="shared" si="303"/>
        <v>417</v>
      </c>
      <c r="AXZ7" s="18">
        <f t="shared" si="306"/>
        <v>417</v>
      </c>
      <c r="AYA7" s="18">
        <f t="shared" si="307"/>
        <v>417</v>
      </c>
      <c r="AYB7" s="18"/>
      <c r="AYC7" s="18">
        <f>AYA7</f>
        <v>417</v>
      </c>
      <c r="AYD7" s="18">
        <f>AYC7</f>
        <v>417</v>
      </c>
      <c r="AYE7" s="18">
        <f>AYD7</f>
        <v>417</v>
      </c>
      <c r="AYF7" s="18">
        <f>AYE7</f>
        <v>417</v>
      </c>
      <c r="AYG7" s="18">
        <f t="shared" si="311"/>
        <v>417</v>
      </c>
      <c r="AYH7" s="18">
        <f t="shared" si="312"/>
        <v>417</v>
      </c>
      <c r="AYI7" s="18"/>
      <c r="AYJ7" s="18">
        <f t="shared" si="313"/>
        <v>417</v>
      </c>
      <c r="AYK7" s="18">
        <f t="shared" si="314"/>
        <v>417</v>
      </c>
      <c r="AYL7" s="18">
        <f t="shared" si="315"/>
        <v>417</v>
      </c>
      <c r="AYM7" s="18">
        <f t="shared" si="316"/>
        <v>417</v>
      </c>
      <c r="AYN7" s="18">
        <f t="shared" si="317"/>
        <v>417</v>
      </c>
      <c r="AYO7" s="18">
        <f t="shared" si="318"/>
        <v>417</v>
      </c>
      <c r="AYP7" s="18"/>
      <c r="AYQ7" s="18">
        <f t="shared" si="319"/>
        <v>417</v>
      </c>
      <c r="AYR7" s="18">
        <f t="shared" si="320"/>
        <v>417</v>
      </c>
      <c r="AYS7" s="18">
        <f t="shared" si="321"/>
        <v>417</v>
      </c>
      <c r="AYT7" s="18">
        <f t="shared" si="322"/>
        <v>417</v>
      </c>
      <c r="AYU7" s="18">
        <f t="shared" si="323"/>
        <v>417</v>
      </c>
      <c r="AYV7" s="18">
        <f t="shared" si="324"/>
        <v>417</v>
      </c>
      <c r="AYW7" s="18"/>
      <c r="AYX7" s="18">
        <f>346+62</f>
        <v>408</v>
      </c>
      <c r="AYY7" s="18">
        <f t="shared" si="325"/>
        <v>408</v>
      </c>
      <c r="AYZ7" s="18">
        <f t="shared" si="326"/>
        <v>408</v>
      </c>
      <c r="AZA7" s="18">
        <f t="shared" si="327"/>
        <v>408</v>
      </c>
      <c r="AZB7" s="18">
        <f t="shared" si="328"/>
        <v>408</v>
      </c>
      <c r="AZC7" s="18">
        <f t="shared" si="329"/>
        <v>408</v>
      </c>
      <c r="AZD7" s="18"/>
      <c r="AZE7" s="18">
        <f t="shared" si="330"/>
        <v>408</v>
      </c>
      <c r="AZF7" s="18">
        <f t="shared" si="331"/>
        <v>408</v>
      </c>
      <c r="AZG7" s="18">
        <f t="shared" si="332"/>
        <v>408</v>
      </c>
      <c r="AZH7" s="18">
        <f t="shared" si="333"/>
        <v>408</v>
      </c>
      <c r="AZI7" s="18">
        <f t="shared" si="334"/>
        <v>408</v>
      </c>
      <c r="AZJ7" s="18">
        <f t="shared" si="335"/>
        <v>408</v>
      </c>
      <c r="AZK7" s="18"/>
      <c r="AZL7" s="18">
        <f t="shared" si="336"/>
        <v>408</v>
      </c>
      <c r="AZM7" s="18">
        <f t="shared" si="337"/>
        <v>408</v>
      </c>
      <c r="AZN7" s="18">
        <f t="shared" si="338"/>
        <v>408</v>
      </c>
      <c r="AZO7" s="18">
        <f t="shared" si="339"/>
        <v>408</v>
      </c>
      <c r="AZP7" s="18">
        <f t="shared" si="340"/>
        <v>408</v>
      </c>
      <c r="AZQ7" s="18">
        <f t="shared" si="341"/>
        <v>408</v>
      </c>
      <c r="AZR7" s="18"/>
      <c r="AZS7" s="18">
        <f t="shared" si="342"/>
        <v>408</v>
      </c>
      <c r="AZT7" s="18">
        <f t="shared" si="343"/>
        <v>408</v>
      </c>
      <c r="AZU7" s="18">
        <f t="shared" si="344"/>
        <v>408</v>
      </c>
      <c r="AZV7" s="18">
        <f t="shared" si="345"/>
        <v>408</v>
      </c>
      <c r="AZW7" s="18">
        <f t="shared" si="346"/>
        <v>408</v>
      </c>
      <c r="AZX7" s="18">
        <f t="shared" si="347"/>
        <v>408</v>
      </c>
      <c r="AZY7" s="18"/>
      <c r="AZZ7" s="18">
        <f t="shared" si="348"/>
        <v>408</v>
      </c>
      <c r="BAA7" s="18">
        <f t="shared" si="349"/>
        <v>408</v>
      </c>
      <c r="BAB7" s="18">
        <f>354+65</f>
        <v>419</v>
      </c>
      <c r="BAC7" s="18">
        <f t="shared" si="350"/>
        <v>419</v>
      </c>
      <c r="BAD7" s="18">
        <f t="shared" si="351"/>
        <v>419</v>
      </c>
      <c r="BAE7" s="18">
        <f t="shared" si="352"/>
        <v>419</v>
      </c>
      <c r="BAF7" s="18"/>
      <c r="BAG7" s="18">
        <f t="shared" si="353"/>
        <v>419</v>
      </c>
      <c r="BAH7" s="18">
        <f t="shared" si="354"/>
        <v>419</v>
      </c>
      <c r="BAI7" s="18">
        <f t="shared" si="355"/>
        <v>419</v>
      </c>
      <c r="BAJ7" s="18">
        <f t="shared" si="356"/>
        <v>419</v>
      </c>
      <c r="BAK7" s="18">
        <f t="shared" si="357"/>
        <v>419</v>
      </c>
      <c r="BAL7" s="18">
        <f t="shared" si="358"/>
        <v>419</v>
      </c>
      <c r="BAM7" s="18"/>
      <c r="BAN7" s="18">
        <f t="shared" si="359"/>
        <v>419</v>
      </c>
      <c r="BAO7" s="18">
        <f t="shared" si="360"/>
        <v>419</v>
      </c>
      <c r="BAP7" s="18">
        <f t="shared" si="361"/>
        <v>419</v>
      </c>
      <c r="BAQ7" s="18">
        <f t="shared" si="362"/>
        <v>419</v>
      </c>
      <c r="BAR7" s="18">
        <f t="shared" si="363"/>
        <v>419</v>
      </c>
      <c r="BAS7" s="18">
        <f t="shared" si="364"/>
        <v>419</v>
      </c>
      <c r="BAT7" s="18"/>
    </row>
    <row r="8" spans="1:1398">
      <c r="A8" t="s">
        <v>911</v>
      </c>
      <c r="B8" t="s">
        <v>913</v>
      </c>
      <c r="D8" s="22" t="s">
        <v>32</v>
      </c>
      <c r="E8" s="23"/>
      <c r="F8" s="23">
        <v>1363</v>
      </c>
      <c r="G8" s="23">
        <v>1363</v>
      </c>
      <c r="H8" s="23"/>
      <c r="I8" s="23"/>
      <c r="J8" s="23">
        <f>J6-J7</f>
        <v>1306</v>
      </c>
      <c r="K8" s="23">
        <f>K6-K7</f>
        <v>1306</v>
      </c>
      <c r="L8" s="23"/>
      <c r="M8" s="23">
        <f>M6-M7</f>
        <v>1306</v>
      </c>
      <c r="N8" s="23">
        <f>N6-N7</f>
        <v>1306</v>
      </c>
      <c r="O8" s="23"/>
      <c r="P8" s="23">
        <f>P6-P7</f>
        <v>1306</v>
      </c>
      <c r="Q8" s="23">
        <f>Q6-Q7</f>
        <v>1306</v>
      </c>
      <c r="R8" s="23"/>
      <c r="S8" s="23">
        <f>S6-S7</f>
        <v>1306</v>
      </c>
      <c r="T8" s="23">
        <f>T6-T7</f>
        <v>1306</v>
      </c>
      <c r="U8" s="23"/>
      <c r="V8" s="23">
        <f>V6-V7</f>
        <v>1306</v>
      </c>
      <c r="W8" s="23">
        <f>W6-W7</f>
        <v>1306</v>
      </c>
      <c r="X8" s="23"/>
      <c r="Y8" s="23">
        <f>Y6-Y7</f>
        <v>1306</v>
      </c>
      <c r="Z8" s="23">
        <f>Z6-Z7</f>
        <v>1306</v>
      </c>
      <c r="AA8" s="23"/>
      <c r="AB8" s="23"/>
      <c r="AC8" s="23">
        <f>AC6-AC7</f>
        <v>1306</v>
      </c>
      <c r="AD8" s="23">
        <f>AD6-AD7</f>
        <v>1306</v>
      </c>
      <c r="AE8" s="23"/>
      <c r="AF8" s="23">
        <f>AF6-AF7</f>
        <v>1306</v>
      </c>
      <c r="AG8" s="23">
        <f>AG6-AG7</f>
        <v>1306</v>
      </c>
      <c r="AH8" s="23"/>
      <c r="AI8" s="23">
        <f>AI6-AI7</f>
        <v>1306</v>
      </c>
      <c r="AJ8" s="23">
        <f>AJ6-AJ7</f>
        <v>1306</v>
      </c>
      <c r="AK8" s="23"/>
      <c r="AL8" s="23">
        <f>AL6-AL7</f>
        <v>1306</v>
      </c>
      <c r="AM8" s="23">
        <f>AM6-AM7</f>
        <v>1306</v>
      </c>
      <c r="AN8" s="23"/>
      <c r="AO8" s="23">
        <f>AO6-AO7</f>
        <v>1306</v>
      </c>
      <c r="AP8" s="23">
        <f>AP6-AP7</f>
        <v>1306</v>
      </c>
      <c r="AQ8" s="23"/>
      <c r="AR8" s="23">
        <f>AR6-AR7</f>
        <v>1306</v>
      </c>
      <c r="AS8" s="23">
        <f>AS6-AS7</f>
        <v>1306</v>
      </c>
      <c r="AT8" s="23"/>
      <c r="AU8" s="23"/>
      <c r="AV8" s="23">
        <f>AV6-AV7</f>
        <v>1306</v>
      </c>
      <c r="AW8" s="23">
        <f>AW6-AW7</f>
        <v>1306</v>
      </c>
      <c r="AX8" s="23"/>
      <c r="AY8" s="23">
        <f>AY6-AY7</f>
        <v>1306</v>
      </c>
      <c r="AZ8" s="23">
        <f>AZ6-AZ7</f>
        <v>1306</v>
      </c>
      <c r="BA8" s="23"/>
      <c r="BB8" s="23">
        <f>BB6-BB7</f>
        <v>1306</v>
      </c>
      <c r="BC8" s="23">
        <f>BC6-BC7</f>
        <v>1306</v>
      </c>
      <c r="BD8" s="23"/>
      <c r="BE8" s="23">
        <f>BE6-BE7</f>
        <v>1306</v>
      </c>
      <c r="BF8" s="23">
        <f>BF6-BF7</f>
        <v>1306</v>
      </c>
      <c r="BG8" s="23"/>
      <c r="BH8" s="23">
        <f>BH6-BH7</f>
        <v>1306</v>
      </c>
      <c r="BI8" s="23">
        <f>BI6-BI7</f>
        <v>1306</v>
      </c>
      <c r="BJ8" s="23"/>
      <c r="BK8" s="23">
        <f>BK6-BK7</f>
        <v>1306</v>
      </c>
      <c r="BL8" s="23">
        <f>BL6-BL7</f>
        <v>1306</v>
      </c>
      <c r="BM8" s="23"/>
      <c r="BN8" s="23"/>
      <c r="BO8" s="23">
        <f>BO6-BO7</f>
        <v>1306</v>
      </c>
      <c r="BP8" s="23">
        <f>BP6-BP7</f>
        <v>1306</v>
      </c>
      <c r="BQ8" s="23"/>
      <c r="BR8" s="23">
        <f>BR6-BR7</f>
        <v>1306</v>
      </c>
      <c r="BS8" s="23">
        <f>BS6-BS7</f>
        <v>1306</v>
      </c>
      <c r="BT8" s="23"/>
      <c r="BU8" s="23">
        <f>BU6-BU7</f>
        <v>1306</v>
      </c>
      <c r="BV8" s="23">
        <f>BV6-BV7</f>
        <v>1306</v>
      </c>
      <c r="BW8" s="23"/>
      <c r="BX8" s="23">
        <f>BX6-BX7</f>
        <v>1306</v>
      </c>
      <c r="BY8" s="23">
        <f>BY6-BY7</f>
        <v>1306</v>
      </c>
      <c r="BZ8" s="23"/>
      <c r="CA8" s="23">
        <f>CA6-CA7</f>
        <v>1306</v>
      </c>
      <c r="CB8" s="23">
        <f>CB6-CB7</f>
        <v>1306</v>
      </c>
      <c r="CC8" s="23"/>
      <c r="CD8" s="23">
        <f>CD6-CD7</f>
        <v>1306</v>
      </c>
      <c r="CE8" s="23">
        <f>CE6-CE7</f>
        <v>1306</v>
      </c>
      <c r="CF8" s="23"/>
      <c r="CG8" s="23"/>
      <c r="CH8" s="23">
        <f t="shared" ref="CH8:CT8" si="368">CH6-CH7</f>
        <v>1306</v>
      </c>
      <c r="CI8" s="23">
        <f t="shared" si="368"/>
        <v>1329</v>
      </c>
      <c r="CJ8" s="23">
        <f t="shared" si="368"/>
        <v>1329</v>
      </c>
      <c r="CK8" s="23"/>
      <c r="CL8" s="23">
        <f t="shared" si="368"/>
        <v>1329</v>
      </c>
      <c r="CM8" s="23">
        <f t="shared" si="368"/>
        <v>1329</v>
      </c>
      <c r="CN8" s="23">
        <f t="shared" si="368"/>
        <v>1329</v>
      </c>
      <c r="CO8" s="23"/>
      <c r="CP8" s="23">
        <f>CP6-CP7</f>
        <v>1333</v>
      </c>
      <c r="CQ8" s="23">
        <f t="shared" si="368"/>
        <v>1329</v>
      </c>
      <c r="CR8" s="23"/>
      <c r="CS8" s="23">
        <f>CS6-CS7</f>
        <v>1333</v>
      </c>
      <c r="CT8" s="23">
        <f t="shared" si="368"/>
        <v>1329</v>
      </c>
      <c r="CU8" s="23"/>
      <c r="CV8" s="23"/>
      <c r="CW8" s="23">
        <f>CW6-CW7</f>
        <v>1329</v>
      </c>
      <c r="CX8" s="23">
        <f>CX6-CX7</f>
        <v>1329</v>
      </c>
      <c r="CY8" s="23"/>
      <c r="CZ8" s="23">
        <f>CZ6-CZ7</f>
        <v>1333</v>
      </c>
      <c r="DA8" s="23">
        <f>DA6-DA7</f>
        <v>1329</v>
      </c>
      <c r="DB8" s="23"/>
      <c r="DC8" s="23">
        <f>DC6-DC7</f>
        <v>1333</v>
      </c>
      <c r="DD8" s="23">
        <f>DD6-DD7</f>
        <v>1329</v>
      </c>
      <c r="DE8" s="23"/>
      <c r="DF8" s="23">
        <f>DF6-DF7</f>
        <v>1333</v>
      </c>
      <c r="DG8" s="23">
        <f>DG6-DG7</f>
        <v>1329</v>
      </c>
      <c r="DH8" s="23"/>
      <c r="DI8" s="23">
        <f>DI6-DI7</f>
        <v>1333</v>
      </c>
      <c r="DJ8" s="23">
        <f>DJ6-DJ7</f>
        <v>1329</v>
      </c>
      <c r="DK8" s="23"/>
      <c r="DL8" s="23">
        <f>DL6-DL7</f>
        <v>1329</v>
      </c>
      <c r="DM8" s="23"/>
      <c r="DN8" s="23">
        <f>DN6-DN7</f>
        <v>1333</v>
      </c>
      <c r="DO8" s="23">
        <f>DO6-DO7</f>
        <v>1329</v>
      </c>
      <c r="DP8" s="23"/>
      <c r="DQ8" s="23">
        <f>DQ6-DQ7</f>
        <v>1333</v>
      </c>
      <c r="DR8" s="23">
        <f>DR6-DR7</f>
        <v>1329</v>
      </c>
      <c r="DS8" s="23"/>
      <c r="DT8" s="23">
        <f>DT6-DT7</f>
        <v>1306</v>
      </c>
      <c r="DU8" s="23">
        <f>DU6-DU7</f>
        <v>1306</v>
      </c>
      <c r="DV8" s="23"/>
      <c r="DW8" s="23">
        <f>DW6-DW7</f>
        <v>1306</v>
      </c>
      <c r="DX8" s="23">
        <f>DX6-DX7</f>
        <v>1306</v>
      </c>
      <c r="DY8" s="23"/>
      <c r="DZ8" s="23">
        <f>DZ6-DZ7</f>
        <v>1306</v>
      </c>
      <c r="EA8" s="23">
        <f>EA6-EA7</f>
        <v>1306</v>
      </c>
      <c r="EB8" s="23"/>
      <c r="EC8" s="23">
        <f>EC6-EC7</f>
        <v>1306</v>
      </c>
      <c r="ED8" s="23">
        <f>ED6-ED7</f>
        <v>1306</v>
      </c>
      <c r="EE8" s="23"/>
      <c r="EF8" s="23"/>
      <c r="EG8" s="23">
        <f>EG6-EG7</f>
        <v>1306</v>
      </c>
      <c r="EH8" s="23">
        <f>EH6-EH7</f>
        <v>1306</v>
      </c>
      <c r="EI8" s="23"/>
      <c r="EJ8" s="23">
        <f>EJ6-EJ7</f>
        <v>1306</v>
      </c>
      <c r="EK8" s="23">
        <f>EK6-EK7</f>
        <v>1306</v>
      </c>
      <c r="EL8" s="23"/>
      <c r="EM8" s="23">
        <f>EM6-EM7</f>
        <v>1306</v>
      </c>
      <c r="EN8" s="23">
        <f>EN6-EN7</f>
        <v>1306</v>
      </c>
      <c r="EO8" s="23"/>
      <c r="EP8" s="23">
        <f>EP6-EP7</f>
        <v>1306</v>
      </c>
      <c r="EQ8" s="23">
        <f>EQ6-EQ7</f>
        <v>1306</v>
      </c>
      <c r="ER8" s="23"/>
      <c r="ES8" s="23">
        <f>ES6-ES7</f>
        <v>1306</v>
      </c>
      <c r="ET8" s="23">
        <f>ET6-ET7</f>
        <v>1306</v>
      </c>
      <c r="EU8" s="23"/>
      <c r="EV8" s="23">
        <f>EV6-EV7</f>
        <v>1306</v>
      </c>
      <c r="EW8" s="23">
        <f>EW6-EW7</f>
        <v>1306</v>
      </c>
      <c r="EX8" s="23"/>
      <c r="EY8" s="23">
        <f>EY6-EY7</f>
        <v>1306</v>
      </c>
      <c r="EZ8" s="23">
        <f>EZ6-EZ7</f>
        <v>1306</v>
      </c>
      <c r="FA8" s="23"/>
      <c r="FB8" s="23">
        <f>FB6-FB7</f>
        <v>1306</v>
      </c>
      <c r="FC8" s="23">
        <f t="shared" ref="FC8:FM8" si="369">FC6-FC7</f>
        <v>1306</v>
      </c>
      <c r="FD8" s="23"/>
      <c r="FE8" s="23">
        <f>FE6-FE7</f>
        <v>1306</v>
      </c>
      <c r="FF8" s="23">
        <f t="shared" si="369"/>
        <v>1306</v>
      </c>
      <c r="FG8" s="23"/>
      <c r="FH8" s="23">
        <f>FH6-FH7</f>
        <v>1306</v>
      </c>
      <c r="FI8" s="23">
        <f t="shared" si="369"/>
        <v>1306</v>
      </c>
      <c r="FJ8" s="23"/>
      <c r="FK8" s="23">
        <f t="shared" si="369"/>
        <v>1306</v>
      </c>
      <c r="FL8" s="23">
        <f t="shared" si="369"/>
        <v>1002</v>
      </c>
      <c r="FM8" s="23">
        <f t="shared" si="369"/>
        <v>1002</v>
      </c>
      <c r="FN8" s="23"/>
      <c r="FO8" s="23">
        <f>FO6-FO7</f>
        <v>1002</v>
      </c>
      <c r="FP8" s="23">
        <f t="shared" ref="FP8:GC8" si="370">FP6-FP7</f>
        <v>1002</v>
      </c>
      <c r="FQ8" s="23"/>
      <c r="FR8" s="23">
        <f>FR6-FR7</f>
        <v>1002</v>
      </c>
      <c r="FS8" s="23">
        <f t="shared" si="370"/>
        <v>1002</v>
      </c>
      <c r="FT8" s="23"/>
      <c r="FU8" s="23">
        <f>FU6-FU7</f>
        <v>1002</v>
      </c>
      <c r="FV8" s="23">
        <f t="shared" si="370"/>
        <v>1002</v>
      </c>
      <c r="FW8" s="23"/>
      <c r="FX8" s="23">
        <f t="shared" si="370"/>
        <v>1002</v>
      </c>
      <c r="FY8" s="23">
        <f t="shared" si="370"/>
        <v>1042</v>
      </c>
      <c r="FZ8" s="23">
        <f t="shared" si="370"/>
        <v>1042</v>
      </c>
      <c r="GA8" s="23"/>
      <c r="GB8" s="23">
        <f>GB6-GB7</f>
        <v>1042</v>
      </c>
      <c r="GC8" s="23">
        <f t="shared" si="370"/>
        <v>1042</v>
      </c>
      <c r="GD8" s="23"/>
      <c r="GE8" s="23"/>
      <c r="GF8" s="23">
        <f>GF6-GF7</f>
        <v>1042</v>
      </c>
      <c r="GG8" s="23">
        <f>GG6-GG7</f>
        <v>1042</v>
      </c>
      <c r="GH8" s="23"/>
      <c r="GI8" s="23">
        <f>GI6-GI7</f>
        <v>1042</v>
      </c>
      <c r="GJ8" s="23">
        <f>GJ6-GJ7</f>
        <v>1042</v>
      </c>
      <c r="GK8" s="23"/>
      <c r="GL8" s="23">
        <f>GL6-GL7</f>
        <v>1042</v>
      </c>
      <c r="GM8" s="23">
        <f>GM6-GM7</f>
        <v>1042</v>
      </c>
      <c r="GN8" s="23"/>
      <c r="GO8" s="23">
        <f>GO6-GO7</f>
        <v>1042</v>
      </c>
      <c r="GP8" s="23">
        <f>GP6-GP7</f>
        <v>1042</v>
      </c>
      <c r="GQ8" s="23"/>
      <c r="GR8" s="23">
        <f>GR6-GR7</f>
        <v>1042</v>
      </c>
      <c r="GS8" s="23">
        <f>GS6-GS7</f>
        <v>1042</v>
      </c>
      <c r="GT8" s="23"/>
      <c r="GU8" s="23">
        <f>GU6-GU7</f>
        <v>1111</v>
      </c>
      <c r="GV8" s="23">
        <f>GV6-GV7</f>
        <v>1111</v>
      </c>
      <c r="GW8" s="23"/>
      <c r="GX8" s="23"/>
      <c r="GY8" s="23">
        <f>GY6-GY7</f>
        <v>1156</v>
      </c>
      <c r="GZ8" s="23">
        <f>GZ6-GZ7</f>
        <v>1156</v>
      </c>
      <c r="HA8" s="23"/>
      <c r="HB8" s="23">
        <f>HB6-HB7</f>
        <v>1156</v>
      </c>
      <c r="HC8" s="23">
        <f>HC6-HC7</f>
        <v>1156</v>
      </c>
      <c r="HD8" s="23"/>
      <c r="HE8" s="23">
        <f>HE6-HE7</f>
        <v>1156</v>
      </c>
      <c r="HF8" s="23">
        <f>HF6-HF7</f>
        <v>1156</v>
      </c>
      <c r="HG8" s="23"/>
      <c r="HH8" s="23">
        <f>HH6-HH7</f>
        <v>1156</v>
      </c>
      <c r="HI8" s="23">
        <f>HI6-HI7</f>
        <v>1156</v>
      </c>
      <c r="HJ8" s="23"/>
      <c r="HK8" s="23">
        <f>HK6-HK7</f>
        <v>1156</v>
      </c>
      <c r="HL8" s="23">
        <f>HL6-HL7</f>
        <v>1156</v>
      </c>
      <c r="HM8" s="23"/>
      <c r="HN8" s="23">
        <f>HN6-HN7</f>
        <v>1156</v>
      </c>
      <c r="HO8" s="23">
        <f>HO6-HO7</f>
        <v>1156</v>
      </c>
      <c r="HP8" s="23"/>
      <c r="HQ8" s="23"/>
      <c r="HR8" s="23">
        <f>HR6-HR7</f>
        <v>1156</v>
      </c>
      <c r="HS8" s="23">
        <f>HS6-HS7</f>
        <v>1156</v>
      </c>
      <c r="HT8" s="23"/>
      <c r="HU8" s="23">
        <f>HU6-HU7</f>
        <v>1156</v>
      </c>
      <c r="HV8" s="23">
        <f>HV6-HV7</f>
        <v>1156</v>
      </c>
      <c r="HW8" s="23"/>
      <c r="HX8" s="23">
        <f>HX6-HX7</f>
        <v>1156</v>
      </c>
      <c r="HY8" s="23">
        <f>HY6-HY7</f>
        <v>1156</v>
      </c>
      <c r="HZ8" s="23"/>
      <c r="IA8" s="23">
        <f>IA6-IA7</f>
        <v>1156</v>
      </c>
      <c r="IB8" s="23">
        <f>IB6-IB7</f>
        <v>1156</v>
      </c>
      <c r="IC8" s="23"/>
      <c r="ID8" s="23">
        <f>ID6-ID7</f>
        <v>1156</v>
      </c>
      <c r="IE8" s="23">
        <f>IE6-IE7</f>
        <v>1156</v>
      </c>
      <c r="IF8" s="23"/>
      <c r="IG8" s="23">
        <f>IG6-IG7</f>
        <v>1156</v>
      </c>
      <c r="IH8" s="23">
        <f>IH6-IH7</f>
        <v>1156</v>
      </c>
      <c r="II8" s="23"/>
      <c r="IJ8" s="23"/>
      <c r="IK8" s="23">
        <f>IK6-IK7</f>
        <v>1156</v>
      </c>
      <c r="IL8" s="23">
        <f>IL6-IL7</f>
        <v>1156</v>
      </c>
      <c r="IM8" s="23"/>
      <c r="IN8" s="23">
        <f>IN6-IN7</f>
        <v>1220</v>
      </c>
      <c r="IO8" s="23">
        <f>IO6-IO7</f>
        <v>1220</v>
      </c>
      <c r="IP8" s="23"/>
      <c r="IQ8" s="23">
        <f>IQ6-IQ7</f>
        <v>1220</v>
      </c>
      <c r="IR8" s="23">
        <f>IR6-IR7</f>
        <v>1220</v>
      </c>
      <c r="IS8" s="23"/>
      <c r="IT8" s="23">
        <f>IT6-IT7</f>
        <v>1220</v>
      </c>
      <c r="IU8" s="23">
        <f>IU6-IU7</f>
        <v>1220</v>
      </c>
      <c r="IV8" s="23"/>
      <c r="IW8" s="23">
        <f>IW6-IW7</f>
        <v>1220</v>
      </c>
      <c r="IX8" s="23">
        <f>IX6-IX7</f>
        <v>1220</v>
      </c>
      <c r="IY8" s="23"/>
      <c r="IZ8" s="23">
        <f>IZ6-IZ7</f>
        <v>1220</v>
      </c>
      <c r="JA8" s="23">
        <f>JA6-JA7</f>
        <v>1220</v>
      </c>
      <c r="JB8" s="23"/>
      <c r="JC8" s="23"/>
      <c r="JD8" s="23">
        <f>JD6-JD7</f>
        <v>1220</v>
      </c>
      <c r="JE8" s="23">
        <f>JE6-JE7</f>
        <v>1220</v>
      </c>
      <c r="JF8" s="23"/>
      <c r="JG8" s="23">
        <f>JG6-JG7</f>
        <v>1220</v>
      </c>
      <c r="JH8" s="23">
        <f>JH6-JH7</f>
        <v>1220</v>
      </c>
      <c r="JI8" s="23"/>
      <c r="JJ8" s="23">
        <f>JJ6-JJ7</f>
        <v>1220</v>
      </c>
      <c r="JK8" s="23">
        <f>JK6-JK7</f>
        <v>1220</v>
      </c>
      <c r="JL8" s="23"/>
      <c r="JM8" s="23">
        <f>JM6-JM7</f>
        <v>1220</v>
      </c>
      <c r="JN8" s="23">
        <f>JN6-JN7</f>
        <v>1220</v>
      </c>
      <c r="JO8" s="23"/>
      <c r="JP8" s="23">
        <f>JP6-JP7</f>
        <v>1220</v>
      </c>
      <c r="JQ8" s="23">
        <f>JQ6-JQ7</f>
        <v>1220</v>
      </c>
      <c r="JR8" s="23"/>
      <c r="JS8" s="23">
        <f>JS6-JS7</f>
        <v>1220</v>
      </c>
      <c r="JT8" s="23">
        <f>JT6-JT7</f>
        <v>1220</v>
      </c>
      <c r="JU8" s="23"/>
      <c r="JV8" s="23"/>
      <c r="JW8" s="23">
        <f>JW6-JW7</f>
        <v>1220</v>
      </c>
      <c r="JX8" s="23">
        <f>JX6-JX7</f>
        <v>1220</v>
      </c>
      <c r="JY8" s="23"/>
      <c r="JZ8" s="23">
        <f>JZ6-JZ7</f>
        <v>1220</v>
      </c>
      <c r="KA8" s="23">
        <f>KA6-KA7</f>
        <v>1220</v>
      </c>
      <c r="KB8" s="23"/>
      <c r="KC8" s="23">
        <f>KC6-KC7</f>
        <v>1220</v>
      </c>
      <c r="KD8" s="23">
        <f>KD6-KD7</f>
        <v>1220</v>
      </c>
      <c r="KE8" s="23"/>
      <c r="KF8" s="23">
        <f>KF6-KF7</f>
        <v>1220</v>
      </c>
      <c r="KG8" s="23">
        <f>KG6-KG7</f>
        <v>1220</v>
      </c>
      <c r="KH8" s="23"/>
      <c r="KI8" s="23">
        <f>KI6-KI7</f>
        <v>1220</v>
      </c>
      <c r="KJ8" s="23">
        <f>KJ6-KJ7</f>
        <v>1220</v>
      </c>
      <c r="KK8" s="23"/>
      <c r="KL8" s="23">
        <f>KL6-KL7</f>
        <v>1220</v>
      </c>
      <c r="KM8" s="23">
        <f>KM6-KM7</f>
        <v>1220</v>
      </c>
      <c r="KN8" s="23"/>
      <c r="KO8" s="23"/>
      <c r="KP8" s="23">
        <f>KP6-KP7</f>
        <v>1220</v>
      </c>
      <c r="KQ8" s="23">
        <f>KQ6-KQ7</f>
        <v>1220</v>
      </c>
      <c r="KR8" s="23"/>
      <c r="KS8" s="23">
        <f>KS6-KS7</f>
        <v>1220</v>
      </c>
      <c r="KT8" s="23">
        <f>KT6-KT7</f>
        <v>1220</v>
      </c>
      <c r="KU8" s="23"/>
      <c r="KV8" s="23">
        <f>KV6-KV7</f>
        <v>1220</v>
      </c>
      <c r="KW8" s="23">
        <f>KW6-KW7</f>
        <v>1220</v>
      </c>
      <c r="KX8" s="23"/>
      <c r="KY8" s="23">
        <f>KY6-KY7</f>
        <v>1220</v>
      </c>
      <c r="KZ8" s="23">
        <f>KZ6-KZ7</f>
        <v>1220</v>
      </c>
      <c r="LA8" s="23"/>
      <c r="LB8" s="23">
        <f>LB6-LB7</f>
        <v>1220</v>
      </c>
      <c r="LC8" s="23">
        <f>LC6-LC7</f>
        <v>1220</v>
      </c>
      <c r="LD8" s="23"/>
      <c r="LE8" s="23">
        <f>LE6-LE7</f>
        <v>1220</v>
      </c>
      <c r="LF8" s="23">
        <f>LF6-LF7</f>
        <v>1220</v>
      </c>
      <c r="LG8" s="23"/>
      <c r="LH8" s="23">
        <f>LH6-LH7</f>
        <v>1220</v>
      </c>
      <c r="LI8" s="23">
        <f>LI6-LI7</f>
        <v>1220</v>
      </c>
      <c r="LJ8" s="23"/>
      <c r="LK8" s="23">
        <f>LK6-LK7</f>
        <v>1220</v>
      </c>
      <c r="LL8" s="23">
        <f t="shared" ref="LL8:LR8" si="371">LL6-LL7</f>
        <v>1220</v>
      </c>
      <c r="LM8" s="23"/>
      <c r="LN8" s="23">
        <f t="shared" si="371"/>
        <v>1220</v>
      </c>
      <c r="LO8" s="23">
        <f t="shared" si="371"/>
        <v>1059</v>
      </c>
      <c r="LP8" s="23">
        <f t="shared" si="371"/>
        <v>1059</v>
      </c>
      <c r="LQ8" s="23">
        <f t="shared" si="371"/>
        <v>1059</v>
      </c>
      <c r="LR8" s="23">
        <f t="shared" si="371"/>
        <v>1059</v>
      </c>
      <c r="LS8" s="23"/>
      <c r="LT8" s="23">
        <f>LT6-LT7</f>
        <v>1059</v>
      </c>
      <c r="LU8" s="23">
        <f>LU6-LU7</f>
        <v>1059</v>
      </c>
      <c r="LV8" s="23"/>
      <c r="LW8" s="23">
        <f>LW6-LW7</f>
        <v>1059</v>
      </c>
      <c r="LX8" s="23">
        <f>LX6-LX7</f>
        <v>1059</v>
      </c>
      <c r="LY8" s="23"/>
      <c r="LZ8" s="23">
        <f>LZ6-LZ7</f>
        <v>1059</v>
      </c>
      <c r="MA8" s="23">
        <f>MA6-MA7</f>
        <v>1059</v>
      </c>
      <c r="MB8" s="23"/>
      <c r="MC8" s="23">
        <f>MC6-MC7</f>
        <v>1059</v>
      </c>
      <c r="MD8" s="23">
        <f>MD6-MD7</f>
        <v>1059</v>
      </c>
      <c r="ME8" s="23"/>
      <c r="MF8" s="23">
        <f>MF6-MF7</f>
        <v>1059</v>
      </c>
      <c r="MG8" s="23">
        <f>MG6-MG7</f>
        <v>1059</v>
      </c>
      <c r="MH8" s="23"/>
      <c r="MI8" s="23">
        <f>MI6-MI7</f>
        <v>1059</v>
      </c>
      <c r="MJ8" s="23">
        <f>MJ6-MJ7</f>
        <v>1059</v>
      </c>
      <c r="MK8" s="23"/>
      <c r="ML8" s="23"/>
      <c r="MM8" s="23">
        <f>MM6-MM7</f>
        <v>1231</v>
      </c>
      <c r="MN8" s="23">
        <f>MN6-MN7</f>
        <v>1231</v>
      </c>
      <c r="MO8" s="23"/>
      <c r="MP8" s="23">
        <f>MP6-MP7</f>
        <v>1231</v>
      </c>
      <c r="MQ8" s="23">
        <f>MQ6-MQ7</f>
        <v>1231</v>
      </c>
      <c r="MR8" s="23"/>
      <c r="MS8" s="23">
        <f>MS6-MS7</f>
        <v>1231</v>
      </c>
      <c r="MT8" s="23">
        <f>MT6-MT7</f>
        <v>1231</v>
      </c>
      <c r="MU8" s="23"/>
      <c r="MV8" s="23">
        <f>MV6-MV7</f>
        <v>1231</v>
      </c>
      <c r="MW8" s="23">
        <f>MW6-MW7</f>
        <v>1231</v>
      </c>
      <c r="MX8" s="23"/>
      <c r="MY8" s="23">
        <f>MY6-MY7</f>
        <v>1231</v>
      </c>
      <c r="MZ8" s="23">
        <f>MZ6-MZ7</f>
        <v>1231</v>
      </c>
      <c r="NA8" s="23"/>
      <c r="NB8" s="23">
        <f>NB6-NB7</f>
        <v>1231</v>
      </c>
      <c r="NC8" s="23">
        <f>NC6-NC7</f>
        <v>1231</v>
      </c>
      <c r="ND8" s="23"/>
      <c r="NE8" s="23"/>
      <c r="NF8" s="23">
        <f>NF6-NF7</f>
        <v>1231</v>
      </c>
      <c r="NG8" s="23">
        <f>NG6-NG7</f>
        <v>1231</v>
      </c>
      <c r="NH8" s="23"/>
      <c r="NI8" s="23">
        <f>NI6-NI7</f>
        <v>1231</v>
      </c>
      <c r="NJ8" s="23">
        <f>NJ6-NJ7</f>
        <v>1231</v>
      </c>
      <c r="NK8" s="23"/>
      <c r="NL8" s="23">
        <f>NL6-NL7</f>
        <v>1231</v>
      </c>
      <c r="NM8" s="23">
        <f>NM6-NM7</f>
        <v>1231</v>
      </c>
      <c r="NN8" s="23"/>
      <c r="NO8" s="23">
        <f>NO6-NO7</f>
        <v>1231</v>
      </c>
      <c r="NP8" s="23">
        <f>NP6-NP7</f>
        <v>1231</v>
      </c>
      <c r="NQ8" s="23"/>
      <c r="NR8" s="23">
        <f>NR6-NR7</f>
        <v>1231</v>
      </c>
      <c r="NS8" s="23">
        <f>NS6-NS7</f>
        <v>1231</v>
      </c>
      <c r="NT8" s="23"/>
      <c r="NU8" s="23">
        <f>NU6-NU7</f>
        <v>1231</v>
      </c>
      <c r="NV8" s="23">
        <f>NV6-NV7</f>
        <v>1231</v>
      </c>
      <c r="NW8" s="23"/>
      <c r="NX8" s="23"/>
      <c r="NY8" s="23">
        <f>NY6-NY7</f>
        <v>1231</v>
      </c>
      <c r="NZ8" s="23">
        <f>NZ6-NZ7</f>
        <v>1231</v>
      </c>
      <c r="OA8" s="23"/>
      <c r="OB8" s="23">
        <f>OB6-OB7</f>
        <v>1231</v>
      </c>
      <c r="OC8" s="23">
        <f>OC6-OC7</f>
        <v>1231</v>
      </c>
      <c r="OD8" s="23"/>
      <c r="OE8" s="23">
        <f>OE6-OE7</f>
        <v>1231</v>
      </c>
      <c r="OF8" s="23">
        <f>OF6-OF7</f>
        <v>1231</v>
      </c>
      <c r="OG8" s="23"/>
      <c r="OH8" s="23">
        <f>OH6-OH7</f>
        <v>1231</v>
      </c>
      <c r="OI8" s="23">
        <f>OI6-OI7</f>
        <v>1231</v>
      </c>
      <c r="OJ8" s="23"/>
      <c r="OK8" s="23">
        <f>OK6-OK7</f>
        <v>1231</v>
      </c>
      <c r="OL8" s="23">
        <f>OL6-OL7</f>
        <v>1231</v>
      </c>
      <c r="OM8" s="23"/>
      <c r="ON8" s="23">
        <f>ON6-ON7</f>
        <v>1195</v>
      </c>
      <c r="OO8" s="23">
        <f>OO6-OO7</f>
        <v>1195</v>
      </c>
      <c r="OP8" s="23"/>
      <c r="OQ8" s="23"/>
      <c r="OR8" s="23">
        <f>OR6-OR7</f>
        <v>1195</v>
      </c>
      <c r="OS8" s="23">
        <f>OS6-OS7</f>
        <v>1195</v>
      </c>
      <c r="OT8" s="23"/>
      <c r="OU8" s="23">
        <f>OU6-OU7</f>
        <v>1195</v>
      </c>
      <c r="OV8" s="23">
        <f>OV6-OV7</f>
        <v>1195</v>
      </c>
      <c r="OW8" s="23"/>
      <c r="OX8" s="23">
        <f>OX6-OX7</f>
        <v>1195</v>
      </c>
      <c r="OY8" s="23">
        <f>OY6-OY7</f>
        <v>1195</v>
      </c>
      <c r="OZ8" s="23"/>
      <c r="PA8" s="23">
        <f>PA6-PA7</f>
        <v>1195</v>
      </c>
      <c r="PB8" s="23">
        <f>PB6-PB7</f>
        <v>1195</v>
      </c>
      <c r="PC8" s="23"/>
      <c r="PD8" s="23">
        <f>PD6-PD7</f>
        <v>1195</v>
      </c>
      <c r="PE8" s="23">
        <f>PE6-PE7</f>
        <v>1195</v>
      </c>
      <c r="PF8" s="23"/>
      <c r="PG8" s="23">
        <f>PG6-PG7</f>
        <v>1195</v>
      </c>
      <c r="PH8" s="23">
        <f>PH6-PH7</f>
        <v>1195</v>
      </c>
      <c r="PI8" s="23"/>
      <c r="PJ8" s="23"/>
      <c r="PK8" s="23">
        <f>PK6-PK7</f>
        <v>1195</v>
      </c>
      <c r="PL8" s="23">
        <f>PL6-PL7</f>
        <v>1195</v>
      </c>
      <c r="PM8" s="23"/>
      <c r="PN8" s="23">
        <f>PN6-PN7</f>
        <v>1195</v>
      </c>
      <c r="PO8" s="23">
        <f>PO6-PO7</f>
        <v>1195</v>
      </c>
      <c r="PP8" s="23"/>
      <c r="PQ8" s="23">
        <f>PQ6-PQ7</f>
        <v>1170</v>
      </c>
      <c r="PR8" s="23">
        <f>PR6-PR7</f>
        <v>1170</v>
      </c>
      <c r="PS8" s="23"/>
      <c r="PT8" s="23">
        <f>PT6-PT7</f>
        <v>1170</v>
      </c>
      <c r="PU8" s="23">
        <f>PU6-PU7</f>
        <v>1170</v>
      </c>
      <c r="PV8" s="23"/>
      <c r="PW8" s="23">
        <f>PW6-PW7</f>
        <v>1170</v>
      </c>
      <c r="PX8" s="23">
        <f>PX6-PX7</f>
        <v>1170</v>
      </c>
      <c r="PY8" s="23"/>
      <c r="PZ8" s="23">
        <f>PZ6-PZ7</f>
        <v>1170</v>
      </c>
      <c r="QA8" s="23">
        <f>QA6-QA7</f>
        <v>1170</v>
      </c>
      <c r="QB8" s="23"/>
      <c r="QC8" s="23"/>
      <c r="QD8" s="23">
        <f>QD6-QD7</f>
        <v>1170</v>
      </c>
      <c r="QE8" s="23">
        <f>QE6-QE7</f>
        <v>1170</v>
      </c>
      <c r="QF8" s="23"/>
      <c r="QG8" s="23">
        <f>QG6-QG7</f>
        <v>1170</v>
      </c>
      <c r="QH8" s="23">
        <f>QH6-QH7</f>
        <v>1170</v>
      </c>
      <c r="QI8" s="23"/>
      <c r="QJ8" s="23">
        <f>QJ6-QJ7</f>
        <v>1170</v>
      </c>
      <c r="QK8" s="23">
        <f>QK6-QK7</f>
        <v>1170</v>
      </c>
      <c r="QL8" s="23"/>
      <c r="QM8" s="23">
        <f>QM6-QM7</f>
        <v>1170</v>
      </c>
      <c r="QN8" s="23">
        <f>QN6-QN7</f>
        <v>1170</v>
      </c>
      <c r="QO8" s="23"/>
      <c r="QP8" s="23">
        <f>QP6-QP7</f>
        <v>1170</v>
      </c>
      <c r="QQ8" s="23">
        <f>QQ6-QQ7</f>
        <v>1170</v>
      </c>
      <c r="QR8" s="23"/>
      <c r="QS8" s="23">
        <f>QS6-QS7</f>
        <v>1170</v>
      </c>
      <c r="QT8" s="23">
        <f>QT6-QT7</f>
        <v>1170</v>
      </c>
      <c r="QU8" s="23"/>
      <c r="QV8" s="23"/>
      <c r="QW8" s="23">
        <f>QW6-QW7</f>
        <v>1170</v>
      </c>
      <c r="QX8" s="23">
        <f t="shared" ref="QX8:RK8" si="372">QX6-QX7</f>
        <v>1170</v>
      </c>
      <c r="QY8" s="23"/>
      <c r="QZ8" s="23">
        <f>QZ6-QZ7</f>
        <v>1170</v>
      </c>
      <c r="RA8" s="23">
        <f t="shared" si="372"/>
        <v>1170</v>
      </c>
      <c r="RB8" s="23"/>
      <c r="RC8" s="23">
        <f t="shared" si="372"/>
        <v>1170</v>
      </c>
      <c r="RD8" s="23">
        <f t="shared" si="372"/>
        <v>1170</v>
      </c>
      <c r="RE8" s="23">
        <f t="shared" si="372"/>
        <v>1170</v>
      </c>
      <c r="RF8" s="23"/>
      <c r="RG8" s="23">
        <f>RG6-RG7</f>
        <v>1170</v>
      </c>
      <c r="RH8" s="23">
        <f t="shared" si="372"/>
        <v>1170</v>
      </c>
      <c r="RI8" s="23"/>
      <c r="RJ8" s="23">
        <f>RJ6-RJ7</f>
        <v>1186</v>
      </c>
      <c r="RK8" s="23">
        <f t="shared" si="372"/>
        <v>1186</v>
      </c>
      <c r="RL8" s="23"/>
      <c r="RM8" s="23"/>
      <c r="RN8" s="23">
        <f>RN6-RN7</f>
        <v>1186</v>
      </c>
      <c r="RO8" s="23">
        <f>RO6-RO7</f>
        <v>1186</v>
      </c>
      <c r="RP8" s="23"/>
      <c r="RQ8" s="23">
        <f>RQ6-RQ7</f>
        <v>1190</v>
      </c>
      <c r="RR8" s="23">
        <f>RR6-RR7</f>
        <v>1186</v>
      </c>
      <c r="RS8" s="23"/>
      <c r="RT8" s="23">
        <f>RT6-RT7</f>
        <v>1190</v>
      </c>
      <c r="RU8" s="23">
        <f>RU6-RU7</f>
        <v>1186</v>
      </c>
      <c r="RV8" s="23"/>
      <c r="RW8" s="23">
        <f>RW6-RW7</f>
        <v>1190</v>
      </c>
      <c r="RX8" s="23">
        <f>RX6-RX7</f>
        <v>1186</v>
      </c>
      <c r="RY8" s="23"/>
      <c r="RZ8" s="23">
        <f>RZ6-RZ7</f>
        <v>1190</v>
      </c>
      <c r="SA8" s="23">
        <f>SA6-SA7</f>
        <v>1186</v>
      </c>
      <c r="SB8" s="23"/>
      <c r="SC8" s="23">
        <f>SC6-SC7</f>
        <v>1190</v>
      </c>
      <c r="SD8" s="23">
        <f>SD6-SD7</f>
        <v>1186</v>
      </c>
      <c r="SE8" s="23"/>
      <c r="SF8" s="23">
        <f>SF6-SF7</f>
        <v>1190</v>
      </c>
      <c r="SG8" s="23">
        <f>SG6-SG7</f>
        <v>1186</v>
      </c>
      <c r="SH8" s="23"/>
      <c r="SI8" s="23">
        <f>SI6-SI7</f>
        <v>1190</v>
      </c>
      <c r="SJ8" s="23">
        <f t="shared" ref="SJ8:SU8" si="373">SJ6-SJ7</f>
        <v>1186</v>
      </c>
      <c r="SK8" s="23"/>
      <c r="SL8" s="23">
        <f>SL6-SL7</f>
        <v>1190</v>
      </c>
      <c r="SM8" s="23">
        <f>SM6-SM7</f>
        <v>1186</v>
      </c>
      <c r="SN8" s="23"/>
      <c r="SO8" s="23">
        <f>SO6-SO7</f>
        <v>1190</v>
      </c>
      <c r="SP8" s="23">
        <f t="shared" si="373"/>
        <v>1186</v>
      </c>
      <c r="SQ8" s="23"/>
      <c r="SR8" s="23">
        <f t="shared" si="373"/>
        <v>1186</v>
      </c>
      <c r="SS8" s="23">
        <f t="shared" si="373"/>
        <v>1186</v>
      </c>
      <c r="ST8" s="23">
        <f t="shared" si="373"/>
        <v>1020</v>
      </c>
      <c r="SU8" s="23">
        <f t="shared" si="373"/>
        <v>1020</v>
      </c>
      <c r="SV8" s="23"/>
      <c r="SW8" s="23">
        <f>SW6-SW7</f>
        <v>1020</v>
      </c>
      <c r="SX8" s="23">
        <f>SX6-SX7</f>
        <v>1020</v>
      </c>
      <c r="SY8" s="23"/>
      <c r="SZ8" s="23">
        <f>SZ6-SZ7</f>
        <v>1020</v>
      </c>
      <c r="TA8" s="23">
        <f>TA6-TA7</f>
        <v>1020</v>
      </c>
      <c r="TB8" s="23"/>
      <c r="TC8" s="23">
        <f>TC6-TC7</f>
        <v>1020</v>
      </c>
      <c r="TD8" s="23">
        <f>TD6-TD7</f>
        <v>1020</v>
      </c>
      <c r="TE8" s="23"/>
      <c r="TF8" s="23">
        <f>TF6-TF7</f>
        <v>1020</v>
      </c>
      <c r="TG8" s="23">
        <f>TG6-TG7</f>
        <v>1020</v>
      </c>
      <c r="TH8" s="23"/>
      <c r="TI8" s="23">
        <f>TI6-TI7</f>
        <v>1020</v>
      </c>
      <c r="TJ8" s="23">
        <f>TJ6-TJ7</f>
        <v>1020</v>
      </c>
      <c r="TK8" s="23"/>
      <c r="TL8" s="23">
        <f>TL6-TL7</f>
        <v>1020</v>
      </c>
      <c r="TM8" s="23">
        <f>TM6-TM7</f>
        <v>1020</v>
      </c>
      <c r="TN8" s="23"/>
      <c r="TO8" s="23">
        <f>TO6-TO7</f>
        <v>1020</v>
      </c>
      <c r="TP8" s="23">
        <f>TP6-TP7</f>
        <v>1020</v>
      </c>
      <c r="TQ8" s="23"/>
      <c r="TR8" s="23"/>
      <c r="TS8" s="23">
        <f>TS6-TS7</f>
        <v>1115</v>
      </c>
      <c r="TT8" s="23">
        <f>TT6-TT7</f>
        <v>1115</v>
      </c>
      <c r="TU8" s="23"/>
      <c r="TV8" s="23">
        <f>TV6-TV7</f>
        <v>1165</v>
      </c>
      <c r="TW8" s="23">
        <f>TW6-TW7</f>
        <v>1165</v>
      </c>
      <c r="TX8" s="23"/>
      <c r="TY8" s="23">
        <f>TY6-TY7</f>
        <v>1165</v>
      </c>
      <c r="TZ8" s="23">
        <f>TZ6-TZ7</f>
        <v>1165</v>
      </c>
      <c r="UA8" s="23"/>
      <c r="UB8" s="23">
        <f>UB6-UB7</f>
        <v>1165</v>
      </c>
      <c r="UC8" s="23">
        <f>UC6-UC7</f>
        <v>1165</v>
      </c>
      <c r="UD8" s="23"/>
      <c r="UE8" s="23">
        <f>UE6-UE7</f>
        <v>1165</v>
      </c>
      <c r="UF8" s="23">
        <f>UF6-UF7</f>
        <v>1165</v>
      </c>
      <c r="UG8" s="23"/>
      <c r="UH8" s="23">
        <f>UH6-UH7</f>
        <v>1165</v>
      </c>
      <c r="UI8" s="23">
        <f>UI6-UI7</f>
        <v>1165</v>
      </c>
      <c r="UJ8" s="23"/>
      <c r="UK8" s="23"/>
      <c r="UL8" s="23">
        <f t="shared" ref="UL8:UZ8" si="374">UL6-UL7</f>
        <v>1165</v>
      </c>
      <c r="UM8" s="23">
        <f t="shared" si="374"/>
        <v>1144</v>
      </c>
      <c r="UN8" s="23">
        <f t="shared" si="374"/>
        <v>1144</v>
      </c>
      <c r="UO8" s="23"/>
      <c r="UP8" s="23">
        <f>UP6-UP7</f>
        <v>1144</v>
      </c>
      <c r="UQ8" s="23">
        <f t="shared" si="374"/>
        <v>1144</v>
      </c>
      <c r="UR8" s="23"/>
      <c r="US8" s="23">
        <f>US6-US7</f>
        <v>1144</v>
      </c>
      <c r="UT8" s="23">
        <f t="shared" si="374"/>
        <v>1144</v>
      </c>
      <c r="UU8" s="23"/>
      <c r="UV8" s="23">
        <f>UV6-UV7</f>
        <v>1144</v>
      </c>
      <c r="UW8" s="23">
        <f t="shared" si="374"/>
        <v>1144</v>
      </c>
      <c r="UX8" s="23"/>
      <c r="UY8" s="23">
        <f>UY6-UY7</f>
        <v>1144</v>
      </c>
      <c r="UZ8" s="23">
        <f t="shared" si="374"/>
        <v>1144</v>
      </c>
      <c r="VA8" s="23"/>
      <c r="VB8" s="23"/>
      <c r="VC8" s="23">
        <f>VC6-VC7</f>
        <v>1144</v>
      </c>
      <c r="VD8" s="23">
        <f>VD6-VD7</f>
        <v>1144</v>
      </c>
      <c r="VE8" s="23"/>
      <c r="VF8" s="23">
        <f>VF6-VF7</f>
        <v>1144</v>
      </c>
      <c r="VG8" s="23">
        <f>VG6-VG7</f>
        <v>1144</v>
      </c>
      <c r="VH8" s="23"/>
      <c r="VI8" s="23">
        <f>VI6-VI7</f>
        <v>1144</v>
      </c>
      <c r="VJ8" s="23">
        <f>VJ6-VJ7</f>
        <v>1144</v>
      </c>
      <c r="VK8" s="23"/>
      <c r="VL8" s="23">
        <f>VL6-VL7</f>
        <v>1144</v>
      </c>
      <c r="VM8" s="23">
        <f>VM6-VM7</f>
        <v>1144</v>
      </c>
      <c r="VN8" s="23"/>
      <c r="VO8" s="23">
        <f>VO6-VO7</f>
        <v>1144</v>
      </c>
      <c r="VP8" s="23">
        <f>VP6-VP7</f>
        <v>1144</v>
      </c>
      <c r="VQ8" s="23"/>
      <c r="VR8" s="23">
        <f>VR6-VR7</f>
        <v>1144</v>
      </c>
      <c r="VS8" s="23">
        <f>VS6-VS7</f>
        <v>1144</v>
      </c>
      <c r="VT8" s="23"/>
      <c r="VU8" s="23"/>
      <c r="VV8" s="23">
        <f t="shared" ref="VV8:WJ8" si="375">VV6-VV7</f>
        <v>1094</v>
      </c>
      <c r="VW8" s="23">
        <f t="shared" si="375"/>
        <v>1094</v>
      </c>
      <c r="VX8" s="23">
        <f t="shared" si="375"/>
        <v>1094</v>
      </c>
      <c r="VY8" s="23"/>
      <c r="VZ8" s="23">
        <f>VZ6-VZ7</f>
        <v>1094</v>
      </c>
      <c r="WA8" s="23">
        <f t="shared" si="375"/>
        <v>1094</v>
      </c>
      <c r="WB8" s="23"/>
      <c r="WC8" s="23">
        <f>WC6-WC7</f>
        <v>1094</v>
      </c>
      <c r="WD8" s="23">
        <f t="shared" si="375"/>
        <v>1094</v>
      </c>
      <c r="WE8" s="23"/>
      <c r="WF8" s="23">
        <f>WF6-WF7</f>
        <v>1094</v>
      </c>
      <c r="WG8" s="23">
        <f t="shared" si="375"/>
        <v>1094</v>
      </c>
      <c r="WH8" s="23"/>
      <c r="WI8" s="23">
        <f>WI6-WI7</f>
        <v>1094</v>
      </c>
      <c r="WJ8" s="23">
        <f t="shared" si="375"/>
        <v>1094</v>
      </c>
      <c r="WK8" s="23"/>
      <c r="WL8" s="23">
        <f>WL6-WL7</f>
        <v>1094</v>
      </c>
      <c r="WM8" s="23">
        <f>WM6-WM7</f>
        <v>1094</v>
      </c>
      <c r="WN8" s="23"/>
      <c r="WO8" s="23">
        <f>WO6-WO7</f>
        <v>1094</v>
      </c>
      <c r="WP8" s="23">
        <f>WP6-WP7</f>
        <v>1094</v>
      </c>
      <c r="WQ8" s="23"/>
      <c r="WR8" s="23">
        <f>WR6-WR7</f>
        <v>1094</v>
      </c>
      <c r="WS8" s="23">
        <f>WS6-WS7</f>
        <v>1094</v>
      </c>
      <c r="WT8" s="23"/>
      <c r="WU8" s="23">
        <f>WU6-WU7</f>
        <v>1094</v>
      </c>
      <c r="WV8" s="23">
        <f>WV6-WV7</f>
        <v>1094</v>
      </c>
      <c r="WW8" s="23"/>
      <c r="WX8" s="23">
        <f>WX6-WX7</f>
        <v>1094</v>
      </c>
      <c r="WY8" s="23">
        <f>WY6-WY7</f>
        <v>1094</v>
      </c>
      <c r="WZ8" s="23"/>
      <c r="XA8" s="23">
        <f>XA6-XA7</f>
        <v>1094</v>
      </c>
      <c r="XB8" s="23">
        <f>XB6-XB7</f>
        <v>1094</v>
      </c>
      <c r="XC8" s="23"/>
      <c r="XD8" s="23">
        <f>XD6-XD7</f>
        <v>1094</v>
      </c>
      <c r="XE8" s="23">
        <f>XE6-XE7</f>
        <v>1094</v>
      </c>
      <c r="XF8" s="23"/>
      <c r="XG8" s="23"/>
      <c r="XH8" s="23">
        <f>XH6-XH7</f>
        <v>1094</v>
      </c>
      <c r="XI8" s="23">
        <f>XI6-XI7</f>
        <v>1094</v>
      </c>
      <c r="XJ8" s="23"/>
      <c r="XK8" s="23">
        <f>XK6-XK7</f>
        <v>1094</v>
      </c>
      <c r="XL8" s="23">
        <f>XL6-XL7</f>
        <v>1094</v>
      </c>
      <c r="XM8" s="23"/>
      <c r="XN8" s="23">
        <f>XN6-XN7</f>
        <v>1094</v>
      </c>
      <c r="XO8" s="23">
        <f>XO6-XO7</f>
        <v>1094</v>
      </c>
      <c r="XP8" s="23"/>
      <c r="XQ8" s="23">
        <f>XQ6-XQ7</f>
        <v>1188</v>
      </c>
      <c r="XR8" s="23">
        <f>XR6-XR7</f>
        <v>1188</v>
      </c>
      <c r="XS8" s="23"/>
      <c r="XT8" s="23">
        <f>XT6-XT7</f>
        <v>1282</v>
      </c>
      <c r="XU8" s="23">
        <f>XU6-XU7</f>
        <v>1282</v>
      </c>
      <c r="XV8" s="23"/>
      <c r="XW8" s="23">
        <f>XW6-XW7</f>
        <v>1282</v>
      </c>
      <c r="XX8" s="23">
        <f>XX6-XX7</f>
        <v>1282</v>
      </c>
      <c r="XY8" s="23"/>
      <c r="XZ8" s="23">
        <f>XZ6-XZ7</f>
        <v>1282</v>
      </c>
      <c r="YA8" s="23">
        <f>YA6-YA7</f>
        <v>1282</v>
      </c>
      <c r="YB8" s="23"/>
      <c r="YC8" s="23">
        <f>YC6-YC7</f>
        <v>1282</v>
      </c>
      <c r="YD8" s="23">
        <f>YD6-YD7</f>
        <v>1282</v>
      </c>
      <c r="YE8" s="23"/>
      <c r="YF8" s="23">
        <f>YF6-YF7</f>
        <v>1282</v>
      </c>
      <c r="YG8" s="23">
        <f>YG6-YG7</f>
        <v>1282</v>
      </c>
      <c r="YH8" s="23"/>
      <c r="YI8" s="23">
        <f>YI6-YI7</f>
        <v>1282</v>
      </c>
      <c r="YJ8" s="23">
        <f>YJ6-YJ7</f>
        <v>1282</v>
      </c>
      <c r="YK8" s="23"/>
      <c r="YL8" s="23">
        <f>YL6-YL7</f>
        <v>1282</v>
      </c>
      <c r="YM8" s="23">
        <f>YM6-YM7</f>
        <v>1282</v>
      </c>
      <c r="YN8" s="23"/>
      <c r="YO8" s="23">
        <f>YO6-YO7</f>
        <v>1282</v>
      </c>
      <c r="YP8" s="23">
        <f>YP6-YP7</f>
        <v>1282</v>
      </c>
      <c r="YQ8" s="23"/>
      <c r="YR8" s="23">
        <f>YR6-YR7</f>
        <v>1282</v>
      </c>
      <c r="YS8" s="23">
        <f>YS6-YS7</f>
        <v>1282</v>
      </c>
      <c r="YT8" s="23"/>
      <c r="YU8" s="23"/>
      <c r="YV8" s="23">
        <f>YV6-YV7</f>
        <v>1282</v>
      </c>
      <c r="YW8" s="23">
        <f>YW6-YW7</f>
        <v>1282</v>
      </c>
      <c r="YX8" s="23"/>
      <c r="YY8" s="23">
        <f>YY6-YY7</f>
        <v>1282</v>
      </c>
      <c r="YZ8" s="23">
        <f>YZ6-YZ7</f>
        <v>1282</v>
      </c>
      <c r="ZA8" s="23"/>
      <c r="ZB8" s="23">
        <f>ZB6-ZB7</f>
        <v>1282</v>
      </c>
      <c r="ZC8" s="23">
        <f>ZC6-ZC7</f>
        <v>1282</v>
      </c>
      <c r="ZD8" s="23"/>
      <c r="ZE8" s="23">
        <f>ZE6-ZE7</f>
        <v>1282</v>
      </c>
      <c r="ZF8" s="23">
        <f>ZF6-ZF7</f>
        <v>1282</v>
      </c>
      <c r="ZG8" s="23"/>
      <c r="ZH8" s="23">
        <f>ZH6-ZH7</f>
        <v>1282</v>
      </c>
      <c r="ZI8" s="23">
        <f>ZI6-ZI7</f>
        <v>1258</v>
      </c>
      <c r="ZJ8" s="23"/>
      <c r="ZK8" s="23">
        <f>ZK6-ZK7</f>
        <v>1282</v>
      </c>
      <c r="ZL8" s="23">
        <f>ZL6-ZL7</f>
        <v>1258</v>
      </c>
      <c r="ZM8" s="23"/>
      <c r="ZN8" s="23">
        <f>ZN6-ZN7</f>
        <v>1282</v>
      </c>
      <c r="ZO8" s="23">
        <f>ZO6-ZO7</f>
        <v>1258</v>
      </c>
      <c r="ZP8" s="23"/>
      <c r="ZQ8" s="23">
        <f>ZQ6-ZQ7</f>
        <v>1282</v>
      </c>
      <c r="ZR8" s="23">
        <f>ZR6-ZR7</f>
        <v>1258</v>
      </c>
      <c r="ZS8" s="23"/>
      <c r="ZT8" s="23">
        <f>ZT6-ZT7</f>
        <v>1282</v>
      </c>
      <c r="ZU8" s="23">
        <f>ZU6-ZU7</f>
        <v>1258</v>
      </c>
      <c r="ZV8" s="23"/>
      <c r="ZW8" s="23">
        <f>ZW6-ZW7</f>
        <v>1282</v>
      </c>
      <c r="ZX8" s="23">
        <f>ZX6-ZX7</f>
        <v>1258</v>
      </c>
      <c r="ZY8" s="23"/>
      <c r="ZZ8" s="23">
        <f>ZZ6-ZZ7</f>
        <v>1282</v>
      </c>
      <c r="AAA8" s="23">
        <f>AAA6-AAA7</f>
        <v>1258</v>
      </c>
      <c r="AAB8" s="23"/>
      <c r="AAC8" s="23">
        <f>AAC6-AAC7</f>
        <v>1282</v>
      </c>
      <c r="AAD8" s="23">
        <f>AAD6-AAD7</f>
        <v>1258</v>
      </c>
      <c r="AAE8" s="23"/>
      <c r="AAF8" s="23">
        <f>AAF6-AAF7</f>
        <v>1282</v>
      </c>
      <c r="AAG8" s="23">
        <f>AAG6-AAG7</f>
        <v>1258</v>
      </c>
      <c r="AAH8" s="23"/>
      <c r="AAI8" s="23"/>
      <c r="AAJ8" s="23">
        <f>AAJ6-AAJ7</f>
        <v>1282</v>
      </c>
      <c r="AAK8" s="23">
        <f>AAK6-AAK7</f>
        <v>1258</v>
      </c>
      <c r="AAL8" s="23"/>
      <c r="AAM8" s="23">
        <f>AAM6-AAM7</f>
        <v>1282</v>
      </c>
      <c r="AAN8" s="23">
        <f>AAN6-AAN7</f>
        <v>1258</v>
      </c>
      <c r="AAO8" s="23"/>
      <c r="AAP8" s="23">
        <f>AAP6-AAP7</f>
        <v>1282</v>
      </c>
      <c r="AAQ8" s="23">
        <f>AAQ6-AAQ7</f>
        <v>1258</v>
      </c>
      <c r="AAR8" s="23"/>
      <c r="AAS8" s="23">
        <f>AAS6-AAS7</f>
        <v>1282</v>
      </c>
      <c r="AAT8" s="23">
        <f>AAT6-AAT7</f>
        <v>1258</v>
      </c>
      <c r="AAU8" s="23"/>
      <c r="AAV8" s="23">
        <f>AAV6-AAV7</f>
        <v>1282</v>
      </c>
      <c r="AAW8" s="23">
        <f>AAW6-AAW7</f>
        <v>1258</v>
      </c>
      <c r="AAX8" s="23"/>
      <c r="AAY8" s="23">
        <f>AAY6-AAY7</f>
        <v>1282</v>
      </c>
      <c r="AAZ8" s="23">
        <f>AAZ6-AAZ7</f>
        <v>1258</v>
      </c>
      <c r="ABA8" s="23"/>
      <c r="ABB8" s="23"/>
      <c r="ABC8" s="23">
        <f>ABC6-ABC7</f>
        <v>1101</v>
      </c>
      <c r="ABD8" s="23">
        <f>ABD6-ABD7</f>
        <v>1089</v>
      </c>
      <c r="ABE8" s="23"/>
      <c r="ABF8" s="23">
        <f>ABF6-ABF7</f>
        <v>1089</v>
      </c>
      <c r="ABG8" s="23">
        <f>ABG6-ABG7</f>
        <v>1089</v>
      </c>
      <c r="ABH8" s="23"/>
      <c r="ABI8" s="23">
        <f>ABI6-ABI7</f>
        <v>1089</v>
      </c>
      <c r="ABJ8" s="23">
        <f>ABJ6-ABJ7</f>
        <v>1089</v>
      </c>
      <c r="ABK8" s="23"/>
      <c r="ABL8" s="23">
        <f>ABL6-ABL7</f>
        <v>1368</v>
      </c>
      <c r="ABM8" s="23">
        <f>ABM6-ABM7</f>
        <v>1368</v>
      </c>
      <c r="ABN8" s="23"/>
      <c r="ABO8" s="23">
        <f>ABO6-ABO7</f>
        <v>1368</v>
      </c>
      <c r="ABP8" s="23">
        <f>ABP6-ABP7</f>
        <v>1368</v>
      </c>
      <c r="ABQ8" s="23"/>
      <c r="ABR8" s="23">
        <f>ABR6-ABR7</f>
        <v>1368</v>
      </c>
      <c r="ABS8" s="23">
        <f>ABS6-ABS7</f>
        <v>1368</v>
      </c>
      <c r="ABT8" s="23"/>
      <c r="ABU8" s="23"/>
      <c r="ABV8" s="23">
        <f>ABV6-ABV7</f>
        <v>1368</v>
      </c>
      <c r="ABW8" s="23">
        <f>ABW6-ABW7</f>
        <v>1368</v>
      </c>
      <c r="ABX8" s="23"/>
      <c r="ABY8" s="23">
        <f>ABY6-ABY7</f>
        <v>1368</v>
      </c>
      <c r="ABZ8" s="23">
        <f>ABZ6-ABZ7</f>
        <v>1368</v>
      </c>
      <c r="ACA8" s="23"/>
      <c r="ACB8" s="23">
        <f>ACB6-ACB7</f>
        <v>1368</v>
      </c>
      <c r="ACC8" s="23">
        <f>ACC6-ACC7</f>
        <v>1368</v>
      </c>
      <c r="ACD8" s="23"/>
      <c r="ACE8" s="23">
        <f>ACE6-ACE7</f>
        <v>1368</v>
      </c>
      <c r="ACF8" s="23">
        <f>ACF6-ACF7</f>
        <v>1368</v>
      </c>
      <c r="ACG8" s="23"/>
      <c r="ACH8" s="23">
        <f>ACH6-ACH7</f>
        <v>1368</v>
      </c>
      <c r="ACI8" s="23">
        <f>ACI6-ACI7</f>
        <v>1368</v>
      </c>
      <c r="ACJ8" s="23"/>
      <c r="ACK8" s="23">
        <f>ACK6-ACK7</f>
        <v>1368</v>
      </c>
      <c r="ACL8" s="23">
        <f>ACL6-ACL7</f>
        <v>1368</v>
      </c>
      <c r="ACM8" s="23"/>
      <c r="ACN8" s="23"/>
      <c r="ACO8" s="23">
        <f>ACO6-ACO7</f>
        <v>1368</v>
      </c>
      <c r="ACP8" s="23">
        <f>ACP6-ACP7</f>
        <v>1395</v>
      </c>
      <c r="ACQ8" s="23"/>
      <c r="ACR8" s="23">
        <f>ACR6-ACR7</f>
        <v>1368</v>
      </c>
      <c r="ACS8" s="23">
        <f>ACS6-ACS7</f>
        <v>1395</v>
      </c>
      <c r="ACT8" s="23"/>
      <c r="ACU8" s="23">
        <f>ACU6-ACU7</f>
        <v>1368</v>
      </c>
      <c r="ACV8" s="23">
        <f>ACV6-ACV7</f>
        <v>1395</v>
      </c>
      <c r="ACW8" s="23"/>
      <c r="ACX8" s="23">
        <f>ACX6-ACX7</f>
        <v>1368</v>
      </c>
      <c r="ACY8" s="23">
        <f>ACY6-ACY7</f>
        <v>1395</v>
      </c>
      <c r="ACZ8" s="23"/>
      <c r="ADA8" s="23">
        <f>ADA6-ADA7</f>
        <v>1368</v>
      </c>
      <c r="ADB8" s="23">
        <f>ADB6-ADB7</f>
        <v>1395</v>
      </c>
      <c r="ADC8" s="23"/>
      <c r="ADD8" s="23">
        <f>ADD6-ADD7</f>
        <v>1368</v>
      </c>
      <c r="ADE8" s="23">
        <f>ADE6-ADE7</f>
        <v>1395</v>
      </c>
      <c r="ADF8" s="23"/>
      <c r="ADG8" s="23"/>
      <c r="ADH8" s="23">
        <f>ADH6-ADH7</f>
        <v>1368</v>
      </c>
      <c r="ADI8" s="23">
        <f>ADI6-ADI7</f>
        <v>1395</v>
      </c>
      <c r="ADJ8" s="23"/>
      <c r="ADK8" s="23">
        <f>ADK6-ADK7</f>
        <v>1368</v>
      </c>
      <c r="ADL8" s="23">
        <f>ADL6-ADL7</f>
        <v>1395</v>
      </c>
      <c r="ADM8" s="23"/>
      <c r="ADN8" s="23">
        <f>ADN6-ADN7</f>
        <v>1368</v>
      </c>
      <c r="ADO8" s="23">
        <f>ADO6-ADO7</f>
        <v>1395</v>
      </c>
      <c r="ADP8" s="23"/>
      <c r="ADQ8" s="23">
        <f>ADQ6-ADQ7</f>
        <v>1368</v>
      </c>
      <c r="ADR8" s="23">
        <f>ADR6-ADR7</f>
        <v>1395</v>
      </c>
      <c r="ADS8" s="23"/>
      <c r="ADT8" s="23">
        <f>ADT6-ADT7</f>
        <v>1368</v>
      </c>
      <c r="ADU8" s="23">
        <f>ADU6-ADU7</f>
        <v>1395</v>
      </c>
      <c r="ADV8" s="23"/>
      <c r="ADW8" s="23">
        <f>ADW6-ADW7</f>
        <v>1395</v>
      </c>
      <c r="ADX8" s="23"/>
      <c r="ADY8" s="23">
        <f t="shared" ref="ADY8:AEM8" si="376">ADY6-ADY7</f>
        <v>1395</v>
      </c>
      <c r="ADZ8" s="23">
        <f t="shared" si="376"/>
        <v>1220</v>
      </c>
      <c r="AEA8" s="23">
        <f t="shared" si="376"/>
        <v>1220</v>
      </c>
      <c r="AEB8" s="23"/>
      <c r="AEC8" s="23">
        <f>AEC6-AEC7</f>
        <v>1155</v>
      </c>
      <c r="AED8" s="23">
        <f t="shared" si="376"/>
        <v>1155</v>
      </c>
      <c r="AEE8" s="23"/>
      <c r="AEF8" s="23">
        <f>AEF6-AEF7</f>
        <v>1155</v>
      </c>
      <c r="AEG8" s="23">
        <f t="shared" si="376"/>
        <v>1155</v>
      </c>
      <c r="AEH8" s="23"/>
      <c r="AEI8" s="23">
        <f>AEI6-AEI7</f>
        <v>1155</v>
      </c>
      <c r="AEJ8" s="23">
        <f t="shared" si="376"/>
        <v>1155</v>
      </c>
      <c r="AEK8" s="23"/>
      <c r="AEL8" s="23">
        <f>AEL6-AEL7</f>
        <v>1155</v>
      </c>
      <c r="AEM8" s="23">
        <f t="shared" si="376"/>
        <v>1155</v>
      </c>
      <c r="AEN8" s="23"/>
      <c r="AEO8" s="23"/>
      <c r="AEP8" s="23">
        <f>AEP6-AEP7</f>
        <v>1155</v>
      </c>
      <c r="AEQ8" s="23">
        <f>AEQ6-AEQ7</f>
        <v>1155</v>
      </c>
      <c r="AER8" s="23"/>
      <c r="AES8" s="23">
        <f>AES6-AES7</f>
        <v>1155</v>
      </c>
      <c r="AET8" s="23">
        <f>AET6-AET7</f>
        <v>1155</v>
      </c>
      <c r="AEU8" s="23"/>
      <c r="AEV8" s="23">
        <f>AEV6-AEV7</f>
        <v>1155</v>
      </c>
      <c r="AEW8" s="23">
        <f>AEW6-AEW7</f>
        <v>1155</v>
      </c>
      <c r="AEX8" s="23"/>
      <c r="AEY8" s="23">
        <f>AEY6-AEY7</f>
        <v>1155</v>
      </c>
      <c r="AEZ8" s="23">
        <f>AEZ6-AEZ7</f>
        <v>1155</v>
      </c>
      <c r="AFA8" s="23"/>
      <c r="AFB8" s="23">
        <f>AFB6-AFB7</f>
        <v>1155</v>
      </c>
      <c r="AFC8" s="23">
        <f>AFC6-AFC7</f>
        <v>1155</v>
      </c>
      <c r="AFD8" s="23"/>
      <c r="AFE8" s="23">
        <f>AFE6-AFE7</f>
        <v>1155</v>
      </c>
      <c r="AFF8" s="23">
        <f>AFF6-AFF7</f>
        <v>1155</v>
      </c>
      <c r="AFG8" s="23"/>
      <c r="AFH8" s="23"/>
      <c r="AFI8" s="23">
        <f>AFI6-AFI7</f>
        <v>1155</v>
      </c>
      <c r="AFJ8" s="23">
        <f>AFJ6-AFJ7</f>
        <v>1155</v>
      </c>
      <c r="AFK8" s="23"/>
      <c r="AFL8" s="23">
        <f>AFL6-AFL7</f>
        <v>1155</v>
      </c>
      <c r="AFM8" s="23">
        <f>AFM6-AFM7</f>
        <v>1144</v>
      </c>
      <c r="AFN8" s="23"/>
      <c r="AFO8" s="23">
        <f>AFO6-AFO7</f>
        <v>1349</v>
      </c>
      <c r="AFP8" s="23">
        <f>AFP6-AFP7</f>
        <v>1349</v>
      </c>
      <c r="AFQ8" s="23"/>
      <c r="AFR8" s="23">
        <f>AFR6-AFR7</f>
        <v>1349</v>
      </c>
      <c r="AFS8" s="23">
        <f>AFS6-AFS7</f>
        <v>1349</v>
      </c>
      <c r="AFT8" s="23"/>
      <c r="AFU8" s="23">
        <f>AFU6-AFU7</f>
        <v>1349</v>
      </c>
      <c r="AFV8" s="23">
        <f>AFV6-AFV7</f>
        <v>1349</v>
      </c>
      <c r="AFW8" s="23"/>
      <c r="AFX8" s="23">
        <f>AFX6-AFX7</f>
        <v>1349</v>
      </c>
      <c r="AFY8" s="23">
        <f>AFY6-AFY7</f>
        <v>1349</v>
      </c>
      <c r="AFZ8" s="23"/>
      <c r="AGA8" s="23">
        <f>AGA6-AGA7</f>
        <v>1349</v>
      </c>
      <c r="AGB8" s="23">
        <f>AGB6-AGB7</f>
        <v>1349</v>
      </c>
      <c r="AGC8" s="23"/>
      <c r="AGD8" s="23">
        <f>AGD6-AGD7</f>
        <v>1349</v>
      </c>
      <c r="AGE8" s="23">
        <f>AGE6-AGE7</f>
        <v>1349</v>
      </c>
      <c r="AGF8" s="23"/>
      <c r="AGG8" s="23">
        <f>AGG6-AGG7</f>
        <v>1349</v>
      </c>
      <c r="AGH8" s="23">
        <f>AGH6-AGH7</f>
        <v>1349</v>
      </c>
      <c r="AGI8" s="23"/>
      <c r="AGJ8" s="23">
        <f>AGJ6-AGJ7</f>
        <v>1349</v>
      </c>
      <c r="AGK8" s="23">
        <f>AGK6-AGK7</f>
        <v>1349</v>
      </c>
      <c r="AGL8" s="23"/>
      <c r="AGM8" s="23">
        <f>AGM6-AGM7</f>
        <v>1349</v>
      </c>
      <c r="AGN8" s="23">
        <f>AGN6-AGN7</f>
        <v>1349</v>
      </c>
      <c r="AGO8" s="23"/>
      <c r="AGP8" s="23">
        <f>AGP6-AGP7</f>
        <v>1349</v>
      </c>
      <c r="AGQ8" s="23">
        <f>AGQ6-AGQ7</f>
        <v>1349</v>
      </c>
      <c r="AGR8" s="23"/>
      <c r="AGS8" s="23">
        <f>AGS6-AGS7</f>
        <v>1349</v>
      </c>
      <c r="AGT8" s="23">
        <f>AGT6-AGT7</f>
        <v>1349</v>
      </c>
      <c r="AGU8" s="23"/>
      <c r="AGV8" s="23"/>
      <c r="AGW8" s="23">
        <f>AGW6-AGW7</f>
        <v>1349</v>
      </c>
      <c r="AGX8" s="23">
        <f>AGX6-AGX7</f>
        <v>1349</v>
      </c>
      <c r="AGY8" s="23"/>
      <c r="AGZ8" s="23">
        <f>AGZ6-AGZ7</f>
        <v>1349</v>
      </c>
      <c r="AHA8" s="23">
        <f>AHA6-AHA7</f>
        <v>1349</v>
      </c>
      <c r="AHB8" s="23"/>
      <c r="AHC8" s="23">
        <f>AHC6-AHC7</f>
        <v>1349</v>
      </c>
      <c r="AHD8" s="23">
        <f>AHD6-AHD7</f>
        <v>1349</v>
      </c>
      <c r="AHE8" s="23"/>
      <c r="AHF8" s="23">
        <f>AHF6-AHF7</f>
        <v>1349</v>
      </c>
      <c r="AHG8" s="23">
        <f>AHG6-AHG7</f>
        <v>1349</v>
      </c>
      <c r="AHH8" s="23"/>
      <c r="AHI8" s="23">
        <f>AHI6-AHI7</f>
        <v>1375</v>
      </c>
      <c r="AHJ8" s="23">
        <f>AHJ6-AHJ7</f>
        <v>1375</v>
      </c>
      <c r="AHK8" s="23"/>
      <c r="AHL8" s="23">
        <f>AHL6-AHL7</f>
        <v>1315</v>
      </c>
      <c r="AHM8" s="23">
        <f>AHM6-AHM7</f>
        <v>1315</v>
      </c>
      <c r="AHN8" s="23"/>
      <c r="AHO8" s="23"/>
      <c r="AHP8" s="23">
        <f>AHP6-AHP7</f>
        <v>1315</v>
      </c>
      <c r="AHQ8" s="23">
        <f t="shared" ref="AHQ8:AIE8" si="377">AHQ6-AHQ7</f>
        <v>1315</v>
      </c>
      <c r="AHR8" s="23"/>
      <c r="AHS8" s="23">
        <f>AHS6-AHS7</f>
        <v>1315</v>
      </c>
      <c r="AHT8" s="23">
        <f t="shared" si="377"/>
        <v>1315</v>
      </c>
      <c r="AHU8" s="23"/>
      <c r="AHV8" s="23">
        <f>AHV6-AHV7</f>
        <v>1315</v>
      </c>
      <c r="AHW8" s="23">
        <f t="shared" si="377"/>
        <v>1315</v>
      </c>
      <c r="AHX8" s="23"/>
      <c r="AHY8" s="23">
        <f>AHY6-AHY7</f>
        <v>1315</v>
      </c>
      <c r="AHZ8" s="23">
        <f t="shared" si="377"/>
        <v>1315</v>
      </c>
      <c r="AIA8" s="23"/>
      <c r="AIB8" s="23">
        <f>AIB6-AIB7</f>
        <v>1315</v>
      </c>
      <c r="AIC8" s="23">
        <f t="shared" si="377"/>
        <v>1315</v>
      </c>
      <c r="AID8" s="23"/>
      <c r="AIE8" s="23">
        <f t="shared" si="377"/>
        <v>1315</v>
      </c>
      <c r="AIF8" s="23"/>
      <c r="AIG8" s="23">
        <f>AIG6-AIG7</f>
        <v>1315</v>
      </c>
      <c r="AIH8" s="23">
        <f t="shared" ref="AIH8:AIU8" si="378">AIH6-AIH7</f>
        <v>1315</v>
      </c>
      <c r="AII8" s="23"/>
      <c r="AIJ8" s="23">
        <f>AIJ6-AIJ7</f>
        <v>1315</v>
      </c>
      <c r="AIK8" s="23">
        <f t="shared" si="378"/>
        <v>1315</v>
      </c>
      <c r="AIL8" s="23"/>
      <c r="AIM8" s="23">
        <f>AIM6-AIM7</f>
        <v>1315</v>
      </c>
      <c r="AIN8" s="23">
        <f t="shared" si="378"/>
        <v>1315</v>
      </c>
      <c r="AIO8" s="23"/>
      <c r="AIP8" s="23">
        <f>AIP6-AIP7</f>
        <v>1315</v>
      </c>
      <c r="AIQ8" s="23">
        <f t="shared" si="378"/>
        <v>1315</v>
      </c>
      <c r="AIR8" s="23"/>
      <c r="AIS8" s="23">
        <f t="shared" si="378"/>
        <v>1315</v>
      </c>
      <c r="AIT8" s="23">
        <f>AIT6-AIT7</f>
        <v>1315</v>
      </c>
      <c r="AIU8" s="23">
        <f t="shared" si="378"/>
        <v>1315</v>
      </c>
      <c r="AIV8" s="23"/>
      <c r="AIW8" s="23">
        <f>AIW6-AIW7</f>
        <v>1315</v>
      </c>
      <c r="AIX8" s="23">
        <f t="shared" ref="AIX8" si="379">AIX6-AIX7</f>
        <v>1315</v>
      </c>
      <c r="AIY8" s="23"/>
      <c r="AIZ8" s="23">
        <f>AIZ6-AIZ7</f>
        <v>1315</v>
      </c>
      <c r="AJA8" s="23">
        <f t="shared" ref="AJA8:AJP8" si="380">AJA6-AJA7</f>
        <v>1315</v>
      </c>
      <c r="AJB8" s="23"/>
      <c r="AJC8" s="23">
        <f>AJC6-AJC7</f>
        <v>1315</v>
      </c>
      <c r="AJD8" s="23">
        <f t="shared" si="380"/>
        <v>1315</v>
      </c>
      <c r="AJE8" s="23"/>
      <c r="AJF8" s="23">
        <f>AJF6-AJF7</f>
        <v>1315</v>
      </c>
      <c r="AJG8" s="23">
        <f t="shared" si="380"/>
        <v>1315</v>
      </c>
      <c r="AJH8" s="23"/>
      <c r="AJI8" s="23">
        <f>AJI6-AJI7</f>
        <v>1315</v>
      </c>
      <c r="AJJ8" s="23">
        <f t="shared" si="380"/>
        <v>1315</v>
      </c>
      <c r="AJK8" s="23"/>
      <c r="AJL8" s="23">
        <f>AJL6-AJL7</f>
        <v>1315</v>
      </c>
      <c r="AJM8" s="23">
        <f t="shared" si="380"/>
        <v>1315</v>
      </c>
      <c r="AJN8" s="23"/>
      <c r="AJO8" s="23">
        <f>AJO6-AJO7</f>
        <v>1315</v>
      </c>
      <c r="AJP8" s="23">
        <f t="shared" si="380"/>
        <v>1315</v>
      </c>
      <c r="AJQ8" s="23"/>
      <c r="AJR8" s="23"/>
      <c r="AJS8" s="23">
        <f>AJS6-AJS7</f>
        <v>1315</v>
      </c>
      <c r="AJT8" s="23">
        <f t="shared" ref="AJT8:AKI8" si="381">AJT6-AJT7</f>
        <v>1315</v>
      </c>
      <c r="AJU8" s="23"/>
      <c r="AJV8" s="23">
        <f>AJV6-AJV7</f>
        <v>1315</v>
      </c>
      <c r="AJW8" s="23">
        <f t="shared" si="381"/>
        <v>1315</v>
      </c>
      <c r="AJX8" s="23"/>
      <c r="AJY8" s="23">
        <f>AJY6-AJY7</f>
        <v>1315</v>
      </c>
      <c r="AJZ8" s="23">
        <f t="shared" si="381"/>
        <v>1315</v>
      </c>
      <c r="AKA8" s="23"/>
      <c r="AKB8" s="23">
        <f>AKB6-AKB7</f>
        <v>1315</v>
      </c>
      <c r="AKC8" s="23">
        <f t="shared" si="381"/>
        <v>1315</v>
      </c>
      <c r="AKD8" s="23"/>
      <c r="AKE8" s="23">
        <f>AKE6-AKE7</f>
        <v>1315</v>
      </c>
      <c r="AKF8" s="23">
        <f t="shared" si="381"/>
        <v>1315</v>
      </c>
      <c r="AKG8" s="23"/>
      <c r="AKH8" s="23">
        <f>AKH6-AKH7</f>
        <v>1315</v>
      </c>
      <c r="AKI8" s="23">
        <f t="shared" si="381"/>
        <v>1315</v>
      </c>
      <c r="AKJ8" s="23"/>
      <c r="AKK8" s="23"/>
      <c r="AKL8" s="23">
        <f>AKL6-AKL7</f>
        <v>1425</v>
      </c>
      <c r="AKM8" s="23">
        <f t="shared" ref="AKM8:ALB8" si="382">AKM6-AKM7</f>
        <v>1425</v>
      </c>
      <c r="AKN8" s="23"/>
      <c r="AKO8" s="23">
        <f>AKO6-AKO7</f>
        <v>1425</v>
      </c>
      <c r="AKP8" s="23">
        <f t="shared" si="382"/>
        <v>1425</v>
      </c>
      <c r="AKQ8" s="23"/>
      <c r="AKR8" s="23">
        <f>AKR6-AKR7</f>
        <v>1425</v>
      </c>
      <c r="AKS8" s="23">
        <f t="shared" si="382"/>
        <v>1425</v>
      </c>
      <c r="AKT8" s="23"/>
      <c r="AKU8" s="23">
        <f>AKU6-AKU7</f>
        <v>1425</v>
      </c>
      <c r="AKV8" s="23">
        <f t="shared" si="382"/>
        <v>1425</v>
      </c>
      <c r="AKW8" s="23"/>
      <c r="AKX8" s="23">
        <f>AKX6-AKX7</f>
        <v>1425</v>
      </c>
      <c r="AKY8" s="23">
        <f t="shared" si="382"/>
        <v>1425</v>
      </c>
      <c r="AKZ8" s="23"/>
      <c r="ALA8" s="23">
        <f>ALA6-ALA7</f>
        <v>1425</v>
      </c>
      <c r="ALB8" s="23">
        <f t="shared" si="382"/>
        <v>1425</v>
      </c>
      <c r="ALC8" s="23"/>
      <c r="ALD8" s="23"/>
      <c r="ALE8" s="23">
        <f>ALE6-ALE7</f>
        <v>1425</v>
      </c>
      <c r="ALF8" s="23">
        <f t="shared" ref="ALF8:ALU8" si="383">ALF6-ALF7</f>
        <v>1425</v>
      </c>
      <c r="ALG8" s="23"/>
      <c r="ALH8" s="23">
        <f>ALH6-ALH7</f>
        <v>1425</v>
      </c>
      <c r="ALI8" s="23">
        <f t="shared" si="383"/>
        <v>1425</v>
      </c>
      <c r="ALJ8" s="23"/>
      <c r="ALK8" s="23">
        <f>ALK6-ALK7</f>
        <v>1425</v>
      </c>
      <c r="ALL8" s="23">
        <f t="shared" si="383"/>
        <v>1425</v>
      </c>
      <c r="ALM8" s="23"/>
      <c r="ALN8" s="23">
        <f>ALN6-ALN7</f>
        <v>1425</v>
      </c>
      <c r="ALO8" s="23">
        <f t="shared" si="383"/>
        <v>1425</v>
      </c>
      <c r="ALP8" s="23"/>
      <c r="ALQ8" s="23">
        <f>ALQ6-ALQ7</f>
        <v>1425</v>
      </c>
      <c r="ALR8" s="23">
        <f t="shared" si="383"/>
        <v>1425</v>
      </c>
      <c r="ALS8" s="23"/>
      <c r="ALT8" s="23">
        <f>ALT6-ALT7</f>
        <v>1425</v>
      </c>
      <c r="ALU8" s="23">
        <f t="shared" si="383"/>
        <v>1425</v>
      </c>
      <c r="ALV8" s="23"/>
      <c r="ALW8" s="23"/>
      <c r="ALX8" s="23">
        <f>ALX6-ALX7</f>
        <v>1359</v>
      </c>
      <c r="ALY8" s="23">
        <f t="shared" ref="ALY8:AMN8" si="384">ALY6-ALY7</f>
        <v>1359</v>
      </c>
      <c r="ALZ8" s="23"/>
      <c r="AMA8" s="23">
        <f>AMA6-AMA7</f>
        <v>1359</v>
      </c>
      <c r="AMB8" s="23">
        <f t="shared" si="384"/>
        <v>1359</v>
      </c>
      <c r="AMC8" s="23"/>
      <c r="AMD8" s="23">
        <f>AMD6-AMD7</f>
        <v>1359</v>
      </c>
      <c r="AME8" s="23">
        <f t="shared" si="384"/>
        <v>1359</v>
      </c>
      <c r="AMF8" s="23"/>
      <c r="AMG8" s="23">
        <f>AMG6-AMG7</f>
        <v>1359</v>
      </c>
      <c r="AMH8" s="23">
        <f t="shared" si="384"/>
        <v>1359</v>
      </c>
      <c r="AMI8" s="23"/>
      <c r="AMJ8" s="23">
        <f>AMJ6-AMJ7</f>
        <v>1359</v>
      </c>
      <c r="AMK8" s="23">
        <f t="shared" si="384"/>
        <v>1359</v>
      </c>
      <c r="AML8" s="23"/>
      <c r="AMM8" s="23">
        <f>AMM6-AMM7</f>
        <v>1359</v>
      </c>
      <c r="AMN8" s="23">
        <f t="shared" si="384"/>
        <v>1359</v>
      </c>
      <c r="AMO8" s="23"/>
      <c r="AMP8" s="23"/>
      <c r="AMQ8" s="23">
        <f>AMQ6-AMQ7</f>
        <v>1359</v>
      </c>
      <c r="AMR8" s="23">
        <f t="shared" ref="AMR8:ANG8" si="385">AMR6-AMR7</f>
        <v>1359</v>
      </c>
      <c r="AMS8" s="23"/>
      <c r="AMT8" s="23">
        <f>AMT6-AMT7</f>
        <v>1359</v>
      </c>
      <c r="AMU8" s="23">
        <f t="shared" si="385"/>
        <v>1359</v>
      </c>
      <c r="AMV8" s="23"/>
      <c r="AMW8" s="23">
        <f>AMW6-AMW7</f>
        <v>1359</v>
      </c>
      <c r="AMX8" s="23">
        <f t="shared" si="385"/>
        <v>1359</v>
      </c>
      <c r="AMY8" s="23"/>
      <c r="AMZ8" s="23">
        <f>AMZ6-AMZ7</f>
        <v>1359</v>
      </c>
      <c r="ANA8" s="23">
        <f t="shared" si="385"/>
        <v>1359</v>
      </c>
      <c r="ANB8" s="23"/>
      <c r="ANC8" s="23">
        <f>ANC6-ANC7</f>
        <v>1359</v>
      </c>
      <c r="AND8" s="23">
        <f t="shared" si="385"/>
        <v>1359</v>
      </c>
      <c r="ANE8" s="23"/>
      <c r="ANF8" s="23">
        <f>ANF6-ANF7</f>
        <v>1359</v>
      </c>
      <c r="ANG8" s="23">
        <f t="shared" si="385"/>
        <v>1359</v>
      </c>
      <c r="ANH8" s="23"/>
      <c r="ANI8" s="23"/>
      <c r="ANJ8" s="23">
        <f>ANJ6-ANJ7</f>
        <v>1359</v>
      </c>
      <c r="ANK8" s="23">
        <f t="shared" ref="ANK8:AOA8" si="386">ANK6-ANK7</f>
        <v>1359</v>
      </c>
      <c r="ANL8" s="23"/>
      <c r="ANM8" s="23">
        <f>ANM6-ANM7</f>
        <v>1359</v>
      </c>
      <c r="ANN8" s="23">
        <f t="shared" si="386"/>
        <v>1359</v>
      </c>
      <c r="ANO8" s="23"/>
      <c r="ANP8" s="23">
        <f>ANP6-ANP7</f>
        <v>1387</v>
      </c>
      <c r="ANQ8" s="23">
        <f t="shared" si="386"/>
        <v>1387</v>
      </c>
      <c r="ANR8" s="23"/>
      <c r="ANS8" s="23">
        <f t="shared" si="386"/>
        <v>1387</v>
      </c>
      <c r="ANT8" s="23">
        <f>ANT6-ANT7</f>
        <v>1387</v>
      </c>
      <c r="ANU8" s="23">
        <f t="shared" si="386"/>
        <v>1374</v>
      </c>
      <c r="ANV8" s="23"/>
      <c r="ANW8" s="23">
        <f>ANW6-ANW7</f>
        <v>1387</v>
      </c>
      <c r="ANX8" s="23">
        <f t="shared" si="386"/>
        <v>1374</v>
      </c>
      <c r="ANY8" s="23"/>
      <c r="ANZ8" s="23">
        <f>ANZ6-ANZ7</f>
        <v>1387</v>
      </c>
      <c r="AOA8" s="23">
        <f t="shared" si="386"/>
        <v>1374</v>
      </c>
      <c r="AOB8" s="23"/>
      <c r="AOC8" s="23">
        <f>AOC6-AOC7</f>
        <v>1387</v>
      </c>
      <c r="AOD8" s="23">
        <f t="shared" ref="AOD8:AOS8" si="387">AOD6-AOD7</f>
        <v>1374</v>
      </c>
      <c r="AOE8" s="23"/>
      <c r="AOF8" s="23">
        <f>AOF6-AOF7</f>
        <v>1387</v>
      </c>
      <c r="AOG8" s="23">
        <f t="shared" si="387"/>
        <v>1374</v>
      </c>
      <c r="AOH8" s="23"/>
      <c r="AOI8" s="23">
        <f>AOI6-AOI7</f>
        <v>1387</v>
      </c>
      <c r="AOJ8" s="23">
        <f t="shared" si="387"/>
        <v>1374</v>
      </c>
      <c r="AOK8" s="23"/>
      <c r="AOL8" s="23">
        <f>AOL6-AOL7</f>
        <v>1387</v>
      </c>
      <c r="AOM8" s="23">
        <f t="shared" si="387"/>
        <v>1374</v>
      </c>
      <c r="AON8" s="23"/>
      <c r="AOO8" s="23">
        <f>AOO6-AOO7</f>
        <v>1374</v>
      </c>
      <c r="AOP8" s="23">
        <f t="shared" si="387"/>
        <v>1374</v>
      </c>
      <c r="AOQ8" s="23"/>
      <c r="AOR8" s="23">
        <f>AOR6-AOR7</f>
        <v>1374</v>
      </c>
      <c r="AOS8" s="23">
        <f t="shared" si="387"/>
        <v>1374</v>
      </c>
      <c r="AOT8" s="23"/>
      <c r="AOU8" s="23"/>
      <c r="AOV8" s="23">
        <f>AOV6-AOV7</f>
        <v>1374</v>
      </c>
      <c r="AOW8" s="23">
        <f t="shared" ref="AOW8:APC8" si="388">AOW6-AOW7</f>
        <v>1374</v>
      </c>
      <c r="AOX8" s="23"/>
      <c r="AOY8" s="23">
        <f>AOY6-AOY7</f>
        <v>1374</v>
      </c>
      <c r="AOZ8" s="23">
        <f t="shared" si="388"/>
        <v>1374</v>
      </c>
      <c r="APA8" s="23"/>
      <c r="APB8" s="23">
        <f>APB6-APB7</f>
        <v>1374</v>
      </c>
      <c r="APC8" s="23">
        <f t="shared" si="388"/>
        <v>1374</v>
      </c>
      <c r="APD8" s="23"/>
      <c r="APE8" s="23">
        <f>APE6-APE7</f>
        <v>1086</v>
      </c>
      <c r="APF8" s="23">
        <f>APF5-APF7</f>
        <v>1374</v>
      </c>
      <c r="APG8" s="23"/>
      <c r="APH8" s="23">
        <f>APH6-APH7</f>
        <v>1086</v>
      </c>
      <c r="API8" s="23">
        <f t="shared" ref="API8:APO8" si="389">API5-API7</f>
        <v>1374</v>
      </c>
      <c r="APJ8" s="23"/>
      <c r="APK8" s="23">
        <f>APK6-APK7</f>
        <v>1086</v>
      </c>
      <c r="APL8" s="23">
        <f t="shared" si="389"/>
        <v>1374</v>
      </c>
      <c r="APM8" s="23"/>
      <c r="APN8" s="23">
        <f>APN6-APN7</f>
        <v>1086</v>
      </c>
      <c r="APO8" s="23">
        <f t="shared" si="389"/>
        <v>1374</v>
      </c>
      <c r="APP8" s="23"/>
      <c r="APQ8" s="154">
        <f>APQ5-APQ7</f>
        <v>1374</v>
      </c>
      <c r="APR8" s="154">
        <f t="shared" ref="APR8:APT8" si="390">APR5-APR7</f>
        <v>1374</v>
      </c>
      <c r="APS8" s="154">
        <f t="shared" si="390"/>
        <v>1374</v>
      </c>
      <c r="APT8" s="154">
        <f t="shared" si="390"/>
        <v>1374</v>
      </c>
      <c r="APU8" s="23">
        <f>APU6-APU7</f>
        <v>1194</v>
      </c>
      <c r="APV8" s="23">
        <f t="shared" ref="APV8:APY8" si="391">APV6-APV7</f>
        <v>1194</v>
      </c>
      <c r="APW8" s="23"/>
      <c r="APX8" s="23">
        <f>APX6-APX7</f>
        <v>1194</v>
      </c>
      <c r="APY8" s="23">
        <f t="shared" si="391"/>
        <v>1194</v>
      </c>
      <c r="APZ8" s="23"/>
      <c r="AQA8" s="23"/>
      <c r="AQB8" s="23">
        <f>AQB6-AQB7</f>
        <v>1194</v>
      </c>
      <c r="AQC8" s="23">
        <f t="shared" ref="AQC8:AQR8" si="392">AQC6-AQC7</f>
        <v>1194</v>
      </c>
      <c r="AQD8" s="23"/>
      <c r="AQE8" s="23">
        <f>AQE6-AQE7</f>
        <v>1194</v>
      </c>
      <c r="AQF8" s="23">
        <f t="shared" si="392"/>
        <v>1194</v>
      </c>
      <c r="AQG8" s="23"/>
      <c r="AQH8" s="23">
        <f>AQH6-AQH7</f>
        <v>1194</v>
      </c>
      <c r="AQI8" s="23">
        <f t="shared" si="392"/>
        <v>1194</v>
      </c>
      <c r="AQJ8" s="23"/>
      <c r="AQK8" s="23">
        <f>AQK6-AQK7</f>
        <v>1194</v>
      </c>
      <c r="AQL8" s="23">
        <f t="shared" si="392"/>
        <v>1194</v>
      </c>
      <c r="AQM8" s="23"/>
      <c r="AQN8" s="23">
        <f>AQN6-AQN7</f>
        <v>1194</v>
      </c>
      <c r="AQO8" s="23">
        <f t="shared" si="392"/>
        <v>1194</v>
      </c>
      <c r="AQP8" s="23"/>
      <c r="AQQ8" s="23">
        <f>AQQ6-AQQ7</f>
        <v>1264</v>
      </c>
      <c r="AQR8" s="23">
        <f t="shared" si="392"/>
        <v>1264</v>
      </c>
      <c r="AQS8" s="23"/>
      <c r="AQT8" s="23"/>
      <c r="AQU8" s="23">
        <f>AQU6-AQU7</f>
        <v>1264</v>
      </c>
      <c r="AQV8" s="23">
        <f t="shared" ref="AQV8:ARK8" si="393">AQV6-AQV7</f>
        <v>1264</v>
      </c>
      <c r="AQW8" s="23"/>
      <c r="AQX8" s="23">
        <f>AQX6-AQX7</f>
        <v>1264</v>
      </c>
      <c r="AQY8" s="23">
        <f t="shared" si="393"/>
        <v>1264</v>
      </c>
      <c r="AQZ8" s="23"/>
      <c r="ARA8" s="23">
        <f>ARA6-ARA7</f>
        <v>1264</v>
      </c>
      <c r="ARB8" s="23">
        <f t="shared" si="393"/>
        <v>1264</v>
      </c>
      <c r="ARC8" s="23"/>
      <c r="ARD8" s="23">
        <f>ARD6-ARD7</f>
        <v>1264</v>
      </c>
      <c r="ARE8" s="23">
        <f t="shared" si="393"/>
        <v>1264</v>
      </c>
      <c r="ARF8" s="23"/>
      <c r="ARG8" s="23">
        <f>ARG6-ARG7</f>
        <v>1264</v>
      </c>
      <c r="ARH8" s="23">
        <f t="shared" si="393"/>
        <v>1264</v>
      </c>
      <c r="ARI8" s="23"/>
      <c r="ARJ8" s="23">
        <f>ARJ6-ARJ7</f>
        <v>1264</v>
      </c>
      <c r="ARK8" s="23">
        <f t="shared" si="393"/>
        <v>1264</v>
      </c>
      <c r="ARL8" s="23"/>
      <c r="ARM8" s="23"/>
      <c r="ARN8" s="23">
        <f>ARN6-ARN7</f>
        <v>1264</v>
      </c>
      <c r="ARO8" s="23">
        <f t="shared" ref="ARO8:ASD8" si="394">ARO6-ARO7</f>
        <v>1264</v>
      </c>
      <c r="ARP8" s="23"/>
      <c r="ARQ8" s="23">
        <f>ARQ6-ARQ7</f>
        <v>1264</v>
      </c>
      <c r="ARR8" s="23">
        <f t="shared" si="394"/>
        <v>1264</v>
      </c>
      <c r="ARS8" s="23"/>
      <c r="ART8" s="23">
        <f>ART6-ART7</f>
        <v>1264</v>
      </c>
      <c r="ARU8" s="23">
        <f t="shared" si="394"/>
        <v>1264</v>
      </c>
      <c r="ARV8" s="23"/>
      <c r="ARW8" s="23">
        <f>ARW6-ARW7</f>
        <v>1264</v>
      </c>
      <c r="ARX8" s="23">
        <f t="shared" si="394"/>
        <v>1264</v>
      </c>
      <c r="ARY8" s="23"/>
      <c r="ARZ8" s="23">
        <f>ARZ6-ARZ7</f>
        <v>1264</v>
      </c>
      <c r="ASA8" s="23">
        <f t="shared" si="394"/>
        <v>1264</v>
      </c>
      <c r="ASB8" s="23"/>
      <c r="ASC8" s="23">
        <f>ASC6-ASC7</f>
        <v>1264</v>
      </c>
      <c r="ASD8" s="23">
        <f t="shared" si="394"/>
        <v>1264</v>
      </c>
      <c r="ASE8" s="23"/>
      <c r="ASF8" s="23"/>
      <c r="ASG8" s="23">
        <f>ASG6-ASG7</f>
        <v>1345</v>
      </c>
      <c r="ASH8" s="23">
        <f t="shared" ref="ASH8:ASW8" si="395">ASH6-ASH7</f>
        <v>1345</v>
      </c>
      <c r="ASI8" s="23"/>
      <c r="ASJ8" s="23">
        <f>ASJ6-ASJ7</f>
        <v>1345</v>
      </c>
      <c r="ASK8" s="23">
        <f t="shared" si="395"/>
        <v>1345</v>
      </c>
      <c r="ASL8" s="23"/>
      <c r="ASM8" s="23">
        <f>ASM6-ASM7</f>
        <v>1345</v>
      </c>
      <c r="ASN8" s="23">
        <f t="shared" si="395"/>
        <v>1345</v>
      </c>
      <c r="ASO8" s="23"/>
      <c r="ASP8" s="23">
        <f>ASP6-ASP7</f>
        <v>1345</v>
      </c>
      <c r="ASQ8" s="23">
        <f t="shared" si="395"/>
        <v>1345</v>
      </c>
      <c r="ASR8" s="23"/>
      <c r="ASS8" s="23">
        <f>ASS6-ASS7</f>
        <v>1345</v>
      </c>
      <c r="AST8" s="23">
        <f t="shared" si="395"/>
        <v>1345</v>
      </c>
      <c r="ASU8" s="23"/>
      <c r="ASV8" s="23">
        <f>ASV6-ASV7</f>
        <v>1345</v>
      </c>
      <c r="ASW8" s="23">
        <f t="shared" si="395"/>
        <v>1345</v>
      </c>
      <c r="ASX8" s="23"/>
      <c r="ASY8" s="23"/>
      <c r="ASZ8" s="23">
        <f>ASZ6-ASZ7</f>
        <v>1345</v>
      </c>
      <c r="ATA8" s="23">
        <f t="shared" ref="ATA8:ATP8" si="396">ATA6-ATA7</f>
        <v>1345</v>
      </c>
      <c r="ATB8" s="23"/>
      <c r="ATC8" s="23">
        <f>ATC6-ATC7</f>
        <v>1345</v>
      </c>
      <c r="ATD8" s="23">
        <f t="shared" si="396"/>
        <v>1345</v>
      </c>
      <c r="ATE8" s="23"/>
      <c r="ATF8" s="23">
        <f>ATF6-ATF7</f>
        <v>1345</v>
      </c>
      <c r="ATG8" s="23">
        <f t="shared" si="396"/>
        <v>1345</v>
      </c>
      <c r="ATH8" s="23"/>
      <c r="ATI8" s="23">
        <f>ATI6-ATI7</f>
        <v>1345</v>
      </c>
      <c r="ATJ8" s="23">
        <f t="shared" si="396"/>
        <v>1345</v>
      </c>
      <c r="ATK8" s="23"/>
      <c r="ATL8" s="23">
        <f>ATL6-ATL7</f>
        <v>1345</v>
      </c>
      <c r="ATM8" s="23">
        <f t="shared" si="396"/>
        <v>1345</v>
      </c>
      <c r="ATN8" s="23"/>
      <c r="ATO8" s="23">
        <f>ATO6-ATO7</f>
        <v>1345</v>
      </c>
      <c r="ATP8" s="23">
        <f t="shared" si="396"/>
        <v>1345</v>
      </c>
      <c r="ATQ8" s="23"/>
      <c r="ATR8" s="23"/>
      <c r="ATS8" s="23">
        <f>ATS6-ATS7</f>
        <v>1384</v>
      </c>
      <c r="ATT8" s="23">
        <f t="shared" ref="ATT8:AUI8" si="397">ATT6-ATT7</f>
        <v>1297</v>
      </c>
      <c r="ATU8" s="23"/>
      <c r="ATV8" s="23">
        <f>ATV6-ATV7</f>
        <v>1384</v>
      </c>
      <c r="ATW8" s="23">
        <f t="shared" si="397"/>
        <v>1297</v>
      </c>
      <c r="ATX8" s="23"/>
      <c r="ATY8" s="23">
        <f>ATY6-ATY7</f>
        <v>1384</v>
      </c>
      <c r="ATZ8" s="23">
        <f t="shared" si="397"/>
        <v>1297</v>
      </c>
      <c r="AUA8" s="23"/>
      <c r="AUB8" s="23">
        <f>AUB6-AUB7</f>
        <v>1297</v>
      </c>
      <c r="AUC8" s="23">
        <f t="shared" si="397"/>
        <v>1297</v>
      </c>
      <c r="AUD8" s="23"/>
      <c r="AUE8" s="23">
        <f>AUE6-AUE7</f>
        <v>1297</v>
      </c>
      <c r="AUF8" s="23">
        <f t="shared" si="397"/>
        <v>1297</v>
      </c>
      <c r="AUG8" s="23"/>
      <c r="AUH8" s="23">
        <f>AUH6-AUH7</f>
        <v>1297</v>
      </c>
      <c r="AUI8" s="23">
        <f t="shared" si="397"/>
        <v>1297</v>
      </c>
      <c r="AUJ8" s="23"/>
      <c r="AUK8" s="23"/>
      <c r="AUL8" s="23">
        <f>AUL6-AUL7</f>
        <v>1297</v>
      </c>
      <c r="AUM8" s="23">
        <f t="shared" ref="AUM8:AVB8" si="398">AUM6-AUM7</f>
        <v>1297</v>
      </c>
      <c r="AUN8" s="23"/>
      <c r="AUO8" s="23">
        <f>AUO6-AUO7</f>
        <v>1297</v>
      </c>
      <c r="AUP8" s="23">
        <f t="shared" si="398"/>
        <v>1297</v>
      </c>
      <c r="AUQ8" s="23"/>
      <c r="AUR8" s="23">
        <f>AUR6-AUR7</f>
        <v>1297</v>
      </c>
      <c r="AUS8" s="23">
        <f t="shared" si="398"/>
        <v>1297</v>
      </c>
      <c r="AUT8" s="23"/>
      <c r="AUU8" s="23">
        <f>AUU6-AUU7</f>
        <v>1297</v>
      </c>
      <c r="AUV8" s="23">
        <f t="shared" si="398"/>
        <v>1297</v>
      </c>
      <c r="AUW8" s="23"/>
      <c r="AUX8" s="23">
        <f>AUX6-AUX7</f>
        <v>1297</v>
      </c>
      <c r="AUY8" s="23">
        <f t="shared" si="398"/>
        <v>1297</v>
      </c>
      <c r="AUZ8" s="23"/>
      <c r="AVA8" s="23">
        <f>AVA6-AVA7</f>
        <v>1297</v>
      </c>
      <c r="AVB8" s="23">
        <f t="shared" si="398"/>
        <v>1297</v>
      </c>
      <c r="AVC8" s="23"/>
      <c r="AVD8" s="23"/>
      <c r="AVE8" s="23">
        <f>AVE6-AVE7</f>
        <v>1297</v>
      </c>
      <c r="AVF8" s="23">
        <f t="shared" ref="AVF8:AVU8" si="399">AVF6-AVF7</f>
        <v>1297</v>
      </c>
      <c r="AVG8" s="23"/>
      <c r="AVH8" s="23">
        <f>AVH6-AVH7</f>
        <v>1325</v>
      </c>
      <c r="AVI8" s="23">
        <f t="shared" si="399"/>
        <v>1325</v>
      </c>
      <c r="AVJ8" s="23"/>
      <c r="AVK8" s="23">
        <f>AVK6-AVK7</f>
        <v>1325</v>
      </c>
      <c r="AVL8" s="23">
        <f t="shared" si="399"/>
        <v>1325</v>
      </c>
      <c r="AVM8" s="23"/>
      <c r="AVN8" s="23">
        <f>AVN6-AVN7</f>
        <v>1325</v>
      </c>
      <c r="AVO8" s="23">
        <f t="shared" si="399"/>
        <v>1325</v>
      </c>
      <c r="AVP8" s="23"/>
      <c r="AVQ8" s="23">
        <f>AVQ6-AVQ7</f>
        <v>1325</v>
      </c>
      <c r="AVR8" s="23">
        <f t="shared" si="399"/>
        <v>1325</v>
      </c>
      <c r="AVS8" s="23"/>
      <c r="AVT8" s="23">
        <f>AVT6-AVT7</f>
        <v>1325</v>
      </c>
      <c r="AVU8" s="23">
        <f t="shared" si="399"/>
        <v>1325</v>
      </c>
      <c r="AVV8" s="23"/>
      <c r="AVW8" s="23"/>
      <c r="AVX8" s="23">
        <f>AVX6-AVX7</f>
        <v>1325</v>
      </c>
      <c r="AVY8" s="23">
        <f t="shared" ref="AVY8:AWK8" si="400">AVY6-AVY7</f>
        <v>1325</v>
      </c>
      <c r="AVZ8" s="23"/>
      <c r="AWA8" s="23">
        <f>AWA6-AWA7</f>
        <v>1325</v>
      </c>
      <c r="AWB8" s="23">
        <f t="shared" si="400"/>
        <v>1325</v>
      </c>
      <c r="AWC8" s="23"/>
      <c r="AWD8" s="23">
        <f>AWD6-AWD7</f>
        <v>1325</v>
      </c>
      <c r="AWE8" s="23">
        <f t="shared" si="400"/>
        <v>1325</v>
      </c>
      <c r="AWF8" s="23"/>
      <c r="AWG8" s="23">
        <f>AWG6-AWG7</f>
        <v>1325</v>
      </c>
      <c r="AWH8" s="23">
        <f t="shared" si="400"/>
        <v>1325</v>
      </c>
      <c r="AWI8" s="23"/>
      <c r="AWJ8" s="23">
        <f t="shared" si="400"/>
        <v>1325</v>
      </c>
      <c r="AWK8" s="23">
        <f t="shared" si="400"/>
        <v>1325</v>
      </c>
      <c r="AWL8" s="23"/>
      <c r="AWM8" s="23">
        <f t="shared" ref="AWM8:AWR8" si="401">AWM6-AWM7</f>
        <v>1325</v>
      </c>
      <c r="AWN8" s="23">
        <f t="shared" si="401"/>
        <v>1325</v>
      </c>
      <c r="AWO8" s="23">
        <f t="shared" si="401"/>
        <v>1325</v>
      </c>
      <c r="AWP8" s="23">
        <f t="shared" si="401"/>
        <v>1303</v>
      </c>
      <c r="AWQ8" s="23">
        <f t="shared" si="401"/>
        <v>1303</v>
      </c>
      <c r="AWR8" s="23">
        <f t="shared" si="401"/>
        <v>1303</v>
      </c>
      <c r="AWS8" s="23"/>
      <c r="AWT8" s="23">
        <f t="shared" ref="AWT8:AWY8" si="402">AWT6-AWT7</f>
        <v>1303</v>
      </c>
      <c r="AWU8" s="23">
        <f t="shared" si="402"/>
        <v>1303</v>
      </c>
      <c r="AWV8" s="23">
        <f t="shared" si="402"/>
        <v>1303</v>
      </c>
      <c r="AWW8" s="23">
        <f t="shared" si="402"/>
        <v>1303</v>
      </c>
      <c r="AWX8" s="23">
        <f t="shared" si="402"/>
        <v>1303</v>
      </c>
      <c r="AWY8" s="23">
        <f t="shared" si="402"/>
        <v>1303</v>
      </c>
      <c r="AWZ8" s="23"/>
      <c r="AXA8" s="23">
        <f t="shared" ref="AXA8:AXF8" si="403">AXA6-AXA7</f>
        <v>1303</v>
      </c>
      <c r="AXB8" s="23">
        <f t="shared" si="403"/>
        <v>1303</v>
      </c>
      <c r="AXC8" s="23">
        <f t="shared" si="403"/>
        <v>1303</v>
      </c>
      <c r="AXD8" s="23">
        <f t="shared" si="403"/>
        <v>1303</v>
      </c>
      <c r="AXE8" s="23">
        <f t="shared" si="403"/>
        <v>1303</v>
      </c>
      <c r="AXF8" s="23">
        <f t="shared" si="403"/>
        <v>1303</v>
      </c>
      <c r="AXG8" s="23"/>
      <c r="AXH8" s="23">
        <f t="shared" ref="AXH8:AXM8" si="404">AXH6-AXH7</f>
        <v>1303</v>
      </c>
      <c r="AXI8" s="23">
        <f t="shared" si="404"/>
        <v>1303</v>
      </c>
      <c r="AXJ8" s="23">
        <f t="shared" si="404"/>
        <v>1286</v>
      </c>
      <c r="AXK8" s="23">
        <f t="shared" si="404"/>
        <v>1286</v>
      </c>
      <c r="AXL8" s="23">
        <f t="shared" si="404"/>
        <v>1286</v>
      </c>
      <c r="AXM8" s="23">
        <f t="shared" si="404"/>
        <v>1286</v>
      </c>
      <c r="AXN8" s="23"/>
      <c r="AXO8" s="23">
        <f t="shared" ref="AXO8:AXT8" si="405">AXO6-AXO7</f>
        <v>1286</v>
      </c>
      <c r="AXP8" s="23">
        <f t="shared" si="405"/>
        <v>1286</v>
      </c>
      <c r="AXQ8" s="23">
        <f t="shared" si="405"/>
        <v>1286</v>
      </c>
      <c r="AXR8" s="23">
        <f t="shared" si="405"/>
        <v>1286</v>
      </c>
      <c r="AXS8" s="23">
        <f t="shared" si="405"/>
        <v>1286</v>
      </c>
      <c r="AXT8" s="23">
        <f t="shared" si="405"/>
        <v>1286</v>
      </c>
      <c r="AXU8" s="23"/>
      <c r="AXV8" s="23">
        <f t="shared" ref="AXV8:AYA8" si="406">AXV6-AXV7</f>
        <v>1409</v>
      </c>
      <c r="AXW8" s="23">
        <f t="shared" si="406"/>
        <v>1409</v>
      </c>
      <c r="AXX8" s="23">
        <f t="shared" si="406"/>
        <v>1409</v>
      </c>
      <c r="AXY8" s="23">
        <f t="shared" si="406"/>
        <v>1409</v>
      </c>
      <c r="AXZ8" s="23">
        <f t="shared" si="406"/>
        <v>1409</v>
      </c>
      <c r="AYA8" s="23">
        <f t="shared" si="406"/>
        <v>1409</v>
      </c>
      <c r="AYB8" s="23"/>
      <c r="AYC8" s="23">
        <f t="shared" ref="AYC8:AYH8" si="407">AYC6-AYC7</f>
        <v>1409</v>
      </c>
      <c r="AYD8" s="23">
        <f t="shared" si="407"/>
        <v>1409</v>
      </c>
      <c r="AYE8" s="23">
        <f t="shared" si="407"/>
        <v>1409</v>
      </c>
      <c r="AYF8" s="23">
        <f t="shared" si="407"/>
        <v>1409</v>
      </c>
      <c r="AYG8" s="23">
        <f t="shared" si="407"/>
        <v>1409</v>
      </c>
      <c r="AYH8" s="23">
        <f t="shared" si="407"/>
        <v>1409</v>
      </c>
      <c r="AYI8" s="23"/>
      <c r="AYJ8" s="23">
        <f t="shared" ref="AYJ8:AYO8" si="408">AYJ6-AYJ7</f>
        <v>1409</v>
      </c>
      <c r="AYK8" s="23">
        <f t="shared" si="408"/>
        <v>1409</v>
      </c>
      <c r="AYL8" s="23">
        <f t="shared" si="408"/>
        <v>1409</v>
      </c>
      <c r="AYM8" s="23">
        <f t="shared" si="408"/>
        <v>1409</v>
      </c>
      <c r="AYN8" s="23">
        <f t="shared" si="408"/>
        <v>1409</v>
      </c>
      <c r="AYO8" s="23">
        <f t="shared" si="408"/>
        <v>1409</v>
      </c>
      <c r="AYP8" s="23"/>
      <c r="AYQ8" s="23">
        <f t="shared" ref="AYQ8:AYV8" si="409">AYQ6-AYQ7</f>
        <v>1409</v>
      </c>
      <c r="AYR8" s="23">
        <f t="shared" si="409"/>
        <v>1409</v>
      </c>
      <c r="AYS8" s="23">
        <f t="shared" si="409"/>
        <v>1409</v>
      </c>
      <c r="AYT8" s="23">
        <f t="shared" si="409"/>
        <v>1409</v>
      </c>
      <c r="AYU8" s="23">
        <f t="shared" si="409"/>
        <v>1409</v>
      </c>
      <c r="AYV8" s="23">
        <f t="shared" si="409"/>
        <v>1409</v>
      </c>
      <c r="AYW8" s="23"/>
      <c r="AYX8" s="23">
        <f t="shared" ref="AYX8:AZC8" si="410">AYX6-AYX7</f>
        <v>1382</v>
      </c>
      <c r="AYY8" s="23">
        <f t="shared" si="410"/>
        <v>1382</v>
      </c>
      <c r="AYZ8" s="23">
        <f t="shared" si="410"/>
        <v>1382</v>
      </c>
      <c r="AZA8" s="23">
        <f t="shared" si="410"/>
        <v>1382</v>
      </c>
      <c r="AZB8" s="23">
        <f t="shared" si="410"/>
        <v>1382</v>
      </c>
      <c r="AZC8" s="23">
        <f t="shared" si="410"/>
        <v>1382</v>
      </c>
      <c r="AZD8" s="23"/>
      <c r="AZE8" s="23">
        <f t="shared" ref="AZE8:AZJ8" si="411">AZE6-AZE7</f>
        <v>1382</v>
      </c>
      <c r="AZF8" s="23">
        <f t="shared" si="411"/>
        <v>1382</v>
      </c>
      <c r="AZG8" s="23">
        <f t="shared" si="411"/>
        <v>1382</v>
      </c>
      <c r="AZH8" s="23">
        <f t="shared" si="411"/>
        <v>1382</v>
      </c>
      <c r="AZI8" s="23">
        <f t="shared" si="411"/>
        <v>1382</v>
      </c>
      <c r="AZJ8" s="23">
        <f t="shared" si="411"/>
        <v>1382</v>
      </c>
      <c r="AZK8" s="23"/>
      <c r="AZL8" s="23">
        <f t="shared" ref="AZL8:AZQ8" si="412">AZL6-AZL7</f>
        <v>1382</v>
      </c>
      <c r="AZM8" s="23">
        <f t="shared" si="412"/>
        <v>1382</v>
      </c>
      <c r="AZN8" s="23">
        <f t="shared" si="412"/>
        <v>1382</v>
      </c>
      <c r="AZO8" s="23">
        <f t="shared" si="412"/>
        <v>1382</v>
      </c>
      <c r="AZP8" s="23">
        <f t="shared" si="412"/>
        <v>1382</v>
      </c>
      <c r="AZQ8" s="23">
        <f t="shared" si="412"/>
        <v>1382</v>
      </c>
      <c r="AZR8" s="23"/>
      <c r="AZS8" s="23">
        <f t="shared" ref="AZS8:AZX8" si="413">AZS6-AZS7</f>
        <v>1382</v>
      </c>
      <c r="AZT8" s="23">
        <f t="shared" si="413"/>
        <v>1382</v>
      </c>
      <c r="AZU8" s="23">
        <f t="shared" si="413"/>
        <v>1382</v>
      </c>
      <c r="AZV8" s="23">
        <f t="shared" si="413"/>
        <v>1382</v>
      </c>
      <c r="AZW8" s="23">
        <f t="shared" si="413"/>
        <v>1382</v>
      </c>
      <c r="AZX8" s="23">
        <f t="shared" si="413"/>
        <v>1382</v>
      </c>
      <c r="AZY8" s="23"/>
      <c r="AZZ8" s="23">
        <f t="shared" ref="AZZ8:BAE8" si="414">AZZ6-AZZ7</f>
        <v>1382</v>
      </c>
      <c r="BAA8" s="23">
        <f t="shared" si="414"/>
        <v>1382</v>
      </c>
      <c r="BAB8" s="23">
        <f t="shared" si="414"/>
        <v>1443</v>
      </c>
      <c r="BAC8" s="23">
        <f t="shared" si="414"/>
        <v>1443</v>
      </c>
      <c r="BAD8" s="23">
        <f t="shared" si="414"/>
        <v>1443</v>
      </c>
      <c r="BAE8" s="23">
        <f t="shared" si="414"/>
        <v>1443</v>
      </c>
      <c r="BAF8" s="23"/>
      <c r="BAG8" s="23">
        <f t="shared" ref="BAG8:BAL8" si="415">BAG6-BAG7</f>
        <v>1443</v>
      </c>
      <c r="BAH8" s="23">
        <f t="shared" si="415"/>
        <v>1443</v>
      </c>
      <c r="BAI8" s="23">
        <f t="shared" si="415"/>
        <v>1443</v>
      </c>
      <c r="BAJ8" s="23">
        <f t="shared" si="415"/>
        <v>1443</v>
      </c>
      <c r="BAK8" s="23">
        <f t="shared" si="415"/>
        <v>1443</v>
      </c>
      <c r="BAL8" s="23">
        <f t="shared" si="415"/>
        <v>1443</v>
      </c>
      <c r="BAM8" s="23"/>
      <c r="BAN8" s="23">
        <f t="shared" ref="BAN8:BAS8" si="416">BAN6-BAN7</f>
        <v>1443</v>
      </c>
      <c r="BAO8" s="23">
        <f t="shared" si="416"/>
        <v>1443</v>
      </c>
      <c r="BAP8" s="23">
        <f t="shared" si="416"/>
        <v>1443</v>
      </c>
      <c r="BAQ8" s="23">
        <f t="shared" si="416"/>
        <v>1443</v>
      </c>
      <c r="BAR8" s="23">
        <f t="shared" si="416"/>
        <v>1443</v>
      </c>
      <c r="BAS8" s="23">
        <f t="shared" si="416"/>
        <v>1443</v>
      </c>
      <c r="BAT8" s="23"/>
    </row>
    <row r="9" spans="1:1398">
      <c r="F9" s="70"/>
      <c r="G9" s="4"/>
      <c r="I9" s="6"/>
      <c r="J9" s="70"/>
      <c r="K9" s="4"/>
      <c r="M9" s="70"/>
      <c r="N9" s="4"/>
      <c r="P9" s="70"/>
      <c r="Q9" s="4"/>
      <c r="S9" s="70"/>
      <c r="T9" s="4"/>
      <c r="V9" s="70"/>
      <c r="W9" s="4"/>
      <c r="Y9" s="70"/>
      <c r="Z9" s="4"/>
      <c r="AB9" s="6"/>
      <c r="AC9" s="70"/>
      <c r="AD9" s="4"/>
      <c r="AF9" s="70"/>
      <c r="AG9" s="4"/>
      <c r="AI9" s="70"/>
      <c r="AJ9" s="4"/>
      <c r="AL9" s="70"/>
      <c r="AM9" s="4"/>
      <c r="AO9" s="70"/>
      <c r="AP9" s="4"/>
      <c r="AR9" s="70"/>
      <c r="AS9" s="4"/>
      <c r="AU9" s="6"/>
      <c r="AV9" s="70"/>
      <c r="AW9" s="4"/>
      <c r="AY9" s="70"/>
      <c r="AZ9" s="4"/>
      <c r="BB9" s="70"/>
      <c r="BC9" s="4"/>
      <c r="BE9" s="70"/>
      <c r="BF9" s="4"/>
      <c r="BH9" s="70"/>
      <c r="BI9" s="4"/>
      <c r="BK9" s="70"/>
      <c r="BL9" s="4"/>
      <c r="BN9" s="6"/>
      <c r="BO9" s="70"/>
      <c r="BP9" s="4"/>
      <c r="BR9" s="70"/>
      <c r="BS9" s="4"/>
      <c r="BU9" s="70"/>
      <c r="BV9" s="4"/>
      <c r="BX9" s="70"/>
      <c r="BY9" s="4"/>
      <c r="CA9" s="70"/>
      <c r="CB9" s="4"/>
      <c r="CD9" s="70"/>
      <c r="CE9" s="4"/>
      <c r="CG9" s="6"/>
      <c r="CH9" s="6"/>
      <c r="CI9" s="70"/>
      <c r="CJ9" s="4"/>
      <c r="CL9" s="6"/>
      <c r="CM9" s="70"/>
      <c r="CN9" s="4"/>
      <c r="CP9" s="70"/>
      <c r="CQ9" s="4"/>
      <c r="CS9" s="70"/>
      <c r="CT9" s="4"/>
      <c r="CV9" s="6"/>
      <c r="CW9" s="70"/>
      <c r="CX9" s="4"/>
      <c r="CZ9" s="70"/>
      <c r="DA9" s="4"/>
      <c r="DC9" s="70"/>
      <c r="DD9" s="4"/>
      <c r="DF9" s="70"/>
      <c r="DG9" s="4"/>
      <c r="DI9" s="70"/>
      <c r="DJ9" s="4"/>
      <c r="DL9" s="6"/>
      <c r="DM9" s="6"/>
      <c r="DN9" s="70"/>
      <c r="DO9" s="4"/>
      <c r="DQ9" s="70"/>
      <c r="DR9" s="4"/>
      <c r="DT9" s="70"/>
      <c r="DU9" s="4"/>
      <c r="DW9" s="70"/>
      <c r="DX9" s="4"/>
      <c r="DZ9" s="70"/>
      <c r="EA9" s="4"/>
      <c r="EC9" s="70"/>
      <c r="ED9" s="4"/>
      <c r="EF9" s="6"/>
      <c r="EG9" s="70"/>
      <c r="EH9" s="4"/>
      <c r="EJ9" s="70"/>
      <c r="EK9" s="4"/>
      <c r="EM9" s="70"/>
      <c r="EN9" s="4"/>
      <c r="EP9" s="70"/>
      <c r="EQ9" s="4"/>
      <c r="ES9" s="70"/>
      <c r="ET9" s="4"/>
      <c r="EV9" s="70"/>
      <c r="EW9" s="4"/>
      <c r="EY9" s="70"/>
      <c r="EZ9" s="4"/>
      <c r="FB9" s="70"/>
      <c r="FC9" s="4"/>
      <c r="FE9" s="70"/>
      <c r="FF9" s="4"/>
      <c r="FH9" s="70"/>
      <c r="FI9" s="4"/>
      <c r="FK9" s="6"/>
      <c r="FL9" s="6"/>
      <c r="FM9" s="6"/>
      <c r="FN9" s="6"/>
      <c r="FO9" s="70"/>
      <c r="FP9" s="4"/>
      <c r="FR9" s="70"/>
      <c r="FS9" s="4"/>
      <c r="FU9" s="70"/>
      <c r="FV9" s="4"/>
      <c r="FX9" s="6"/>
      <c r="FY9" s="70"/>
      <c r="FZ9" s="4"/>
      <c r="GB9" s="70"/>
      <c r="GC9" s="4"/>
      <c r="GE9" s="6"/>
      <c r="GF9" s="70"/>
      <c r="GG9" s="4"/>
      <c r="GI9" s="70"/>
      <c r="GJ9" s="4"/>
      <c r="GL9" s="70"/>
      <c r="GM9" s="4"/>
      <c r="GO9" s="70"/>
      <c r="GP9" s="4"/>
      <c r="GR9" s="70"/>
      <c r="GS9" s="4"/>
      <c r="GU9" s="70"/>
      <c r="GV9" s="4"/>
      <c r="GX9" s="6"/>
      <c r="GY9" s="70"/>
      <c r="GZ9" s="4"/>
      <c r="HB9" s="70"/>
      <c r="HC9" s="4"/>
      <c r="HE9" s="70"/>
      <c r="HF9" s="4"/>
      <c r="HH9" s="70"/>
      <c r="HI9" s="4"/>
      <c r="HK9" s="70"/>
      <c r="HL9" s="4"/>
      <c r="HN9" s="70"/>
      <c r="HO9" s="4"/>
      <c r="HQ9" s="6"/>
      <c r="HR9" s="70"/>
      <c r="HS9" s="4"/>
      <c r="HU9" s="70"/>
      <c r="HV9" s="4"/>
      <c r="HX9" s="70"/>
      <c r="HY9" s="4"/>
      <c r="IA9" s="70"/>
      <c r="IB9" s="4"/>
      <c r="ID9" s="70"/>
      <c r="IE9" s="4"/>
      <c r="IG9" s="70"/>
      <c r="IH9" s="4"/>
      <c r="IJ9" s="6"/>
      <c r="IK9" s="70"/>
      <c r="IL9" s="4"/>
      <c r="IN9" s="70"/>
      <c r="IO9" s="4"/>
      <c r="IQ9" s="70"/>
      <c r="IR9" s="4"/>
      <c r="IT9" s="70"/>
      <c r="IU9" s="4"/>
      <c r="IW9" s="70"/>
      <c r="IX9" s="4"/>
      <c r="IZ9" s="70"/>
      <c r="JA9" s="4"/>
      <c r="JC9" s="6"/>
      <c r="JD9" s="70"/>
      <c r="JE9" s="4"/>
      <c r="JG9" s="70"/>
      <c r="JH9" s="4"/>
      <c r="JJ9" s="70"/>
      <c r="JK9" s="4"/>
      <c r="JM9" s="70"/>
      <c r="JN9" s="4"/>
      <c r="JP9" s="70"/>
      <c r="JQ9" s="4"/>
      <c r="JS9" s="70"/>
      <c r="JT9" s="4"/>
      <c r="JV9" s="6"/>
      <c r="JW9" s="70"/>
      <c r="JX9" s="4"/>
      <c r="JZ9" s="70"/>
      <c r="KA9" s="4"/>
      <c r="KC9" s="70"/>
      <c r="KD9" s="4"/>
      <c r="KF9" s="70"/>
      <c r="KG9" s="4"/>
      <c r="KI9" s="70"/>
      <c r="KJ9" s="4"/>
      <c r="KL9" s="70"/>
      <c r="KM9" s="4"/>
      <c r="KO9" s="6"/>
      <c r="KP9" s="70"/>
      <c r="KQ9" s="4"/>
      <c r="KS9" s="70"/>
      <c r="KT9" s="4"/>
      <c r="KV9" s="70"/>
      <c r="KW9" s="4"/>
      <c r="KY9" s="70"/>
      <c r="KZ9" s="4"/>
      <c r="LB9" s="70"/>
      <c r="LC9" s="4"/>
      <c r="LE9" s="70"/>
      <c r="LF9" s="4"/>
      <c r="LH9" s="70"/>
      <c r="LI9" s="6"/>
      <c r="LK9" s="70"/>
      <c r="LL9" s="4"/>
      <c r="LN9" s="6"/>
      <c r="LO9" s="6"/>
      <c r="LP9" s="6"/>
      <c r="LQ9" s="6"/>
      <c r="LR9" s="6"/>
      <c r="LS9" s="6"/>
      <c r="LT9" s="70"/>
      <c r="LU9" s="4"/>
      <c r="LW9" s="70"/>
      <c r="LX9" s="4"/>
      <c r="LZ9" s="70"/>
      <c r="MA9" s="4"/>
      <c r="MC9" s="70"/>
      <c r="MD9" s="4"/>
      <c r="MF9" s="70"/>
      <c r="MG9" s="4"/>
      <c r="MI9" s="70"/>
      <c r="MJ9" s="4"/>
      <c r="ML9" s="6"/>
      <c r="MM9" s="70"/>
      <c r="MN9" s="4"/>
      <c r="MP9" s="70"/>
      <c r="MQ9" s="4"/>
      <c r="MS9" s="70"/>
      <c r="MT9" s="4"/>
      <c r="MV9" s="70"/>
      <c r="MW9" s="4"/>
      <c r="MY9" s="70"/>
      <c r="MZ9" s="4"/>
      <c r="NB9" s="70"/>
      <c r="NC9" s="4"/>
      <c r="NE9" s="6"/>
      <c r="NF9" s="70"/>
      <c r="NG9" s="4"/>
      <c r="NI9" s="70"/>
      <c r="NJ9" s="4"/>
      <c r="NL9" s="70"/>
      <c r="NM9" s="4"/>
      <c r="NO9" s="70"/>
      <c r="NP9" s="4"/>
      <c r="NR9" s="70"/>
      <c r="NS9" s="4"/>
      <c r="NU9" s="70"/>
      <c r="NV9" s="4"/>
      <c r="NX9" s="6"/>
      <c r="NY9" s="70"/>
      <c r="NZ9" s="4"/>
      <c r="OB9" s="70"/>
      <c r="OC9" s="4"/>
      <c r="OE9" s="70"/>
      <c r="OF9" s="4"/>
      <c r="OH9" s="70"/>
      <c r="OI9" s="4"/>
      <c r="OK9" s="70"/>
      <c r="OL9" s="4"/>
      <c r="ON9" s="70"/>
      <c r="OO9" s="4"/>
      <c r="OQ9" s="6"/>
      <c r="OR9" s="70"/>
      <c r="OS9" s="4"/>
      <c r="OU9" s="70"/>
      <c r="OV9" s="4"/>
      <c r="OX9" s="70"/>
      <c r="OY9" s="4"/>
      <c r="PA9" s="70"/>
      <c r="PB9" s="4"/>
      <c r="PD9" s="70"/>
      <c r="PE9" s="4"/>
      <c r="PG9" s="70"/>
      <c r="PH9" s="4"/>
      <c r="PJ9" s="6"/>
      <c r="PK9" s="70"/>
      <c r="PL9" s="4"/>
      <c r="PN9" s="70"/>
      <c r="PO9" s="4"/>
      <c r="PQ9" s="70"/>
      <c r="PR9" s="4"/>
      <c r="PT9" s="70"/>
      <c r="PU9" s="4"/>
      <c r="PW9" s="70"/>
      <c r="PX9" s="4"/>
      <c r="PZ9" s="70"/>
      <c r="QA9" s="4"/>
      <c r="QC9" s="6"/>
      <c r="QD9" s="70"/>
      <c r="QE9" s="4"/>
      <c r="QG9" s="70"/>
      <c r="QH9" s="4"/>
      <c r="QJ9" s="70"/>
      <c r="QK9" s="4"/>
      <c r="QM9" s="70"/>
      <c r="QN9" s="4"/>
      <c r="QP9" s="70"/>
      <c r="QQ9" s="4"/>
      <c r="QS9" s="70"/>
      <c r="QT9" s="4"/>
      <c r="QV9" s="6"/>
      <c r="QW9" s="70"/>
      <c r="QX9" s="4"/>
      <c r="QZ9" s="70"/>
      <c r="RA9" s="4"/>
      <c r="RC9" s="6"/>
      <c r="RD9" s="70"/>
      <c r="RE9" s="4"/>
      <c r="RG9" s="70"/>
      <c r="RH9" s="4"/>
      <c r="RJ9" s="70"/>
      <c r="RK9" s="4"/>
      <c r="RM9" s="6"/>
      <c r="RN9" s="70"/>
      <c r="RO9" s="4"/>
      <c r="RQ9" s="70"/>
      <c r="RR9" s="4"/>
      <c r="RT9" s="70"/>
      <c r="RU9" s="4"/>
      <c r="RW9" s="70"/>
      <c r="RX9" s="4"/>
      <c r="RZ9" s="70"/>
      <c r="SA9" s="4"/>
      <c r="SC9" s="70"/>
      <c r="SD9" s="4"/>
      <c r="SF9" s="70"/>
      <c r="SG9" s="4"/>
      <c r="SI9" s="70"/>
      <c r="SJ9" s="4"/>
      <c r="SL9" s="70"/>
      <c r="SM9" s="4"/>
      <c r="SO9" s="70"/>
      <c r="SP9" s="4"/>
      <c r="SR9" s="6"/>
      <c r="SS9" s="6"/>
      <c r="ST9" s="70"/>
      <c r="SU9" s="4"/>
      <c r="SW9" s="70"/>
      <c r="SX9" s="4"/>
      <c r="SZ9" s="70"/>
      <c r="TA9" s="4"/>
      <c r="TC9" s="70"/>
      <c r="TD9" s="4"/>
      <c r="TF9" s="70"/>
      <c r="TG9" s="4"/>
      <c r="TI9" s="70"/>
      <c r="TJ9" s="4"/>
      <c r="TL9" s="70"/>
      <c r="TM9" s="4"/>
      <c r="TO9" s="70"/>
      <c r="TP9" s="4"/>
      <c r="TR9" s="6"/>
      <c r="TS9" s="70"/>
      <c r="TT9" s="4"/>
      <c r="TV9" s="70"/>
      <c r="TW9" s="4"/>
      <c r="TY9" s="70"/>
      <c r="TZ9" s="4"/>
      <c r="UB9" s="70"/>
      <c r="UC9" s="4"/>
      <c r="UE9" s="70"/>
      <c r="UF9" s="4"/>
      <c r="UH9" s="70"/>
      <c r="UI9" s="4"/>
      <c r="UK9" s="6"/>
      <c r="UL9" s="6"/>
      <c r="UM9" s="70"/>
      <c r="UN9" s="4"/>
      <c r="UP9" s="70"/>
      <c r="UQ9" s="4"/>
      <c r="US9" s="70"/>
      <c r="UT9" s="4"/>
      <c r="UV9" s="70"/>
      <c r="UW9" s="4"/>
      <c r="UY9" s="70"/>
      <c r="UZ9" s="4"/>
      <c r="VB9" s="6"/>
      <c r="VC9" s="70"/>
      <c r="VD9" s="4"/>
      <c r="VF9" s="70"/>
      <c r="VG9" s="4"/>
      <c r="VI9" s="70"/>
      <c r="VJ9" s="4"/>
      <c r="VL9" s="70"/>
      <c r="VM9" s="4"/>
      <c r="VO9" s="70"/>
      <c r="VP9" s="4"/>
      <c r="VR9" s="70"/>
      <c r="VS9" s="4"/>
      <c r="VU9" s="6"/>
      <c r="VV9" s="6"/>
      <c r="VW9" s="70"/>
      <c r="VX9" s="4"/>
      <c r="VZ9" s="70"/>
      <c r="WA9" s="4"/>
      <c r="WC9" s="70"/>
      <c r="WD9" s="4"/>
      <c r="WF9" s="70"/>
      <c r="WG9" s="4"/>
      <c r="WI9" s="70"/>
      <c r="WJ9" s="4"/>
      <c r="WL9" s="70"/>
      <c r="WM9" s="6"/>
      <c r="WO9" s="70"/>
      <c r="WP9" s="4"/>
      <c r="WR9" s="70"/>
      <c r="WS9" s="4"/>
      <c r="WU9" s="70"/>
      <c r="WV9" s="4"/>
      <c r="WX9" s="70"/>
      <c r="WY9" s="4"/>
      <c r="XA9" s="70"/>
      <c r="XB9" s="4"/>
      <c r="XD9" s="70"/>
      <c r="XE9" s="4"/>
      <c r="XG9" s="6"/>
      <c r="XH9" s="70"/>
      <c r="XI9" s="4"/>
      <c r="XK9" s="70"/>
      <c r="XL9" s="4"/>
      <c r="XN9" s="70"/>
      <c r="XO9" s="4"/>
      <c r="XQ9" s="70"/>
      <c r="XR9" s="4"/>
      <c r="XT9" s="70"/>
      <c r="XU9" s="4"/>
      <c r="XW9" s="70"/>
      <c r="XX9" s="4"/>
      <c r="XZ9" s="70"/>
      <c r="YA9" s="6"/>
      <c r="YC9" s="70"/>
      <c r="YD9" s="4"/>
      <c r="YF9" s="70"/>
      <c r="YG9" s="4"/>
      <c r="YI9" s="70"/>
      <c r="YJ9" s="4"/>
      <c r="YL9" s="70"/>
      <c r="YM9" s="4"/>
      <c r="YO9" s="70"/>
      <c r="YP9" s="4"/>
      <c r="YR9" s="70"/>
      <c r="YS9" s="4"/>
      <c r="YU9" s="6"/>
      <c r="YV9" s="70"/>
      <c r="YW9" s="4"/>
      <c r="YY9" s="70"/>
      <c r="YZ9" s="4"/>
      <c r="ZB9" s="70"/>
      <c r="ZC9" s="4"/>
      <c r="ZE9" s="70"/>
      <c r="ZF9" s="4"/>
      <c r="ZH9" s="70"/>
      <c r="ZI9" s="4"/>
      <c r="ZK9" s="70"/>
      <c r="ZL9" s="4"/>
      <c r="ZN9" s="70"/>
      <c r="ZO9" s="4"/>
      <c r="ZQ9" s="70"/>
      <c r="ZR9" s="4"/>
      <c r="ZT9" s="70"/>
      <c r="ZU9" s="4"/>
      <c r="ZW9" s="70"/>
      <c r="ZX9" s="4"/>
      <c r="ZZ9" s="70"/>
      <c r="AAA9" s="4"/>
      <c r="AAC9" s="70"/>
      <c r="AAD9" s="4"/>
      <c r="AAF9" s="70"/>
      <c r="AAG9" s="4"/>
      <c r="AAI9" s="6"/>
      <c r="AAJ9" s="70"/>
      <c r="AAK9" s="4"/>
      <c r="AAM9" s="70"/>
      <c r="AAN9" s="4"/>
      <c r="AAP9" s="70"/>
      <c r="AAQ9" s="4"/>
      <c r="AAS9" s="70"/>
      <c r="AAT9" s="4"/>
      <c r="AAV9" s="70"/>
      <c r="AAW9" s="4"/>
      <c r="AAY9" s="70"/>
      <c r="AAZ9" s="4"/>
      <c r="ABB9" s="6"/>
      <c r="ABC9" s="70"/>
      <c r="ABD9" s="4"/>
      <c r="ABF9" s="70"/>
      <c r="ABG9" s="4"/>
      <c r="ABI9" s="70"/>
      <c r="ABJ9" s="4"/>
      <c r="ABL9" s="70"/>
      <c r="ABM9" s="4"/>
      <c r="ABO9" s="70"/>
      <c r="ABP9" s="4"/>
      <c r="ABR9" s="70"/>
      <c r="ABS9" s="4"/>
      <c r="ABU9" s="6"/>
      <c r="ABV9" s="70"/>
      <c r="ABW9" s="4"/>
      <c r="ABY9" s="70"/>
      <c r="ABZ9" s="4"/>
      <c r="ACB9" s="70"/>
      <c r="ACC9" s="4"/>
      <c r="ACE9" s="70"/>
      <c r="ACF9" s="4"/>
      <c r="ACH9" s="70"/>
      <c r="ACI9" s="4"/>
      <c r="ACK9" s="70"/>
      <c r="ACL9" s="4"/>
      <c r="ACN9" s="6"/>
      <c r="ACO9" s="70"/>
      <c r="ACP9" s="4"/>
      <c r="ACR9" s="70"/>
      <c r="ACS9" s="4"/>
      <c r="ACU9" s="70"/>
      <c r="ACV9" s="4"/>
      <c r="ACX9" s="70"/>
      <c r="ACY9" s="4"/>
      <c r="ADA9" s="70"/>
      <c r="ADB9" s="4"/>
      <c r="ADD9" s="70"/>
      <c r="ADE9" s="4"/>
      <c r="ADG9" s="6"/>
      <c r="ADH9" s="70"/>
      <c r="ADI9" s="4"/>
      <c r="ADK9" s="70"/>
      <c r="ADL9" s="4"/>
      <c r="ADN9" s="70"/>
      <c r="ADO9" s="4"/>
      <c r="ADQ9" s="70"/>
      <c r="ADR9" s="4"/>
      <c r="ADT9" s="70"/>
      <c r="ADU9" s="4"/>
      <c r="ADW9" s="6"/>
      <c r="ADX9" s="6"/>
      <c r="ADY9" s="6"/>
      <c r="ADZ9" s="70"/>
      <c r="AEA9" s="4"/>
      <c r="AEC9" s="70"/>
      <c r="AED9" s="4"/>
      <c r="AEF9" s="70"/>
      <c r="AEG9" s="4"/>
      <c r="AEI9" s="70"/>
      <c r="AEJ9" s="6"/>
      <c r="AEL9" s="70"/>
      <c r="AEM9" s="4"/>
      <c r="AEO9" s="6"/>
      <c r="AEP9" s="70"/>
      <c r="AEQ9" s="4"/>
      <c r="AES9" s="70"/>
      <c r="AET9" s="4"/>
      <c r="AEV9" s="70"/>
      <c r="AEW9" s="4"/>
      <c r="AEY9" s="70"/>
      <c r="AEZ9" s="4"/>
      <c r="AFB9" s="70"/>
      <c r="AFC9" s="4"/>
      <c r="AFE9" s="70"/>
      <c r="AFF9" s="4"/>
      <c r="AFH9" s="6"/>
      <c r="AFI9" s="70"/>
      <c r="AFJ9" s="4"/>
      <c r="AFL9" s="70"/>
      <c r="AFM9" s="4"/>
      <c r="AFO9" s="70"/>
      <c r="AFP9" s="4"/>
      <c r="AFR9" s="70"/>
      <c r="AFS9" s="4"/>
      <c r="AFU9" s="70"/>
      <c r="AFV9" s="4"/>
      <c r="AFX9" s="70"/>
      <c r="AFY9" s="4"/>
      <c r="AGA9" s="70"/>
      <c r="AGB9" s="6"/>
      <c r="AGD9" s="70"/>
      <c r="AGE9" s="4"/>
      <c r="AGG9" s="70"/>
      <c r="AGH9" s="4"/>
      <c r="AGJ9" s="70"/>
      <c r="AGK9" s="4"/>
      <c r="AGM9" s="70"/>
      <c r="AGN9" s="4"/>
      <c r="AGP9" s="70"/>
      <c r="AGQ9" s="4"/>
      <c r="AGS9" s="70"/>
      <c r="AGT9" s="4"/>
      <c r="AGV9" s="6"/>
      <c r="AGW9" s="70"/>
      <c r="AGX9" s="4"/>
      <c r="AGZ9" s="70"/>
      <c r="AHA9" s="4"/>
      <c r="AHC9" s="70"/>
      <c r="AHD9" s="4"/>
      <c r="AHF9" s="70"/>
      <c r="AHG9" s="4"/>
      <c r="AHI9" s="70"/>
      <c r="AHJ9" s="4"/>
      <c r="AHL9" s="70"/>
      <c r="AHM9" s="4"/>
      <c r="AHO9" s="6"/>
      <c r="AHP9" s="70"/>
      <c r="AHQ9" s="4"/>
      <c r="AHS9" s="70"/>
      <c r="AHT9" s="4"/>
      <c r="AHV9" s="70"/>
      <c r="AHW9" s="4"/>
      <c r="AHY9" s="70"/>
      <c r="AHZ9" s="4"/>
      <c r="AIB9" s="70"/>
      <c r="AIC9" s="4"/>
      <c r="AIE9" s="6"/>
      <c r="AIF9" s="6"/>
      <c r="AIG9" s="70"/>
      <c r="AIH9" s="4"/>
      <c r="AIJ9" s="70"/>
      <c r="AIK9" s="4"/>
      <c r="AIM9" s="70"/>
      <c r="AIN9" s="4"/>
      <c r="AIP9" s="70"/>
      <c r="AIQ9" s="4"/>
      <c r="AIS9" s="6"/>
      <c r="AIT9" s="70"/>
      <c r="AIU9" s="6"/>
      <c r="AIW9" s="70"/>
      <c r="AIX9" s="6"/>
      <c r="AIZ9" s="70"/>
      <c r="AJA9" s="4"/>
      <c r="AJC9" s="70"/>
      <c r="AJD9" s="4"/>
      <c r="AJF9" s="70"/>
      <c r="AJG9" s="4"/>
      <c r="AJI9" s="70"/>
      <c r="AJJ9" s="4"/>
      <c r="AJL9" s="70"/>
      <c r="AJM9" s="4"/>
      <c r="AJO9" s="70"/>
      <c r="AJP9" s="4"/>
      <c r="AJR9" s="6"/>
      <c r="AJS9" s="70"/>
      <c r="AJT9" s="4"/>
      <c r="AJV9" s="70"/>
      <c r="AJW9" s="4"/>
      <c r="AJY9" s="70"/>
      <c r="AJZ9" s="4"/>
      <c r="AKB9" s="70"/>
      <c r="AKC9" s="4"/>
      <c r="AKE9" s="70"/>
      <c r="AKF9" s="4"/>
      <c r="AKH9" s="70"/>
      <c r="AKI9" s="4"/>
      <c r="AKK9" s="6"/>
      <c r="AKL9" s="70"/>
      <c r="AKM9" s="4"/>
      <c r="AKO9" s="70"/>
      <c r="AKP9" s="4"/>
      <c r="AKR9" s="70"/>
      <c r="AKS9" s="4"/>
      <c r="AKU9" s="70"/>
      <c r="AKV9" s="4"/>
      <c r="AKX9" s="70"/>
      <c r="AKY9" s="4"/>
      <c r="ALA9" s="70"/>
      <c r="ALB9" s="4"/>
      <c r="ALD9" s="6"/>
      <c r="ALE9" s="70"/>
      <c r="ALF9" s="4"/>
      <c r="ALH9" s="70"/>
      <c r="ALI9" s="4"/>
      <c r="ALK9" s="70"/>
      <c r="ALL9" s="4"/>
      <c r="ALN9" s="70"/>
      <c r="ALO9" s="4"/>
      <c r="ALQ9" s="70"/>
      <c r="ALR9" s="4"/>
      <c r="ALT9" s="70"/>
      <c r="ALU9" s="4"/>
      <c r="ALW9" s="6"/>
      <c r="ALX9" s="70"/>
      <c r="ALY9" s="4"/>
      <c r="AMA9" s="70"/>
      <c r="AMB9" s="4"/>
      <c r="AMD9" s="70"/>
      <c r="AME9" s="4"/>
      <c r="AMG9" s="70"/>
      <c r="AMH9" s="4"/>
      <c r="AMJ9" s="70"/>
      <c r="AMK9" s="4"/>
      <c r="AMM9" s="70"/>
      <c r="AMN9" s="4"/>
      <c r="AMP9" s="6"/>
      <c r="AMQ9" s="70"/>
      <c r="AMR9" s="4"/>
      <c r="AMT9" s="70"/>
      <c r="AMU9" s="4"/>
      <c r="AMW9" s="70"/>
      <c r="AMX9" s="4"/>
      <c r="AMZ9" s="70"/>
      <c r="ANA9" s="4"/>
      <c r="ANC9" s="70"/>
      <c r="AND9" s="4"/>
      <c r="ANF9" s="70"/>
      <c r="ANG9" s="4"/>
      <c r="ANI9" s="6"/>
      <c r="ANJ9" s="70"/>
      <c r="ANK9" s="4"/>
      <c r="ANM9" s="70"/>
      <c r="ANN9" s="4"/>
      <c r="ANP9" s="70"/>
      <c r="ANQ9" s="4"/>
      <c r="ANS9" s="6"/>
      <c r="ANT9" s="70"/>
      <c r="ANU9" s="4"/>
      <c r="ANW9" s="70"/>
      <c r="ANX9" s="4"/>
      <c r="ANZ9" s="70"/>
      <c r="AOA9" s="4"/>
      <c r="AOC9" s="70"/>
      <c r="AOD9" s="4"/>
      <c r="AOF9" s="70"/>
      <c r="AOG9" s="4"/>
      <c r="AOI9" s="70"/>
      <c r="AOJ9" s="4"/>
      <c r="AOL9" s="70"/>
      <c r="AOM9" s="4"/>
      <c r="AOO9" s="70"/>
      <c r="AOP9" s="4"/>
      <c r="AOR9" s="70"/>
      <c r="AOS9" s="4"/>
      <c r="AOU9" s="6"/>
      <c r="AOV9" s="70"/>
      <c r="AOW9" s="4"/>
      <c r="AOY9" s="70"/>
      <c r="AOZ9" s="4"/>
      <c r="APB9" s="70"/>
      <c r="APC9" s="4"/>
      <c r="APE9" s="70"/>
      <c r="APF9" s="4"/>
      <c r="APH9" s="70"/>
      <c r="API9" s="4"/>
      <c r="APK9" s="70"/>
      <c r="APL9" s="4"/>
      <c r="APN9" s="70"/>
      <c r="APO9" s="4"/>
      <c r="APQ9" s="6"/>
      <c r="APR9" s="6"/>
      <c r="APS9" s="6"/>
      <c r="APT9" s="6"/>
      <c r="APU9" s="70"/>
      <c r="APV9" s="4"/>
      <c r="APX9" s="70"/>
      <c r="APY9" s="4"/>
      <c r="AQA9" s="6"/>
      <c r="AQB9" s="70"/>
      <c r="AQC9" s="4"/>
      <c r="AQE9" s="70"/>
      <c r="AQF9" s="4"/>
      <c r="AQH9" s="70"/>
      <c r="AQI9" s="4"/>
      <c r="AQK9" s="70"/>
      <c r="AQL9" s="4"/>
      <c r="AQN9" s="70"/>
      <c r="AQO9" s="4"/>
      <c r="AQQ9" s="70"/>
      <c r="AQR9" s="4"/>
      <c r="AQT9" s="6"/>
      <c r="AQU9" s="70"/>
      <c r="AQV9" s="4"/>
      <c r="AQX9" s="70"/>
      <c r="AQY9" s="4"/>
      <c r="ARA9" s="70"/>
      <c r="ARB9" s="4"/>
      <c r="ARD9" s="70"/>
      <c r="ARE9" s="4"/>
      <c r="ARG9" s="70"/>
      <c r="ARH9" s="4"/>
      <c r="ARJ9" s="70"/>
      <c r="ARK9" s="4"/>
      <c r="ARM9" s="6"/>
      <c r="ARN9" s="70"/>
      <c r="ARO9" s="4"/>
      <c r="ARQ9" s="70"/>
      <c r="ARR9" s="4"/>
      <c r="ART9" s="70"/>
      <c r="ARU9" s="4"/>
      <c r="ARW9" s="70"/>
      <c r="ARX9" s="4"/>
      <c r="ARZ9" s="70"/>
      <c r="ASA9" s="4"/>
      <c r="ASC9" s="70"/>
      <c r="ASD9" s="4"/>
      <c r="ASF9" s="6"/>
      <c r="ASG9" s="70"/>
      <c r="ASH9" s="4"/>
      <c r="ASJ9" s="70"/>
      <c r="ASK9" s="4"/>
      <c r="ASM9" s="70"/>
      <c r="ASN9" s="4"/>
      <c r="ASP9" s="70"/>
      <c r="ASQ9" s="4"/>
      <c r="ASS9" s="70"/>
      <c r="AST9" s="4"/>
      <c r="ASV9" s="70"/>
      <c r="ASW9" s="4"/>
      <c r="ASY9" s="6"/>
      <c r="ASZ9" s="70"/>
      <c r="ATA9" s="4"/>
      <c r="ATC9" s="70"/>
      <c r="ATD9" s="4"/>
      <c r="ATF9" s="70"/>
      <c r="ATG9" s="4"/>
      <c r="ATI9" s="70"/>
      <c r="ATJ9" s="4"/>
      <c r="ATL9" s="70"/>
      <c r="ATM9" s="4"/>
      <c r="ATO9" s="70"/>
      <c r="ATP9" s="4"/>
      <c r="ATR9" s="6"/>
      <c r="ATS9" s="70"/>
      <c r="ATT9" s="4"/>
      <c r="ATV9" s="70"/>
      <c r="ATW9" s="4"/>
      <c r="ATY9" s="70"/>
      <c r="ATZ9" s="4"/>
      <c r="AUB9" s="70"/>
      <c r="AUC9" s="4"/>
      <c r="AUE9" s="70"/>
      <c r="AUF9" s="4"/>
      <c r="AUH9" s="70"/>
      <c r="AUI9" s="4"/>
      <c r="AUK9" s="6"/>
      <c r="AUL9" s="70"/>
      <c r="AUM9" s="4"/>
      <c r="AUO9" s="70"/>
      <c r="AUP9" s="4"/>
      <c r="AUR9" s="70"/>
      <c r="AUS9" s="4"/>
      <c r="AUU9" s="70"/>
      <c r="AUV9" s="4"/>
      <c r="AUX9" s="70"/>
      <c r="AUY9" s="4"/>
      <c r="AVA9" s="70"/>
      <c r="AVB9" s="4"/>
      <c r="AVD9" s="6"/>
      <c r="AVE9" s="70"/>
      <c r="AVF9" s="4"/>
      <c r="AVH9" s="70"/>
      <c r="AVI9" s="4"/>
      <c r="AVK9" s="70"/>
      <c r="AVL9" s="4"/>
      <c r="AVN9" s="70"/>
      <c r="AVO9" s="4"/>
      <c r="AVQ9" s="70"/>
      <c r="AVR9" s="4"/>
      <c r="AVT9" s="70"/>
      <c r="AVU9" s="4"/>
      <c r="AVW9" s="6"/>
      <c r="AVX9" s="70"/>
      <c r="AVY9" s="4"/>
      <c r="AWA9" s="70"/>
      <c r="AWB9" s="4"/>
      <c r="AWD9" s="70"/>
      <c r="AWE9" s="4"/>
      <c r="AWG9" s="70"/>
      <c r="AWH9" s="4"/>
      <c r="AWJ9" s="4"/>
      <c r="AWK9" s="4"/>
      <c r="AWL9" s="6"/>
      <c r="AWM9" s="4"/>
      <c r="AWN9" s="4"/>
      <c r="AWO9" s="4"/>
      <c r="AWP9" s="4"/>
      <c r="AWQ9" s="4"/>
      <c r="AWR9" s="4"/>
      <c r="AWS9" s="6"/>
      <c r="AWT9" s="4"/>
      <c r="AWU9" s="4"/>
      <c r="AWV9" s="4"/>
      <c r="AWW9" s="4"/>
      <c r="AWX9" s="4"/>
      <c r="AWY9" s="4"/>
      <c r="AWZ9" s="6"/>
      <c r="AXA9" s="4"/>
      <c r="AXB9" s="4"/>
      <c r="AXC9" s="4"/>
      <c r="AXD9" s="4"/>
      <c r="AXE9" s="4"/>
      <c r="AXF9" s="4"/>
      <c r="AXG9" s="6"/>
      <c r="AXH9" s="4"/>
      <c r="AXI9" s="4"/>
      <c r="AXJ9" s="4"/>
      <c r="AXK9" s="4"/>
      <c r="AXL9" s="4"/>
      <c r="AXM9" s="4"/>
      <c r="AXN9" s="6"/>
      <c r="AXO9" s="4"/>
      <c r="AXP9" s="4"/>
      <c r="AXQ9" s="4"/>
      <c r="AXR9" s="4"/>
      <c r="AXS9" s="4"/>
      <c r="AXT9" s="4"/>
      <c r="AXU9" s="6"/>
      <c r="AXV9" s="4"/>
      <c r="AXW9" s="4"/>
      <c r="AXX9" s="4"/>
      <c r="AXY9" s="4"/>
      <c r="AXZ9" s="4"/>
      <c r="AYA9" s="4"/>
      <c r="AYB9" s="6"/>
      <c r="AYC9" s="4"/>
      <c r="AYD9" s="4"/>
      <c r="AYE9" s="4"/>
      <c r="AYF9" s="4"/>
      <c r="AYG9" s="4"/>
      <c r="AYH9" s="4"/>
      <c r="AYI9" s="6"/>
      <c r="AYJ9" s="4"/>
      <c r="AYK9" s="4"/>
      <c r="AYL9" s="4"/>
      <c r="AYM9" s="4"/>
      <c r="AYN9" s="4"/>
      <c r="AYO9" s="4"/>
      <c r="AYP9" s="6"/>
      <c r="AYQ9" s="4"/>
      <c r="AYR9" s="4"/>
      <c r="AYS9" s="4"/>
      <c r="AYT9" s="4"/>
      <c r="AYU9" s="4"/>
      <c r="AYV9" s="4"/>
      <c r="AYW9" s="6"/>
      <c r="AYX9" s="4"/>
      <c r="AYY9" s="4"/>
      <c r="AYZ9" s="4"/>
      <c r="AZA9" s="4"/>
      <c r="AZB9" s="4"/>
      <c r="AZC9" s="4"/>
      <c r="AZD9" s="6"/>
      <c r="AZE9" s="4"/>
      <c r="AZF9" s="4"/>
      <c r="AZG9" s="4"/>
      <c r="AZH9" s="4"/>
      <c r="AZI9" s="4"/>
      <c r="AZJ9" s="4"/>
      <c r="AZK9" s="6"/>
      <c r="AZL9" s="4"/>
      <c r="AZM9" s="4"/>
      <c r="AZN9" s="4"/>
      <c r="AZO9" s="4"/>
      <c r="AZP9" s="4"/>
      <c r="AZQ9" s="4"/>
      <c r="AZR9" s="6"/>
      <c r="AZS9" s="4"/>
      <c r="AZT9" s="4"/>
      <c r="AZU9" s="4"/>
      <c r="AZV9" s="4"/>
      <c r="AZW9" s="4"/>
      <c r="AZX9" s="4"/>
      <c r="AZY9" s="6"/>
      <c r="AZZ9" s="4"/>
      <c r="BAA9" s="4"/>
      <c r="BAB9" s="4"/>
      <c r="BAC9" s="4"/>
      <c r="BAD9" s="4"/>
      <c r="BAE9" s="4"/>
      <c r="BAF9" s="6"/>
      <c r="BAG9" s="4"/>
      <c r="BAH9" s="4"/>
      <c r="BAI9" s="4"/>
      <c r="BAJ9" s="4"/>
      <c r="BAK9" s="4"/>
      <c r="BAL9" s="4"/>
      <c r="BAM9" s="6"/>
      <c r="BAN9" s="4"/>
      <c r="BAO9" s="4"/>
      <c r="BAP9" s="4"/>
      <c r="BAQ9" s="4"/>
      <c r="BAR9" s="4"/>
      <c r="BAS9" s="4"/>
      <c r="BAT9" s="6"/>
    </row>
    <row r="10" spans="1:1398" s="57" customFormat="1" ht="43.2">
      <c r="A10" s="57" t="s">
        <v>912</v>
      </c>
      <c r="B10" s="159" t="s">
        <v>915</v>
      </c>
      <c r="D10" s="76" t="s">
        <v>13</v>
      </c>
      <c r="E10" s="12"/>
      <c r="F10" s="67">
        <v>25</v>
      </c>
      <c r="G10" s="54">
        <v>25</v>
      </c>
      <c r="H10" s="12"/>
      <c r="I10" s="14"/>
      <c r="J10" s="67">
        <v>25</v>
      </c>
      <c r="K10" s="54">
        <v>25</v>
      </c>
      <c r="L10" s="12"/>
      <c r="M10" s="67">
        <v>20</v>
      </c>
      <c r="N10" s="54">
        <v>20</v>
      </c>
      <c r="O10" s="12"/>
      <c r="P10" s="67">
        <v>20</v>
      </c>
      <c r="Q10" s="54">
        <v>20</v>
      </c>
      <c r="R10" s="12"/>
      <c r="S10" s="67">
        <v>20</v>
      </c>
      <c r="T10" s="54">
        <v>20</v>
      </c>
      <c r="U10" s="12"/>
      <c r="V10" s="67">
        <v>20</v>
      </c>
      <c r="W10" s="54">
        <v>20</v>
      </c>
      <c r="X10" s="12"/>
      <c r="Y10" s="67">
        <v>20</v>
      </c>
      <c r="Z10" s="54">
        <v>20</v>
      </c>
      <c r="AA10" s="12"/>
      <c r="AB10" s="14"/>
      <c r="AC10" s="67">
        <v>30</v>
      </c>
      <c r="AD10" s="54">
        <v>30</v>
      </c>
      <c r="AE10" s="12"/>
      <c r="AF10" s="67">
        <v>30</v>
      </c>
      <c r="AG10" s="54">
        <v>30</v>
      </c>
      <c r="AH10" s="12"/>
      <c r="AI10" s="67">
        <v>0</v>
      </c>
      <c r="AJ10" s="54">
        <v>0</v>
      </c>
      <c r="AK10" s="12"/>
      <c r="AL10" s="67">
        <v>0</v>
      </c>
      <c r="AM10" s="54">
        <v>0</v>
      </c>
      <c r="AN10" s="12"/>
      <c r="AO10" s="67">
        <v>0</v>
      </c>
      <c r="AP10" s="54">
        <v>0</v>
      </c>
      <c r="AQ10" s="12"/>
      <c r="AR10" s="67">
        <v>0</v>
      </c>
      <c r="AS10" s="54">
        <v>0</v>
      </c>
      <c r="AT10" s="12"/>
      <c r="AU10" s="14"/>
      <c r="AV10" s="67">
        <v>0</v>
      </c>
      <c r="AW10" s="54">
        <v>0</v>
      </c>
      <c r="AX10" s="12"/>
      <c r="AY10" s="67">
        <v>0</v>
      </c>
      <c r="AZ10" s="54">
        <v>0</v>
      </c>
      <c r="BA10" s="12"/>
      <c r="BB10" s="67">
        <v>0</v>
      </c>
      <c r="BC10" s="54">
        <v>0</v>
      </c>
      <c r="BD10" s="12"/>
      <c r="BE10" s="67">
        <v>0</v>
      </c>
      <c r="BF10" s="54">
        <v>0</v>
      </c>
      <c r="BG10" s="12"/>
      <c r="BH10" s="67">
        <v>0</v>
      </c>
      <c r="BI10" s="54">
        <v>0</v>
      </c>
      <c r="BJ10" s="12"/>
      <c r="BK10" s="67">
        <v>0</v>
      </c>
      <c r="BL10" s="54">
        <v>0</v>
      </c>
      <c r="BM10" s="12"/>
      <c r="BN10" s="14"/>
      <c r="BO10" s="67">
        <v>0</v>
      </c>
      <c r="BP10" s="54">
        <v>0</v>
      </c>
      <c r="BQ10" s="12"/>
      <c r="BR10" s="67">
        <v>0</v>
      </c>
      <c r="BS10" s="54">
        <v>0</v>
      </c>
      <c r="BT10" s="12"/>
      <c r="BU10" s="67">
        <v>0</v>
      </c>
      <c r="BV10" s="54">
        <v>0</v>
      </c>
      <c r="BW10" s="12"/>
      <c r="BX10" s="67">
        <v>0</v>
      </c>
      <c r="BY10" s="54">
        <v>0</v>
      </c>
      <c r="BZ10" s="12"/>
      <c r="CA10" s="67">
        <v>0</v>
      </c>
      <c r="CB10" s="54">
        <v>0</v>
      </c>
      <c r="CC10" s="12"/>
      <c r="CD10" s="67">
        <v>0</v>
      </c>
      <c r="CE10" s="54">
        <v>0</v>
      </c>
      <c r="CF10" s="12"/>
      <c r="CG10" s="14"/>
      <c r="CH10" s="14">
        <v>0</v>
      </c>
      <c r="CI10" s="67">
        <v>0</v>
      </c>
      <c r="CJ10" s="54">
        <v>0</v>
      </c>
      <c r="CK10" s="12"/>
      <c r="CL10" s="14">
        <v>0</v>
      </c>
      <c r="CM10" s="67">
        <v>0</v>
      </c>
      <c r="CN10" s="54">
        <v>0</v>
      </c>
      <c r="CO10" s="12"/>
      <c r="CP10" s="67">
        <v>0</v>
      </c>
      <c r="CQ10" s="54">
        <v>0</v>
      </c>
      <c r="CR10" s="12"/>
      <c r="CS10" s="67">
        <v>0</v>
      </c>
      <c r="CT10" s="54">
        <v>0</v>
      </c>
      <c r="CU10" s="12"/>
      <c r="CV10" s="14"/>
      <c r="CW10" s="67">
        <v>0</v>
      </c>
      <c r="CX10" s="54">
        <v>0</v>
      </c>
      <c r="CY10" s="12"/>
      <c r="CZ10" s="67">
        <v>0</v>
      </c>
      <c r="DA10" s="54">
        <v>0</v>
      </c>
      <c r="DB10" s="12"/>
      <c r="DC10" s="67">
        <v>0</v>
      </c>
      <c r="DD10" s="54">
        <v>0</v>
      </c>
      <c r="DE10" s="12"/>
      <c r="DF10" s="67">
        <v>0</v>
      </c>
      <c r="DG10" s="54">
        <v>0</v>
      </c>
      <c r="DH10" s="12"/>
      <c r="DI10" s="67">
        <v>0</v>
      </c>
      <c r="DJ10" s="54">
        <v>0</v>
      </c>
      <c r="DK10" s="12"/>
      <c r="DL10" s="14">
        <v>0</v>
      </c>
      <c r="DM10" s="14"/>
      <c r="DN10" s="67">
        <v>0</v>
      </c>
      <c r="DO10" s="54">
        <v>0</v>
      </c>
      <c r="DP10" s="12"/>
      <c r="DQ10" s="67">
        <v>0</v>
      </c>
      <c r="DR10" s="54">
        <v>0</v>
      </c>
      <c r="DS10" s="12"/>
      <c r="DT10" s="67">
        <v>0</v>
      </c>
      <c r="DU10" s="54">
        <v>0</v>
      </c>
      <c r="DV10" s="12"/>
      <c r="DW10" s="67">
        <v>0</v>
      </c>
      <c r="DX10" s="54">
        <v>0</v>
      </c>
      <c r="DY10" s="12"/>
      <c r="DZ10" s="67">
        <v>0</v>
      </c>
      <c r="EA10" s="54">
        <v>0</v>
      </c>
      <c r="EB10" s="12"/>
      <c r="EC10" s="67">
        <v>0</v>
      </c>
      <c r="ED10" s="54">
        <v>0</v>
      </c>
      <c r="EE10" s="12"/>
      <c r="EF10" s="14"/>
      <c r="EG10" s="67">
        <v>0</v>
      </c>
      <c r="EH10" s="54">
        <v>0</v>
      </c>
      <c r="EI10" s="12"/>
      <c r="EJ10" s="67">
        <v>0</v>
      </c>
      <c r="EK10" s="54">
        <v>0</v>
      </c>
      <c r="EL10" s="12"/>
      <c r="EM10" s="67">
        <v>0</v>
      </c>
      <c r="EN10" s="54">
        <v>0</v>
      </c>
      <c r="EO10" s="12"/>
      <c r="EP10" s="67">
        <v>0</v>
      </c>
      <c r="EQ10" s="54">
        <v>0</v>
      </c>
      <c r="ER10" s="12"/>
      <c r="ES10" s="67">
        <v>0</v>
      </c>
      <c r="ET10" s="54">
        <v>0</v>
      </c>
      <c r="EU10" s="12"/>
      <c r="EV10" s="67">
        <v>0</v>
      </c>
      <c r="EW10" s="54">
        <v>0</v>
      </c>
      <c r="EX10" s="12"/>
      <c r="EY10" s="67">
        <v>0</v>
      </c>
      <c r="EZ10" s="54">
        <v>0</v>
      </c>
      <c r="FA10" s="12"/>
      <c r="FB10" s="67">
        <v>0</v>
      </c>
      <c r="FC10" s="54">
        <v>0</v>
      </c>
      <c r="FD10" s="12"/>
      <c r="FE10" s="67">
        <v>0</v>
      </c>
      <c r="FF10" s="54">
        <v>0</v>
      </c>
      <c r="FG10" s="12"/>
      <c r="FH10" s="67">
        <v>0</v>
      </c>
      <c r="FI10" s="54">
        <v>0</v>
      </c>
      <c r="FJ10" s="12"/>
      <c r="FK10" s="14">
        <v>0</v>
      </c>
      <c r="FL10" s="14">
        <v>0</v>
      </c>
      <c r="FM10" s="14">
        <v>0</v>
      </c>
      <c r="FN10" s="14"/>
      <c r="FO10" s="67">
        <v>0</v>
      </c>
      <c r="FP10" s="54">
        <v>0</v>
      </c>
      <c r="FQ10" s="12"/>
      <c r="FR10" s="67">
        <v>20</v>
      </c>
      <c r="FS10" s="54">
        <v>20</v>
      </c>
      <c r="FT10" s="12"/>
      <c r="FU10" s="67">
        <v>30</v>
      </c>
      <c r="FV10" s="54">
        <v>30</v>
      </c>
      <c r="FW10" s="12"/>
      <c r="FX10" s="14">
        <v>0</v>
      </c>
      <c r="FY10" s="67">
        <v>30</v>
      </c>
      <c r="FZ10" s="54">
        <v>30</v>
      </c>
      <c r="GA10" s="12"/>
      <c r="GB10" s="67">
        <v>30</v>
      </c>
      <c r="GC10" s="54">
        <v>30</v>
      </c>
      <c r="GD10" s="12"/>
      <c r="GE10" s="14"/>
      <c r="GF10" s="67">
        <v>30</v>
      </c>
      <c r="GG10" s="54">
        <v>30</v>
      </c>
      <c r="GH10" s="12"/>
      <c r="GI10" s="67">
        <v>30</v>
      </c>
      <c r="GJ10" s="54">
        <v>30</v>
      </c>
      <c r="GK10" s="12"/>
      <c r="GL10" s="67">
        <v>30</v>
      </c>
      <c r="GM10" s="54">
        <v>30</v>
      </c>
      <c r="GN10" s="12"/>
      <c r="GO10" s="67">
        <v>30</v>
      </c>
      <c r="GP10" s="54">
        <v>30</v>
      </c>
      <c r="GQ10" s="12"/>
      <c r="GR10" s="67">
        <v>30</v>
      </c>
      <c r="GS10" s="54">
        <v>30</v>
      </c>
      <c r="GT10" s="12"/>
      <c r="GU10" s="67">
        <v>30</v>
      </c>
      <c r="GV10" s="54">
        <v>30</v>
      </c>
      <c r="GW10" s="12"/>
      <c r="GX10" s="14"/>
      <c r="GY10" s="67">
        <v>0</v>
      </c>
      <c r="GZ10" s="54">
        <v>0</v>
      </c>
      <c r="HA10" s="12"/>
      <c r="HB10" s="67">
        <v>0</v>
      </c>
      <c r="HC10" s="54">
        <v>0</v>
      </c>
      <c r="HD10" s="12"/>
      <c r="HE10" s="67">
        <v>30</v>
      </c>
      <c r="HF10" s="54">
        <v>30</v>
      </c>
      <c r="HG10" s="12"/>
      <c r="HH10" s="67">
        <v>0</v>
      </c>
      <c r="HI10" s="54">
        <v>0</v>
      </c>
      <c r="HJ10" s="12"/>
      <c r="HK10" s="67">
        <v>0</v>
      </c>
      <c r="HL10" s="54">
        <v>0</v>
      </c>
      <c r="HM10" s="12"/>
      <c r="HN10" s="67">
        <v>20</v>
      </c>
      <c r="HO10" s="54">
        <v>20</v>
      </c>
      <c r="HP10" s="12"/>
      <c r="HQ10" s="14"/>
      <c r="HR10" s="67">
        <v>20</v>
      </c>
      <c r="HS10" s="54">
        <v>20</v>
      </c>
      <c r="HT10" s="12"/>
      <c r="HU10" s="67">
        <v>25</v>
      </c>
      <c r="HV10" s="54">
        <v>25</v>
      </c>
      <c r="HW10" s="12"/>
      <c r="HX10" s="67">
        <v>25</v>
      </c>
      <c r="HY10" s="54">
        <v>25</v>
      </c>
      <c r="HZ10" s="12"/>
      <c r="IA10" s="67">
        <v>25</v>
      </c>
      <c r="IB10" s="54">
        <v>25</v>
      </c>
      <c r="IC10" s="12"/>
      <c r="ID10" s="67">
        <v>25</v>
      </c>
      <c r="IE10" s="54">
        <v>25</v>
      </c>
      <c r="IF10" s="12"/>
      <c r="IG10" s="67">
        <v>25</v>
      </c>
      <c r="IH10" s="54">
        <v>25</v>
      </c>
      <c r="II10" s="12"/>
      <c r="IJ10" s="14"/>
      <c r="IK10" s="67">
        <v>25</v>
      </c>
      <c r="IL10" s="54">
        <v>25</v>
      </c>
      <c r="IM10" s="12"/>
      <c r="IN10" s="67">
        <v>25</v>
      </c>
      <c r="IO10" s="54">
        <v>25</v>
      </c>
      <c r="IP10" s="12"/>
      <c r="IQ10" s="67">
        <v>25</v>
      </c>
      <c r="IR10" s="54">
        <v>25</v>
      </c>
      <c r="IS10" s="12"/>
      <c r="IT10" s="67">
        <v>25</v>
      </c>
      <c r="IU10" s="54">
        <v>25</v>
      </c>
      <c r="IV10" s="12"/>
      <c r="IW10" s="67">
        <v>0</v>
      </c>
      <c r="IX10" s="54">
        <v>0</v>
      </c>
      <c r="IY10" s="12"/>
      <c r="IZ10" s="67">
        <v>0</v>
      </c>
      <c r="JA10" s="54">
        <v>0</v>
      </c>
      <c r="JB10" s="12"/>
      <c r="JC10" s="14"/>
      <c r="JD10" s="67">
        <v>25</v>
      </c>
      <c r="JE10" s="54">
        <v>25</v>
      </c>
      <c r="JF10" s="12"/>
      <c r="JG10" s="67">
        <v>25</v>
      </c>
      <c r="JH10" s="54">
        <v>25</v>
      </c>
      <c r="JI10" s="12"/>
      <c r="JJ10" s="67">
        <v>25</v>
      </c>
      <c r="JK10" s="54">
        <v>25</v>
      </c>
      <c r="JL10" s="12"/>
      <c r="JM10" s="67">
        <v>25</v>
      </c>
      <c r="JN10" s="54">
        <v>25</v>
      </c>
      <c r="JO10" s="12"/>
      <c r="JP10" s="67">
        <v>25</v>
      </c>
      <c r="JQ10" s="54">
        <v>25</v>
      </c>
      <c r="JR10" s="12"/>
      <c r="JS10" s="67">
        <v>25</v>
      </c>
      <c r="JT10" s="54">
        <v>25</v>
      </c>
      <c r="JU10" s="12"/>
      <c r="JV10" s="14"/>
      <c r="JW10" s="67">
        <v>25</v>
      </c>
      <c r="JX10" s="54">
        <v>25</v>
      </c>
      <c r="JY10" s="12"/>
      <c r="JZ10" s="67">
        <v>25</v>
      </c>
      <c r="KA10" s="54">
        <v>25</v>
      </c>
      <c r="KB10" s="12"/>
      <c r="KC10" s="67">
        <v>25</v>
      </c>
      <c r="KD10" s="54">
        <v>25</v>
      </c>
      <c r="KE10" s="12"/>
      <c r="KF10" s="67">
        <v>25</v>
      </c>
      <c r="KG10" s="54">
        <v>25</v>
      </c>
      <c r="KH10" s="12"/>
      <c r="KI10" s="67">
        <v>25</v>
      </c>
      <c r="KJ10" s="54">
        <v>25</v>
      </c>
      <c r="KK10" s="12"/>
      <c r="KL10" s="67">
        <v>25</v>
      </c>
      <c r="KM10" s="54">
        <v>25</v>
      </c>
      <c r="KN10" s="12"/>
      <c r="KO10" s="14"/>
      <c r="KP10" s="67">
        <v>0</v>
      </c>
      <c r="KQ10" s="54">
        <v>0</v>
      </c>
      <c r="KR10" s="12"/>
      <c r="KS10" s="67">
        <v>10</v>
      </c>
      <c r="KT10" s="54">
        <v>10</v>
      </c>
      <c r="KU10" s="12"/>
      <c r="KV10" s="67">
        <v>0</v>
      </c>
      <c r="KW10" s="54">
        <v>0</v>
      </c>
      <c r="KX10" s="12"/>
      <c r="KY10" s="67">
        <v>0</v>
      </c>
      <c r="KZ10" s="54">
        <v>0</v>
      </c>
      <c r="LA10" s="12"/>
      <c r="LB10" s="67">
        <v>0</v>
      </c>
      <c r="LC10" s="54">
        <v>0</v>
      </c>
      <c r="LD10" s="12"/>
      <c r="LE10" s="67">
        <v>0</v>
      </c>
      <c r="LF10" s="54">
        <v>0</v>
      </c>
      <c r="LG10" s="12"/>
      <c r="LH10" s="67">
        <v>0</v>
      </c>
      <c r="LI10" s="14">
        <v>0</v>
      </c>
      <c r="LJ10" s="12"/>
      <c r="LK10" s="67">
        <v>0</v>
      </c>
      <c r="LL10" s="54">
        <v>0</v>
      </c>
      <c r="LM10" s="12"/>
      <c r="LN10" s="14">
        <v>0</v>
      </c>
      <c r="LO10" s="14">
        <v>0</v>
      </c>
      <c r="LP10" s="14">
        <v>0</v>
      </c>
      <c r="LQ10" s="14">
        <v>0</v>
      </c>
      <c r="LR10" s="14">
        <v>0</v>
      </c>
      <c r="LS10" s="14"/>
      <c r="LT10" s="67">
        <v>35</v>
      </c>
      <c r="LU10" s="54">
        <v>35</v>
      </c>
      <c r="LV10" s="12"/>
      <c r="LW10" s="67">
        <v>35</v>
      </c>
      <c r="LX10" s="54">
        <v>35</v>
      </c>
      <c r="LY10" s="12"/>
      <c r="LZ10" s="67">
        <v>35</v>
      </c>
      <c r="MA10" s="54">
        <v>35</v>
      </c>
      <c r="MB10" s="12"/>
      <c r="MC10" s="67">
        <v>35</v>
      </c>
      <c r="MD10" s="54">
        <v>35</v>
      </c>
      <c r="ME10" s="12"/>
      <c r="MF10" s="67">
        <v>35</v>
      </c>
      <c r="MG10" s="54">
        <v>35</v>
      </c>
      <c r="MH10" s="12"/>
      <c r="MI10" s="67">
        <v>0</v>
      </c>
      <c r="MJ10" s="54">
        <v>0</v>
      </c>
      <c r="MK10" s="12"/>
      <c r="ML10" s="14"/>
      <c r="MM10" s="67">
        <v>0</v>
      </c>
      <c r="MN10" s="54">
        <v>0</v>
      </c>
      <c r="MO10" s="12"/>
      <c r="MP10" s="67">
        <v>0</v>
      </c>
      <c r="MQ10" s="54">
        <v>0</v>
      </c>
      <c r="MR10" s="12"/>
      <c r="MS10" s="67">
        <v>0</v>
      </c>
      <c r="MT10" s="54">
        <v>0</v>
      </c>
      <c r="MU10" s="12"/>
      <c r="MV10" s="67">
        <v>0</v>
      </c>
      <c r="MW10" s="54">
        <v>0</v>
      </c>
      <c r="MX10" s="12"/>
      <c r="MY10" s="67">
        <v>0</v>
      </c>
      <c r="MZ10" s="54">
        <v>0</v>
      </c>
      <c r="NA10" s="12"/>
      <c r="NB10" s="67">
        <v>0</v>
      </c>
      <c r="NC10" s="54">
        <v>0</v>
      </c>
      <c r="ND10" s="12"/>
      <c r="NE10" s="14"/>
      <c r="NF10" s="67">
        <v>0</v>
      </c>
      <c r="NG10" s="54">
        <v>0</v>
      </c>
      <c r="NH10" s="12"/>
      <c r="NI10" s="67">
        <v>0</v>
      </c>
      <c r="NJ10" s="54">
        <v>0</v>
      </c>
      <c r="NK10" s="12"/>
      <c r="NL10" s="67">
        <v>0</v>
      </c>
      <c r="NM10" s="54">
        <v>0</v>
      </c>
      <c r="NN10" s="12"/>
      <c r="NO10" s="67">
        <v>35</v>
      </c>
      <c r="NP10" s="54">
        <v>35</v>
      </c>
      <c r="NQ10" s="12"/>
      <c r="NR10" s="67">
        <v>0</v>
      </c>
      <c r="NS10" s="54">
        <v>0</v>
      </c>
      <c r="NT10" s="12"/>
      <c r="NU10" s="67">
        <v>0</v>
      </c>
      <c r="NV10" s="54">
        <v>0</v>
      </c>
      <c r="NW10" s="12"/>
      <c r="NX10" s="14"/>
      <c r="NY10" s="67">
        <v>0</v>
      </c>
      <c r="NZ10" s="54">
        <v>0</v>
      </c>
      <c r="OA10" s="12"/>
      <c r="OB10" s="67">
        <v>0</v>
      </c>
      <c r="OC10" s="54">
        <v>0</v>
      </c>
      <c r="OD10" s="12"/>
      <c r="OE10" s="67">
        <v>0</v>
      </c>
      <c r="OF10" s="54">
        <v>0</v>
      </c>
      <c r="OG10" s="12"/>
      <c r="OH10" s="67">
        <v>0</v>
      </c>
      <c r="OI10" s="54">
        <v>0</v>
      </c>
      <c r="OJ10" s="12"/>
      <c r="OK10" s="67">
        <v>0</v>
      </c>
      <c r="OL10" s="54">
        <v>0</v>
      </c>
      <c r="OM10" s="12"/>
      <c r="ON10" s="67">
        <v>0</v>
      </c>
      <c r="OO10" s="54">
        <v>0</v>
      </c>
      <c r="OP10" s="12"/>
      <c r="OQ10" s="14"/>
      <c r="OR10" s="67">
        <v>0</v>
      </c>
      <c r="OS10" s="54">
        <v>0</v>
      </c>
      <c r="OT10" s="12"/>
      <c r="OU10" s="67">
        <v>0</v>
      </c>
      <c r="OV10" s="54">
        <v>0</v>
      </c>
      <c r="OW10" s="12"/>
      <c r="OX10" s="67">
        <v>30</v>
      </c>
      <c r="OY10" s="54">
        <v>30</v>
      </c>
      <c r="OZ10" s="12"/>
      <c r="PA10" s="67">
        <v>0</v>
      </c>
      <c r="PB10" s="54">
        <v>0</v>
      </c>
      <c r="PC10" s="12"/>
      <c r="PD10" s="67">
        <v>0</v>
      </c>
      <c r="PE10" s="54">
        <v>0</v>
      </c>
      <c r="PF10" s="12"/>
      <c r="PG10" s="67">
        <v>0</v>
      </c>
      <c r="PH10" s="54">
        <v>0</v>
      </c>
      <c r="PI10" s="12"/>
      <c r="PJ10" s="14"/>
      <c r="PK10" s="67">
        <v>0</v>
      </c>
      <c r="PL10" s="54">
        <v>0</v>
      </c>
      <c r="PM10" s="12"/>
      <c r="PN10" s="67">
        <v>0</v>
      </c>
      <c r="PO10" s="54">
        <v>0</v>
      </c>
      <c r="PP10" s="12"/>
      <c r="PQ10" s="67">
        <v>0</v>
      </c>
      <c r="PR10" s="54">
        <v>30</v>
      </c>
      <c r="PS10" s="12"/>
      <c r="PT10" s="67">
        <v>0</v>
      </c>
      <c r="PU10" s="54">
        <v>0</v>
      </c>
      <c r="PV10" s="12"/>
      <c r="PW10" s="67">
        <v>0</v>
      </c>
      <c r="PX10" s="54">
        <v>0</v>
      </c>
      <c r="PY10" s="12"/>
      <c r="PZ10" s="67">
        <v>0</v>
      </c>
      <c r="QA10" s="54">
        <v>0</v>
      </c>
      <c r="QB10" s="12"/>
      <c r="QC10" s="14"/>
      <c r="QD10" s="67">
        <v>30</v>
      </c>
      <c r="QE10" s="54">
        <v>30</v>
      </c>
      <c r="QF10" s="12"/>
      <c r="QG10" s="67">
        <v>0</v>
      </c>
      <c r="QH10" s="54">
        <v>0</v>
      </c>
      <c r="QI10" s="12"/>
      <c r="QJ10" s="67">
        <v>0</v>
      </c>
      <c r="QK10" s="54">
        <v>0</v>
      </c>
      <c r="QL10" s="12"/>
      <c r="QM10" s="67">
        <v>30</v>
      </c>
      <c r="QN10" s="54">
        <v>30</v>
      </c>
      <c r="QO10" s="12"/>
      <c r="QP10" s="67">
        <v>0</v>
      </c>
      <c r="QQ10" s="54">
        <v>0</v>
      </c>
      <c r="QR10" s="12"/>
      <c r="QS10" s="67">
        <v>0</v>
      </c>
      <c r="QT10" s="54">
        <v>0</v>
      </c>
      <c r="QU10" s="12"/>
      <c r="QV10" s="14"/>
      <c r="QW10" s="67">
        <v>0</v>
      </c>
      <c r="QX10" s="54">
        <v>0</v>
      </c>
      <c r="QY10" s="12"/>
      <c r="QZ10" s="67">
        <v>30</v>
      </c>
      <c r="RA10" s="54">
        <v>30</v>
      </c>
      <c r="RB10" s="12"/>
      <c r="RC10" s="14">
        <v>0</v>
      </c>
      <c r="RD10" s="67">
        <v>20</v>
      </c>
      <c r="RE10" s="54">
        <v>20</v>
      </c>
      <c r="RF10" s="12"/>
      <c r="RG10" s="67">
        <v>0</v>
      </c>
      <c r="RH10" s="54">
        <v>0</v>
      </c>
      <c r="RI10" s="12"/>
      <c r="RJ10" s="67">
        <v>0</v>
      </c>
      <c r="RK10" s="54">
        <v>0</v>
      </c>
      <c r="RL10" s="12"/>
      <c r="RM10" s="14"/>
      <c r="RN10" s="67">
        <v>35</v>
      </c>
      <c r="RO10" s="54">
        <v>35</v>
      </c>
      <c r="RP10" s="12"/>
      <c r="RQ10" s="67">
        <v>35</v>
      </c>
      <c r="RR10" s="54">
        <v>35</v>
      </c>
      <c r="RS10" s="12"/>
      <c r="RT10" s="67">
        <v>35</v>
      </c>
      <c r="RU10" s="54">
        <v>35</v>
      </c>
      <c r="RV10" s="12"/>
      <c r="RW10" s="67">
        <v>20</v>
      </c>
      <c r="RX10" s="54">
        <v>20</v>
      </c>
      <c r="RY10" s="12"/>
      <c r="RZ10" s="67">
        <v>20</v>
      </c>
      <c r="SA10" s="54">
        <v>20</v>
      </c>
      <c r="SB10" s="12"/>
      <c r="SC10" s="67">
        <v>20</v>
      </c>
      <c r="SD10" s="54">
        <v>20</v>
      </c>
      <c r="SE10" s="12"/>
      <c r="SF10" s="67">
        <v>0</v>
      </c>
      <c r="SG10" s="54">
        <v>0</v>
      </c>
      <c r="SH10" s="12"/>
      <c r="SI10" s="67">
        <v>20</v>
      </c>
      <c r="SJ10" s="54">
        <v>20</v>
      </c>
      <c r="SK10" s="12"/>
      <c r="SL10" s="67">
        <v>0</v>
      </c>
      <c r="SM10" s="54">
        <v>0</v>
      </c>
      <c r="SN10" s="12"/>
      <c r="SO10" s="67">
        <v>0</v>
      </c>
      <c r="SP10" s="54">
        <v>0</v>
      </c>
      <c r="SQ10" s="12"/>
      <c r="SR10" s="14">
        <v>0</v>
      </c>
      <c r="SS10" s="14">
        <v>0</v>
      </c>
      <c r="ST10" s="67">
        <v>0</v>
      </c>
      <c r="SU10" s="54">
        <v>0</v>
      </c>
      <c r="SV10" s="12"/>
      <c r="SW10" s="67">
        <v>0</v>
      </c>
      <c r="SX10" s="54">
        <v>0</v>
      </c>
      <c r="SY10" s="12"/>
      <c r="SZ10" s="67">
        <v>12</v>
      </c>
      <c r="TA10" s="54">
        <v>12</v>
      </c>
      <c r="TB10" s="12"/>
      <c r="TC10" s="67">
        <v>15</v>
      </c>
      <c r="TD10" s="54">
        <v>15</v>
      </c>
      <c r="TE10" s="12"/>
      <c r="TF10" s="67">
        <v>20</v>
      </c>
      <c r="TG10" s="54">
        <v>20</v>
      </c>
      <c r="TH10" s="12"/>
      <c r="TI10" s="67">
        <v>25</v>
      </c>
      <c r="TJ10" s="54">
        <v>25</v>
      </c>
      <c r="TK10" s="12"/>
      <c r="TL10" s="67">
        <v>25</v>
      </c>
      <c r="TM10" s="54">
        <v>25</v>
      </c>
      <c r="TN10" s="12"/>
      <c r="TO10" s="67">
        <v>25</v>
      </c>
      <c r="TP10" s="54">
        <v>25</v>
      </c>
      <c r="TQ10" s="12"/>
      <c r="TR10" s="14"/>
      <c r="TS10" s="67">
        <v>25</v>
      </c>
      <c r="TT10" s="54">
        <v>25</v>
      </c>
      <c r="TU10" s="12"/>
      <c r="TV10" s="67">
        <v>25</v>
      </c>
      <c r="TW10" s="54">
        <v>25</v>
      </c>
      <c r="TX10" s="12"/>
      <c r="TY10" s="67">
        <v>25</v>
      </c>
      <c r="TZ10" s="54">
        <v>25</v>
      </c>
      <c r="UA10" s="12"/>
      <c r="UB10" s="67">
        <v>0</v>
      </c>
      <c r="UC10" s="54">
        <v>0</v>
      </c>
      <c r="UD10" s="12"/>
      <c r="UE10" s="67">
        <v>25</v>
      </c>
      <c r="UF10" s="54">
        <v>25</v>
      </c>
      <c r="UG10" s="12"/>
      <c r="UH10" s="67">
        <v>0</v>
      </c>
      <c r="UI10" s="54">
        <v>0</v>
      </c>
      <c r="UJ10" s="12"/>
      <c r="UK10" s="14"/>
      <c r="UL10" s="14">
        <v>0</v>
      </c>
      <c r="UM10" s="67">
        <v>25</v>
      </c>
      <c r="UN10" s="54">
        <v>25</v>
      </c>
      <c r="UO10" s="12"/>
      <c r="UP10" s="67">
        <v>25</v>
      </c>
      <c r="UQ10" s="54">
        <v>25</v>
      </c>
      <c r="UR10" s="12"/>
      <c r="US10" s="67">
        <v>0</v>
      </c>
      <c r="UT10" s="54">
        <v>0</v>
      </c>
      <c r="UU10" s="12"/>
      <c r="UV10" s="67">
        <v>25</v>
      </c>
      <c r="UW10" s="54">
        <v>25</v>
      </c>
      <c r="UX10" s="12"/>
      <c r="UY10" s="67">
        <v>0</v>
      </c>
      <c r="UZ10" s="54">
        <v>0</v>
      </c>
      <c r="VA10" s="12"/>
      <c r="VB10" s="14"/>
      <c r="VC10" s="67">
        <v>25</v>
      </c>
      <c r="VD10" s="54">
        <v>25</v>
      </c>
      <c r="VE10" s="12"/>
      <c r="VF10" s="67">
        <v>0</v>
      </c>
      <c r="VG10" s="54">
        <v>0</v>
      </c>
      <c r="VH10" s="12"/>
      <c r="VI10" s="67">
        <v>25</v>
      </c>
      <c r="VJ10" s="54">
        <v>25</v>
      </c>
      <c r="VK10" s="12"/>
      <c r="VL10" s="67">
        <v>0</v>
      </c>
      <c r="VM10" s="54">
        <v>0</v>
      </c>
      <c r="VN10" s="12"/>
      <c r="VO10" s="67">
        <v>25</v>
      </c>
      <c r="VP10" s="54">
        <v>25</v>
      </c>
      <c r="VQ10" s="12"/>
      <c r="VR10" s="67">
        <v>0</v>
      </c>
      <c r="VS10" s="54">
        <v>0</v>
      </c>
      <c r="VT10" s="12"/>
      <c r="VU10" s="14"/>
      <c r="VV10" s="14">
        <v>0</v>
      </c>
      <c r="VW10" s="67">
        <v>25</v>
      </c>
      <c r="VX10" s="54">
        <v>25</v>
      </c>
      <c r="VY10" s="12"/>
      <c r="VZ10" s="67">
        <v>0</v>
      </c>
      <c r="WA10" s="54">
        <v>0</v>
      </c>
      <c r="WB10" s="12"/>
      <c r="WC10" s="67">
        <v>0</v>
      </c>
      <c r="WD10" s="54">
        <v>25</v>
      </c>
      <c r="WE10" s="12"/>
      <c r="WF10" s="67">
        <v>0</v>
      </c>
      <c r="WG10" s="54">
        <v>0</v>
      </c>
      <c r="WH10" s="12"/>
      <c r="WI10" s="67">
        <v>25</v>
      </c>
      <c r="WJ10" s="54">
        <v>25</v>
      </c>
      <c r="WK10" s="12"/>
      <c r="WL10" s="67">
        <v>0</v>
      </c>
      <c r="WM10" s="14">
        <v>0</v>
      </c>
      <c r="WN10" s="12"/>
      <c r="WO10" s="67">
        <v>25</v>
      </c>
      <c r="WP10" s="54">
        <v>25</v>
      </c>
      <c r="WQ10" s="12"/>
      <c r="WR10" s="67">
        <v>25</v>
      </c>
      <c r="WS10" s="54">
        <v>25</v>
      </c>
      <c r="WT10" s="12"/>
      <c r="WU10" s="67">
        <v>25</v>
      </c>
      <c r="WV10" s="54">
        <v>25</v>
      </c>
      <c r="WW10" s="12"/>
      <c r="WX10" s="67">
        <v>25</v>
      </c>
      <c r="WY10" s="54">
        <v>25</v>
      </c>
      <c r="WZ10" s="12"/>
      <c r="XA10" s="67">
        <v>25</v>
      </c>
      <c r="XB10" s="54">
        <v>25</v>
      </c>
      <c r="XC10" s="12"/>
      <c r="XD10" s="67">
        <v>25</v>
      </c>
      <c r="XE10" s="54">
        <v>25</v>
      </c>
      <c r="XF10" s="12"/>
      <c r="XG10" s="14"/>
      <c r="XH10" s="67">
        <v>25</v>
      </c>
      <c r="XI10" s="54">
        <v>25</v>
      </c>
      <c r="XJ10" s="12"/>
      <c r="XK10" s="67">
        <v>25</v>
      </c>
      <c r="XL10" s="54">
        <v>25</v>
      </c>
      <c r="XM10" s="12"/>
      <c r="XN10" s="67">
        <v>25</v>
      </c>
      <c r="XO10" s="54">
        <v>25</v>
      </c>
      <c r="XP10" s="12"/>
      <c r="XQ10" s="67">
        <v>25</v>
      </c>
      <c r="XR10" s="54">
        <v>25</v>
      </c>
      <c r="XS10" s="12"/>
      <c r="XT10" s="67">
        <v>25</v>
      </c>
      <c r="XU10" s="54">
        <v>25</v>
      </c>
      <c r="XV10" s="12"/>
      <c r="XW10" s="67">
        <v>25</v>
      </c>
      <c r="XX10" s="54">
        <v>25</v>
      </c>
      <c r="XY10" s="12"/>
      <c r="XZ10" s="67">
        <v>0</v>
      </c>
      <c r="YA10" s="14">
        <v>0</v>
      </c>
      <c r="YB10" s="12"/>
      <c r="YC10" s="67">
        <v>30</v>
      </c>
      <c r="YD10" s="54">
        <v>30</v>
      </c>
      <c r="YE10" s="12"/>
      <c r="YF10" s="67">
        <v>30</v>
      </c>
      <c r="YG10" s="54">
        <v>30</v>
      </c>
      <c r="YH10" s="12"/>
      <c r="YI10" s="67">
        <v>30</v>
      </c>
      <c r="YJ10" s="54">
        <v>30</v>
      </c>
      <c r="YK10" s="12"/>
      <c r="YL10" s="67">
        <v>30</v>
      </c>
      <c r="YM10" s="54">
        <v>30</v>
      </c>
      <c r="YN10" s="12"/>
      <c r="YO10" s="67">
        <v>30</v>
      </c>
      <c r="YP10" s="54">
        <v>30</v>
      </c>
      <c r="YQ10" s="12"/>
      <c r="YR10" s="67">
        <v>30</v>
      </c>
      <c r="YS10" s="54">
        <v>30</v>
      </c>
      <c r="YT10" s="12"/>
      <c r="YU10" s="14"/>
      <c r="YV10" s="67">
        <v>30</v>
      </c>
      <c r="YW10" s="54">
        <v>30</v>
      </c>
      <c r="YX10" s="12"/>
      <c r="YY10" s="67">
        <v>30</v>
      </c>
      <c r="YZ10" s="54">
        <v>30</v>
      </c>
      <c r="ZA10" s="12"/>
      <c r="ZB10" s="67">
        <v>30</v>
      </c>
      <c r="ZC10" s="54">
        <v>30</v>
      </c>
      <c r="ZD10" s="12"/>
      <c r="ZE10" s="67">
        <v>30</v>
      </c>
      <c r="ZF10" s="54">
        <v>30</v>
      </c>
      <c r="ZG10" s="12"/>
      <c r="ZH10" s="67">
        <v>30</v>
      </c>
      <c r="ZI10" s="54">
        <v>30</v>
      </c>
      <c r="ZJ10" s="12"/>
      <c r="ZK10" s="67">
        <v>30</v>
      </c>
      <c r="ZL10" s="54">
        <v>30</v>
      </c>
      <c r="ZM10" s="12"/>
      <c r="ZN10" s="67">
        <v>0</v>
      </c>
      <c r="ZO10" s="54">
        <v>0</v>
      </c>
      <c r="ZP10" s="12"/>
      <c r="ZQ10" s="67">
        <v>25</v>
      </c>
      <c r="ZR10" s="54">
        <v>25</v>
      </c>
      <c r="ZS10" s="12"/>
      <c r="ZT10" s="67">
        <v>25</v>
      </c>
      <c r="ZU10" s="54">
        <v>25</v>
      </c>
      <c r="ZV10" s="12"/>
      <c r="ZW10" s="67">
        <v>25</v>
      </c>
      <c r="ZX10" s="54">
        <v>25</v>
      </c>
      <c r="ZY10" s="12"/>
      <c r="ZZ10" s="67">
        <v>25</v>
      </c>
      <c r="AAA10" s="54">
        <v>25</v>
      </c>
      <c r="AAB10" s="12"/>
      <c r="AAC10" s="67">
        <v>25</v>
      </c>
      <c r="AAD10" s="54">
        <v>25</v>
      </c>
      <c r="AAE10" s="12"/>
      <c r="AAF10" s="67">
        <v>25</v>
      </c>
      <c r="AAG10" s="54">
        <v>25</v>
      </c>
      <c r="AAH10" s="12"/>
      <c r="AAI10" s="14"/>
      <c r="AAJ10" s="67">
        <v>25</v>
      </c>
      <c r="AAK10" s="54">
        <v>25</v>
      </c>
      <c r="AAL10" s="12"/>
      <c r="AAM10" s="67">
        <v>25</v>
      </c>
      <c r="AAN10" s="54">
        <v>25</v>
      </c>
      <c r="AAO10" s="12"/>
      <c r="AAP10" s="67">
        <v>25</v>
      </c>
      <c r="AAQ10" s="54">
        <v>25</v>
      </c>
      <c r="AAR10" s="12"/>
      <c r="AAS10" s="67">
        <v>25</v>
      </c>
      <c r="AAT10" s="54">
        <v>25</v>
      </c>
      <c r="AAU10" s="12"/>
      <c r="AAV10" s="67">
        <v>25</v>
      </c>
      <c r="AAW10" s="54">
        <v>25</v>
      </c>
      <c r="AAX10" s="12"/>
      <c r="AAY10" s="67">
        <v>25</v>
      </c>
      <c r="AAZ10" s="54">
        <v>25</v>
      </c>
      <c r="ABA10" s="12"/>
      <c r="ABB10" s="14"/>
      <c r="ABC10" s="67">
        <v>25</v>
      </c>
      <c r="ABD10" s="54">
        <v>25</v>
      </c>
      <c r="ABE10" s="12"/>
      <c r="ABF10" s="67">
        <v>25</v>
      </c>
      <c r="ABG10" s="54">
        <v>25</v>
      </c>
      <c r="ABH10" s="12"/>
      <c r="ABI10" s="67">
        <v>25</v>
      </c>
      <c r="ABJ10" s="54">
        <v>25</v>
      </c>
      <c r="ABK10" s="12"/>
      <c r="ABL10" s="67">
        <v>25</v>
      </c>
      <c r="ABM10" s="54">
        <v>25</v>
      </c>
      <c r="ABN10" s="12"/>
      <c r="ABO10" s="67">
        <v>25</v>
      </c>
      <c r="ABP10" s="54">
        <v>25</v>
      </c>
      <c r="ABQ10" s="12"/>
      <c r="ABR10" s="67">
        <v>25</v>
      </c>
      <c r="ABS10" s="54">
        <v>25</v>
      </c>
      <c r="ABT10" s="12"/>
      <c r="ABU10" s="14"/>
      <c r="ABV10" s="67">
        <v>25</v>
      </c>
      <c r="ABW10" s="54">
        <v>25</v>
      </c>
      <c r="ABX10" s="12"/>
      <c r="ABY10" s="67">
        <v>25</v>
      </c>
      <c r="ABZ10" s="54">
        <v>25</v>
      </c>
      <c r="ACA10" s="12"/>
      <c r="ACB10" s="67">
        <v>25</v>
      </c>
      <c r="ACC10" s="54">
        <v>25</v>
      </c>
      <c r="ACD10" s="12"/>
      <c r="ACE10" s="67">
        <v>25</v>
      </c>
      <c r="ACF10" s="54">
        <v>25</v>
      </c>
      <c r="ACG10" s="12"/>
      <c r="ACH10" s="67">
        <v>25</v>
      </c>
      <c r="ACI10" s="54">
        <v>25</v>
      </c>
      <c r="ACJ10" s="12"/>
      <c r="ACK10" s="67">
        <v>25</v>
      </c>
      <c r="ACL10" s="54">
        <v>25</v>
      </c>
      <c r="ACM10" s="12"/>
      <c r="ACN10" s="14"/>
      <c r="ACO10" s="67">
        <v>25</v>
      </c>
      <c r="ACP10" s="54">
        <v>25</v>
      </c>
      <c r="ACQ10" s="12"/>
      <c r="ACR10" s="67">
        <v>25</v>
      </c>
      <c r="ACS10" s="54">
        <v>25</v>
      </c>
      <c r="ACT10" s="12"/>
      <c r="ACU10" s="67">
        <v>25</v>
      </c>
      <c r="ACV10" s="54">
        <v>25</v>
      </c>
      <c r="ACW10" s="12"/>
      <c r="ACX10" s="67">
        <v>25</v>
      </c>
      <c r="ACY10" s="54">
        <v>25</v>
      </c>
      <c r="ACZ10" s="12"/>
      <c r="ADA10" s="67">
        <v>25</v>
      </c>
      <c r="ADB10" s="54">
        <v>25</v>
      </c>
      <c r="ADC10" s="12"/>
      <c r="ADD10" s="67">
        <v>25</v>
      </c>
      <c r="ADE10" s="54">
        <v>25</v>
      </c>
      <c r="ADF10" s="12"/>
      <c r="ADG10" s="14"/>
      <c r="ADH10" s="67">
        <v>25</v>
      </c>
      <c r="ADI10" s="54">
        <v>25</v>
      </c>
      <c r="ADJ10" s="12"/>
      <c r="ADK10" s="67">
        <v>25</v>
      </c>
      <c r="ADL10" s="54">
        <v>25</v>
      </c>
      <c r="ADM10" s="12"/>
      <c r="ADN10" s="67">
        <v>25</v>
      </c>
      <c r="ADO10" s="54">
        <v>25</v>
      </c>
      <c r="ADP10" s="12"/>
      <c r="ADQ10" s="67">
        <v>0</v>
      </c>
      <c r="ADR10" s="54">
        <v>0</v>
      </c>
      <c r="ADS10" s="12"/>
      <c r="ADT10" s="67">
        <v>0</v>
      </c>
      <c r="ADU10" s="54">
        <v>0</v>
      </c>
      <c r="ADV10" s="12"/>
      <c r="ADW10" s="14">
        <v>0</v>
      </c>
      <c r="ADX10" s="14"/>
      <c r="ADY10" s="14">
        <v>0</v>
      </c>
      <c r="ADZ10" s="67">
        <v>20</v>
      </c>
      <c r="AEA10" s="54">
        <v>20</v>
      </c>
      <c r="AEB10" s="12"/>
      <c r="AEC10" s="67">
        <v>25</v>
      </c>
      <c r="AED10" s="54">
        <v>25</v>
      </c>
      <c r="AEE10" s="12"/>
      <c r="AEF10" s="67">
        <v>25</v>
      </c>
      <c r="AEG10" s="54">
        <v>25</v>
      </c>
      <c r="AEH10" s="12"/>
      <c r="AEI10" s="67">
        <v>25</v>
      </c>
      <c r="AEJ10" s="14">
        <v>25</v>
      </c>
      <c r="AEK10" s="12"/>
      <c r="AEL10" s="67">
        <v>25</v>
      </c>
      <c r="AEM10" s="54">
        <v>25</v>
      </c>
      <c r="AEN10" s="12"/>
      <c r="AEO10" s="14"/>
      <c r="AEP10" s="67">
        <v>25</v>
      </c>
      <c r="AEQ10" s="54">
        <v>25</v>
      </c>
      <c r="AER10" s="12"/>
      <c r="AES10" s="67">
        <v>25</v>
      </c>
      <c r="AET10" s="54">
        <v>25</v>
      </c>
      <c r="AEU10" s="12"/>
      <c r="AEV10" s="67">
        <v>0</v>
      </c>
      <c r="AEW10" s="54">
        <v>0</v>
      </c>
      <c r="AEX10" s="12"/>
      <c r="AEY10" s="67">
        <v>25</v>
      </c>
      <c r="AEZ10" s="54">
        <v>25</v>
      </c>
      <c r="AFA10" s="12"/>
      <c r="AFB10" s="67">
        <v>25</v>
      </c>
      <c r="AFC10" s="54">
        <v>25</v>
      </c>
      <c r="AFD10" s="12"/>
      <c r="AFE10" s="67">
        <v>25</v>
      </c>
      <c r="AFF10" s="54">
        <v>25</v>
      </c>
      <c r="AFG10" s="12"/>
      <c r="AFH10" s="14"/>
      <c r="AFI10" s="67">
        <v>25</v>
      </c>
      <c r="AFJ10" s="54">
        <v>25</v>
      </c>
      <c r="AFK10" s="12"/>
      <c r="AFL10" s="67">
        <v>25</v>
      </c>
      <c r="AFM10" s="54">
        <v>25</v>
      </c>
      <c r="AFN10" s="12"/>
      <c r="AFO10" s="67">
        <v>25</v>
      </c>
      <c r="AFP10" s="54">
        <v>25</v>
      </c>
      <c r="AFQ10" s="12"/>
      <c r="AFR10" s="67">
        <v>25</v>
      </c>
      <c r="AFS10" s="54">
        <v>25</v>
      </c>
      <c r="AFT10" s="12"/>
      <c r="AFU10" s="67">
        <v>25</v>
      </c>
      <c r="AFV10" s="54">
        <v>25</v>
      </c>
      <c r="AFW10" s="12"/>
      <c r="AFX10" s="67">
        <v>25</v>
      </c>
      <c r="AFY10" s="54">
        <v>25</v>
      </c>
      <c r="AFZ10" s="12"/>
      <c r="AGA10" s="67">
        <v>0</v>
      </c>
      <c r="AGB10" s="14">
        <v>0</v>
      </c>
      <c r="AGC10" s="12"/>
      <c r="AGD10" s="67">
        <v>25</v>
      </c>
      <c r="AGE10" s="54">
        <v>25</v>
      </c>
      <c r="AGF10" s="12"/>
      <c r="AGG10" s="67">
        <v>25</v>
      </c>
      <c r="AGH10" s="54">
        <v>25</v>
      </c>
      <c r="AGI10" s="12"/>
      <c r="AGJ10" s="67">
        <v>25</v>
      </c>
      <c r="AGK10" s="54">
        <v>25</v>
      </c>
      <c r="AGL10" s="12"/>
      <c r="AGM10" s="67">
        <v>25</v>
      </c>
      <c r="AGN10" s="54">
        <v>25</v>
      </c>
      <c r="AGO10" s="12"/>
      <c r="AGP10" s="67">
        <v>25</v>
      </c>
      <c r="AGQ10" s="54">
        <v>25</v>
      </c>
      <c r="AGR10" s="12"/>
      <c r="AGS10" s="67">
        <v>25</v>
      </c>
      <c r="AGT10" s="54">
        <v>25</v>
      </c>
      <c r="AGU10" s="12"/>
      <c r="AGV10" s="14"/>
      <c r="AGW10" s="67">
        <v>25</v>
      </c>
      <c r="AGX10" s="54">
        <v>25</v>
      </c>
      <c r="AGY10" s="12"/>
      <c r="AGZ10" s="67">
        <v>25</v>
      </c>
      <c r="AHA10" s="54">
        <v>25</v>
      </c>
      <c r="AHB10" s="12"/>
      <c r="AHC10" s="67">
        <v>25</v>
      </c>
      <c r="AHD10" s="54">
        <v>25</v>
      </c>
      <c r="AHE10" s="12"/>
      <c r="AHF10" s="67">
        <v>25</v>
      </c>
      <c r="AHG10" s="54">
        <v>25</v>
      </c>
      <c r="AHH10" s="12"/>
      <c r="AHI10" s="67">
        <v>25</v>
      </c>
      <c r="AHJ10" s="54">
        <v>25</v>
      </c>
      <c r="AHK10" s="12"/>
      <c r="AHL10" s="67">
        <v>25</v>
      </c>
      <c r="AHM10" s="54">
        <v>25</v>
      </c>
      <c r="AHN10" s="12"/>
      <c r="AHO10" s="14"/>
      <c r="AHP10" s="67">
        <v>25</v>
      </c>
      <c r="AHQ10" s="54">
        <v>25</v>
      </c>
      <c r="AHR10" s="12"/>
      <c r="AHS10" s="67">
        <v>25</v>
      </c>
      <c r="AHT10" s="54">
        <v>25</v>
      </c>
      <c r="AHU10" s="12"/>
      <c r="AHV10" s="67">
        <v>25</v>
      </c>
      <c r="AHW10" s="54">
        <v>25</v>
      </c>
      <c r="AHX10" s="12"/>
      <c r="AHY10" s="67">
        <v>15</v>
      </c>
      <c r="AHZ10" s="54">
        <v>15</v>
      </c>
      <c r="AIA10" s="12"/>
      <c r="AIB10" s="67">
        <v>15</v>
      </c>
      <c r="AIC10" s="54">
        <v>15</v>
      </c>
      <c r="AID10" s="12"/>
      <c r="AIE10" s="14"/>
      <c r="AIF10" s="14"/>
      <c r="AIG10" s="67">
        <v>10</v>
      </c>
      <c r="AIH10" s="54">
        <v>10</v>
      </c>
      <c r="AII10" s="12"/>
      <c r="AIJ10" s="67">
        <v>20</v>
      </c>
      <c r="AIK10" s="54">
        <v>20</v>
      </c>
      <c r="AIL10" s="12"/>
      <c r="AIM10" s="67">
        <v>25</v>
      </c>
      <c r="AIN10" s="54">
        <v>25</v>
      </c>
      <c r="AIO10" s="12"/>
      <c r="AIP10" s="67">
        <v>25</v>
      </c>
      <c r="AIQ10" s="54">
        <v>25</v>
      </c>
      <c r="AIR10" s="12"/>
      <c r="AIS10" s="14"/>
      <c r="AIT10" s="67">
        <v>0</v>
      </c>
      <c r="AIU10" s="14">
        <v>0</v>
      </c>
      <c r="AIV10" s="12"/>
      <c r="AIW10" s="67">
        <v>0</v>
      </c>
      <c r="AIX10" s="14">
        <v>0</v>
      </c>
      <c r="AIY10" s="12"/>
      <c r="AIZ10" s="67">
        <v>25</v>
      </c>
      <c r="AJA10" s="54">
        <v>25</v>
      </c>
      <c r="AJB10" s="12"/>
      <c r="AJC10" s="67">
        <v>25</v>
      </c>
      <c r="AJD10" s="54">
        <v>25</v>
      </c>
      <c r="AJE10" s="12"/>
      <c r="AJF10" s="67">
        <v>25</v>
      </c>
      <c r="AJG10" s="54">
        <v>25</v>
      </c>
      <c r="AJH10" s="12"/>
      <c r="AJI10" s="67">
        <v>25</v>
      </c>
      <c r="AJJ10" s="54">
        <v>25</v>
      </c>
      <c r="AJK10" s="12"/>
      <c r="AJL10" s="67">
        <v>25</v>
      </c>
      <c r="AJM10" s="54">
        <v>25</v>
      </c>
      <c r="AJN10" s="12"/>
      <c r="AJO10" s="67">
        <v>25</v>
      </c>
      <c r="AJP10" s="54">
        <v>25</v>
      </c>
      <c r="AJQ10" s="12"/>
      <c r="AJR10" s="14"/>
      <c r="AJS10" s="67">
        <v>25</v>
      </c>
      <c r="AJT10" s="54">
        <v>25</v>
      </c>
      <c r="AJU10" s="12"/>
      <c r="AJV10" s="67">
        <v>25</v>
      </c>
      <c r="AJW10" s="54">
        <v>25</v>
      </c>
      <c r="AJX10" s="12"/>
      <c r="AJY10" s="67">
        <v>25</v>
      </c>
      <c r="AJZ10" s="54">
        <v>25</v>
      </c>
      <c r="AKA10" s="12"/>
      <c r="AKB10" s="67">
        <v>25</v>
      </c>
      <c r="AKC10" s="54">
        <v>25</v>
      </c>
      <c r="AKD10" s="12"/>
      <c r="AKE10" s="67">
        <v>25</v>
      </c>
      <c r="AKF10" s="54">
        <v>25</v>
      </c>
      <c r="AKG10" s="12"/>
      <c r="AKH10" s="67">
        <v>25</v>
      </c>
      <c r="AKI10" s="54">
        <v>25</v>
      </c>
      <c r="AKJ10" s="12"/>
      <c r="AKK10" s="14"/>
      <c r="AKL10" s="67">
        <v>25</v>
      </c>
      <c r="AKM10" s="54">
        <v>25</v>
      </c>
      <c r="AKN10" s="12"/>
      <c r="AKO10" s="67">
        <v>25</v>
      </c>
      <c r="AKP10" s="54">
        <v>25</v>
      </c>
      <c r="AKQ10" s="12"/>
      <c r="AKR10" s="67">
        <v>25</v>
      </c>
      <c r="AKS10" s="54">
        <v>25</v>
      </c>
      <c r="AKT10" s="12"/>
      <c r="AKU10" s="67">
        <v>25</v>
      </c>
      <c r="AKV10" s="54">
        <v>25</v>
      </c>
      <c r="AKW10" s="12"/>
      <c r="AKX10" s="67">
        <v>25</v>
      </c>
      <c r="AKY10" s="54">
        <v>25</v>
      </c>
      <c r="AKZ10" s="12"/>
      <c r="ALA10" s="67">
        <v>25</v>
      </c>
      <c r="ALB10" s="54">
        <v>25</v>
      </c>
      <c r="ALC10" s="12"/>
      <c r="ALD10" s="14"/>
      <c r="ALE10" s="67">
        <v>35</v>
      </c>
      <c r="ALF10" s="54">
        <v>35</v>
      </c>
      <c r="ALG10" s="12"/>
      <c r="ALH10" s="67">
        <v>40</v>
      </c>
      <c r="ALI10" s="54">
        <v>40</v>
      </c>
      <c r="ALJ10" s="12"/>
      <c r="ALK10" s="67">
        <v>40</v>
      </c>
      <c r="ALL10" s="54">
        <v>40</v>
      </c>
      <c r="ALM10" s="12"/>
      <c r="ALN10" s="67">
        <v>40</v>
      </c>
      <c r="ALO10" s="54">
        <v>40</v>
      </c>
      <c r="ALP10" s="12"/>
      <c r="ALQ10" s="67">
        <v>30</v>
      </c>
      <c r="ALR10" s="54">
        <v>30</v>
      </c>
      <c r="ALS10" s="12"/>
      <c r="ALT10" s="67">
        <v>25</v>
      </c>
      <c r="ALU10" s="54">
        <v>25</v>
      </c>
      <c r="ALV10" s="12"/>
      <c r="ALW10" s="14"/>
      <c r="ALX10" s="67">
        <v>25</v>
      </c>
      <c r="ALY10" s="54">
        <v>25</v>
      </c>
      <c r="ALZ10" s="12"/>
      <c r="AMA10" s="67">
        <v>0</v>
      </c>
      <c r="AMB10" s="54">
        <v>0</v>
      </c>
      <c r="AMC10" s="12"/>
      <c r="AMD10" s="67">
        <v>0</v>
      </c>
      <c r="AME10" s="54">
        <v>0</v>
      </c>
      <c r="AMF10" s="12"/>
      <c r="AMG10" s="67">
        <v>0</v>
      </c>
      <c r="AMH10" s="54">
        <v>0</v>
      </c>
      <c r="AMI10" s="12"/>
      <c r="AMJ10" s="67">
        <v>0</v>
      </c>
      <c r="AMK10" s="54">
        <v>0</v>
      </c>
      <c r="AML10" s="12"/>
      <c r="AMM10" s="67">
        <v>0</v>
      </c>
      <c r="AMN10" s="54">
        <v>0</v>
      </c>
      <c r="AMO10" s="12"/>
      <c r="AMP10" s="14"/>
      <c r="AMQ10" s="67">
        <v>0</v>
      </c>
      <c r="AMR10" s="54">
        <v>0</v>
      </c>
      <c r="AMS10" s="12"/>
      <c r="AMT10" s="67">
        <v>35</v>
      </c>
      <c r="AMU10" s="54">
        <v>35</v>
      </c>
      <c r="AMV10" s="12"/>
      <c r="AMW10" s="67">
        <v>0</v>
      </c>
      <c r="AMX10" s="54">
        <v>0</v>
      </c>
      <c r="AMY10" s="12"/>
      <c r="AMZ10" s="67">
        <v>0</v>
      </c>
      <c r="ANA10" s="54">
        <v>0</v>
      </c>
      <c r="ANB10" s="12"/>
      <c r="ANC10" s="67">
        <v>0</v>
      </c>
      <c r="AND10" s="54">
        <v>0</v>
      </c>
      <c r="ANE10" s="12"/>
      <c r="ANF10" s="67">
        <v>0</v>
      </c>
      <c r="ANG10" s="54">
        <v>0</v>
      </c>
      <c r="ANH10" s="12"/>
      <c r="ANI10" s="14"/>
      <c r="ANJ10" s="67">
        <v>30</v>
      </c>
      <c r="ANK10" s="54">
        <v>30</v>
      </c>
      <c r="ANL10" s="12"/>
      <c r="ANM10" s="67">
        <v>0</v>
      </c>
      <c r="ANN10" s="54">
        <v>0</v>
      </c>
      <c r="ANO10" s="12"/>
      <c r="ANP10" s="67">
        <v>30</v>
      </c>
      <c r="ANQ10" s="54">
        <v>30</v>
      </c>
      <c r="ANR10" s="12"/>
      <c r="ANS10" s="14">
        <v>0</v>
      </c>
      <c r="ANT10" s="67">
        <v>0</v>
      </c>
      <c r="ANU10" s="54">
        <v>0</v>
      </c>
      <c r="ANV10" s="12"/>
      <c r="ANW10" s="67">
        <v>10</v>
      </c>
      <c r="ANX10" s="54">
        <v>10</v>
      </c>
      <c r="ANY10" s="12"/>
      <c r="ANZ10" s="67">
        <v>10</v>
      </c>
      <c r="AOA10" s="54">
        <v>10</v>
      </c>
      <c r="AOB10" s="12"/>
      <c r="AOC10" s="67">
        <v>0</v>
      </c>
      <c r="AOD10" s="54">
        <v>0</v>
      </c>
      <c r="AOE10" s="12"/>
      <c r="AOF10" s="67">
        <v>10</v>
      </c>
      <c r="AOG10" s="54">
        <v>10</v>
      </c>
      <c r="AOH10" s="12"/>
      <c r="AOI10" s="67">
        <v>10</v>
      </c>
      <c r="AOJ10" s="54">
        <v>10</v>
      </c>
      <c r="AOK10" s="12"/>
      <c r="AOL10" s="67">
        <v>10</v>
      </c>
      <c r="AOM10" s="54">
        <v>10</v>
      </c>
      <c r="AON10" s="12"/>
      <c r="AOO10" s="67">
        <v>0</v>
      </c>
      <c r="AOP10" s="54">
        <v>0</v>
      </c>
      <c r="AOQ10" s="12"/>
      <c r="AOR10" s="67">
        <v>0</v>
      </c>
      <c r="AOS10" s="54">
        <v>0</v>
      </c>
      <c r="AOT10" s="12"/>
      <c r="AOU10" s="14"/>
      <c r="AOV10" s="67">
        <v>0</v>
      </c>
      <c r="AOW10" s="54">
        <v>0</v>
      </c>
      <c r="AOX10" s="12"/>
      <c r="AOY10" s="67">
        <v>0</v>
      </c>
      <c r="AOZ10" s="54">
        <v>0</v>
      </c>
      <c r="APA10" s="12"/>
      <c r="APB10" s="67">
        <v>0</v>
      </c>
      <c r="APC10" s="54">
        <v>0</v>
      </c>
      <c r="APD10" s="12"/>
      <c r="APE10" s="67">
        <v>0</v>
      </c>
      <c r="APF10" s="54">
        <v>0</v>
      </c>
      <c r="APG10" s="12"/>
      <c r="APH10" s="67">
        <v>0</v>
      </c>
      <c r="API10" s="54">
        <v>0</v>
      </c>
      <c r="APJ10" s="12"/>
      <c r="APK10" s="67">
        <v>0</v>
      </c>
      <c r="APL10" s="54">
        <v>0</v>
      </c>
      <c r="APM10" s="12"/>
      <c r="APN10" s="67">
        <v>0</v>
      </c>
      <c r="APO10" s="54">
        <v>0</v>
      </c>
      <c r="APP10" s="12"/>
      <c r="APQ10" s="14">
        <v>0</v>
      </c>
      <c r="APR10" s="14">
        <v>0</v>
      </c>
      <c r="APS10" s="14">
        <v>0</v>
      </c>
      <c r="APT10" s="14">
        <v>0</v>
      </c>
      <c r="APU10" s="67">
        <v>0</v>
      </c>
      <c r="APV10" s="54">
        <v>0</v>
      </c>
      <c r="APW10" s="12"/>
      <c r="APX10" s="67">
        <v>10</v>
      </c>
      <c r="APY10" s="54">
        <v>10</v>
      </c>
      <c r="APZ10" s="12"/>
      <c r="AQA10" s="14"/>
      <c r="AQB10" s="67">
        <v>20</v>
      </c>
      <c r="AQC10" s="54">
        <v>20</v>
      </c>
      <c r="AQD10" s="12"/>
      <c r="AQE10" s="67">
        <v>25</v>
      </c>
      <c r="AQF10" s="54">
        <v>25</v>
      </c>
      <c r="AQG10" s="12"/>
      <c r="AQH10" s="67">
        <v>25</v>
      </c>
      <c r="AQI10" s="54">
        <v>25</v>
      </c>
      <c r="AQJ10" s="12"/>
      <c r="AQK10" s="67">
        <v>25</v>
      </c>
      <c r="AQL10" s="54">
        <v>25</v>
      </c>
      <c r="AQM10" s="12"/>
      <c r="AQN10" s="67">
        <v>25</v>
      </c>
      <c r="AQO10" s="54">
        <v>25</v>
      </c>
      <c r="AQP10" s="12"/>
      <c r="AQQ10" s="67">
        <v>25</v>
      </c>
      <c r="AQR10" s="54">
        <v>25</v>
      </c>
      <c r="AQS10" s="12"/>
      <c r="AQT10" s="14"/>
      <c r="AQU10" s="67">
        <v>20</v>
      </c>
      <c r="AQV10" s="54">
        <v>25</v>
      </c>
      <c r="AQW10" s="12"/>
      <c r="AQX10" s="67">
        <v>25</v>
      </c>
      <c r="AQY10" s="54">
        <v>25</v>
      </c>
      <c r="AQZ10" s="12"/>
      <c r="ARA10" s="67">
        <v>25</v>
      </c>
      <c r="ARB10" s="54">
        <v>25</v>
      </c>
      <c r="ARC10" s="12"/>
      <c r="ARD10" s="67">
        <v>25</v>
      </c>
      <c r="ARE10" s="54">
        <v>25</v>
      </c>
      <c r="ARF10" s="12"/>
      <c r="ARG10" s="67">
        <v>25</v>
      </c>
      <c r="ARH10" s="54">
        <v>25</v>
      </c>
      <c r="ARI10" s="12"/>
      <c r="ARJ10" s="67">
        <v>25</v>
      </c>
      <c r="ARK10" s="54">
        <v>25</v>
      </c>
      <c r="ARL10" s="12"/>
      <c r="ARM10" s="14"/>
      <c r="ARN10" s="67">
        <v>45</v>
      </c>
      <c r="ARO10" s="54">
        <f>25+20</f>
        <v>45</v>
      </c>
      <c r="ARP10" s="12"/>
      <c r="ARQ10" s="67">
        <v>30</v>
      </c>
      <c r="ARR10" s="54">
        <v>30</v>
      </c>
      <c r="ARS10" s="12"/>
      <c r="ART10" s="67">
        <v>40</v>
      </c>
      <c r="ARU10" s="54">
        <v>40</v>
      </c>
      <c r="ARV10" s="12"/>
      <c r="ARW10" s="67">
        <v>45</v>
      </c>
      <c r="ARX10" s="54">
        <f>25+20</f>
        <v>45</v>
      </c>
      <c r="ARY10" s="12"/>
      <c r="ARZ10" s="67">
        <v>30</v>
      </c>
      <c r="ASA10" s="54">
        <v>30</v>
      </c>
      <c r="ASB10" s="12"/>
      <c r="ASC10" s="67">
        <v>30</v>
      </c>
      <c r="ASD10" s="54">
        <v>30</v>
      </c>
      <c r="ASE10" s="12"/>
      <c r="ASF10" s="14"/>
      <c r="ASG10" s="67">
        <v>35</v>
      </c>
      <c r="ASH10" s="54">
        <v>35</v>
      </c>
      <c r="ASI10" s="12"/>
      <c r="ASJ10" s="67">
        <v>35</v>
      </c>
      <c r="ASK10" s="54">
        <v>35</v>
      </c>
      <c r="ASL10" s="12"/>
      <c r="ASM10" s="67">
        <v>35</v>
      </c>
      <c r="ASN10" s="54">
        <v>35</v>
      </c>
      <c r="ASO10" s="12"/>
      <c r="ASP10" s="67">
        <v>35</v>
      </c>
      <c r="ASQ10" s="54">
        <v>35</v>
      </c>
      <c r="ASR10" s="12"/>
      <c r="ASS10" s="67">
        <v>35</v>
      </c>
      <c r="AST10" s="54">
        <v>35</v>
      </c>
      <c r="ASU10" s="12"/>
      <c r="ASV10" s="67">
        <v>35</v>
      </c>
      <c r="ASW10" s="54">
        <v>35</v>
      </c>
      <c r="ASX10" s="12"/>
      <c r="ASY10" s="14"/>
      <c r="ASZ10" s="67">
        <v>25</v>
      </c>
      <c r="ATA10" s="54">
        <v>25</v>
      </c>
      <c r="ATB10" s="12"/>
      <c r="ATC10" s="67">
        <v>25</v>
      </c>
      <c r="ATD10" s="54">
        <v>25</v>
      </c>
      <c r="ATE10" s="12"/>
      <c r="ATF10" s="67">
        <v>25</v>
      </c>
      <c r="ATG10" s="54">
        <v>25</v>
      </c>
      <c r="ATH10" s="12"/>
      <c r="ATI10" s="67">
        <v>25</v>
      </c>
      <c r="ATJ10" s="54">
        <v>25</v>
      </c>
      <c r="ATK10" s="12"/>
      <c r="ATL10" s="67">
        <v>25</v>
      </c>
      <c r="ATM10" s="54">
        <v>25</v>
      </c>
      <c r="ATN10" s="12"/>
      <c r="ATO10" s="67">
        <v>25</v>
      </c>
      <c r="ATP10" s="54">
        <v>25</v>
      </c>
      <c r="ATQ10" s="12"/>
      <c r="ATR10" s="14"/>
      <c r="ATS10" s="67">
        <v>25</v>
      </c>
      <c r="ATT10" s="54">
        <v>25</v>
      </c>
      <c r="ATU10" s="12"/>
      <c r="ATV10" s="67">
        <v>25</v>
      </c>
      <c r="ATW10" s="54">
        <v>25</v>
      </c>
      <c r="ATX10" s="12"/>
      <c r="ATY10" s="67">
        <v>25</v>
      </c>
      <c r="ATZ10" s="54">
        <v>25</v>
      </c>
      <c r="AUA10" s="12"/>
      <c r="AUB10" s="67">
        <v>25</v>
      </c>
      <c r="AUC10" s="54">
        <v>25</v>
      </c>
      <c r="AUD10" s="12"/>
      <c r="AUE10" s="67">
        <v>25</v>
      </c>
      <c r="AUF10" s="54">
        <v>25</v>
      </c>
      <c r="AUG10" s="12"/>
      <c r="AUH10" s="67">
        <v>25</v>
      </c>
      <c r="AUI10" s="54">
        <v>25</v>
      </c>
      <c r="AUJ10" s="12"/>
      <c r="AUK10" s="14"/>
      <c r="AUL10" s="67">
        <v>25</v>
      </c>
      <c r="AUM10" s="54">
        <v>25</v>
      </c>
      <c r="AUN10" s="12"/>
      <c r="AUO10" s="67">
        <v>25</v>
      </c>
      <c r="AUP10" s="54">
        <v>25</v>
      </c>
      <c r="AUQ10" s="12"/>
      <c r="AUR10" s="67">
        <v>25</v>
      </c>
      <c r="AUS10" s="54">
        <v>25</v>
      </c>
      <c r="AUT10" s="12"/>
      <c r="AUU10" s="67">
        <v>25</v>
      </c>
      <c r="AUV10" s="54">
        <v>25</v>
      </c>
      <c r="AUW10" s="12"/>
      <c r="AUX10" s="67">
        <v>25</v>
      </c>
      <c r="AUY10" s="54">
        <v>25</v>
      </c>
      <c r="AUZ10" s="12"/>
      <c r="AVA10" s="67">
        <v>25</v>
      </c>
      <c r="AVB10" s="54">
        <v>25</v>
      </c>
      <c r="AVC10" s="12"/>
      <c r="AVD10" s="14"/>
      <c r="AVE10" s="67">
        <v>35</v>
      </c>
      <c r="AVF10" s="54">
        <v>35</v>
      </c>
      <c r="AVG10" s="12"/>
      <c r="AVH10" s="67">
        <v>35</v>
      </c>
      <c r="AVI10" s="54">
        <v>35</v>
      </c>
      <c r="AVJ10" s="12"/>
      <c r="AVK10" s="67">
        <v>35</v>
      </c>
      <c r="AVL10" s="54">
        <v>35</v>
      </c>
      <c r="AVM10" s="12"/>
      <c r="AVN10" s="67">
        <v>35</v>
      </c>
      <c r="AVO10" s="54">
        <v>35</v>
      </c>
      <c r="AVP10" s="12"/>
      <c r="AVQ10" s="67">
        <v>35</v>
      </c>
      <c r="AVR10" s="54">
        <v>35</v>
      </c>
      <c r="AVS10" s="12"/>
      <c r="AVT10" s="67">
        <v>35</v>
      </c>
      <c r="AVU10" s="54">
        <v>35</v>
      </c>
      <c r="AVV10" s="12"/>
      <c r="AVW10" s="14"/>
      <c r="AVX10" s="67">
        <v>35</v>
      </c>
      <c r="AVY10" s="54">
        <v>35</v>
      </c>
      <c r="AVZ10" s="12"/>
      <c r="AWA10" s="67">
        <v>35</v>
      </c>
      <c r="AWB10" s="54">
        <v>35</v>
      </c>
      <c r="AWC10" s="12"/>
      <c r="AWD10" s="67">
        <v>35</v>
      </c>
      <c r="AWE10" s="54">
        <v>35</v>
      </c>
      <c r="AWF10" s="12"/>
      <c r="AWG10" s="67">
        <v>35</v>
      </c>
      <c r="AWH10" s="54">
        <v>35</v>
      </c>
      <c r="AWI10" s="12"/>
      <c r="AWJ10" s="54">
        <v>35</v>
      </c>
      <c r="AWK10" s="54">
        <v>35</v>
      </c>
      <c r="AWL10" s="14"/>
      <c r="AWM10" s="54">
        <v>25</v>
      </c>
      <c r="AWN10" s="54">
        <v>25</v>
      </c>
      <c r="AWO10" s="54">
        <v>25</v>
      </c>
      <c r="AWP10" s="54">
        <v>25</v>
      </c>
      <c r="AWQ10" s="54">
        <v>25</v>
      </c>
      <c r="AWR10" s="54">
        <v>25</v>
      </c>
      <c r="AWS10" s="14"/>
      <c r="AWT10" s="54">
        <v>25</v>
      </c>
      <c r="AWU10" s="54">
        <v>25</v>
      </c>
      <c r="AWV10" s="54">
        <v>25</v>
      </c>
      <c r="AWW10" s="54">
        <v>25</v>
      </c>
      <c r="AWX10" s="54">
        <v>25</v>
      </c>
      <c r="AWY10" s="54">
        <v>25</v>
      </c>
      <c r="AWZ10" s="14"/>
      <c r="AXA10" s="54">
        <v>25</v>
      </c>
      <c r="AXB10" s="54">
        <v>25</v>
      </c>
      <c r="AXC10" s="54">
        <v>25</v>
      </c>
      <c r="AXD10" s="54">
        <v>25</v>
      </c>
      <c r="AXE10" s="54">
        <v>25</v>
      </c>
      <c r="AXF10" s="54">
        <v>25</v>
      </c>
      <c r="AXG10" s="14"/>
      <c r="AXH10" s="54">
        <v>25</v>
      </c>
      <c r="AXI10" s="54">
        <v>25</v>
      </c>
      <c r="AXJ10" s="54">
        <v>25</v>
      </c>
      <c r="AXK10" s="54">
        <v>25</v>
      </c>
      <c r="AXL10" s="54">
        <v>25</v>
      </c>
      <c r="AXM10" s="54">
        <v>25</v>
      </c>
      <c r="AXN10" s="14"/>
      <c r="AXO10" s="54">
        <v>25</v>
      </c>
      <c r="AXP10" s="54">
        <v>25</v>
      </c>
      <c r="AXQ10" s="54">
        <v>25</v>
      </c>
      <c r="AXR10" s="54">
        <v>25</v>
      </c>
      <c r="AXS10" s="54">
        <v>25</v>
      </c>
      <c r="AXT10" s="54">
        <v>25</v>
      </c>
      <c r="AXU10" s="14"/>
      <c r="AXV10" s="54">
        <v>25</v>
      </c>
      <c r="AXW10" s="54">
        <v>25</v>
      </c>
      <c r="AXX10" s="54">
        <v>25</v>
      </c>
      <c r="AXY10" s="54">
        <v>25</v>
      </c>
      <c r="AXZ10" s="54">
        <v>25</v>
      </c>
      <c r="AYA10" s="54">
        <v>25</v>
      </c>
      <c r="AYB10" s="14"/>
      <c r="AYC10" s="54">
        <v>25</v>
      </c>
      <c r="AYD10" s="54">
        <v>25</v>
      </c>
      <c r="AYE10" s="54">
        <v>25</v>
      </c>
      <c r="AYF10" s="54">
        <v>25</v>
      </c>
      <c r="AYG10" s="54">
        <v>25</v>
      </c>
      <c r="AYH10" s="54">
        <v>25</v>
      </c>
      <c r="AYI10" s="14"/>
      <c r="AYJ10" s="54">
        <v>25</v>
      </c>
      <c r="AYK10" s="54">
        <v>25</v>
      </c>
      <c r="AYL10" s="54">
        <v>25</v>
      </c>
      <c r="AYM10" s="54">
        <v>25</v>
      </c>
      <c r="AYN10" s="54">
        <v>25</v>
      </c>
      <c r="AYO10" s="54">
        <v>25</v>
      </c>
      <c r="AYP10" s="14"/>
      <c r="AYQ10" s="54">
        <v>25</v>
      </c>
      <c r="AYR10" s="54">
        <v>25</v>
      </c>
      <c r="AYS10" s="54">
        <v>25</v>
      </c>
      <c r="AYT10" s="54">
        <v>25</v>
      </c>
      <c r="AYU10" s="54">
        <v>25</v>
      </c>
      <c r="AYV10" s="54">
        <v>25</v>
      </c>
      <c r="AYW10" s="14"/>
      <c r="AYX10" s="54">
        <v>25</v>
      </c>
      <c r="AYY10" s="54">
        <v>25</v>
      </c>
      <c r="AYZ10" s="54">
        <v>25</v>
      </c>
      <c r="AZA10" s="54">
        <v>25</v>
      </c>
      <c r="AZB10" s="54">
        <v>25</v>
      </c>
      <c r="AZC10" s="54">
        <v>25</v>
      </c>
      <c r="AZD10" s="14"/>
      <c r="AZE10" s="54">
        <v>25</v>
      </c>
      <c r="AZF10" s="54">
        <v>25</v>
      </c>
      <c r="AZG10" s="54">
        <v>25</v>
      </c>
      <c r="AZH10" s="54">
        <v>25</v>
      </c>
      <c r="AZI10" s="54">
        <v>25</v>
      </c>
      <c r="AZJ10" s="54">
        <v>25</v>
      </c>
      <c r="AZK10" s="14"/>
      <c r="AZL10" s="54">
        <v>25</v>
      </c>
      <c r="AZM10" s="54">
        <v>25</v>
      </c>
      <c r="AZN10" s="54">
        <v>25</v>
      </c>
      <c r="AZO10" s="54">
        <v>25</v>
      </c>
      <c r="AZP10" s="54">
        <v>25</v>
      </c>
      <c r="AZQ10" s="54">
        <v>25</v>
      </c>
      <c r="AZR10" s="14"/>
      <c r="AZS10" s="54">
        <v>25</v>
      </c>
      <c r="AZT10" s="54">
        <v>25</v>
      </c>
      <c r="AZU10" s="54">
        <v>25</v>
      </c>
      <c r="AZV10" s="54">
        <v>25</v>
      </c>
      <c r="AZW10" s="54">
        <v>25</v>
      </c>
      <c r="AZX10" s="54">
        <v>25</v>
      </c>
      <c r="AZY10" s="14"/>
      <c r="AZZ10" s="54">
        <v>25</v>
      </c>
      <c r="BAA10" s="54">
        <v>25</v>
      </c>
      <c r="BAB10" s="54">
        <v>25</v>
      </c>
      <c r="BAC10" s="54">
        <v>25</v>
      </c>
      <c r="BAD10" s="54">
        <v>25</v>
      </c>
      <c r="BAE10" s="54">
        <v>25</v>
      </c>
      <c r="BAF10" s="14"/>
      <c r="BAG10" s="54">
        <v>25</v>
      </c>
      <c r="BAH10" s="54">
        <v>25</v>
      </c>
      <c r="BAI10" s="54">
        <v>25</v>
      </c>
      <c r="BAJ10" s="54">
        <v>25</v>
      </c>
      <c r="BAK10" s="54">
        <v>25</v>
      </c>
      <c r="BAL10" s="54">
        <v>25</v>
      </c>
      <c r="BAM10" s="14"/>
      <c r="BAN10" s="54">
        <v>25</v>
      </c>
      <c r="BAO10" s="54">
        <v>25</v>
      </c>
      <c r="BAP10" s="54">
        <v>25</v>
      </c>
      <c r="BAQ10" s="54">
        <v>25</v>
      </c>
      <c r="BAR10" s="54">
        <v>25</v>
      </c>
      <c r="BAS10" s="54">
        <v>25</v>
      </c>
      <c r="BAT10" s="14"/>
    </row>
    <row r="11" spans="1:1398" s="57" customFormat="1" ht="44.25" customHeight="1">
      <c r="A11" t="s">
        <v>911</v>
      </c>
      <c r="B11" t="s">
        <v>913</v>
      </c>
      <c r="C11"/>
      <c r="D11" s="77" t="s">
        <v>74</v>
      </c>
      <c r="E11" s="79"/>
      <c r="F11" s="67">
        <v>0</v>
      </c>
      <c r="G11" s="60">
        <v>35</v>
      </c>
      <c r="H11" s="79"/>
      <c r="I11" s="78"/>
      <c r="J11" s="67">
        <v>0</v>
      </c>
      <c r="K11" s="60">
        <v>20</v>
      </c>
      <c r="L11" s="79"/>
      <c r="M11" s="67">
        <v>0</v>
      </c>
      <c r="N11" s="60">
        <v>16</v>
      </c>
      <c r="O11" s="79"/>
      <c r="P11" s="67">
        <v>0</v>
      </c>
      <c r="Q11" s="60">
        <v>19</v>
      </c>
      <c r="R11" s="79"/>
      <c r="S11" s="67">
        <v>0</v>
      </c>
      <c r="T11" s="60">
        <v>22</v>
      </c>
      <c r="U11" s="79"/>
      <c r="V11" s="67">
        <v>0</v>
      </c>
      <c r="W11" s="60">
        <v>23</v>
      </c>
      <c r="X11" s="79"/>
      <c r="Y11" s="67">
        <v>0</v>
      </c>
      <c r="Z11" s="60">
        <v>23</v>
      </c>
      <c r="AA11" s="79"/>
      <c r="AB11" s="78"/>
      <c r="AC11" s="67">
        <v>0</v>
      </c>
      <c r="AD11" s="60">
        <v>32</v>
      </c>
      <c r="AE11" s="79"/>
      <c r="AF11" s="67">
        <v>0</v>
      </c>
      <c r="AG11" s="60">
        <v>32</v>
      </c>
      <c r="AH11" s="79"/>
      <c r="AI11" s="67">
        <v>0</v>
      </c>
      <c r="AJ11" s="60">
        <v>0</v>
      </c>
      <c r="AK11" s="79"/>
      <c r="AL11" s="67">
        <v>0</v>
      </c>
      <c r="AM11" s="60">
        <v>0</v>
      </c>
      <c r="AN11" s="79"/>
      <c r="AO11" s="67">
        <v>0</v>
      </c>
      <c r="AP11" s="60">
        <v>0</v>
      </c>
      <c r="AQ11" s="79"/>
      <c r="AR11" s="67">
        <v>0</v>
      </c>
      <c r="AS11" s="60">
        <v>0</v>
      </c>
      <c r="AT11" s="79"/>
      <c r="AU11" s="78"/>
      <c r="AV11" s="67">
        <v>0</v>
      </c>
      <c r="AW11" s="60">
        <v>0</v>
      </c>
      <c r="AX11" s="79"/>
      <c r="AY11" s="67">
        <v>0</v>
      </c>
      <c r="AZ11" s="60">
        <v>0</v>
      </c>
      <c r="BA11" s="79"/>
      <c r="BB11" s="67">
        <v>0</v>
      </c>
      <c r="BC11" s="60">
        <v>0</v>
      </c>
      <c r="BD11" s="79"/>
      <c r="BE11" s="67">
        <v>0</v>
      </c>
      <c r="BF11" s="60">
        <v>0</v>
      </c>
      <c r="BG11" s="79"/>
      <c r="BH11" s="67">
        <v>0</v>
      </c>
      <c r="BI11" s="60">
        <v>0</v>
      </c>
      <c r="BJ11" s="79"/>
      <c r="BK11" s="67">
        <v>0</v>
      </c>
      <c r="BL11" s="60">
        <v>0</v>
      </c>
      <c r="BM11" s="79"/>
      <c r="BN11" s="78"/>
      <c r="BO11" s="67">
        <v>0</v>
      </c>
      <c r="BP11" s="60">
        <v>0</v>
      </c>
      <c r="BQ11" s="79"/>
      <c r="BR11" s="67">
        <v>0</v>
      </c>
      <c r="BS11" s="60">
        <v>0</v>
      </c>
      <c r="BT11" s="79"/>
      <c r="BU11" s="67">
        <v>0</v>
      </c>
      <c r="BV11" s="60">
        <v>0</v>
      </c>
      <c r="BW11" s="79"/>
      <c r="BX11" s="67">
        <v>0</v>
      </c>
      <c r="BY11" s="60">
        <v>0</v>
      </c>
      <c r="BZ11" s="79"/>
      <c r="CA11" s="67">
        <v>0</v>
      </c>
      <c r="CB11" s="60">
        <v>0</v>
      </c>
      <c r="CC11" s="79"/>
      <c r="CD11" s="67">
        <v>0</v>
      </c>
      <c r="CE11" s="60">
        <v>0</v>
      </c>
      <c r="CF11" s="79"/>
      <c r="CG11" s="78"/>
      <c r="CH11" s="78"/>
      <c r="CI11" s="67">
        <v>0</v>
      </c>
      <c r="CJ11" s="60">
        <v>0</v>
      </c>
      <c r="CK11" s="79"/>
      <c r="CL11" s="78"/>
      <c r="CM11" s="67">
        <v>0</v>
      </c>
      <c r="CN11" s="60">
        <v>0</v>
      </c>
      <c r="CO11" s="79"/>
      <c r="CP11" s="67">
        <v>0</v>
      </c>
      <c r="CQ11" s="60">
        <v>0</v>
      </c>
      <c r="CR11" s="79"/>
      <c r="CS11" s="67">
        <v>0</v>
      </c>
      <c r="CT11" s="60">
        <v>0</v>
      </c>
      <c r="CU11" s="79"/>
      <c r="CV11" s="78"/>
      <c r="CW11" s="67">
        <v>0</v>
      </c>
      <c r="CX11" s="60">
        <v>0</v>
      </c>
      <c r="CY11" s="79"/>
      <c r="CZ11" s="67">
        <v>0</v>
      </c>
      <c r="DA11" s="60">
        <v>0</v>
      </c>
      <c r="DB11" s="79"/>
      <c r="DC11" s="67">
        <v>0</v>
      </c>
      <c r="DD11" s="60">
        <v>0</v>
      </c>
      <c r="DE11" s="79"/>
      <c r="DF11" s="67">
        <v>0</v>
      </c>
      <c r="DG11" s="60">
        <v>0</v>
      </c>
      <c r="DH11" s="79"/>
      <c r="DI11" s="67">
        <v>0</v>
      </c>
      <c r="DJ11" s="60">
        <v>0</v>
      </c>
      <c r="DK11" s="79"/>
      <c r="DL11" s="78"/>
      <c r="DM11" s="78"/>
      <c r="DN11" s="67">
        <v>0</v>
      </c>
      <c r="DO11" s="60">
        <v>0</v>
      </c>
      <c r="DP11" s="79"/>
      <c r="DQ11" s="67">
        <v>0</v>
      </c>
      <c r="DR11" s="60">
        <v>0</v>
      </c>
      <c r="DS11" s="79"/>
      <c r="DT11" s="67">
        <v>0</v>
      </c>
      <c r="DU11" s="60">
        <v>0</v>
      </c>
      <c r="DV11" s="79"/>
      <c r="DW11" s="67">
        <v>0</v>
      </c>
      <c r="DX11" s="60">
        <v>0</v>
      </c>
      <c r="DY11" s="79"/>
      <c r="DZ11" s="67">
        <v>0</v>
      </c>
      <c r="EA11" s="60">
        <v>0</v>
      </c>
      <c r="EB11" s="79"/>
      <c r="EC11" s="67">
        <v>0</v>
      </c>
      <c r="ED11" s="60">
        <v>0</v>
      </c>
      <c r="EE11" s="79"/>
      <c r="EF11" s="78"/>
      <c r="EG11" s="67">
        <v>0</v>
      </c>
      <c r="EH11" s="60">
        <v>0</v>
      </c>
      <c r="EI11" s="79"/>
      <c r="EJ11" s="67">
        <v>0</v>
      </c>
      <c r="EK11" s="60">
        <v>0</v>
      </c>
      <c r="EL11" s="79"/>
      <c r="EM11" s="67">
        <v>0</v>
      </c>
      <c r="EN11" s="60">
        <v>0</v>
      </c>
      <c r="EO11" s="79"/>
      <c r="EP11" s="67">
        <v>0</v>
      </c>
      <c r="EQ11" s="60">
        <v>0</v>
      </c>
      <c r="ER11" s="79"/>
      <c r="ES11" s="67">
        <v>0</v>
      </c>
      <c r="ET11" s="60">
        <v>0</v>
      </c>
      <c r="EU11" s="79"/>
      <c r="EV11" s="67">
        <v>0</v>
      </c>
      <c r="EW11" s="60">
        <v>0</v>
      </c>
      <c r="EX11" s="79"/>
      <c r="EY11" s="67">
        <v>0</v>
      </c>
      <c r="EZ11" s="60">
        <v>0</v>
      </c>
      <c r="FA11" s="79"/>
      <c r="FB11" s="67">
        <v>0</v>
      </c>
      <c r="FC11" s="60">
        <v>0</v>
      </c>
      <c r="FD11" s="79"/>
      <c r="FE11" s="67">
        <v>0</v>
      </c>
      <c r="FF11" s="60">
        <v>0</v>
      </c>
      <c r="FG11" s="79"/>
      <c r="FH11" s="67">
        <v>0</v>
      </c>
      <c r="FI11" s="60">
        <v>0</v>
      </c>
      <c r="FJ11" s="79"/>
      <c r="FK11" s="78"/>
      <c r="FL11" s="78"/>
      <c r="FM11" s="78"/>
      <c r="FN11" s="78"/>
      <c r="FO11" s="67">
        <v>0</v>
      </c>
      <c r="FP11" s="60">
        <v>18</v>
      </c>
      <c r="FQ11" s="79"/>
      <c r="FR11" s="67">
        <v>0</v>
      </c>
      <c r="FS11" s="60">
        <v>20</v>
      </c>
      <c r="FT11" s="79"/>
      <c r="FU11" s="67">
        <v>0</v>
      </c>
      <c r="FV11" s="60">
        <v>30</v>
      </c>
      <c r="FW11" s="79"/>
      <c r="FX11" s="78"/>
      <c r="FY11" s="67">
        <v>0</v>
      </c>
      <c r="FZ11" s="60">
        <v>24</v>
      </c>
      <c r="GA11" s="79"/>
      <c r="GB11" s="67">
        <v>0</v>
      </c>
      <c r="GC11" s="60">
        <v>25</v>
      </c>
      <c r="GD11" s="79"/>
      <c r="GE11" s="78"/>
      <c r="GF11" s="67">
        <v>0</v>
      </c>
      <c r="GG11" s="60">
        <v>25</v>
      </c>
      <c r="GH11" s="79"/>
      <c r="GI11" s="67">
        <v>0</v>
      </c>
      <c r="GJ11" s="60">
        <v>25</v>
      </c>
      <c r="GK11" s="79"/>
      <c r="GL11" s="67">
        <v>0</v>
      </c>
      <c r="GM11" s="60">
        <v>31</v>
      </c>
      <c r="GN11" s="79"/>
      <c r="GO11" s="67">
        <v>0</v>
      </c>
      <c r="GP11" s="60">
        <v>67</v>
      </c>
      <c r="GQ11" s="79"/>
      <c r="GR11" s="67">
        <v>0</v>
      </c>
      <c r="GS11" s="60">
        <v>17</v>
      </c>
      <c r="GT11" s="79"/>
      <c r="GU11" s="67">
        <v>0</v>
      </c>
      <c r="GV11" s="60">
        <v>5</v>
      </c>
      <c r="GW11" s="79"/>
      <c r="GX11" s="78"/>
      <c r="GY11" s="67">
        <v>0</v>
      </c>
      <c r="GZ11" s="60">
        <v>0</v>
      </c>
      <c r="HA11" s="79"/>
      <c r="HB11" s="67">
        <v>0</v>
      </c>
      <c r="HC11" s="60">
        <v>0</v>
      </c>
      <c r="HD11" s="79"/>
      <c r="HE11" s="67">
        <v>0</v>
      </c>
      <c r="HF11" s="60">
        <v>33</v>
      </c>
      <c r="HG11" s="79"/>
      <c r="HH11" s="67">
        <v>0</v>
      </c>
      <c r="HI11" s="60">
        <v>0</v>
      </c>
      <c r="HJ11" s="79"/>
      <c r="HK11" s="67">
        <v>0</v>
      </c>
      <c r="HL11" s="60">
        <v>0</v>
      </c>
      <c r="HM11" s="79"/>
      <c r="HN11" s="67">
        <v>0</v>
      </c>
      <c r="HO11" s="60">
        <v>14</v>
      </c>
      <c r="HP11" s="79"/>
      <c r="HQ11" s="78"/>
      <c r="HR11" s="67">
        <v>0</v>
      </c>
      <c r="HS11" s="60">
        <v>8</v>
      </c>
      <c r="HT11" s="79"/>
      <c r="HU11" s="67">
        <v>0</v>
      </c>
      <c r="HV11" s="60">
        <v>20</v>
      </c>
      <c r="HW11" s="79"/>
      <c r="HX11" s="67">
        <v>0</v>
      </c>
      <c r="HY11" s="60">
        <v>25</v>
      </c>
      <c r="HZ11" s="79"/>
      <c r="IA11" s="67">
        <v>0</v>
      </c>
      <c r="IB11" s="60">
        <v>26</v>
      </c>
      <c r="IC11" s="79"/>
      <c r="ID11" s="67">
        <v>0</v>
      </c>
      <c r="IE11" s="60">
        <v>12</v>
      </c>
      <c r="IF11" s="79"/>
      <c r="IG11" s="67">
        <v>0</v>
      </c>
      <c r="IH11" s="60">
        <v>11</v>
      </c>
      <c r="II11" s="79"/>
      <c r="IJ11" s="78"/>
      <c r="IK11" s="67">
        <v>0</v>
      </c>
      <c r="IL11" s="60">
        <v>28</v>
      </c>
      <c r="IM11" s="79"/>
      <c r="IN11" s="67">
        <v>0</v>
      </c>
      <c r="IO11" s="60">
        <v>28</v>
      </c>
      <c r="IP11" s="79"/>
      <c r="IQ11" s="67">
        <v>0</v>
      </c>
      <c r="IR11" s="60">
        <v>11</v>
      </c>
      <c r="IS11" s="79"/>
      <c r="IT11" s="67">
        <v>0</v>
      </c>
      <c r="IU11" s="60">
        <v>35</v>
      </c>
      <c r="IV11" s="79"/>
      <c r="IW11" s="67">
        <v>0</v>
      </c>
      <c r="IX11" s="60">
        <v>0</v>
      </c>
      <c r="IY11" s="79"/>
      <c r="IZ11" s="67">
        <v>0</v>
      </c>
      <c r="JA11" s="60">
        <v>0</v>
      </c>
      <c r="JB11" s="79"/>
      <c r="JC11" s="78"/>
      <c r="JD11" s="67">
        <v>0</v>
      </c>
      <c r="JE11" s="60">
        <v>29</v>
      </c>
      <c r="JF11" s="79"/>
      <c r="JG11" s="67">
        <v>0</v>
      </c>
      <c r="JH11" s="60">
        <v>8</v>
      </c>
      <c r="JI11" s="79"/>
      <c r="JJ11" s="67">
        <v>0</v>
      </c>
      <c r="JK11" s="60">
        <v>14</v>
      </c>
      <c r="JL11" s="79"/>
      <c r="JM11" s="67">
        <v>0</v>
      </c>
      <c r="JN11" s="60">
        <v>33</v>
      </c>
      <c r="JO11" s="79"/>
      <c r="JP11" s="67">
        <v>0</v>
      </c>
      <c r="JQ11" s="60">
        <v>27</v>
      </c>
      <c r="JR11" s="79"/>
      <c r="JS11" s="67">
        <v>0</v>
      </c>
      <c r="JT11" s="60">
        <v>14</v>
      </c>
      <c r="JU11" s="79"/>
      <c r="JV11" s="78"/>
      <c r="JW11" s="67">
        <v>0</v>
      </c>
      <c r="JX11" s="60">
        <v>25</v>
      </c>
      <c r="JY11" s="79"/>
      <c r="JZ11" s="67">
        <v>0</v>
      </c>
      <c r="KA11" s="60">
        <v>18</v>
      </c>
      <c r="KB11" s="79"/>
      <c r="KC11" s="67">
        <v>0</v>
      </c>
      <c r="KD11" s="60">
        <v>24</v>
      </c>
      <c r="KE11" s="79"/>
      <c r="KF11" s="67">
        <v>0</v>
      </c>
      <c r="KG11" s="60">
        <v>17</v>
      </c>
      <c r="KH11" s="79"/>
      <c r="KI11" s="67">
        <v>0</v>
      </c>
      <c r="KJ11" s="60">
        <v>9</v>
      </c>
      <c r="KK11" s="79"/>
      <c r="KL11" s="67">
        <v>0</v>
      </c>
      <c r="KM11" s="60">
        <v>23</v>
      </c>
      <c r="KN11" s="79"/>
      <c r="KO11" s="78"/>
      <c r="KP11" s="67">
        <v>0</v>
      </c>
      <c r="KQ11" s="60">
        <v>0</v>
      </c>
      <c r="KR11" s="79"/>
      <c r="KS11" s="67">
        <v>0</v>
      </c>
      <c r="KT11" s="60">
        <v>10</v>
      </c>
      <c r="KU11" s="79"/>
      <c r="KV11" s="67">
        <v>0</v>
      </c>
      <c r="KW11" s="60">
        <v>0</v>
      </c>
      <c r="KX11" s="79"/>
      <c r="KY11" s="67">
        <v>0</v>
      </c>
      <c r="KZ11" s="60">
        <v>0</v>
      </c>
      <c r="LA11" s="79"/>
      <c r="LB11" s="67">
        <v>0</v>
      </c>
      <c r="LC11" s="60">
        <v>0</v>
      </c>
      <c r="LD11" s="79"/>
      <c r="LE11" s="67">
        <v>0</v>
      </c>
      <c r="LF11" s="60">
        <v>0</v>
      </c>
      <c r="LG11" s="79"/>
      <c r="LH11" s="67">
        <v>0</v>
      </c>
      <c r="LI11" s="78">
        <v>0</v>
      </c>
      <c r="LJ11" s="79"/>
      <c r="LK11" s="67">
        <v>0</v>
      </c>
      <c r="LL11" s="60">
        <v>0</v>
      </c>
      <c r="LM11" s="79"/>
      <c r="LN11" s="78"/>
      <c r="LO11" s="78"/>
      <c r="LP11" s="78"/>
      <c r="LQ11" s="78"/>
      <c r="LR11" s="78"/>
      <c r="LS11" s="78"/>
      <c r="LT11" s="67">
        <v>0</v>
      </c>
      <c r="LU11" s="60">
        <v>16</v>
      </c>
      <c r="LV11" s="79"/>
      <c r="LW11" s="67">
        <v>0</v>
      </c>
      <c r="LX11" s="60">
        <v>26</v>
      </c>
      <c r="LY11" s="79"/>
      <c r="LZ11" s="67">
        <v>0</v>
      </c>
      <c r="MA11" s="60">
        <v>27</v>
      </c>
      <c r="MB11" s="79"/>
      <c r="MC11" s="67">
        <v>0</v>
      </c>
      <c r="MD11" s="60">
        <v>44</v>
      </c>
      <c r="ME11" s="79"/>
      <c r="MF11" s="67">
        <v>0</v>
      </c>
      <c r="MG11" s="60">
        <v>42</v>
      </c>
      <c r="MH11" s="79"/>
      <c r="MI11" s="67">
        <v>0</v>
      </c>
      <c r="MJ11" s="60">
        <v>0</v>
      </c>
      <c r="MK11" s="79"/>
      <c r="ML11" s="78"/>
      <c r="MM11" s="67">
        <v>0</v>
      </c>
      <c r="MN11" s="60">
        <v>0</v>
      </c>
      <c r="MO11" s="79"/>
      <c r="MP11" s="67">
        <v>0</v>
      </c>
      <c r="MQ11" s="60">
        <v>0</v>
      </c>
      <c r="MR11" s="79"/>
      <c r="MS11" s="67">
        <v>0</v>
      </c>
      <c r="MT11" s="60">
        <v>0</v>
      </c>
      <c r="MU11" s="79"/>
      <c r="MV11" s="67">
        <v>0</v>
      </c>
      <c r="MW11" s="60">
        <v>0</v>
      </c>
      <c r="MX11" s="79"/>
      <c r="MY11" s="67">
        <v>0</v>
      </c>
      <c r="MZ11" s="60">
        <v>0</v>
      </c>
      <c r="NA11" s="79"/>
      <c r="NB11" s="67">
        <v>0</v>
      </c>
      <c r="NC11" s="60">
        <v>0</v>
      </c>
      <c r="ND11" s="79"/>
      <c r="NE11" s="78"/>
      <c r="NF11" s="67">
        <v>0</v>
      </c>
      <c r="NG11" s="60">
        <v>0</v>
      </c>
      <c r="NH11" s="79"/>
      <c r="NI11" s="67">
        <v>0</v>
      </c>
      <c r="NJ11" s="60">
        <v>0</v>
      </c>
      <c r="NK11" s="79"/>
      <c r="NL11" s="67">
        <v>0</v>
      </c>
      <c r="NM11" s="60">
        <v>0</v>
      </c>
      <c r="NN11" s="79"/>
      <c r="NO11" s="67">
        <v>0</v>
      </c>
      <c r="NP11" s="60">
        <v>26</v>
      </c>
      <c r="NQ11" s="79"/>
      <c r="NR11" s="67">
        <v>0</v>
      </c>
      <c r="NS11" s="60">
        <v>0</v>
      </c>
      <c r="NT11" s="79"/>
      <c r="NU11" s="67">
        <v>0</v>
      </c>
      <c r="NV11" s="60">
        <v>0</v>
      </c>
      <c r="NW11" s="79"/>
      <c r="NX11" s="78"/>
      <c r="NY11" s="67">
        <v>0</v>
      </c>
      <c r="NZ11" s="60">
        <v>0</v>
      </c>
      <c r="OA11" s="79"/>
      <c r="OB11" s="67">
        <v>0</v>
      </c>
      <c r="OC11" s="60">
        <v>0</v>
      </c>
      <c r="OD11" s="79"/>
      <c r="OE11" s="67">
        <v>0</v>
      </c>
      <c r="OF11" s="60">
        <v>4</v>
      </c>
      <c r="OG11" s="79"/>
      <c r="OH11" s="67">
        <v>0</v>
      </c>
      <c r="OI11" s="60">
        <v>0</v>
      </c>
      <c r="OJ11" s="79"/>
      <c r="OK11" s="67">
        <v>0</v>
      </c>
      <c r="OL11" s="60">
        <v>0</v>
      </c>
      <c r="OM11" s="79"/>
      <c r="ON11" s="67">
        <v>0</v>
      </c>
      <c r="OO11" s="60">
        <v>0</v>
      </c>
      <c r="OP11" s="79"/>
      <c r="OQ11" s="78"/>
      <c r="OR11" s="67">
        <v>0</v>
      </c>
      <c r="OS11" s="60">
        <v>0</v>
      </c>
      <c r="OT11" s="79"/>
      <c r="OU11" s="67">
        <v>0</v>
      </c>
      <c r="OV11" s="60">
        <v>0</v>
      </c>
      <c r="OW11" s="79"/>
      <c r="OX11" s="67">
        <v>0</v>
      </c>
      <c r="OY11" s="60">
        <v>30</v>
      </c>
      <c r="OZ11" s="79"/>
      <c r="PA11" s="67">
        <v>0</v>
      </c>
      <c r="PB11" s="60">
        <v>0</v>
      </c>
      <c r="PC11" s="79"/>
      <c r="PD11" s="67">
        <v>0</v>
      </c>
      <c r="PE11" s="60">
        <v>0</v>
      </c>
      <c r="PF11" s="79"/>
      <c r="PG11" s="67">
        <v>0</v>
      </c>
      <c r="PH11" s="60">
        <v>0</v>
      </c>
      <c r="PI11" s="79"/>
      <c r="PJ11" s="78"/>
      <c r="PK11" s="67">
        <v>0</v>
      </c>
      <c r="PL11" s="60">
        <v>0</v>
      </c>
      <c r="PM11" s="79"/>
      <c r="PN11" s="67">
        <v>0</v>
      </c>
      <c r="PO11" s="60">
        <v>7</v>
      </c>
      <c r="PP11" s="79"/>
      <c r="PQ11" s="67">
        <v>0</v>
      </c>
      <c r="PR11" s="60">
        <v>25</v>
      </c>
      <c r="PS11" s="79"/>
      <c r="PT11" s="67">
        <v>0</v>
      </c>
      <c r="PU11" s="60">
        <v>0</v>
      </c>
      <c r="PV11" s="79"/>
      <c r="PW11" s="67">
        <v>0</v>
      </c>
      <c r="PX11" s="60">
        <v>0</v>
      </c>
      <c r="PY11" s="79"/>
      <c r="PZ11" s="67">
        <v>0</v>
      </c>
      <c r="QA11" s="60">
        <v>0</v>
      </c>
      <c r="QB11" s="79"/>
      <c r="QC11" s="78"/>
      <c r="QD11" s="67">
        <v>0</v>
      </c>
      <c r="QE11" s="60">
        <v>36</v>
      </c>
      <c r="QF11" s="79"/>
      <c r="QG11" s="67">
        <v>0</v>
      </c>
      <c r="QH11" s="60">
        <v>0</v>
      </c>
      <c r="QI11" s="79"/>
      <c r="QJ11" s="67">
        <v>0</v>
      </c>
      <c r="QK11" s="60">
        <v>0</v>
      </c>
      <c r="QL11" s="79"/>
      <c r="QM11" s="67">
        <v>0</v>
      </c>
      <c r="QN11" s="60">
        <v>24</v>
      </c>
      <c r="QO11" s="79"/>
      <c r="QP11" s="67">
        <v>0</v>
      </c>
      <c r="QQ11" s="60">
        <v>0</v>
      </c>
      <c r="QR11" s="79"/>
      <c r="QS11" s="67">
        <v>0</v>
      </c>
      <c r="QT11" s="60">
        <v>0</v>
      </c>
      <c r="QU11" s="79"/>
      <c r="QV11" s="78"/>
      <c r="QW11" s="67">
        <v>0</v>
      </c>
      <c r="QX11" s="60">
        <v>0</v>
      </c>
      <c r="QY11" s="79"/>
      <c r="QZ11" s="67">
        <v>0</v>
      </c>
      <c r="RA11" s="60">
        <v>35</v>
      </c>
      <c r="RB11" s="79"/>
      <c r="RC11" s="78"/>
      <c r="RD11" s="67">
        <v>0</v>
      </c>
      <c r="RE11" s="60">
        <v>16</v>
      </c>
      <c r="RF11" s="79"/>
      <c r="RG11" s="67">
        <v>0</v>
      </c>
      <c r="RH11" s="60">
        <v>0</v>
      </c>
      <c r="RI11" s="79"/>
      <c r="RJ11" s="67">
        <v>0</v>
      </c>
      <c r="RK11" s="60">
        <v>0</v>
      </c>
      <c r="RL11" s="79"/>
      <c r="RM11" s="78"/>
      <c r="RN11" s="67">
        <v>0</v>
      </c>
      <c r="RO11" s="60">
        <v>17</v>
      </c>
      <c r="RP11" s="79" t="s">
        <v>561</v>
      </c>
      <c r="RQ11" s="67">
        <v>0</v>
      </c>
      <c r="RR11" s="60">
        <v>8</v>
      </c>
      <c r="RS11" s="79" t="s">
        <v>564</v>
      </c>
      <c r="RT11" s="67">
        <v>0</v>
      </c>
      <c r="RU11" s="60">
        <v>21</v>
      </c>
      <c r="RV11" s="79" t="s">
        <v>564</v>
      </c>
      <c r="RW11" s="67">
        <v>0</v>
      </c>
      <c r="RX11" s="60">
        <v>8</v>
      </c>
      <c r="RY11" s="79" t="s">
        <v>564</v>
      </c>
      <c r="RZ11" s="67">
        <v>0</v>
      </c>
      <c r="SA11" s="60">
        <v>10</v>
      </c>
      <c r="SB11" s="79" t="s">
        <v>564</v>
      </c>
      <c r="SC11" s="67">
        <v>0</v>
      </c>
      <c r="SD11" s="60">
        <v>4</v>
      </c>
      <c r="SE11" s="79" t="s">
        <v>564</v>
      </c>
      <c r="SF11" s="67">
        <v>0</v>
      </c>
      <c r="SG11" s="60">
        <v>11</v>
      </c>
      <c r="SH11" s="79" t="s">
        <v>564</v>
      </c>
      <c r="SI11" s="67">
        <v>0</v>
      </c>
      <c r="SJ11" s="60">
        <v>4</v>
      </c>
      <c r="SK11" s="79" t="s">
        <v>564</v>
      </c>
      <c r="SL11" s="67">
        <v>0</v>
      </c>
      <c r="SM11" s="60">
        <v>10</v>
      </c>
      <c r="SN11" s="79" t="s">
        <v>564</v>
      </c>
      <c r="SO11" s="67">
        <v>0</v>
      </c>
      <c r="SP11" s="60">
        <v>5</v>
      </c>
      <c r="SQ11" s="79" t="s">
        <v>564</v>
      </c>
      <c r="SR11" s="78"/>
      <c r="SS11" s="78"/>
      <c r="ST11" s="67">
        <v>0</v>
      </c>
      <c r="SU11" s="60">
        <v>0</v>
      </c>
      <c r="SV11" s="79"/>
      <c r="SW11" s="67">
        <v>0</v>
      </c>
      <c r="SX11" s="60">
        <v>4</v>
      </c>
      <c r="SY11" s="79"/>
      <c r="SZ11" s="67">
        <v>0</v>
      </c>
      <c r="TA11" s="60">
        <v>6</v>
      </c>
      <c r="TB11" s="79"/>
      <c r="TC11" s="67">
        <v>0</v>
      </c>
      <c r="TD11" s="60">
        <v>11</v>
      </c>
      <c r="TE11" s="79"/>
      <c r="TF11" s="67">
        <v>0</v>
      </c>
      <c r="TG11" s="60">
        <v>19</v>
      </c>
      <c r="TH11" s="79"/>
      <c r="TI11" s="67">
        <v>0</v>
      </c>
      <c r="TJ11" s="60">
        <v>19</v>
      </c>
      <c r="TK11" s="79"/>
      <c r="TL11" s="67">
        <v>0</v>
      </c>
      <c r="TM11" s="60">
        <v>17</v>
      </c>
      <c r="TN11" s="79"/>
      <c r="TO11" s="67">
        <v>0</v>
      </c>
      <c r="TP11" s="60">
        <v>14</v>
      </c>
      <c r="TQ11" s="79"/>
      <c r="TR11" s="78"/>
      <c r="TS11" s="67">
        <v>0</v>
      </c>
      <c r="TT11" s="60">
        <v>32</v>
      </c>
      <c r="TU11" s="79"/>
      <c r="TV11" s="67">
        <v>0</v>
      </c>
      <c r="TW11" s="60">
        <v>18</v>
      </c>
      <c r="TX11" s="79"/>
      <c r="TY11" s="67">
        <v>0</v>
      </c>
      <c r="TZ11" s="60">
        <v>12</v>
      </c>
      <c r="UA11" s="79"/>
      <c r="UB11" s="67">
        <v>0</v>
      </c>
      <c r="UC11" s="60">
        <v>0</v>
      </c>
      <c r="UD11" s="79"/>
      <c r="UE11" s="67">
        <v>0</v>
      </c>
      <c r="UF11" s="60">
        <v>22</v>
      </c>
      <c r="UG11" s="79"/>
      <c r="UH11" s="67">
        <v>0</v>
      </c>
      <c r="UI11" s="60">
        <v>0</v>
      </c>
      <c r="UJ11" s="79"/>
      <c r="UK11" s="78"/>
      <c r="UL11" s="78"/>
      <c r="UM11" s="67">
        <v>0</v>
      </c>
      <c r="UN11" s="60">
        <v>14</v>
      </c>
      <c r="UO11" s="79"/>
      <c r="UP11" s="67">
        <v>0</v>
      </c>
      <c r="UQ11" s="60">
        <v>27</v>
      </c>
      <c r="UR11" s="79"/>
      <c r="US11" s="67">
        <v>0</v>
      </c>
      <c r="UT11" s="60">
        <v>14</v>
      </c>
      <c r="UU11" s="79"/>
      <c r="UV11" s="67">
        <v>0</v>
      </c>
      <c r="UW11" s="60">
        <v>10</v>
      </c>
      <c r="UX11" s="79"/>
      <c r="UY11" s="67">
        <v>0</v>
      </c>
      <c r="UZ11" s="60">
        <v>10</v>
      </c>
      <c r="VA11" s="79"/>
      <c r="VB11" s="78"/>
      <c r="VC11" s="67">
        <v>0</v>
      </c>
      <c r="VD11" s="60">
        <v>7</v>
      </c>
      <c r="VE11" s="79"/>
      <c r="VF11" s="67">
        <v>0</v>
      </c>
      <c r="VG11" s="60">
        <v>9</v>
      </c>
      <c r="VH11" s="79"/>
      <c r="VI11" s="67">
        <v>0</v>
      </c>
      <c r="VJ11" s="60">
        <v>7</v>
      </c>
      <c r="VK11" s="79"/>
      <c r="VL11" s="67">
        <v>0</v>
      </c>
      <c r="VM11" s="60">
        <v>4</v>
      </c>
      <c r="VN11" s="79"/>
      <c r="VO11" s="67">
        <v>0</v>
      </c>
      <c r="VP11" s="60">
        <v>7</v>
      </c>
      <c r="VQ11" s="79"/>
      <c r="VR11" s="67">
        <v>0</v>
      </c>
      <c r="VS11" s="60">
        <v>8</v>
      </c>
      <c r="VT11" s="79"/>
      <c r="VU11" s="78"/>
      <c r="VV11" s="78"/>
      <c r="VW11" s="67">
        <v>0</v>
      </c>
      <c r="VX11" s="60">
        <v>8</v>
      </c>
      <c r="VY11" s="79"/>
      <c r="VZ11" s="67">
        <v>0</v>
      </c>
      <c r="WA11" s="60">
        <v>10</v>
      </c>
      <c r="WB11" s="79"/>
      <c r="WC11" s="67">
        <v>0</v>
      </c>
      <c r="WD11" s="60">
        <v>6</v>
      </c>
      <c r="WE11" s="79"/>
      <c r="WF11" s="67">
        <v>0</v>
      </c>
      <c r="WG11" s="60">
        <v>7</v>
      </c>
      <c r="WH11" s="79"/>
      <c r="WI11" s="67">
        <v>0</v>
      </c>
      <c r="WJ11" s="60">
        <v>3</v>
      </c>
      <c r="WK11" s="79"/>
      <c r="WL11" s="67">
        <v>0</v>
      </c>
      <c r="WM11" s="78">
        <v>7</v>
      </c>
      <c r="WN11" s="79"/>
      <c r="WO11" s="67">
        <v>0</v>
      </c>
      <c r="WP11" s="60">
        <v>4</v>
      </c>
      <c r="WQ11" s="79"/>
      <c r="WR11" s="67">
        <v>0</v>
      </c>
      <c r="WS11" s="60">
        <v>6</v>
      </c>
      <c r="WT11" s="79"/>
      <c r="WU11" s="67">
        <v>0</v>
      </c>
      <c r="WV11" s="60">
        <v>3</v>
      </c>
      <c r="WW11" s="79"/>
      <c r="WX11" s="67">
        <v>0</v>
      </c>
      <c r="WY11" s="60">
        <v>4</v>
      </c>
      <c r="WZ11" s="79"/>
      <c r="XA11" s="67">
        <v>0</v>
      </c>
      <c r="XB11" s="60">
        <v>2</v>
      </c>
      <c r="XC11" s="79"/>
      <c r="XD11" s="67">
        <v>0</v>
      </c>
      <c r="XE11" s="60">
        <v>6</v>
      </c>
      <c r="XF11" s="79"/>
      <c r="XG11" s="78"/>
      <c r="XH11" s="67">
        <v>0</v>
      </c>
      <c r="XI11" s="60">
        <v>6</v>
      </c>
      <c r="XJ11" s="79"/>
      <c r="XK11" s="67">
        <v>0</v>
      </c>
      <c r="XL11" s="60">
        <v>3</v>
      </c>
      <c r="XM11" s="79"/>
      <c r="XN11" s="67">
        <v>0</v>
      </c>
      <c r="XO11" s="60">
        <v>8</v>
      </c>
      <c r="XP11" s="79"/>
      <c r="XQ11" s="67">
        <v>0</v>
      </c>
      <c r="XR11" s="60">
        <v>4</v>
      </c>
      <c r="XS11" s="79"/>
      <c r="XT11" s="67">
        <v>0</v>
      </c>
      <c r="XU11" s="60">
        <v>2</v>
      </c>
      <c r="XV11" s="79"/>
      <c r="XW11" s="67">
        <v>0</v>
      </c>
      <c r="XX11" s="60">
        <v>4</v>
      </c>
      <c r="XY11" s="79"/>
      <c r="XZ11" s="67">
        <v>0</v>
      </c>
      <c r="YA11" s="78">
        <v>3</v>
      </c>
      <c r="YB11" s="79"/>
      <c r="YC11" s="67">
        <v>0</v>
      </c>
      <c r="YD11" s="60">
        <v>2</v>
      </c>
      <c r="YE11" s="79"/>
      <c r="YF11" s="67">
        <v>0</v>
      </c>
      <c r="YG11" s="60">
        <v>9</v>
      </c>
      <c r="YH11" s="79"/>
      <c r="YI11" s="67">
        <v>0</v>
      </c>
      <c r="YJ11" s="60">
        <v>12</v>
      </c>
      <c r="YK11" s="79"/>
      <c r="YL11" s="67">
        <v>0</v>
      </c>
      <c r="YM11" s="60">
        <v>5</v>
      </c>
      <c r="YN11" s="79"/>
      <c r="YO11" s="67">
        <v>0</v>
      </c>
      <c r="YP11" s="60">
        <v>10</v>
      </c>
      <c r="YQ11" s="79"/>
      <c r="YR11" s="67">
        <v>0</v>
      </c>
      <c r="YS11" s="60">
        <v>9</v>
      </c>
      <c r="YT11" s="79"/>
      <c r="YU11" s="78"/>
      <c r="YV11" s="67">
        <v>0</v>
      </c>
      <c r="YW11" s="60">
        <v>29</v>
      </c>
      <c r="YX11" s="79"/>
      <c r="YY11" s="67">
        <v>0</v>
      </c>
      <c r="YZ11" s="60">
        <v>31</v>
      </c>
      <c r="ZA11" s="79"/>
      <c r="ZB11" s="67">
        <v>0</v>
      </c>
      <c r="ZC11" s="60">
        <v>26</v>
      </c>
      <c r="ZD11" s="79"/>
      <c r="ZE11" s="67">
        <v>0</v>
      </c>
      <c r="ZF11" s="60">
        <v>15</v>
      </c>
      <c r="ZG11" s="79"/>
      <c r="ZH11" s="67">
        <v>0</v>
      </c>
      <c r="ZI11" s="60">
        <v>14</v>
      </c>
      <c r="ZJ11" s="79"/>
      <c r="ZK11" s="67">
        <v>0</v>
      </c>
      <c r="ZL11" s="60">
        <v>23</v>
      </c>
      <c r="ZM11" s="79"/>
      <c r="ZN11" s="67">
        <v>0</v>
      </c>
      <c r="ZO11" s="60">
        <v>10</v>
      </c>
      <c r="ZP11" s="79"/>
      <c r="ZQ11" s="67">
        <v>0</v>
      </c>
      <c r="ZR11" s="60">
        <v>7</v>
      </c>
      <c r="ZS11" s="79"/>
      <c r="ZT11" s="67">
        <v>0</v>
      </c>
      <c r="ZU11" s="60">
        <v>30</v>
      </c>
      <c r="ZV11" s="79"/>
      <c r="ZW11" s="67">
        <v>0</v>
      </c>
      <c r="ZX11" s="60">
        <v>26</v>
      </c>
      <c r="ZY11" s="79"/>
      <c r="ZZ11" s="67">
        <v>0</v>
      </c>
      <c r="AAA11" s="60">
        <v>12</v>
      </c>
      <c r="AAB11" s="79"/>
      <c r="AAC11" s="67">
        <v>0</v>
      </c>
      <c r="AAD11" s="60">
        <v>14</v>
      </c>
      <c r="AAE11" s="79"/>
      <c r="AAF11" s="67">
        <v>0</v>
      </c>
      <c r="AAG11" s="60">
        <v>7</v>
      </c>
      <c r="AAH11" s="79"/>
      <c r="AAI11" s="78"/>
      <c r="AAJ11" s="67">
        <v>0</v>
      </c>
      <c r="AAK11" s="60">
        <v>31</v>
      </c>
      <c r="AAL11" s="79"/>
      <c r="AAM11" s="67">
        <v>0</v>
      </c>
      <c r="AAN11" s="60">
        <v>39</v>
      </c>
      <c r="AAO11" s="79"/>
      <c r="AAP11" s="67">
        <v>0</v>
      </c>
      <c r="AAQ11" s="60">
        <v>28</v>
      </c>
      <c r="AAR11" s="79"/>
      <c r="AAS11" s="67">
        <v>0</v>
      </c>
      <c r="AAT11" s="60">
        <v>17</v>
      </c>
      <c r="AAU11" s="79"/>
      <c r="AAV11" s="67">
        <v>0</v>
      </c>
      <c r="AAW11" s="60">
        <v>35</v>
      </c>
      <c r="AAX11" s="79"/>
      <c r="AAY11" s="67">
        <v>0</v>
      </c>
      <c r="AAZ11" s="60">
        <v>26</v>
      </c>
      <c r="ABA11" s="79"/>
      <c r="ABB11" s="78"/>
      <c r="ABC11" s="67">
        <v>0</v>
      </c>
      <c r="ABD11" s="60">
        <v>26</v>
      </c>
      <c r="ABE11" s="79"/>
      <c r="ABF11" s="67">
        <v>0</v>
      </c>
      <c r="ABG11" s="60">
        <v>35</v>
      </c>
      <c r="ABH11" s="79"/>
      <c r="ABI11" s="67">
        <v>0</v>
      </c>
      <c r="ABJ11" s="60">
        <v>60</v>
      </c>
      <c r="ABK11" s="79"/>
      <c r="ABL11" s="67">
        <v>0</v>
      </c>
      <c r="ABM11" s="60">
        <v>31</v>
      </c>
      <c r="ABN11" s="79"/>
      <c r="ABO11" s="67">
        <v>0</v>
      </c>
      <c r="ABP11" s="60">
        <v>45</v>
      </c>
      <c r="ABQ11" s="79"/>
      <c r="ABR11" s="67">
        <v>0</v>
      </c>
      <c r="ABS11" s="60">
        <v>33</v>
      </c>
      <c r="ABT11" s="79"/>
      <c r="ABU11" s="78"/>
      <c r="ABV11" s="67">
        <v>0</v>
      </c>
      <c r="ABW11" s="60">
        <v>30</v>
      </c>
      <c r="ABX11" s="79"/>
      <c r="ABY11" s="67">
        <v>0</v>
      </c>
      <c r="ABZ11" s="60">
        <v>49</v>
      </c>
      <c r="ACA11" s="79"/>
      <c r="ACB11" s="67">
        <v>0</v>
      </c>
      <c r="ACC11" s="60">
        <v>49</v>
      </c>
      <c r="ACD11" s="79"/>
      <c r="ACE11" s="67">
        <v>0</v>
      </c>
      <c r="ACF11" s="60">
        <v>56</v>
      </c>
      <c r="ACG11" s="79"/>
      <c r="ACH11" s="67">
        <v>0</v>
      </c>
      <c r="ACI11" s="60">
        <v>52</v>
      </c>
      <c r="ACJ11" s="79"/>
      <c r="ACK11" s="67">
        <v>0</v>
      </c>
      <c r="ACL11" s="60">
        <v>42</v>
      </c>
      <c r="ACM11" s="79"/>
      <c r="ACN11" s="78"/>
      <c r="ACO11" s="67">
        <v>0</v>
      </c>
      <c r="ACP11" s="60">
        <v>66</v>
      </c>
      <c r="ACQ11" s="79"/>
      <c r="ACR11" s="67">
        <v>0</v>
      </c>
      <c r="ACS11" s="60">
        <v>78</v>
      </c>
      <c r="ACT11" s="79"/>
      <c r="ACU11" s="67">
        <v>0</v>
      </c>
      <c r="ACV11" s="60">
        <v>103</v>
      </c>
      <c r="ACW11" s="79"/>
      <c r="ACX11" s="67">
        <v>0</v>
      </c>
      <c r="ACY11" s="60">
        <v>44</v>
      </c>
      <c r="ACZ11" s="79"/>
      <c r="ADA11" s="67">
        <v>0</v>
      </c>
      <c r="ADB11" s="60">
        <v>23</v>
      </c>
      <c r="ADC11" s="79"/>
      <c r="ADD11" s="67">
        <v>0</v>
      </c>
      <c r="ADE11" s="60">
        <v>13</v>
      </c>
      <c r="ADF11" s="79"/>
      <c r="ADG11" s="78"/>
      <c r="ADH11" s="67">
        <v>0</v>
      </c>
      <c r="ADI11" s="60">
        <v>38</v>
      </c>
      <c r="ADJ11" s="79"/>
      <c r="ADK11" s="67">
        <v>0</v>
      </c>
      <c r="ADL11" s="60">
        <v>44</v>
      </c>
      <c r="ADM11" s="79"/>
      <c r="ADN11" s="67">
        <v>0</v>
      </c>
      <c r="ADO11" s="60">
        <v>30</v>
      </c>
      <c r="ADP11" s="79"/>
      <c r="ADQ11" s="67">
        <v>0</v>
      </c>
      <c r="ADR11" s="60">
        <v>34</v>
      </c>
      <c r="ADS11" s="79"/>
      <c r="ADT11" s="67">
        <v>0</v>
      </c>
      <c r="ADU11" s="60">
        <v>19</v>
      </c>
      <c r="ADV11" s="79"/>
      <c r="ADW11" s="78"/>
      <c r="ADX11" s="78"/>
      <c r="ADY11" s="78"/>
      <c r="ADZ11" s="67">
        <v>0</v>
      </c>
      <c r="AEA11" s="60">
        <v>22</v>
      </c>
      <c r="AEB11" s="79"/>
      <c r="AEC11" s="67">
        <v>0</v>
      </c>
      <c r="AED11" s="60">
        <v>39</v>
      </c>
      <c r="AEE11" s="79"/>
      <c r="AEF11" s="67">
        <v>0</v>
      </c>
      <c r="AEG11" s="60">
        <v>46</v>
      </c>
      <c r="AEH11" s="79"/>
      <c r="AEI11" s="67">
        <v>0</v>
      </c>
      <c r="AEJ11" s="78"/>
      <c r="AEK11" s="79"/>
      <c r="AEL11" s="67">
        <v>0</v>
      </c>
      <c r="AEM11" s="60">
        <v>26</v>
      </c>
      <c r="AEN11" s="79"/>
      <c r="AEO11" s="78"/>
      <c r="AEP11" s="67">
        <v>0</v>
      </c>
      <c r="AEQ11" s="60">
        <v>28</v>
      </c>
      <c r="AER11" s="79"/>
      <c r="AES11" s="67">
        <v>0</v>
      </c>
      <c r="AET11" s="60">
        <v>22</v>
      </c>
      <c r="AEU11" s="79"/>
      <c r="AEV11" s="67">
        <v>0</v>
      </c>
      <c r="AEW11" s="60">
        <v>0</v>
      </c>
      <c r="AEX11" s="79"/>
      <c r="AEY11" s="67">
        <v>0</v>
      </c>
      <c r="AEZ11" s="60">
        <v>30</v>
      </c>
      <c r="AFA11" s="79"/>
      <c r="AFB11" s="67">
        <v>0</v>
      </c>
      <c r="AFC11" s="60">
        <v>29</v>
      </c>
      <c r="AFD11" s="79"/>
      <c r="AFE11" s="67">
        <v>0</v>
      </c>
      <c r="AFF11" s="60">
        <v>16</v>
      </c>
      <c r="AFG11" s="79"/>
      <c r="AFH11" s="78"/>
      <c r="AFI11" s="67">
        <v>0</v>
      </c>
      <c r="AFJ11" s="60">
        <v>24</v>
      </c>
      <c r="AFK11" s="79"/>
      <c r="AFL11" s="67">
        <v>0</v>
      </c>
      <c r="AFM11" s="60">
        <v>24</v>
      </c>
      <c r="AFN11" s="79"/>
      <c r="AFO11" s="67">
        <v>0</v>
      </c>
      <c r="AFP11" s="60">
        <v>21</v>
      </c>
      <c r="AFQ11" s="79"/>
      <c r="AFR11" s="67">
        <v>0</v>
      </c>
      <c r="AFS11" s="60">
        <v>29</v>
      </c>
      <c r="AFT11" s="79"/>
      <c r="AFU11" s="67">
        <v>0</v>
      </c>
      <c r="AFV11" s="60">
        <v>21</v>
      </c>
      <c r="AFW11" s="79"/>
      <c r="AFX11" s="67">
        <v>0</v>
      </c>
      <c r="AFY11" s="60">
        <v>20</v>
      </c>
      <c r="AFZ11" s="79"/>
      <c r="AGA11" s="67">
        <v>0</v>
      </c>
      <c r="AGB11" s="78">
        <v>6</v>
      </c>
      <c r="AGC11" s="79"/>
      <c r="AGD11" s="67">
        <v>0</v>
      </c>
      <c r="AGE11" s="60">
        <v>12</v>
      </c>
      <c r="AGF11" s="79"/>
      <c r="AGG11" s="67">
        <v>0</v>
      </c>
      <c r="AGH11" s="60">
        <v>35</v>
      </c>
      <c r="AGI11" s="79"/>
      <c r="AGJ11" s="67">
        <v>0</v>
      </c>
      <c r="AGK11" s="60">
        <v>32</v>
      </c>
      <c r="AGL11" s="79"/>
      <c r="AGM11" s="67">
        <v>0</v>
      </c>
      <c r="AGN11" s="60">
        <v>31</v>
      </c>
      <c r="AGO11" s="79"/>
      <c r="AGP11" s="67">
        <v>0</v>
      </c>
      <c r="AGQ11" s="60">
        <v>12</v>
      </c>
      <c r="AGR11" s="79"/>
      <c r="AGS11" s="67">
        <v>0</v>
      </c>
      <c r="AGT11" s="60">
        <v>17</v>
      </c>
      <c r="AGU11" s="79"/>
      <c r="AGV11" s="78"/>
      <c r="AGW11" s="67">
        <v>0</v>
      </c>
      <c r="AGX11" s="60">
        <v>6</v>
      </c>
      <c r="AGY11" s="79"/>
      <c r="AGZ11" s="67">
        <v>0</v>
      </c>
      <c r="AHA11" s="60">
        <v>6</v>
      </c>
      <c r="AHB11" s="79"/>
      <c r="AHC11" s="67">
        <v>0</v>
      </c>
      <c r="AHD11" s="60">
        <v>16</v>
      </c>
      <c r="AHE11" s="79"/>
      <c r="AHF11" s="67">
        <v>0</v>
      </c>
      <c r="AHG11" s="60">
        <v>53</v>
      </c>
      <c r="AHH11" s="79"/>
      <c r="AHI11" s="67">
        <v>0</v>
      </c>
      <c r="AHJ11" s="60">
        <v>6</v>
      </c>
      <c r="AHK11" s="79"/>
      <c r="AHL11" s="67">
        <v>0</v>
      </c>
      <c r="AHM11" s="60">
        <v>8</v>
      </c>
      <c r="AHN11" s="79"/>
      <c r="AHO11" s="78"/>
      <c r="AHP11" s="67">
        <v>0</v>
      </c>
      <c r="AHQ11" s="60">
        <v>11</v>
      </c>
      <c r="AHR11" s="79"/>
      <c r="AHS11" s="67">
        <v>0</v>
      </c>
      <c r="AHT11" s="60">
        <v>17</v>
      </c>
      <c r="AHU11" s="79"/>
      <c r="AHV11" s="67">
        <v>0</v>
      </c>
      <c r="AHW11" s="60">
        <v>13</v>
      </c>
      <c r="AHX11" s="79"/>
      <c r="AHY11" s="67">
        <v>0</v>
      </c>
      <c r="AHZ11" s="60">
        <v>23</v>
      </c>
      <c r="AIA11" s="79"/>
      <c r="AIB11" s="67">
        <v>0</v>
      </c>
      <c r="AIC11" s="60">
        <v>24</v>
      </c>
      <c r="AID11" s="79"/>
      <c r="AIE11" s="78"/>
      <c r="AIF11" s="78"/>
      <c r="AIG11" s="67">
        <v>0</v>
      </c>
      <c r="AIH11" s="60">
        <v>7</v>
      </c>
      <c r="AII11" s="79"/>
      <c r="AIJ11" s="67">
        <v>0</v>
      </c>
      <c r="AIK11" s="60">
        <v>17</v>
      </c>
      <c r="AIL11" s="79"/>
      <c r="AIM11" s="67">
        <v>0</v>
      </c>
      <c r="AIN11" s="60">
        <v>31</v>
      </c>
      <c r="AIO11" s="79"/>
      <c r="AIP11" s="67">
        <v>0</v>
      </c>
      <c r="AIQ11" s="60">
        <v>32</v>
      </c>
      <c r="AIR11" s="79"/>
      <c r="AIS11" s="78"/>
      <c r="AIT11" s="67">
        <v>0</v>
      </c>
      <c r="AIU11" s="78">
        <v>26</v>
      </c>
      <c r="AIV11" s="79"/>
      <c r="AIW11" s="67">
        <v>0</v>
      </c>
      <c r="AIX11" s="78">
        <v>18</v>
      </c>
      <c r="AIY11" s="79"/>
      <c r="AIZ11" s="67">
        <v>0</v>
      </c>
      <c r="AJA11" s="60">
        <v>20</v>
      </c>
      <c r="AJB11" s="79"/>
      <c r="AJC11" s="67">
        <v>0</v>
      </c>
      <c r="AJD11" s="60">
        <v>40</v>
      </c>
      <c r="AJE11" s="79"/>
      <c r="AJF11" s="67">
        <v>0</v>
      </c>
      <c r="AJG11" s="60">
        <v>51</v>
      </c>
      <c r="AJH11" s="79"/>
      <c r="AJI11" s="67">
        <v>0</v>
      </c>
      <c r="AJJ11" s="60">
        <v>68</v>
      </c>
      <c r="AJK11" s="79"/>
      <c r="AJL11" s="67">
        <v>0</v>
      </c>
      <c r="AJM11" s="60">
        <v>37</v>
      </c>
      <c r="AJN11" s="79"/>
      <c r="AJO11" s="67">
        <v>0</v>
      </c>
      <c r="AJP11" s="60">
        <v>49</v>
      </c>
      <c r="AJQ11" s="79"/>
      <c r="AJR11" s="78"/>
      <c r="AJS11" s="67">
        <v>0</v>
      </c>
      <c r="AJT11" s="60">
        <v>25</v>
      </c>
      <c r="AJU11" s="79"/>
      <c r="AJV11" s="67">
        <v>0</v>
      </c>
      <c r="AJW11" s="60">
        <v>16</v>
      </c>
      <c r="AJX11" s="79"/>
      <c r="AJY11" s="67">
        <v>0</v>
      </c>
      <c r="AJZ11" s="60">
        <v>28</v>
      </c>
      <c r="AKA11" s="79"/>
      <c r="AKB11" s="67">
        <v>0</v>
      </c>
      <c r="AKC11" s="60">
        <v>13</v>
      </c>
      <c r="AKD11" s="79"/>
      <c r="AKE11" s="67">
        <v>0</v>
      </c>
      <c r="AKF11" s="60">
        <v>11</v>
      </c>
      <c r="AKG11" s="79"/>
      <c r="AKH11" s="67">
        <v>0</v>
      </c>
      <c r="AKI11" s="60">
        <v>9</v>
      </c>
      <c r="AKJ11" s="79"/>
      <c r="AKK11" s="78"/>
      <c r="AKL11" s="67">
        <v>0</v>
      </c>
      <c r="AKM11" s="60">
        <v>12</v>
      </c>
      <c r="AKN11" s="79"/>
      <c r="AKO11" s="67">
        <v>0</v>
      </c>
      <c r="AKP11" s="60">
        <v>56</v>
      </c>
      <c r="AKQ11" s="79"/>
      <c r="AKR11" s="67">
        <v>0</v>
      </c>
      <c r="AKS11" s="60">
        <v>35</v>
      </c>
      <c r="AKT11" s="79"/>
      <c r="AKU11" s="67">
        <v>0</v>
      </c>
      <c r="AKV11" s="60">
        <v>51</v>
      </c>
      <c r="AKW11" s="79"/>
      <c r="AKX11" s="67">
        <v>0</v>
      </c>
      <c r="AKY11" s="60">
        <v>39</v>
      </c>
      <c r="AKZ11" s="79"/>
      <c r="ALA11" s="67">
        <v>0</v>
      </c>
      <c r="ALB11" s="60">
        <v>36</v>
      </c>
      <c r="ALC11" s="79"/>
      <c r="ALD11" s="78"/>
      <c r="ALE11" s="67">
        <v>0</v>
      </c>
      <c r="ALF11" s="60">
        <v>37</v>
      </c>
      <c r="ALG11" s="79"/>
      <c r="ALH11" s="67">
        <v>0</v>
      </c>
      <c r="ALI11" s="60">
        <v>50</v>
      </c>
      <c r="ALJ11" s="79"/>
      <c r="ALK11" s="67">
        <v>0</v>
      </c>
      <c r="ALL11" s="60">
        <v>46</v>
      </c>
      <c r="ALM11" s="79"/>
      <c r="ALN11" s="67">
        <v>0</v>
      </c>
      <c r="ALO11" s="60">
        <v>42</v>
      </c>
      <c r="ALP11" s="79"/>
      <c r="ALQ11" s="67">
        <v>0</v>
      </c>
      <c r="ALR11" s="60">
        <v>17</v>
      </c>
      <c r="ALS11" s="79"/>
      <c r="ALT11" s="67">
        <v>0</v>
      </c>
      <c r="ALU11" s="60">
        <v>33</v>
      </c>
      <c r="ALV11" s="79"/>
      <c r="ALW11" s="78"/>
      <c r="ALX11" s="67">
        <v>0</v>
      </c>
      <c r="ALY11" s="60">
        <v>16</v>
      </c>
      <c r="ALZ11" s="79"/>
      <c r="AMA11" s="67">
        <v>0</v>
      </c>
      <c r="AMB11" s="60">
        <v>0</v>
      </c>
      <c r="AMC11" s="79"/>
      <c r="AMD11" s="67">
        <v>0</v>
      </c>
      <c r="AME11" s="60">
        <v>0</v>
      </c>
      <c r="AMF11" s="79"/>
      <c r="AMG11" s="67">
        <v>0</v>
      </c>
      <c r="AMH11" s="60">
        <v>0</v>
      </c>
      <c r="AMI11" s="79"/>
      <c r="AMJ11" s="67">
        <v>0</v>
      </c>
      <c r="AMK11" s="60">
        <v>0</v>
      </c>
      <c r="AML11" s="79"/>
      <c r="AMM11" s="67">
        <v>0</v>
      </c>
      <c r="AMN11" s="60">
        <v>0</v>
      </c>
      <c r="AMO11" s="79"/>
      <c r="AMP11" s="78"/>
      <c r="AMQ11" s="67">
        <v>0</v>
      </c>
      <c r="AMR11" s="60">
        <v>0</v>
      </c>
      <c r="AMS11" s="79"/>
      <c r="AMT11" s="67">
        <v>0</v>
      </c>
      <c r="AMU11" s="60">
        <v>36</v>
      </c>
      <c r="AMV11" s="79"/>
      <c r="AMW11" s="67">
        <v>0</v>
      </c>
      <c r="AMX11" s="60">
        <v>0</v>
      </c>
      <c r="AMY11" s="79"/>
      <c r="AMZ11" s="67">
        <v>0</v>
      </c>
      <c r="ANA11" s="60">
        <v>0</v>
      </c>
      <c r="ANB11" s="79"/>
      <c r="ANC11" s="67">
        <v>0</v>
      </c>
      <c r="AND11" s="60">
        <v>0</v>
      </c>
      <c r="ANE11" s="79"/>
      <c r="ANF11" s="67">
        <v>0</v>
      </c>
      <c r="ANG11" s="60">
        <v>0</v>
      </c>
      <c r="ANH11" s="79"/>
      <c r="ANI11" s="78"/>
      <c r="ANJ11" s="67">
        <v>0</v>
      </c>
      <c r="ANK11" s="60">
        <v>27</v>
      </c>
      <c r="ANL11" s="79"/>
      <c r="ANM11" s="67">
        <v>0</v>
      </c>
      <c r="ANN11" s="60">
        <v>0</v>
      </c>
      <c r="ANO11" s="79"/>
      <c r="ANP11" s="67">
        <v>0</v>
      </c>
      <c r="ANQ11" s="60">
        <v>30</v>
      </c>
      <c r="ANR11" s="79"/>
      <c r="ANS11" s="78"/>
      <c r="ANT11" s="67">
        <v>0</v>
      </c>
      <c r="ANU11" s="60">
        <v>0</v>
      </c>
      <c r="ANV11" s="79"/>
      <c r="ANW11" s="67">
        <v>0</v>
      </c>
      <c r="ANX11" s="60"/>
      <c r="ANY11" s="79"/>
      <c r="ANZ11" s="67">
        <v>0</v>
      </c>
      <c r="AOA11" s="60">
        <v>7</v>
      </c>
      <c r="AOB11" s="79"/>
      <c r="AOC11" s="67">
        <v>0</v>
      </c>
      <c r="AOD11" s="60">
        <v>0</v>
      </c>
      <c r="AOE11" s="79"/>
      <c r="AOF11" s="67">
        <v>0</v>
      </c>
      <c r="AOG11" s="60">
        <v>14</v>
      </c>
      <c r="AOH11" s="79"/>
      <c r="AOI11" s="67">
        <v>0</v>
      </c>
      <c r="AOJ11" s="60">
        <v>7</v>
      </c>
      <c r="AOK11" s="79"/>
      <c r="AOL11" s="67">
        <v>0</v>
      </c>
      <c r="AOM11" s="60">
        <v>9</v>
      </c>
      <c r="AON11" s="79"/>
      <c r="AOO11" s="67">
        <v>0</v>
      </c>
      <c r="AOP11" s="60">
        <v>0</v>
      </c>
      <c r="AOQ11" s="79"/>
      <c r="AOR11" s="67">
        <v>0</v>
      </c>
      <c r="AOS11" s="60">
        <v>0</v>
      </c>
      <c r="AOT11" s="79"/>
      <c r="AOU11" s="78"/>
      <c r="AOV11" s="67">
        <v>0</v>
      </c>
      <c r="AOW11" s="60">
        <v>0</v>
      </c>
      <c r="AOX11" s="79"/>
      <c r="AOY11" s="67">
        <v>0</v>
      </c>
      <c r="AOZ11" s="60">
        <v>0</v>
      </c>
      <c r="APA11" s="79"/>
      <c r="APB11" s="67">
        <v>0</v>
      </c>
      <c r="APC11" s="60">
        <v>0</v>
      </c>
      <c r="APD11" s="79"/>
      <c r="APE11" s="67">
        <v>0</v>
      </c>
      <c r="APF11" s="60">
        <v>0</v>
      </c>
      <c r="APG11" s="79"/>
      <c r="APH11" s="67">
        <v>0</v>
      </c>
      <c r="API11" s="60">
        <v>0</v>
      </c>
      <c r="APJ11" s="79"/>
      <c r="APK11" s="67">
        <v>0</v>
      </c>
      <c r="APL11" s="60"/>
      <c r="APM11" s="79"/>
      <c r="APN11" s="67">
        <v>0</v>
      </c>
      <c r="APO11" s="60">
        <v>0</v>
      </c>
      <c r="APP11" s="79"/>
      <c r="APQ11" s="149"/>
      <c r="APR11" s="149"/>
      <c r="APS11" s="149"/>
      <c r="APT11" s="149"/>
      <c r="APU11" s="67">
        <v>0</v>
      </c>
      <c r="APV11" s="60">
        <v>0</v>
      </c>
      <c r="APW11" s="79"/>
      <c r="APX11" s="67">
        <v>0</v>
      </c>
      <c r="APY11" s="60">
        <v>8</v>
      </c>
      <c r="APZ11" s="79"/>
      <c r="AQA11" s="78"/>
      <c r="AQB11" s="67">
        <v>0</v>
      </c>
      <c r="AQC11" s="60">
        <v>20</v>
      </c>
      <c r="AQD11" s="79"/>
      <c r="AQE11" s="67">
        <v>0</v>
      </c>
      <c r="AQF11" s="60">
        <v>20</v>
      </c>
      <c r="AQG11" s="79"/>
      <c r="AQH11" s="67">
        <v>0</v>
      </c>
      <c r="AQI11" s="60">
        <v>21</v>
      </c>
      <c r="AQJ11" s="79"/>
      <c r="AQK11" s="67">
        <v>0</v>
      </c>
      <c r="AQL11" s="60">
        <v>15</v>
      </c>
      <c r="AQM11" s="79"/>
      <c r="AQN11" s="67">
        <v>0</v>
      </c>
      <c r="AQO11" s="60">
        <v>11</v>
      </c>
      <c r="AQP11" s="79"/>
      <c r="AQQ11" s="67">
        <v>0</v>
      </c>
      <c r="AQR11" s="60">
        <v>17</v>
      </c>
      <c r="AQS11" s="79"/>
      <c r="AQT11" s="78"/>
      <c r="AQU11" s="67">
        <v>0</v>
      </c>
      <c r="AQV11" s="60">
        <v>21</v>
      </c>
      <c r="AQW11" s="79"/>
      <c r="AQX11" s="67">
        <v>0</v>
      </c>
      <c r="AQY11" s="60">
        <v>16</v>
      </c>
      <c r="AQZ11" s="79"/>
      <c r="ARA11" s="67">
        <v>0</v>
      </c>
      <c r="ARB11" s="60">
        <v>28</v>
      </c>
      <c r="ARC11" s="79"/>
      <c r="ARD11" s="67">
        <v>0</v>
      </c>
      <c r="ARE11" s="60">
        <v>27</v>
      </c>
      <c r="ARF11" s="79"/>
      <c r="ARG11" s="67">
        <v>0</v>
      </c>
      <c r="ARH11" s="60">
        <v>19</v>
      </c>
      <c r="ARI11" s="79"/>
      <c r="ARJ11" s="67">
        <v>0</v>
      </c>
      <c r="ARK11" s="60">
        <v>12</v>
      </c>
      <c r="ARL11" s="79"/>
      <c r="ARM11" s="78"/>
      <c r="ARN11" s="67">
        <v>0</v>
      </c>
      <c r="ARO11" s="60">
        <v>34</v>
      </c>
      <c r="ARP11" s="79"/>
      <c r="ARQ11" s="67">
        <v>0</v>
      </c>
      <c r="ARR11" s="60">
        <v>15</v>
      </c>
      <c r="ARS11" s="79"/>
      <c r="ART11" s="67">
        <v>0</v>
      </c>
      <c r="ARU11" s="60">
        <v>23</v>
      </c>
      <c r="ARV11" s="79"/>
      <c r="ARW11" s="67">
        <v>0</v>
      </c>
      <c r="ARX11" s="60">
        <v>21</v>
      </c>
      <c r="ARY11" s="79"/>
      <c r="ARZ11" s="67">
        <v>0</v>
      </c>
      <c r="ASA11" s="60">
        <v>15</v>
      </c>
      <c r="ASB11" s="79"/>
      <c r="ASC11" s="67">
        <v>0</v>
      </c>
      <c r="ASD11" s="60">
        <v>67</v>
      </c>
      <c r="ASE11" s="79"/>
      <c r="ASF11" s="78"/>
      <c r="ASG11" s="67">
        <v>0</v>
      </c>
      <c r="ASH11" s="60">
        <v>17</v>
      </c>
      <c r="ASI11" s="79"/>
      <c r="ASJ11" s="67">
        <v>0</v>
      </c>
      <c r="ASK11" s="60">
        <v>17</v>
      </c>
      <c r="ASL11" s="79"/>
      <c r="ASM11" s="67">
        <v>0</v>
      </c>
      <c r="ASN11" s="60">
        <v>15</v>
      </c>
      <c r="ASO11" s="79"/>
      <c r="ASP11" s="67">
        <v>0</v>
      </c>
      <c r="ASQ11" s="60">
        <v>12</v>
      </c>
      <c r="ASR11" s="79"/>
      <c r="ASS11" s="67">
        <v>0</v>
      </c>
      <c r="AST11" s="60">
        <v>17</v>
      </c>
      <c r="ASU11" s="79"/>
      <c r="ASV11" s="67">
        <v>0</v>
      </c>
      <c r="ASW11" s="60">
        <v>7</v>
      </c>
      <c r="ASX11" s="79"/>
      <c r="ASY11" s="78"/>
      <c r="ASZ11" s="67">
        <v>0</v>
      </c>
      <c r="ATA11" s="60">
        <v>15</v>
      </c>
      <c r="ATB11" s="79"/>
      <c r="ATC11" s="67">
        <v>0</v>
      </c>
      <c r="ATD11" s="60">
        <v>14</v>
      </c>
      <c r="ATE11" s="79"/>
      <c r="ATF11" s="67">
        <v>0</v>
      </c>
      <c r="ATG11" s="60">
        <v>8</v>
      </c>
      <c r="ATH11" s="79"/>
      <c r="ATI11" s="67">
        <v>0</v>
      </c>
      <c r="ATJ11" s="60">
        <v>15</v>
      </c>
      <c r="ATK11" s="79"/>
      <c r="ATL11" s="67">
        <v>0</v>
      </c>
      <c r="ATM11" s="60">
        <v>11</v>
      </c>
      <c r="ATN11" s="79"/>
      <c r="ATO11" s="67">
        <v>0</v>
      </c>
      <c r="ATP11" s="60">
        <v>7</v>
      </c>
      <c r="ATQ11" s="79"/>
      <c r="ATR11" s="78"/>
      <c r="ATS11" s="67">
        <v>0</v>
      </c>
      <c r="ATT11" s="60">
        <v>21</v>
      </c>
      <c r="ATU11" s="79"/>
      <c r="ATV11" s="67">
        <v>0</v>
      </c>
      <c r="ATW11" s="60">
        <v>23</v>
      </c>
      <c r="ATX11" s="79"/>
      <c r="ATY11" s="67">
        <v>0</v>
      </c>
      <c r="ATZ11" s="60">
        <v>15</v>
      </c>
      <c r="AUA11" s="79"/>
      <c r="AUB11" s="67">
        <v>0</v>
      </c>
      <c r="AUC11" s="60">
        <v>11</v>
      </c>
      <c r="AUD11" s="79"/>
      <c r="AUE11" s="67">
        <v>0</v>
      </c>
      <c r="AUF11" s="60">
        <v>17</v>
      </c>
      <c r="AUG11" s="79"/>
      <c r="AUH11" s="67">
        <v>0</v>
      </c>
      <c r="AUI11" s="60">
        <v>7</v>
      </c>
      <c r="AUJ11" s="79"/>
      <c r="AUK11" s="78"/>
      <c r="AUL11" s="67">
        <v>0</v>
      </c>
      <c r="AUM11" s="60">
        <v>12</v>
      </c>
      <c r="AUN11" s="79"/>
      <c r="AUO11" s="67">
        <v>0</v>
      </c>
      <c r="AUP11" s="60">
        <v>16</v>
      </c>
      <c r="AUQ11" s="79"/>
      <c r="AUR11" s="67">
        <v>0</v>
      </c>
      <c r="AUS11" s="60">
        <v>28</v>
      </c>
      <c r="AUT11" s="79"/>
      <c r="AUU11" s="67">
        <v>0</v>
      </c>
      <c r="AUV11" s="60">
        <v>17</v>
      </c>
      <c r="AUW11" s="79"/>
      <c r="AUX11" s="67">
        <v>0</v>
      </c>
      <c r="AUY11" s="60">
        <v>23</v>
      </c>
      <c r="AUZ11" s="79"/>
      <c r="AVA11" s="67">
        <v>0</v>
      </c>
      <c r="AVB11" s="60">
        <v>22</v>
      </c>
      <c r="AVC11" s="79"/>
      <c r="AVD11" s="78"/>
      <c r="AVE11" s="67">
        <v>0</v>
      </c>
      <c r="AVF11" s="60">
        <v>17</v>
      </c>
      <c r="AVG11" s="79"/>
      <c r="AVH11" s="67">
        <v>0</v>
      </c>
      <c r="AVI11" s="60">
        <v>40</v>
      </c>
      <c r="AVJ11" s="79"/>
      <c r="AVK11" s="67">
        <v>0</v>
      </c>
      <c r="AVL11" s="60">
        <v>24</v>
      </c>
      <c r="AVM11" s="79"/>
      <c r="AVN11" s="67">
        <v>0</v>
      </c>
      <c r="AVO11" s="60">
        <v>17</v>
      </c>
      <c r="AVP11" s="79"/>
      <c r="AVQ11" s="67">
        <v>0</v>
      </c>
      <c r="AVR11" s="60">
        <v>13</v>
      </c>
      <c r="AVS11" s="79"/>
      <c r="AVT11" s="67">
        <v>0</v>
      </c>
      <c r="AVU11" s="60">
        <v>30</v>
      </c>
      <c r="AVV11" s="79"/>
      <c r="AVW11" s="78"/>
      <c r="AVX11" s="67">
        <v>0</v>
      </c>
      <c r="AVY11" s="60">
        <v>27</v>
      </c>
      <c r="AVZ11" s="79"/>
      <c r="AWA11" s="67">
        <v>0</v>
      </c>
      <c r="AWB11" s="60">
        <v>19</v>
      </c>
      <c r="AWC11" s="79"/>
      <c r="AWD11" s="67">
        <v>0</v>
      </c>
      <c r="AWE11" s="60">
        <v>10</v>
      </c>
      <c r="AWF11" s="79"/>
      <c r="AWG11" s="67">
        <v>0</v>
      </c>
      <c r="AWH11" s="60">
        <v>12</v>
      </c>
      <c r="AWI11" s="79"/>
      <c r="AWJ11" s="60"/>
      <c r="AWK11" s="60"/>
      <c r="AWL11" s="78"/>
      <c r="AWM11" s="60"/>
      <c r="AWN11" s="60"/>
      <c r="AWO11" s="60"/>
      <c r="AWP11" s="60"/>
      <c r="AWQ11" s="60"/>
      <c r="AWR11" s="60"/>
      <c r="AWS11" s="78"/>
      <c r="AWT11" s="60"/>
      <c r="AWU11" s="60"/>
      <c r="AWV11" s="60"/>
      <c r="AWW11" s="60"/>
      <c r="AWX11" s="60"/>
      <c r="AWY11" s="60"/>
      <c r="AWZ11" s="78"/>
      <c r="AXA11" s="60"/>
      <c r="AXB11" s="60"/>
      <c r="AXC11" s="60"/>
      <c r="AXD11" s="60"/>
      <c r="AXE11" s="60"/>
      <c r="AXF11" s="60"/>
      <c r="AXG11" s="78"/>
      <c r="AXH11" s="60"/>
      <c r="AXI11" s="60"/>
      <c r="AXJ11" s="60"/>
      <c r="AXK11" s="60"/>
      <c r="AXL11" s="60"/>
      <c r="AXM11" s="60"/>
      <c r="AXN11" s="78"/>
      <c r="AXO11" s="60"/>
      <c r="AXP11" s="60"/>
      <c r="AXQ11" s="60"/>
      <c r="AXR11" s="60"/>
      <c r="AXS11" s="60"/>
      <c r="AXT11" s="60"/>
      <c r="AXU11" s="78"/>
      <c r="AXV11" s="60"/>
      <c r="AXW11" s="60"/>
      <c r="AXX11" s="60"/>
      <c r="AXY11" s="60"/>
      <c r="AXZ11" s="60"/>
      <c r="AYA11" s="60"/>
      <c r="AYB11" s="78"/>
      <c r="AYC11" s="60"/>
      <c r="AYD11" s="60"/>
      <c r="AYE11" s="60"/>
      <c r="AYF11" s="60"/>
      <c r="AYG11" s="60"/>
      <c r="AYH11" s="60"/>
      <c r="AYI11" s="78"/>
      <c r="AYJ11" s="60"/>
      <c r="AYK11" s="60"/>
      <c r="AYL11" s="60"/>
      <c r="AYM11" s="60"/>
      <c r="AYN11" s="60"/>
      <c r="AYO11" s="60"/>
      <c r="AYP11" s="78"/>
      <c r="AYQ11" s="60"/>
      <c r="AYR11" s="60"/>
      <c r="AYS11" s="60"/>
      <c r="AYT11" s="60"/>
      <c r="AYU11" s="60"/>
      <c r="AYV11" s="60"/>
      <c r="AYW11" s="78"/>
      <c r="AYX11" s="60"/>
      <c r="AYY11" s="60"/>
      <c r="AYZ11" s="60"/>
      <c r="AZA11" s="60"/>
      <c r="AZB11" s="60"/>
      <c r="AZC11" s="60"/>
      <c r="AZD11" s="78"/>
      <c r="AZE11" s="60"/>
      <c r="AZF11" s="60"/>
      <c r="AZG11" s="60"/>
      <c r="AZH11" s="60"/>
      <c r="AZI11" s="60"/>
      <c r="AZJ11" s="60"/>
      <c r="AZK11" s="78"/>
      <c r="AZL11" s="60"/>
      <c r="AZM11" s="60"/>
      <c r="AZN11" s="60"/>
      <c r="AZO11" s="60"/>
      <c r="AZP11" s="60"/>
      <c r="AZQ11" s="60"/>
      <c r="AZR11" s="78"/>
      <c r="AZS11" s="60"/>
      <c r="AZT11" s="60"/>
      <c r="AZU11" s="60"/>
      <c r="AZV11" s="60"/>
      <c r="AZW11" s="60"/>
      <c r="AZX11" s="60"/>
      <c r="AZY11" s="78"/>
      <c r="AZZ11" s="60"/>
      <c r="BAA11" s="60"/>
      <c r="BAB11" s="60"/>
      <c r="BAC11" s="60"/>
      <c r="BAD11" s="60"/>
      <c r="BAE11" s="60"/>
      <c r="BAF11" s="78"/>
      <c r="BAG11" s="60"/>
      <c r="BAH11" s="60"/>
      <c r="BAI11" s="60"/>
      <c r="BAJ11" s="60"/>
      <c r="BAK11" s="60"/>
      <c r="BAL11" s="60"/>
      <c r="BAM11" s="78"/>
      <c r="BAN11" s="60"/>
      <c r="BAO11" s="60"/>
      <c r="BAP11" s="60"/>
      <c r="BAQ11" s="60"/>
      <c r="BAR11" s="60"/>
      <c r="BAS11" s="60"/>
      <c r="BAT11" s="78"/>
    </row>
    <row r="12" spans="1:1398" ht="20.25" customHeight="1">
      <c r="A12" t="s">
        <v>911</v>
      </c>
      <c r="B12" t="s">
        <v>913</v>
      </c>
      <c r="C12" s="57"/>
      <c r="D12" s="10" t="s">
        <v>14</v>
      </c>
      <c r="E12" s="130"/>
      <c r="F12" s="18">
        <v>19</v>
      </c>
      <c r="G12" s="81">
        <v>19</v>
      </c>
      <c r="H12" s="130"/>
      <c r="I12" s="131"/>
      <c r="J12" s="18">
        <v>19</v>
      </c>
      <c r="K12" s="81">
        <v>18.75</v>
      </c>
      <c r="L12" s="130"/>
      <c r="M12" s="18">
        <v>19</v>
      </c>
      <c r="N12" s="81">
        <v>18.75</v>
      </c>
      <c r="O12" s="130"/>
      <c r="P12" s="18">
        <v>19</v>
      </c>
      <c r="Q12" s="81">
        <v>18.75</v>
      </c>
      <c r="R12" s="130"/>
      <c r="S12" s="18">
        <v>19</v>
      </c>
      <c r="T12" s="81">
        <v>18.75</v>
      </c>
      <c r="U12" s="130"/>
      <c r="V12" s="18">
        <v>15</v>
      </c>
      <c r="W12" s="81">
        <v>15</v>
      </c>
      <c r="X12" s="130"/>
      <c r="Y12" s="18">
        <v>15</v>
      </c>
      <c r="Z12" s="81">
        <v>15</v>
      </c>
      <c r="AA12" s="130"/>
      <c r="AB12" s="131"/>
      <c r="AC12" s="18">
        <v>15</v>
      </c>
      <c r="AD12" s="81">
        <v>15</v>
      </c>
      <c r="AE12" s="130"/>
      <c r="AF12" s="18">
        <v>15</v>
      </c>
      <c r="AG12" s="81">
        <v>15</v>
      </c>
      <c r="AH12" s="130"/>
      <c r="AI12" s="18">
        <v>15</v>
      </c>
      <c r="AJ12" s="81">
        <v>15</v>
      </c>
      <c r="AK12" s="130"/>
      <c r="AL12" s="18">
        <v>23</v>
      </c>
      <c r="AM12" s="81">
        <v>22.5</v>
      </c>
      <c r="AN12" s="130"/>
      <c r="AO12" s="18">
        <v>23</v>
      </c>
      <c r="AP12" s="81">
        <v>22.5</v>
      </c>
      <c r="AQ12" s="130"/>
      <c r="AR12" s="18">
        <v>23</v>
      </c>
      <c r="AS12" s="81">
        <v>22.5</v>
      </c>
      <c r="AT12" s="130"/>
      <c r="AU12" s="131"/>
      <c r="AV12" s="18">
        <v>0</v>
      </c>
      <c r="AW12" s="81">
        <v>0</v>
      </c>
      <c r="AX12" s="130"/>
      <c r="AY12" s="18">
        <v>0</v>
      </c>
      <c r="AZ12" s="81">
        <v>0</v>
      </c>
      <c r="BA12" s="130"/>
      <c r="BB12" s="18">
        <v>0</v>
      </c>
      <c r="BC12" s="81">
        <v>0</v>
      </c>
      <c r="BD12" s="130"/>
      <c r="BE12" s="18">
        <v>0</v>
      </c>
      <c r="BF12" s="81">
        <v>0</v>
      </c>
      <c r="BG12" s="130"/>
      <c r="BH12" s="18">
        <v>0</v>
      </c>
      <c r="BI12" s="81">
        <v>0</v>
      </c>
      <c r="BJ12" s="130"/>
      <c r="BK12" s="18">
        <v>0</v>
      </c>
      <c r="BL12" s="81">
        <v>0</v>
      </c>
      <c r="BM12" s="130"/>
      <c r="BN12" s="131"/>
      <c r="BO12" s="18">
        <v>0</v>
      </c>
      <c r="BP12" s="81">
        <v>0</v>
      </c>
      <c r="BQ12" s="130"/>
      <c r="BR12" s="18">
        <v>0</v>
      </c>
      <c r="BS12" s="81">
        <v>0</v>
      </c>
      <c r="BT12" s="130"/>
      <c r="BU12" s="18">
        <v>0</v>
      </c>
      <c r="BV12" s="81">
        <v>0</v>
      </c>
      <c r="BW12" s="130"/>
      <c r="BX12" s="18">
        <v>0</v>
      </c>
      <c r="BY12" s="81">
        <v>0</v>
      </c>
      <c r="BZ12" s="130"/>
      <c r="CA12" s="18">
        <v>0</v>
      </c>
      <c r="CB12" s="81">
        <v>0</v>
      </c>
      <c r="CC12" s="130"/>
      <c r="CD12" s="18">
        <v>0</v>
      </c>
      <c r="CE12" s="81">
        <v>0</v>
      </c>
      <c r="CF12" s="130"/>
      <c r="CG12" s="131"/>
      <c r="CH12" s="131">
        <v>0</v>
      </c>
      <c r="CI12" s="18">
        <v>0</v>
      </c>
      <c r="CJ12" s="81">
        <v>0</v>
      </c>
      <c r="CK12" s="130"/>
      <c r="CL12" s="131">
        <v>0</v>
      </c>
      <c r="CM12" s="18">
        <v>0</v>
      </c>
      <c r="CN12" s="81">
        <v>0</v>
      </c>
      <c r="CO12" s="130"/>
      <c r="CP12" s="18">
        <v>0</v>
      </c>
      <c r="CQ12" s="81">
        <v>0</v>
      </c>
      <c r="CR12" s="130"/>
      <c r="CS12" s="18">
        <v>0</v>
      </c>
      <c r="CT12" s="81">
        <v>0</v>
      </c>
      <c r="CU12" s="130"/>
      <c r="CV12" s="131"/>
      <c r="CW12" s="18">
        <v>0</v>
      </c>
      <c r="CX12" s="81">
        <v>0</v>
      </c>
      <c r="CY12" s="130"/>
      <c r="CZ12" s="18">
        <v>0</v>
      </c>
      <c r="DA12" s="81">
        <v>0</v>
      </c>
      <c r="DB12" s="130"/>
      <c r="DC12" s="18">
        <v>0</v>
      </c>
      <c r="DD12" s="81">
        <v>0</v>
      </c>
      <c r="DE12" s="130"/>
      <c r="DF12" s="18">
        <v>0</v>
      </c>
      <c r="DG12" s="81">
        <v>0</v>
      </c>
      <c r="DH12" s="130"/>
      <c r="DI12" s="18">
        <v>0</v>
      </c>
      <c r="DJ12" s="81">
        <v>0</v>
      </c>
      <c r="DK12" s="130"/>
      <c r="DL12" s="131">
        <v>0</v>
      </c>
      <c r="DM12" s="131"/>
      <c r="DN12" s="18">
        <v>0</v>
      </c>
      <c r="DO12" s="81">
        <v>0</v>
      </c>
      <c r="DP12" s="130"/>
      <c r="DQ12" s="18">
        <v>0</v>
      </c>
      <c r="DR12" s="81">
        <v>0</v>
      </c>
      <c r="DS12" s="130"/>
      <c r="DT12" s="18">
        <v>0</v>
      </c>
      <c r="DU12" s="81">
        <v>0</v>
      </c>
      <c r="DV12" s="130"/>
      <c r="DW12" s="18">
        <v>0</v>
      </c>
      <c r="DX12" s="81">
        <v>0</v>
      </c>
      <c r="DY12" s="130"/>
      <c r="DZ12" s="18">
        <v>0</v>
      </c>
      <c r="EA12" s="81">
        <v>0</v>
      </c>
      <c r="EB12" s="130"/>
      <c r="EC12" s="18">
        <v>0</v>
      </c>
      <c r="ED12" s="81">
        <v>0</v>
      </c>
      <c r="EE12" s="130"/>
      <c r="EF12" s="131"/>
      <c r="EG12" s="18">
        <v>0</v>
      </c>
      <c r="EH12" s="81">
        <v>0</v>
      </c>
      <c r="EI12" s="130"/>
      <c r="EJ12" s="18">
        <v>0</v>
      </c>
      <c r="EK12" s="81">
        <v>0</v>
      </c>
      <c r="EL12" s="130"/>
      <c r="EM12" s="18">
        <v>0</v>
      </c>
      <c r="EN12" s="81">
        <v>0</v>
      </c>
      <c r="EO12" s="130"/>
      <c r="EP12" s="18">
        <v>0</v>
      </c>
      <c r="EQ12" s="81">
        <v>0</v>
      </c>
      <c r="ER12" s="130"/>
      <c r="ES12" s="18">
        <v>0</v>
      </c>
      <c r="ET12" s="81">
        <v>0</v>
      </c>
      <c r="EU12" s="130"/>
      <c r="EV12" s="18">
        <v>0</v>
      </c>
      <c r="EW12" s="81">
        <v>0</v>
      </c>
      <c r="EX12" s="130"/>
      <c r="EY12" s="18">
        <v>0</v>
      </c>
      <c r="EZ12" s="81">
        <v>0</v>
      </c>
      <c r="FA12" s="130"/>
      <c r="FB12" s="18">
        <v>0</v>
      </c>
      <c r="FC12" s="81">
        <v>0</v>
      </c>
      <c r="FD12" s="130"/>
      <c r="FE12" s="18">
        <v>0</v>
      </c>
      <c r="FF12" s="81">
        <v>0</v>
      </c>
      <c r="FG12" s="130"/>
      <c r="FH12" s="18">
        <v>0</v>
      </c>
      <c r="FI12" s="81">
        <v>0</v>
      </c>
      <c r="FJ12" s="130"/>
      <c r="FK12" s="131">
        <v>0</v>
      </c>
      <c r="FL12" s="131">
        <v>0</v>
      </c>
      <c r="FM12" s="131">
        <v>0</v>
      </c>
      <c r="FN12" s="131"/>
      <c r="FO12" s="18">
        <v>0</v>
      </c>
      <c r="FP12" s="81">
        <v>0</v>
      </c>
      <c r="FQ12" s="130"/>
      <c r="FR12" s="18">
        <v>0</v>
      </c>
      <c r="FS12" s="81">
        <v>0</v>
      </c>
      <c r="FT12" s="130"/>
      <c r="FU12" s="18">
        <v>0</v>
      </c>
      <c r="FV12" s="81">
        <v>0</v>
      </c>
      <c r="FW12" s="130"/>
      <c r="FX12" s="131">
        <v>0</v>
      </c>
      <c r="FY12" s="18">
        <v>15</v>
      </c>
      <c r="FZ12" s="81">
        <v>15</v>
      </c>
      <c r="GA12" s="130"/>
      <c r="GB12" s="18">
        <v>23</v>
      </c>
      <c r="GC12" s="81">
        <v>23</v>
      </c>
      <c r="GD12" s="130"/>
      <c r="GE12" s="131"/>
      <c r="GF12" s="18">
        <v>23</v>
      </c>
      <c r="GG12" s="81">
        <v>22.5</v>
      </c>
      <c r="GH12" s="130"/>
      <c r="GI12" s="18">
        <v>23</v>
      </c>
      <c r="GJ12" s="81">
        <v>22.5</v>
      </c>
      <c r="GK12" s="130"/>
      <c r="GL12" s="18">
        <v>23</v>
      </c>
      <c r="GM12" s="81">
        <v>22.5</v>
      </c>
      <c r="GN12" s="130"/>
      <c r="GO12" s="18">
        <v>23</v>
      </c>
      <c r="GP12" s="81">
        <v>22.5</v>
      </c>
      <c r="GQ12" s="130"/>
      <c r="GR12" s="18">
        <v>23</v>
      </c>
      <c r="GS12" s="81">
        <v>22.5</v>
      </c>
      <c r="GT12" s="130"/>
      <c r="GU12" s="18">
        <v>23</v>
      </c>
      <c r="GV12" s="81">
        <v>22.5</v>
      </c>
      <c r="GW12" s="130"/>
      <c r="GX12" s="131"/>
      <c r="GY12" s="18">
        <v>23</v>
      </c>
      <c r="GZ12" s="81">
        <v>22.5</v>
      </c>
      <c r="HA12" s="130"/>
      <c r="HB12" s="18">
        <v>23</v>
      </c>
      <c r="HC12" s="81">
        <v>22.5</v>
      </c>
      <c r="HD12" s="130"/>
      <c r="HE12" s="18">
        <v>0</v>
      </c>
      <c r="HF12" s="81">
        <v>0</v>
      </c>
      <c r="HG12" s="130"/>
      <c r="HH12" s="18">
        <v>0</v>
      </c>
      <c r="HI12" s="81">
        <v>0</v>
      </c>
      <c r="HJ12" s="130"/>
      <c r="HK12" s="18">
        <v>23</v>
      </c>
      <c r="HL12" s="81">
        <v>23</v>
      </c>
      <c r="HM12" s="130"/>
      <c r="HN12" s="18">
        <v>0</v>
      </c>
      <c r="HO12" s="81">
        <v>0</v>
      </c>
      <c r="HP12" s="130"/>
      <c r="HQ12" s="131"/>
      <c r="HR12" s="18">
        <v>0</v>
      </c>
      <c r="HS12" s="81">
        <v>0</v>
      </c>
      <c r="HT12" s="130"/>
      <c r="HU12" s="18">
        <v>0</v>
      </c>
      <c r="HV12" s="81">
        <v>0</v>
      </c>
      <c r="HW12" s="130"/>
      <c r="HX12" s="18">
        <v>15</v>
      </c>
      <c r="HY12" s="81">
        <v>15</v>
      </c>
      <c r="HZ12" s="130"/>
      <c r="IA12" s="18">
        <v>15</v>
      </c>
      <c r="IB12" s="81">
        <v>15</v>
      </c>
      <c r="IC12" s="130"/>
      <c r="ID12" s="18">
        <v>19</v>
      </c>
      <c r="IE12" s="81">
        <v>18.75</v>
      </c>
      <c r="IF12" s="130"/>
      <c r="IG12" s="18">
        <v>19</v>
      </c>
      <c r="IH12" s="81">
        <v>18.75</v>
      </c>
      <c r="II12" s="130"/>
      <c r="IJ12" s="131"/>
      <c r="IK12" s="18">
        <v>19</v>
      </c>
      <c r="IL12" s="81">
        <v>18.75</v>
      </c>
      <c r="IM12" s="130"/>
      <c r="IN12" s="18">
        <v>19</v>
      </c>
      <c r="IO12" s="81">
        <v>18.75</v>
      </c>
      <c r="IP12" s="130"/>
      <c r="IQ12" s="18">
        <v>19</v>
      </c>
      <c r="IR12" s="81">
        <v>18.75</v>
      </c>
      <c r="IS12" s="130"/>
      <c r="IT12" s="18">
        <v>19</v>
      </c>
      <c r="IU12" s="81">
        <v>18.75</v>
      </c>
      <c r="IV12" s="130"/>
      <c r="IW12" s="18">
        <v>19</v>
      </c>
      <c r="IX12" s="81">
        <v>18.75</v>
      </c>
      <c r="IY12" s="130"/>
      <c r="IZ12" s="18">
        <v>19</v>
      </c>
      <c r="JA12" s="81">
        <v>18.75</v>
      </c>
      <c r="JB12" s="130"/>
      <c r="JC12" s="131"/>
      <c r="JD12" s="18">
        <v>0</v>
      </c>
      <c r="JE12" s="81">
        <v>0</v>
      </c>
      <c r="JF12" s="130"/>
      <c r="JG12" s="18">
        <v>0</v>
      </c>
      <c r="JH12" s="81">
        <v>0</v>
      </c>
      <c r="JI12" s="130"/>
      <c r="JJ12" s="18">
        <v>19</v>
      </c>
      <c r="JK12" s="81">
        <v>18.75</v>
      </c>
      <c r="JL12" s="130"/>
      <c r="JM12" s="18">
        <v>19</v>
      </c>
      <c r="JN12" s="81">
        <v>18.75</v>
      </c>
      <c r="JO12" s="130"/>
      <c r="JP12" s="18">
        <v>19</v>
      </c>
      <c r="JQ12" s="81">
        <v>18.75</v>
      </c>
      <c r="JR12" s="130"/>
      <c r="JS12" s="18">
        <v>19</v>
      </c>
      <c r="JT12" s="81">
        <v>18.75</v>
      </c>
      <c r="JU12" s="130"/>
      <c r="JV12" s="131"/>
      <c r="JW12" s="18">
        <v>19</v>
      </c>
      <c r="JX12" s="81">
        <v>18.75</v>
      </c>
      <c r="JY12" s="130"/>
      <c r="JZ12" s="18">
        <v>19</v>
      </c>
      <c r="KA12" s="81">
        <v>18.75</v>
      </c>
      <c r="KB12" s="130"/>
      <c r="KC12" s="18">
        <v>19</v>
      </c>
      <c r="KD12" s="81">
        <v>18.75</v>
      </c>
      <c r="KE12" s="130"/>
      <c r="KF12" s="18">
        <v>19</v>
      </c>
      <c r="KG12" s="81">
        <v>18.75</v>
      </c>
      <c r="KH12" s="130"/>
      <c r="KI12" s="18">
        <v>19</v>
      </c>
      <c r="KJ12" s="81">
        <v>18.75</v>
      </c>
      <c r="KK12" s="130"/>
      <c r="KL12" s="18">
        <v>19</v>
      </c>
      <c r="KM12" s="81">
        <v>18.75</v>
      </c>
      <c r="KN12" s="130"/>
      <c r="KO12" s="131"/>
      <c r="KP12" s="18">
        <v>15</v>
      </c>
      <c r="KQ12" s="81">
        <v>15.25</v>
      </c>
      <c r="KR12" s="130"/>
      <c r="KS12" s="18">
        <v>19</v>
      </c>
      <c r="KT12" s="81">
        <v>18.75</v>
      </c>
      <c r="KU12" s="130"/>
      <c r="KV12" s="18">
        <v>0</v>
      </c>
      <c r="KW12" s="81">
        <v>0</v>
      </c>
      <c r="KX12" s="130"/>
      <c r="KY12" s="18">
        <v>0</v>
      </c>
      <c r="KZ12" s="81">
        <v>0</v>
      </c>
      <c r="LA12" s="130"/>
      <c r="LB12" s="18">
        <v>0</v>
      </c>
      <c r="LC12" s="81">
        <v>0</v>
      </c>
      <c r="LD12" s="130"/>
      <c r="LE12" s="18">
        <v>0</v>
      </c>
      <c r="LF12" s="81">
        <v>0</v>
      </c>
      <c r="LG12" s="130"/>
      <c r="LH12" s="18">
        <v>0</v>
      </c>
      <c r="LI12" s="131">
        <v>0</v>
      </c>
      <c r="LJ12" s="130"/>
      <c r="LK12" s="18">
        <v>0</v>
      </c>
      <c r="LL12" s="81">
        <v>0</v>
      </c>
      <c r="LM12" s="130"/>
      <c r="LN12" s="131">
        <v>0</v>
      </c>
      <c r="LO12" s="131">
        <v>0</v>
      </c>
      <c r="LP12" s="131">
        <v>0</v>
      </c>
      <c r="LQ12" s="131">
        <v>0</v>
      </c>
      <c r="LR12" s="131">
        <v>0</v>
      </c>
      <c r="LS12" s="131"/>
      <c r="LT12" s="18">
        <v>0</v>
      </c>
      <c r="LU12" s="81">
        <v>0</v>
      </c>
      <c r="LV12" s="130"/>
      <c r="LW12" s="18">
        <v>0</v>
      </c>
      <c r="LX12" s="81">
        <v>0</v>
      </c>
      <c r="LY12" s="130"/>
      <c r="LZ12" s="18">
        <v>0</v>
      </c>
      <c r="MA12" s="81">
        <v>0</v>
      </c>
      <c r="MB12" s="130"/>
      <c r="MC12" s="18">
        <v>26</v>
      </c>
      <c r="MD12" s="81">
        <v>26.25</v>
      </c>
      <c r="ME12" s="130"/>
      <c r="MF12" s="18">
        <v>26</v>
      </c>
      <c r="MG12" s="81">
        <v>26.25</v>
      </c>
      <c r="MH12" s="130"/>
      <c r="MI12" s="18">
        <v>26</v>
      </c>
      <c r="MJ12" s="81">
        <v>26.25</v>
      </c>
      <c r="MK12" s="130"/>
      <c r="ML12" s="131"/>
      <c r="MM12" s="18">
        <v>26</v>
      </c>
      <c r="MN12" s="81">
        <v>26.25</v>
      </c>
      <c r="MO12" s="130"/>
      <c r="MP12" s="18">
        <v>26</v>
      </c>
      <c r="MQ12" s="81">
        <v>26.25</v>
      </c>
      <c r="MR12" s="130"/>
      <c r="MS12" s="18">
        <v>0</v>
      </c>
      <c r="MT12" s="81">
        <v>0</v>
      </c>
      <c r="MU12" s="130"/>
      <c r="MV12" s="18">
        <v>0</v>
      </c>
      <c r="MW12" s="81">
        <v>0</v>
      </c>
      <c r="MX12" s="130"/>
      <c r="MY12" s="18">
        <v>0</v>
      </c>
      <c r="MZ12" s="81">
        <v>0</v>
      </c>
      <c r="NA12" s="130"/>
      <c r="NB12" s="18">
        <v>0</v>
      </c>
      <c r="NC12" s="81">
        <v>0</v>
      </c>
      <c r="ND12" s="130"/>
      <c r="NE12" s="131"/>
      <c r="NF12" s="18">
        <v>0</v>
      </c>
      <c r="NG12" s="81">
        <v>0</v>
      </c>
      <c r="NH12" s="130"/>
      <c r="NI12" s="18">
        <v>0</v>
      </c>
      <c r="NJ12" s="81">
        <v>0</v>
      </c>
      <c r="NK12" s="130"/>
      <c r="NL12" s="18">
        <v>0</v>
      </c>
      <c r="NM12" s="81">
        <v>0</v>
      </c>
      <c r="NN12" s="130"/>
      <c r="NO12" s="18">
        <v>0</v>
      </c>
      <c r="NP12" s="81">
        <v>0</v>
      </c>
      <c r="NQ12" s="130"/>
      <c r="NR12" s="18">
        <v>0</v>
      </c>
      <c r="NS12" s="81">
        <v>0</v>
      </c>
      <c r="NT12" s="130"/>
      <c r="NU12" s="18">
        <v>26</v>
      </c>
      <c r="NV12" s="81">
        <v>26.25</v>
      </c>
      <c r="NW12" s="130"/>
      <c r="NX12" s="131"/>
      <c r="NY12" s="18">
        <v>0</v>
      </c>
      <c r="NZ12" s="81">
        <v>0</v>
      </c>
      <c r="OA12" s="130"/>
      <c r="OB12" s="18">
        <v>0</v>
      </c>
      <c r="OC12" s="81">
        <v>0</v>
      </c>
      <c r="OD12" s="130"/>
      <c r="OE12" s="18">
        <v>0</v>
      </c>
      <c r="OF12" s="81">
        <v>0</v>
      </c>
      <c r="OG12" s="130"/>
      <c r="OH12" s="18">
        <v>0</v>
      </c>
      <c r="OI12" s="81">
        <v>0</v>
      </c>
      <c r="OJ12" s="130"/>
      <c r="OK12" s="18">
        <v>0</v>
      </c>
      <c r="OL12" s="81">
        <v>0</v>
      </c>
      <c r="OM12" s="130"/>
      <c r="ON12" s="18">
        <v>0</v>
      </c>
      <c r="OO12" s="81">
        <v>0</v>
      </c>
      <c r="OP12" s="130"/>
      <c r="OQ12" s="131"/>
      <c r="OR12" s="18">
        <v>0</v>
      </c>
      <c r="OS12" s="81">
        <v>0</v>
      </c>
      <c r="OT12" s="130"/>
      <c r="OU12" s="18">
        <v>0</v>
      </c>
      <c r="OV12" s="81">
        <v>0</v>
      </c>
      <c r="OW12" s="130"/>
      <c r="OX12" s="18">
        <v>0</v>
      </c>
      <c r="OY12" s="81">
        <v>0</v>
      </c>
      <c r="OZ12" s="130"/>
      <c r="PA12" s="18">
        <v>0</v>
      </c>
      <c r="PB12" s="81">
        <v>0</v>
      </c>
      <c r="PC12" s="130"/>
      <c r="PD12" s="18">
        <v>23</v>
      </c>
      <c r="PE12" s="81">
        <v>23</v>
      </c>
      <c r="PF12" s="130"/>
      <c r="PG12" s="18">
        <v>0</v>
      </c>
      <c r="PH12" s="81">
        <v>0</v>
      </c>
      <c r="PI12" s="130"/>
      <c r="PJ12" s="131"/>
      <c r="PK12" s="18">
        <v>0</v>
      </c>
      <c r="PL12" s="81">
        <v>0</v>
      </c>
      <c r="PM12" s="130"/>
      <c r="PN12" s="18">
        <v>0</v>
      </c>
      <c r="PO12" s="81">
        <v>0</v>
      </c>
      <c r="PP12" s="130"/>
      <c r="PQ12" s="18">
        <v>0</v>
      </c>
      <c r="PR12" s="81">
        <v>0</v>
      </c>
      <c r="PS12" s="130"/>
      <c r="PT12" s="18">
        <v>0</v>
      </c>
      <c r="PU12" s="81">
        <v>0</v>
      </c>
      <c r="PV12" s="130"/>
      <c r="PW12" s="18">
        <v>23</v>
      </c>
      <c r="PX12" s="81">
        <v>23</v>
      </c>
      <c r="PY12" s="130"/>
      <c r="PZ12" s="18">
        <v>0</v>
      </c>
      <c r="QA12" s="81">
        <v>0</v>
      </c>
      <c r="QB12" s="130"/>
      <c r="QC12" s="131"/>
      <c r="QD12" s="18">
        <v>0</v>
      </c>
      <c r="QE12" s="81">
        <v>0</v>
      </c>
      <c r="QF12" s="130"/>
      <c r="QG12" s="18">
        <v>0</v>
      </c>
      <c r="QH12" s="81">
        <v>0</v>
      </c>
      <c r="QI12" s="130"/>
      <c r="QJ12" s="18">
        <v>23</v>
      </c>
      <c r="QK12" s="81">
        <v>23</v>
      </c>
      <c r="QL12" s="130"/>
      <c r="QM12" s="18">
        <v>0</v>
      </c>
      <c r="QN12" s="81">
        <v>0</v>
      </c>
      <c r="QO12" s="130"/>
      <c r="QP12" s="18">
        <v>0</v>
      </c>
      <c r="QQ12" s="81">
        <v>0</v>
      </c>
      <c r="QR12" s="130"/>
      <c r="QS12" s="18">
        <v>23</v>
      </c>
      <c r="QT12" s="81">
        <v>23</v>
      </c>
      <c r="QU12" s="130"/>
      <c r="QV12" s="131"/>
      <c r="QW12" s="18">
        <v>0</v>
      </c>
      <c r="QX12" s="81">
        <v>0</v>
      </c>
      <c r="QY12" s="130"/>
      <c r="QZ12" s="18">
        <v>0</v>
      </c>
      <c r="RA12" s="81">
        <v>0</v>
      </c>
      <c r="RB12" s="130"/>
      <c r="RC12" s="131">
        <v>0</v>
      </c>
      <c r="RD12" s="18">
        <v>0</v>
      </c>
      <c r="RE12" s="81">
        <v>0</v>
      </c>
      <c r="RF12" s="130"/>
      <c r="RG12" s="18">
        <v>23</v>
      </c>
      <c r="RH12" s="81">
        <v>22.5</v>
      </c>
      <c r="RI12" s="130"/>
      <c r="RJ12" s="18">
        <v>0</v>
      </c>
      <c r="RK12" s="81">
        <v>0</v>
      </c>
      <c r="RL12" s="130"/>
      <c r="RM12" s="131"/>
      <c r="RN12" s="18">
        <v>15</v>
      </c>
      <c r="RO12" s="81">
        <v>15</v>
      </c>
      <c r="RP12" s="130"/>
      <c r="RQ12" s="18">
        <v>0</v>
      </c>
      <c r="RR12" s="81">
        <v>0</v>
      </c>
      <c r="RS12" s="130"/>
      <c r="RT12" s="18">
        <v>23</v>
      </c>
      <c r="RU12" s="81">
        <v>22.5</v>
      </c>
      <c r="RV12" s="130"/>
      <c r="RW12" s="18">
        <v>8</v>
      </c>
      <c r="RX12" s="81">
        <v>8</v>
      </c>
      <c r="RY12" s="130"/>
      <c r="RZ12" s="18">
        <v>6</v>
      </c>
      <c r="SA12" s="81">
        <v>6</v>
      </c>
      <c r="SB12" s="130"/>
      <c r="SC12" s="18">
        <v>16</v>
      </c>
      <c r="SD12" s="81">
        <v>15.75</v>
      </c>
      <c r="SE12" s="130"/>
      <c r="SF12" s="18">
        <v>0</v>
      </c>
      <c r="SG12" s="81">
        <v>0</v>
      </c>
      <c r="SH12" s="130"/>
      <c r="SI12" s="18">
        <v>15</v>
      </c>
      <c r="SJ12" s="81">
        <v>15</v>
      </c>
      <c r="SK12" s="130"/>
      <c r="SL12" s="18">
        <v>15</v>
      </c>
      <c r="SM12" s="81">
        <v>15</v>
      </c>
      <c r="SN12" s="130"/>
      <c r="SO12" s="18">
        <v>15</v>
      </c>
      <c r="SP12" s="81">
        <v>15</v>
      </c>
      <c r="SQ12" s="130"/>
      <c r="SR12" s="131">
        <v>0</v>
      </c>
      <c r="SS12" s="131">
        <v>0</v>
      </c>
      <c r="ST12" s="18">
        <v>3</v>
      </c>
      <c r="SU12" s="81">
        <v>3</v>
      </c>
      <c r="SV12" s="130"/>
      <c r="SW12" s="18">
        <v>8</v>
      </c>
      <c r="SX12" s="81">
        <v>7.5</v>
      </c>
      <c r="SY12" s="130"/>
      <c r="SZ12" s="18">
        <v>3</v>
      </c>
      <c r="TA12" s="81">
        <v>3</v>
      </c>
      <c r="TB12" s="130"/>
      <c r="TC12" s="18">
        <v>0</v>
      </c>
      <c r="TD12" s="81">
        <v>0</v>
      </c>
      <c r="TE12" s="130"/>
      <c r="TF12" s="18">
        <v>0</v>
      </c>
      <c r="TG12" s="81">
        <v>0</v>
      </c>
      <c r="TH12" s="130"/>
      <c r="TI12" s="18">
        <v>9</v>
      </c>
      <c r="TJ12" s="81">
        <v>9</v>
      </c>
      <c r="TK12" s="130"/>
      <c r="TL12" s="18">
        <v>11</v>
      </c>
      <c r="TM12" s="81">
        <v>11.25</v>
      </c>
      <c r="TN12" s="130"/>
      <c r="TO12" s="18">
        <v>15</v>
      </c>
      <c r="TP12" s="81">
        <v>15</v>
      </c>
      <c r="TQ12" s="130"/>
      <c r="TR12" s="131"/>
      <c r="TS12" s="18">
        <v>19</v>
      </c>
      <c r="TT12" s="81">
        <v>18.75</v>
      </c>
      <c r="TU12" s="130"/>
      <c r="TV12" s="18">
        <v>19</v>
      </c>
      <c r="TW12" s="81">
        <v>18.75</v>
      </c>
      <c r="TX12" s="130"/>
      <c r="TY12" s="18">
        <v>19</v>
      </c>
      <c r="TZ12" s="81">
        <v>18.75</v>
      </c>
      <c r="UA12" s="130"/>
      <c r="UB12" s="18">
        <v>19</v>
      </c>
      <c r="UC12" s="81">
        <v>18.75</v>
      </c>
      <c r="UD12" s="130"/>
      <c r="UE12" s="18">
        <v>19</v>
      </c>
      <c r="UF12" s="81">
        <v>18.75</v>
      </c>
      <c r="UG12" s="130"/>
      <c r="UH12" s="18">
        <v>19</v>
      </c>
      <c r="UI12" s="81">
        <v>18.75</v>
      </c>
      <c r="UJ12" s="130"/>
      <c r="UK12" s="131"/>
      <c r="UL12" s="131">
        <v>0</v>
      </c>
      <c r="UM12" s="18">
        <v>0</v>
      </c>
      <c r="UN12" s="81">
        <v>0</v>
      </c>
      <c r="UO12" s="130"/>
      <c r="UP12" s="18">
        <v>19</v>
      </c>
      <c r="UQ12" s="81">
        <v>18.75</v>
      </c>
      <c r="UR12" s="130"/>
      <c r="US12" s="18">
        <v>0</v>
      </c>
      <c r="UT12" s="81">
        <v>0</v>
      </c>
      <c r="UU12" s="130"/>
      <c r="UV12" s="18">
        <v>19</v>
      </c>
      <c r="UW12" s="81">
        <v>18.75</v>
      </c>
      <c r="UX12" s="130"/>
      <c r="UY12" s="18">
        <v>19</v>
      </c>
      <c r="UZ12" s="81">
        <v>18.75</v>
      </c>
      <c r="VA12" s="130"/>
      <c r="VB12" s="131"/>
      <c r="VC12" s="18">
        <v>0</v>
      </c>
      <c r="VD12" s="81">
        <v>0</v>
      </c>
      <c r="VE12" s="130"/>
      <c r="VF12" s="18">
        <v>19</v>
      </c>
      <c r="VG12" s="81">
        <v>18.75</v>
      </c>
      <c r="VH12" s="130"/>
      <c r="VI12" s="18">
        <v>0</v>
      </c>
      <c r="VJ12" s="81">
        <v>0</v>
      </c>
      <c r="VK12" s="130"/>
      <c r="VL12" s="18">
        <v>19</v>
      </c>
      <c r="VM12" s="81">
        <v>18.75</v>
      </c>
      <c r="VN12" s="130"/>
      <c r="VO12" s="18">
        <v>0</v>
      </c>
      <c r="VP12" s="81">
        <v>0</v>
      </c>
      <c r="VQ12" s="130"/>
      <c r="VR12" s="18">
        <v>19</v>
      </c>
      <c r="VS12" s="81">
        <v>18.75</v>
      </c>
      <c r="VT12" s="130"/>
      <c r="VU12" s="131"/>
      <c r="VV12" s="131">
        <v>0</v>
      </c>
      <c r="VW12" s="18">
        <v>0</v>
      </c>
      <c r="VX12" s="81">
        <v>0</v>
      </c>
      <c r="VY12" s="130"/>
      <c r="VZ12" s="18">
        <v>19</v>
      </c>
      <c r="WA12" s="81">
        <v>18.75</v>
      </c>
      <c r="WB12" s="130"/>
      <c r="WC12" s="18">
        <v>0</v>
      </c>
      <c r="WD12" s="81">
        <v>0</v>
      </c>
      <c r="WE12" s="130"/>
      <c r="WF12" s="18">
        <v>19</v>
      </c>
      <c r="WG12" s="81">
        <v>18.75</v>
      </c>
      <c r="WH12" s="130"/>
      <c r="WI12" s="18">
        <v>0</v>
      </c>
      <c r="WJ12" s="81">
        <v>0</v>
      </c>
      <c r="WK12" s="130"/>
      <c r="WL12" s="18">
        <v>0</v>
      </c>
      <c r="WM12" s="131">
        <v>0</v>
      </c>
      <c r="WN12" s="130"/>
      <c r="WO12" s="18">
        <v>19</v>
      </c>
      <c r="WP12" s="81">
        <v>18.75</v>
      </c>
      <c r="WQ12" s="130"/>
      <c r="WR12" s="18">
        <v>0</v>
      </c>
      <c r="WS12" s="81">
        <v>0</v>
      </c>
      <c r="WT12" s="130"/>
      <c r="WU12" s="18">
        <v>19</v>
      </c>
      <c r="WV12" s="81">
        <v>18.75</v>
      </c>
      <c r="WW12" s="130"/>
      <c r="WX12" s="18">
        <v>19</v>
      </c>
      <c r="WY12" s="81">
        <v>18.75</v>
      </c>
      <c r="WZ12" s="130"/>
      <c r="XA12" s="18">
        <v>19</v>
      </c>
      <c r="XB12" s="81">
        <v>18.75</v>
      </c>
      <c r="XC12" s="130"/>
      <c r="XD12" s="18">
        <v>19</v>
      </c>
      <c r="XE12" s="81">
        <v>18.75</v>
      </c>
      <c r="XF12" s="130"/>
      <c r="XG12" s="131"/>
      <c r="XH12" s="18">
        <v>19</v>
      </c>
      <c r="XI12" s="81">
        <v>18.75</v>
      </c>
      <c r="XJ12" s="130"/>
      <c r="XK12" s="18">
        <v>19</v>
      </c>
      <c r="XL12" s="81">
        <v>18.75</v>
      </c>
      <c r="XM12" s="130"/>
      <c r="XN12" s="18">
        <v>19</v>
      </c>
      <c r="XO12" s="81">
        <v>18.75</v>
      </c>
      <c r="XP12" s="130"/>
      <c r="XQ12" s="18">
        <v>19</v>
      </c>
      <c r="XR12" s="81">
        <v>18.75</v>
      </c>
      <c r="XS12" s="130"/>
      <c r="XT12" s="18">
        <v>19</v>
      </c>
      <c r="XU12" s="81">
        <v>18.75</v>
      </c>
      <c r="XV12" s="130"/>
      <c r="XW12" s="18">
        <v>19</v>
      </c>
      <c r="XX12" s="81">
        <v>18.75</v>
      </c>
      <c r="XY12" s="130"/>
      <c r="XZ12" s="18">
        <v>0</v>
      </c>
      <c r="YA12" s="131">
        <v>0</v>
      </c>
      <c r="YB12" s="130"/>
      <c r="YC12" s="18">
        <v>19</v>
      </c>
      <c r="YD12" s="81">
        <v>18.75</v>
      </c>
      <c r="YE12" s="130"/>
      <c r="YF12" s="18">
        <v>19</v>
      </c>
      <c r="YG12" s="81">
        <v>18.75</v>
      </c>
      <c r="YH12" s="130"/>
      <c r="YI12" s="18">
        <v>23</v>
      </c>
      <c r="YJ12" s="81">
        <v>23</v>
      </c>
      <c r="YK12" s="130"/>
      <c r="YL12" s="18">
        <v>23</v>
      </c>
      <c r="YM12" s="81">
        <v>23</v>
      </c>
      <c r="YN12" s="130"/>
      <c r="YO12" s="18">
        <v>23</v>
      </c>
      <c r="YP12" s="81">
        <v>23</v>
      </c>
      <c r="YQ12" s="130"/>
      <c r="YR12" s="18">
        <v>23</v>
      </c>
      <c r="YS12" s="81">
        <v>23</v>
      </c>
      <c r="YT12" s="130"/>
      <c r="YU12" s="131"/>
      <c r="YV12" s="18">
        <v>23</v>
      </c>
      <c r="YW12" s="81">
        <v>23</v>
      </c>
      <c r="YX12" s="130"/>
      <c r="YY12" s="18">
        <v>19</v>
      </c>
      <c r="YZ12" s="81">
        <v>18.75</v>
      </c>
      <c r="ZA12" s="130"/>
      <c r="ZB12" s="18">
        <v>23</v>
      </c>
      <c r="ZC12" s="81">
        <v>23</v>
      </c>
      <c r="ZD12" s="130"/>
      <c r="ZE12" s="18">
        <v>23</v>
      </c>
      <c r="ZF12" s="81">
        <v>23</v>
      </c>
      <c r="ZG12" s="130"/>
      <c r="ZH12" s="18">
        <v>23</v>
      </c>
      <c r="ZI12" s="81">
        <v>23</v>
      </c>
      <c r="ZJ12" s="130"/>
      <c r="ZK12" s="18">
        <v>23</v>
      </c>
      <c r="ZL12" s="81">
        <v>23</v>
      </c>
      <c r="ZM12" s="130"/>
      <c r="ZN12" s="18">
        <v>0</v>
      </c>
      <c r="ZO12" s="81">
        <v>0</v>
      </c>
      <c r="ZP12" s="130"/>
      <c r="ZQ12" s="18">
        <v>23</v>
      </c>
      <c r="ZR12" s="81">
        <v>23</v>
      </c>
      <c r="ZS12" s="130"/>
      <c r="ZT12" s="18">
        <v>23</v>
      </c>
      <c r="ZU12" s="81">
        <v>23</v>
      </c>
      <c r="ZV12" s="130"/>
      <c r="ZW12" s="18">
        <v>19</v>
      </c>
      <c r="ZX12" s="81">
        <v>18.75</v>
      </c>
      <c r="ZY12" s="130"/>
      <c r="ZZ12" s="18">
        <v>19</v>
      </c>
      <c r="AAA12" s="81">
        <v>18.75</v>
      </c>
      <c r="AAB12" s="130"/>
      <c r="AAC12" s="18">
        <v>19</v>
      </c>
      <c r="AAD12" s="81">
        <v>18.75</v>
      </c>
      <c r="AAE12" s="130"/>
      <c r="AAF12" s="18">
        <v>19</v>
      </c>
      <c r="AAG12" s="81">
        <v>18.75</v>
      </c>
      <c r="AAH12" s="130"/>
      <c r="AAI12" s="131"/>
      <c r="AAJ12" s="18">
        <v>19</v>
      </c>
      <c r="AAK12" s="81">
        <v>18.75</v>
      </c>
      <c r="AAL12" s="130"/>
      <c r="AAM12" s="18">
        <v>19</v>
      </c>
      <c r="AAN12" s="81">
        <v>18.75</v>
      </c>
      <c r="AAO12" s="130"/>
      <c r="AAP12" s="18">
        <v>19</v>
      </c>
      <c r="AAQ12" s="81">
        <v>18.75</v>
      </c>
      <c r="AAR12" s="130"/>
      <c r="AAS12" s="18">
        <v>19</v>
      </c>
      <c r="AAT12" s="81">
        <v>18.75</v>
      </c>
      <c r="AAU12" s="130"/>
      <c r="AAV12" s="18">
        <v>19</v>
      </c>
      <c r="AAW12" s="81">
        <v>18.75</v>
      </c>
      <c r="AAX12" s="130"/>
      <c r="AAY12" s="18">
        <v>19</v>
      </c>
      <c r="AAZ12" s="81">
        <v>18.75</v>
      </c>
      <c r="ABA12" s="130"/>
      <c r="ABB12" s="131"/>
      <c r="ABC12" s="18">
        <v>19</v>
      </c>
      <c r="ABD12" s="81">
        <v>18.75</v>
      </c>
      <c r="ABE12" s="130"/>
      <c r="ABF12" s="18">
        <v>19</v>
      </c>
      <c r="ABG12" s="81">
        <v>18.75</v>
      </c>
      <c r="ABH12" s="130"/>
      <c r="ABI12" s="18">
        <v>19</v>
      </c>
      <c r="ABJ12" s="81">
        <v>18.75</v>
      </c>
      <c r="ABK12" s="130"/>
      <c r="ABL12" s="18">
        <v>19</v>
      </c>
      <c r="ABM12" s="81">
        <v>18.75</v>
      </c>
      <c r="ABN12" s="130"/>
      <c r="ABO12" s="18">
        <v>19</v>
      </c>
      <c r="ABP12" s="81">
        <v>18.75</v>
      </c>
      <c r="ABQ12" s="130"/>
      <c r="ABR12" s="18">
        <v>19</v>
      </c>
      <c r="ABS12" s="81">
        <v>18.75</v>
      </c>
      <c r="ABT12" s="130"/>
      <c r="ABU12" s="131"/>
      <c r="ABV12" s="18">
        <v>19</v>
      </c>
      <c r="ABW12" s="81">
        <v>18.75</v>
      </c>
      <c r="ABX12" s="130"/>
      <c r="ABY12" s="18">
        <v>19</v>
      </c>
      <c r="ABZ12" s="81">
        <v>18.75</v>
      </c>
      <c r="ACA12" s="130"/>
      <c r="ACB12" s="18">
        <v>19</v>
      </c>
      <c r="ACC12" s="81">
        <v>18.75</v>
      </c>
      <c r="ACD12" s="130"/>
      <c r="ACE12" s="18">
        <v>19</v>
      </c>
      <c r="ACF12" s="81">
        <v>18.75</v>
      </c>
      <c r="ACG12" s="130"/>
      <c r="ACH12" s="18">
        <v>19</v>
      </c>
      <c r="ACI12" s="81">
        <v>18.75</v>
      </c>
      <c r="ACJ12" s="130"/>
      <c r="ACK12" s="18">
        <v>19</v>
      </c>
      <c r="ACL12" s="81">
        <v>18.75</v>
      </c>
      <c r="ACM12" s="130"/>
      <c r="ACN12" s="131"/>
      <c r="ACO12" s="18">
        <v>19</v>
      </c>
      <c r="ACP12" s="81">
        <v>18.75</v>
      </c>
      <c r="ACQ12" s="130"/>
      <c r="ACR12" s="18">
        <v>19</v>
      </c>
      <c r="ACS12" s="81">
        <v>18.75</v>
      </c>
      <c r="ACT12" s="130"/>
      <c r="ACU12" s="18">
        <v>19</v>
      </c>
      <c r="ACV12" s="81">
        <v>18.75</v>
      </c>
      <c r="ACW12" s="130"/>
      <c r="ACX12" s="18">
        <v>19</v>
      </c>
      <c r="ACY12" s="81">
        <v>18.75</v>
      </c>
      <c r="ACZ12" s="130"/>
      <c r="ADA12" s="18">
        <v>19</v>
      </c>
      <c r="ADB12" s="81">
        <v>18.75</v>
      </c>
      <c r="ADC12" s="130"/>
      <c r="ADD12" s="18">
        <v>19</v>
      </c>
      <c r="ADE12" s="81">
        <v>18.75</v>
      </c>
      <c r="ADF12" s="130"/>
      <c r="ADG12" s="131"/>
      <c r="ADH12" s="18">
        <v>19</v>
      </c>
      <c r="ADI12" s="81">
        <v>18.75</v>
      </c>
      <c r="ADJ12" s="130"/>
      <c r="ADK12" s="18">
        <v>19</v>
      </c>
      <c r="ADL12" s="81">
        <v>18.75</v>
      </c>
      <c r="ADM12" s="130"/>
      <c r="ADN12" s="18">
        <v>19</v>
      </c>
      <c r="ADO12" s="81">
        <v>18.75</v>
      </c>
      <c r="ADP12" s="130"/>
      <c r="ADQ12" s="18">
        <v>19</v>
      </c>
      <c r="ADR12" s="81">
        <v>18.75</v>
      </c>
      <c r="ADS12" s="130"/>
      <c r="ADT12" s="18">
        <v>19</v>
      </c>
      <c r="ADU12" s="81">
        <v>18.75</v>
      </c>
      <c r="ADV12" s="130"/>
      <c r="ADW12" s="131">
        <v>0</v>
      </c>
      <c r="ADX12" s="131"/>
      <c r="ADY12" s="131">
        <v>0</v>
      </c>
      <c r="ADZ12" s="18">
        <v>19</v>
      </c>
      <c r="AEA12" s="81">
        <v>18.75</v>
      </c>
      <c r="AEB12" s="130"/>
      <c r="AEC12" s="18">
        <v>19</v>
      </c>
      <c r="AED12" s="81">
        <v>18.75</v>
      </c>
      <c r="AEE12" s="130"/>
      <c r="AEF12" s="18">
        <v>19</v>
      </c>
      <c r="AEG12" s="81">
        <v>18.75</v>
      </c>
      <c r="AEH12" s="130"/>
      <c r="AEI12" s="18">
        <v>19</v>
      </c>
      <c r="AEJ12" s="131">
        <v>18.75</v>
      </c>
      <c r="AEK12" s="130"/>
      <c r="AEL12" s="18">
        <v>19</v>
      </c>
      <c r="AEM12" s="81">
        <v>18.75</v>
      </c>
      <c r="AEN12" s="130"/>
      <c r="AEO12" s="131"/>
      <c r="AEP12" s="18">
        <v>19</v>
      </c>
      <c r="AEQ12" s="81">
        <v>18.75</v>
      </c>
      <c r="AER12" s="130"/>
      <c r="AES12" s="18">
        <v>19</v>
      </c>
      <c r="AET12" s="81">
        <v>18.75</v>
      </c>
      <c r="AEU12" s="130"/>
      <c r="AEV12" s="18">
        <v>19</v>
      </c>
      <c r="AEW12" s="81">
        <v>18.75</v>
      </c>
      <c r="AEX12" s="130"/>
      <c r="AEY12" s="18">
        <v>19</v>
      </c>
      <c r="AEZ12" s="81">
        <v>18.75</v>
      </c>
      <c r="AFA12" s="130"/>
      <c r="AFB12" s="18">
        <v>0</v>
      </c>
      <c r="AFC12" s="81">
        <v>0</v>
      </c>
      <c r="AFD12" s="130"/>
      <c r="AFE12" s="18">
        <v>0</v>
      </c>
      <c r="AFF12" s="81">
        <v>18.75</v>
      </c>
      <c r="AFG12" s="130"/>
      <c r="AFH12" s="131"/>
      <c r="AFI12" s="18">
        <v>19</v>
      </c>
      <c r="AFJ12" s="81">
        <v>18.75</v>
      </c>
      <c r="AFK12" s="130"/>
      <c r="AFL12" s="18">
        <v>0</v>
      </c>
      <c r="AFM12" s="81">
        <v>18.75</v>
      </c>
      <c r="AFN12" s="130"/>
      <c r="AFO12" s="18">
        <v>0</v>
      </c>
      <c r="AFP12" s="81">
        <v>18.75</v>
      </c>
      <c r="AFQ12" s="130"/>
      <c r="AFR12" s="18">
        <v>19</v>
      </c>
      <c r="AFS12" s="81">
        <v>18.75</v>
      </c>
      <c r="AFT12" s="130"/>
      <c r="AFU12" s="18">
        <v>19</v>
      </c>
      <c r="AFV12" s="81">
        <v>18.75</v>
      </c>
      <c r="AFW12" s="130"/>
      <c r="AFX12" s="18">
        <v>19</v>
      </c>
      <c r="AFY12" s="81">
        <v>18.75</v>
      </c>
      <c r="AFZ12" s="130"/>
      <c r="AGA12" s="18">
        <v>0</v>
      </c>
      <c r="AGB12" s="131">
        <v>0</v>
      </c>
      <c r="AGC12" s="130"/>
      <c r="AGD12" s="18">
        <v>19</v>
      </c>
      <c r="AGE12" s="81">
        <v>18.75</v>
      </c>
      <c r="AGF12" s="130"/>
      <c r="AGG12" s="18">
        <v>19</v>
      </c>
      <c r="AGH12" s="81">
        <v>18.75</v>
      </c>
      <c r="AGI12" s="130"/>
      <c r="AGJ12" s="18">
        <v>19</v>
      </c>
      <c r="AGK12" s="81">
        <v>18.75</v>
      </c>
      <c r="AGL12" s="130"/>
      <c r="AGM12" s="18">
        <v>19</v>
      </c>
      <c r="AGN12" s="81">
        <v>18.75</v>
      </c>
      <c r="AGO12" s="130"/>
      <c r="AGP12" s="18">
        <v>19</v>
      </c>
      <c r="AGQ12" s="81">
        <v>18.75</v>
      </c>
      <c r="AGR12" s="130"/>
      <c r="AGS12" s="18">
        <v>19</v>
      </c>
      <c r="AGT12" s="81">
        <v>18.75</v>
      </c>
      <c r="AGU12" s="130"/>
      <c r="AGV12" s="131"/>
      <c r="AGW12" s="18">
        <v>19</v>
      </c>
      <c r="AGX12" s="81">
        <v>18.75</v>
      </c>
      <c r="AGY12" s="130"/>
      <c r="AGZ12" s="18">
        <v>19</v>
      </c>
      <c r="AHA12" s="81">
        <v>18.75</v>
      </c>
      <c r="AHB12" s="130"/>
      <c r="AHC12" s="18">
        <v>19</v>
      </c>
      <c r="AHD12" s="81">
        <v>18.75</v>
      </c>
      <c r="AHE12" s="130"/>
      <c r="AHF12" s="18">
        <v>19</v>
      </c>
      <c r="AHG12" s="81">
        <v>18.75</v>
      </c>
      <c r="AHH12" s="130"/>
      <c r="AHI12" s="18">
        <v>19</v>
      </c>
      <c r="AHJ12" s="81">
        <v>18.75</v>
      </c>
      <c r="AHK12" s="130"/>
      <c r="AHL12" s="18">
        <v>19</v>
      </c>
      <c r="AHM12" s="81">
        <v>18.75</v>
      </c>
      <c r="AHN12" s="130"/>
      <c r="AHO12" s="131"/>
      <c r="AHP12" s="18">
        <v>19</v>
      </c>
      <c r="AHQ12" s="81">
        <v>18.75</v>
      </c>
      <c r="AHR12" s="130"/>
      <c r="AHS12" s="18">
        <v>19</v>
      </c>
      <c r="AHT12" s="81">
        <v>18.75</v>
      </c>
      <c r="AHU12" s="130"/>
      <c r="AHV12" s="18">
        <v>19</v>
      </c>
      <c r="AHW12" s="81">
        <v>18.75</v>
      </c>
      <c r="AHX12" s="130"/>
      <c r="AHY12" s="18">
        <v>19</v>
      </c>
      <c r="AHZ12" s="81">
        <v>18.75</v>
      </c>
      <c r="AIA12" s="130"/>
      <c r="AIB12" s="18">
        <v>19</v>
      </c>
      <c r="AIC12" s="81">
        <v>18.75</v>
      </c>
      <c r="AID12" s="130"/>
      <c r="AIE12" s="131"/>
      <c r="AIF12" s="131"/>
      <c r="AIG12" s="18">
        <v>11</v>
      </c>
      <c r="AIH12" s="81">
        <f>AHZ10*75%</f>
        <v>11.25</v>
      </c>
      <c r="AII12" s="130"/>
      <c r="AIJ12" s="18">
        <v>11</v>
      </c>
      <c r="AIK12" s="81">
        <f>AIC10*75%</f>
        <v>11.25</v>
      </c>
      <c r="AIL12" s="130"/>
      <c r="AIM12" s="18">
        <v>11</v>
      </c>
      <c r="AIN12" s="81">
        <v>11</v>
      </c>
      <c r="AIO12" s="130"/>
      <c r="AIP12" s="18">
        <v>15</v>
      </c>
      <c r="AIQ12" s="81">
        <f>AIK10*75%</f>
        <v>15</v>
      </c>
      <c r="AIR12" s="130"/>
      <c r="AIS12" s="131"/>
      <c r="AIT12" s="18">
        <v>0</v>
      </c>
      <c r="AIU12" s="131">
        <v>0</v>
      </c>
      <c r="AIV12" s="130"/>
      <c r="AIW12" s="18">
        <v>0</v>
      </c>
      <c r="AIX12" s="131">
        <v>0</v>
      </c>
      <c r="AIY12" s="130"/>
      <c r="AIZ12" s="18">
        <v>19</v>
      </c>
      <c r="AJA12" s="81">
        <v>18.75</v>
      </c>
      <c r="AJB12" s="130"/>
      <c r="AJC12" s="18">
        <v>19</v>
      </c>
      <c r="AJD12" s="81">
        <v>18.75</v>
      </c>
      <c r="AJE12" s="130"/>
      <c r="AJF12" s="18">
        <v>19</v>
      </c>
      <c r="AJG12" s="81">
        <v>18.75</v>
      </c>
      <c r="AJH12" s="130"/>
      <c r="AJI12" s="18">
        <v>19</v>
      </c>
      <c r="AJJ12" s="81">
        <v>18.75</v>
      </c>
      <c r="AJK12" s="130"/>
      <c r="AJL12" s="18">
        <v>19</v>
      </c>
      <c r="AJM12" s="81">
        <v>18.75</v>
      </c>
      <c r="AJN12" s="130"/>
      <c r="AJO12" s="18">
        <v>19</v>
      </c>
      <c r="AJP12" s="81">
        <v>18.75</v>
      </c>
      <c r="AJQ12" s="130"/>
      <c r="AJR12" s="131"/>
      <c r="AJS12" s="18">
        <v>19</v>
      </c>
      <c r="AJT12" s="81">
        <v>18.75</v>
      </c>
      <c r="AJU12" s="130"/>
      <c r="AJV12" s="18">
        <v>19</v>
      </c>
      <c r="AJW12" s="81">
        <v>18.75</v>
      </c>
      <c r="AJX12" s="130"/>
      <c r="AJY12" s="18">
        <v>19</v>
      </c>
      <c r="AJZ12" s="81">
        <v>18.75</v>
      </c>
      <c r="AKA12" s="130"/>
      <c r="AKB12" s="18">
        <v>19</v>
      </c>
      <c r="AKC12" s="81">
        <v>18.75</v>
      </c>
      <c r="AKD12" s="130"/>
      <c r="AKE12" s="18">
        <v>19</v>
      </c>
      <c r="AKF12" s="81">
        <v>18.75</v>
      </c>
      <c r="AKG12" s="130"/>
      <c r="AKH12" s="18">
        <v>19</v>
      </c>
      <c r="AKI12" s="81">
        <v>18.75</v>
      </c>
      <c r="AKJ12" s="130"/>
      <c r="AKK12" s="131"/>
      <c r="AKL12" s="18">
        <v>19</v>
      </c>
      <c r="AKM12" s="81">
        <v>18.75</v>
      </c>
      <c r="AKN12" s="130"/>
      <c r="AKO12" s="18">
        <v>19</v>
      </c>
      <c r="AKP12" s="81">
        <v>18.75</v>
      </c>
      <c r="AKQ12" s="130"/>
      <c r="AKR12" s="18">
        <v>19</v>
      </c>
      <c r="AKS12" s="81">
        <v>18.75</v>
      </c>
      <c r="AKT12" s="130"/>
      <c r="AKU12" s="18">
        <v>19</v>
      </c>
      <c r="AKV12" s="81">
        <v>18.75</v>
      </c>
      <c r="AKW12" s="130"/>
      <c r="AKX12" s="18">
        <v>19</v>
      </c>
      <c r="AKY12" s="81">
        <v>18.75</v>
      </c>
      <c r="AKZ12" s="130"/>
      <c r="ALA12" s="18">
        <v>19</v>
      </c>
      <c r="ALB12" s="81">
        <v>18.75</v>
      </c>
      <c r="ALC12" s="130"/>
      <c r="ALD12" s="131"/>
      <c r="ALE12" s="18">
        <v>19</v>
      </c>
      <c r="ALF12" s="81">
        <v>18.75</v>
      </c>
      <c r="ALG12" s="130"/>
      <c r="ALH12" s="18">
        <v>19</v>
      </c>
      <c r="ALI12" s="81">
        <v>18.75</v>
      </c>
      <c r="ALJ12" s="130"/>
      <c r="ALK12" s="18">
        <v>19</v>
      </c>
      <c r="ALL12" s="81">
        <v>18.75</v>
      </c>
      <c r="ALM12" s="130"/>
      <c r="ALN12" s="18">
        <v>26</v>
      </c>
      <c r="ALO12" s="81">
        <v>26</v>
      </c>
      <c r="ALP12" s="130"/>
      <c r="ALQ12" s="18">
        <v>30</v>
      </c>
      <c r="ALR12" s="81">
        <v>30</v>
      </c>
      <c r="ALS12" s="130"/>
      <c r="ALT12" s="18">
        <v>30</v>
      </c>
      <c r="ALU12" s="81">
        <v>30</v>
      </c>
      <c r="ALV12" s="130"/>
      <c r="ALW12" s="131"/>
      <c r="ALX12" s="18">
        <v>30</v>
      </c>
      <c r="ALY12" s="81">
        <v>30</v>
      </c>
      <c r="ALZ12" s="130"/>
      <c r="AMA12" s="18">
        <v>19</v>
      </c>
      <c r="AMB12" s="81">
        <v>19</v>
      </c>
      <c r="AMC12" s="130"/>
      <c r="AMD12" s="18">
        <v>19</v>
      </c>
      <c r="AME12" s="81">
        <v>18.75</v>
      </c>
      <c r="AMF12" s="130"/>
      <c r="AMG12" s="18">
        <v>0</v>
      </c>
      <c r="AMH12" s="81">
        <v>0</v>
      </c>
      <c r="AMI12" s="130"/>
      <c r="AMJ12" s="18">
        <v>0</v>
      </c>
      <c r="AMK12" s="81">
        <v>0</v>
      </c>
      <c r="AML12" s="130"/>
      <c r="AMM12" s="18">
        <v>0</v>
      </c>
      <c r="AMN12" s="81">
        <v>0</v>
      </c>
      <c r="AMO12" s="130"/>
      <c r="AMP12" s="131"/>
      <c r="AMQ12" s="18">
        <v>0</v>
      </c>
      <c r="AMR12" s="81">
        <v>0</v>
      </c>
      <c r="AMS12" s="130"/>
      <c r="AMT12" s="18">
        <v>0</v>
      </c>
      <c r="AMU12" s="81">
        <v>0</v>
      </c>
      <c r="AMV12" s="130"/>
      <c r="AMW12" s="18">
        <v>0</v>
      </c>
      <c r="AMX12" s="81">
        <v>0</v>
      </c>
      <c r="AMY12" s="130"/>
      <c r="AMZ12" s="18">
        <v>0</v>
      </c>
      <c r="ANA12" s="81">
        <v>0</v>
      </c>
      <c r="ANB12" s="130"/>
      <c r="ANC12" s="18">
        <v>26</v>
      </c>
      <c r="AND12" s="81">
        <v>26</v>
      </c>
      <c r="ANE12" s="130"/>
      <c r="ANF12" s="18">
        <v>0</v>
      </c>
      <c r="ANG12" s="81">
        <v>0</v>
      </c>
      <c r="ANH12" s="130"/>
      <c r="ANI12" s="131"/>
      <c r="ANJ12" s="18">
        <v>0</v>
      </c>
      <c r="ANK12" s="81">
        <v>0</v>
      </c>
      <c r="ANL12" s="130"/>
      <c r="ANM12" s="18">
        <v>0</v>
      </c>
      <c r="ANN12" s="81">
        <v>0</v>
      </c>
      <c r="ANO12" s="130"/>
      <c r="ANP12" s="18">
        <v>19</v>
      </c>
      <c r="ANQ12" s="81">
        <v>19</v>
      </c>
      <c r="ANR12" s="130"/>
      <c r="ANS12" s="131">
        <v>0</v>
      </c>
      <c r="ANT12" s="18">
        <v>0</v>
      </c>
      <c r="ANU12" s="81">
        <v>0</v>
      </c>
      <c r="ANV12" s="130"/>
      <c r="ANW12" s="18">
        <v>19</v>
      </c>
      <c r="ANX12" s="81">
        <v>19</v>
      </c>
      <c r="ANY12" s="130"/>
      <c r="ANZ12" s="18">
        <v>0</v>
      </c>
      <c r="AOA12" s="81">
        <v>0</v>
      </c>
      <c r="AOB12" s="130"/>
      <c r="AOC12" s="18">
        <v>8</v>
      </c>
      <c r="AOD12" s="81">
        <v>8</v>
      </c>
      <c r="AOE12" s="130"/>
      <c r="AOF12" s="18">
        <v>8</v>
      </c>
      <c r="AOG12" s="81">
        <v>8</v>
      </c>
      <c r="AOH12" s="130"/>
      <c r="AOI12" s="18">
        <v>0</v>
      </c>
      <c r="AOJ12" s="81">
        <v>0</v>
      </c>
      <c r="AOK12" s="130"/>
      <c r="AOL12" s="18">
        <v>8</v>
      </c>
      <c r="AOM12" s="81">
        <v>8</v>
      </c>
      <c r="AON12" s="130"/>
      <c r="AOO12" s="18">
        <v>8</v>
      </c>
      <c r="AOP12" s="81">
        <v>8</v>
      </c>
      <c r="AOQ12" s="130"/>
      <c r="AOR12" s="18">
        <v>8</v>
      </c>
      <c r="AOS12" s="81">
        <v>8</v>
      </c>
      <c r="AOT12" s="130"/>
      <c r="AOU12" s="131"/>
      <c r="AOV12" s="18">
        <v>0</v>
      </c>
      <c r="AOW12" s="81">
        <v>0</v>
      </c>
      <c r="AOX12" s="130"/>
      <c r="AOY12" s="18">
        <v>0</v>
      </c>
      <c r="AOZ12" s="81">
        <v>0</v>
      </c>
      <c r="APA12" s="130"/>
      <c r="APB12" s="18">
        <v>0</v>
      </c>
      <c r="APC12" s="81">
        <v>0</v>
      </c>
      <c r="APD12" s="130"/>
      <c r="APE12" s="18">
        <v>0</v>
      </c>
      <c r="APF12" s="81">
        <v>0</v>
      </c>
      <c r="APG12" s="130"/>
      <c r="APH12" s="18">
        <v>0</v>
      </c>
      <c r="API12" s="81">
        <v>0</v>
      </c>
      <c r="APJ12" s="130"/>
      <c r="APK12" s="18">
        <v>0</v>
      </c>
      <c r="APL12" s="81">
        <v>0</v>
      </c>
      <c r="APM12" s="130"/>
      <c r="APN12" s="18">
        <v>0</v>
      </c>
      <c r="APO12" s="81">
        <v>0</v>
      </c>
      <c r="APP12" s="130"/>
      <c r="APQ12" s="154">
        <v>0</v>
      </c>
      <c r="APR12" s="154">
        <v>0</v>
      </c>
      <c r="APS12" s="154">
        <v>0</v>
      </c>
      <c r="APT12" s="154">
        <v>0</v>
      </c>
      <c r="APU12" s="18">
        <v>0</v>
      </c>
      <c r="APV12" s="81">
        <v>0</v>
      </c>
      <c r="APW12" s="130"/>
      <c r="APX12" s="18">
        <v>0</v>
      </c>
      <c r="APY12" s="81">
        <v>0</v>
      </c>
      <c r="APZ12" s="130"/>
      <c r="AQA12" s="131"/>
      <c r="AQB12" s="18">
        <v>0</v>
      </c>
      <c r="AQC12" s="81">
        <v>0</v>
      </c>
      <c r="AQD12" s="130"/>
      <c r="AQE12" s="18">
        <v>8</v>
      </c>
      <c r="AQF12" s="81">
        <v>8</v>
      </c>
      <c r="AQG12" s="130"/>
      <c r="AQH12" s="18">
        <v>16</v>
      </c>
      <c r="AQI12" s="81">
        <v>16</v>
      </c>
      <c r="AQJ12" s="130"/>
      <c r="AQK12" s="18">
        <v>19</v>
      </c>
      <c r="AQL12" s="81">
        <v>18.75</v>
      </c>
      <c r="AQM12" s="130"/>
      <c r="AQN12" s="18">
        <v>19</v>
      </c>
      <c r="AQO12" s="81">
        <v>18.75</v>
      </c>
      <c r="AQP12" s="130"/>
      <c r="AQQ12" s="18">
        <v>19</v>
      </c>
      <c r="AQR12" s="81">
        <v>18.75</v>
      </c>
      <c r="AQS12" s="130"/>
      <c r="AQT12" s="131"/>
      <c r="AQU12" s="18">
        <v>19</v>
      </c>
      <c r="AQV12" s="81">
        <v>18.75</v>
      </c>
      <c r="AQW12" s="130"/>
      <c r="AQX12" s="18">
        <v>19</v>
      </c>
      <c r="AQY12" s="81">
        <v>18.75</v>
      </c>
      <c r="AQZ12" s="130"/>
      <c r="ARA12" s="18">
        <v>19</v>
      </c>
      <c r="ARB12" s="81">
        <v>18.75</v>
      </c>
      <c r="ARC12" s="130"/>
      <c r="ARD12" s="18">
        <v>19</v>
      </c>
      <c r="ARE12" s="81">
        <v>18.75</v>
      </c>
      <c r="ARF12" s="130"/>
      <c r="ARG12" s="18">
        <v>19</v>
      </c>
      <c r="ARH12" s="81">
        <v>18.75</v>
      </c>
      <c r="ARI12" s="130"/>
      <c r="ARJ12" s="18">
        <v>19</v>
      </c>
      <c r="ARK12" s="81">
        <v>18.75</v>
      </c>
      <c r="ARL12" s="130"/>
      <c r="ARM12" s="131"/>
      <c r="ARN12" s="18">
        <v>14</v>
      </c>
      <c r="ARO12" s="81">
        <v>14</v>
      </c>
      <c r="ARP12" s="130"/>
      <c r="ARQ12" s="18">
        <v>9</v>
      </c>
      <c r="ARR12" s="81">
        <v>9</v>
      </c>
      <c r="ARS12" s="130"/>
      <c r="ART12" s="18">
        <v>26</v>
      </c>
      <c r="ARU12" s="81">
        <v>26</v>
      </c>
      <c r="ARV12" s="130"/>
      <c r="ARW12" s="18">
        <v>11</v>
      </c>
      <c r="ARX12" s="81">
        <v>11</v>
      </c>
      <c r="ARY12" s="130"/>
      <c r="ARZ12" s="18">
        <v>17</v>
      </c>
      <c r="ASA12" s="81">
        <v>17</v>
      </c>
      <c r="ASB12" s="130"/>
      <c r="ASC12" s="18">
        <v>16</v>
      </c>
      <c r="ASD12" s="81">
        <v>16</v>
      </c>
      <c r="ASE12" s="130"/>
      <c r="ASF12" s="131"/>
      <c r="ASG12" s="18">
        <v>11</v>
      </c>
      <c r="ASH12" s="81">
        <v>11</v>
      </c>
      <c r="ASI12" s="130"/>
      <c r="ASJ12" s="18">
        <v>23</v>
      </c>
      <c r="ASK12" s="81">
        <v>23</v>
      </c>
      <c r="ASL12" s="130"/>
      <c r="ASM12" s="18">
        <v>19</v>
      </c>
      <c r="ASN12" s="81">
        <v>18.75</v>
      </c>
      <c r="ASO12" s="130"/>
      <c r="ASP12" s="18">
        <v>19</v>
      </c>
      <c r="ASQ12" s="81">
        <v>18.75</v>
      </c>
      <c r="ASR12" s="130"/>
      <c r="ASS12" s="18">
        <v>19</v>
      </c>
      <c r="AST12" s="81">
        <v>18.75</v>
      </c>
      <c r="ASU12" s="130"/>
      <c r="ASV12" s="18">
        <v>19</v>
      </c>
      <c r="ASW12" s="81">
        <v>18.75</v>
      </c>
      <c r="ASX12" s="130"/>
      <c r="ASY12" s="131"/>
      <c r="ASZ12" s="18">
        <v>13</v>
      </c>
      <c r="ATA12" s="81">
        <v>13</v>
      </c>
      <c r="ATB12" s="130"/>
      <c r="ATC12" s="18">
        <v>5</v>
      </c>
      <c r="ATD12" s="81">
        <v>5</v>
      </c>
      <c r="ATE12" s="130"/>
      <c r="ATF12" s="18">
        <v>11</v>
      </c>
      <c r="ATG12" s="81">
        <v>11</v>
      </c>
      <c r="ATH12" s="130"/>
      <c r="ATI12" s="18">
        <v>11</v>
      </c>
      <c r="ATJ12" s="81">
        <v>11</v>
      </c>
      <c r="ATK12" s="130"/>
      <c r="ATL12" s="18">
        <v>6</v>
      </c>
      <c r="ATM12" s="81">
        <v>6</v>
      </c>
      <c r="ATN12" s="130"/>
      <c r="ATO12" s="18">
        <v>11</v>
      </c>
      <c r="ATP12" s="81">
        <v>11</v>
      </c>
      <c r="ATQ12" s="130"/>
      <c r="ATR12" s="131"/>
      <c r="ATS12" s="18">
        <v>8</v>
      </c>
      <c r="ATT12" s="81">
        <v>8</v>
      </c>
      <c r="ATU12" s="130"/>
      <c r="ATV12" s="18">
        <v>5</v>
      </c>
      <c r="ATW12" s="81">
        <v>5</v>
      </c>
      <c r="ATX12" s="130"/>
      <c r="ATY12" s="18">
        <v>16</v>
      </c>
      <c r="ATZ12" s="81">
        <v>16</v>
      </c>
      <c r="AUA12" s="130"/>
      <c r="AUB12" s="18">
        <v>17</v>
      </c>
      <c r="AUC12" s="81">
        <v>17</v>
      </c>
      <c r="AUD12" s="130"/>
      <c r="AUE12" s="18">
        <v>11</v>
      </c>
      <c r="AUF12" s="81">
        <v>11</v>
      </c>
      <c r="AUG12" s="130"/>
      <c r="AUH12" s="18">
        <v>8</v>
      </c>
      <c r="AUI12" s="81">
        <v>8</v>
      </c>
      <c r="AUJ12" s="130"/>
      <c r="AUK12" s="131"/>
      <c r="AUL12" s="18">
        <v>13</v>
      </c>
      <c r="AUM12" s="81">
        <v>13</v>
      </c>
      <c r="AUN12" s="130"/>
      <c r="AUO12" s="18">
        <v>5</v>
      </c>
      <c r="AUP12" s="81">
        <v>5</v>
      </c>
      <c r="AUQ12" s="130"/>
      <c r="AUR12" s="18">
        <v>9</v>
      </c>
      <c r="AUS12" s="81">
        <v>9</v>
      </c>
      <c r="AUT12" s="130"/>
      <c r="AUU12" s="18">
        <v>12</v>
      </c>
      <c r="AUV12" s="81">
        <v>12</v>
      </c>
      <c r="AUW12" s="130"/>
      <c r="AUX12" s="18">
        <v>19</v>
      </c>
      <c r="AUY12" s="81">
        <v>18.75</v>
      </c>
      <c r="AUZ12" s="130"/>
      <c r="AVA12" s="18">
        <v>13</v>
      </c>
      <c r="AVB12" s="81">
        <v>13</v>
      </c>
      <c r="AVC12" s="130"/>
      <c r="AVD12" s="131"/>
      <c r="AVE12" s="18">
        <v>17</v>
      </c>
      <c r="AVF12" s="81">
        <v>17</v>
      </c>
      <c r="AVG12" s="130"/>
      <c r="AVH12" s="18">
        <v>17</v>
      </c>
      <c r="AVI12" s="81">
        <v>17</v>
      </c>
      <c r="AVJ12" s="130"/>
      <c r="AVK12" s="18">
        <v>13</v>
      </c>
      <c r="AVL12" s="81">
        <v>13</v>
      </c>
      <c r="AVM12" s="130"/>
      <c r="AVN12" s="18">
        <v>26</v>
      </c>
      <c r="AVO12" s="81">
        <v>26</v>
      </c>
      <c r="AVP12" s="130"/>
      <c r="AVQ12" s="18">
        <v>17</v>
      </c>
      <c r="AVR12" s="81">
        <v>17</v>
      </c>
      <c r="AVS12" s="130"/>
      <c r="AVT12" s="18">
        <v>13</v>
      </c>
      <c r="AVU12" s="81">
        <v>13</v>
      </c>
      <c r="AVV12" s="130"/>
      <c r="AVW12" s="131"/>
      <c r="AVX12" s="18">
        <v>10</v>
      </c>
      <c r="AVY12" s="81">
        <v>10</v>
      </c>
      <c r="AVZ12" s="130"/>
      <c r="AWA12" s="18">
        <v>23</v>
      </c>
      <c r="AWB12" s="81">
        <v>23</v>
      </c>
      <c r="AWC12" s="130"/>
      <c r="AWD12" s="18">
        <v>20</v>
      </c>
      <c r="AWE12" s="81">
        <v>20</v>
      </c>
      <c r="AWF12" s="130"/>
      <c r="AWG12" s="18">
        <v>14</v>
      </c>
      <c r="AWH12" s="81">
        <v>14</v>
      </c>
      <c r="AWI12" s="130"/>
      <c r="AWJ12" s="81">
        <v>8</v>
      </c>
      <c r="AWK12" s="81">
        <v>9</v>
      </c>
      <c r="AWL12" s="131"/>
      <c r="AWM12" s="81">
        <v>26</v>
      </c>
      <c r="AWN12" s="81">
        <v>26</v>
      </c>
      <c r="AWO12" s="81">
        <v>18.75</v>
      </c>
      <c r="AWP12" s="81">
        <v>18.75</v>
      </c>
      <c r="AWQ12" s="81">
        <v>18.75</v>
      </c>
      <c r="AWR12" s="81">
        <v>18.75</v>
      </c>
      <c r="AWS12" s="131"/>
      <c r="AWT12" s="81">
        <v>18.75</v>
      </c>
      <c r="AWU12" s="81">
        <v>18.75</v>
      </c>
      <c r="AWV12" s="81">
        <v>18.75</v>
      </c>
      <c r="AWW12" s="81">
        <v>18.75</v>
      </c>
      <c r="AWX12" s="81">
        <v>18.75</v>
      </c>
      <c r="AWY12" s="81">
        <v>18.75</v>
      </c>
      <c r="AWZ12" s="131"/>
      <c r="AXA12" s="81">
        <v>18.75</v>
      </c>
      <c r="AXB12" s="81">
        <v>18.75</v>
      </c>
      <c r="AXC12" s="81">
        <v>18.75</v>
      </c>
      <c r="AXD12" s="81">
        <v>18.75</v>
      </c>
      <c r="AXE12" s="81">
        <v>18.75</v>
      </c>
      <c r="AXF12" s="81">
        <v>18.75</v>
      </c>
      <c r="AXG12" s="131"/>
      <c r="AXH12" s="81">
        <v>18.75</v>
      </c>
      <c r="AXI12" s="81">
        <v>18.75</v>
      </c>
      <c r="AXJ12" s="81">
        <v>18.75</v>
      </c>
      <c r="AXK12" s="81">
        <v>18.75</v>
      </c>
      <c r="AXL12" s="81">
        <v>18.75</v>
      </c>
      <c r="AXM12" s="81">
        <v>18.75</v>
      </c>
      <c r="AXN12" s="131"/>
      <c r="AXO12" s="81">
        <v>18.75</v>
      </c>
      <c r="AXP12" s="81">
        <v>18.75</v>
      </c>
      <c r="AXQ12" s="81">
        <v>18.75</v>
      </c>
      <c r="AXR12" s="81">
        <v>18.75</v>
      </c>
      <c r="AXS12" s="81">
        <v>18.75</v>
      </c>
      <c r="AXT12" s="81">
        <v>18.75</v>
      </c>
      <c r="AXU12" s="131"/>
      <c r="AXV12" s="81">
        <v>18.75</v>
      </c>
      <c r="AXW12" s="81">
        <v>18.75</v>
      </c>
      <c r="AXX12" s="81">
        <v>18.75</v>
      </c>
      <c r="AXY12" s="81">
        <v>18.75</v>
      </c>
      <c r="AXZ12" s="81">
        <v>18.75</v>
      </c>
      <c r="AYA12" s="81">
        <v>18.75</v>
      </c>
      <c r="AYB12" s="131"/>
      <c r="AYC12" s="81">
        <v>18.75</v>
      </c>
      <c r="AYD12" s="81">
        <v>18.75</v>
      </c>
      <c r="AYE12" s="81">
        <v>18.75</v>
      </c>
      <c r="AYF12" s="81">
        <v>18.75</v>
      </c>
      <c r="AYG12" s="81">
        <v>18.75</v>
      </c>
      <c r="AYH12" s="81">
        <v>18.75</v>
      </c>
      <c r="AYI12" s="131"/>
      <c r="AYJ12" s="81">
        <v>18.75</v>
      </c>
      <c r="AYK12" s="81">
        <v>18.75</v>
      </c>
      <c r="AYL12" s="81">
        <v>18.75</v>
      </c>
      <c r="AYM12" s="81">
        <v>18.75</v>
      </c>
      <c r="AYN12" s="81">
        <v>18.75</v>
      </c>
      <c r="AYO12" s="81">
        <v>18.75</v>
      </c>
      <c r="AYP12" s="131"/>
      <c r="AYQ12" s="81">
        <v>18.75</v>
      </c>
      <c r="AYR12" s="81">
        <v>18.75</v>
      </c>
      <c r="AYS12" s="81">
        <v>18.75</v>
      </c>
      <c r="AYT12" s="81">
        <v>18.75</v>
      </c>
      <c r="AYU12" s="81">
        <v>18.75</v>
      </c>
      <c r="AYV12" s="81">
        <v>18.75</v>
      </c>
      <c r="AYW12" s="131"/>
      <c r="AYX12" s="81">
        <v>18.75</v>
      </c>
      <c r="AYY12" s="81">
        <v>18.75</v>
      </c>
      <c r="AYZ12" s="81">
        <v>18.75</v>
      </c>
      <c r="AZA12" s="81">
        <v>18.75</v>
      </c>
      <c r="AZB12" s="81">
        <v>18.75</v>
      </c>
      <c r="AZC12" s="81">
        <v>18.75</v>
      </c>
      <c r="AZD12" s="131"/>
      <c r="AZE12" s="81">
        <v>18.75</v>
      </c>
      <c r="AZF12" s="81">
        <v>18.75</v>
      </c>
      <c r="AZG12" s="81">
        <v>18.75</v>
      </c>
      <c r="AZH12" s="81">
        <v>18.75</v>
      </c>
      <c r="AZI12" s="81">
        <v>18.75</v>
      </c>
      <c r="AZJ12" s="81">
        <v>18.75</v>
      </c>
      <c r="AZK12" s="131"/>
      <c r="AZL12" s="81">
        <v>18.75</v>
      </c>
      <c r="AZM12" s="81">
        <v>18.75</v>
      </c>
      <c r="AZN12" s="81">
        <v>18.75</v>
      </c>
      <c r="AZO12" s="81">
        <v>18.75</v>
      </c>
      <c r="AZP12" s="81">
        <v>18.75</v>
      </c>
      <c r="AZQ12" s="81">
        <v>18.75</v>
      </c>
      <c r="AZR12" s="131"/>
      <c r="AZS12" s="81">
        <v>18.75</v>
      </c>
      <c r="AZT12" s="81">
        <v>18.75</v>
      </c>
      <c r="AZU12" s="81">
        <v>18.75</v>
      </c>
      <c r="AZV12" s="81">
        <v>18.75</v>
      </c>
      <c r="AZW12" s="81">
        <v>18.75</v>
      </c>
      <c r="AZX12" s="81">
        <v>18.75</v>
      </c>
      <c r="AZY12" s="131"/>
      <c r="AZZ12" s="81">
        <v>18.75</v>
      </c>
      <c r="BAA12" s="81">
        <v>18.75</v>
      </c>
      <c r="BAB12" s="81">
        <v>18.75</v>
      </c>
      <c r="BAC12" s="81">
        <v>18.75</v>
      </c>
      <c r="BAD12" s="81">
        <v>18.75</v>
      </c>
      <c r="BAE12" s="81">
        <v>18.75</v>
      </c>
      <c r="BAF12" s="131"/>
      <c r="BAG12" s="81">
        <v>18.75</v>
      </c>
      <c r="BAH12" s="81">
        <v>18.75</v>
      </c>
      <c r="BAI12" s="81">
        <v>18.75</v>
      </c>
      <c r="BAJ12" s="81">
        <v>18.75</v>
      </c>
      <c r="BAK12" s="81">
        <v>18.75</v>
      </c>
      <c r="BAL12" s="81">
        <v>18.75</v>
      </c>
      <c r="BAM12" s="131"/>
      <c r="BAN12" s="81">
        <v>18.75</v>
      </c>
      <c r="BAO12" s="81">
        <v>18.75</v>
      </c>
      <c r="BAP12" s="81">
        <v>18.75</v>
      </c>
      <c r="BAQ12" s="81">
        <v>18.75</v>
      </c>
      <c r="BAR12" s="81">
        <v>18.75</v>
      </c>
      <c r="BAS12" s="81">
        <v>18.75</v>
      </c>
      <c r="BAT12" s="131"/>
    </row>
    <row r="13" spans="1:1398" s="57" customFormat="1">
      <c r="A13" t="s">
        <v>911</v>
      </c>
      <c r="B13" t="s">
        <v>913</v>
      </c>
      <c r="D13" s="77" t="s">
        <v>75</v>
      </c>
      <c r="E13" s="68"/>
      <c r="F13" s="49">
        <v>0</v>
      </c>
      <c r="G13" s="60">
        <v>14</v>
      </c>
      <c r="H13" s="68"/>
      <c r="I13" s="78"/>
      <c r="J13" s="49">
        <v>0</v>
      </c>
      <c r="K13" s="60">
        <v>18</v>
      </c>
      <c r="L13" s="68"/>
      <c r="M13" s="49">
        <v>0</v>
      </c>
      <c r="N13" s="60">
        <v>21</v>
      </c>
      <c r="O13" s="68"/>
      <c r="P13" s="49">
        <v>0</v>
      </c>
      <c r="Q13" s="60">
        <v>12</v>
      </c>
      <c r="R13" s="68"/>
      <c r="S13" s="49">
        <v>0</v>
      </c>
      <c r="T13" s="60">
        <v>16</v>
      </c>
      <c r="U13" s="68"/>
      <c r="V13" s="49">
        <v>0</v>
      </c>
      <c r="W13" s="60">
        <v>21</v>
      </c>
      <c r="X13" s="68"/>
      <c r="Y13" s="49">
        <v>0</v>
      </c>
      <c r="Z13" s="60">
        <v>3</v>
      </c>
      <c r="AA13" s="68"/>
      <c r="AB13" s="78"/>
      <c r="AC13" s="49">
        <v>0</v>
      </c>
      <c r="AD13" s="60">
        <v>10</v>
      </c>
      <c r="AE13" s="68"/>
      <c r="AF13" s="49">
        <v>0</v>
      </c>
      <c r="AG13" s="60">
        <v>18</v>
      </c>
      <c r="AH13" s="68"/>
      <c r="AI13" s="49">
        <v>0</v>
      </c>
      <c r="AJ13" s="60">
        <v>18</v>
      </c>
      <c r="AK13" s="68"/>
      <c r="AL13" s="49">
        <v>0</v>
      </c>
      <c r="AM13" s="60">
        <v>25</v>
      </c>
      <c r="AN13" s="68"/>
      <c r="AO13" s="49">
        <v>0</v>
      </c>
      <c r="AP13" s="60">
        <v>17</v>
      </c>
      <c r="AQ13" s="68"/>
      <c r="AR13" s="49">
        <v>0</v>
      </c>
      <c r="AS13" s="60">
        <v>14</v>
      </c>
      <c r="AT13" s="68"/>
      <c r="AU13" s="78"/>
      <c r="AV13" s="49">
        <v>0</v>
      </c>
      <c r="AW13" s="60">
        <v>6</v>
      </c>
      <c r="AX13" s="68"/>
      <c r="AY13" s="49">
        <v>0</v>
      </c>
      <c r="AZ13" s="60">
        <v>8</v>
      </c>
      <c r="BA13" s="68"/>
      <c r="BB13" s="49">
        <v>0</v>
      </c>
      <c r="BC13" s="60">
        <v>4</v>
      </c>
      <c r="BD13" s="68"/>
      <c r="BE13" s="49">
        <v>0</v>
      </c>
      <c r="BF13" s="60">
        <v>1</v>
      </c>
      <c r="BG13" s="68"/>
      <c r="BH13" s="49">
        <v>0</v>
      </c>
      <c r="BI13" s="60">
        <v>0</v>
      </c>
      <c r="BJ13" s="68"/>
      <c r="BK13" s="49">
        <v>0</v>
      </c>
      <c r="BL13" s="60">
        <v>0</v>
      </c>
      <c r="BM13" s="68"/>
      <c r="BN13" s="78"/>
      <c r="BO13" s="49">
        <v>0</v>
      </c>
      <c r="BP13" s="60">
        <v>0</v>
      </c>
      <c r="BQ13" s="68"/>
      <c r="BR13" s="49">
        <v>0</v>
      </c>
      <c r="BS13" s="60">
        <v>0</v>
      </c>
      <c r="BT13" s="68"/>
      <c r="BU13" s="49">
        <v>0</v>
      </c>
      <c r="BV13" s="60">
        <v>0</v>
      </c>
      <c r="BW13" s="68"/>
      <c r="BX13" s="49">
        <v>0</v>
      </c>
      <c r="BY13" s="60">
        <v>0</v>
      </c>
      <c r="BZ13" s="68"/>
      <c r="CA13" s="49">
        <v>0</v>
      </c>
      <c r="CB13" s="60">
        <v>0</v>
      </c>
      <c r="CC13" s="68"/>
      <c r="CD13" s="49">
        <v>0</v>
      </c>
      <c r="CE13" s="60">
        <v>0</v>
      </c>
      <c r="CF13" s="68"/>
      <c r="CG13" s="78"/>
      <c r="CH13" s="78"/>
      <c r="CI13" s="49">
        <v>0</v>
      </c>
      <c r="CJ13" s="60">
        <v>0</v>
      </c>
      <c r="CK13" s="68"/>
      <c r="CL13" s="78"/>
      <c r="CM13" s="49">
        <v>0</v>
      </c>
      <c r="CN13" s="60">
        <v>0</v>
      </c>
      <c r="CO13" s="68"/>
      <c r="CP13" s="49">
        <v>0</v>
      </c>
      <c r="CQ13" s="60">
        <v>0</v>
      </c>
      <c r="CR13" s="68"/>
      <c r="CS13" s="49">
        <v>0</v>
      </c>
      <c r="CT13" s="60">
        <v>0</v>
      </c>
      <c r="CU13" s="68"/>
      <c r="CV13" s="78"/>
      <c r="CW13" s="49">
        <v>0</v>
      </c>
      <c r="CX13" s="60">
        <v>0</v>
      </c>
      <c r="CY13" s="68"/>
      <c r="CZ13" s="49">
        <v>0</v>
      </c>
      <c r="DA13" s="60">
        <v>0</v>
      </c>
      <c r="DB13" s="68"/>
      <c r="DC13" s="49">
        <v>0</v>
      </c>
      <c r="DD13" s="60">
        <v>0</v>
      </c>
      <c r="DE13" s="68"/>
      <c r="DF13" s="49">
        <v>0</v>
      </c>
      <c r="DG13" s="60">
        <v>0</v>
      </c>
      <c r="DH13" s="68"/>
      <c r="DI13" s="49">
        <v>0</v>
      </c>
      <c r="DJ13" s="60">
        <v>0</v>
      </c>
      <c r="DK13" s="68"/>
      <c r="DL13" s="78"/>
      <c r="DM13" s="78"/>
      <c r="DN13" s="49">
        <v>0</v>
      </c>
      <c r="DO13" s="60">
        <v>0</v>
      </c>
      <c r="DP13" s="68"/>
      <c r="DQ13" s="49">
        <v>0</v>
      </c>
      <c r="DR13" s="60">
        <v>0</v>
      </c>
      <c r="DS13" s="68"/>
      <c r="DT13" s="49">
        <v>0</v>
      </c>
      <c r="DU13" s="60">
        <v>0</v>
      </c>
      <c r="DV13" s="68"/>
      <c r="DW13" s="49">
        <v>0</v>
      </c>
      <c r="DX13" s="60">
        <v>0</v>
      </c>
      <c r="DY13" s="68"/>
      <c r="DZ13" s="49">
        <v>0</v>
      </c>
      <c r="EA13" s="60">
        <v>0</v>
      </c>
      <c r="EB13" s="68"/>
      <c r="EC13" s="49">
        <v>0</v>
      </c>
      <c r="ED13" s="60">
        <v>0</v>
      </c>
      <c r="EE13" s="68"/>
      <c r="EF13" s="78"/>
      <c r="EG13" s="49">
        <v>0</v>
      </c>
      <c r="EH13" s="60">
        <v>0</v>
      </c>
      <c r="EI13" s="68"/>
      <c r="EJ13" s="49">
        <v>0</v>
      </c>
      <c r="EK13" s="60">
        <v>0</v>
      </c>
      <c r="EL13" s="68"/>
      <c r="EM13" s="49">
        <v>0</v>
      </c>
      <c r="EN13" s="60">
        <v>0</v>
      </c>
      <c r="EO13" s="68"/>
      <c r="EP13" s="49">
        <v>0</v>
      </c>
      <c r="EQ13" s="60">
        <v>0</v>
      </c>
      <c r="ER13" s="68"/>
      <c r="ES13" s="49">
        <v>0</v>
      </c>
      <c r="ET13" s="60">
        <v>0</v>
      </c>
      <c r="EU13" s="68"/>
      <c r="EV13" s="49">
        <v>0</v>
      </c>
      <c r="EW13" s="60">
        <v>0</v>
      </c>
      <c r="EX13" s="68"/>
      <c r="EY13" s="49">
        <v>0</v>
      </c>
      <c r="EZ13" s="60">
        <v>0</v>
      </c>
      <c r="FA13" s="68"/>
      <c r="FB13" s="49">
        <v>0</v>
      </c>
      <c r="FC13" s="60">
        <v>0</v>
      </c>
      <c r="FD13" s="68"/>
      <c r="FE13" s="49">
        <v>0</v>
      </c>
      <c r="FF13" s="60">
        <v>0</v>
      </c>
      <c r="FG13" s="68"/>
      <c r="FH13" s="49">
        <v>0</v>
      </c>
      <c r="FI13" s="60">
        <v>0</v>
      </c>
      <c r="FJ13" s="68"/>
      <c r="FK13" s="78"/>
      <c r="FL13" s="78"/>
      <c r="FM13" s="78"/>
      <c r="FN13" s="78"/>
      <c r="FO13" s="49">
        <v>0</v>
      </c>
      <c r="FP13" s="60">
        <v>0</v>
      </c>
      <c r="FQ13" s="68"/>
      <c r="FR13" s="49">
        <v>0</v>
      </c>
      <c r="FS13" s="60">
        <v>0</v>
      </c>
      <c r="FT13" s="68"/>
      <c r="FU13" s="49">
        <v>0</v>
      </c>
      <c r="FV13" s="60">
        <v>12</v>
      </c>
      <c r="FW13" s="68"/>
      <c r="FX13" s="78"/>
      <c r="FY13" s="49">
        <v>0</v>
      </c>
      <c r="FZ13" s="60">
        <v>20</v>
      </c>
      <c r="GA13" s="68"/>
      <c r="GB13" s="49">
        <v>0</v>
      </c>
      <c r="GC13" s="60">
        <v>17</v>
      </c>
      <c r="GD13" s="68"/>
      <c r="GE13" s="78"/>
      <c r="GF13" s="49">
        <v>0</v>
      </c>
      <c r="GG13" s="60">
        <v>15</v>
      </c>
      <c r="GH13" s="68"/>
      <c r="GI13" s="49">
        <v>0</v>
      </c>
      <c r="GJ13" s="60">
        <v>18</v>
      </c>
      <c r="GK13" s="68"/>
      <c r="GL13" s="49">
        <v>0</v>
      </c>
      <c r="GM13" s="60">
        <v>15</v>
      </c>
      <c r="GN13" s="68"/>
      <c r="GO13" s="49">
        <v>0</v>
      </c>
      <c r="GP13" s="60">
        <v>20</v>
      </c>
      <c r="GQ13" s="68"/>
      <c r="GR13" s="49">
        <v>0</v>
      </c>
      <c r="GS13" s="60">
        <v>30</v>
      </c>
      <c r="GT13" s="68"/>
      <c r="GU13" s="49">
        <v>0</v>
      </c>
      <c r="GV13" s="60">
        <v>57</v>
      </c>
      <c r="GW13" s="68"/>
      <c r="GX13" s="78"/>
      <c r="GY13" s="49">
        <v>0</v>
      </c>
      <c r="GZ13" s="60">
        <v>13</v>
      </c>
      <c r="HA13" s="68"/>
      <c r="HB13" s="49">
        <v>0</v>
      </c>
      <c r="HC13" s="60">
        <v>4</v>
      </c>
      <c r="HD13" s="68"/>
      <c r="HE13" s="49">
        <v>0</v>
      </c>
      <c r="HF13" s="60">
        <v>1</v>
      </c>
      <c r="HG13" s="68"/>
      <c r="HH13" s="49">
        <v>0</v>
      </c>
      <c r="HI13" s="60">
        <v>0</v>
      </c>
      <c r="HJ13" s="68"/>
      <c r="HK13" s="49">
        <v>0</v>
      </c>
      <c r="HL13" s="60">
        <v>13</v>
      </c>
      <c r="HM13" s="68"/>
      <c r="HN13" s="49">
        <v>0</v>
      </c>
      <c r="HO13" s="60">
        <v>3</v>
      </c>
      <c r="HP13" s="68"/>
      <c r="HQ13" s="78"/>
      <c r="HR13" s="49">
        <v>0</v>
      </c>
      <c r="HS13" s="60">
        <v>8</v>
      </c>
      <c r="HT13" s="68"/>
      <c r="HU13" s="49">
        <v>0</v>
      </c>
      <c r="HV13" s="60">
        <v>7</v>
      </c>
      <c r="HW13" s="68"/>
      <c r="HX13" s="49">
        <v>0</v>
      </c>
      <c r="HY13" s="60">
        <v>13</v>
      </c>
      <c r="HZ13" s="68"/>
      <c r="IA13" s="49">
        <v>0</v>
      </c>
      <c r="IB13" s="60">
        <v>13</v>
      </c>
      <c r="IC13" s="68"/>
      <c r="ID13" s="49">
        <v>0</v>
      </c>
      <c r="IE13" s="60">
        <v>16</v>
      </c>
      <c r="IF13" s="68"/>
      <c r="IG13" s="49">
        <v>0</v>
      </c>
      <c r="IH13" s="60">
        <v>18</v>
      </c>
      <c r="II13" s="68"/>
      <c r="IJ13" s="78"/>
      <c r="IK13" s="49">
        <v>0</v>
      </c>
      <c r="IL13" s="60">
        <v>17</v>
      </c>
      <c r="IM13" s="68"/>
      <c r="IN13" s="49">
        <v>0</v>
      </c>
      <c r="IO13" s="60">
        <v>13</v>
      </c>
      <c r="IP13" s="68"/>
      <c r="IQ13" s="49">
        <v>0</v>
      </c>
      <c r="IR13" s="60">
        <v>16</v>
      </c>
      <c r="IS13" s="68"/>
      <c r="IT13" s="49">
        <v>0</v>
      </c>
      <c r="IU13" s="60">
        <v>17</v>
      </c>
      <c r="IV13" s="68"/>
      <c r="IW13" s="49">
        <v>0</v>
      </c>
      <c r="IX13" s="60">
        <v>19</v>
      </c>
      <c r="IY13" s="68"/>
      <c r="IZ13" s="49">
        <v>0</v>
      </c>
      <c r="JA13" s="60">
        <v>31</v>
      </c>
      <c r="JB13" s="68"/>
      <c r="JC13" s="78"/>
      <c r="JD13" s="49">
        <v>0</v>
      </c>
      <c r="JE13" s="60">
        <v>0</v>
      </c>
      <c r="JF13" s="68"/>
      <c r="JG13" s="49">
        <v>0</v>
      </c>
      <c r="JH13" s="60">
        <v>6</v>
      </c>
      <c r="JI13" s="68"/>
      <c r="JJ13" s="49">
        <v>0</v>
      </c>
      <c r="JK13" s="60">
        <v>19</v>
      </c>
      <c r="JL13" s="68"/>
      <c r="JM13" s="49">
        <v>0</v>
      </c>
      <c r="JN13" s="60">
        <v>6</v>
      </c>
      <c r="JO13" s="68"/>
      <c r="JP13" s="49">
        <v>0</v>
      </c>
      <c r="JQ13" s="60">
        <v>13</v>
      </c>
      <c r="JR13" s="68"/>
      <c r="JS13" s="49">
        <v>0</v>
      </c>
      <c r="JT13" s="60">
        <v>21</v>
      </c>
      <c r="JU13" s="68"/>
      <c r="JV13" s="78"/>
      <c r="JW13" s="49">
        <v>0</v>
      </c>
      <c r="JX13" s="60">
        <v>31</v>
      </c>
      <c r="JY13" s="68"/>
      <c r="JZ13" s="49">
        <v>0</v>
      </c>
      <c r="KA13" s="60">
        <v>16</v>
      </c>
      <c r="KB13" s="68"/>
      <c r="KC13" s="49">
        <v>0</v>
      </c>
      <c r="KD13" s="60">
        <v>20</v>
      </c>
      <c r="KE13" s="68"/>
      <c r="KF13" s="49">
        <v>0</v>
      </c>
      <c r="KG13" s="60">
        <v>14</v>
      </c>
      <c r="KH13" s="68"/>
      <c r="KI13" s="49">
        <v>0</v>
      </c>
      <c r="KJ13" s="60">
        <v>19</v>
      </c>
      <c r="KK13" s="68"/>
      <c r="KL13" s="49">
        <v>0</v>
      </c>
      <c r="KM13" s="60">
        <v>17</v>
      </c>
      <c r="KN13" s="68"/>
      <c r="KO13" s="78"/>
      <c r="KP13" s="49">
        <v>0</v>
      </c>
      <c r="KQ13" s="60">
        <v>9</v>
      </c>
      <c r="KR13" s="68"/>
      <c r="KS13" s="49">
        <v>0</v>
      </c>
      <c r="KT13" s="60">
        <v>8</v>
      </c>
      <c r="KU13" s="68"/>
      <c r="KV13" s="49">
        <v>0</v>
      </c>
      <c r="KW13" s="60">
        <v>1</v>
      </c>
      <c r="KX13" s="68"/>
      <c r="KY13" s="49">
        <v>0</v>
      </c>
      <c r="KZ13" s="60">
        <v>13</v>
      </c>
      <c r="LA13" s="68"/>
      <c r="LB13" s="49">
        <v>0</v>
      </c>
      <c r="LC13" s="60">
        <v>3</v>
      </c>
      <c r="LD13" s="68"/>
      <c r="LE13" s="49">
        <v>0</v>
      </c>
      <c r="LF13" s="60">
        <v>0</v>
      </c>
      <c r="LG13" s="68"/>
      <c r="LH13" s="49">
        <v>0</v>
      </c>
      <c r="LI13" s="78">
        <v>0</v>
      </c>
      <c r="LJ13" s="68"/>
      <c r="LK13" s="49">
        <v>0</v>
      </c>
      <c r="LL13" s="60">
        <v>0</v>
      </c>
      <c r="LM13" s="68"/>
      <c r="LN13" s="78"/>
      <c r="LO13" s="78"/>
      <c r="LP13" s="78"/>
      <c r="LQ13" s="78"/>
      <c r="LR13" s="78"/>
      <c r="LS13" s="78"/>
      <c r="LT13" s="49">
        <v>0</v>
      </c>
      <c r="LU13" s="60">
        <v>0</v>
      </c>
      <c r="LV13" s="68"/>
      <c r="LW13" s="49">
        <v>0</v>
      </c>
      <c r="LX13" s="60">
        <v>0</v>
      </c>
      <c r="LY13" s="68"/>
      <c r="LZ13" s="49">
        <v>0</v>
      </c>
      <c r="MA13" s="60">
        <v>0</v>
      </c>
      <c r="MB13" s="68"/>
      <c r="MC13" s="49">
        <v>0</v>
      </c>
      <c r="MD13" s="60">
        <v>17</v>
      </c>
      <c r="ME13" s="68"/>
      <c r="MF13" s="49">
        <v>0</v>
      </c>
      <c r="MG13" s="60">
        <v>16</v>
      </c>
      <c r="MH13" s="68"/>
      <c r="MI13" s="49">
        <v>0</v>
      </c>
      <c r="MJ13" s="60">
        <v>16</v>
      </c>
      <c r="MK13" s="68"/>
      <c r="ML13" s="78"/>
      <c r="MM13" s="49">
        <v>0</v>
      </c>
      <c r="MN13" s="60">
        <v>49</v>
      </c>
      <c r="MO13" s="68"/>
      <c r="MP13" s="49">
        <v>0</v>
      </c>
      <c r="MQ13" s="60">
        <v>23</v>
      </c>
      <c r="MR13" s="68"/>
      <c r="MS13" s="49">
        <v>0</v>
      </c>
      <c r="MT13" s="60">
        <v>7</v>
      </c>
      <c r="MU13" s="68"/>
      <c r="MV13" s="49">
        <v>0</v>
      </c>
      <c r="MW13" s="60">
        <v>0</v>
      </c>
      <c r="MX13" s="68"/>
      <c r="MY13" s="49">
        <v>0</v>
      </c>
      <c r="MZ13" s="60">
        <v>0</v>
      </c>
      <c r="NA13" s="68"/>
      <c r="NB13" s="49">
        <v>0</v>
      </c>
      <c r="NC13" s="60">
        <v>0</v>
      </c>
      <c r="ND13" s="68"/>
      <c r="NE13" s="78"/>
      <c r="NF13" s="49">
        <v>0</v>
      </c>
      <c r="NG13" s="60">
        <v>0</v>
      </c>
      <c r="NH13" s="68"/>
      <c r="NI13" s="49">
        <v>0</v>
      </c>
      <c r="NJ13" s="60">
        <v>0</v>
      </c>
      <c r="NK13" s="68"/>
      <c r="NL13" s="49">
        <v>0</v>
      </c>
      <c r="NM13" s="60">
        <v>0</v>
      </c>
      <c r="NN13" s="68"/>
      <c r="NO13" s="49">
        <v>0</v>
      </c>
      <c r="NP13" s="60">
        <v>0</v>
      </c>
      <c r="NQ13" s="68"/>
      <c r="NR13" s="49">
        <v>0</v>
      </c>
      <c r="NS13" s="60">
        <v>0</v>
      </c>
      <c r="NT13" s="68"/>
      <c r="NU13" s="49">
        <v>0</v>
      </c>
      <c r="NV13" s="60">
        <v>17</v>
      </c>
      <c r="NW13" s="68"/>
      <c r="NX13" s="78"/>
      <c r="NY13" s="49">
        <v>0</v>
      </c>
      <c r="NZ13" s="60">
        <v>1</v>
      </c>
      <c r="OA13" s="68"/>
      <c r="OB13" s="49">
        <v>0</v>
      </c>
      <c r="OC13" s="60">
        <v>6</v>
      </c>
      <c r="OD13" s="68"/>
      <c r="OE13" s="49">
        <v>0</v>
      </c>
      <c r="OF13" s="60">
        <v>2</v>
      </c>
      <c r="OG13" s="68"/>
      <c r="OH13" s="49">
        <v>0</v>
      </c>
      <c r="OI13" s="60">
        <v>0</v>
      </c>
      <c r="OJ13" s="68"/>
      <c r="OK13" s="49">
        <v>0</v>
      </c>
      <c r="OL13" s="60">
        <v>4</v>
      </c>
      <c r="OM13" s="68"/>
      <c r="ON13" s="49">
        <v>0</v>
      </c>
      <c r="OO13" s="60">
        <v>0</v>
      </c>
      <c r="OP13" s="68"/>
      <c r="OQ13" s="78"/>
      <c r="OR13" s="49">
        <v>0</v>
      </c>
      <c r="OS13" s="60">
        <v>0</v>
      </c>
      <c r="OT13" s="68"/>
      <c r="OU13" s="49">
        <v>0</v>
      </c>
      <c r="OV13" s="60">
        <v>0</v>
      </c>
      <c r="OW13" s="68"/>
      <c r="OX13" s="49">
        <v>0</v>
      </c>
      <c r="OY13" s="60">
        <v>0</v>
      </c>
      <c r="OZ13" s="68"/>
      <c r="PA13" s="49">
        <v>0</v>
      </c>
      <c r="PB13" s="60">
        <v>1</v>
      </c>
      <c r="PC13" s="68"/>
      <c r="PD13" s="49">
        <v>0</v>
      </c>
      <c r="PE13" s="60">
        <v>16</v>
      </c>
      <c r="PF13" s="68"/>
      <c r="PG13" s="49">
        <v>0</v>
      </c>
      <c r="PH13" s="60">
        <v>0</v>
      </c>
      <c r="PI13" s="68"/>
      <c r="PJ13" s="78"/>
      <c r="PK13" s="49">
        <v>0</v>
      </c>
      <c r="PL13" s="60">
        <v>8</v>
      </c>
      <c r="PM13" s="68"/>
      <c r="PN13" s="49">
        <v>0</v>
      </c>
      <c r="PO13" s="60">
        <v>1</v>
      </c>
      <c r="PP13" s="68"/>
      <c r="PQ13" s="49">
        <v>0</v>
      </c>
      <c r="PR13" s="60">
        <v>0</v>
      </c>
      <c r="PS13" s="68"/>
      <c r="PT13" s="49">
        <v>0</v>
      </c>
      <c r="PU13" s="60">
        <v>5</v>
      </c>
      <c r="PV13" s="68"/>
      <c r="PW13" s="49">
        <v>0</v>
      </c>
      <c r="PX13" s="60">
        <v>15</v>
      </c>
      <c r="PY13" s="68"/>
      <c r="PZ13" s="49">
        <v>0</v>
      </c>
      <c r="QA13" s="60">
        <v>5</v>
      </c>
      <c r="QB13" s="68"/>
      <c r="QC13" s="78"/>
      <c r="QD13" s="49">
        <v>0</v>
      </c>
      <c r="QE13" s="60">
        <v>0</v>
      </c>
      <c r="QF13" s="68"/>
      <c r="QG13" s="49">
        <v>0</v>
      </c>
      <c r="QH13" s="60">
        <v>0</v>
      </c>
      <c r="QI13" s="68"/>
      <c r="QJ13" s="49">
        <v>0</v>
      </c>
      <c r="QK13" s="60">
        <v>23</v>
      </c>
      <c r="QL13" s="68"/>
      <c r="QM13" s="49">
        <v>0</v>
      </c>
      <c r="QN13" s="60">
        <v>4</v>
      </c>
      <c r="QO13" s="68"/>
      <c r="QP13" s="49">
        <v>0</v>
      </c>
      <c r="QQ13" s="60">
        <v>6</v>
      </c>
      <c r="QR13" s="68"/>
      <c r="QS13" s="49">
        <v>0</v>
      </c>
      <c r="QT13" s="60">
        <v>19</v>
      </c>
      <c r="QU13" s="68"/>
      <c r="QV13" s="78"/>
      <c r="QW13" s="49">
        <v>0</v>
      </c>
      <c r="QX13" s="60">
        <v>0</v>
      </c>
      <c r="QY13" s="68"/>
      <c r="QZ13" s="49">
        <v>0</v>
      </c>
      <c r="RA13" s="60">
        <v>2</v>
      </c>
      <c r="RB13" s="68"/>
      <c r="RC13" s="78"/>
      <c r="RD13" s="49">
        <v>0</v>
      </c>
      <c r="RE13" s="60">
        <v>2</v>
      </c>
      <c r="RF13" s="68"/>
      <c r="RG13" s="49">
        <v>0</v>
      </c>
      <c r="RH13" s="60">
        <v>21</v>
      </c>
      <c r="RI13" s="68"/>
      <c r="RJ13" s="49">
        <v>0</v>
      </c>
      <c r="RK13" s="60">
        <v>1</v>
      </c>
      <c r="RL13" s="68"/>
      <c r="RM13" s="78"/>
      <c r="RN13" s="49">
        <v>0</v>
      </c>
      <c r="RO13" s="60">
        <v>11</v>
      </c>
      <c r="RP13" s="68"/>
      <c r="RQ13" s="49">
        <v>0</v>
      </c>
      <c r="RR13" s="60">
        <v>4</v>
      </c>
      <c r="RS13" s="68"/>
      <c r="RT13" s="49">
        <v>0</v>
      </c>
      <c r="RU13" s="60">
        <v>7</v>
      </c>
      <c r="RV13" s="68"/>
      <c r="RW13" s="49">
        <v>0</v>
      </c>
      <c r="RX13" s="60">
        <v>2</v>
      </c>
      <c r="RY13" s="68"/>
      <c r="RZ13" s="49">
        <v>0</v>
      </c>
      <c r="SA13" s="60">
        <v>6</v>
      </c>
      <c r="SB13" s="68"/>
      <c r="SC13" s="49">
        <v>0</v>
      </c>
      <c r="SD13" s="60">
        <v>3</v>
      </c>
      <c r="SE13" s="68"/>
      <c r="SF13" s="49">
        <v>0</v>
      </c>
      <c r="SG13" s="60">
        <v>6</v>
      </c>
      <c r="SH13" s="68"/>
      <c r="SI13" s="49">
        <v>0</v>
      </c>
      <c r="SJ13" s="60">
        <v>8</v>
      </c>
      <c r="SK13" s="68"/>
      <c r="SL13" s="49">
        <v>0</v>
      </c>
      <c r="SM13" s="60">
        <v>8</v>
      </c>
      <c r="SN13" s="68"/>
      <c r="SO13" s="49">
        <v>0</v>
      </c>
      <c r="SP13" s="60">
        <v>4</v>
      </c>
      <c r="SQ13" s="68"/>
      <c r="SR13" s="78"/>
      <c r="SS13" s="78"/>
      <c r="ST13" s="49">
        <v>0</v>
      </c>
      <c r="SU13" s="60">
        <v>6</v>
      </c>
      <c r="SV13" s="68"/>
      <c r="SW13" s="49">
        <v>0</v>
      </c>
      <c r="SX13" s="60">
        <v>3</v>
      </c>
      <c r="SY13" s="68"/>
      <c r="SZ13" s="49">
        <v>0</v>
      </c>
      <c r="TA13" s="60">
        <v>2</v>
      </c>
      <c r="TB13" s="68"/>
      <c r="TC13" s="49">
        <v>0</v>
      </c>
      <c r="TD13" s="60">
        <v>4</v>
      </c>
      <c r="TE13" s="68"/>
      <c r="TF13" s="49">
        <v>0</v>
      </c>
      <c r="TG13" s="60">
        <v>6</v>
      </c>
      <c r="TH13" s="68"/>
      <c r="TI13" s="49">
        <v>0</v>
      </c>
      <c r="TJ13" s="60">
        <v>3</v>
      </c>
      <c r="TK13" s="68"/>
      <c r="TL13" s="49">
        <v>0</v>
      </c>
      <c r="TM13" s="60">
        <v>7</v>
      </c>
      <c r="TN13" s="68"/>
      <c r="TO13" s="49">
        <v>0</v>
      </c>
      <c r="TP13" s="60">
        <v>14</v>
      </c>
      <c r="TQ13" s="68"/>
      <c r="TR13" s="78"/>
      <c r="TS13" s="49">
        <v>0</v>
      </c>
      <c r="TT13" s="60">
        <v>12</v>
      </c>
      <c r="TU13" s="68"/>
      <c r="TV13" s="49">
        <v>0</v>
      </c>
      <c r="TW13" s="60">
        <v>10</v>
      </c>
      <c r="TX13" s="68"/>
      <c r="TY13" s="49">
        <v>0</v>
      </c>
      <c r="TZ13" s="60">
        <v>24</v>
      </c>
      <c r="UA13" s="68"/>
      <c r="UB13" s="49">
        <v>0</v>
      </c>
      <c r="UC13" s="60">
        <v>15</v>
      </c>
      <c r="UD13" s="68"/>
      <c r="UE13" s="49">
        <v>0</v>
      </c>
      <c r="UF13" s="60">
        <v>7</v>
      </c>
      <c r="UG13" s="68"/>
      <c r="UH13" s="49">
        <v>0</v>
      </c>
      <c r="UI13" s="60">
        <v>5</v>
      </c>
      <c r="UJ13" s="68"/>
      <c r="UK13" s="78"/>
      <c r="UL13" s="78"/>
      <c r="UM13" s="49">
        <v>0</v>
      </c>
      <c r="UN13" s="60">
        <v>12</v>
      </c>
      <c r="UO13" s="68"/>
      <c r="UP13" s="49">
        <v>0</v>
      </c>
      <c r="UQ13" s="60">
        <v>4</v>
      </c>
      <c r="UR13" s="68"/>
      <c r="US13" s="49">
        <v>0</v>
      </c>
      <c r="UT13" s="60">
        <v>12</v>
      </c>
      <c r="UU13" s="68"/>
      <c r="UV13" s="49">
        <v>0</v>
      </c>
      <c r="UW13" s="60">
        <v>11</v>
      </c>
      <c r="UX13" s="68"/>
      <c r="UY13" s="49">
        <v>0</v>
      </c>
      <c r="UZ13" s="60">
        <v>9</v>
      </c>
      <c r="VA13" s="68"/>
      <c r="VB13" s="78"/>
      <c r="VC13" s="49">
        <v>0</v>
      </c>
      <c r="VD13" s="60">
        <v>16</v>
      </c>
      <c r="VE13" s="68"/>
      <c r="VF13" s="49">
        <v>0</v>
      </c>
      <c r="VG13" s="60">
        <v>7</v>
      </c>
      <c r="VH13" s="68"/>
      <c r="VI13" s="49">
        <v>0</v>
      </c>
      <c r="VJ13" s="60">
        <v>6</v>
      </c>
      <c r="VK13" s="68"/>
      <c r="VL13" s="49">
        <v>0</v>
      </c>
      <c r="VM13" s="60">
        <v>6</v>
      </c>
      <c r="VN13" s="68"/>
      <c r="VO13" s="49">
        <v>0</v>
      </c>
      <c r="VP13" s="60">
        <v>7</v>
      </c>
      <c r="VQ13" s="68"/>
      <c r="VR13" s="49">
        <v>0</v>
      </c>
      <c r="VS13" s="60">
        <v>5</v>
      </c>
      <c r="VT13" s="68"/>
      <c r="VU13" s="78"/>
      <c r="VV13" s="78"/>
      <c r="VW13" s="49">
        <v>0</v>
      </c>
      <c r="VX13" s="60">
        <v>4</v>
      </c>
      <c r="VY13" s="68"/>
      <c r="VZ13" s="49">
        <v>0</v>
      </c>
      <c r="WA13" s="60">
        <v>4</v>
      </c>
      <c r="WB13" s="68"/>
      <c r="WC13" s="49">
        <v>0</v>
      </c>
      <c r="WD13" s="60">
        <v>13</v>
      </c>
      <c r="WE13" s="68"/>
      <c r="WF13" s="49">
        <v>0</v>
      </c>
      <c r="WG13" s="60">
        <v>4</v>
      </c>
      <c r="WH13" s="68"/>
      <c r="WI13" s="49">
        <v>0</v>
      </c>
      <c r="WJ13" s="60">
        <v>6</v>
      </c>
      <c r="WK13" s="68"/>
      <c r="WL13" s="49">
        <v>0</v>
      </c>
      <c r="WM13" s="78">
        <v>5</v>
      </c>
      <c r="WN13" s="68"/>
      <c r="WO13" s="49">
        <v>0</v>
      </c>
      <c r="WP13" s="60">
        <v>2</v>
      </c>
      <c r="WQ13" s="68"/>
      <c r="WR13" s="49">
        <v>0</v>
      </c>
      <c r="WS13" s="60">
        <v>12</v>
      </c>
      <c r="WT13" s="68"/>
      <c r="WU13" s="49">
        <v>0</v>
      </c>
      <c r="WV13" s="60">
        <v>4</v>
      </c>
      <c r="WW13" s="68"/>
      <c r="WX13" s="49">
        <v>0</v>
      </c>
      <c r="WY13" s="60">
        <v>2</v>
      </c>
      <c r="WZ13" s="68"/>
      <c r="XA13" s="49">
        <v>0</v>
      </c>
      <c r="XB13" s="60">
        <v>3</v>
      </c>
      <c r="XC13" s="68"/>
      <c r="XD13" s="49">
        <v>0</v>
      </c>
      <c r="XE13" s="60">
        <v>5</v>
      </c>
      <c r="XF13" s="68"/>
      <c r="XG13" s="78"/>
      <c r="XH13" s="49">
        <v>0</v>
      </c>
      <c r="XI13" s="60">
        <v>2</v>
      </c>
      <c r="XJ13" s="68"/>
      <c r="XK13" s="49">
        <v>0</v>
      </c>
      <c r="XL13" s="60">
        <v>5</v>
      </c>
      <c r="XM13" s="68"/>
      <c r="XN13" s="49">
        <v>0</v>
      </c>
      <c r="XO13" s="60">
        <v>4</v>
      </c>
      <c r="XP13" s="68"/>
      <c r="XQ13" s="49">
        <v>0</v>
      </c>
      <c r="XR13" s="60">
        <v>3</v>
      </c>
      <c r="XS13" s="68"/>
      <c r="XT13" s="49">
        <v>0</v>
      </c>
      <c r="XU13" s="60">
        <v>8</v>
      </c>
      <c r="XV13" s="68"/>
      <c r="XW13" s="49">
        <v>0</v>
      </c>
      <c r="XX13" s="60">
        <v>4</v>
      </c>
      <c r="XY13" s="68"/>
      <c r="XZ13" s="49">
        <v>0</v>
      </c>
      <c r="YA13" s="78">
        <v>1</v>
      </c>
      <c r="YB13" s="68"/>
      <c r="YC13" s="49">
        <v>0</v>
      </c>
      <c r="YD13" s="60">
        <v>4</v>
      </c>
      <c r="YE13" s="68"/>
      <c r="YF13" s="49">
        <v>0</v>
      </c>
      <c r="YG13" s="60">
        <v>3</v>
      </c>
      <c r="YH13" s="68"/>
      <c r="YI13" s="49">
        <v>0</v>
      </c>
      <c r="YJ13" s="60">
        <v>2</v>
      </c>
      <c r="YK13" s="68"/>
      <c r="YL13" s="49">
        <v>0</v>
      </c>
      <c r="YM13" s="60">
        <v>4</v>
      </c>
      <c r="YN13" s="68"/>
      <c r="YO13" s="49">
        <v>0</v>
      </c>
      <c r="YP13" s="60">
        <v>9</v>
      </c>
      <c r="YQ13" s="68"/>
      <c r="YR13" s="49">
        <v>0</v>
      </c>
      <c r="YS13" s="60">
        <v>0</v>
      </c>
      <c r="YT13" s="68"/>
      <c r="YU13" s="78"/>
      <c r="YV13" s="49">
        <v>0</v>
      </c>
      <c r="YW13" s="60">
        <v>12</v>
      </c>
      <c r="YX13" s="68"/>
      <c r="YY13" s="49">
        <v>0</v>
      </c>
      <c r="YZ13" s="60">
        <v>7</v>
      </c>
      <c r="ZA13" s="68"/>
      <c r="ZB13" s="49">
        <v>0</v>
      </c>
      <c r="ZC13" s="60">
        <v>14</v>
      </c>
      <c r="ZD13" s="68"/>
      <c r="ZE13" s="49">
        <v>0</v>
      </c>
      <c r="ZF13" s="60">
        <v>21</v>
      </c>
      <c r="ZG13" s="68"/>
      <c r="ZH13" s="49">
        <v>0</v>
      </c>
      <c r="ZI13" s="60">
        <v>12</v>
      </c>
      <c r="ZJ13" s="68"/>
      <c r="ZK13" s="49">
        <v>0</v>
      </c>
      <c r="ZL13" s="60">
        <v>12</v>
      </c>
      <c r="ZM13" s="68"/>
      <c r="ZN13" s="49">
        <v>0</v>
      </c>
      <c r="ZO13" s="60">
        <v>3</v>
      </c>
      <c r="ZP13" s="68"/>
      <c r="ZQ13" s="49">
        <v>0</v>
      </c>
      <c r="ZR13" s="60">
        <v>10</v>
      </c>
      <c r="ZS13" s="68"/>
      <c r="ZT13" s="49">
        <v>0</v>
      </c>
      <c r="ZU13" s="60">
        <v>16</v>
      </c>
      <c r="ZV13" s="68"/>
      <c r="ZW13" s="49">
        <v>0</v>
      </c>
      <c r="ZX13" s="60">
        <v>6</v>
      </c>
      <c r="ZY13" s="68"/>
      <c r="ZZ13" s="49">
        <v>0</v>
      </c>
      <c r="AAA13" s="60">
        <v>15</v>
      </c>
      <c r="AAB13" s="68"/>
      <c r="AAC13" s="49">
        <v>0</v>
      </c>
      <c r="AAD13" s="60">
        <v>12</v>
      </c>
      <c r="AAE13" s="68"/>
      <c r="AAF13" s="49">
        <v>0</v>
      </c>
      <c r="AAG13" s="60">
        <v>11</v>
      </c>
      <c r="AAH13" s="68"/>
      <c r="AAI13" s="78"/>
      <c r="AAJ13" s="49">
        <v>0</v>
      </c>
      <c r="AAK13" s="60">
        <v>10</v>
      </c>
      <c r="AAL13" s="68"/>
      <c r="AAM13" s="49">
        <v>0</v>
      </c>
      <c r="AAN13" s="60">
        <v>5</v>
      </c>
      <c r="AAO13" s="68"/>
      <c r="AAP13" s="49">
        <v>0</v>
      </c>
      <c r="AAQ13" s="60">
        <v>16</v>
      </c>
      <c r="AAR13" s="68"/>
      <c r="AAS13" s="49">
        <v>0</v>
      </c>
      <c r="AAT13" s="60">
        <v>20</v>
      </c>
      <c r="AAU13" s="68"/>
      <c r="AAV13" s="49">
        <v>0</v>
      </c>
      <c r="AAW13" s="60">
        <v>19</v>
      </c>
      <c r="AAX13" s="68"/>
      <c r="AAY13" s="49">
        <v>0</v>
      </c>
      <c r="AAZ13" s="60">
        <v>8</v>
      </c>
      <c r="ABA13" s="68"/>
      <c r="ABB13" s="78"/>
      <c r="ABC13" s="49">
        <v>0</v>
      </c>
      <c r="ABD13" s="60">
        <v>22</v>
      </c>
      <c r="ABE13" s="68"/>
      <c r="ABF13" s="49">
        <v>0</v>
      </c>
      <c r="ABG13" s="60">
        <v>12</v>
      </c>
      <c r="ABH13" s="68"/>
      <c r="ABI13" s="49">
        <v>0</v>
      </c>
      <c r="ABJ13" s="60">
        <v>23</v>
      </c>
      <c r="ABK13" s="68"/>
      <c r="ABL13" s="49">
        <v>0</v>
      </c>
      <c r="ABM13" s="60">
        <v>14</v>
      </c>
      <c r="ABN13" s="68"/>
      <c r="ABO13" s="49">
        <v>0</v>
      </c>
      <c r="ABP13" s="60">
        <v>29</v>
      </c>
      <c r="ABQ13" s="68"/>
      <c r="ABR13" s="49">
        <v>0</v>
      </c>
      <c r="ABS13" s="60">
        <v>17</v>
      </c>
      <c r="ABT13" s="68"/>
      <c r="ABU13" s="78"/>
      <c r="ABV13" s="49">
        <v>0</v>
      </c>
      <c r="ABW13" s="60">
        <v>29</v>
      </c>
      <c r="ABX13" s="68"/>
      <c r="ABY13" s="49">
        <v>0</v>
      </c>
      <c r="ABZ13" s="60">
        <v>30</v>
      </c>
      <c r="ACA13" s="68"/>
      <c r="ACB13" s="49">
        <v>0</v>
      </c>
      <c r="ACC13" s="60">
        <v>22</v>
      </c>
      <c r="ACD13" s="68"/>
      <c r="ACE13" s="49">
        <v>0</v>
      </c>
      <c r="ACF13" s="60">
        <v>34</v>
      </c>
      <c r="ACG13" s="68"/>
      <c r="ACH13" s="49">
        <v>0</v>
      </c>
      <c r="ACI13" s="60">
        <v>44</v>
      </c>
      <c r="ACJ13" s="68"/>
      <c r="ACK13" s="49">
        <v>0</v>
      </c>
      <c r="ACL13" s="60">
        <v>37</v>
      </c>
      <c r="ACM13" s="68"/>
      <c r="ACN13" s="78"/>
      <c r="ACO13" s="49">
        <v>0</v>
      </c>
      <c r="ACP13" s="60">
        <v>31</v>
      </c>
      <c r="ACQ13" s="68"/>
      <c r="ACR13" s="49">
        <v>0</v>
      </c>
      <c r="ACS13" s="60">
        <v>36</v>
      </c>
      <c r="ACT13" s="68"/>
      <c r="ACU13" s="49">
        <v>0</v>
      </c>
      <c r="ACV13" s="60">
        <v>25</v>
      </c>
      <c r="ACW13" s="68"/>
      <c r="ACX13" s="49">
        <v>0</v>
      </c>
      <c r="ACY13" s="60">
        <v>54</v>
      </c>
      <c r="ACZ13" s="68"/>
      <c r="ADA13" s="49">
        <v>0</v>
      </c>
      <c r="ADB13" s="60">
        <v>55</v>
      </c>
      <c r="ADC13" s="68"/>
      <c r="ADD13" s="49">
        <v>0</v>
      </c>
      <c r="ADE13" s="60">
        <v>51</v>
      </c>
      <c r="ADF13" s="68"/>
      <c r="ADG13" s="78"/>
      <c r="ADH13" s="49">
        <v>0</v>
      </c>
      <c r="ADI13" s="60">
        <v>30</v>
      </c>
      <c r="ADJ13" s="68"/>
      <c r="ADK13" s="49">
        <v>0</v>
      </c>
      <c r="ADL13" s="60">
        <v>27</v>
      </c>
      <c r="ADM13" s="68"/>
      <c r="ADN13" s="49">
        <v>0</v>
      </c>
      <c r="ADO13" s="60">
        <v>29</v>
      </c>
      <c r="ADP13" s="68"/>
      <c r="ADQ13" s="49">
        <v>0</v>
      </c>
      <c r="ADR13" s="60">
        <v>27</v>
      </c>
      <c r="ADS13" s="68"/>
      <c r="ADT13" s="49">
        <v>0</v>
      </c>
      <c r="ADU13" s="60">
        <v>21</v>
      </c>
      <c r="ADV13" s="68"/>
      <c r="ADW13" s="78"/>
      <c r="ADX13" s="78"/>
      <c r="ADY13" s="78"/>
      <c r="ADZ13" s="49">
        <v>0</v>
      </c>
      <c r="AEA13" s="60">
        <v>25</v>
      </c>
      <c r="AEB13" s="68"/>
      <c r="AEC13" s="49">
        <v>0</v>
      </c>
      <c r="AED13" s="60">
        <v>10</v>
      </c>
      <c r="AEE13" s="68"/>
      <c r="AEF13" s="49">
        <v>0</v>
      </c>
      <c r="AEG13" s="60">
        <v>16</v>
      </c>
      <c r="AEH13" s="68"/>
      <c r="AEI13" s="49">
        <v>0</v>
      </c>
      <c r="AEJ13" s="78"/>
      <c r="AEK13" s="68"/>
      <c r="AEL13" s="49">
        <v>0</v>
      </c>
      <c r="AEM13" s="60">
        <v>16</v>
      </c>
      <c r="AEN13" s="68"/>
      <c r="AEO13" s="78"/>
      <c r="AEP13" s="49">
        <v>0</v>
      </c>
      <c r="AEQ13" s="60">
        <v>30</v>
      </c>
      <c r="AER13" s="68"/>
      <c r="AES13" s="49">
        <v>0</v>
      </c>
      <c r="AET13" s="60">
        <v>30</v>
      </c>
      <c r="AEU13" s="68"/>
      <c r="AEV13" s="49">
        <v>0</v>
      </c>
      <c r="AEW13" s="60">
        <v>22</v>
      </c>
      <c r="AEX13" s="68"/>
      <c r="AEY13" s="49">
        <v>0</v>
      </c>
      <c r="AEZ13" s="60">
        <v>24</v>
      </c>
      <c r="AFA13" s="68"/>
      <c r="AFB13" s="49">
        <v>0</v>
      </c>
      <c r="AFC13" s="60">
        <v>11</v>
      </c>
      <c r="AFD13" s="68"/>
      <c r="AFE13" s="49">
        <v>0</v>
      </c>
      <c r="AFF13" s="60">
        <v>21</v>
      </c>
      <c r="AFG13" s="68"/>
      <c r="AFH13" s="78"/>
      <c r="AFI13" s="49">
        <v>0</v>
      </c>
      <c r="AFJ13" s="60">
        <v>18</v>
      </c>
      <c r="AFK13" s="68"/>
      <c r="AFL13" s="49">
        <v>0</v>
      </c>
      <c r="AFM13" s="60">
        <v>16</v>
      </c>
      <c r="AFN13" s="68"/>
      <c r="AFO13" s="49">
        <v>0</v>
      </c>
      <c r="AFP13" s="60">
        <v>30</v>
      </c>
      <c r="AFQ13" s="68"/>
      <c r="AFR13" s="49">
        <v>0</v>
      </c>
      <c r="AFS13" s="60">
        <v>17</v>
      </c>
      <c r="AFT13" s="68"/>
      <c r="AFU13" s="49">
        <v>0</v>
      </c>
      <c r="AFV13" s="60">
        <v>15</v>
      </c>
      <c r="AFW13" s="68"/>
      <c r="AFX13" s="49">
        <v>0</v>
      </c>
      <c r="AFY13" s="60">
        <v>27</v>
      </c>
      <c r="AFZ13" s="68"/>
      <c r="AGA13" s="49">
        <v>0</v>
      </c>
      <c r="AGB13" s="78">
        <v>11</v>
      </c>
      <c r="AGC13" s="68"/>
      <c r="AGD13" s="49">
        <v>0</v>
      </c>
      <c r="AGE13" s="60">
        <v>16</v>
      </c>
      <c r="AGF13" s="68"/>
      <c r="AGG13" s="49">
        <v>0</v>
      </c>
      <c r="AGH13" s="60">
        <v>12</v>
      </c>
      <c r="AGI13" s="68"/>
      <c r="AGJ13" s="49">
        <v>0</v>
      </c>
      <c r="AGK13" s="60">
        <v>11</v>
      </c>
      <c r="AGL13" s="68"/>
      <c r="AGM13" s="49">
        <v>0</v>
      </c>
      <c r="AGN13" s="60">
        <v>25</v>
      </c>
      <c r="AGO13" s="68"/>
      <c r="AGP13" s="49">
        <v>0</v>
      </c>
      <c r="AGQ13" s="60">
        <v>22</v>
      </c>
      <c r="AGR13" s="68"/>
      <c r="AGS13" s="49">
        <v>0</v>
      </c>
      <c r="AGT13" s="60">
        <v>24</v>
      </c>
      <c r="AGU13" s="68"/>
      <c r="AGV13" s="78"/>
      <c r="AGW13" s="49">
        <v>0</v>
      </c>
      <c r="AGX13" s="60">
        <v>16</v>
      </c>
      <c r="AGY13" s="68"/>
      <c r="AGZ13" s="49">
        <v>0</v>
      </c>
      <c r="AHA13" s="60">
        <v>13</v>
      </c>
      <c r="AHB13" s="68"/>
      <c r="AHC13" s="49">
        <v>0</v>
      </c>
      <c r="AHD13" s="60">
        <v>6</v>
      </c>
      <c r="AHE13" s="68"/>
      <c r="AHF13" s="49">
        <v>0</v>
      </c>
      <c r="AHG13" s="60">
        <v>8</v>
      </c>
      <c r="AHH13" s="68"/>
      <c r="AHI13" s="49">
        <v>0</v>
      </c>
      <c r="AHJ13" s="60">
        <v>5</v>
      </c>
      <c r="AHK13" s="68"/>
      <c r="AHL13" s="49">
        <v>0</v>
      </c>
      <c r="AHM13" s="60">
        <v>36</v>
      </c>
      <c r="AHN13" s="68"/>
      <c r="AHO13" s="78"/>
      <c r="AHP13" s="49">
        <v>0</v>
      </c>
      <c r="AHQ13" s="60">
        <v>8</v>
      </c>
      <c r="AHR13" s="68"/>
      <c r="AHS13" s="49">
        <v>0</v>
      </c>
      <c r="AHT13" s="60">
        <v>3</v>
      </c>
      <c r="AHU13" s="68"/>
      <c r="AHV13" s="49">
        <v>0</v>
      </c>
      <c r="AHW13" s="60">
        <v>3</v>
      </c>
      <c r="AHX13" s="68"/>
      <c r="AHY13" s="49">
        <v>0</v>
      </c>
      <c r="AHZ13" s="60">
        <v>12</v>
      </c>
      <c r="AIA13" s="68"/>
      <c r="AIB13" s="49">
        <v>0</v>
      </c>
      <c r="AIC13" s="60">
        <v>5</v>
      </c>
      <c r="AID13" s="68"/>
      <c r="AIE13" s="78"/>
      <c r="AIF13" s="78"/>
      <c r="AIG13" s="49">
        <v>0</v>
      </c>
      <c r="AIH13" s="60">
        <v>8</v>
      </c>
      <c r="AII13" s="68"/>
      <c r="AIJ13" s="49">
        <v>0</v>
      </c>
      <c r="AIK13" s="60">
        <v>13</v>
      </c>
      <c r="AIL13" s="68"/>
      <c r="AIM13" s="49">
        <v>0</v>
      </c>
      <c r="AIN13" s="60">
        <v>13</v>
      </c>
      <c r="AIO13" s="68"/>
      <c r="AIP13" s="49">
        <v>0</v>
      </c>
      <c r="AIQ13" s="60">
        <v>5</v>
      </c>
      <c r="AIR13" s="68"/>
      <c r="AIS13" s="78"/>
      <c r="AIT13" s="49">
        <v>0</v>
      </c>
      <c r="AIU13" s="78">
        <v>18</v>
      </c>
      <c r="AIV13" s="68"/>
      <c r="AIW13" s="49">
        <v>0</v>
      </c>
      <c r="AIX13" s="78">
        <v>15</v>
      </c>
      <c r="AIY13" s="68"/>
      <c r="AIZ13" s="49">
        <v>0</v>
      </c>
      <c r="AJA13" s="60">
        <v>15</v>
      </c>
      <c r="AJB13" s="68"/>
      <c r="AJC13" s="49">
        <v>0</v>
      </c>
      <c r="AJD13" s="60">
        <v>16</v>
      </c>
      <c r="AJE13" s="68"/>
      <c r="AJF13" s="49">
        <v>0</v>
      </c>
      <c r="AJG13" s="60">
        <v>21</v>
      </c>
      <c r="AJH13" s="68"/>
      <c r="AJI13" s="49">
        <v>0</v>
      </c>
      <c r="AJJ13" s="60">
        <v>31</v>
      </c>
      <c r="AJK13" s="68"/>
      <c r="AJL13" s="49">
        <v>0</v>
      </c>
      <c r="AJM13" s="60">
        <v>32</v>
      </c>
      <c r="AJN13" s="68"/>
      <c r="AJO13" s="49">
        <v>0</v>
      </c>
      <c r="AJP13" s="60">
        <v>46</v>
      </c>
      <c r="AJQ13" s="68"/>
      <c r="AJR13" s="78"/>
      <c r="AJS13" s="49">
        <v>0</v>
      </c>
      <c r="AJT13" s="60">
        <v>28</v>
      </c>
      <c r="AJU13" s="68"/>
      <c r="AJV13" s="49">
        <v>0</v>
      </c>
      <c r="AJW13" s="60">
        <v>34</v>
      </c>
      <c r="AJX13" s="68"/>
      <c r="AJY13" s="49">
        <v>0</v>
      </c>
      <c r="AJZ13" s="60">
        <v>23</v>
      </c>
      <c r="AKA13" s="68"/>
      <c r="AKB13" s="49">
        <v>0</v>
      </c>
      <c r="AKC13" s="60">
        <v>19</v>
      </c>
      <c r="AKD13" s="68"/>
      <c r="AKE13" s="49">
        <v>0</v>
      </c>
      <c r="AKF13" s="60">
        <v>13</v>
      </c>
      <c r="AKG13" s="68"/>
      <c r="AKH13" s="49">
        <v>0</v>
      </c>
      <c r="AKI13" s="60">
        <v>17</v>
      </c>
      <c r="AKJ13" s="68"/>
      <c r="AKK13" s="78"/>
      <c r="AKL13" s="49">
        <v>0</v>
      </c>
      <c r="AKM13" s="60">
        <v>14</v>
      </c>
      <c r="AKN13" s="68"/>
      <c r="AKO13" s="49">
        <v>0</v>
      </c>
      <c r="AKP13" s="60">
        <v>3</v>
      </c>
      <c r="AKQ13" s="68"/>
      <c r="AKR13" s="49">
        <v>0</v>
      </c>
      <c r="AKS13" s="60">
        <v>9</v>
      </c>
      <c r="AKT13" s="68"/>
      <c r="AKU13" s="49">
        <v>0</v>
      </c>
      <c r="AKV13" s="60">
        <v>27</v>
      </c>
      <c r="AKW13" s="68"/>
      <c r="AKX13" s="49">
        <v>0</v>
      </c>
      <c r="AKY13" s="60">
        <v>25</v>
      </c>
      <c r="AKZ13" s="68"/>
      <c r="ALA13" s="49">
        <v>0</v>
      </c>
      <c r="ALB13" s="60">
        <v>47</v>
      </c>
      <c r="ALC13" s="68"/>
      <c r="ALD13" s="78"/>
      <c r="ALE13" s="49">
        <v>0</v>
      </c>
      <c r="ALF13" s="60">
        <v>30</v>
      </c>
      <c r="ALG13" s="68"/>
      <c r="ALH13" s="49">
        <v>0</v>
      </c>
      <c r="ALI13" s="60">
        <v>15</v>
      </c>
      <c r="ALJ13" s="68"/>
      <c r="ALK13" s="49">
        <v>0</v>
      </c>
      <c r="ALL13" s="60">
        <v>18</v>
      </c>
      <c r="ALM13" s="68"/>
      <c r="ALN13" s="49">
        <v>0</v>
      </c>
      <c r="ALO13" s="60">
        <v>28</v>
      </c>
      <c r="ALP13" s="68"/>
      <c r="ALQ13" s="49">
        <v>0</v>
      </c>
      <c r="ALR13" s="60">
        <v>26</v>
      </c>
      <c r="ALS13" s="68"/>
      <c r="ALT13" s="49">
        <v>0</v>
      </c>
      <c r="ALU13" s="60">
        <v>48</v>
      </c>
      <c r="ALV13" s="68"/>
      <c r="ALW13" s="78"/>
      <c r="ALX13" s="49">
        <v>0</v>
      </c>
      <c r="ALY13" s="60">
        <v>32</v>
      </c>
      <c r="ALZ13" s="68"/>
      <c r="AMA13" s="49">
        <v>0</v>
      </c>
      <c r="AMB13" s="60">
        <v>22</v>
      </c>
      <c r="AMC13" s="68"/>
      <c r="AMD13" s="49">
        <v>0</v>
      </c>
      <c r="AME13" s="60">
        <v>9</v>
      </c>
      <c r="AMF13" s="68"/>
      <c r="AMG13" s="49">
        <v>0</v>
      </c>
      <c r="AMH13" s="60">
        <v>6</v>
      </c>
      <c r="AMI13" s="68"/>
      <c r="AMJ13" s="49">
        <v>0</v>
      </c>
      <c r="AMK13" s="60">
        <v>6</v>
      </c>
      <c r="AML13" s="68"/>
      <c r="AMM13" s="49">
        <v>0</v>
      </c>
      <c r="AMN13" s="60">
        <v>8</v>
      </c>
      <c r="AMO13" s="68"/>
      <c r="AMP13" s="78"/>
      <c r="AMQ13" s="49">
        <v>0</v>
      </c>
      <c r="AMR13" s="60">
        <v>0</v>
      </c>
      <c r="AMS13" s="68"/>
      <c r="AMT13" s="49">
        <v>0</v>
      </c>
      <c r="AMU13" s="60">
        <v>0</v>
      </c>
      <c r="AMV13" s="68"/>
      <c r="AMW13" s="49">
        <v>0</v>
      </c>
      <c r="AMX13" s="60">
        <v>0</v>
      </c>
      <c r="AMY13" s="68"/>
      <c r="AMZ13" s="49">
        <v>0</v>
      </c>
      <c r="ANA13" s="60">
        <v>13</v>
      </c>
      <c r="ANB13" s="68"/>
      <c r="ANC13" s="49">
        <v>0</v>
      </c>
      <c r="AND13" s="60">
        <v>2</v>
      </c>
      <c r="ANE13" s="68"/>
      <c r="ANF13" s="49">
        <v>0</v>
      </c>
      <c r="ANG13" s="60">
        <v>7</v>
      </c>
      <c r="ANH13" s="68"/>
      <c r="ANI13" s="78"/>
      <c r="ANJ13" s="49">
        <v>0</v>
      </c>
      <c r="ANK13" s="60">
        <v>12</v>
      </c>
      <c r="ANL13" s="68"/>
      <c r="ANM13" s="49">
        <v>0</v>
      </c>
      <c r="ANN13" s="60">
        <v>0</v>
      </c>
      <c r="ANO13" s="68"/>
      <c r="ANP13" s="49">
        <v>0</v>
      </c>
      <c r="ANQ13" s="60">
        <v>15</v>
      </c>
      <c r="ANR13" s="68"/>
      <c r="ANS13" s="78"/>
      <c r="ANT13" s="49">
        <v>0</v>
      </c>
      <c r="ANU13" s="60">
        <v>1</v>
      </c>
      <c r="ANV13" s="68"/>
      <c r="ANW13" s="49">
        <v>0</v>
      </c>
      <c r="ANX13" s="60">
        <v>27</v>
      </c>
      <c r="ANY13" s="68"/>
      <c r="ANZ13" s="49">
        <v>0</v>
      </c>
      <c r="AOA13" s="60">
        <v>6</v>
      </c>
      <c r="AOB13" s="68"/>
      <c r="AOC13" s="49">
        <v>0</v>
      </c>
      <c r="AOD13" s="60">
        <v>9</v>
      </c>
      <c r="AOE13" s="68"/>
      <c r="AOF13" s="49">
        <v>0</v>
      </c>
      <c r="AOG13" s="60">
        <v>6</v>
      </c>
      <c r="AOH13" s="68"/>
      <c r="AOI13" s="49">
        <v>0</v>
      </c>
      <c r="AOJ13" s="60">
        <v>3</v>
      </c>
      <c r="AOK13" s="68"/>
      <c r="AOL13" s="49">
        <v>0</v>
      </c>
      <c r="AOM13" s="60">
        <v>14</v>
      </c>
      <c r="AON13" s="68"/>
      <c r="AOO13" s="49">
        <v>0</v>
      </c>
      <c r="AOP13" s="60">
        <v>5</v>
      </c>
      <c r="AOQ13" s="68"/>
      <c r="AOR13" s="49">
        <v>0</v>
      </c>
      <c r="AOS13" s="60">
        <v>7</v>
      </c>
      <c r="AOT13" s="68"/>
      <c r="AOU13" s="78"/>
      <c r="AOV13" s="49">
        <v>0</v>
      </c>
      <c r="AOW13" s="60">
        <v>0</v>
      </c>
      <c r="AOX13" s="68"/>
      <c r="AOY13" s="49">
        <v>0</v>
      </c>
      <c r="AOZ13" s="60">
        <v>0</v>
      </c>
      <c r="APA13" s="68"/>
      <c r="APB13" s="49">
        <v>0</v>
      </c>
      <c r="APC13" s="60">
        <v>0</v>
      </c>
      <c r="APD13" s="68"/>
      <c r="APE13" s="49">
        <v>0</v>
      </c>
      <c r="APF13" s="60">
        <v>0</v>
      </c>
      <c r="APG13" s="68"/>
      <c r="APH13" s="49">
        <v>0</v>
      </c>
      <c r="API13" s="60">
        <v>0</v>
      </c>
      <c r="APJ13" s="68"/>
      <c r="APK13" s="49">
        <v>0</v>
      </c>
      <c r="APL13" s="60"/>
      <c r="APM13" s="68"/>
      <c r="APN13" s="49">
        <v>0</v>
      </c>
      <c r="APO13" s="60">
        <v>0</v>
      </c>
      <c r="APP13" s="68"/>
      <c r="APQ13" s="149"/>
      <c r="APR13" s="149"/>
      <c r="APS13" s="149"/>
      <c r="APT13" s="149"/>
      <c r="APU13" s="49">
        <v>0</v>
      </c>
      <c r="APV13" s="60">
        <v>0</v>
      </c>
      <c r="APW13" s="68"/>
      <c r="APX13" s="49">
        <v>0</v>
      </c>
      <c r="APY13" s="60">
        <v>0</v>
      </c>
      <c r="APZ13" s="68"/>
      <c r="AQA13" s="78"/>
      <c r="AQB13" s="49">
        <v>0</v>
      </c>
      <c r="AQC13" s="60">
        <v>0</v>
      </c>
      <c r="AQD13" s="68"/>
      <c r="AQE13" s="49">
        <v>0</v>
      </c>
      <c r="AQF13" s="60">
        <v>6</v>
      </c>
      <c r="AQG13" s="68"/>
      <c r="AQH13" s="49">
        <v>0</v>
      </c>
      <c r="AQI13" s="60">
        <v>13</v>
      </c>
      <c r="AQJ13" s="68"/>
      <c r="AQK13" s="49">
        <v>0</v>
      </c>
      <c r="AQL13" s="60">
        <v>15</v>
      </c>
      <c r="AQM13" s="68"/>
      <c r="AQN13" s="49">
        <v>0</v>
      </c>
      <c r="AQO13" s="60">
        <v>15</v>
      </c>
      <c r="AQP13" s="68"/>
      <c r="AQQ13" s="49">
        <v>0</v>
      </c>
      <c r="AQR13" s="60">
        <v>9</v>
      </c>
      <c r="AQS13" s="68"/>
      <c r="AQT13" s="78"/>
      <c r="AQU13" s="49">
        <v>0</v>
      </c>
      <c r="AQV13" s="60">
        <v>9</v>
      </c>
      <c r="AQW13" s="68"/>
      <c r="AQX13" s="49">
        <v>0</v>
      </c>
      <c r="AQY13" s="60">
        <v>13</v>
      </c>
      <c r="AQZ13" s="68"/>
      <c r="ARA13" s="49">
        <v>0</v>
      </c>
      <c r="ARB13" s="60">
        <v>16</v>
      </c>
      <c r="ARC13" s="68"/>
      <c r="ARD13" s="49">
        <v>0</v>
      </c>
      <c r="ARE13" s="60">
        <v>3</v>
      </c>
      <c r="ARF13" s="68"/>
      <c r="ARG13" s="49">
        <v>0</v>
      </c>
      <c r="ARH13" s="60">
        <v>12</v>
      </c>
      <c r="ARI13" s="68"/>
      <c r="ARJ13" s="49">
        <v>0</v>
      </c>
      <c r="ARK13" s="60">
        <v>20</v>
      </c>
      <c r="ARL13" s="68"/>
      <c r="ARM13" s="78"/>
      <c r="ARN13" s="49">
        <v>0</v>
      </c>
      <c r="ARO13" s="60">
        <v>10</v>
      </c>
      <c r="ARP13" s="68"/>
      <c r="ARQ13" s="49">
        <v>0</v>
      </c>
      <c r="ARR13" s="60">
        <v>15</v>
      </c>
      <c r="ARS13" s="68"/>
      <c r="ART13" s="49">
        <v>0</v>
      </c>
      <c r="ARU13" s="60">
        <v>20</v>
      </c>
      <c r="ARV13" s="68"/>
      <c r="ARW13" s="49">
        <v>0</v>
      </c>
      <c r="ARX13" s="60">
        <v>6</v>
      </c>
      <c r="ARY13" s="68"/>
      <c r="ARZ13" s="49">
        <v>0</v>
      </c>
      <c r="ASA13" s="60">
        <v>16</v>
      </c>
      <c r="ASB13" s="68"/>
      <c r="ASC13" s="49">
        <v>0</v>
      </c>
      <c r="ASD13" s="60">
        <v>8</v>
      </c>
      <c r="ASE13" s="68"/>
      <c r="ASF13" s="78"/>
      <c r="ASG13" s="49">
        <v>0</v>
      </c>
      <c r="ASH13" s="60">
        <v>14</v>
      </c>
      <c r="ASI13" s="68"/>
      <c r="ASJ13" s="49">
        <v>0</v>
      </c>
      <c r="ASK13" s="60">
        <v>42</v>
      </c>
      <c r="ASL13" s="68"/>
      <c r="ASM13" s="49">
        <v>0</v>
      </c>
      <c r="ASN13" s="60">
        <v>19</v>
      </c>
      <c r="ASO13" s="68"/>
      <c r="ASP13" s="49">
        <v>0</v>
      </c>
      <c r="ASQ13" s="60">
        <v>19</v>
      </c>
      <c r="ASR13" s="68"/>
      <c r="ASS13" s="49">
        <v>0</v>
      </c>
      <c r="AST13" s="60">
        <v>19</v>
      </c>
      <c r="ASU13" s="68"/>
      <c r="ASV13" s="49">
        <v>0</v>
      </c>
      <c r="ASW13" s="60">
        <v>18</v>
      </c>
      <c r="ASX13" s="68"/>
      <c r="ASY13" s="78"/>
      <c r="ASZ13" s="49">
        <v>0</v>
      </c>
      <c r="ATA13" s="60">
        <v>8</v>
      </c>
      <c r="ATB13" s="68"/>
      <c r="ATC13" s="49">
        <v>0</v>
      </c>
      <c r="ATD13" s="60">
        <v>9</v>
      </c>
      <c r="ATE13" s="68"/>
      <c r="ATF13" s="49">
        <v>0</v>
      </c>
      <c r="ATG13" s="60">
        <v>6</v>
      </c>
      <c r="ATH13" s="68"/>
      <c r="ATI13" s="49">
        <v>0</v>
      </c>
      <c r="ATJ13" s="60">
        <v>11</v>
      </c>
      <c r="ATK13" s="68"/>
      <c r="ATL13" s="49">
        <v>0</v>
      </c>
      <c r="ATM13" s="60">
        <v>5</v>
      </c>
      <c r="ATN13" s="68"/>
      <c r="ATO13" s="49">
        <v>0</v>
      </c>
      <c r="ATP13" s="60">
        <v>9</v>
      </c>
      <c r="ATQ13" s="68"/>
      <c r="ATR13" s="78"/>
      <c r="ATS13" s="49">
        <v>0</v>
      </c>
      <c r="ATT13" s="60">
        <v>11</v>
      </c>
      <c r="ATU13" s="68"/>
      <c r="ATV13" s="49">
        <v>0</v>
      </c>
      <c r="ATW13" s="60">
        <v>11</v>
      </c>
      <c r="ATX13" s="68"/>
      <c r="ATY13" s="49">
        <v>0</v>
      </c>
      <c r="ATZ13" s="60">
        <v>10</v>
      </c>
      <c r="AUA13" s="68"/>
      <c r="AUB13" s="49">
        <v>0</v>
      </c>
      <c r="AUC13" s="60">
        <v>13</v>
      </c>
      <c r="AUD13" s="68"/>
      <c r="AUE13" s="49">
        <v>0</v>
      </c>
      <c r="AUF13" s="60">
        <v>9</v>
      </c>
      <c r="AUG13" s="68"/>
      <c r="AUH13" s="49">
        <v>0</v>
      </c>
      <c r="AUI13" s="60">
        <v>12</v>
      </c>
      <c r="AUJ13" s="68"/>
      <c r="AUK13" s="78"/>
      <c r="AUL13" s="49">
        <v>0</v>
      </c>
      <c r="AUM13" s="60">
        <v>10</v>
      </c>
      <c r="AUN13" s="68"/>
      <c r="AUO13" s="49">
        <v>0</v>
      </c>
      <c r="AUP13" s="60">
        <v>7</v>
      </c>
      <c r="AUQ13" s="68"/>
      <c r="AUR13" s="49">
        <v>0</v>
      </c>
      <c r="AUS13" s="60">
        <v>10</v>
      </c>
      <c r="AUT13" s="68"/>
      <c r="AUU13" s="49">
        <v>0</v>
      </c>
      <c r="AUV13" s="60">
        <v>9</v>
      </c>
      <c r="AUW13" s="68"/>
      <c r="AUX13" s="49">
        <v>0</v>
      </c>
      <c r="AUY13" s="60">
        <v>10</v>
      </c>
      <c r="AUZ13" s="68"/>
      <c r="AVA13" s="49">
        <v>0</v>
      </c>
      <c r="AVB13" s="60">
        <v>11</v>
      </c>
      <c r="AVC13" s="68"/>
      <c r="AVD13" s="78"/>
      <c r="AVE13" s="49">
        <v>0</v>
      </c>
      <c r="AVF13" s="60">
        <v>18</v>
      </c>
      <c r="AVG13" s="68"/>
      <c r="AVH13" s="49">
        <v>0</v>
      </c>
      <c r="AVI13" s="60">
        <v>8</v>
      </c>
      <c r="AVJ13" s="68"/>
      <c r="AVK13" s="49">
        <v>0</v>
      </c>
      <c r="AVL13" s="60">
        <v>19</v>
      </c>
      <c r="AVM13" s="68"/>
      <c r="AVN13" s="49">
        <v>0</v>
      </c>
      <c r="AVO13" s="60">
        <v>27</v>
      </c>
      <c r="AVP13" s="68"/>
      <c r="AVQ13" s="49">
        <v>0</v>
      </c>
      <c r="AVR13" s="60">
        <v>13</v>
      </c>
      <c r="AVS13" s="68"/>
      <c r="AVT13" s="49">
        <v>0</v>
      </c>
      <c r="AVU13" s="60">
        <v>13</v>
      </c>
      <c r="AVV13" s="68"/>
      <c r="AVW13" s="78"/>
      <c r="AVX13" s="49">
        <v>0</v>
      </c>
      <c r="AVY13" s="60">
        <v>11</v>
      </c>
      <c r="AVZ13" s="68"/>
      <c r="AWA13" s="49">
        <v>0</v>
      </c>
      <c r="AWB13" s="60">
        <v>13</v>
      </c>
      <c r="AWC13" s="68"/>
      <c r="AWD13" s="49">
        <v>0</v>
      </c>
      <c r="AWE13" s="60">
        <v>12</v>
      </c>
      <c r="AWF13" s="68"/>
      <c r="AWG13" s="49">
        <v>0</v>
      </c>
      <c r="AWH13" s="60">
        <v>10</v>
      </c>
      <c r="AWI13" s="68"/>
      <c r="AWJ13" s="60"/>
      <c r="AWK13" s="60"/>
      <c r="AWL13" s="78"/>
      <c r="AWM13" s="60"/>
      <c r="AWN13" s="60"/>
      <c r="AWO13" s="60"/>
      <c r="AWP13" s="60"/>
      <c r="AWQ13" s="60"/>
      <c r="AWR13" s="60"/>
      <c r="AWS13" s="78"/>
      <c r="AWT13" s="60"/>
      <c r="AWU13" s="60"/>
      <c r="AWV13" s="60"/>
      <c r="AWW13" s="60"/>
      <c r="AWX13" s="60"/>
      <c r="AWY13" s="60"/>
      <c r="AWZ13" s="78"/>
      <c r="AXA13" s="60"/>
      <c r="AXB13" s="60"/>
      <c r="AXC13" s="60"/>
      <c r="AXD13" s="60"/>
      <c r="AXE13" s="60"/>
      <c r="AXF13" s="60"/>
      <c r="AXG13" s="78"/>
      <c r="AXH13" s="60"/>
      <c r="AXI13" s="60"/>
      <c r="AXJ13" s="60"/>
      <c r="AXK13" s="60"/>
      <c r="AXL13" s="60"/>
      <c r="AXM13" s="60"/>
      <c r="AXN13" s="78"/>
      <c r="AXO13" s="60"/>
      <c r="AXP13" s="60"/>
      <c r="AXQ13" s="60"/>
      <c r="AXR13" s="60"/>
      <c r="AXS13" s="60"/>
      <c r="AXT13" s="60"/>
      <c r="AXU13" s="78"/>
      <c r="AXV13" s="60"/>
      <c r="AXW13" s="60"/>
      <c r="AXX13" s="60"/>
      <c r="AXY13" s="60"/>
      <c r="AXZ13" s="60"/>
      <c r="AYA13" s="60"/>
      <c r="AYB13" s="78"/>
      <c r="AYC13" s="60"/>
      <c r="AYD13" s="60"/>
      <c r="AYE13" s="60"/>
      <c r="AYF13" s="60"/>
      <c r="AYG13" s="60"/>
      <c r="AYH13" s="60"/>
      <c r="AYI13" s="78"/>
      <c r="AYJ13" s="60"/>
      <c r="AYK13" s="60"/>
      <c r="AYL13" s="60"/>
      <c r="AYM13" s="60"/>
      <c r="AYN13" s="60"/>
      <c r="AYO13" s="60"/>
      <c r="AYP13" s="78"/>
      <c r="AYQ13" s="60"/>
      <c r="AYR13" s="60"/>
      <c r="AYS13" s="60"/>
      <c r="AYT13" s="60"/>
      <c r="AYU13" s="60"/>
      <c r="AYV13" s="60"/>
      <c r="AYW13" s="78"/>
      <c r="AYX13" s="60"/>
      <c r="AYY13" s="60"/>
      <c r="AYZ13" s="60"/>
      <c r="AZA13" s="60"/>
      <c r="AZB13" s="60"/>
      <c r="AZC13" s="60"/>
      <c r="AZD13" s="78"/>
      <c r="AZE13" s="60"/>
      <c r="AZF13" s="60"/>
      <c r="AZG13" s="60"/>
      <c r="AZH13" s="60"/>
      <c r="AZI13" s="60"/>
      <c r="AZJ13" s="60"/>
      <c r="AZK13" s="78"/>
      <c r="AZL13" s="60"/>
      <c r="AZM13" s="60"/>
      <c r="AZN13" s="60"/>
      <c r="AZO13" s="60"/>
      <c r="AZP13" s="60"/>
      <c r="AZQ13" s="60"/>
      <c r="AZR13" s="78"/>
      <c r="AZS13" s="60"/>
      <c r="AZT13" s="60"/>
      <c r="AZU13" s="60"/>
      <c r="AZV13" s="60"/>
      <c r="AZW13" s="60"/>
      <c r="AZX13" s="60"/>
      <c r="AZY13" s="78"/>
      <c r="AZZ13" s="60"/>
      <c r="BAA13" s="60"/>
      <c r="BAB13" s="60"/>
      <c r="BAC13" s="60"/>
      <c r="BAD13" s="60"/>
      <c r="BAE13" s="60"/>
      <c r="BAF13" s="78"/>
      <c r="BAG13" s="60"/>
      <c r="BAH13" s="60"/>
      <c r="BAI13" s="60"/>
      <c r="BAJ13" s="60"/>
      <c r="BAK13" s="60"/>
      <c r="BAL13" s="60"/>
      <c r="BAM13" s="78"/>
      <c r="BAN13" s="60"/>
      <c r="BAO13" s="60"/>
      <c r="BAP13" s="60"/>
      <c r="BAQ13" s="60"/>
      <c r="BAR13" s="60"/>
      <c r="BAS13" s="60"/>
      <c r="BAT13" s="78"/>
    </row>
    <row r="14" spans="1:1398">
      <c r="D14" s="10"/>
      <c r="E14" s="81"/>
      <c r="F14" s="18"/>
      <c r="G14" s="54"/>
      <c r="H14" s="81"/>
      <c r="I14" s="16"/>
      <c r="J14" s="18"/>
      <c r="K14" s="54"/>
      <c r="L14" s="81"/>
      <c r="M14" s="18"/>
      <c r="N14" s="54"/>
      <c r="O14" s="81"/>
      <c r="P14" s="18"/>
      <c r="Q14" s="54"/>
      <c r="R14" s="81"/>
      <c r="S14" s="18"/>
      <c r="T14" s="54"/>
      <c r="U14" s="81"/>
      <c r="V14" s="18"/>
      <c r="W14" s="54"/>
      <c r="X14" s="81"/>
      <c r="Y14" s="18"/>
      <c r="Z14" s="54"/>
      <c r="AA14" s="81"/>
      <c r="AB14" s="16"/>
      <c r="AC14" s="18"/>
      <c r="AD14" s="54"/>
      <c r="AE14" s="81"/>
      <c r="AF14" s="18"/>
      <c r="AG14" s="54"/>
      <c r="AH14" s="81"/>
      <c r="AI14" s="18"/>
      <c r="AJ14" s="54"/>
      <c r="AK14" s="81"/>
      <c r="AL14" s="18"/>
      <c r="AM14" s="54"/>
      <c r="AN14" s="81"/>
      <c r="AO14" s="18"/>
      <c r="AP14" s="54"/>
      <c r="AQ14" s="81"/>
      <c r="AR14" s="18"/>
      <c r="AS14" s="54"/>
      <c r="AT14" s="81"/>
      <c r="AU14" s="16"/>
      <c r="AV14" s="18"/>
      <c r="AW14" s="54"/>
      <c r="AX14" s="81"/>
      <c r="AY14" s="18"/>
      <c r="AZ14" s="54"/>
      <c r="BA14" s="81"/>
      <c r="BB14" s="18"/>
      <c r="BC14" s="54"/>
      <c r="BD14" s="81"/>
      <c r="BE14" s="18"/>
      <c r="BF14" s="54"/>
      <c r="BG14" s="81"/>
      <c r="BH14" s="18"/>
      <c r="BI14" s="54"/>
      <c r="BJ14" s="81"/>
      <c r="BK14" s="18"/>
      <c r="BL14" s="54"/>
      <c r="BM14" s="81"/>
      <c r="BN14" s="16"/>
      <c r="BO14" s="18"/>
      <c r="BP14" s="54"/>
      <c r="BQ14" s="81"/>
      <c r="BR14" s="18"/>
      <c r="BS14" s="54"/>
      <c r="BT14" s="81"/>
      <c r="BU14" s="18"/>
      <c r="BV14" s="54"/>
      <c r="BW14" s="81"/>
      <c r="BX14" s="18"/>
      <c r="BY14" s="54"/>
      <c r="BZ14" s="81"/>
      <c r="CA14" s="18"/>
      <c r="CB14" s="54"/>
      <c r="CC14" s="81"/>
      <c r="CD14" s="18"/>
      <c r="CE14" s="54"/>
      <c r="CF14" s="81"/>
      <c r="CG14" s="16"/>
      <c r="CH14" s="16"/>
      <c r="CI14" s="18"/>
      <c r="CJ14" s="54"/>
      <c r="CK14" s="81"/>
      <c r="CL14" s="16"/>
      <c r="CM14" s="18"/>
      <c r="CN14" s="54"/>
      <c r="CO14" s="81"/>
      <c r="CP14" s="18"/>
      <c r="CQ14" s="54"/>
      <c r="CR14" s="81"/>
      <c r="CS14" s="18"/>
      <c r="CT14" s="54"/>
      <c r="CU14" s="81"/>
      <c r="CV14" s="16"/>
      <c r="CW14" s="18"/>
      <c r="CX14" s="54"/>
      <c r="CY14" s="81"/>
      <c r="CZ14" s="18"/>
      <c r="DA14" s="54"/>
      <c r="DB14" s="81"/>
      <c r="DC14" s="18"/>
      <c r="DD14" s="54"/>
      <c r="DE14" s="81"/>
      <c r="DF14" s="18"/>
      <c r="DG14" s="54"/>
      <c r="DH14" s="81"/>
      <c r="DI14" s="18"/>
      <c r="DJ14" s="54"/>
      <c r="DK14" s="81"/>
      <c r="DL14" s="16"/>
      <c r="DM14" s="16"/>
      <c r="DN14" s="18"/>
      <c r="DO14" s="54"/>
      <c r="DP14" s="81"/>
      <c r="DQ14" s="18"/>
      <c r="DR14" s="54"/>
      <c r="DS14" s="81"/>
      <c r="DT14" s="18"/>
      <c r="DU14" s="81"/>
      <c r="DV14" s="81"/>
      <c r="DW14" s="18"/>
      <c r="DX14" s="54"/>
      <c r="DY14" s="81"/>
      <c r="DZ14" s="18"/>
      <c r="EA14" s="54"/>
      <c r="EB14" s="81"/>
      <c r="EC14" s="18"/>
      <c r="ED14" s="54"/>
      <c r="EE14" s="81"/>
      <c r="EF14" s="16"/>
      <c r="EG14" s="18"/>
      <c r="EH14" s="54"/>
      <c r="EI14" s="81"/>
      <c r="EJ14" s="18"/>
      <c r="EK14" s="54"/>
      <c r="EL14" s="81"/>
      <c r="EM14" s="18"/>
      <c r="EN14" s="54"/>
      <c r="EO14" s="81"/>
      <c r="EP14" s="18"/>
      <c r="EQ14" s="54"/>
      <c r="ER14" s="81"/>
      <c r="ES14" s="18"/>
      <c r="ET14" s="54"/>
      <c r="EU14" s="81"/>
      <c r="EV14" s="18"/>
      <c r="EW14" s="54"/>
      <c r="EX14" s="81"/>
      <c r="EY14" s="18"/>
      <c r="EZ14" s="54"/>
      <c r="FA14" s="81"/>
      <c r="FB14" s="18"/>
      <c r="FC14" s="54"/>
      <c r="FD14" s="81"/>
      <c r="FE14" s="18"/>
      <c r="FF14" s="54"/>
      <c r="FG14" s="81"/>
      <c r="FH14" s="18"/>
      <c r="FI14" s="54"/>
      <c r="FJ14" s="81"/>
      <c r="FK14" s="16"/>
      <c r="FL14" s="16"/>
      <c r="FM14" s="16"/>
      <c r="FN14" s="16"/>
      <c r="FO14" s="18"/>
      <c r="FP14" s="54"/>
      <c r="FQ14" s="81"/>
      <c r="FR14" s="18"/>
      <c r="FS14" s="54"/>
      <c r="FT14" s="81"/>
      <c r="FU14" s="18"/>
      <c r="FV14" s="54"/>
      <c r="FW14" s="81"/>
      <c r="FX14" s="16"/>
      <c r="FY14" s="18"/>
      <c r="FZ14" s="54"/>
      <c r="GA14" s="81"/>
      <c r="GB14" s="18"/>
      <c r="GC14" s="54"/>
      <c r="GD14" s="81"/>
      <c r="GE14" s="16"/>
      <c r="GF14" s="18"/>
      <c r="GG14" s="54"/>
      <c r="GH14" s="81"/>
      <c r="GI14" s="18"/>
      <c r="GJ14" s="54"/>
      <c r="GK14" s="81"/>
      <c r="GL14" s="18"/>
      <c r="GM14" s="54"/>
      <c r="GN14" s="81"/>
      <c r="GO14" s="18"/>
      <c r="GP14" s="54"/>
      <c r="GQ14" s="81"/>
      <c r="GR14" s="18"/>
      <c r="GS14" s="54"/>
      <c r="GT14" s="81"/>
      <c r="GU14" s="18"/>
      <c r="GV14" s="54"/>
      <c r="GW14" s="81"/>
      <c r="GX14" s="16"/>
      <c r="GY14" s="18"/>
      <c r="GZ14" s="54"/>
      <c r="HA14" s="81"/>
      <c r="HB14" s="18"/>
      <c r="HC14" s="54"/>
      <c r="HD14" s="81"/>
      <c r="HE14" s="18"/>
      <c r="HF14" s="54"/>
      <c r="HG14" s="81"/>
      <c r="HH14" s="18"/>
      <c r="HI14" s="54"/>
      <c r="HJ14" s="81"/>
      <c r="HK14" s="18"/>
      <c r="HL14" s="54"/>
      <c r="HM14" s="81"/>
      <c r="HN14" s="18"/>
      <c r="HO14" s="54"/>
      <c r="HP14" s="81"/>
      <c r="HQ14" s="16"/>
      <c r="HR14" s="18"/>
      <c r="HS14" s="54"/>
      <c r="HT14" s="81"/>
      <c r="HU14" s="18"/>
      <c r="HV14" s="54"/>
      <c r="HW14" s="81"/>
      <c r="HX14" s="18"/>
      <c r="HY14" s="54"/>
      <c r="HZ14" s="81"/>
      <c r="IA14" s="18"/>
      <c r="IB14" s="54"/>
      <c r="IC14" s="81"/>
      <c r="ID14" s="18"/>
      <c r="IE14" s="54"/>
      <c r="IF14" s="81"/>
      <c r="IG14" s="18"/>
      <c r="IH14" s="54"/>
      <c r="II14" s="81"/>
      <c r="IJ14" s="16"/>
      <c r="IK14" s="18"/>
      <c r="IL14" s="54"/>
      <c r="IM14" s="81"/>
      <c r="IN14" s="18"/>
      <c r="IO14" s="54"/>
      <c r="IP14" s="81"/>
      <c r="IQ14" s="18"/>
      <c r="IR14" s="54"/>
      <c r="IS14" s="81"/>
      <c r="IT14" s="18"/>
      <c r="IU14" s="54"/>
      <c r="IV14" s="81"/>
      <c r="IW14" s="18"/>
      <c r="IX14" s="54"/>
      <c r="IY14" s="81"/>
      <c r="IZ14" s="18"/>
      <c r="JA14" s="54"/>
      <c r="JB14" s="81"/>
      <c r="JC14" s="16"/>
      <c r="JD14" s="18"/>
      <c r="JE14" s="54"/>
      <c r="JF14" s="81"/>
      <c r="JG14" s="18"/>
      <c r="JH14" s="54"/>
      <c r="JI14" s="81"/>
      <c r="JJ14" s="18"/>
      <c r="JK14" s="54"/>
      <c r="JL14" s="81"/>
      <c r="JM14" s="18"/>
      <c r="JN14" s="54"/>
      <c r="JO14" s="81"/>
      <c r="JP14" s="18"/>
      <c r="JQ14" s="54"/>
      <c r="JR14" s="81"/>
      <c r="JS14" s="18"/>
      <c r="JT14" s="54"/>
      <c r="JU14" s="81"/>
      <c r="JV14" s="16"/>
      <c r="JW14" s="18"/>
      <c r="JX14" s="54"/>
      <c r="JY14" s="81"/>
      <c r="JZ14" s="18"/>
      <c r="KA14" s="54"/>
      <c r="KB14" s="81"/>
      <c r="KC14" s="18"/>
      <c r="KD14" s="54"/>
      <c r="KE14" s="81"/>
      <c r="KF14" s="18"/>
      <c r="KG14" s="54"/>
      <c r="KH14" s="81"/>
      <c r="KI14" s="18"/>
      <c r="KJ14" s="54"/>
      <c r="KK14" s="81"/>
      <c r="KL14" s="18"/>
      <c r="KM14" s="54"/>
      <c r="KN14" s="81"/>
      <c r="KO14" s="16"/>
      <c r="KP14" s="18"/>
      <c r="KQ14" s="54"/>
      <c r="KR14" s="81"/>
      <c r="KS14" s="18"/>
      <c r="KT14" s="54"/>
      <c r="KU14" s="81"/>
      <c r="KV14" s="18"/>
      <c r="KW14" s="54"/>
      <c r="KX14" s="81"/>
      <c r="KY14" s="18"/>
      <c r="KZ14" s="54"/>
      <c r="LA14" s="81"/>
      <c r="LB14" s="18"/>
      <c r="LC14" s="54"/>
      <c r="LD14" s="81"/>
      <c r="LE14" s="18"/>
      <c r="LF14" s="54"/>
      <c r="LG14" s="81"/>
      <c r="LH14" s="18"/>
      <c r="LI14" s="16"/>
      <c r="LJ14" s="81"/>
      <c r="LK14" s="18"/>
      <c r="LL14" s="54"/>
      <c r="LM14" s="81"/>
      <c r="LN14" s="16"/>
      <c r="LO14" s="16"/>
      <c r="LP14" s="16"/>
      <c r="LQ14" s="16"/>
      <c r="LR14" s="16"/>
      <c r="LS14" s="16"/>
      <c r="LT14" s="18"/>
      <c r="LU14" s="54"/>
      <c r="LV14" s="81"/>
      <c r="LW14" s="18"/>
      <c r="LX14" s="54"/>
      <c r="LY14" s="81"/>
      <c r="LZ14" s="18"/>
      <c r="MA14" s="54"/>
      <c r="MB14" s="81"/>
      <c r="MC14" s="18"/>
      <c r="MD14" s="54"/>
      <c r="ME14" s="81"/>
      <c r="MF14" s="18"/>
      <c r="MG14" s="54"/>
      <c r="MH14" s="81"/>
      <c r="MI14" s="18"/>
      <c r="MJ14" s="54"/>
      <c r="MK14" s="81"/>
      <c r="ML14" s="16"/>
      <c r="MM14" s="18"/>
      <c r="MN14" s="54"/>
      <c r="MO14" s="81"/>
      <c r="MP14" s="18"/>
      <c r="MQ14" s="54"/>
      <c r="MR14" s="81"/>
      <c r="MS14" s="18"/>
      <c r="MT14" s="54"/>
      <c r="MU14" s="81"/>
      <c r="MV14" s="18"/>
      <c r="MW14" s="54"/>
      <c r="MX14" s="81"/>
      <c r="MY14" s="18"/>
      <c r="MZ14" s="54"/>
      <c r="NA14" s="81"/>
      <c r="NB14" s="18"/>
      <c r="NC14" s="54"/>
      <c r="ND14" s="81"/>
      <c r="NE14" s="16"/>
      <c r="NF14" s="18"/>
      <c r="NG14" s="54"/>
      <c r="NH14" s="81"/>
      <c r="NI14" s="18"/>
      <c r="NJ14" s="54"/>
      <c r="NK14" s="81"/>
      <c r="NL14" s="18"/>
      <c r="NM14" s="54"/>
      <c r="NN14" s="81"/>
      <c r="NO14" s="18"/>
      <c r="NP14" s="54"/>
      <c r="NQ14" s="81"/>
      <c r="NR14" s="18"/>
      <c r="NS14" s="54"/>
      <c r="NT14" s="81"/>
      <c r="NU14" s="18"/>
      <c r="NV14" s="54"/>
      <c r="NW14" s="81"/>
      <c r="NX14" s="16"/>
      <c r="NY14" s="18"/>
      <c r="NZ14" s="54"/>
      <c r="OA14" s="81"/>
      <c r="OB14" s="18"/>
      <c r="OC14" s="54"/>
      <c r="OD14" s="81"/>
      <c r="OE14" s="18"/>
      <c r="OF14" s="54"/>
      <c r="OG14" s="81"/>
      <c r="OH14" s="18"/>
      <c r="OI14" s="54"/>
      <c r="OJ14" s="81"/>
      <c r="OK14" s="18"/>
      <c r="OL14" s="54"/>
      <c r="OM14" s="81"/>
      <c r="ON14" s="18"/>
      <c r="OO14" s="54"/>
      <c r="OP14" s="81"/>
      <c r="OQ14" s="16"/>
      <c r="OR14" s="18"/>
      <c r="OS14" s="54"/>
      <c r="OT14" s="81"/>
      <c r="OU14" s="18"/>
      <c r="OV14" s="54"/>
      <c r="OW14" s="81"/>
      <c r="OX14" s="18"/>
      <c r="OY14" s="54"/>
      <c r="OZ14" s="81"/>
      <c r="PA14" s="18"/>
      <c r="PB14" s="54"/>
      <c r="PC14" s="81"/>
      <c r="PD14" s="18"/>
      <c r="PE14" s="54"/>
      <c r="PF14" s="81"/>
      <c r="PG14" s="18"/>
      <c r="PH14" s="54"/>
      <c r="PI14" s="81"/>
      <c r="PJ14" s="16"/>
      <c r="PK14" s="18"/>
      <c r="PL14" s="54"/>
      <c r="PM14" s="81"/>
      <c r="PN14" s="18"/>
      <c r="PO14" s="54"/>
      <c r="PP14" s="81"/>
      <c r="PQ14" s="18"/>
      <c r="PR14" s="54"/>
      <c r="PS14" s="81"/>
      <c r="PT14" s="18"/>
      <c r="PU14" s="54"/>
      <c r="PV14" s="81"/>
      <c r="PW14" s="18"/>
      <c r="PX14" s="54"/>
      <c r="PY14" s="81"/>
      <c r="PZ14" s="18"/>
      <c r="QA14" s="54"/>
      <c r="QB14" s="81"/>
      <c r="QC14" s="16"/>
      <c r="QD14" s="18"/>
      <c r="QE14" s="54"/>
      <c r="QF14" s="81"/>
      <c r="QG14" s="18"/>
      <c r="QH14" s="54"/>
      <c r="QI14" s="81"/>
      <c r="QJ14" s="18"/>
      <c r="QK14" s="54"/>
      <c r="QL14" s="81"/>
      <c r="QM14" s="18"/>
      <c r="QN14" s="54"/>
      <c r="QO14" s="81"/>
      <c r="QP14" s="18"/>
      <c r="QQ14" s="54"/>
      <c r="QR14" s="81"/>
      <c r="QS14" s="18"/>
      <c r="QT14" s="54"/>
      <c r="QU14" s="81"/>
      <c r="QV14" s="16"/>
      <c r="QW14" s="18"/>
      <c r="QX14" s="54"/>
      <c r="QY14" s="81"/>
      <c r="QZ14" s="18"/>
      <c r="RA14" s="54"/>
      <c r="RB14" s="81"/>
      <c r="RC14" s="16"/>
      <c r="RD14" s="18"/>
      <c r="RE14" s="54"/>
      <c r="RF14" s="81"/>
      <c r="RG14" s="18"/>
      <c r="RH14" s="54"/>
      <c r="RI14" s="81"/>
      <c r="RJ14" s="18"/>
      <c r="RK14" s="54"/>
      <c r="RL14" s="81"/>
      <c r="RM14" s="16"/>
      <c r="RN14" s="18"/>
      <c r="RO14" s="54"/>
      <c r="RP14" s="81"/>
      <c r="RQ14" s="18"/>
      <c r="RR14" s="54"/>
      <c r="RS14" s="81"/>
      <c r="RT14" s="18"/>
      <c r="RU14" s="54"/>
      <c r="RV14" s="81"/>
      <c r="RW14" s="18"/>
      <c r="RX14" s="54"/>
      <c r="RY14" s="81"/>
      <c r="RZ14" s="18"/>
      <c r="SA14" s="54"/>
      <c r="SB14" s="81"/>
      <c r="SC14" s="18"/>
      <c r="SD14" s="54"/>
      <c r="SE14" s="81"/>
      <c r="SF14" s="18"/>
      <c r="SG14" s="54"/>
      <c r="SH14" s="81"/>
      <c r="SI14" s="18"/>
      <c r="SJ14" s="54"/>
      <c r="SK14" s="81"/>
      <c r="SL14" s="18"/>
      <c r="SM14" s="54"/>
      <c r="SN14" s="81"/>
      <c r="SO14" s="18"/>
      <c r="SP14" s="54"/>
      <c r="SQ14" s="81"/>
      <c r="SR14" s="16"/>
      <c r="SS14" s="16"/>
      <c r="ST14" s="18"/>
      <c r="SU14" s="54"/>
      <c r="SV14" s="81"/>
      <c r="SW14" s="18"/>
      <c r="SX14" s="54"/>
      <c r="SY14" s="81"/>
      <c r="SZ14" s="18"/>
      <c r="TA14" s="54"/>
      <c r="TB14" s="81"/>
      <c r="TC14" s="18"/>
      <c r="TD14" s="54"/>
      <c r="TE14" s="81"/>
      <c r="TF14" s="18"/>
      <c r="TG14" s="54"/>
      <c r="TH14" s="81"/>
      <c r="TI14" s="18"/>
      <c r="TJ14" s="54"/>
      <c r="TK14" s="81"/>
      <c r="TL14" s="18"/>
      <c r="TM14" s="54"/>
      <c r="TN14" s="81"/>
      <c r="TO14" s="18"/>
      <c r="TP14" s="54"/>
      <c r="TQ14" s="81"/>
      <c r="TR14" s="16"/>
      <c r="TS14" s="18"/>
      <c r="TT14" s="54"/>
      <c r="TU14" s="81"/>
      <c r="TV14" s="18"/>
      <c r="TW14" s="54"/>
      <c r="TX14" s="81"/>
      <c r="TY14" s="18"/>
      <c r="TZ14" s="54"/>
      <c r="UA14" s="81"/>
      <c r="UB14" s="18"/>
      <c r="UC14" s="54"/>
      <c r="UD14" s="81"/>
      <c r="UE14" s="18"/>
      <c r="UF14" s="54"/>
      <c r="UG14" s="81"/>
      <c r="UH14" s="18"/>
      <c r="UI14" s="54"/>
      <c r="UJ14" s="81"/>
      <c r="UK14" s="16"/>
      <c r="UL14" s="16"/>
      <c r="UM14" s="18"/>
      <c r="UN14" s="54"/>
      <c r="UO14" s="81"/>
      <c r="UP14" s="18"/>
      <c r="UQ14" s="54"/>
      <c r="UR14" s="81"/>
      <c r="US14" s="18"/>
      <c r="UT14" s="54"/>
      <c r="UU14" s="81"/>
      <c r="UV14" s="18"/>
      <c r="UW14" s="54"/>
      <c r="UX14" s="81"/>
      <c r="UY14" s="18"/>
      <c r="UZ14" s="54"/>
      <c r="VA14" s="81"/>
      <c r="VB14" s="16"/>
      <c r="VC14" s="18"/>
      <c r="VD14" s="54"/>
      <c r="VE14" s="81"/>
      <c r="VF14" s="18"/>
      <c r="VG14" s="54"/>
      <c r="VH14" s="81"/>
      <c r="VI14" s="18"/>
      <c r="VJ14" s="54"/>
      <c r="VK14" s="81"/>
      <c r="VL14" s="18"/>
      <c r="VM14" s="54"/>
      <c r="VN14" s="81"/>
      <c r="VO14" s="18"/>
      <c r="VP14" s="54"/>
      <c r="VQ14" s="81"/>
      <c r="VR14" s="18"/>
      <c r="VS14" s="54"/>
      <c r="VT14" s="81"/>
      <c r="VU14" s="16"/>
      <c r="VV14" s="16"/>
      <c r="VW14" s="18"/>
      <c r="VX14" s="54"/>
      <c r="VY14" s="81"/>
      <c r="VZ14" s="18"/>
      <c r="WA14" s="54"/>
      <c r="WB14" s="81"/>
      <c r="WC14" s="18"/>
      <c r="WD14" s="54"/>
      <c r="WE14" s="81"/>
      <c r="WF14" s="18"/>
      <c r="WG14" s="54"/>
      <c r="WH14" s="81"/>
      <c r="WI14" s="18"/>
      <c r="WJ14" s="54"/>
      <c r="WK14" s="81"/>
      <c r="WL14" s="18"/>
      <c r="WM14" s="16"/>
      <c r="WN14" s="81"/>
      <c r="WO14" s="18"/>
      <c r="WP14" s="54"/>
      <c r="WQ14" s="81"/>
      <c r="WR14" s="18"/>
      <c r="WS14" s="54"/>
      <c r="WT14" s="81"/>
      <c r="WU14" s="18"/>
      <c r="WV14" s="54"/>
      <c r="WW14" s="81"/>
      <c r="WX14" s="18"/>
      <c r="WY14" s="54"/>
      <c r="WZ14" s="81"/>
      <c r="XA14" s="18"/>
      <c r="XB14" s="54"/>
      <c r="XC14" s="81"/>
      <c r="XD14" s="18"/>
      <c r="XE14" s="54"/>
      <c r="XF14" s="81"/>
      <c r="XG14" s="16"/>
      <c r="XH14" s="18"/>
      <c r="XI14" s="54"/>
      <c r="XJ14" s="81"/>
      <c r="XK14" s="18"/>
      <c r="XL14" s="54"/>
      <c r="XM14" s="81"/>
      <c r="XN14" s="18"/>
      <c r="XO14" s="54"/>
      <c r="XP14" s="81"/>
      <c r="XQ14" s="18"/>
      <c r="XR14" s="54"/>
      <c r="XS14" s="81"/>
      <c r="XT14" s="18"/>
      <c r="XU14" s="54"/>
      <c r="XV14" s="81"/>
      <c r="XW14" s="18"/>
      <c r="XX14" s="54"/>
      <c r="XY14" s="81"/>
      <c r="XZ14" s="18"/>
      <c r="YA14" s="16"/>
      <c r="YB14" s="81"/>
      <c r="YC14" s="18"/>
      <c r="YD14" s="54"/>
      <c r="YE14" s="81"/>
      <c r="YF14" s="18"/>
      <c r="YG14" s="54"/>
      <c r="YH14" s="81"/>
      <c r="YI14" s="18"/>
      <c r="YJ14" s="54"/>
      <c r="YK14" s="81"/>
      <c r="YL14" s="18"/>
      <c r="YM14" s="54"/>
      <c r="YN14" s="81"/>
      <c r="YO14" s="18"/>
      <c r="YP14" s="54"/>
      <c r="YQ14" s="81"/>
      <c r="YR14" s="18"/>
      <c r="YS14" s="54"/>
      <c r="YT14" s="81"/>
      <c r="YU14" s="16"/>
      <c r="YV14" s="18"/>
      <c r="YW14" s="54"/>
      <c r="YX14" s="81"/>
      <c r="YY14" s="18"/>
      <c r="YZ14" s="54"/>
      <c r="ZA14" s="81"/>
      <c r="ZB14" s="18"/>
      <c r="ZC14" s="54"/>
      <c r="ZD14" s="81"/>
      <c r="ZE14" s="18"/>
      <c r="ZF14" s="54"/>
      <c r="ZG14" s="81"/>
      <c r="ZH14" s="18"/>
      <c r="ZI14" s="54"/>
      <c r="ZJ14" s="81"/>
      <c r="ZK14" s="18"/>
      <c r="ZL14" s="54"/>
      <c r="ZM14" s="81"/>
      <c r="ZN14" s="18"/>
      <c r="ZO14" s="54"/>
      <c r="ZP14" s="81"/>
      <c r="ZQ14" s="18"/>
      <c r="ZR14" s="54"/>
      <c r="ZS14" s="81"/>
      <c r="ZT14" s="18"/>
      <c r="ZU14" s="54"/>
      <c r="ZV14" s="81"/>
      <c r="ZW14" s="18"/>
      <c r="ZX14" s="54"/>
      <c r="ZY14" s="81"/>
      <c r="ZZ14" s="18"/>
      <c r="AAA14" s="54"/>
      <c r="AAB14" s="81"/>
      <c r="AAC14" s="18"/>
      <c r="AAD14" s="54"/>
      <c r="AAE14" s="81"/>
      <c r="AAF14" s="18"/>
      <c r="AAG14" s="54"/>
      <c r="AAH14" s="81"/>
      <c r="AAI14" s="16"/>
      <c r="AAJ14" s="18"/>
      <c r="AAK14" s="54"/>
      <c r="AAL14" s="81"/>
      <c r="AAM14" s="18"/>
      <c r="AAN14" s="54"/>
      <c r="AAO14" s="81"/>
      <c r="AAP14" s="18"/>
      <c r="AAQ14" s="54"/>
      <c r="AAR14" s="81"/>
      <c r="AAS14" s="18"/>
      <c r="AAT14" s="54"/>
      <c r="AAU14" s="81"/>
      <c r="AAV14" s="18"/>
      <c r="AAW14" s="54"/>
      <c r="AAX14" s="81"/>
      <c r="AAY14" s="18"/>
      <c r="AAZ14" s="54"/>
      <c r="ABA14" s="81"/>
      <c r="ABB14" s="16"/>
      <c r="ABC14" s="18"/>
      <c r="ABD14" s="54"/>
      <c r="ABE14" s="81"/>
      <c r="ABF14" s="18"/>
      <c r="ABG14" s="54"/>
      <c r="ABH14" s="81"/>
      <c r="ABI14" s="18"/>
      <c r="ABJ14" s="54"/>
      <c r="ABK14" s="81"/>
      <c r="ABL14" s="18"/>
      <c r="ABM14" s="54"/>
      <c r="ABN14" s="81"/>
      <c r="ABO14" s="18"/>
      <c r="ABP14" s="54"/>
      <c r="ABQ14" s="81"/>
      <c r="ABR14" s="18"/>
      <c r="ABS14" s="54"/>
      <c r="ABT14" s="81"/>
      <c r="ABU14" s="16"/>
      <c r="ABV14" s="18"/>
      <c r="ABW14" s="54"/>
      <c r="ABX14" s="81"/>
      <c r="ABY14" s="18"/>
      <c r="ABZ14" s="54"/>
      <c r="ACA14" s="81"/>
      <c r="ACB14" s="18"/>
      <c r="ACC14" s="54"/>
      <c r="ACD14" s="81"/>
      <c r="ACE14" s="18"/>
      <c r="ACF14" s="54"/>
      <c r="ACG14" s="81"/>
      <c r="ACH14" s="18"/>
      <c r="ACI14" s="54"/>
      <c r="ACJ14" s="81"/>
      <c r="ACK14" s="18"/>
      <c r="ACL14" s="54"/>
      <c r="ACM14" s="81"/>
      <c r="ACN14" s="16"/>
      <c r="ACO14" s="18"/>
      <c r="ACP14" s="54"/>
      <c r="ACQ14" s="81"/>
      <c r="ACR14" s="18"/>
      <c r="ACS14" s="54"/>
      <c r="ACT14" s="81"/>
      <c r="ACU14" s="18"/>
      <c r="ACV14" s="54"/>
      <c r="ACW14" s="81"/>
      <c r="ACX14" s="18"/>
      <c r="ACY14" s="54"/>
      <c r="ACZ14" s="81"/>
      <c r="ADA14" s="18"/>
      <c r="ADB14" s="54"/>
      <c r="ADC14" s="81"/>
      <c r="ADD14" s="18"/>
      <c r="ADE14" s="54"/>
      <c r="ADF14" s="81"/>
      <c r="ADG14" s="16"/>
      <c r="ADH14" s="18"/>
      <c r="ADI14" s="54"/>
      <c r="ADJ14" s="81"/>
      <c r="ADK14" s="18"/>
      <c r="ADL14" s="54"/>
      <c r="ADM14" s="81"/>
      <c r="ADN14" s="18"/>
      <c r="ADO14" s="54"/>
      <c r="ADP14" s="81"/>
      <c r="ADQ14" s="18"/>
      <c r="ADR14" s="54"/>
      <c r="ADS14" s="81"/>
      <c r="ADT14" s="18"/>
      <c r="ADU14" s="54"/>
      <c r="ADV14" s="81"/>
      <c r="ADW14" s="16"/>
      <c r="ADX14" s="16"/>
      <c r="ADY14" s="16"/>
      <c r="ADZ14" s="18"/>
      <c r="AEA14" s="54"/>
      <c r="AEB14" s="81"/>
      <c r="AEC14" s="18"/>
      <c r="AED14" s="54"/>
      <c r="AEE14" s="81"/>
      <c r="AEF14" s="18"/>
      <c r="AEG14" s="54"/>
      <c r="AEH14" s="81"/>
      <c r="AEI14" s="18"/>
      <c r="AEJ14" s="16"/>
      <c r="AEK14" s="81"/>
      <c r="AEL14" s="18"/>
      <c r="AEM14" s="54"/>
      <c r="AEN14" s="81"/>
      <c r="AEO14" s="16"/>
      <c r="AEP14" s="18"/>
      <c r="AEQ14" s="54"/>
      <c r="AER14" s="81"/>
      <c r="AES14" s="18"/>
      <c r="AET14" s="54"/>
      <c r="AEU14" s="81"/>
      <c r="AEV14" s="18"/>
      <c r="AEW14" s="54"/>
      <c r="AEX14" s="81"/>
      <c r="AEY14" s="18"/>
      <c r="AEZ14" s="54"/>
      <c r="AFA14" s="81"/>
      <c r="AFB14" s="18"/>
      <c r="AFC14" s="54"/>
      <c r="AFD14" s="81"/>
      <c r="AFE14" s="18"/>
      <c r="AFF14" s="54"/>
      <c r="AFG14" s="81"/>
      <c r="AFH14" s="16"/>
      <c r="AFI14" s="18"/>
      <c r="AFJ14" s="54"/>
      <c r="AFK14" s="81"/>
      <c r="AFL14" s="18"/>
      <c r="AFM14" s="54"/>
      <c r="AFN14" s="81"/>
      <c r="AFO14" s="18"/>
      <c r="AFP14" s="54"/>
      <c r="AFQ14" s="81"/>
      <c r="AFR14" s="18"/>
      <c r="AFS14" s="54"/>
      <c r="AFT14" s="81"/>
      <c r="AFU14" s="18"/>
      <c r="AFV14" s="54"/>
      <c r="AFW14" s="81"/>
      <c r="AFX14" s="18"/>
      <c r="AFY14" s="54"/>
      <c r="AFZ14" s="81"/>
      <c r="AGA14" s="18"/>
      <c r="AGB14" s="16"/>
      <c r="AGC14" s="81"/>
      <c r="AGD14" s="18"/>
      <c r="AGE14" s="54"/>
      <c r="AGF14" s="81"/>
      <c r="AGG14" s="18"/>
      <c r="AGH14" s="54"/>
      <c r="AGI14" s="81"/>
      <c r="AGJ14" s="18"/>
      <c r="AGK14" s="54"/>
      <c r="AGL14" s="81"/>
      <c r="AGM14" s="18"/>
      <c r="AGN14" s="54"/>
      <c r="AGO14" s="81"/>
      <c r="AGP14" s="18"/>
      <c r="AGQ14" s="54"/>
      <c r="AGR14" s="81"/>
      <c r="AGS14" s="18"/>
      <c r="AGT14" s="54"/>
      <c r="AGU14" s="81"/>
      <c r="AGV14" s="16"/>
      <c r="AGW14" s="18"/>
      <c r="AGX14" s="54"/>
      <c r="AGY14" s="81"/>
      <c r="AGZ14" s="18"/>
      <c r="AHA14" s="54"/>
      <c r="AHB14" s="81"/>
      <c r="AHC14" s="18"/>
      <c r="AHD14" s="54"/>
      <c r="AHE14" s="81"/>
      <c r="AHF14" s="18"/>
      <c r="AHG14" s="54"/>
      <c r="AHH14" s="81"/>
      <c r="AHI14" s="18"/>
      <c r="AHJ14" s="54"/>
      <c r="AHK14" s="81"/>
      <c r="AHL14" s="18"/>
      <c r="AHM14" s="54"/>
      <c r="AHN14" s="81"/>
      <c r="AHO14" s="16"/>
      <c r="AHP14" s="18"/>
      <c r="AHQ14" s="54"/>
      <c r="AHR14" s="81"/>
      <c r="AHS14" s="18"/>
      <c r="AHT14" s="54"/>
      <c r="AHU14" s="81"/>
      <c r="AHV14" s="18"/>
      <c r="AHW14" s="54"/>
      <c r="AHX14" s="81"/>
      <c r="AHY14" s="18"/>
      <c r="AHZ14" s="54"/>
      <c r="AIA14" s="81"/>
      <c r="AIB14" s="18"/>
      <c r="AIC14" s="54"/>
      <c r="AID14" s="81"/>
      <c r="AIE14" s="16"/>
      <c r="AIF14" s="16"/>
      <c r="AIG14" s="18"/>
      <c r="AIH14" s="54"/>
      <c r="AII14" s="81"/>
      <c r="AIJ14" s="18"/>
      <c r="AIK14" s="54"/>
      <c r="AIL14" s="81"/>
      <c r="AIM14" s="18"/>
      <c r="AIN14" s="54"/>
      <c r="AIO14" s="81"/>
      <c r="AIP14" s="18"/>
      <c r="AIQ14" s="54"/>
      <c r="AIR14" s="81"/>
      <c r="AIS14" s="16"/>
      <c r="AIT14" s="18"/>
      <c r="AIU14" s="16"/>
      <c r="AIV14" s="81"/>
      <c r="AIW14" s="18"/>
      <c r="AIX14" s="16"/>
      <c r="AIY14" s="81"/>
      <c r="AIZ14" s="18"/>
      <c r="AJA14" s="54"/>
      <c r="AJB14" s="81"/>
      <c r="AJC14" s="18"/>
      <c r="AJD14" s="54"/>
      <c r="AJE14" s="81"/>
      <c r="AJF14" s="18"/>
      <c r="AJG14" s="54"/>
      <c r="AJH14" s="81"/>
      <c r="AJI14" s="18"/>
      <c r="AJJ14" s="54"/>
      <c r="AJK14" s="81"/>
      <c r="AJL14" s="18"/>
      <c r="AJM14" s="54"/>
      <c r="AJN14" s="81"/>
      <c r="AJO14" s="18"/>
      <c r="AJP14" s="54"/>
      <c r="AJQ14" s="81"/>
      <c r="AJR14" s="16"/>
      <c r="AJS14" s="18"/>
      <c r="AJT14" s="54"/>
      <c r="AJU14" s="81"/>
      <c r="AJV14" s="18"/>
      <c r="AJW14" s="54"/>
      <c r="AJX14" s="81"/>
      <c r="AJY14" s="18"/>
      <c r="AJZ14" s="54"/>
      <c r="AKA14" s="81"/>
      <c r="AKB14" s="18"/>
      <c r="AKC14" s="54"/>
      <c r="AKD14" s="81"/>
      <c r="AKE14" s="18"/>
      <c r="AKF14" s="54"/>
      <c r="AKG14" s="81"/>
      <c r="AKH14" s="18"/>
      <c r="AKI14" s="54"/>
      <c r="AKJ14" s="81"/>
      <c r="AKK14" s="16"/>
      <c r="AKL14" s="18"/>
      <c r="AKM14" s="54"/>
      <c r="AKN14" s="81"/>
      <c r="AKO14" s="18"/>
      <c r="AKP14" s="54"/>
      <c r="AKQ14" s="81"/>
      <c r="AKR14" s="18"/>
      <c r="AKS14" s="54"/>
      <c r="AKT14" s="81"/>
      <c r="AKU14" s="18"/>
      <c r="AKV14" s="54"/>
      <c r="AKW14" s="81"/>
      <c r="AKX14" s="18"/>
      <c r="AKY14" s="54"/>
      <c r="AKZ14" s="81"/>
      <c r="ALA14" s="18"/>
      <c r="ALB14" s="54"/>
      <c r="ALC14" s="81"/>
      <c r="ALD14" s="16"/>
      <c r="ALE14" s="18"/>
      <c r="ALF14" s="54"/>
      <c r="ALG14" s="81"/>
      <c r="ALH14" s="18"/>
      <c r="ALI14" s="54"/>
      <c r="ALJ14" s="81"/>
      <c r="ALK14" s="18"/>
      <c r="ALL14" s="54"/>
      <c r="ALM14" s="81"/>
      <c r="ALN14" s="18"/>
      <c r="ALO14" s="54"/>
      <c r="ALP14" s="81"/>
      <c r="ALQ14" s="18"/>
      <c r="ALR14" s="54"/>
      <c r="ALS14" s="81"/>
      <c r="ALT14" s="18"/>
      <c r="ALU14" s="54"/>
      <c r="ALV14" s="81"/>
      <c r="ALW14" s="16"/>
      <c r="ALX14" s="18"/>
      <c r="ALY14" s="54"/>
      <c r="ALZ14" s="81"/>
      <c r="AMA14" s="18"/>
      <c r="AMB14" s="54"/>
      <c r="AMC14" s="81"/>
      <c r="AMD14" s="18"/>
      <c r="AME14" s="54"/>
      <c r="AMF14" s="81"/>
      <c r="AMG14" s="18"/>
      <c r="AMH14" s="54"/>
      <c r="AMI14" s="81"/>
      <c r="AMJ14" s="18"/>
      <c r="AMK14" s="54"/>
      <c r="AML14" s="81"/>
      <c r="AMM14" s="18"/>
      <c r="AMN14" s="54"/>
      <c r="AMO14" s="81"/>
      <c r="AMP14" s="16"/>
      <c r="AMQ14" s="18"/>
      <c r="AMR14" s="54"/>
      <c r="AMS14" s="81"/>
      <c r="AMT14" s="18"/>
      <c r="AMU14" s="54"/>
      <c r="AMV14" s="81"/>
      <c r="AMW14" s="18"/>
      <c r="AMX14" s="54"/>
      <c r="AMY14" s="81"/>
      <c r="AMZ14" s="18"/>
      <c r="ANA14" s="54"/>
      <c r="ANB14" s="81"/>
      <c r="ANC14" s="18"/>
      <c r="AND14" s="54"/>
      <c r="ANE14" s="81"/>
      <c r="ANF14" s="18"/>
      <c r="ANG14" s="54"/>
      <c r="ANH14" s="81"/>
      <c r="ANI14" s="16"/>
      <c r="ANJ14" s="18"/>
      <c r="ANK14" s="54"/>
      <c r="ANL14" s="81"/>
      <c r="ANM14" s="18"/>
      <c r="ANN14" s="54"/>
      <c r="ANO14" s="81"/>
      <c r="ANP14" s="18"/>
      <c r="ANQ14" s="54"/>
      <c r="ANR14" s="81"/>
      <c r="ANS14" s="16"/>
      <c r="ANT14" s="18"/>
      <c r="ANU14" s="54"/>
      <c r="ANV14" s="81"/>
      <c r="ANW14" s="18"/>
      <c r="ANX14" s="54"/>
      <c r="ANY14" s="81"/>
      <c r="ANZ14" s="18"/>
      <c r="AOA14" s="54"/>
      <c r="AOB14" s="81"/>
      <c r="AOC14" s="18"/>
      <c r="AOD14" s="54"/>
      <c r="AOE14" s="81"/>
      <c r="AOF14" s="18"/>
      <c r="AOG14" s="54"/>
      <c r="AOH14" s="81"/>
      <c r="AOI14" s="18"/>
      <c r="AOJ14" s="54"/>
      <c r="AOK14" s="81"/>
      <c r="AOL14" s="18"/>
      <c r="AOM14" s="54"/>
      <c r="AON14" s="81"/>
      <c r="AOO14" s="18"/>
      <c r="AOP14" s="54"/>
      <c r="AOQ14" s="81"/>
      <c r="AOR14" s="18"/>
      <c r="AOS14" s="54"/>
      <c r="AOT14" s="81"/>
      <c r="AOU14" s="16"/>
      <c r="AOV14" s="18"/>
      <c r="AOW14" s="54"/>
      <c r="AOX14" s="81"/>
      <c r="AOY14" s="18"/>
      <c r="AOZ14" s="54"/>
      <c r="APA14" s="81"/>
      <c r="APB14" s="18"/>
      <c r="APC14" s="54"/>
      <c r="APD14" s="81"/>
      <c r="APE14" s="18"/>
      <c r="APF14" s="54"/>
      <c r="APG14" s="81"/>
      <c r="APH14" s="18"/>
      <c r="API14" s="54"/>
      <c r="APJ14" s="81"/>
      <c r="APK14" s="18"/>
      <c r="APL14" s="54"/>
      <c r="APM14" s="81"/>
      <c r="APN14" s="18"/>
      <c r="APO14" s="54"/>
      <c r="APP14" s="81"/>
      <c r="APQ14" s="14"/>
      <c r="APR14" s="14"/>
      <c r="APS14" s="14"/>
      <c r="APT14" s="14"/>
      <c r="APU14" s="18"/>
      <c r="APV14" s="54"/>
      <c r="APW14" s="81"/>
      <c r="APX14" s="18"/>
      <c r="APY14" s="54"/>
      <c r="APZ14" s="81"/>
      <c r="AQA14" s="16"/>
      <c r="AQB14" s="18"/>
      <c r="AQC14" s="54"/>
      <c r="AQD14" s="81"/>
      <c r="AQE14" s="18"/>
      <c r="AQF14" s="54"/>
      <c r="AQG14" s="81"/>
      <c r="AQH14" s="18"/>
      <c r="AQI14" s="54"/>
      <c r="AQJ14" s="81"/>
      <c r="AQK14" s="18"/>
      <c r="AQL14" s="54"/>
      <c r="AQM14" s="81"/>
      <c r="AQN14" s="18"/>
      <c r="AQO14" s="54"/>
      <c r="AQP14" s="81"/>
      <c r="AQQ14" s="18"/>
      <c r="AQR14" s="54"/>
      <c r="AQS14" s="81"/>
      <c r="AQT14" s="16"/>
      <c r="AQU14" s="18"/>
      <c r="AQV14" s="54"/>
      <c r="AQW14" s="81"/>
      <c r="AQX14" s="18"/>
      <c r="AQY14" s="54"/>
      <c r="AQZ14" s="81"/>
      <c r="ARA14" s="18"/>
      <c r="ARB14" s="54"/>
      <c r="ARC14" s="81"/>
      <c r="ARD14" s="18"/>
      <c r="ARE14" s="54"/>
      <c r="ARF14" s="81"/>
      <c r="ARG14" s="18"/>
      <c r="ARH14" s="54"/>
      <c r="ARI14" s="81"/>
      <c r="ARJ14" s="18"/>
      <c r="ARK14" s="54"/>
      <c r="ARL14" s="81"/>
      <c r="ARM14" s="16"/>
      <c r="ARN14" s="18"/>
      <c r="ARO14" s="54"/>
      <c r="ARP14" s="81"/>
      <c r="ARQ14" s="18"/>
      <c r="ARR14" s="54"/>
      <c r="ARS14" s="81"/>
      <c r="ART14" s="18"/>
      <c r="ARU14" s="54"/>
      <c r="ARV14" s="81"/>
      <c r="ARW14" s="18"/>
      <c r="ARX14" s="54"/>
      <c r="ARY14" s="81"/>
      <c r="ARZ14" s="18"/>
      <c r="ASA14" s="54"/>
      <c r="ASB14" s="81"/>
      <c r="ASC14" s="18"/>
      <c r="ASD14" s="54"/>
      <c r="ASE14" s="81"/>
      <c r="ASF14" s="16"/>
      <c r="ASG14" s="18"/>
      <c r="ASH14" s="54"/>
      <c r="ASI14" s="81"/>
      <c r="ASJ14" s="18"/>
      <c r="ASK14" s="54"/>
      <c r="ASL14" s="81"/>
      <c r="ASM14" s="18"/>
      <c r="ASN14" s="54"/>
      <c r="ASO14" s="81"/>
      <c r="ASP14" s="18"/>
      <c r="ASQ14" s="54"/>
      <c r="ASR14" s="81"/>
      <c r="ASS14" s="18"/>
      <c r="AST14" s="54"/>
      <c r="ASU14" s="81"/>
      <c r="ASV14" s="18"/>
      <c r="ASW14" s="54"/>
      <c r="ASX14" s="81"/>
      <c r="ASY14" s="16"/>
      <c r="ASZ14" s="18"/>
      <c r="ATA14" s="54"/>
      <c r="ATB14" s="81"/>
      <c r="ATC14" s="18"/>
      <c r="ATD14" s="54"/>
      <c r="ATE14" s="81"/>
      <c r="ATF14" s="18"/>
      <c r="ATG14" s="54"/>
      <c r="ATH14" s="81"/>
      <c r="ATI14" s="18"/>
      <c r="ATJ14" s="54"/>
      <c r="ATK14" s="81"/>
      <c r="ATL14" s="18"/>
      <c r="ATM14" s="54"/>
      <c r="ATN14" s="81"/>
      <c r="ATO14" s="18"/>
      <c r="ATP14" s="54"/>
      <c r="ATQ14" s="81"/>
      <c r="ATR14" s="16"/>
      <c r="ATS14" s="18"/>
      <c r="ATT14" s="54"/>
      <c r="ATU14" s="81"/>
      <c r="ATV14" s="18"/>
      <c r="ATW14" s="54"/>
      <c r="ATX14" s="81"/>
      <c r="ATY14" s="18"/>
      <c r="ATZ14" s="54"/>
      <c r="AUA14" s="81"/>
      <c r="AUB14" s="18"/>
      <c r="AUC14" s="54"/>
      <c r="AUD14" s="81"/>
      <c r="AUE14" s="18"/>
      <c r="AUF14" s="54"/>
      <c r="AUG14" s="81"/>
      <c r="AUH14" s="18"/>
      <c r="AUI14" s="54"/>
      <c r="AUJ14" s="81"/>
      <c r="AUK14" s="16"/>
      <c r="AUL14" s="18"/>
      <c r="AUM14" s="54"/>
      <c r="AUN14" s="81"/>
      <c r="AUO14" s="18"/>
      <c r="AUP14" s="54"/>
      <c r="AUQ14" s="81"/>
      <c r="AUR14" s="18"/>
      <c r="AUS14" s="54"/>
      <c r="AUT14" s="81"/>
      <c r="AUU14" s="18"/>
      <c r="AUV14" s="54"/>
      <c r="AUW14" s="81"/>
      <c r="AUX14" s="18"/>
      <c r="AUY14" s="54"/>
      <c r="AUZ14" s="81"/>
      <c r="AVA14" s="18"/>
      <c r="AVB14" s="54"/>
      <c r="AVC14" s="81"/>
      <c r="AVD14" s="16"/>
      <c r="AVE14" s="18"/>
      <c r="AVF14" s="54"/>
      <c r="AVG14" s="81"/>
      <c r="AVH14" s="18"/>
      <c r="AVI14" s="54"/>
      <c r="AVJ14" s="81"/>
      <c r="AVK14" s="18"/>
      <c r="AVL14" s="54"/>
      <c r="AVM14" s="81"/>
      <c r="AVN14" s="18"/>
      <c r="AVO14" s="54"/>
      <c r="AVP14" s="81"/>
      <c r="AVQ14" s="18"/>
      <c r="AVR14" s="54"/>
      <c r="AVS14" s="81"/>
      <c r="AVT14" s="18"/>
      <c r="AVU14" s="54"/>
      <c r="AVV14" s="81"/>
      <c r="AVW14" s="16"/>
      <c r="AVX14" s="18"/>
      <c r="AVY14" s="54"/>
      <c r="AVZ14" s="81"/>
      <c r="AWA14" s="18"/>
      <c r="AWB14" s="54"/>
      <c r="AWC14" s="81"/>
      <c r="AWD14" s="18"/>
      <c r="AWE14" s="54"/>
      <c r="AWF14" s="81"/>
      <c r="AWG14" s="18"/>
      <c r="AWH14" s="54"/>
      <c r="AWI14" s="81"/>
      <c r="AWJ14" s="54"/>
      <c r="AWK14" s="54"/>
      <c r="AWL14" s="16"/>
      <c r="AWM14" s="54"/>
      <c r="AWN14" s="54"/>
      <c r="AWO14" s="54"/>
      <c r="AWP14" s="54"/>
      <c r="AWQ14" s="54"/>
      <c r="AWR14" s="54"/>
      <c r="AWS14" s="16"/>
      <c r="AWT14" s="54"/>
      <c r="AWU14" s="54"/>
      <c r="AWV14" s="54"/>
      <c r="AWW14" s="54"/>
      <c r="AWX14" s="54"/>
      <c r="AWY14" s="54"/>
      <c r="AWZ14" s="16"/>
      <c r="AXA14" s="54"/>
      <c r="AXB14" s="54"/>
      <c r="AXC14" s="54"/>
      <c r="AXD14" s="54"/>
      <c r="AXE14" s="54"/>
      <c r="AXF14" s="54"/>
      <c r="AXG14" s="16"/>
      <c r="AXH14" s="54"/>
      <c r="AXI14" s="54"/>
      <c r="AXJ14" s="54"/>
      <c r="AXK14" s="54"/>
      <c r="AXL14" s="54"/>
      <c r="AXM14" s="54"/>
      <c r="AXN14" s="16"/>
      <c r="AXO14" s="54"/>
      <c r="AXP14" s="54"/>
      <c r="AXQ14" s="54"/>
      <c r="AXR14" s="54"/>
      <c r="AXS14" s="54"/>
      <c r="AXT14" s="54"/>
      <c r="AXU14" s="16"/>
      <c r="AXV14" s="54"/>
      <c r="AXW14" s="54"/>
      <c r="AXX14" s="54"/>
      <c r="AXY14" s="54"/>
      <c r="AXZ14" s="54"/>
      <c r="AYA14" s="54"/>
      <c r="AYB14" s="16"/>
      <c r="AYC14" s="54"/>
      <c r="AYD14" s="54"/>
      <c r="AYE14" s="54"/>
      <c r="AYF14" s="54"/>
      <c r="AYG14" s="54"/>
      <c r="AYH14" s="54"/>
      <c r="AYI14" s="16"/>
      <c r="AYJ14" s="54"/>
      <c r="AYK14" s="54"/>
      <c r="AYL14" s="54"/>
      <c r="AYM14" s="54"/>
      <c r="AYN14" s="54"/>
      <c r="AYO14" s="54"/>
      <c r="AYP14" s="16"/>
      <c r="AYQ14" s="54"/>
      <c r="AYR14" s="54"/>
      <c r="AYS14" s="54"/>
      <c r="AYT14" s="54"/>
      <c r="AYU14" s="54"/>
      <c r="AYV14" s="54"/>
      <c r="AYW14" s="16"/>
      <c r="AYX14" s="54"/>
      <c r="AYY14" s="54"/>
      <c r="AYZ14" s="54"/>
      <c r="AZA14" s="54"/>
      <c r="AZB14" s="54"/>
      <c r="AZC14" s="54"/>
      <c r="AZD14" s="16"/>
      <c r="AZE14" s="54"/>
      <c r="AZF14" s="54"/>
      <c r="AZG14" s="54"/>
      <c r="AZH14" s="54"/>
      <c r="AZI14" s="54"/>
      <c r="AZJ14" s="54"/>
      <c r="AZK14" s="16"/>
      <c r="AZL14" s="54"/>
      <c r="AZM14" s="54"/>
      <c r="AZN14" s="54"/>
      <c r="AZO14" s="54"/>
      <c r="AZP14" s="54"/>
      <c r="AZQ14" s="54"/>
      <c r="AZR14" s="16"/>
      <c r="AZS14" s="54"/>
      <c r="AZT14" s="54"/>
      <c r="AZU14" s="54"/>
      <c r="AZV14" s="54"/>
      <c r="AZW14" s="54"/>
      <c r="AZX14" s="54"/>
      <c r="AZY14" s="16"/>
      <c r="AZZ14" s="54"/>
      <c r="BAA14" s="54"/>
      <c r="BAB14" s="54"/>
      <c r="BAC14" s="54"/>
      <c r="BAD14" s="54"/>
      <c r="BAE14" s="54"/>
      <c r="BAF14" s="16"/>
      <c r="BAG14" s="54"/>
      <c r="BAH14" s="54"/>
      <c r="BAI14" s="54"/>
      <c r="BAJ14" s="54"/>
      <c r="BAK14" s="54"/>
      <c r="BAL14" s="54"/>
      <c r="BAM14" s="16"/>
      <c r="BAN14" s="54"/>
      <c r="BAO14" s="54"/>
      <c r="BAP14" s="54"/>
      <c r="BAQ14" s="54"/>
      <c r="BAR14" s="54"/>
      <c r="BAS14" s="54"/>
      <c r="BAT14" s="16"/>
    </row>
    <row r="15" spans="1:1398" s="21" customFormat="1">
      <c r="A15" t="s">
        <v>911</v>
      </c>
      <c r="B15" t="s">
        <v>913</v>
      </c>
      <c r="D15" s="1" t="s">
        <v>2</v>
      </c>
      <c r="E15" s="7" t="s">
        <v>272</v>
      </c>
      <c r="F15" s="61">
        <v>2306</v>
      </c>
      <c r="G15" s="11">
        <v>2318</v>
      </c>
      <c r="H15" s="7" t="s">
        <v>255</v>
      </c>
      <c r="I15" s="15"/>
      <c r="J15" s="61">
        <f>J18+J23+J26-J27+J21</f>
        <v>2301</v>
      </c>
      <c r="K15" s="11">
        <f>K18+K23+K26-K27+K21+K22</f>
        <v>2316</v>
      </c>
      <c r="L15" s="7" t="s">
        <v>320</v>
      </c>
      <c r="M15" s="61">
        <f>M18+M23+M26-M27+M21</f>
        <v>2290</v>
      </c>
      <c r="N15" s="11">
        <f>N18+N23+N26-N27+N21+N22</f>
        <v>2317</v>
      </c>
      <c r="O15" s="7" t="s">
        <v>323</v>
      </c>
      <c r="P15" s="61">
        <f>P18+P23+P26-P27+P21</f>
        <v>2289</v>
      </c>
      <c r="Q15" s="11">
        <f>Q18+Q23+Q26-Q27+Q21+Q22</f>
        <v>2311</v>
      </c>
      <c r="R15" s="7" t="s">
        <v>325</v>
      </c>
      <c r="S15" s="61">
        <f>S18+S23+S26-S27+S21</f>
        <v>2288</v>
      </c>
      <c r="T15" s="11">
        <f>T18+T23+T26-T27+T21+T22</f>
        <v>2302</v>
      </c>
      <c r="U15" s="7" t="s">
        <v>327</v>
      </c>
      <c r="V15" s="61">
        <f>V18+V23+V26-V27+V21</f>
        <v>2283</v>
      </c>
      <c r="W15" s="11">
        <f>W18+W23+W26-W27+W21+W22</f>
        <v>2305</v>
      </c>
      <c r="X15" s="7" t="s">
        <v>328</v>
      </c>
      <c r="Y15" s="61">
        <f>Y18+Y23+Y26-Y27+Y21</f>
        <v>2278</v>
      </c>
      <c r="Z15" s="11">
        <f>Z18+Z23+Z26-Z27+Z21+Z22</f>
        <v>2310</v>
      </c>
      <c r="AA15" s="7" t="s">
        <v>329</v>
      </c>
      <c r="AB15" s="15"/>
      <c r="AC15" s="61">
        <f>AC18+AC23+AC26-AC27+AC21</f>
        <v>2273</v>
      </c>
      <c r="AD15" s="11">
        <f>AD18+AD23+AD26-AD27+AD21+AD22</f>
        <v>2339</v>
      </c>
      <c r="AE15" s="7" t="s">
        <v>331</v>
      </c>
      <c r="AF15" s="61">
        <f>AF18+AF23+AF26-AF27+AF21</f>
        <v>2268</v>
      </c>
      <c r="AG15" s="11">
        <f>AG18+AG23+AG26-AG27+AG21+AG22</f>
        <v>2347</v>
      </c>
      <c r="AH15" s="7" t="s">
        <v>292</v>
      </c>
      <c r="AI15" s="61">
        <f>AI18+AI23+AI26-AI27+AI21</f>
        <v>2263</v>
      </c>
      <c r="AJ15" s="11">
        <f>AJ18+AJ23+AJ26-AJ27+AJ21+AJ22</f>
        <v>2361</v>
      </c>
      <c r="AK15" s="7" t="s">
        <v>335</v>
      </c>
      <c r="AL15" s="61">
        <f>AL18+AL23+AL26-AL27+AL21</f>
        <v>2246</v>
      </c>
      <c r="AM15" s="11">
        <f>AM18+AM23+AM26-AM27+AM21+AM22</f>
        <v>2342</v>
      </c>
      <c r="AN15" s="7" t="s">
        <v>336</v>
      </c>
      <c r="AO15" s="61">
        <f>AO18+AO23+AO26-AO27+AO21</f>
        <v>2239</v>
      </c>
      <c r="AP15" s="11">
        <f>AP18+AP23+AP26-AP27+AP21+AP22</f>
        <v>2329</v>
      </c>
      <c r="AQ15" s="7" t="s">
        <v>317</v>
      </c>
      <c r="AR15" s="61">
        <f>AR18+AR23+AR26-AR27+AR21</f>
        <v>2217</v>
      </c>
      <c r="AS15" s="11">
        <f>AS18+AS23+AS26-AS27+AS21+AS22</f>
        <v>2324</v>
      </c>
      <c r="AT15" s="7" t="s">
        <v>337</v>
      </c>
      <c r="AU15" s="15"/>
      <c r="AV15" s="61">
        <f>AV18+AV23+AV26-AV27+AV21</f>
        <v>2197</v>
      </c>
      <c r="AW15" s="11">
        <f>AW18+AW23+AW26-AW27+AW21+AW22</f>
        <v>2308</v>
      </c>
      <c r="AX15" s="7" t="s">
        <v>283</v>
      </c>
      <c r="AY15" s="61">
        <f>AY18+AY23+AY26-AY27+AY21</f>
        <v>2177</v>
      </c>
      <c r="AZ15" s="11">
        <f>AZ18+AZ23+AZ26-AZ27+AZ21+AZ22</f>
        <v>2307</v>
      </c>
      <c r="BA15" s="7" t="s">
        <v>342</v>
      </c>
      <c r="BB15" s="61">
        <f>BB18+BB23+BB26-BB27+BB21</f>
        <v>2157</v>
      </c>
      <c r="BC15" s="11">
        <f>BC18+BC23+BC26-BC27+BC21+BC22</f>
        <v>2285</v>
      </c>
      <c r="BD15" s="7" t="s">
        <v>256</v>
      </c>
      <c r="BE15" s="61">
        <f>BE18+BE23+BE26-BE27+BE21</f>
        <v>2137</v>
      </c>
      <c r="BF15" s="11">
        <f>BF18+BF23+BF26-BF27+BF21+BF22</f>
        <v>2283</v>
      </c>
      <c r="BG15" s="7" t="s">
        <v>270</v>
      </c>
      <c r="BH15" s="61">
        <f>BH18+BH23+BH26-BH27+BH21</f>
        <v>2117</v>
      </c>
      <c r="BI15" s="11">
        <f>BI18+BI23+BI26-BI27+BI21+BI22</f>
        <v>2275</v>
      </c>
      <c r="BJ15" s="7" t="s">
        <v>346</v>
      </c>
      <c r="BK15" s="61">
        <f>BK18+BK23+BK26-BK27+BK21</f>
        <v>2097</v>
      </c>
      <c r="BL15" s="11">
        <f>BL18+BL23+BL26-BL27+BL21+BL22</f>
        <v>2272</v>
      </c>
      <c r="BM15" s="7" t="s">
        <v>348</v>
      </c>
      <c r="BN15" s="15"/>
      <c r="BO15" s="61">
        <f>BO18+BO23+BO26-BO27+BO21</f>
        <v>2077</v>
      </c>
      <c r="BP15" s="11">
        <f>BP18+BP23+BP26-BP27+BP21+BP22</f>
        <v>2257</v>
      </c>
      <c r="BQ15" s="7" t="s">
        <v>350</v>
      </c>
      <c r="BR15" s="61">
        <f>BR18+BR23+BR26-BR27+BR21</f>
        <v>2057</v>
      </c>
      <c r="BS15" s="11">
        <f>BS18+BS23+BS26-BS27+BS21+BS22</f>
        <v>2256</v>
      </c>
      <c r="BT15" s="7" t="s">
        <v>352</v>
      </c>
      <c r="BU15" s="61">
        <f>BU18+BU23+BU26-BU27+BU21</f>
        <v>2057</v>
      </c>
      <c r="BV15" s="11">
        <f>BV18+BV23+BV26-BV27+BV21+BV22</f>
        <v>2249</v>
      </c>
      <c r="BW15" s="7" t="s">
        <v>274</v>
      </c>
      <c r="BX15" s="61">
        <f>BX18+BX23+BX26-BX27+BX21</f>
        <v>2057</v>
      </c>
      <c r="BY15" s="11">
        <f>BY18+BY23+BY26-BY27+BY21+BY22</f>
        <v>2240</v>
      </c>
      <c r="BZ15" s="7" t="s">
        <v>355</v>
      </c>
      <c r="CA15" s="61">
        <f>CA18+CA23+CA26-CA27+CA21</f>
        <v>2057</v>
      </c>
      <c r="CB15" s="11">
        <f>CB18+CB23+CB26-CB27+CB21+CB22</f>
        <v>2212</v>
      </c>
      <c r="CC15" s="7" t="s">
        <v>277</v>
      </c>
      <c r="CD15" s="61">
        <f>CD18+CD23+CD26-CD27+CD21</f>
        <v>2057</v>
      </c>
      <c r="CE15" s="11">
        <f>CE18+CE23+CE26-CE27+CE21+CE22</f>
        <v>2205</v>
      </c>
      <c r="CF15" s="7" t="s">
        <v>358</v>
      </c>
      <c r="CG15" s="15"/>
      <c r="CH15" s="15"/>
      <c r="CI15" s="61">
        <f>CI18+CI23+CI26-CI27+CI21</f>
        <v>2197</v>
      </c>
      <c r="CJ15" s="11">
        <f>CJ18+CJ23+CJ26-CJ27+CJ21+CJ22</f>
        <v>2200</v>
      </c>
      <c r="CK15" s="7" t="s">
        <v>358</v>
      </c>
      <c r="CL15" s="15"/>
      <c r="CM15" s="61">
        <f>CM18+CM23+CM26-CM27+CM21</f>
        <v>2177</v>
      </c>
      <c r="CN15" s="11">
        <f>CN18+CN23+CN26-CN27+CN21+CN22</f>
        <v>2194</v>
      </c>
      <c r="CO15" s="7" t="s">
        <v>359</v>
      </c>
      <c r="CP15" s="61">
        <f>CP18+CP23+CP26-CP27+CP21</f>
        <v>2177</v>
      </c>
      <c r="CQ15" s="11">
        <f>CQ18+CQ23+CQ26-CQ27+CQ21+CQ22</f>
        <v>2187</v>
      </c>
      <c r="CR15" s="7" t="s">
        <v>359</v>
      </c>
      <c r="CS15" s="61">
        <f>CS18+CS23+CS26-CS27+CS21</f>
        <v>2157</v>
      </c>
      <c r="CT15" s="11">
        <f>CT18+CT23+CT26-CT27+CT21+CT22</f>
        <v>2183</v>
      </c>
      <c r="CU15" s="7" t="s">
        <v>247</v>
      </c>
      <c r="CV15" s="15"/>
      <c r="CW15" s="61">
        <f>CW18+CW23+CW26-CW27+CW21</f>
        <v>2137</v>
      </c>
      <c r="CX15" s="11">
        <f>CX18+CX23+CX26-CX27+CX21+CX22</f>
        <v>2166</v>
      </c>
      <c r="CY15" s="7" t="s">
        <v>284</v>
      </c>
      <c r="CZ15" s="61">
        <f>CZ18+CZ23+CZ26-CZ27+CZ21</f>
        <v>2127</v>
      </c>
      <c r="DA15" s="11">
        <f>DA18+DA23+DA26-DA27+DA21+DA22</f>
        <v>2157</v>
      </c>
      <c r="DB15" s="7" t="s">
        <v>280</v>
      </c>
      <c r="DC15" s="61">
        <f>DC18+DC23+DC26-DC27+DC21</f>
        <v>2117</v>
      </c>
      <c r="DD15" s="11">
        <f>DD18+DD23+DD26-DD27+DD21+DD22</f>
        <v>2146</v>
      </c>
      <c r="DE15" s="7" t="s">
        <v>363</v>
      </c>
      <c r="DF15" s="61">
        <f>DF18+DF23+DF26-DF27+DF21</f>
        <v>2107</v>
      </c>
      <c r="DG15" s="11">
        <f>DG18+DG23+DG26-DG27+DG21+DG22</f>
        <v>2140</v>
      </c>
      <c r="DH15" s="7" t="s">
        <v>364</v>
      </c>
      <c r="DI15" s="61">
        <f>DI18+DI23+DI26-DI27+DI21</f>
        <v>2097</v>
      </c>
      <c r="DJ15" s="11">
        <f>DJ18+DJ23+DJ26-DJ27+DJ21+DJ22</f>
        <v>2131</v>
      </c>
      <c r="DK15" s="7" t="s">
        <v>366</v>
      </c>
      <c r="DL15" s="15"/>
      <c r="DM15" s="15"/>
      <c r="DN15" s="61">
        <f>DN18+DN23+DN26-DN27+DN21</f>
        <v>2087</v>
      </c>
      <c r="DO15" s="11">
        <f>DO18+DO23+DO26-DO27+DO21+DO22</f>
        <v>2121</v>
      </c>
      <c r="DP15" s="7" t="s">
        <v>367</v>
      </c>
      <c r="DQ15" s="61">
        <f>DQ18+DQ23+DQ26-DQ27+DQ21</f>
        <v>2077</v>
      </c>
      <c r="DR15" s="11">
        <f>DR18+DR23+DR26-DR27+DR21+DR22</f>
        <v>2113</v>
      </c>
      <c r="DS15" s="7" t="s">
        <v>369</v>
      </c>
      <c r="DT15" s="61">
        <f>DT18+DT23+DT26-DT27+DT21</f>
        <v>2067</v>
      </c>
      <c r="DU15" s="11">
        <f>DU18+DU23+DU26-DU27+DU21+DU22</f>
        <v>2101</v>
      </c>
      <c r="DV15" s="7" t="s">
        <v>371</v>
      </c>
      <c r="DW15" s="61">
        <f>DW18+DW23+DW26-DW27+DW21</f>
        <v>2057</v>
      </c>
      <c r="DX15" s="11">
        <f>DX18+DX23+DX26-DX27+DX21+DX22</f>
        <v>2099</v>
      </c>
      <c r="DY15" s="7" t="s">
        <v>373</v>
      </c>
      <c r="DZ15" s="61">
        <f>DZ18+DZ23+DZ26-DZ27+DZ21</f>
        <v>2047</v>
      </c>
      <c r="EA15" s="11">
        <f>EA18+EA23+EA26-EA27+EA21+EA22</f>
        <v>2090</v>
      </c>
      <c r="EB15" s="7" t="s">
        <v>375</v>
      </c>
      <c r="EC15" s="61">
        <f>EC18+EC23+EC26-EC27+EC21</f>
        <v>2037</v>
      </c>
      <c r="ED15" s="11">
        <f>ED18+ED23+ED26-ED27+ED21+ED22</f>
        <v>2090</v>
      </c>
      <c r="EE15" s="7" t="s">
        <v>375</v>
      </c>
      <c r="EF15" s="15"/>
      <c r="EG15" s="61">
        <f>EG18+EG23+EG26-EG27+EG21</f>
        <v>2027</v>
      </c>
      <c r="EH15" s="11">
        <f>EH18+EH23+EH26-EH27+EH21+EH22</f>
        <v>2090</v>
      </c>
      <c r="EI15" s="7" t="s">
        <v>375</v>
      </c>
      <c r="EJ15" s="61">
        <f>EJ18+EJ23+EJ26-EJ27+EJ21</f>
        <v>2017</v>
      </c>
      <c r="EK15" s="11">
        <f>EK18+EK23+EK26-EK27+EK21+EK22</f>
        <v>2079</v>
      </c>
      <c r="EL15" s="7" t="s">
        <v>378</v>
      </c>
      <c r="EM15" s="61">
        <f>EM18+EM23+EM26-EM27+EM21</f>
        <v>2007</v>
      </c>
      <c r="EN15" s="11">
        <f>EN18+EN23+EN26-EN27+EN21+EN22</f>
        <v>2079</v>
      </c>
      <c r="EO15" s="7" t="s">
        <v>378</v>
      </c>
      <c r="EP15" s="61">
        <f>EP18+EP23+EP26-EP27+EP21</f>
        <v>1997</v>
      </c>
      <c r="EQ15" s="11">
        <f>EQ18+EQ23+EQ26-EQ27+EQ21+EQ22</f>
        <v>2073</v>
      </c>
      <c r="ER15" s="7" t="s">
        <v>212</v>
      </c>
      <c r="ES15" s="61">
        <f>ES18+ES23+ES26-ES27+ES21</f>
        <v>1987</v>
      </c>
      <c r="ET15" s="11">
        <f>ET18+ET23+ET26-ET27+ET21+ET22</f>
        <v>2072</v>
      </c>
      <c r="EU15" s="7" t="s">
        <v>286</v>
      </c>
      <c r="EV15" s="61">
        <f>EV18+EV23+EV26-EV27+EV21</f>
        <v>1977</v>
      </c>
      <c r="EW15" s="11">
        <f>EW18+EW23+EW26-EW27+EW21+EW22</f>
        <v>2069</v>
      </c>
      <c r="EX15" s="7" t="s">
        <v>381</v>
      </c>
      <c r="EY15" s="61">
        <f>EY18+EY23+EY26-EY27+EY21</f>
        <v>1977</v>
      </c>
      <c r="EZ15" s="11">
        <f>EZ18+EZ23+EZ26-EZ27+EZ21+EZ22</f>
        <v>2064</v>
      </c>
      <c r="FA15" s="7" t="s">
        <v>382</v>
      </c>
      <c r="FB15" s="61">
        <f>FB18+FB23+FB26-FB27+FB21</f>
        <v>1967</v>
      </c>
      <c r="FC15" s="11">
        <f>FC18+FC23+FC26-FC27+FC21+FC22</f>
        <v>2062</v>
      </c>
      <c r="FD15" s="7" t="s">
        <v>384</v>
      </c>
      <c r="FE15" s="61">
        <f>FE18+FE23+FE26-FE27+FE21</f>
        <v>1957</v>
      </c>
      <c r="FF15" s="11">
        <f>FF18+FF23+FF26-FF27+FF21+FF22</f>
        <v>2062</v>
      </c>
      <c r="FG15" s="7" t="s">
        <v>384</v>
      </c>
      <c r="FH15" s="61">
        <f>FH18+FH23+FH26-FH27+FH21</f>
        <v>2037</v>
      </c>
      <c r="FI15" s="11">
        <f>FI18+FI23+FI26-FI27+FI21+FI22</f>
        <v>2062</v>
      </c>
      <c r="FJ15" s="7" t="s">
        <v>384</v>
      </c>
      <c r="FK15" s="15"/>
      <c r="FL15" s="15"/>
      <c r="FM15" s="15"/>
      <c r="FN15" s="15"/>
      <c r="FO15" s="61">
        <f>FO18+FO23+FO26-FO27+FO21</f>
        <v>2027</v>
      </c>
      <c r="FP15" s="11">
        <f>FP18+FP23+FP26-FP27+FP21+FP22</f>
        <v>2069</v>
      </c>
      <c r="FQ15" s="7" t="s">
        <v>328</v>
      </c>
      <c r="FR15" s="61">
        <f>FR18+FR23+FR26-FR27+FR21</f>
        <v>2017</v>
      </c>
      <c r="FS15" s="11">
        <f>FS18+FS23+FS26-FS27+FS21+FS22</f>
        <v>2067</v>
      </c>
      <c r="FT15" s="7" t="s">
        <v>295</v>
      </c>
      <c r="FU15" s="61">
        <f>FU18+FU23+FU26-FU27+FU21</f>
        <v>2017</v>
      </c>
      <c r="FV15" s="11">
        <f>FV18+FV23+FV26-FV27+FV21+FV22</f>
        <v>2088</v>
      </c>
      <c r="FW15" s="7" t="s">
        <v>389</v>
      </c>
      <c r="FX15" s="15"/>
      <c r="FY15" s="61">
        <f>FY18+FY23+FY26-FY27+FY21</f>
        <v>2002</v>
      </c>
      <c r="FZ15" s="11">
        <f>FZ18+FZ23+FZ26-FZ27+FZ21+FZ22</f>
        <v>2075</v>
      </c>
      <c r="GA15" s="7" t="s">
        <v>390</v>
      </c>
      <c r="GB15" s="61">
        <f>GB18+GB23+GB26-GB27+GB21</f>
        <v>2005</v>
      </c>
      <c r="GC15" s="11">
        <f>GC18+GC23+GC26-GC27+GC21+GC22</f>
        <v>2052</v>
      </c>
      <c r="GD15" s="7" t="s">
        <v>300</v>
      </c>
      <c r="GE15" s="15"/>
      <c r="GF15" s="61">
        <f>GF18+GF23+GF26-GF27+GF21</f>
        <v>2008</v>
      </c>
      <c r="GG15" s="11">
        <f>GG18+GG23+GG26-GG27+GG21+GG22</f>
        <v>2039</v>
      </c>
      <c r="GH15" s="7" t="s">
        <v>226</v>
      </c>
      <c r="GI15" s="61">
        <f>GI18+GI23+GI26-GI27+GI21</f>
        <v>2011</v>
      </c>
      <c r="GJ15" s="11">
        <f>GJ18+GJ23+GJ26-GJ27+GJ21+GJ22</f>
        <v>2005</v>
      </c>
      <c r="GK15" s="7" t="s">
        <v>395</v>
      </c>
      <c r="GL15" s="61">
        <f>GL18+GL23+GL26-GL27+GL21</f>
        <v>2009</v>
      </c>
      <c r="GM15" s="11">
        <f>GM18+GM23+GM26-GM27+GM21+GM22</f>
        <v>1983</v>
      </c>
      <c r="GN15" s="7" t="s">
        <v>293</v>
      </c>
      <c r="GO15" s="61">
        <f>GO18+GO23+GO26-GO27+GO21</f>
        <v>2002</v>
      </c>
      <c r="GP15" s="11">
        <f>GP18+GP23+GP26-GP27+GP21+GP22</f>
        <v>1997</v>
      </c>
      <c r="GQ15" s="7" t="s">
        <v>396</v>
      </c>
      <c r="GR15" s="61">
        <f>GR18+GR23+GR26-GR27+GR21</f>
        <v>1995</v>
      </c>
      <c r="GS15" s="11">
        <f>GS18+GS23+GS26-GS27+GS21+GS22</f>
        <v>1974</v>
      </c>
      <c r="GT15" s="7" t="s">
        <v>398</v>
      </c>
      <c r="GU15" s="61">
        <f>GU18+GU23+GU26-GU27+GU21</f>
        <v>1998</v>
      </c>
      <c r="GV15" s="11">
        <f>GV18+GV23+GV26-GV27+GV21+GV22</f>
        <v>1948</v>
      </c>
      <c r="GW15" s="7" t="s">
        <v>401</v>
      </c>
      <c r="GX15" s="15"/>
      <c r="GY15" s="61">
        <f>GY18+GY23+GY26-GY27+GY21</f>
        <v>1981</v>
      </c>
      <c r="GZ15" s="11">
        <f>GZ18+GZ23+GZ26-GZ27+GZ21+GZ22</f>
        <v>1919</v>
      </c>
      <c r="HA15" s="7" t="s">
        <v>403</v>
      </c>
      <c r="HB15" s="61">
        <f>HB18+HB23+HB26-HB27+HB21</f>
        <v>1954</v>
      </c>
      <c r="HC15" s="11">
        <f>HC18+HC23+HC26-HC27+HC21+HC22</f>
        <v>1899</v>
      </c>
      <c r="HD15" s="7" t="s">
        <v>407</v>
      </c>
      <c r="HE15" s="61">
        <f>HE18+HE23+HE26-HE27+HE21</f>
        <v>1964</v>
      </c>
      <c r="HF15" s="11">
        <f>HF18+HF23+HF26-HF27+HF21+HF22</f>
        <v>1911</v>
      </c>
      <c r="HG15" s="7" t="s">
        <v>285</v>
      </c>
      <c r="HH15" s="61">
        <f>HH18+HH23+HH26-HH27+HH21</f>
        <v>1944</v>
      </c>
      <c r="HI15" s="11">
        <f>HI18+HI23+HI26-HI27+HI21+HI22</f>
        <v>1889</v>
      </c>
      <c r="HJ15" s="7" t="s">
        <v>411</v>
      </c>
      <c r="HK15" s="61">
        <f>HK18+HK23+HK26-HK27+HK21</f>
        <v>1917</v>
      </c>
      <c r="HL15" s="11">
        <f>HL18+HL23+HL26-HL27+HL21+HL22</f>
        <v>1886</v>
      </c>
      <c r="HM15" s="7" t="s">
        <v>212</v>
      </c>
      <c r="HN15" s="61">
        <f>HN18+HN23+HN26-HN27+HN21</f>
        <v>1917</v>
      </c>
      <c r="HO15" s="11">
        <f>HO18+HO23+HO26-HO27+HO21+HO22</f>
        <v>1887</v>
      </c>
      <c r="HP15" s="7" t="s">
        <v>363</v>
      </c>
      <c r="HQ15" s="15"/>
      <c r="HR15" s="61">
        <f>HR18+HR23+HR26-HR27+HR21</f>
        <v>1917</v>
      </c>
      <c r="HS15" s="11">
        <f>HS18+HS23+HS26-HS27+HS21+HS22</f>
        <v>1895</v>
      </c>
      <c r="HT15" s="7" t="s">
        <v>248</v>
      </c>
      <c r="HU15" s="61">
        <f>HU18+HU23+HU26-HU27+HU21</f>
        <v>1897</v>
      </c>
      <c r="HV15" s="11">
        <f>HV18+HV23+HV26-HV27+HV21+HV22</f>
        <v>1900</v>
      </c>
      <c r="HW15" s="7" t="s">
        <v>415</v>
      </c>
      <c r="HX15" s="61">
        <f>HX18+HX23+HX26-HX27+HX21</f>
        <v>1912</v>
      </c>
      <c r="HY15" s="11">
        <f>HY18+HY23+HY26-HY27+HY21+HY22</f>
        <v>1919</v>
      </c>
      <c r="HZ15" s="7" t="s">
        <v>417</v>
      </c>
      <c r="IA15" s="61">
        <f>IA18+IA23+IA26-IA27+IA21</f>
        <v>1907</v>
      </c>
      <c r="IB15" s="11">
        <f>IB18+IB23+IB26-IB27+IB21+IB22</f>
        <v>1939</v>
      </c>
      <c r="IC15" s="7" t="s">
        <v>419</v>
      </c>
      <c r="ID15" s="61">
        <f>ID18+ID23+ID26-ID27+ID21</f>
        <v>1906</v>
      </c>
      <c r="IE15" s="11">
        <f>IE18+IE23+IE26-IE27+IE21+IE22</f>
        <v>1948</v>
      </c>
      <c r="IF15" s="7" t="s">
        <v>111</v>
      </c>
      <c r="IG15" s="61">
        <f>IG18+IG23+IG26-IG27+IG21</f>
        <v>1905</v>
      </c>
      <c r="IH15" s="11">
        <f>IH18+IH23+IH26-IH27+IH21+IH22</f>
        <v>1948</v>
      </c>
      <c r="II15" s="7" t="s">
        <v>111</v>
      </c>
      <c r="IJ15" s="15"/>
      <c r="IK15" s="61">
        <f>IK18+IK23+IK26-IK27+IK21</f>
        <v>1974</v>
      </c>
      <c r="IL15" s="11">
        <f>IL18+IL23+IL26-IL27+IL21+IL22</f>
        <v>1957</v>
      </c>
      <c r="IM15" s="7" t="s">
        <v>422</v>
      </c>
      <c r="IN15" s="61">
        <f>IN18+IN23+IN26-IN27+IN21</f>
        <v>1973</v>
      </c>
      <c r="IO15" s="11">
        <f>IO18+IO23+IO26-IO27+IO21+IO22</f>
        <v>1974</v>
      </c>
      <c r="IP15" s="7" t="s">
        <v>240</v>
      </c>
      <c r="IQ15" s="61">
        <f>IQ18+IQ23+IQ26-IQ27+IQ21</f>
        <v>1972</v>
      </c>
      <c r="IR15" s="11">
        <f>IR18+IR23+IR26-IR27+IR21+IR22</f>
        <v>1964</v>
      </c>
      <c r="IS15" s="7" t="s">
        <v>212</v>
      </c>
      <c r="IT15" s="61">
        <f>IT18+IT23+IT26-IT27+IT21</f>
        <v>1971</v>
      </c>
      <c r="IU15" s="11">
        <f>IU18+IU23+IU26-IU27+IU21+IU22</f>
        <v>1987</v>
      </c>
      <c r="IV15" s="7" t="s">
        <v>427</v>
      </c>
      <c r="IW15" s="61">
        <f>IW18+IW23+IW26-IW27+IW21</f>
        <v>1955</v>
      </c>
      <c r="IX15" s="11">
        <f>IX18+IX23+IX26-IX27+IX21+IX22</f>
        <v>1980</v>
      </c>
      <c r="IY15" s="7" t="s">
        <v>428</v>
      </c>
      <c r="IZ15" s="61">
        <f>IZ18+IZ23+IZ26-IZ27+IZ21</f>
        <v>1929</v>
      </c>
      <c r="JA15" s="11">
        <f>JA18+JA23+JA26-JA27+JA21+JA22</f>
        <v>1955</v>
      </c>
      <c r="JB15" s="7" t="s">
        <v>382</v>
      </c>
      <c r="JC15" s="15"/>
      <c r="JD15" s="61">
        <f>JD18+JD23+JD26-JD27+JD21</f>
        <v>1954</v>
      </c>
      <c r="JE15" s="11">
        <f>JE18+JE23+JE26-JE27+JE21+JE22</f>
        <v>1974</v>
      </c>
      <c r="JF15" s="7" t="s">
        <v>240</v>
      </c>
      <c r="JG15" s="61">
        <f>JG18+JG23+JG26-JG27+JG21</f>
        <v>1969</v>
      </c>
      <c r="JH15" s="11">
        <f>JH18+JH23+JH26-JH27+JH21+JH22</f>
        <v>1962</v>
      </c>
      <c r="JI15" s="7" t="s">
        <v>434</v>
      </c>
      <c r="JJ15" s="61">
        <f>JJ18+JJ23+JJ26-JJ27+JJ21</f>
        <v>1968</v>
      </c>
      <c r="JK15" s="11">
        <f>JK18+JK23+JK26-JK27+JK21+JK22</f>
        <v>1974</v>
      </c>
      <c r="JL15" s="7" t="s">
        <v>240</v>
      </c>
      <c r="JM15" s="61">
        <f>JM18+JM23+JM26-JM27+JM21</f>
        <v>1967</v>
      </c>
      <c r="JN15" s="11">
        <f>JN18+JN23+JN26-JN27+JN21+JN22</f>
        <v>1995</v>
      </c>
      <c r="JO15" s="7" t="s">
        <v>438</v>
      </c>
      <c r="JP15" s="61">
        <f>JP18+JP23+JP26-JP27+JP21</f>
        <v>1966</v>
      </c>
      <c r="JQ15" s="11">
        <f>JQ18+JQ23+JQ26-JQ27+JQ21+JQ22</f>
        <v>2015</v>
      </c>
      <c r="JR15" s="7" t="s">
        <v>440</v>
      </c>
      <c r="JS15" s="61">
        <f>JS18+JS23+JS26-JS27+JS21</f>
        <v>1965</v>
      </c>
      <c r="JT15" s="11">
        <f>JT18+JT23+JT26-JT27+JT21+JT22</f>
        <v>2015</v>
      </c>
      <c r="JU15" s="7" t="s">
        <v>440</v>
      </c>
      <c r="JV15" s="15"/>
      <c r="JW15" s="61">
        <f>JW18+JW23+JW26-JW27+JW21</f>
        <v>1974</v>
      </c>
      <c r="JX15" s="11">
        <f>JX18+JX23+JX26-JX27+JX21+JX22</f>
        <v>2025</v>
      </c>
      <c r="JY15" s="7" t="s">
        <v>444</v>
      </c>
      <c r="JZ15" s="61">
        <f>JZ18+JZ23+JZ26-JZ27+JZ21</f>
        <v>1983</v>
      </c>
      <c r="KA15" s="11">
        <f>KA18+KA23+KA26-KA27+KA21+KA22</f>
        <v>2032</v>
      </c>
      <c r="KB15" s="7" t="s">
        <v>446</v>
      </c>
      <c r="KC15" s="61">
        <f>KC18+KC23+KC26-KC27+KC21</f>
        <v>2019</v>
      </c>
      <c r="KD15" s="11">
        <f>KD18+KD23+KD26-KD27+KD21+KD22</f>
        <v>2050</v>
      </c>
      <c r="KE15" s="7" t="s">
        <v>449</v>
      </c>
      <c r="KF15" s="61">
        <f>KF18+KF23+KF26-KF27+KF21</f>
        <v>2028</v>
      </c>
      <c r="KG15" s="11">
        <f>KG18+KG23+KG26-KG27+KG21+KG22</f>
        <v>2059</v>
      </c>
      <c r="KH15" s="7" t="s">
        <v>451</v>
      </c>
      <c r="KI15" s="61">
        <f>KI18+KI23+KI26-KI27+KI21</f>
        <v>2037</v>
      </c>
      <c r="KJ15" s="11">
        <f>KJ18+KJ23+KJ26-KJ27+KJ21+KJ22</f>
        <v>2063</v>
      </c>
      <c r="KK15" s="7" t="s">
        <v>453</v>
      </c>
      <c r="KL15" s="61">
        <f>KL18+KL23+KL26-KL27+KL21</f>
        <v>2046</v>
      </c>
      <c r="KM15" s="11">
        <f>KM18+KM23+KM26-KM27+KM21+KM22</f>
        <v>2079</v>
      </c>
      <c r="KN15" s="7" t="s">
        <v>455</v>
      </c>
      <c r="KO15" s="15"/>
      <c r="KP15" s="61">
        <f>KP18+KP23+KP26-KP27+KP21</f>
        <v>2026</v>
      </c>
      <c r="KQ15" s="11">
        <f>KQ18+KQ23+KQ26-KQ27+KQ21+KQ22</f>
        <v>2069</v>
      </c>
      <c r="KR15" s="7" t="s">
        <v>457</v>
      </c>
      <c r="KS15" s="61">
        <f>KS18+KS23+KS26-KS27+KS21</f>
        <v>2010</v>
      </c>
      <c r="KT15" s="11">
        <f>KT18+KT23+KT26-KT27+KT21+KT22</f>
        <v>2069</v>
      </c>
      <c r="KU15" s="7" t="s">
        <v>457</v>
      </c>
      <c r="KV15" s="61">
        <f>KV18+KV23+KV26-KV27+KV21</f>
        <v>2000</v>
      </c>
      <c r="KW15" s="11">
        <f>KW18+KW23+KW26-KW27+KW21+KW22</f>
        <v>2070</v>
      </c>
      <c r="KX15" s="7" t="s">
        <v>460</v>
      </c>
      <c r="KY15" s="61">
        <f>KY18+KY23+KY26-KY27+KY21</f>
        <v>1990</v>
      </c>
      <c r="KZ15" s="11">
        <f>KZ18+KZ23+KZ26-KZ27+KZ21+KZ22</f>
        <v>2068</v>
      </c>
      <c r="LA15" s="7" t="s">
        <v>462</v>
      </c>
      <c r="LB15" s="61">
        <f>LB18+LB23+LB26-LB27+LB21</f>
        <v>1980</v>
      </c>
      <c r="LC15" s="11">
        <f>LC18+LC23+LC26-LC27+LC21+LC22</f>
        <v>2057</v>
      </c>
      <c r="LD15" s="7" t="s">
        <v>464</v>
      </c>
      <c r="LE15" s="61">
        <f>LE18+LE23+LE26-LE27+LE21</f>
        <v>1970</v>
      </c>
      <c r="LF15" s="11">
        <f>LF18+LF23+LF26-LF27+LF21+LF22</f>
        <v>2053</v>
      </c>
      <c r="LG15" s="7" t="s">
        <v>464</v>
      </c>
      <c r="LH15" s="61">
        <f>LH18+LH23+LH26-LH27+LH21</f>
        <v>1970</v>
      </c>
      <c r="LI15" s="11">
        <f>LI18+LI23+LI26-LI27+LI21+LI22</f>
        <v>2039</v>
      </c>
      <c r="LJ15" s="7" t="s">
        <v>467</v>
      </c>
      <c r="LK15" s="61">
        <f>LK18+LK23+LK26-LK27+LK21</f>
        <v>1960</v>
      </c>
      <c r="LL15" s="11">
        <f>LL18+LL23+LL26-LL27+LL21+LL22</f>
        <v>2039</v>
      </c>
      <c r="LM15" s="7" t="s">
        <v>467</v>
      </c>
      <c r="LN15" s="15"/>
      <c r="LO15" s="15"/>
      <c r="LP15" s="15"/>
      <c r="LQ15" s="15"/>
      <c r="LR15" s="15"/>
      <c r="LS15" s="15"/>
      <c r="LT15" s="61">
        <f>LT18+LT23+LT26-LT27+LT21</f>
        <v>1965</v>
      </c>
      <c r="LU15" s="11">
        <f>LU18+LU23+LU26-LU27+LU21+LU22</f>
        <v>2047</v>
      </c>
      <c r="LV15" s="7" t="s">
        <v>471</v>
      </c>
      <c r="LW15" s="61">
        <f>LW18+LW23+LW26-LW27+LW21</f>
        <v>1970</v>
      </c>
      <c r="LX15" s="11">
        <f>LX18+LX23+LX26-LX27+LX21+LX22</f>
        <v>2039</v>
      </c>
      <c r="LY15" s="7" t="s">
        <v>473</v>
      </c>
      <c r="LZ15" s="61">
        <f>LZ18+LZ23+LZ26-LZ27+LZ21</f>
        <v>1950</v>
      </c>
      <c r="MA15" s="11">
        <f>MA18+MA23+MA26-MA27+MA21+MA22</f>
        <v>2040</v>
      </c>
      <c r="MB15" s="7" t="s">
        <v>396</v>
      </c>
      <c r="MC15" s="61">
        <f>MC18+MC23+MC26-MC27+MC21</f>
        <v>1956</v>
      </c>
      <c r="MD15" s="11">
        <f>MD18+MD23+MD26-MD27+MD21+MD22</f>
        <v>2071</v>
      </c>
      <c r="ME15" s="7" t="s">
        <v>478</v>
      </c>
      <c r="MF15" s="61">
        <f>MF18+MF23+MF26-MF27+MF21</f>
        <v>1962</v>
      </c>
      <c r="MG15" s="11">
        <f>MG18+MG23+MG26-MG27+MG21+MG22</f>
        <v>2106</v>
      </c>
      <c r="MH15" s="7" t="s">
        <v>482</v>
      </c>
      <c r="MI15" s="61">
        <f>MI18+MI23+MI26-MI27+MI21</f>
        <v>1968</v>
      </c>
      <c r="MJ15" s="11">
        <f>MJ18+MJ23+MJ26-MJ27+MJ21+MJ22</f>
        <v>2060</v>
      </c>
      <c r="MK15" s="7" t="s">
        <v>485</v>
      </c>
      <c r="ML15" s="15"/>
      <c r="MM15" s="61">
        <f>MM18+MM23+MM26-MM27+MM21</f>
        <v>1939</v>
      </c>
      <c r="MN15" s="11">
        <f>MN18+MN23+MN26-MN27+MN21+MN22</f>
        <v>2033</v>
      </c>
      <c r="MO15" s="7" t="s">
        <v>488</v>
      </c>
      <c r="MP15" s="61">
        <f>MP18+MP23+MP26-MP27+MP21</f>
        <v>1915</v>
      </c>
      <c r="MQ15" s="11">
        <f>MQ18+MQ23+MQ26-MQ27+MQ21+MQ22</f>
        <v>2017</v>
      </c>
      <c r="MR15" s="7" t="s">
        <v>489</v>
      </c>
      <c r="MS15" s="61">
        <f>MS18+MS23+MS26-MS27+MS21</f>
        <v>1905</v>
      </c>
      <c r="MT15" s="11">
        <f>MT18+MT23+MT26-MT27+MT21+MT22</f>
        <v>2005</v>
      </c>
      <c r="MU15" s="7" t="s">
        <v>491</v>
      </c>
      <c r="MV15" s="61">
        <f>MV18+MV23+MV26-MV27+MV21</f>
        <v>1895</v>
      </c>
      <c r="MW15" s="11">
        <f>MW18+MW23+MW26-MW27+MW21+MW22</f>
        <v>1995</v>
      </c>
      <c r="MX15" s="7" t="s">
        <v>494</v>
      </c>
      <c r="MY15" s="61">
        <f>MY18+MY23+MY26-MY27+MY21</f>
        <v>1885</v>
      </c>
      <c r="MZ15" s="11">
        <f>MZ18+MZ23+MZ26-MZ27+MZ21+MZ22</f>
        <v>1993</v>
      </c>
      <c r="NA15" s="7" t="s">
        <v>375</v>
      </c>
      <c r="NB15" s="61">
        <f>NB18+NB23+NB26-NB27+NB21</f>
        <v>1891</v>
      </c>
      <c r="NC15" s="11">
        <f>NC18+NC23+NC26-NC27+NC21+NC22</f>
        <v>1973</v>
      </c>
      <c r="ND15" s="7" t="s">
        <v>495</v>
      </c>
      <c r="NE15" s="15"/>
      <c r="NF15" s="61">
        <f>NF18+NF23+NF26-NF27+NF21</f>
        <v>1902</v>
      </c>
      <c r="NG15" s="11">
        <f>NG18+NG23+NG26-NG27+NG21+NG22</f>
        <v>1943</v>
      </c>
      <c r="NH15" s="7" t="s">
        <v>496</v>
      </c>
      <c r="NI15" s="61">
        <f>NI18+NI23+NI26-NI27+NI21</f>
        <v>1913</v>
      </c>
      <c r="NJ15" s="11">
        <f>NJ18+NJ23+NJ26-NJ27+NJ21+NJ22</f>
        <v>1929</v>
      </c>
      <c r="NK15" s="7" t="s">
        <v>497</v>
      </c>
      <c r="NL15" s="61">
        <f>NL18+NL23+NL26-NL27+NL21</f>
        <v>1919</v>
      </c>
      <c r="NM15" s="11">
        <f>NM18+NM23+NM26-NM27+NM21+NM22</f>
        <v>1909</v>
      </c>
      <c r="NN15" s="7" t="s">
        <v>499</v>
      </c>
      <c r="NO15" s="61">
        <f>NO18+NO23+NO26-NO27+NO21</f>
        <v>1944</v>
      </c>
      <c r="NP15" s="11">
        <f>NP18+NP23+NP26-NP27+NP21+NP22</f>
        <v>1952</v>
      </c>
      <c r="NQ15" s="7" t="s">
        <v>367</v>
      </c>
      <c r="NR15" s="61">
        <f>NR18+NR23+NR26-NR27+NR21</f>
        <v>1934</v>
      </c>
      <c r="NS15" s="11">
        <f>NS18+NS23+NS26-NS27+NS21+NS22</f>
        <v>1954</v>
      </c>
      <c r="NT15" s="7" t="s">
        <v>503</v>
      </c>
      <c r="NU15" s="61">
        <f>NU18+NU23+NU26-NU27+NU21</f>
        <v>1915</v>
      </c>
      <c r="NV15" s="11">
        <f>NV18+NV23+NV26-NV27+NV21+NV22</f>
        <v>1951</v>
      </c>
      <c r="NW15" s="7" t="s">
        <v>505</v>
      </c>
      <c r="NX15" s="15"/>
      <c r="NY15" s="61">
        <f>NY18+NY23+NY26-NY27+NY21</f>
        <v>1900</v>
      </c>
      <c r="NZ15" s="11">
        <f>NZ18+NZ23+NZ26-NZ27+NZ21+NZ22</f>
        <v>1948</v>
      </c>
      <c r="OA15" s="7" t="s">
        <v>507</v>
      </c>
      <c r="OB15" s="61">
        <f>OB18+OB23+OB26-OB27+OB21</f>
        <v>1880</v>
      </c>
      <c r="OC15" s="11">
        <f>OC18+OC23+OC26-OC27+OC21+OC22</f>
        <v>1930</v>
      </c>
      <c r="OD15" s="7" t="s">
        <v>510</v>
      </c>
      <c r="OE15" s="61">
        <f>OE18+OE23+OE26-OE27+OE21</f>
        <v>1860</v>
      </c>
      <c r="OF15" s="11">
        <f>OF18+OF23+OF26-OF27+OF21+OF22</f>
        <v>1931</v>
      </c>
      <c r="OG15" s="7" t="s">
        <v>512</v>
      </c>
      <c r="OH15" s="61">
        <f>OH18+OH23+OH26-OH27+OH21</f>
        <v>1866</v>
      </c>
      <c r="OI15" s="11">
        <f>OI18+OI23+OI26-OI27+OI21+OI22</f>
        <v>1921</v>
      </c>
      <c r="OJ15" s="7" t="s">
        <v>514</v>
      </c>
      <c r="OK15" s="61">
        <f>OK18+OK23+OK26-OK27+OK21</f>
        <v>1872</v>
      </c>
      <c r="OL15" s="11">
        <f>OL18+OL23+OL26-OL27+OL21+OL22</f>
        <v>1910</v>
      </c>
      <c r="OM15" s="7" t="s">
        <v>515</v>
      </c>
      <c r="ON15" s="61">
        <f>ON18+ON23+ON26-ON27+ON21</f>
        <v>1900</v>
      </c>
      <c r="OO15" s="11">
        <f>OO18+OO23+OO26-OO27+OO21+OO22</f>
        <v>1879</v>
      </c>
      <c r="OP15" s="7" t="s">
        <v>516</v>
      </c>
      <c r="OQ15" s="15"/>
      <c r="OR15" s="61">
        <f>OR18+OR23+OR26-OR27+OR21</f>
        <v>1895</v>
      </c>
      <c r="OS15" s="11">
        <f>OS18+OS23+OS26-OS27+OS21+OS22</f>
        <v>1871</v>
      </c>
      <c r="OT15" s="7" t="s">
        <v>518</v>
      </c>
      <c r="OU15" s="61">
        <f>OU18+OU23+OU26-OU27+OU21</f>
        <v>1885</v>
      </c>
      <c r="OV15" s="11">
        <f>OV18+OV23+OV26-OV27+OV21+OV22</f>
        <v>1865</v>
      </c>
      <c r="OW15" s="7" t="s">
        <v>520</v>
      </c>
      <c r="OX15" s="61">
        <f>OX18+OX23+OX26-OX27+OX21</f>
        <v>1905</v>
      </c>
      <c r="OY15" s="11">
        <f>OY18+OY23+OY26-OY27+OY21+OY22</f>
        <v>1886</v>
      </c>
      <c r="OZ15" s="7" t="s">
        <v>523</v>
      </c>
      <c r="PA15" s="61">
        <f>PA18+PA23+PA26-PA27+PA21</f>
        <v>1895</v>
      </c>
      <c r="PB15" s="11">
        <f>PB18+PB23+PB26-PB27+PB21+PB22</f>
        <v>1887</v>
      </c>
      <c r="PC15" s="7" t="s">
        <v>524</v>
      </c>
      <c r="PD15" s="61">
        <f>PD18+PD23+PD26-PD27+PD21</f>
        <v>1878</v>
      </c>
      <c r="PE15" s="11">
        <f>PE18+PE23+PE26-PE27+PE21+PE22</f>
        <v>1875</v>
      </c>
      <c r="PF15" s="7" t="s">
        <v>527</v>
      </c>
      <c r="PG15" s="61">
        <f>PG18+PG23+PG26-PG27+PG21</f>
        <v>1891</v>
      </c>
      <c r="PH15" s="11">
        <f>PH18+PH23+PH26-PH27+PH21+PH22</f>
        <v>1866</v>
      </c>
      <c r="PI15" s="7" t="s">
        <v>529</v>
      </c>
      <c r="PJ15" s="15"/>
      <c r="PK15" s="61">
        <f>PK18+PK23+PK26-PK27+PK21</f>
        <v>1832</v>
      </c>
      <c r="PL15" s="11">
        <f>PL18+PL23+PL26-PL27+PL21+PL22</f>
        <v>1852</v>
      </c>
      <c r="PM15" s="7" t="s">
        <v>531</v>
      </c>
      <c r="PN15" s="61">
        <f>PN18+PN23+PN26-PN27+PN21</f>
        <v>1812</v>
      </c>
      <c r="PO15" s="11">
        <f>PO18+PO23+PO26-PO27+PO21+PO22</f>
        <v>1845</v>
      </c>
      <c r="PP15" s="7" t="s">
        <v>534</v>
      </c>
      <c r="PQ15" s="61">
        <f>PQ18+PQ23+PQ26-PQ27+PQ21</f>
        <v>1822</v>
      </c>
      <c r="PR15" s="11">
        <f>PR18+PR23+PR26-PR27+PR21+PR22</f>
        <v>1856</v>
      </c>
      <c r="PS15" s="7" t="s">
        <v>535</v>
      </c>
      <c r="PT15" s="61">
        <f>PT18+PT23+PT26-PT27+PT21</f>
        <v>1802</v>
      </c>
      <c r="PU15" s="11">
        <f>PU18+PU23+PU26-PU27+PU21+PU22</f>
        <v>1848</v>
      </c>
      <c r="PV15" s="7" t="s">
        <v>512</v>
      </c>
      <c r="PW15" s="61">
        <f>PW18+PW23+PW26-PW27+PW21</f>
        <v>1775</v>
      </c>
      <c r="PX15" s="11">
        <f>PX18+PX23+PX26-PX27+PX21+PX22</f>
        <v>1841</v>
      </c>
      <c r="PY15" s="7" t="s">
        <v>512</v>
      </c>
      <c r="PZ15" s="61">
        <f>PZ18+PZ23+PZ26-PZ27+PZ21</f>
        <v>1778</v>
      </c>
      <c r="QA15" s="11">
        <f>QA18+QA23+QA26-QA27+QA21+QA22</f>
        <v>1827</v>
      </c>
      <c r="QB15" s="7" t="s">
        <v>515</v>
      </c>
      <c r="QC15" s="15"/>
      <c r="QD15" s="61">
        <f>QD18+QD23+QD26-QD27+QD21</f>
        <v>1818</v>
      </c>
      <c r="QE15" s="11">
        <f>QE18+QE23+QE26-QE27+QE21+QE22</f>
        <v>1836</v>
      </c>
      <c r="QF15" s="7" t="s">
        <v>543</v>
      </c>
      <c r="QG15" s="61">
        <f>QG18+QG23+QG26-QG27+QG21</f>
        <v>1768</v>
      </c>
      <c r="QH15" s="11">
        <f>QH18+QH23+QH26-QH27+QH21+QH22</f>
        <v>1830</v>
      </c>
      <c r="QI15" s="7" t="s">
        <v>545</v>
      </c>
      <c r="QJ15" s="61">
        <f>QJ18+QJ23+QJ26-QJ27+QJ21</f>
        <v>1781</v>
      </c>
      <c r="QK15" s="11">
        <f>QK18+QK23+QK26-QK27+QK21+QK22</f>
        <v>1820</v>
      </c>
      <c r="QL15" s="7" t="s">
        <v>547</v>
      </c>
      <c r="QM15" s="61">
        <f>QM18+QM23+QM26-QM27+QM21</f>
        <v>1784</v>
      </c>
      <c r="QN15" s="11">
        <f>QN18+QN23+QN26-QN27+QN21+QN22</f>
        <v>1840</v>
      </c>
      <c r="QO15" s="7" t="s">
        <v>524</v>
      </c>
      <c r="QP15" s="61">
        <f>QP18+QP23+QP26-QP27+QP21</f>
        <v>1787</v>
      </c>
      <c r="QQ15" s="11">
        <f>QQ18+QQ23+QQ26-QQ27+QQ21+QQ22</f>
        <v>1840</v>
      </c>
      <c r="QR15" s="7" t="s">
        <v>524</v>
      </c>
      <c r="QS15" s="61">
        <f>QS18+QS23+QS26-QS27+QS21</f>
        <v>1790</v>
      </c>
      <c r="QT15" s="11">
        <f>QT18+QT23+QT26-QT27+QT21+QT22</f>
        <v>1839</v>
      </c>
      <c r="QU15" s="7" t="s">
        <v>523</v>
      </c>
      <c r="QV15" s="15"/>
      <c r="QW15" s="61">
        <f>QW18+QW23+QW26-QW27+QW21</f>
        <v>1803</v>
      </c>
      <c r="QX15" s="11">
        <f>QX18+QX23+QX26-QX27+QX21+QX22</f>
        <v>1834</v>
      </c>
      <c r="QY15" s="7" t="s">
        <v>551</v>
      </c>
      <c r="QZ15" s="61">
        <f>QZ18+QZ23+QZ26-QZ27+QZ21</f>
        <v>1823</v>
      </c>
      <c r="RA15" s="11">
        <f>RA18+RA23+RA26-RA27+RA21+RA22</f>
        <v>1859</v>
      </c>
      <c r="RB15" s="7" t="s">
        <v>552</v>
      </c>
      <c r="RC15" s="15"/>
      <c r="RD15" s="61">
        <f>RD18+RD23+RD26-RD27+RD21</f>
        <v>1833</v>
      </c>
      <c r="RE15" s="11">
        <f>RE18+RE23+RE26-RE27+RE21+RE22</f>
        <v>1873</v>
      </c>
      <c r="RF15" s="7" t="s">
        <v>554</v>
      </c>
      <c r="RG15" s="61">
        <f>RG18+RG23+RG26-RG27+RG21</f>
        <v>1816</v>
      </c>
      <c r="RH15" s="11">
        <f>RH18+RH23+RH26-RH27+RH21+RH22</f>
        <v>1855</v>
      </c>
      <c r="RI15" s="7" t="s">
        <v>556</v>
      </c>
      <c r="RJ15" s="61">
        <f>RJ18+RJ23+RJ26-RJ27+RJ21</f>
        <v>1796</v>
      </c>
      <c r="RK15" s="11">
        <f>RK18+RK23+RK26-RK27+RK21+RK22</f>
        <v>1840</v>
      </c>
      <c r="RL15" s="7" t="s">
        <v>547</v>
      </c>
      <c r="RM15" s="15"/>
      <c r="RN15" s="61">
        <f>RN18+RN23+RN26-RN27+RN21</f>
        <v>1806</v>
      </c>
      <c r="RO15" s="11">
        <f>RO18+RO23+RO26-RO27+RO21+RO22</f>
        <v>1831</v>
      </c>
      <c r="RP15" s="7" t="s">
        <v>560</v>
      </c>
      <c r="RQ15" s="61">
        <f>RQ18+RQ23+RQ26-RQ27+RQ21</f>
        <v>1821</v>
      </c>
      <c r="RR15" s="11">
        <f>RR18+RR23+RR26-RR27+RR21+RR22</f>
        <v>1825</v>
      </c>
      <c r="RS15" s="7" t="s">
        <v>531</v>
      </c>
      <c r="RT15" s="61">
        <f>RT18+RT23+RT26-RT27+RT21</f>
        <v>1824</v>
      </c>
      <c r="RU15" s="11">
        <f>RU18+RU23+RU26-RU27+RU21+RU22</f>
        <v>1832</v>
      </c>
      <c r="RV15" s="7" t="s">
        <v>565</v>
      </c>
      <c r="RW15" s="61">
        <f>RW18+RW23+RW26-RW27+RW21</f>
        <v>1812</v>
      </c>
      <c r="RX15" s="11">
        <f>RX18+RX23+RX26-RX27+RX21+RX22</f>
        <v>1832</v>
      </c>
      <c r="RY15" s="7" t="s">
        <v>565</v>
      </c>
      <c r="RZ15" s="61">
        <f>RZ18+RZ23+RZ26-RZ27+RZ21</f>
        <v>1808</v>
      </c>
      <c r="SA15" s="11">
        <f>SA18+SA23+SA26-SA27+SA21+SA22</f>
        <v>1831</v>
      </c>
      <c r="SB15" s="7" t="s">
        <v>560</v>
      </c>
      <c r="SC15" s="61">
        <f>SC18+SC23+SC26-SC27+SC21</f>
        <v>1814</v>
      </c>
      <c r="SD15" s="11">
        <f>SD18+SD23+SD26-SD27+SD21+SD22</f>
        <v>1825</v>
      </c>
      <c r="SE15" s="7" t="s">
        <v>560</v>
      </c>
      <c r="SF15" s="61">
        <f>SF18+SF23+SF26-SF27+SF21</f>
        <v>1827</v>
      </c>
      <c r="SG15" s="11">
        <f>SG18+SG23+SG26-SG27+SG21+SG22</f>
        <v>1831</v>
      </c>
      <c r="SH15" s="7" t="s">
        <v>560</v>
      </c>
      <c r="SI15" s="61">
        <f>SI18+SI23+SI26-SI27+SI21</f>
        <v>1832</v>
      </c>
      <c r="SJ15" s="11">
        <f>SJ18+SJ23+SJ26-SJ27+SJ21+SJ22</f>
        <v>1828</v>
      </c>
      <c r="SK15" s="7" t="s">
        <v>570</v>
      </c>
      <c r="SL15" s="61">
        <f>SL18+SL23+SL26-SL27+SL21</f>
        <v>1817</v>
      </c>
      <c r="SM15" s="11">
        <f>SM18+SM23+SM26-SM27+SM21+SM22</f>
        <v>1817</v>
      </c>
      <c r="SN15" s="7" t="s">
        <v>572</v>
      </c>
      <c r="SO15" s="61">
        <f>SO18+SO23+SO26-SO27+SO21</f>
        <v>1812</v>
      </c>
      <c r="SP15" s="11">
        <f>SP18+SP23+SP26-SP27+SP21+SP22</f>
        <v>1820</v>
      </c>
      <c r="SQ15" s="7" t="s">
        <v>573</v>
      </c>
      <c r="SR15" s="15"/>
      <c r="SS15" s="15"/>
      <c r="ST15" s="61">
        <f>ST18+ST23+ST26-ST27+ST21</f>
        <v>1815</v>
      </c>
      <c r="SU15" s="11">
        <f>SU18+SU23+SU26-SU27+SU21+SU22</f>
        <v>1811</v>
      </c>
      <c r="SV15" s="7" t="s">
        <v>576</v>
      </c>
      <c r="SW15" s="61">
        <f>SW18+SW23+SW26-SW27+SW21</f>
        <v>1805</v>
      </c>
      <c r="SX15" s="11">
        <f>SX18+SX23+SX26-SX27+SX21+SX22</f>
        <v>1803</v>
      </c>
      <c r="SY15" s="7" t="s">
        <v>578</v>
      </c>
      <c r="SZ15" s="61">
        <f>SZ18+SZ23+SZ26-SZ27+SZ21</f>
        <v>1800</v>
      </c>
      <c r="TA15" s="11">
        <f>TA18+TA23+TA26-TA27+TA21+TA22</f>
        <v>1796</v>
      </c>
      <c r="TB15" s="7" t="s">
        <v>580</v>
      </c>
      <c r="TC15" s="61">
        <f>TC18+TC23+TC26-TC27+TC21</f>
        <v>1795</v>
      </c>
      <c r="TD15" s="11">
        <f>TD18+TD23+TD26-TD27+TD21+TD22</f>
        <v>1793</v>
      </c>
      <c r="TE15" s="7" t="s">
        <v>581</v>
      </c>
      <c r="TF15" s="61">
        <f>TF18+TF23+TF26-TF27+TF21</f>
        <v>1795</v>
      </c>
      <c r="TG15" s="11">
        <f>TG18+TG23+TG26-TG27+TG21+TG22</f>
        <v>1805</v>
      </c>
      <c r="TH15" s="7" t="s">
        <v>583</v>
      </c>
      <c r="TI15" s="61">
        <f>TI18+TI23+TI26-TI27+TI21</f>
        <v>1794</v>
      </c>
      <c r="TJ15" s="11">
        <f>TJ18+TJ23+TJ26-TJ27+TJ21+TJ22</f>
        <v>1813</v>
      </c>
      <c r="TK15" s="7" t="s">
        <v>584</v>
      </c>
      <c r="TL15" s="61">
        <f>TL18+TL23+TL26-TL27+TL21</f>
        <v>1785</v>
      </c>
      <c r="TM15" s="11">
        <f>TM18+TM23+TM26-TM27+TM21+TM22</f>
        <v>1812</v>
      </c>
      <c r="TN15" s="7" t="s">
        <v>586</v>
      </c>
      <c r="TO15" s="61">
        <f>TO18+TO23+TO26-TO27+TO21</f>
        <v>1790</v>
      </c>
      <c r="TP15" s="11">
        <f>TP18+TP23+TP26-TP27+TP21+TP22</f>
        <v>1814</v>
      </c>
      <c r="TQ15" s="7" t="s">
        <v>588</v>
      </c>
      <c r="TR15" s="15"/>
      <c r="TS15" s="61">
        <f>TS18+TS23+TS26-TS27+TS21</f>
        <v>1799</v>
      </c>
      <c r="TT15" s="11">
        <f>TT18+TT23+TT26-TT27+TT21+TT22</f>
        <v>1835</v>
      </c>
      <c r="TU15" s="7" t="s">
        <v>591</v>
      </c>
      <c r="TV15" s="61">
        <f>TV18+TV23+TV26-TV27+TV21</f>
        <v>1808</v>
      </c>
      <c r="TW15" s="11">
        <f>TW18+TW23+TW26-TW27+TW21+TW22</f>
        <v>1828</v>
      </c>
      <c r="TX15" s="7" t="s">
        <v>591</v>
      </c>
      <c r="TY15" s="61">
        <f>TY18+TY23+TY26-TY27+TY21</f>
        <v>1817</v>
      </c>
      <c r="TZ15" s="11">
        <f>TZ18+TZ23+TZ26-TZ27+TZ21+TZ22</f>
        <v>1839</v>
      </c>
      <c r="UA15" s="7" t="s">
        <v>556</v>
      </c>
      <c r="UB15" s="61">
        <f>UB18+UB23+UB26-UB27+UB21</f>
        <v>1801</v>
      </c>
      <c r="UC15" s="11">
        <f>UC18+UC23+UC26-UC27+UC21+UC22</f>
        <v>1829</v>
      </c>
      <c r="UD15" s="7" t="s">
        <v>593</v>
      </c>
      <c r="UE15" s="61">
        <f>UE18+UE23+UE26-UE27+UE21</f>
        <v>1810</v>
      </c>
      <c r="UF15" s="11">
        <f>UF18+UF23+UF26-UF27+UF21+UF22</f>
        <v>1833</v>
      </c>
      <c r="UG15" s="7" t="s">
        <v>594</v>
      </c>
      <c r="UH15" s="61">
        <f>UH18+UH23+UH26-UH27+UH21</f>
        <v>1819</v>
      </c>
      <c r="UI15" s="11">
        <f>UI18+UI23+UI26-UI27+UI21+UI22</f>
        <v>1821</v>
      </c>
      <c r="UJ15" s="7" t="s">
        <v>596</v>
      </c>
      <c r="UK15" s="15"/>
      <c r="UL15" s="15"/>
      <c r="UM15" s="61">
        <f>UM18+UM23+UM26-UM27+UM21</f>
        <v>1799</v>
      </c>
      <c r="UN15" s="11">
        <f>UN18+UN23+UN26-UN27+UN21+UN22</f>
        <v>1824</v>
      </c>
      <c r="UO15" s="7" t="s">
        <v>545</v>
      </c>
      <c r="UP15" s="61">
        <f>UP18+UP23+UP26-UP27+UP21</f>
        <v>1808</v>
      </c>
      <c r="UQ15" s="11">
        <f>UQ18+UQ23+UQ26-UQ27+UQ21+UQ22</f>
        <v>1824</v>
      </c>
      <c r="UR15" s="7" t="s">
        <v>545</v>
      </c>
      <c r="US15" s="61">
        <f>US18+US23+US26-US27+US21</f>
        <v>1798</v>
      </c>
      <c r="UT15" s="11">
        <f>UT18+UT23+UT26-UT27+UT21+UT22</f>
        <v>1828</v>
      </c>
      <c r="UU15" s="7" t="s">
        <v>551</v>
      </c>
      <c r="UV15" s="61">
        <f>UV18+UV23+UV26-UV27+UV21</f>
        <v>1807</v>
      </c>
      <c r="UW15" s="11">
        <f>UW18+UW23+UW26-UW27+UW21+UW22</f>
        <v>1826</v>
      </c>
      <c r="UX15" s="7" t="s">
        <v>516</v>
      </c>
      <c r="UY15" s="61">
        <f>UY18+UY23+UY26-UY27+UY21</f>
        <v>1816</v>
      </c>
      <c r="UZ15" s="11">
        <f>UZ18+UZ23+UZ26-UZ27+UZ21+UZ22</f>
        <v>1833</v>
      </c>
      <c r="VA15" s="7" t="s">
        <v>523</v>
      </c>
      <c r="VB15" s="15"/>
      <c r="VC15" s="61">
        <f>VC18+VC23+VC26-VC27+VC21</f>
        <v>1801</v>
      </c>
      <c r="VD15" s="11">
        <f>VD18+VD23+VD26-VD27+VD21+VD22</f>
        <v>1821</v>
      </c>
      <c r="VE15" s="7" t="s">
        <v>515</v>
      </c>
      <c r="VF15" s="61">
        <f>VF18+VF23+VF26-VF27+VF21</f>
        <v>1810</v>
      </c>
      <c r="VG15" s="11">
        <f>VG18+VG23+VG26-VG27+VG21+VG22</f>
        <v>1817</v>
      </c>
      <c r="VH15" s="7" t="s">
        <v>602</v>
      </c>
      <c r="VI15" s="61">
        <f>VI18+VI23+VI26-VI27+VI21</f>
        <v>1800</v>
      </c>
      <c r="VJ15" s="11">
        <f>VJ18+VJ23+VJ26-VJ27+VJ21+VJ22</f>
        <v>1806</v>
      </c>
      <c r="VK15" s="7" t="s">
        <v>565</v>
      </c>
      <c r="VL15" s="61">
        <f>VL18+VL23+VL26-VL27+VL21</f>
        <v>1809</v>
      </c>
      <c r="VM15" s="11">
        <f>VM18+VM23+VM26-VM27+VM21+VM22</f>
        <v>1795</v>
      </c>
      <c r="VN15" s="7" t="s">
        <v>605</v>
      </c>
      <c r="VO15" s="61">
        <f>VO18+VO23+VO26-VO27+VO21</f>
        <v>1794</v>
      </c>
      <c r="VP15" s="11">
        <f>VP18+VP23+VP26-VP27+VP21+VP22</f>
        <v>1780</v>
      </c>
      <c r="VQ15" s="7" t="s">
        <v>607</v>
      </c>
      <c r="VR15" s="61">
        <f>VR18+VR23+VR26-VR27+VR21</f>
        <v>1798</v>
      </c>
      <c r="VS15" s="11">
        <f>VS18+VS23+VS26-VS27+VS21+VS22</f>
        <v>1775</v>
      </c>
      <c r="VT15" s="7" t="s">
        <v>607</v>
      </c>
      <c r="VU15" s="15"/>
      <c r="VV15" s="15"/>
      <c r="VW15" s="61">
        <f>VW18+VW23+VW26-VW27+VW21</f>
        <v>1788</v>
      </c>
      <c r="VX15" s="11">
        <f>VX18+VX23+VX26-VX27+VX21+VX22</f>
        <v>1750</v>
      </c>
      <c r="VY15" s="7" t="s">
        <v>610</v>
      </c>
      <c r="VZ15" s="61">
        <f>VZ18+VZ23+VZ26-VZ27+VZ21</f>
        <v>1792</v>
      </c>
      <c r="WA15" s="11">
        <f>WA18+WA23+WA26-WA27+WA21+WA22</f>
        <v>1741</v>
      </c>
      <c r="WB15" s="7" t="s">
        <v>572</v>
      </c>
      <c r="WC15" s="61">
        <f>WC18+WC23+WC26-WC27+WC21</f>
        <v>1782</v>
      </c>
      <c r="WD15" s="11">
        <f>WD18+WD23+WD26-WD27+WD21+WD22</f>
        <v>1747</v>
      </c>
      <c r="WE15" s="7" t="s">
        <v>613</v>
      </c>
      <c r="WF15" s="61">
        <f>WF18+WF23+WF26-WF27+WF21</f>
        <v>1786</v>
      </c>
      <c r="WG15" s="11">
        <f>WG18+WG23+WG26-WG27+WG21+WG22</f>
        <v>1746</v>
      </c>
      <c r="WH15" s="7" t="s">
        <v>614</v>
      </c>
      <c r="WI15" s="61">
        <f>WI18+WI23+WI26-WI27+WI21</f>
        <v>1776</v>
      </c>
      <c r="WJ15" s="11">
        <f>WJ18+WJ23+WJ26-WJ27+WJ21+WJ22</f>
        <v>1722</v>
      </c>
      <c r="WK15" s="7" t="s">
        <v>614</v>
      </c>
      <c r="WL15" s="61">
        <f>WL18+WL23+WL26-WL27+WL21</f>
        <v>1776</v>
      </c>
      <c r="WM15" s="11">
        <f>WM18+WM23+WM26-WM27+WM21+WM22</f>
        <v>1716</v>
      </c>
      <c r="WN15" s="7" t="s">
        <v>614</v>
      </c>
      <c r="WO15" s="61">
        <f>WO18+WO23+WO26-WO27+WO21</f>
        <v>1785</v>
      </c>
      <c r="WP15" s="11">
        <f>WP18+WP23+WP26-WP27+WP21+WP22</f>
        <v>1707</v>
      </c>
      <c r="WQ15" s="7" t="s">
        <v>614</v>
      </c>
      <c r="WR15" s="61">
        <f>WR18+WR23+WR26-WR27+WR21</f>
        <v>1775</v>
      </c>
      <c r="WS15" s="11">
        <f>WS18+WS23+WS26-WS27+WS21+WS22</f>
        <v>1704</v>
      </c>
      <c r="WT15" s="7" t="s">
        <v>618</v>
      </c>
      <c r="WU15" s="61">
        <f>WU18+WU23+WU26-WU27+WU21</f>
        <v>1765</v>
      </c>
      <c r="WV15" s="11">
        <f>WV18+WV23+WV26-WV27+WV21+WV22</f>
        <v>1706</v>
      </c>
      <c r="WW15" s="7" t="s">
        <v>618</v>
      </c>
      <c r="WX15" s="61">
        <f>WX18+WX23+WX26-WX27+WX21</f>
        <v>1755</v>
      </c>
      <c r="WY15" s="11">
        <f>WY18+WY23+WY26-WY27+WY21+WY22</f>
        <v>1707</v>
      </c>
      <c r="WZ15" s="7" t="s">
        <v>620</v>
      </c>
      <c r="XA15" s="61">
        <f>XA18+XA23+XA26-XA27+XA21</f>
        <v>1764</v>
      </c>
      <c r="XB15" s="11">
        <f>XB18+XB23+XB26-XB27+XB21+XB22</f>
        <v>1709</v>
      </c>
      <c r="XC15" s="7" t="s">
        <v>622</v>
      </c>
      <c r="XD15" s="61">
        <f>XD18+XD23+XD26-XD27+XD21</f>
        <v>1773</v>
      </c>
      <c r="XE15" s="11">
        <f>XE18+XE23+XE26-XE27+XE21+XE22</f>
        <v>1701</v>
      </c>
      <c r="XF15" s="7" t="s">
        <v>624</v>
      </c>
      <c r="XG15" s="15"/>
      <c r="XH15" s="61">
        <f>XH18+XH23+XH26-XH27+XH21</f>
        <v>1772</v>
      </c>
      <c r="XI15" s="11">
        <f>XI18+XI23+XI26-XI27+XI21+XI22</f>
        <v>1679</v>
      </c>
      <c r="XJ15" s="7" t="s">
        <v>626</v>
      </c>
      <c r="XK15" s="61">
        <f>XK18+XK23+XK26-XK27+XK21</f>
        <v>1771</v>
      </c>
      <c r="XL15" s="11">
        <f>XL18+XL23+XL26-XL27+XL21+XL22</f>
        <v>1675</v>
      </c>
      <c r="XM15" s="7" t="s">
        <v>627</v>
      </c>
      <c r="XN15" s="61">
        <f>XN18+XN23+XN26-XN27+XN21</f>
        <v>1751</v>
      </c>
      <c r="XO15" s="11">
        <f>XO18+XO23+XO26-XO27+XO21+XO22</f>
        <v>1669</v>
      </c>
      <c r="XP15" s="7" t="s">
        <v>629</v>
      </c>
      <c r="XQ15" s="61">
        <f>XQ18+XQ23+XQ26-XQ27+XQ21</f>
        <v>1656</v>
      </c>
      <c r="XR15" s="11">
        <f>XR18+XR23+XR26-XR27+XR21+XR22</f>
        <v>1662</v>
      </c>
      <c r="XS15" s="7" t="s">
        <v>554</v>
      </c>
      <c r="XT15" s="61">
        <f>XT18+XT23+XT26-XT27+XT21</f>
        <v>1665</v>
      </c>
      <c r="XU15" s="11">
        <f>XU18+XU23+XU26-XU27+XU21+XU22</f>
        <v>1647</v>
      </c>
      <c r="XV15" s="7" t="s">
        <v>554</v>
      </c>
      <c r="XW15" s="61">
        <f>XW18+XW23+XW26-XW27+XW21</f>
        <v>1674</v>
      </c>
      <c r="XX15" s="11">
        <f>XX18+XX23+XX26-XX27+XX21+XX22</f>
        <v>1636</v>
      </c>
      <c r="XY15" s="7" t="s">
        <v>554</v>
      </c>
      <c r="XZ15" s="61">
        <f>XZ18+XZ23+XZ26-XZ27+XZ21</f>
        <v>1677</v>
      </c>
      <c r="YA15" s="11">
        <f>YA18+YA23+YA26-YA27+YA21+YA22</f>
        <v>1626</v>
      </c>
      <c r="YB15" s="7" t="s">
        <v>554</v>
      </c>
      <c r="YC15" s="61">
        <f>YC18+YC23+YC26-YC27+YC21</f>
        <v>1672</v>
      </c>
      <c r="YD15" s="11">
        <f>YD18+YD23+YD26-YD27+YD21+YD22</f>
        <v>1616</v>
      </c>
      <c r="YE15" s="7" t="s">
        <v>624</v>
      </c>
      <c r="YF15" s="61">
        <f>YF18+YF23+YF26-YF27+YF21</f>
        <v>1681</v>
      </c>
      <c r="YG15" s="11">
        <f>YG18+YG23+YG26-YG27+YG21+YG22</f>
        <v>1614</v>
      </c>
      <c r="YH15" s="7" t="s">
        <v>637</v>
      </c>
      <c r="YI15" s="61">
        <f>YI18+YI23+YI26-YI27+YI21</f>
        <v>1690</v>
      </c>
      <c r="YJ15" s="11">
        <f>YJ18+YJ23+YJ26-YJ27+YJ21+YJ22</f>
        <v>1608</v>
      </c>
      <c r="YK15" s="7" t="s">
        <v>639</v>
      </c>
      <c r="YL15" s="61">
        <f>YL18+YL23+YL26-YL27+YL21</f>
        <v>1698</v>
      </c>
      <c r="YM15" s="11">
        <f>YM18+YM23+YM26-YM27+YM21+YM22</f>
        <v>1611</v>
      </c>
      <c r="YN15" s="7" t="s">
        <v>641</v>
      </c>
      <c r="YO15" s="61">
        <f>YO18+YO23+YO26-YO27+YO21</f>
        <v>1706</v>
      </c>
      <c r="YP15" s="11">
        <f>YP18+YP23+YP26-YP27+YP21+YP22</f>
        <v>1605</v>
      </c>
      <c r="YQ15" s="7" t="s">
        <v>641</v>
      </c>
      <c r="YR15" s="61">
        <f>YR18+YR23+YR26-YR27+YR21</f>
        <v>1714</v>
      </c>
      <c r="YS15" s="11">
        <f>YS18+YS23+YS26-YS27+YS21+YS22</f>
        <v>1601</v>
      </c>
      <c r="YT15" s="7" t="s">
        <v>645</v>
      </c>
      <c r="YU15" s="15"/>
      <c r="YV15" s="61">
        <f>YV18+YV23+YV26-YV27+YV21</f>
        <v>1722</v>
      </c>
      <c r="YW15" s="11">
        <f>YW18+YW23+YW26-YW27+YW21+YW22</f>
        <v>1610</v>
      </c>
      <c r="YX15" s="7" t="s">
        <v>647</v>
      </c>
      <c r="YY15" s="61">
        <f>YY18+YY23+YY26-YY27+YY21</f>
        <v>1721</v>
      </c>
      <c r="YZ15" s="11">
        <f>YZ18+YZ23+YZ26-YZ27+YZ21+YZ22</f>
        <v>1619</v>
      </c>
      <c r="ZA15" s="7" t="s">
        <v>618</v>
      </c>
      <c r="ZB15" s="61">
        <f>ZB18+ZB23+ZB26-ZB27+ZB21</f>
        <v>1720</v>
      </c>
      <c r="ZC15" s="11">
        <f>ZC18+ZC23+ZC26-ZC27+ZC21+ZC22</f>
        <v>1621</v>
      </c>
      <c r="ZD15" s="7" t="s">
        <v>650</v>
      </c>
      <c r="ZE15" s="61">
        <f>ZE18+ZE23+ZE26-ZE27+ZE21</f>
        <v>1719</v>
      </c>
      <c r="ZF15" s="11">
        <f>ZF18+ZF23+ZF26-ZF27+ZF21+ZF22</f>
        <v>1615</v>
      </c>
      <c r="ZG15" s="7" t="s">
        <v>653</v>
      </c>
      <c r="ZH15" s="61">
        <f>ZH18+ZH23+ZH26-ZH27+ZH21</f>
        <v>1718</v>
      </c>
      <c r="ZI15" s="11">
        <f>ZI18+ZI23+ZI26-ZI27+ZI21+ZI22</f>
        <v>1598</v>
      </c>
      <c r="ZJ15" s="7" t="s">
        <v>655</v>
      </c>
      <c r="ZK15" s="61">
        <f>ZK18+ZK23+ZK26-ZK27+ZK21</f>
        <v>1717</v>
      </c>
      <c r="ZL15" s="11">
        <f>ZL18+ZL23+ZL26-ZL27+ZL21+ZL22</f>
        <v>1587</v>
      </c>
      <c r="ZM15" s="7" t="s">
        <v>656</v>
      </c>
      <c r="ZN15" s="61">
        <f>ZN18+ZN23+ZN26-ZN27+ZN21</f>
        <v>1717</v>
      </c>
      <c r="ZO15" s="11">
        <f>ZO18+ZO23+ZO26-ZO27+ZO21+ZO22</f>
        <v>1593</v>
      </c>
      <c r="ZP15" s="7" t="s">
        <v>658</v>
      </c>
      <c r="ZQ15" s="61">
        <f>ZQ18+ZQ23+ZQ26-ZQ27+ZQ21</f>
        <v>1720</v>
      </c>
      <c r="ZR15" s="11">
        <f>ZR18+ZR23+ZR26-ZR27+ZR21+ZR22</f>
        <v>1584</v>
      </c>
      <c r="ZS15" s="7" t="s">
        <v>629</v>
      </c>
      <c r="ZT15" s="61">
        <f>ZT18+ZT23+ZT26-ZT27+ZT21</f>
        <v>1723</v>
      </c>
      <c r="ZU15" s="11">
        <f>ZU18+ZU23+ZU26-ZU27+ZU21+ZU22</f>
        <v>1590</v>
      </c>
      <c r="ZV15" s="7" t="s">
        <v>627</v>
      </c>
      <c r="ZW15" s="61">
        <f>ZW18+ZW23+ZW26-ZW27+ZW21</f>
        <v>1722</v>
      </c>
      <c r="ZX15" s="11">
        <f>ZX18+ZX23+ZX26-ZX27+ZX21+ZX22</f>
        <v>1606</v>
      </c>
      <c r="ZY15" s="7" t="s">
        <v>663</v>
      </c>
      <c r="ZZ15" s="61">
        <f>ZZ18+ZZ23+ZZ26-ZZ27+ZZ21</f>
        <v>1721</v>
      </c>
      <c r="AAA15" s="11">
        <f>AAA18+AAA23+AAA26-AAA27+AAA21+AAA22</f>
        <v>1611</v>
      </c>
      <c r="AAB15" s="7" t="s">
        <v>641</v>
      </c>
      <c r="AAC15" s="61">
        <f>AAC18+AAC23+AAC26-AAC27+AAC21</f>
        <v>1720</v>
      </c>
      <c r="AAD15" s="11">
        <f>AAD18+AAD23+AAD26-AAD27+AAD21+AAD22</f>
        <v>1608</v>
      </c>
      <c r="AAE15" s="7" t="s">
        <v>639</v>
      </c>
      <c r="AAF15" s="61">
        <f>AAF18+AAF23+AAF26-AAF27+AAF21</f>
        <v>1724</v>
      </c>
      <c r="AAG15" s="11">
        <f>AAG18+AAG23+AAG26-AAG27+AAG21+AAG22</f>
        <v>1605</v>
      </c>
      <c r="AAH15" s="7" t="s">
        <v>667</v>
      </c>
      <c r="AAI15" s="15"/>
      <c r="AAJ15" s="61">
        <f>AAJ18+AAJ23+AAJ26-AAJ27+AAJ21</f>
        <v>1723</v>
      </c>
      <c r="AAK15" s="11">
        <f>AAK18+AAK23+AAK26-AAK27+AAK21+AAK22</f>
        <v>1612</v>
      </c>
      <c r="AAL15" s="7" t="s">
        <v>669</v>
      </c>
      <c r="AAM15" s="61">
        <f>AAM18+AAM23+AAM26-AAM27+AAM21</f>
        <v>1722</v>
      </c>
      <c r="AAN15" s="11">
        <f>AAN18+AAN23+AAN26-AAN27+AAN21+AAN22</f>
        <v>1634</v>
      </c>
      <c r="AAO15" s="7" t="s">
        <v>671</v>
      </c>
      <c r="AAP15" s="61">
        <f>AAP18+AAP23+AAP26-AAP27+AAP21</f>
        <v>1721</v>
      </c>
      <c r="AAQ15" s="11">
        <f>AAQ18+AAQ23+AAQ26-AAQ27+AAQ21+AAQ22</f>
        <v>1649</v>
      </c>
      <c r="AAR15" s="7" t="s">
        <v>674</v>
      </c>
      <c r="AAS15" s="61">
        <f>AAS18+AAS23+AAS26-AAS27+AAS21</f>
        <v>1720</v>
      </c>
      <c r="AAT15" s="11">
        <f>AAT18+AAT23+AAT26-AAT27+AAT21+AAT22</f>
        <v>1650</v>
      </c>
      <c r="AAU15" s="7" t="s">
        <v>676</v>
      </c>
      <c r="AAV15" s="61">
        <f>AAV18+AAV23+AAV26-AAV27+AAV21</f>
        <v>1719</v>
      </c>
      <c r="AAW15" s="11">
        <f>AAW18+AAW23+AAW26-AAW27+AAW21+AAW22</f>
        <v>1660</v>
      </c>
      <c r="AAX15" s="7" t="s">
        <v>605</v>
      </c>
      <c r="AAY15" s="61">
        <f>AAY18+AAY23+AAY26-AAY27+AAY21</f>
        <v>1718</v>
      </c>
      <c r="AAZ15" s="11">
        <f>AAZ18+AAZ23+AAZ26-AAZ27+AAZ21+AAZ22</f>
        <v>1657</v>
      </c>
      <c r="ABA15" s="7" t="s">
        <v>534</v>
      </c>
      <c r="ABB15" s="15"/>
      <c r="ABC15" s="61">
        <f>ABC18+ABC23+ABC26-ABC27+ABC21</f>
        <v>1717</v>
      </c>
      <c r="ABD15" s="11">
        <f>ABD18+ABD23+ABD26-ABD27+ABD21+ABD22</f>
        <v>1657</v>
      </c>
      <c r="ABE15" s="7" t="s">
        <v>680</v>
      </c>
      <c r="ABF15" s="61">
        <f>ABF18+ABF23+ABF26-ABF27+ABF21</f>
        <v>1716</v>
      </c>
      <c r="ABG15" s="11">
        <f>ABG18+ABG23+ABG26-ABG27+ABG21+ABG22</f>
        <v>1677</v>
      </c>
      <c r="ABH15" s="7" t="s">
        <v>682</v>
      </c>
      <c r="ABI15" s="61">
        <f>ABI18+ABI23+ABI26-ABI27+ABI21</f>
        <v>1715</v>
      </c>
      <c r="ABJ15" s="11">
        <f>ABJ18+ABJ23+ABJ26-ABJ27+ABJ21+ABJ22</f>
        <v>1724</v>
      </c>
      <c r="ABK15" s="7" t="s">
        <v>624</v>
      </c>
      <c r="ABL15" s="61">
        <f>ABL18+ABL23+ABL26-ABL27+ABL21</f>
        <v>1714</v>
      </c>
      <c r="ABM15" s="11">
        <f>ABM18+ABM23+ABM26-ABM27+ABM21+ABM22</f>
        <v>1742</v>
      </c>
      <c r="ABN15" s="7" t="s">
        <v>624</v>
      </c>
      <c r="ABO15" s="61">
        <f>ABO18+ABO23+ABO26-ABO27+ABO21</f>
        <v>1713</v>
      </c>
      <c r="ABP15" s="11">
        <f>ABP18+ABP23+ABP26-ABP27+ABP21+ABP22</f>
        <v>1741</v>
      </c>
      <c r="ABQ15" s="7" t="s">
        <v>688</v>
      </c>
      <c r="ABR15" s="61">
        <f>ABR18+ABR23+ABR26-ABR27+ABR21</f>
        <v>1712</v>
      </c>
      <c r="ABS15" s="11">
        <f>ABS18+ABS23+ABS26-ABS27+ABS21+ABS22</f>
        <v>1744</v>
      </c>
      <c r="ABT15" s="7" t="s">
        <v>691</v>
      </c>
      <c r="ABU15" s="15"/>
      <c r="ABV15" s="61">
        <f>ABV18+ABV23+ABV26-ABV27+ABV21</f>
        <v>1711</v>
      </c>
      <c r="ABW15" s="11">
        <f>ABW18+ABW23+ABW26-ABW27+ABW21+ABW22</f>
        <v>1754</v>
      </c>
      <c r="ABX15" s="7" t="s">
        <v>694</v>
      </c>
      <c r="ABY15" s="61">
        <f>ABY18+ABY23+ABY26-ABY27+ABY21</f>
        <v>1710</v>
      </c>
      <c r="ABZ15" s="11">
        <f>ABZ18+ABZ23+ABZ26-ABZ27+ABZ21+ABZ22</f>
        <v>1779</v>
      </c>
      <c r="ACA15" s="7" t="s">
        <v>639</v>
      </c>
      <c r="ACB15" s="61">
        <f>ACB18+ACB23+ACB26-ACB27+ACB21</f>
        <v>1709</v>
      </c>
      <c r="ACC15" s="11">
        <f>ACC18+ACC23+ACC26-ACC27+ACC21+ACC22</f>
        <v>1812</v>
      </c>
      <c r="ACD15" s="7" t="s">
        <v>699</v>
      </c>
      <c r="ACE15" s="61">
        <f>ACE18+ACE23+ACE26-ACE27+ACE21</f>
        <v>1718</v>
      </c>
      <c r="ACF15" s="11">
        <f>ACF18+ACF23+ACF26-ACF27+ACF21+ACF22</f>
        <v>1847</v>
      </c>
      <c r="ACG15" s="7" t="s">
        <v>702</v>
      </c>
      <c r="ACH15" s="61">
        <f>ACH18+ACH23+ACH26-ACH27+ACH21</f>
        <v>1727</v>
      </c>
      <c r="ACI15" s="11">
        <f>ACI18+ACI23+ACI26-ACI27+ACI21+ACI22</f>
        <v>1886</v>
      </c>
      <c r="ACJ15" s="7" t="s">
        <v>702</v>
      </c>
      <c r="ACK15" s="61">
        <f>ACK18+ACK23+ACK26-ACK27+ACK21</f>
        <v>1736</v>
      </c>
      <c r="ACL15" s="11">
        <f>ACL18+ACL23+ACL26-ACL27+ACL21+ACL22</f>
        <v>1914</v>
      </c>
      <c r="ACM15" s="7" t="s">
        <v>382</v>
      </c>
      <c r="ACN15" s="15"/>
      <c r="ACO15" s="61">
        <f>ACO18+ACO23+ACO26-ACO27+ACO21</f>
        <v>1745</v>
      </c>
      <c r="ACP15" s="11">
        <f>ACP18+ACP23+ACP26-ACP27+ACP21+ACP22</f>
        <v>1955</v>
      </c>
      <c r="ACQ15" s="7" t="s">
        <v>708</v>
      </c>
      <c r="ACR15" s="61">
        <f>ACR18+ACR23+ACR26-ACR27+ACR21</f>
        <v>1754</v>
      </c>
      <c r="ACS15" s="11">
        <f>ACS18+ACS23+ACS26-ACS27+ACS21+ACS22</f>
        <v>2000</v>
      </c>
      <c r="ACT15" s="7" t="s">
        <v>708</v>
      </c>
      <c r="ACU15" s="61">
        <f>ACU18+ACU23+ACU26-ACU27+ACU21</f>
        <v>1763</v>
      </c>
      <c r="ACV15" s="11">
        <f>ACV18+ACV23+ACV26-ACV27+ACV21+ACV22</f>
        <v>2081</v>
      </c>
      <c r="ACW15" s="7" t="s">
        <v>711</v>
      </c>
      <c r="ACX15" s="61">
        <f>ACX18+ACX23+ACX26-ACX27+ACX21</f>
        <v>1807</v>
      </c>
      <c r="ACY15" s="11">
        <f>ACY18+ACY23+ACY26-ACY27+ACY21+ACY22</f>
        <v>2087</v>
      </c>
      <c r="ACZ15" s="7" t="s">
        <v>712</v>
      </c>
      <c r="ADA15" s="61">
        <f>ADA18+ADA23+ADA26-ADA27+ADA21</f>
        <v>1852</v>
      </c>
      <c r="ADB15" s="11">
        <f>ADB18+ADB23+ADB26-ADB27+ADB21+ADB22</f>
        <v>2056</v>
      </c>
      <c r="ADC15" s="7" t="s">
        <v>712</v>
      </c>
      <c r="ADD15" s="61">
        <f>ADD18+ADD23+ADD26-ADD27+ADD21</f>
        <v>1893</v>
      </c>
      <c r="ADE15" s="11">
        <f>ADE18+ADE23+ADE26-ADE27+ADE21+ADE22</f>
        <v>2064</v>
      </c>
      <c r="ADF15" s="7" t="s">
        <v>717</v>
      </c>
      <c r="ADG15" s="15"/>
      <c r="ADH15" s="61">
        <f>ADH18+ADH23+ADH26-ADH27+ADH21</f>
        <v>1913</v>
      </c>
      <c r="ADI15" s="11">
        <f>ADI18+ADI23+ADI26-ADI27+ADI21+ADI22</f>
        <v>2084</v>
      </c>
      <c r="ADJ15" s="7" t="s">
        <v>720</v>
      </c>
      <c r="ADK15" s="61">
        <f>ADK18+ADK23+ADK26-ADK27+ADK21</f>
        <v>1930</v>
      </c>
      <c r="ADL15" s="11">
        <f>ADL18+ADL23+ADL26-ADL27+ADL21+ADL22</f>
        <v>2109</v>
      </c>
      <c r="ADM15" s="7" t="s">
        <v>722</v>
      </c>
      <c r="ADN15" s="61">
        <f>ADN18+ADN23+ADN26-ADN27+ADN21</f>
        <v>1949</v>
      </c>
      <c r="ADO15" s="11">
        <f>ADO18+ADO23+ADO26-ADO27+ADO21+ADO22</f>
        <v>2126</v>
      </c>
      <c r="ADP15" s="7" t="s">
        <v>724</v>
      </c>
      <c r="ADQ15" s="61">
        <f>ADQ18+ADQ23+ADQ26-ADQ27+ADQ21</f>
        <v>1966</v>
      </c>
      <c r="ADR15" s="11">
        <f>ADR18+ADR23+ADR26-ADR27+ADR21+ADR22</f>
        <v>2137</v>
      </c>
      <c r="ADS15" s="7" t="s">
        <v>725</v>
      </c>
      <c r="ADT15" s="61">
        <f>ADT18+ADT23+ADT26-ADT27+ADT21</f>
        <v>1975</v>
      </c>
      <c r="ADU15" s="11">
        <f>ADU18+ADU23+ADU26-ADU27+ADU21+ADU22</f>
        <v>2135</v>
      </c>
      <c r="ADV15" s="7" t="s">
        <v>724</v>
      </c>
      <c r="ADW15" s="15"/>
      <c r="ADX15" s="15"/>
      <c r="ADY15" s="15"/>
      <c r="ADZ15" s="61">
        <f>ADZ18+ADZ23+ADZ26-ADZ27+ADZ21</f>
        <v>1974</v>
      </c>
      <c r="AEA15" s="11">
        <f>AEA18+AEA23+AEA26-AEA27+AEA21+AEA22</f>
        <v>2134</v>
      </c>
      <c r="AEB15" s="7" t="s">
        <v>729</v>
      </c>
      <c r="AEC15" s="61">
        <f>AEC18+AEC23+AEC26-AEC27+AEC21</f>
        <v>1978</v>
      </c>
      <c r="AED15" s="11">
        <f>AED18+AED23+AED26-AED27+AED21+AED22</f>
        <v>2138</v>
      </c>
      <c r="AEE15" s="7" t="s">
        <v>730</v>
      </c>
      <c r="AEF15" s="61">
        <f>AEF18+AEF23+AEF26-AEF27+AEF21</f>
        <v>1982</v>
      </c>
      <c r="AEG15" s="11">
        <f>AEG18+AEG23+AEG26-AEG27+AEG21+AEG22</f>
        <v>2150</v>
      </c>
      <c r="AEH15" s="7" t="s">
        <v>732</v>
      </c>
      <c r="AEI15" s="61">
        <f>AEI18+AEI23+AEI26-AEI27+AEI21</f>
        <v>1986</v>
      </c>
      <c r="AEJ15" s="15"/>
      <c r="AEK15" s="7" t="s">
        <v>732</v>
      </c>
      <c r="AEL15" s="61">
        <f>AEL18+AEL23+AEL26-AEL27+AEL21</f>
        <v>1990</v>
      </c>
      <c r="AEM15" s="11">
        <f>AEM18+AEM23+AEM26-AEM27+AEM21+AEM22</f>
        <v>2161</v>
      </c>
      <c r="AEN15" s="7" t="s">
        <v>473</v>
      </c>
      <c r="AEO15" s="15"/>
      <c r="AEP15" s="61">
        <f>AEP18+AEP23+AEP26-AEP27+AEP21</f>
        <v>1999</v>
      </c>
      <c r="AEQ15" s="11">
        <f>AEQ18+AEQ23+AEQ26-AEQ27+AEQ21+AEQ22</f>
        <v>2123</v>
      </c>
      <c r="AER15" s="7" t="s">
        <v>736</v>
      </c>
      <c r="AES15" s="61">
        <f>AES18+AES23+AES26-AES27+AES21</f>
        <v>2008</v>
      </c>
      <c r="AET15" s="11">
        <f>AET18+AET23+AET26-AET27+AET21+AET22</f>
        <v>2099</v>
      </c>
      <c r="AEU15" s="7" t="s">
        <v>737</v>
      </c>
      <c r="AEV15" s="61">
        <f>AEV18+AEV23+AEV26-AEV27+AEV21</f>
        <v>2017</v>
      </c>
      <c r="AEW15" s="11">
        <f>AEW18+AEW23+AEW26-AEW27+AEW21+AEW22</f>
        <v>2073</v>
      </c>
      <c r="AEX15" s="7" t="s">
        <v>722</v>
      </c>
      <c r="AEY15" s="61">
        <f>AEY18+AEY23+AEY26-AEY27+AEY21</f>
        <v>2026</v>
      </c>
      <c r="AEZ15" s="11">
        <f>AEZ18+AEZ23+AEZ26-AEZ27+AEZ21+AEZ22</f>
        <v>2083</v>
      </c>
      <c r="AFA15" s="7" t="s">
        <v>739</v>
      </c>
      <c r="AFB15" s="61">
        <f>AFB18+AFB23+AFB26-AFB27+AFB21</f>
        <v>2035</v>
      </c>
      <c r="AFC15" s="11">
        <f>AFC18+AFC23+AFC26-AFC27+AFC21+AFC22</f>
        <v>2089</v>
      </c>
      <c r="AFD15" s="7" t="s">
        <v>741</v>
      </c>
      <c r="AFE15" s="61">
        <f>AFE18+AFE23+AFE26-AFE27+AFE21</f>
        <v>2044</v>
      </c>
      <c r="AFF15" s="11">
        <f>AFF18+AFF23+AFF26-AFF27+AFF21+AFF22</f>
        <v>2095</v>
      </c>
      <c r="AFG15" s="7" t="s">
        <v>743</v>
      </c>
      <c r="AFH15" s="15"/>
      <c r="AFI15" s="61">
        <f>AFI18+AFI23+AFI26-AFI27+AFI21</f>
        <v>2048</v>
      </c>
      <c r="AFJ15" s="11">
        <f>AFJ18+AFJ23+AFJ26-AFJ27+AFJ21+AFJ22</f>
        <v>2069</v>
      </c>
      <c r="AFK15" s="7" t="s">
        <v>255</v>
      </c>
      <c r="AFL15" s="61">
        <f>AFL18+AFL23+AFL26-AFL27+AFL21</f>
        <v>2052</v>
      </c>
      <c r="AFM15" s="11">
        <f>AFM18+AFM23+AFM26-AFM27+AFM21+AFM22</f>
        <v>2045</v>
      </c>
      <c r="AFN15" s="7" t="s">
        <v>711</v>
      </c>
      <c r="AFO15" s="61">
        <f>AFO18+AFO23+AFO26-AFO27+AFO21</f>
        <v>2056</v>
      </c>
      <c r="AFP15" s="11">
        <f>AFP18+AFP23+AFP26-AFP27+AFP21+AFP22</f>
        <v>2034</v>
      </c>
      <c r="AFQ15" s="7" t="s">
        <v>570</v>
      </c>
      <c r="AFR15" s="61">
        <f>AFR18+AFR23+AFR26-AFR27+AFR21</f>
        <v>2060</v>
      </c>
      <c r="AFS15" s="11">
        <f>AFS18+AFS23+AFS26-AFS27+AFS21+AFS22</f>
        <v>2029</v>
      </c>
      <c r="AFT15" s="7" t="s">
        <v>613</v>
      </c>
      <c r="AFU15" s="61">
        <f>AFU18+AFU23+AFU26-AFU27+AFU21</f>
        <v>2064</v>
      </c>
      <c r="AFV15" s="11">
        <f>AFV18+AFV23+AFV26-AFV27+AFV21+AFV22</f>
        <v>2033</v>
      </c>
      <c r="AFW15" s="7" t="s">
        <v>746</v>
      </c>
      <c r="AFX15" s="61">
        <f>AFX18+AFX23+AFX26-AFX27+AFX21</f>
        <v>2068</v>
      </c>
      <c r="AFY15" s="11">
        <f>AFY18+AFY23+AFY26-AFY27+AFY21+AFY22</f>
        <v>2037</v>
      </c>
      <c r="AFZ15" s="7" t="s">
        <v>560</v>
      </c>
      <c r="AGA15" s="61">
        <f>AGA18+AGA23+AGA26-AGA27+AGA21</f>
        <v>2068</v>
      </c>
      <c r="AGB15" s="11">
        <f>AGB18+AGB23+AGB26-AGB27+AGB21+AGB22</f>
        <v>2028</v>
      </c>
      <c r="AGC15" s="7" t="s">
        <v>749</v>
      </c>
      <c r="AGD15" s="61">
        <f>AGD18+AGD23+AGD26-AGD27+AGD21</f>
        <v>2072</v>
      </c>
      <c r="AGE15" s="11">
        <f>AGE18+AGE23+AGE26-AGE27+AGE21+AGE22</f>
        <v>2043</v>
      </c>
      <c r="AGF15" s="7" t="s">
        <v>702</v>
      </c>
      <c r="AGG15" s="61">
        <f>AGG18+AGG23+AGG26-AGG27+AGG21</f>
        <v>2076</v>
      </c>
      <c r="AGH15" s="11">
        <f>AGH18+AGH23+AGH26-AGH27+AGH21+AGH22</f>
        <v>2063</v>
      </c>
      <c r="AGI15" s="7" t="s">
        <v>596</v>
      </c>
      <c r="AGJ15" s="61">
        <f>AGJ18+AGJ23+AGJ26-AGJ27+AGJ21</f>
        <v>2080</v>
      </c>
      <c r="AGK15" s="11">
        <f>AGK18+AGK23+AGK26-AGK27+AGK21+AGK22</f>
        <v>2087</v>
      </c>
      <c r="AGL15" s="7" t="s">
        <v>369</v>
      </c>
      <c r="AGM15" s="61">
        <f>AGM18+AGM23+AGM26-AGM27+AGM21</f>
        <v>2084</v>
      </c>
      <c r="AGN15" s="11">
        <f>AGN18+AGN23+AGN26-AGN27+AGN21+AGN22</f>
        <v>2102</v>
      </c>
      <c r="AGO15" s="7" t="s">
        <v>752</v>
      </c>
      <c r="AGP15" s="61">
        <f>AGP18+AGP23+AGP26-AGP27+AGP21</f>
        <v>2088</v>
      </c>
      <c r="AGQ15" s="11">
        <f>AGQ18+AGQ23+AGQ26-AGQ27+AGQ21+AGQ22</f>
        <v>2095</v>
      </c>
      <c r="AGR15" s="7" t="s">
        <v>367</v>
      </c>
      <c r="AGS15" s="61">
        <f>AGS18+AGS23+AGS26-AGS27+AGS21</f>
        <v>2087</v>
      </c>
      <c r="AGT15" s="11">
        <f>AGT18+AGT23+AGT26-AGT27+AGT21+AGT22</f>
        <v>2100</v>
      </c>
      <c r="AGU15" s="7" t="s">
        <v>755</v>
      </c>
      <c r="AGV15" s="15"/>
      <c r="AGW15" s="61">
        <f>AGW18+AGW23+AGW26-AGW27+AGW21</f>
        <v>2091</v>
      </c>
      <c r="AGX15" s="11">
        <f>AGX18+AGX23+AGX26-AGX27+AGX21+AGX22</f>
        <v>2071</v>
      </c>
      <c r="AGY15" s="7" t="s">
        <v>593</v>
      </c>
      <c r="AGZ15" s="61">
        <f>AGZ18+AGZ23+AGZ26-AGZ27+AGZ21</f>
        <v>2090</v>
      </c>
      <c r="AHA15" s="11">
        <f>AHA18+AHA23+AHA26-AHA27+AHA21+AHA22</f>
        <v>2051</v>
      </c>
      <c r="AHB15" s="7" t="s">
        <v>757</v>
      </c>
      <c r="AHC15" s="61">
        <f>AHC18+AHC23+AHC26-AHC27+AHC21</f>
        <v>2089</v>
      </c>
      <c r="AHD15" s="11">
        <f>AHD18+AHD23+AHD26-AHD27+AHD21+AHD22</f>
        <v>2044</v>
      </c>
      <c r="AHE15" s="7" t="s">
        <v>520</v>
      </c>
      <c r="AHF15" s="61">
        <f>AHF18+AHF23+AHF26-AHF27+AHF21</f>
        <v>2088</v>
      </c>
      <c r="AHG15" s="11">
        <f>AHG18+AHG23+AHG26-AHG27+AHG21+AHG22</f>
        <v>2093</v>
      </c>
      <c r="AHH15" s="7" t="s">
        <v>760</v>
      </c>
      <c r="AHI15" s="61">
        <f>AHI18+AHI23+AHI26-AHI27+AHI21</f>
        <v>2087</v>
      </c>
      <c r="AHJ15" s="11">
        <f>AHJ18+AHJ23+AHJ26-AHJ27+AHJ21+AHJ22</f>
        <v>2092</v>
      </c>
      <c r="AHK15" s="7" t="s">
        <v>545</v>
      </c>
      <c r="AHL15" s="61">
        <f>AHL18+AHL23+AHL26-AHL27+AHL21</f>
        <v>2072</v>
      </c>
      <c r="AHM15" s="11">
        <f>AHM18+AHM23+AHM26-AHM27+AHM21+AHM22</f>
        <v>2071</v>
      </c>
      <c r="AHN15" s="7" t="s">
        <v>373</v>
      </c>
      <c r="AHO15" s="15"/>
      <c r="AHP15" s="61">
        <f>AHP18+AHP23+AHP26-AHP27+AHP21</f>
        <v>2071</v>
      </c>
      <c r="AHQ15" s="11">
        <f>AHQ18+AHQ23+AHQ26-AHQ27+AHQ21+AHQ22</f>
        <v>2028</v>
      </c>
      <c r="AHR15" s="7" t="s">
        <v>752</v>
      </c>
      <c r="AHS15" s="61">
        <f>AHS18+AHS23+AHS26-AHS27+AHS21</f>
        <v>2056</v>
      </c>
      <c r="AHT15" s="11">
        <f>AHT18+AHT23+AHT26-AHT27+AHT21+AHT22</f>
        <v>2048</v>
      </c>
      <c r="AHU15" s="7" t="s">
        <v>367</v>
      </c>
      <c r="AHV15" s="61">
        <f>AHV18+AHV23+AHV26-AHV27+AHV21</f>
        <v>2041</v>
      </c>
      <c r="AHW15" s="11">
        <f>AHW18+AHW23+AHW26-AHW27+AHW21+AHW22</f>
        <v>2045</v>
      </c>
      <c r="AHX15" s="7" t="s">
        <v>212</v>
      </c>
      <c r="AHY15" s="61">
        <f>AHY18+AHY23+AHY26-AHY27+AHY21</f>
        <v>2026</v>
      </c>
      <c r="AHZ15" s="11">
        <f>AHZ18+AHZ23+AHZ26-AHZ27+AHZ21+AHZ22</f>
        <v>2053</v>
      </c>
      <c r="AIA15" s="7" t="s">
        <v>591</v>
      </c>
      <c r="AIB15" s="61">
        <f>AIB18+AIB23+AIB26-AIB27+AIB21</f>
        <v>2011</v>
      </c>
      <c r="AIC15" s="11">
        <f>AIC18+AIC23+AIC26-AIC27+AIC21+AIC22</f>
        <v>2070</v>
      </c>
      <c r="AID15" s="7" t="s">
        <v>285</v>
      </c>
      <c r="AIE15" s="15"/>
      <c r="AIF15" s="15"/>
      <c r="AIG15" s="61">
        <f>AIG18+AIG23+AIG26-AIG27+AIG21</f>
        <v>2007</v>
      </c>
      <c r="AIH15" s="11">
        <f>AIH18+AIH23+AIH26-AIH27+AIH21+AIH22</f>
        <v>2024</v>
      </c>
      <c r="AII15" s="7" t="s">
        <v>768</v>
      </c>
      <c r="AIJ15" s="61">
        <f>AIJ18+AIJ23+AIJ26-AIJ27+AIJ21</f>
        <v>2003</v>
      </c>
      <c r="AIK15" s="11">
        <f>AIK18+AIK23+AIK26-AIK27+AIK21+AIK22</f>
        <v>1967</v>
      </c>
      <c r="AIL15" s="7" t="s">
        <v>770</v>
      </c>
      <c r="AIM15" s="61">
        <f>AIM18+AIM23+AIM26-AIM27+AIM21</f>
        <v>1999</v>
      </c>
      <c r="AIN15" s="11">
        <f>AIN18+AIN23+AIN26-AIN27+AIN21+AIN22</f>
        <v>1957</v>
      </c>
      <c r="AIO15" s="7" t="s">
        <v>531</v>
      </c>
      <c r="AIP15" s="61">
        <f>AIP18+AIP23+AIP26-AIP27+AIP21</f>
        <v>1995</v>
      </c>
      <c r="AIQ15" s="11">
        <f>AIQ18+AIQ23+AIQ26-AIQ27+AIQ21+AIQ22</f>
        <v>1969</v>
      </c>
      <c r="AIR15" s="7" t="s">
        <v>702</v>
      </c>
      <c r="AIS15" s="15"/>
      <c r="AIT15" s="61">
        <f>AIT18+AIT23+AIT26-AIT27+AIT21</f>
        <v>1994</v>
      </c>
      <c r="AIU15" s="11">
        <f>AIU18+AIU23+AIU26-AIU27+AIU21+AIU22</f>
        <v>1959</v>
      </c>
      <c r="AIV15" s="7" t="s">
        <v>746</v>
      </c>
      <c r="AIW15" s="61">
        <f>AIW18+AIW23+AIW26-AIW27+AIW21</f>
        <v>1979</v>
      </c>
      <c r="AIX15" s="11">
        <f>AIX18+AIX23+AIX26-AIX27+AIX21+AIX22</f>
        <v>1952</v>
      </c>
      <c r="AIY15" s="7" t="s">
        <v>746</v>
      </c>
      <c r="AIZ15" s="61">
        <f>AIZ18+AIZ23+AIZ26-AIZ27+AIZ21</f>
        <v>1978</v>
      </c>
      <c r="AJA15" s="11">
        <f>AJA18+AJA23+AJA26-AJA27+AJA21+AJA22</f>
        <v>1946</v>
      </c>
      <c r="AJB15" s="7" t="s">
        <v>776</v>
      </c>
      <c r="AJC15" s="61">
        <f>AJC18+AJC23+AJC26-AJC27+AJC21</f>
        <v>1977</v>
      </c>
      <c r="AJD15" s="11">
        <f>AJD18+AJD23+AJD26-AJD27+AJD21+AJD22</f>
        <v>1965</v>
      </c>
      <c r="AJE15" s="7" t="s">
        <v>778</v>
      </c>
      <c r="AJF15" s="61">
        <f>AJF18+AJF23+AJF26-AJF27+AJF21</f>
        <v>1976</v>
      </c>
      <c r="AJG15" s="11">
        <f>AJG18+AJG23+AJG26-AJG27+AJG21+AJG22</f>
        <v>1998</v>
      </c>
      <c r="AJH15" s="7" t="s">
        <v>497</v>
      </c>
      <c r="AJI15" s="61">
        <f>AJI18+AJI23+AJI26-AJI27+AJI21</f>
        <v>1975</v>
      </c>
      <c r="AJJ15" s="11">
        <f>AJJ18+AJJ23+AJJ26-AJJ27+AJJ21+AJJ22</f>
        <v>2058</v>
      </c>
      <c r="AJK15" s="7" t="s">
        <v>407</v>
      </c>
      <c r="AJL15" s="61">
        <f>AJL18+AJL23+AJL26-AJL27+AJL21</f>
        <v>1974</v>
      </c>
      <c r="AJM15" s="11">
        <f>AJM18+AJM23+AJM26-AJM27+AJM21+AJM22</f>
        <v>2059</v>
      </c>
      <c r="AJN15" s="7" t="s">
        <v>415</v>
      </c>
      <c r="AJO15" s="61">
        <f>AJO18+AJO23+AJO26-AJO27+AJO21</f>
        <v>1973</v>
      </c>
      <c r="AJP15" s="11">
        <f>AJP18+AJP23+AJP26-AJP27+AJP21+AJP22</f>
        <v>2074</v>
      </c>
      <c r="AJQ15" s="7" t="s">
        <v>491</v>
      </c>
      <c r="AJR15" s="15"/>
      <c r="AJS15" s="61">
        <f>AJS18+AJS23+AJS26-AJS27+AJS21</f>
        <v>1972</v>
      </c>
      <c r="AJT15" s="11">
        <f>AJT18+AJT23+AJT26-AJT27+AJT21+AJT22</f>
        <v>2077</v>
      </c>
      <c r="AJU15" s="7" t="s">
        <v>708</v>
      </c>
      <c r="AJV15" s="61">
        <f>AJV18+AJV23+AJV26-AJV27+AJV21</f>
        <v>1971</v>
      </c>
      <c r="AJW15" s="11">
        <f>AJW18+AJW23+AJW26-AJW27+AJW21+AJW22</f>
        <v>2071</v>
      </c>
      <c r="AJX15" s="7" t="s">
        <v>373</v>
      </c>
      <c r="AJY15" s="61">
        <f>AJY18+AJY23+AJY26-AJY27+AJY21</f>
        <v>1970</v>
      </c>
      <c r="AJZ15" s="11">
        <f>AJZ18+AJZ23+AJZ26-AJZ27+AJZ21+AJZ22</f>
        <v>2068</v>
      </c>
      <c r="AKA15" s="7" t="s">
        <v>427</v>
      </c>
      <c r="AKB15" s="61">
        <f>AKB18+AKB23+AKB26-AKB27+AKB21</f>
        <v>1969</v>
      </c>
      <c r="AKC15" s="11">
        <f>AKC18+AKC23+AKC26-AKC27+AKC21+AKC22</f>
        <v>2066</v>
      </c>
      <c r="AKD15" s="7" t="s">
        <v>284</v>
      </c>
      <c r="AKE15" s="61">
        <f>AKE18+AKE23+AKE26-AKE27+AKE21</f>
        <v>1968</v>
      </c>
      <c r="AKF15" s="11">
        <f>AKF18+AKF23+AKF26-AKF27+AKF21+AKF22</f>
        <v>2052</v>
      </c>
      <c r="AKG15" s="7" t="s">
        <v>785</v>
      </c>
      <c r="AKH15" s="61">
        <f>AKH18+AKH23+AKH26-AKH27+AKH21</f>
        <v>1997</v>
      </c>
      <c r="AKI15" s="11">
        <f>AKI18+AKI23+AKI26-AKI27+AKI21+AKI22</f>
        <v>2041</v>
      </c>
      <c r="AKJ15" s="7" t="s">
        <v>381</v>
      </c>
      <c r="AKK15" s="15"/>
      <c r="AKL15" s="61">
        <f>AKL18+AKL23+AKL26-AKL27+AKL21</f>
        <v>1996</v>
      </c>
      <c r="AKM15" s="11">
        <f>AKM18+AKM23+AKM26-AKM27+AKM21+AKM22</f>
        <v>2041</v>
      </c>
      <c r="AKN15" s="7" t="s">
        <v>788</v>
      </c>
      <c r="AKO15" s="61">
        <f>AKO18+AKO23+AKO26-AKO27+AKO21</f>
        <v>1995</v>
      </c>
      <c r="AKP15" s="11">
        <f>AKP18+AKP23+AKP26-AKP27+AKP21+AKP22</f>
        <v>2086</v>
      </c>
      <c r="AKQ15" s="7" t="s">
        <v>535</v>
      </c>
      <c r="AKR15" s="61">
        <f>AKR18+AKR23+AKR26-AKR27+AKR21</f>
        <v>1994</v>
      </c>
      <c r="AKS15" s="11">
        <f>AKS18+AKS23+AKS26-AKS27+AKS21+AKS22</f>
        <v>2104</v>
      </c>
      <c r="AKT15" s="7" t="s">
        <v>515</v>
      </c>
      <c r="AKU15" s="61">
        <f>AKU18+AKU23+AKU26-AKU27+AKU21</f>
        <v>1993</v>
      </c>
      <c r="AKV15" s="11">
        <f>AKV18+AKV23+AKV26-AKV27+AKV21+AKV22</f>
        <v>2138</v>
      </c>
      <c r="AKW15" s="7" t="s">
        <v>369</v>
      </c>
      <c r="AKX15" s="61">
        <f>AKX18+AKX23+AKX26-AKX27+AKX21</f>
        <v>1992</v>
      </c>
      <c r="AKY15" s="11">
        <f>AKY18+AKY23+AKY26-AKY27+AKY21+AKY22</f>
        <v>2154</v>
      </c>
      <c r="AKZ15" s="7" t="s">
        <v>794</v>
      </c>
      <c r="ALA15" s="61">
        <f>ALA18+ALA23+ALA26-ALA27+ALA21</f>
        <v>2001</v>
      </c>
      <c r="ALB15" s="11">
        <f>ALB18+ALB23+ALB26-ALB27+ALB21+ALB22</f>
        <v>2172</v>
      </c>
      <c r="ALC15" s="7" t="s">
        <v>796</v>
      </c>
      <c r="ALD15" s="15"/>
      <c r="ALE15" s="61">
        <f>ALE18+ALE23+ALE26-ALE27+ALE21</f>
        <v>2015</v>
      </c>
      <c r="ALF15" s="11">
        <f>ALF18+ALF23+ALF26-ALF27+ALF21+ALF22</f>
        <v>2153</v>
      </c>
      <c r="ALG15" s="7" t="s">
        <v>752</v>
      </c>
      <c r="ALH15" s="61">
        <f>ALH18+ALH23+ALH26-ALH27+ALH21</f>
        <v>2024</v>
      </c>
      <c r="ALI15" s="11">
        <f>ALI18+ALI23+ALI26-ALI27+ALI21+ALI22</f>
        <v>2186</v>
      </c>
      <c r="ALJ15" s="7" t="s">
        <v>428</v>
      </c>
      <c r="ALK15" s="61">
        <f>ALK18+ALK23+ALK26-ALK27+ALK21</f>
        <v>2033</v>
      </c>
      <c r="ALL15" s="11">
        <f>ALL18+ALL23+ALL26-ALL27+ALL21+ALL22</f>
        <v>2184</v>
      </c>
      <c r="ALM15" s="7" t="s">
        <v>415</v>
      </c>
      <c r="ALN15" s="61">
        <f>ALN18+ALN23+ALN26-ALN27+ALN21</f>
        <v>2039</v>
      </c>
      <c r="ALO15" s="11">
        <f>ALO18+ALO23+ALO26-ALO27+ALO21+ALO22</f>
        <v>2210</v>
      </c>
      <c r="ALP15" s="7" t="s">
        <v>800</v>
      </c>
      <c r="ALQ15" s="61">
        <f>ALQ18+ALQ23+ALQ26-ALQ27+ALQ21</f>
        <v>2049</v>
      </c>
      <c r="ALR15" s="11">
        <f>ALR18+ALR23+ALR26-ALR27+ALR21+ALR22</f>
        <v>2202</v>
      </c>
      <c r="ALS15" s="7" t="s">
        <v>708</v>
      </c>
      <c r="ALT15" s="61">
        <f>ALT18+ALT23+ALT26-ALT27+ALT21</f>
        <v>2059</v>
      </c>
      <c r="ALU15" s="11">
        <f>ALU18+ALU23+ALU26-ALU27+ALU21+ALU22</f>
        <v>2216</v>
      </c>
      <c r="ALV15" s="7" t="s">
        <v>802</v>
      </c>
      <c r="ALW15" s="15"/>
      <c r="ALX15" s="61">
        <f>ALX18+ALX23+ALX26-ALX27+ALX21</f>
        <v>2069</v>
      </c>
      <c r="ALY15" s="11">
        <f>ALY18+ALY23+ALY26-ALY27+ALY21+ALY22</f>
        <v>2209</v>
      </c>
      <c r="ALZ15" s="7" t="s">
        <v>805</v>
      </c>
      <c r="AMA15" s="61">
        <f>AMA18+AMA23+AMA26-AMA27+AMA21</f>
        <v>2079</v>
      </c>
      <c r="AMB15" s="11">
        <f>AMB18+AMB23+AMB26-AMB27+AMB21+AMB22</f>
        <v>2199</v>
      </c>
      <c r="AMC15" s="7" t="s">
        <v>807</v>
      </c>
      <c r="AMD15" s="61">
        <f>AMD18+AMD23+AMD26-AMD27+AMD21</f>
        <v>2078</v>
      </c>
      <c r="AME15" s="11">
        <f>AME18+AME23+AME26-AME27+AME21+AME22</f>
        <v>2172</v>
      </c>
      <c r="AMF15" s="7" t="s">
        <v>808</v>
      </c>
      <c r="AMG15" s="61">
        <f>AMG18+AMG23+AMG26-AMG27+AMG21</f>
        <v>2042</v>
      </c>
      <c r="AMH15" s="11">
        <f>AMH18+AMH23+AMH26-AMH27+AMH21+AMH22</f>
        <v>2157</v>
      </c>
      <c r="AMI15" s="7" t="s">
        <v>808</v>
      </c>
      <c r="AMJ15" s="61">
        <f>AMJ18+AMJ23+AMJ26-AMJ27+AMJ21</f>
        <v>2041</v>
      </c>
      <c r="AMK15" s="11">
        <f>AMK18+AMK23+AMK26-AMK27+AMK21+AMK22</f>
        <v>2145</v>
      </c>
      <c r="AML15" s="7" t="s">
        <v>802</v>
      </c>
      <c r="AMM15" s="61">
        <f>AMM18+AMM23+AMM26-AMM27+AMM21</f>
        <v>2040</v>
      </c>
      <c r="AMN15" s="11">
        <f>AMN18+AMN23+AMN26-AMN27+AMN21+AMN22</f>
        <v>2131</v>
      </c>
      <c r="AMO15" s="7" t="s">
        <v>811</v>
      </c>
      <c r="AMP15" s="15"/>
      <c r="AMQ15" s="61">
        <f>AMQ18+AMQ23+AMQ26-AMQ27+AMQ21</f>
        <v>2050</v>
      </c>
      <c r="AMR15" s="11">
        <f>AMR18+AMR23+AMR26-AMR27+AMR21+AMR22</f>
        <v>2130</v>
      </c>
      <c r="AMS15" s="7" t="s">
        <v>489</v>
      </c>
      <c r="AMT15" s="61">
        <f>AMT18+AMT23+AMT26-AMT27+AMT21</f>
        <v>2059</v>
      </c>
      <c r="AMU15" s="11">
        <f>AMU18+AMU23+AMU26-AMU27+AMU21+AMU22</f>
        <v>2153</v>
      </c>
      <c r="AMV15" s="7" t="s">
        <v>813</v>
      </c>
      <c r="AMW15" s="61">
        <f>AMW18+AMW23+AMW26-AMW27+AMW21</f>
        <v>2103</v>
      </c>
      <c r="AMX15" s="11">
        <f>AMX18+AMX23+AMX26-AMX27+AMX21+AMX22</f>
        <v>2150</v>
      </c>
      <c r="AMY15" s="7" t="s">
        <v>813</v>
      </c>
      <c r="AMZ15" s="61">
        <f>AMZ18+AMZ23+AMZ26-AMZ27+AMZ21</f>
        <v>2112</v>
      </c>
      <c r="ANA15" s="11">
        <f>ANA18+ANA23+ANA26-ANA27+ANA21+ANA22</f>
        <v>2143</v>
      </c>
      <c r="ANB15" s="7" t="s">
        <v>815</v>
      </c>
      <c r="ANC15" s="61">
        <f>ANC18+ANC23+ANC26-ANC27+ANC21</f>
        <v>2093</v>
      </c>
      <c r="AND15" s="11">
        <f>AND18+AND23+AND26-AND27+AND21+AND22</f>
        <v>2135</v>
      </c>
      <c r="ANE15" s="7" t="s">
        <v>816</v>
      </c>
      <c r="ANF15" s="61">
        <f>ANF18+ANF23+ANF26-ANF27+ANF21</f>
        <v>2109</v>
      </c>
      <c r="ANG15" s="11">
        <f>ANG18+ANG23+ANG26-ANG27+ANG21+ANG22</f>
        <v>2129</v>
      </c>
      <c r="ANH15" s="7" t="s">
        <v>800</v>
      </c>
      <c r="ANI15" s="15"/>
      <c r="ANJ15" s="61">
        <f>ANJ18+ANJ23+ANJ26-ANJ27+ANJ21</f>
        <v>2129</v>
      </c>
      <c r="ANK15" s="11">
        <f>ANK18+ANK23+ANK26-ANK27+ANK21+ANK22</f>
        <v>2143</v>
      </c>
      <c r="ANL15" s="7" t="s">
        <v>815</v>
      </c>
      <c r="ANM15" s="61">
        <f>ANM18+ANM23+ANM26-ANM27+ANM21</f>
        <v>2115</v>
      </c>
      <c r="ANN15" s="11">
        <f>ANN18+ANN23+ANN26-ANN27+ANN21+ANN22</f>
        <v>2136</v>
      </c>
      <c r="ANO15" s="7" t="s">
        <v>819</v>
      </c>
      <c r="ANP15" s="61">
        <f>ANP18+ANP23+ANP26-ANP27+ANP21</f>
        <v>2154</v>
      </c>
      <c r="ANQ15" s="11">
        <f>ANQ18+ANQ23+ANQ26-ANQ27+ANQ21+ANQ22</f>
        <v>2160</v>
      </c>
      <c r="ANR15" s="7" t="s">
        <v>247</v>
      </c>
      <c r="ANS15" s="15"/>
      <c r="ANT15" s="61">
        <f>ANT18+ANT23+ANT26-ANT27+ANT21</f>
        <v>2144</v>
      </c>
      <c r="ANU15" s="11">
        <f>ANU18+ANU23+ANU26-ANU27+ANU21+ANU22</f>
        <v>2154</v>
      </c>
      <c r="ANV15" s="7" t="s">
        <v>708</v>
      </c>
      <c r="ANW15" s="61">
        <f>ANW18+ANW23+ANW26-ANW27+ANW21</f>
        <v>2130</v>
      </c>
      <c r="ANX15" s="11">
        <f>ANX18+ANX23+ANX26-ANX27+ANX21+ANX22</f>
        <v>2157</v>
      </c>
      <c r="ANY15" s="7" t="s">
        <v>820</v>
      </c>
      <c r="ANZ15" s="61">
        <f>ANZ18+ANZ23+ANZ26-ANZ27+ANZ21</f>
        <v>2156</v>
      </c>
      <c r="AOA15" s="11">
        <f>AOA18+AOA23+AOA26-AOA27+AOA21+AOA22</f>
        <v>2155</v>
      </c>
      <c r="AOB15" s="7" t="s">
        <v>417</v>
      </c>
      <c r="AOC15" s="61">
        <f>AOC18+AOC23+AOC26-AOC27+AOC21</f>
        <v>2154</v>
      </c>
      <c r="AOD15" s="11">
        <f>AOD18+AOD23+AOD26-AOD27+AOD21+AOD22</f>
        <v>2149</v>
      </c>
      <c r="AOE15" s="7" t="s">
        <v>822</v>
      </c>
      <c r="AOF15" s="61">
        <f>AOF18+AOF23+AOF26-AOF27+AOF21</f>
        <v>2152</v>
      </c>
      <c r="AOG15" s="11">
        <f>AOG18+AOG23+AOG26-AOG27+AOG21+AOG22</f>
        <v>2157</v>
      </c>
      <c r="AOH15" s="7" t="s">
        <v>822</v>
      </c>
      <c r="AOI15" s="61">
        <f>AOI18+AOI23+AOI26-AOI27+AOI21</f>
        <v>2150</v>
      </c>
      <c r="AOJ15" s="11">
        <f>AOJ18+AOJ23+AOJ26-AOJ27+AOJ21+AOJ22</f>
        <v>2149</v>
      </c>
      <c r="AOK15" s="7" t="s">
        <v>822</v>
      </c>
      <c r="AOL15" s="61">
        <f>AOL18+AOL23+AOL26-AOL27+AOL21</f>
        <v>2148</v>
      </c>
      <c r="AOM15" s="11">
        <f>AOM18+AOM23+AOM26-AOM27+AOM21+AOM22</f>
        <v>2147</v>
      </c>
      <c r="AON15" s="7" t="s">
        <v>285</v>
      </c>
      <c r="AOO15" s="61">
        <f>AOO18+AOO23+AOO26-AOO27+AOO21</f>
        <v>2138</v>
      </c>
      <c r="AOP15" s="11">
        <f>AOP18+AOP23+AOP26-AOP27+AOP21+AOP22</f>
        <v>2132</v>
      </c>
      <c r="AOQ15" s="7" t="s">
        <v>373</v>
      </c>
      <c r="AOR15" s="61">
        <f>AOR18+AOR23+AOR26-AOR27+AOR21</f>
        <v>2118</v>
      </c>
      <c r="AOS15" s="11">
        <f>AOS18+AOS23+AOS26-AOS27+AOS21+AOS22</f>
        <v>2124</v>
      </c>
      <c r="AOT15" s="7" t="s">
        <v>824</v>
      </c>
      <c r="AOU15" s="15"/>
      <c r="AOV15" s="61">
        <f>AOV18+AOV23+AOV26-AOV27+AOV21</f>
        <v>2108</v>
      </c>
      <c r="AOW15" s="11">
        <f>AOW18+AOW23+AOW26-AOW27+AOW21+AOW22</f>
        <v>2124</v>
      </c>
      <c r="AOX15" s="7" t="s">
        <v>824</v>
      </c>
      <c r="AOY15" s="61">
        <f>AOY18+AOY23+AOY26-AOY27+AOY21</f>
        <v>2098</v>
      </c>
      <c r="AOZ15" s="11">
        <f>AOZ18+AOZ23+AOZ26-AOZ27+AOZ21+AOZ22</f>
        <v>2116</v>
      </c>
      <c r="APA15" s="7" t="s">
        <v>240</v>
      </c>
      <c r="APB15" s="61">
        <f>APB18+APB23+APB26-APB27+APB21</f>
        <v>2088</v>
      </c>
      <c r="APC15" s="11">
        <f>APC18+APC23+APC26-APC27+APC21+APC22</f>
        <v>2112</v>
      </c>
      <c r="APD15" s="7" t="s">
        <v>378</v>
      </c>
      <c r="APE15" s="61">
        <f>APE18+APE23+APE26-APE27+APE21</f>
        <v>2078</v>
      </c>
      <c r="APF15" s="11">
        <f>APF18+APF23+APF26-APF27+APF21+APF22</f>
        <v>2109</v>
      </c>
      <c r="APG15" s="7" t="s">
        <v>411</v>
      </c>
      <c r="APH15" s="61">
        <f>APH18+APH23+APH26-APH27+APH21</f>
        <v>2068</v>
      </c>
      <c r="API15" s="11">
        <f>API18+API23+API26-API27+API21+API22</f>
        <v>2103</v>
      </c>
      <c r="APJ15" s="7" t="s">
        <v>495</v>
      </c>
      <c r="APK15" s="61">
        <f>APK18+APK23+APK26-APK27+APK21</f>
        <v>2053</v>
      </c>
      <c r="APL15" s="11">
        <f>APL18+APL23+APL26-APL27+APL21+APL22</f>
        <v>2099</v>
      </c>
      <c r="APM15" s="7" t="s">
        <v>831</v>
      </c>
      <c r="APN15" s="61">
        <f>APN18+APN23+APN26-APN27+APN21</f>
        <v>2053</v>
      </c>
      <c r="APO15" s="11">
        <f>APO18+APO23+APO26-APO27+APO21+APO22</f>
        <v>2096</v>
      </c>
      <c r="APP15" s="7" t="s">
        <v>832</v>
      </c>
      <c r="APQ15" s="150"/>
      <c r="APR15" s="150"/>
      <c r="APS15" s="150"/>
      <c r="APT15" s="150"/>
      <c r="APU15" s="61">
        <f>APU18+APU23+APU26-APU27+APU21</f>
        <v>2003</v>
      </c>
      <c r="APV15" s="11">
        <f>APV18+APV23+APV26-APV27+APV21+APV22</f>
        <v>2084</v>
      </c>
      <c r="APW15" s="7" t="s">
        <v>833</v>
      </c>
      <c r="APX15" s="61">
        <f>APX18+APX23+APX26-APX27+APX21</f>
        <v>1998</v>
      </c>
      <c r="APY15" s="11">
        <f>APY18+APY23+APY26-APY27+APY21+APY22</f>
        <v>2078</v>
      </c>
      <c r="APZ15" s="7" t="s">
        <v>835</v>
      </c>
      <c r="AQA15" s="15"/>
      <c r="AQB15" s="61">
        <f>AQB18+AQB23+AQB26-AQB27+AQB21</f>
        <v>1998</v>
      </c>
      <c r="AQC15" s="11">
        <f>AQC18+AQC23+AQC26-AQC27+AQC21+AQC22</f>
        <v>2069</v>
      </c>
      <c r="AQD15" s="7" t="s">
        <v>730</v>
      </c>
      <c r="AQE15" s="61">
        <f>AQE18+AQE23+AQE26-AQE27+AQE21</f>
        <v>2001</v>
      </c>
      <c r="AQF15" s="11">
        <f>AQF18+AQF23+AQF26-AQF27+AQF21+AQF22</f>
        <v>2061</v>
      </c>
      <c r="AQG15" s="7" t="s">
        <v>335</v>
      </c>
      <c r="AQH15" s="61">
        <f>AQH18+AQH23+AQH26-AQH27+AQH21</f>
        <v>1989</v>
      </c>
      <c r="AQI15" s="11">
        <f>AQI18+AQI23+AQI26-AQI27+AQI21+AQI22</f>
        <v>2050</v>
      </c>
      <c r="AQJ15" s="7" t="s">
        <v>837</v>
      </c>
      <c r="AQK15" s="61">
        <f>AQK18+AQK23+AQK26-AQK27+AQK21</f>
        <v>1977</v>
      </c>
      <c r="AQL15" s="11">
        <f>AQL18+AQL23+AQL26-AQL27+AQL21+AQL22</f>
        <v>2042</v>
      </c>
      <c r="AQM15" s="7" t="s">
        <v>336</v>
      </c>
      <c r="AQN15" s="61">
        <f>AQN18+AQN23+AQN26-AQN27+AQN21</f>
        <v>1965</v>
      </c>
      <c r="AQO15" s="11">
        <f>AQO18+AQO23+AQO26-AQO27+AQO21+AQO22</f>
        <v>1966</v>
      </c>
      <c r="AQP15" s="7" t="s">
        <v>840</v>
      </c>
      <c r="AQQ15" s="61">
        <f>AQQ18+AQQ23+AQQ26-AQQ27+AQQ21</f>
        <v>1953</v>
      </c>
      <c r="AQR15" s="11">
        <f>AQR18+AQR23+AQR26-AQR27+AQR21+AQR22</f>
        <v>1946</v>
      </c>
      <c r="AQS15" s="7" t="s">
        <v>842</v>
      </c>
      <c r="AQT15" s="15"/>
      <c r="AQU15" s="61">
        <f>AQU18+AQU23+AQU26-AQU27+AQU21</f>
        <v>1940</v>
      </c>
      <c r="AQV15" s="11">
        <f>AQV18+AQV23+AQV26-AQV27+AQV21+AQV22</f>
        <v>1935</v>
      </c>
      <c r="AQW15" s="7" t="s">
        <v>843</v>
      </c>
      <c r="AQX15" s="61">
        <f>AQX18+AQX23+AQX26-AQX27+AQX21</f>
        <v>1900</v>
      </c>
      <c r="AQY15" s="11">
        <f>AQY18+AQY23+AQY26-AQY27+AQY21+AQY22</f>
        <v>1909</v>
      </c>
      <c r="AQZ15" s="7" t="s">
        <v>499</v>
      </c>
      <c r="ARA15" s="61">
        <f>ARA18+ARA23+ARA26-ARA27+ARA21</f>
        <v>1879</v>
      </c>
      <c r="ARB15" s="11">
        <f>ARB18+ARB23+ARB26-ARB27+ARB21+ARB22</f>
        <v>1895</v>
      </c>
      <c r="ARC15" s="7" t="s">
        <v>565</v>
      </c>
      <c r="ARD15" s="61">
        <f>ARD18+ARD23+ARD26-ARD27+ARD21</f>
        <v>1878</v>
      </c>
      <c r="ARE15" s="11">
        <f>ARE18+ARE23+ARE26-ARE27+ARE21+ARE22</f>
        <v>1908</v>
      </c>
      <c r="ARF15" s="7" t="s">
        <v>757</v>
      </c>
      <c r="ARG15" s="61">
        <f>ARG18+ARG23+ARG26-ARG27+ARG21</f>
        <v>1875</v>
      </c>
      <c r="ARH15" s="11">
        <f>ARH18+ARH23+ARH26-ARH27+ARH21+ARH22</f>
        <v>1906</v>
      </c>
      <c r="ARI15" s="7" t="s">
        <v>602</v>
      </c>
      <c r="ARJ15" s="61">
        <f>ARJ18+ARJ23+ARJ26-ARJ27+ARJ21</f>
        <v>1879</v>
      </c>
      <c r="ARK15" s="11">
        <f>ARK18+ARK23+ARK26-ARK27+ARK21+ARK22</f>
        <v>1883</v>
      </c>
      <c r="ARL15" s="7" t="s">
        <v>573</v>
      </c>
      <c r="ARM15" s="15"/>
      <c r="ARN15" s="61">
        <f>ARN18+ARN23+ARN26-ARN27+ARN21</f>
        <v>1883</v>
      </c>
      <c r="ARO15" s="11">
        <f>ARO18+ARO23+ARO26-ARO27+ARO21+ARO22</f>
        <v>1900</v>
      </c>
      <c r="ARP15" s="7" t="s">
        <v>702</v>
      </c>
      <c r="ARQ15" s="61">
        <f>ARQ18+ARQ23+ARQ26-ARQ27+ARQ21</f>
        <v>1877</v>
      </c>
      <c r="ARR15" s="11">
        <f>ARR18+ARR23+ARR26-ARR27+ARR21+ARR22</f>
        <v>1870</v>
      </c>
      <c r="ARS15" s="7" t="s">
        <v>848</v>
      </c>
      <c r="ART15" s="61">
        <f>ART18+ART23+ART26-ART27+ART21</f>
        <v>1888</v>
      </c>
      <c r="ARU15" s="11">
        <f>ARU18+ARU23+ARU26-ARU27+ARU21+ARU22</f>
        <v>1842</v>
      </c>
      <c r="ARV15" s="7" t="s">
        <v>849</v>
      </c>
      <c r="ARW15" s="61">
        <f>ARW18+ARW23+ARW26-ARW27+ARW21</f>
        <v>1884</v>
      </c>
      <c r="ARX15" s="11">
        <f>ARX18+ARX23+ARX26-ARX27+ARX21+ARX22</f>
        <v>1824</v>
      </c>
      <c r="ARY15" s="7" t="s">
        <v>850</v>
      </c>
      <c r="ARZ15" s="61">
        <f>ARZ18+ARZ23+ARZ26-ARZ27+ARZ21</f>
        <v>1886</v>
      </c>
      <c r="ASA15" s="11">
        <f>ASA18+ASA23+ASA26-ASA27+ASA21+ASA22</f>
        <v>1814</v>
      </c>
      <c r="ASB15" s="7" t="s">
        <v>627</v>
      </c>
      <c r="ASC15" s="61">
        <f>ASC18+ASC23+ASC26-ASC27+ASC21</f>
        <v>1887</v>
      </c>
      <c r="ASD15" s="11">
        <f>ASD18+ASD23+ASD26-ASD27+ASD21+ASD22</f>
        <v>1872</v>
      </c>
      <c r="ASE15" s="7" t="s">
        <v>854</v>
      </c>
      <c r="ASF15" s="15"/>
      <c r="ASG15" s="61">
        <f>ASG18+ASG23+ASG26-ASG27+ASG21</f>
        <v>1883</v>
      </c>
      <c r="ASH15" s="11">
        <f>ASH18+ASH23+ASH26-ASH27+ASH21+ASH22</f>
        <v>1865</v>
      </c>
      <c r="ASI15" s="7" t="s">
        <v>857</v>
      </c>
      <c r="ASJ15" s="61">
        <f>ASJ18+ASJ23+ASJ26-ASJ27+ASJ21</f>
        <v>1891</v>
      </c>
      <c r="ASK15" s="11">
        <f>ASK18+ASK23+ASK26-ASK27+ASK21+ASK22</f>
        <v>1875</v>
      </c>
      <c r="ASL15" s="7" t="s">
        <v>859</v>
      </c>
      <c r="ASM15" s="61">
        <f>ASM18+ASM23+ASM26-ASM27+ASM21</f>
        <v>1895</v>
      </c>
      <c r="ASN15" s="11">
        <f>ASN18+ASN23+ASN26-ASN27+ASN21+ASN22</f>
        <v>1867</v>
      </c>
      <c r="ASO15" s="7" t="s">
        <v>861</v>
      </c>
      <c r="ASP15" s="61">
        <f>ASP18+ASP23+ASP26-ASP27+ASP21</f>
        <v>1899</v>
      </c>
      <c r="ASQ15" s="11">
        <f>ASQ18+ASQ23+ASQ26-ASQ27+ASQ21+ASQ22</f>
        <v>1872</v>
      </c>
      <c r="ASR15" s="7" t="s">
        <v>862</v>
      </c>
      <c r="ASS15" s="61">
        <f>ASS18+ASS23+ASS26-ASS27+ASS21</f>
        <v>1903</v>
      </c>
      <c r="AST15" s="11">
        <f>AST18+AST23+AST26-AST27+AST21+AST22</f>
        <v>1868</v>
      </c>
      <c r="ASU15" s="7" t="s">
        <v>865</v>
      </c>
      <c r="ASV15" s="61">
        <f>ASV18+ASV23+ASV26-ASV27+ASV21</f>
        <v>1907</v>
      </c>
      <c r="ASW15" s="11">
        <f>ASW18+ASW23+ASW26-ASW27+ASW21+ASW22</f>
        <v>1860</v>
      </c>
      <c r="ASX15" s="7" t="s">
        <v>865</v>
      </c>
      <c r="ASY15" s="15"/>
      <c r="ASZ15" s="61">
        <f>ASZ18+ASZ23+ASZ26-ASZ27+ASZ21</f>
        <v>1905</v>
      </c>
      <c r="ATA15" s="11">
        <f>ATA18+ATA23+ATA26-ATA27+ATA21+ATA22</f>
        <v>1857</v>
      </c>
      <c r="ATB15" s="7" t="s">
        <v>868</v>
      </c>
      <c r="ATC15" s="61">
        <f>ATC18+ATC23+ATC26-ATC27+ATC21</f>
        <v>1890</v>
      </c>
      <c r="ATD15" s="11">
        <f>ATD18+ATD23+ATD26-ATD27+ATD21+ATD22</f>
        <v>1849</v>
      </c>
      <c r="ATE15" s="7" t="s">
        <v>870</v>
      </c>
      <c r="ATF15" s="61">
        <f>ATF18+ATF23+ATF26-ATF27+ATF21</f>
        <v>1870</v>
      </c>
      <c r="ATG15" s="11">
        <f>ATG18+ATG23+ATG26-ATG27+ATG21+ATG22</f>
        <v>1838</v>
      </c>
      <c r="ATH15" s="7" t="s">
        <v>872</v>
      </c>
      <c r="ATI15" s="61">
        <f>ATI18+ATI23+ATI26-ATI27+ATI21</f>
        <v>1855</v>
      </c>
      <c r="ATJ15" s="11">
        <f>ATJ18+ATJ23+ATJ26-ATJ27+ATJ21+ATJ22</f>
        <v>1829</v>
      </c>
      <c r="ATK15" s="7" t="s">
        <v>874</v>
      </c>
      <c r="ATL15" s="61">
        <f>ATL18+ATL23+ATL26-ATL27+ATL21</f>
        <v>1841</v>
      </c>
      <c r="ATM15" s="11">
        <f>ATM18+ATM23+ATM26-ATM27+ATM21+ATM22</f>
        <v>1837</v>
      </c>
      <c r="ATN15" s="7" t="s">
        <v>874</v>
      </c>
      <c r="ATO15" s="61">
        <f>ATO18+ATO23+ATO26-ATO27+ATO21</f>
        <v>1827</v>
      </c>
      <c r="ATP15" s="11">
        <f>ATP18+ATP23+ATP26-ATP27+ATP21+ATP22</f>
        <v>1819</v>
      </c>
      <c r="ATQ15" s="7" t="s">
        <v>876</v>
      </c>
      <c r="ATR15" s="15"/>
      <c r="ATS15" s="61">
        <f>ATS18+ATS23+ATS26-ATS27+ATS21</f>
        <v>1825</v>
      </c>
      <c r="ATT15" s="11">
        <f>ATT18+ATT23+ATT26-ATT27+ATT21+ATT22</f>
        <v>1808</v>
      </c>
      <c r="ATU15" s="7" t="s">
        <v>878</v>
      </c>
      <c r="ATV15" s="61">
        <f>ATV18+ATV23+ATV26-ATV27+ATV21</f>
        <v>1811</v>
      </c>
      <c r="ATW15" s="11">
        <f>ATW18+ATW23+ATW26-ATW27+ATW21+ATW22</f>
        <v>1803</v>
      </c>
      <c r="ATX15" s="7" t="s">
        <v>880</v>
      </c>
      <c r="ATY15" s="61">
        <f>ATY18+ATY23+ATY26-ATY27+ATY21</f>
        <v>1802</v>
      </c>
      <c r="ATZ15" s="11">
        <f>ATZ18+ATZ23+ATZ26-ATZ27+ATZ21+ATZ22</f>
        <v>1809</v>
      </c>
      <c r="AUA15" s="7" t="s">
        <v>882</v>
      </c>
      <c r="AUB15" s="61">
        <f>AUB18+AUB23+AUB26-AUB27+AUB21</f>
        <v>1793</v>
      </c>
      <c r="AUC15" s="11">
        <f>AUC18+AUC23+AUC26-AUC27+AUC21+AUC22</f>
        <v>1813</v>
      </c>
      <c r="AUD15" s="7" t="s">
        <v>883</v>
      </c>
      <c r="AUE15" s="61">
        <f>AUE18+AUE23+AUE26-AUE27+AUE21</f>
        <v>1789</v>
      </c>
      <c r="AUF15" s="11">
        <f>AUF18+AUF23+AUF26-AUF27+AUF21+AUF22</f>
        <v>1801</v>
      </c>
      <c r="AUG15" s="7" t="s">
        <v>886</v>
      </c>
      <c r="AUH15" s="61">
        <f>AUH18+AUH23+AUH26-AUH27+AUH21</f>
        <v>1782</v>
      </c>
      <c r="AUI15" s="11">
        <f>AUI18+AUI23+AUI26-AUI27+AUI21+AUI22</f>
        <v>1793</v>
      </c>
      <c r="AUJ15" s="7" t="s">
        <v>888</v>
      </c>
      <c r="AUK15" s="15"/>
      <c r="AUL15" s="61">
        <f>AUL18+AUL23+AUL26-AUL27+AUL21</f>
        <v>1796</v>
      </c>
      <c r="AUM15" s="11">
        <f>AUM18+AUM23+AUM26-AUM27+AUM21+AUM22</f>
        <v>1782</v>
      </c>
      <c r="AUN15" s="7" t="s">
        <v>890</v>
      </c>
      <c r="AUO15" s="61">
        <f>AUO18+AUO23+AUO26-AUO27+AUO21</f>
        <v>1789</v>
      </c>
      <c r="AUP15" s="11">
        <f>AUP18+AUP23+AUP26-AUP27+AUP21+AUP22</f>
        <v>1776</v>
      </c>
      <c r="AUQ15" s="7" t="s">
        <v>892</v>
      </c>
      <c r="AUR15" s="61">
        <f>AUR18+AUR23+AUR26-AUR27+AUR21</f>
        <v>1782</v>
      </c>
      <c r="AUS15" s="11">
        <f>AUS18+AUS23+AUS26-AUS27+AUS21+AUS22</f>
        <v>1779</v>
      </c>
      <c r="AUT15" s="7" t="s">
        <v>894</v>
      </c>
      <c r="AUU15" s="61">
        <f>AUU18+AUU23+AUU26-AUU27+AUU21</f>
        <v>1779</v>
      </c>
      <c r="AUV15" s="11">
        <f>AUV18+AUV23+AUV26-AUV27+AUV21+AUV22</f>
        <v>1770</v>
      </c>
      <c r="AUW15" s="7" t="s">
        <v>895</v>
      </c>
      <c r="AUX15" s="61">
        <f>AUX18+AUX23+AUX26-AUX27+AUX21</f>
        <v>1783</v>
      </c>
      <c r="AUY15" s="11">
        <f>AUY18+AUY23+AUY26-AUY27+AUY21+AUY22</f>
        <v>1774</v>
      </c>
      <c r="AUZ15" s="7" t="s">
        <v>896</v>
      </c>
      <c r="AVA15" s="61">
        <f>AVA18+AVA23+AVA26-AVA27+AVA21</f>
        <v>1781</v>
      </c>
      <c r="AVB15" s="11">
        <f>AVB18+AVB23+AVB26-AVB27+AVB21+AVB22</f>
        <v>1777</v>
      </c>
      <c r="AVC15" s="7" t="s">
        <v>872</v>
      </c>
      <c r="AVD15" s="15"/>
      <c r="AVE15" s="61">
        <f>AVE18+AVE23+AVE26-AVE27+AVE21</f>
        <v>1783</v>
      </c>
      <c r="AVF15" s="11">
        <f>AVF18+AVF23+AVF26-AVF27+AVF21+AVF22</f>
        <v>1774</v>
      </c>
      <c r="AVG15" s="7" t="s">
        <v>896</v>
      </c>
      <c r="AVH15" s="61">
        <f>AVH18+AVH23+AVH26-AVH27+AVH21</f>
        <v>1785</v>
      </c>
      <c r="AVI15" s="11">
        <f>AVI18+AVI23+AVI26-AVI27+AVI21+AVI22</f>
        <v>1793</v>
      </c>
      <c r="AVJ15" s="7" t="s">
        <v>899</v>
      </c>
      <c r="AVK15" s="61">
        <f>AVK18+AVK23+AVK26-AVK27+AVK21</f>
        <v>1787</v>
      </c>
      <c r="AVL15" s="11">
        <f>AVL18+AVL23+AVL26-AVL27+AVL21+AVL22</f>
        <v>1805</v>
      </c>
      <c r="AVM15" s="7" t="s">
        <v>874</v>
      </c>
      <c r="AVN15" s="61">
        <f>AVN18+AVN23+AVN26-AVN27+AVN21</f>
        <v>1798</v>
      </c>
      <c r="AVO15" s="11">
        <f>AVO18+AVO23+AVO26-AVO27+AVO21+AVO22</f>
        <v>1801</v>
      </c>
      <c r="AVP15" s="7" t="s">
        <v>902</v>
      </c>
      <c r="AVQ15" s="61">
        <f>AVQ18+AVQ23+AVQ26-AVQ27+AVQ21</f>
        <v>1800</v>
      </c>
      <c r="AVR15" s="11">
        <f>AVR18+AVR23+AVR26-AVR27+AVR21+AVR22</f>
        <v>1807</v>
      </c>
      <c r="AVS15" s="7" t="s">
        <v>895</v>
      </c>
      <c r="AVT15" s="61">
        <f>AVT18+AVT23+AVT26-AVT27+AVT21</f>
        <v>1798</v>
      </c>
      <c r="AVU15" s="11">
        <f>AVU18+AVU23+AVU26-AVU27+AVU21+AVU22</f>
        <v>1818</v>
      </c>
      <c r="AVV15" s="7" t="s">
        <v>903</v>
      </c>
      <c r="AVW15" s="15"/>
      <c r="AVX15" s="61">
        <f>AVX18+AVX23+AVX26-AVX27+AVX21</f>
        <v>1793</v>
      </c>
      <c r="AVY15" s="11">
        <f>AVY18+AVY23+AVY26-AVY27+AVY21+AVY22</f>
        <v>1832</v>
      </c>
      <c r="AVZ15" s="7" t="s">
        <v>905</v>
      </c>
      <c r="AWA15" s="61">
        <f>AWA18+AWA23+AWA26-AWA27+AWA21</f>
        <v>1801</v>
      </c>
      <c r="AWB15" s="11">
        <f>AWB18+AWB23+AWB26-AWB27+AWB21+AWB22</f>
        <v>1834</v>
      </c>
      <c r="AWC15" s="7" t="s">
        <v>907</v>
      </c>
      <c r="AWD15" s="61">
        <f>AWD18+AWD23+AWD26-AWD27+AWD21</f>
        <v>1806</v>
      </c>
      <c r="AWE15" s="11">
        <f>AWE18+AWE23+AWE26-AWE27+AWE21+AWE22</f>
        <v>1824</v>
      </c>
      <c r="AWF15" s="7" t="s">
        <v>909</v>
      </c>
      <c r="AWG15" s="61">
        <f>AWG18+AWG23+AWG26-AWG27+AWG21</f>
        <v>1805</v>
      </c>
      <c r="AWH15" s="11">
        <f>AWH18+AWH23+AWH26-AWH27+AWH21+AWH22</f>
        <v>1825</v>
      </c>
      <c r="AWI15" s="7" t="s">
        <v>870</v>
      </c>
      <c r="AWJ15" s="110"/>
      <c r="AWK15" s="110"/>
      <c r="AWL15" s="15"/>
      <c r="AWM15" s="110"/>
      <c r="AWN15" s="110"/>
      <c r="AWO15" s="110"/>
      <c r="AWP15" s="110"/>
      <c r="AWQ15" s="110"/>
      <c r="AWR15" s="110"/>
      <c r="AWS15" s="15"/>
      <c r="AWT15" s="110"/>
      <c r="AWU15" s="110"/>
      <c r="AWV15" s="110"/>
      <c r="AWW15" s="110"/>
      <c r="AWX15" s="110"/>
      <c r="AWY15" s="110"/>
      <c r="AWZ15" s="15"/>
      <c r="AXA15" s="110"/>
      <c r="AXB15" s="110"/>
      <c r="AXC15" s="110"/>
      <c r="AXD15" s="110"/>
      <c r="AXE15" s="110"/>
      <c r="AXF15" s="110"/>
      <c r="AXG15" s="15"/>
      <c r="AXH15" s="110"/>
      <c r="AXI15" s="110"/>
      <c r="AXJ15" s="110"/>
      <c r="AXK15" s="110"/>
      <c r="AXL15" s="110"/>
      <c r="AXM15" s="110"/>
      <c r="AXN15" s="15"/>
      <c r="AXO15" s="110"/>
      <c r="AXP15" s="110"/>
      <c r="AXQ15" s="110"/>
      <c r="AXR15" s="110"/>
      <c r="AXS15" s="110"/>
      <c r="AXT15" s="110"/>
      <c r="AXU15" s="15"/>
      <c r="AXV15" s="110"/>
      <c r="AXW15" s="110"/>
      <c r="AXX15" s="110"/>
      <c r="AXY15" s="110"/>
      <c r="AXZ15" s="110"/>
      <c r="AYA15" s="110"/>
      <c r="AYB15" s="15"/>
      <c r="AYC15" s="110"/>
      <c r="AYD15" s="110"/>
      <c r="AYE15" s="110"/>
      <c r="AYF15" s="110"/>
      <c r="AYG15" s="110"/>
      <c r="AYH15" s="110"/>
      <c r="AYI15" s="15"/>
      <c r="AYJ15" s="110"/>
      <c r="AYK15" s="110"/>
      <c r="AYL15" s="110"/>
      <c r="AYM15" s="110"/>
      <c r="AYN15" s="110"/>
      <c r="AYO15" s="110"/>
      <c r="AYP15" s="15"/>
      <c r="AYQ15" s="110"/>
      <c r="AYR15" s="110"/>
      <c r="AYS15" s="110"/>
      <c r="AYT15" s="110"/>
      <c r="AYU15" s="110"/>
      <c r="AYV15" s="110"/>
      <c r="AYW15" s="15"/>
      <c r="AYX15" s="110"/>
      <c r="AYY15" s="110"/>
      <c r="AYZ15" s="110"/>
      <c r="AZA15" s="110"/>
      <c r="AZB15" s="110"/>
      <c r="AZC15" s="110"/>
      <c r="AZD15" s="15"/>
      <c r="AZE15" s="110"/>
      <c r="AZF15" s="110"/>
      <c r="AZG15" s="110"/>
      <c r="AZH15" s="110"/>
      <c r="AZI15" s="110"/>
      <c r="AZJ15" s="110"/>
      <c r="AZK15" s="15"/>
      <c r="AZL15" s="110"/>
      <c r="AZM15" s="110"/>
      <c r="AZN15" s="110"/>
      <c r="AZO15" s="110"/>
      <c r="AZP15" s="110"/>
      <c r="AZQ15" s="110"/>
      <c r="AZR15" s="15"/>
      <c r="AZS15" s="110"/>
      <c r="AZT15" s="110"/>
      <c r="AZU15" s="110"/>
      <c r="AZV15" s="110"/>
      <c r="AZW15" s="110"/>
      <c r="AZX15" s="110"/>
      <c r="AZY15" s="15"/>
      <c r="AZZ15" s="110"/>
      <c r="BAA15" s="110"/>
      <c r="BAB15" s="110"/>
      <c r="BAC15" s="110"/>
      <c r="BAD15" s="110"/>
      <c r="BAE15" s="110"/>
      <c r="BAF15" s="15"/>
      <c r="BAG15" s="110"/>
      <c r="BAH15" s="110"/>
      <c r="BAI15" s="110"/>
      <c r="BAJ15" s="110"/>
      <c r="BAK15" s="110"/>
      <c r="BAL15" s="110"/>
      <c r="BAM15" s="15"/>
      <c r="BAN15" s="110"/>
      <c r="BAO15" s="110"/>
      <c r="BAP15" s="110"/>
      <c r="BAQ15" s="110"/>
      <c r="BAR15" s="110"/>
      <c r="BAS15" s="110"/>
      <c r="BAT15" s="15"/>
    </row>
    <row r="16" spans="1:1398">
      <c r="A16" t="s">
        <v>911</v>
      </c>
      <c r="B16" t="s">
        <v>913</v>
      </c>
      <c r="D16" s="22" t="s">
        <v>25</v>
      </c>
      <c r="E16" s="20"/>
      <c r="F16" s="59">
        <v>659.51600000000008</v>
      </c>
      <c r="G16" s="18">
        <v>639</v>
      </c>
      <c r="H16" s="20"/>
      <c r="I16" s="19"/>
      <c r="J16" s="59">
        <f>J15*28.6%</f>
        <v>658.08600000000013</v>
      </c>
      <c r="K16" s="18">
        <f>598+37</f>
        <v>635</v>
      </c>
      <c r="L16" s="20"/>
      <c r="M16" s="59">
        <f>M15*28.6%</f>
        <v>654.94000000000005</v>
      </c>
      <c r="N16" s="18">
        <f>596+25</f>
        <v>621</v>
      </c>
      <c r="O16" s="20"/>
      <c r="P16" s="59">
        <f>P15*28.6%</f>
        <v>654.65400000000011</v>
      </c>
      <c r="Q16" s="18">
        <f>598+28</f>
        <v>626</v>
      </c>
      <c r="R16" s="20"/>
      <c r="S16" s="59">
        <f>S15*28.6%</f>
        <v>654.36800000000005</v>
      </c>
      <c r="T16" s="18">
        <f>605+25</f>
        <v>630</v>
      </c>
      <c r="U16" s="20"/>
      <c r="V16" s="59">
        <f>V15*28.6%</f>
        <v>652.9380000000001</v>
      </c>
      <c r="W16" s="18">
        <f>607+26</f>
        <v>633</v>
      </c>
      <c r="X16" s="20"/>
      <c r="Y16" s="59">
        <f>Y15*28.6%</f>
        <v>651.50800000000004</v>
      </c>
      <c r="Z16" s="18">
        <f>605+34</f>
        <v>639</v>
      </c>
      <c r="AA16" s="20"/>
      <c r="AB16" s="19"/>
      <c r="AC16" s="59">
        <f>AC15*28.6%</f>
        <v>650.07800000000009</v>
      </c>
      <c r="AD16" s="18">
        <f>604+44</f>
        <v>648</v>
      </c>
      <c r="AE16" s="20"/>
      <c r="AF16" s="59">
        <f>AF15*28.6%</f>
        <v>648.64800000000002</v>
      </c>
      <c r="AG16" s="18">
        <f>603+59</f>
        <v>662</v>
      </c>
      <c r="AH16" s="20"/>
      <c r="AI16" s="59">
        <f>AI15*28.6%</f>
        <v>647.21800000000007</v>
      </c>
      <c r="AJ16" s="18">
        <f>603+57</f>
        <v>660</v>
      </c>
      <c r="AK16" s="20"/>
      <c r="AL16" s="59">
        <f>AL15*28.6%</f>
        <v>642.35600000000011</v>
      </c>
      <c r="AM16" s="18">
        <f>608+35</f>
        <v>643</v>
      </c>
      <c r="AN16" s="20"/>
      <c r="AO16" s="59">
        <f>AO15*28.6%</f>
        <v>640.35400000000004</v>
      </c>
      <c r="AP16" s="18">
        <f>608+30</f>
        <v>638</v>
      </c>
      <c r="AQ16" s="20"/>
      <c r="AR16" s="59">
        <f>AR15*28.6%</f>
        <v>634.06200000000013</v>
      </c>
      <c r="AS16" s="18">
        <f>618+17</f>
        <v>635</v>
      </c>
      <c r="AT16" s="20"/>
      <c r="AU16" s="19"/>
      <c r="AV16" s="59">
        <f>AV15*28.6%</f>
        <v>628.3420000000001</v>
      </c>
      <c r="AW16" s="18">
        <f>622+13</f>
        <v>635</v>
      </c>
      <c r="AX16" s="20"/>
      <c r="AY16" s="59">
        <f>AY15*28.6%</f>
        <v>622.62200000000007</v>
      </c>
      <c r="AZ16" s="18">
        <f>628+4</f>
        <v>632</v>
      </c>
      <c r="BA16" s="20"/>
      <c r="BB16" s="59">
        <f>BB15*28.6%</f>
        <v>616.90200000000004</v>
      </c>
      <c r="BC16" s="18">
        <f>623+1</f>
        <v>624</v>
      </c>
      <c r="BD16" s="20"/>
      <c r="BE16" s="59">
        <f>BE15*28.6%</f>
        <v>611.18200000000002</v>
      </c>
      <c r="BF16" s="18">
        <v>624</v>
      </c>
      <c r="BG16" s="20"/>
      <c r="BH16" s="59">
        <f>BH15*28.6%</f>
        <v>605.4620000000001</v>
      </c>
      <c r="BI16" s="18">
        <v>620</v>
      </c>
      <c r="BJ16" s="20"/>
      <c r="BK16" s="59">
        <f>BK15*28.6%</f>
        <v>599.74200000000008</v>
      </c>
      <c r="BL16" s="18">
        <v>619</v>
      </c>
      <c r="BM16" s="20"/>
      <c r="BN16" s="19"/>
      <c r="BO16" s="59">
        <f>BO15*28.6%</f>
        <v>594.02200000000005</v>
      </c>
      <c r="BP16" s="18">
        <v>611</v>
      </c>
      <c r="BQ16" s="20"/>
      <c r="BR16" s="59">
        <f>BR15*28.6%</f>
        <v>588.30200000000002</v>
      </c>
      <c r="BS16" s="18">
        <v>611</v>
      </c>
      <c r="BT16" s="20"/>
      <c r="BU16" s="59">
        <f>BU15*28.6%</f>
        <v>588.30200000000002</v>
      </c>
      <c r="BV16" s="18">
        <v>607</v>
      </c>
      <c r="BW16" s="20"/>
      <c r="BX16" s="59">
        <f>BX15*28.6%</f>
        <v>588.30200000000002</v>
      </c>
      <c r="BY16" s="18">
        <v>604</v>
      </c>
      <c r="BZ16" s="20"/>
      <c r="CA16" s="59">
        <f>CA15*28.6%</f>
        <v>588.30200000000002</v>
      </c>
      <c r="CB16" s="18">
        <v>596</v>
      </c>
      <c r="CC16" s="20"/>
      <c r="CD16" s="59">
        <f>CD15*28.6%</f>
        <v>588.30200000000002</v>
      </c>
      <c r="CE16" s="18">
        <v>593</v>
      </c>
      <c r="CF16" s="20"/>
      <c r="CG16" s="19"/>
      <c r="CH16" s="19"/>
      <c r="CI16" s="59">
        <f>CI15*28.6%</f>
        <v>628.3420000000001</v>
      </c>
      <c r="CJ16" s="18">
        <v>588</v>
      </c>
      <c r="CK16" s="20"/>
      <c r="CL16" s="19"/>
      <c r="CM16" s="59">
        <f>CM15*28.6%</f>
        <v>622.62200000000007</v>
      </c>
      <c r="CN16" s="18">
        <v>611</v>
      </c>
      <c r="CO16" s="20"/>
      <c r="CP16" s="59">
        <f>CP15*28.6%</f>
        <v>622.62200000000007</v>
      </c>
      <c r="CQ16" s="18">
        <v>585</v>
      </c>
      <c r="CR16" s="20"/>
      <c r="CS16" s="59">
        <f>CS15*28.6%</f>
        <v>616.90200000000004</v>
      </c>
      <c r="CT16" s="18">
        <v>582</v>
      </c>
      <c r="CU16" s="20"/>
      <c r="CV16" s="19"/>
      <c r="CW16" s="59">
        <f>CW15*28.6%</f>
        <v>611.18200000000002</v>
      </c>
      <c r="CX16" s="18">
        <v>578</v>
      </c>
      <c r="CY16" s="20"/>
      <c r="CZ16" s="59">
        <f>CZ15*28.6%</f>
        <v>608.32200000000012</v>
      </c>
      <c r="DA16" s="18">
        <v>575</v>
      </c>
      <c r="DB16" s="20"/>
      <c r="DC16" s="59">
        <f>DC15*28.6%</f>
        <v>605.4620000000001</v>
      </c>
      <c r="DD16" s="18">
        <v>571</v>
      </c>
      <c r="DE16" s="20"/>
      <c r="DF16" s="59">
        <f>DF15*28.6%</f>
        <v>602.60200000000009</v>
      </c>
      <c r="DG16" s="18">
        <v>569</v>
      </c>
      <c r="DH16" s="20"/>
      <c r="DI16" s="59">
        <f>DI15*28.6%</f>
        <v>599.74200000000008</v>
      </c>
      <c r="DJ16" s="18">
        <v>566</v>
      </c>
      <c r="DK16" s="20"/>
      <c r="DL16" s="19"/>
      <c r="DM16" s="19"/>
      <c r="DN16" s="59">
        <f>DN15*28.6%</f>
        <v>596.88200000000006</v>
      </c>
      <c r="DO16" s="18">
        <v>563</v>
      </c>
      <c r="DP16" s="20"/>
      <c r="DQ16" s="59">
        <f>DQ15*28.6%</f>
        <v>594.02200000000005</v>
      </c>
      <c r="DR16" s="18">
        <v>561</v>
      </c>
      <c r="DS16" s="20"/>
      <c r="DT16" s="59">
        <f>DT15*28.6%</f>
        <v>591.16200000000003</v>
      </c>
      <c r="DU16" s="18">
        <v>560</v>
      </c>
      <c r="DV16" s="20"/>
      <c r="DW16" s="59">
        <f>DW15*28.6%</f>
        <v>588.30200000000002</v>
      </c>
      <c r="DX16" s="18">
        <v>559</v>
      </c>
      <c r="DY16" s="20"/>
      <c r="DZ16" s="59">
        <f>DZ15*28.6%</f>
        <v>585.44200000000012</v>
      </c>
      <c r="EA16" s="18">
        <v>562</v>
      </c>
      <c r="EB16" s="20"/>
      <c r="EC16" s="59">
        <f>EC15*28.6%</f>
        <v>582.58200000000011</v>
      </c>
      <c r="ED16" s="18">
        <v>562</v>
      </c>
      <c r="EE16" s="20"/>
      <c r="EF16" s="19"/>
      <c r="EG16" s="59">
        <f>EG15*28.6%</f>
        <v>579.72200000000009</v>
      </c>
      <c r="EH16" s="18">
        <v>578</v>
      </c>
      <c r="EI16" s="20"/>
      <c r="EJ16" s="59">
        <f>EJ15*28.6%</f>
        <v>576.86200000000008</v>
      </c>
      <c r="EK16" s="18">
        <v>556</v>
      </c>
      <c r="EL16" s="20"/>
      <c r="EM16" s="59">
        <f>EM15*28.6%</f>
        <v>574.00200000000007</v>
      </c>
      <c r="EN16" s="18">
        <v>558</v>
      </c>
      <c r="EO16" s="20"/>
      <c r="EP16" s="59">
        <f>EP15*28.6%</f>
        <v>571.14200000000005</v>
      </c>
      <c r="EQ16" s="18">
        <v>557</v>
      </c>
      <c r="ER16" s="20"/>
      <c r="ES16" s="59">
        <f>ES15*28.6%</f>
        <v>568.28200000000004</v>
      </c>
      <c r="ET16" s="18">
        <v>555</v>
      </c>
      <c r="EU16" s="20"/>
      <c r="EV16" s="59">
        <f>EV15*28.6%</f>
        <v>565.42200000000003</v>
      </c>
      <c r="EW16" s="18">
        <v>556</v>
      </c>
      <c r="EX16" s="20"/>
      <c r="EY16" s="59">
        <f>EY15*28.6%</f>
        <v>565.42200000000003</v>
      </c>
      <c r="EZ16" s="18">
        <v>555</v>
      </c>
      <c r="FA16" s="20"/>
      <c r="FB16" s="59">
        <f>FB15*28.6%</f>
        <v>562.56200000000001</v>
      </c>
      <c r="FC16" s="18">
        <v>554</v>
      </c>
      <c r="FD16" s="20"/>
      <c r="FE16" s="59">
        <f>FE15*28.6%</f>
        <v>559.70200000000011</v>
      </c>
      <c r="FF16" s="18">
        <v>554</v>
      </c>
      <c r="FG16" s="20"/>
      <c r="FH16" s="59">
        <f>FH15*28.6%</f>
        <v>582.58200000000011</v>
      </c>
      <c r="FI16" s="18">
        <v>554</v>
      </c>
      <c r="FJ16" s="20"/>
      <c r="FK16" s="19"/>
      <c r="FL16" s="19"/>
      <c r="FM16" s="19"/>
      <c r="FN16" s="19"/>
      <c r="FO16" s="59">
        <f>FO15*28.6%</f>
        <v>579.72200000000009</v>
      </c>
      <c r="FP16" s="18">
        <v>546</v>
      </c>
      <c r="FQ16" s="20"/>
      <c r="FR16" s="59">
        <f>FR15*28.6%</f>
        <v>576.86200000000008</v>
      </c>
      <c r="FS16" s="18">
        <f>541+13</f>
        <v>554</v>
      </c>
      <c r="FT16" s="20"/>
      <c r="FU16" s="59">
        <f>FU15*28.6%</f>
        <v>576.86200000000008</v>
      </c>
      <c r="FV16" s="18">
        <f>541+9</f>
        <v>550</v>
      </c>
      <c r="FW16" s="20"/>
      <c r="FX16" s="19"/>
      <c r="FY16" s="59">
        <f>FY15*28.6%</f>
        <v>572.57200000000012</v>
      </c>
      <c r="FZ16" s="18">
        <f>535+8</f>
        <v>543</v>
      </c>
      <c r="GA16" s="20"/>
      <c r="GB16" s="59">
        <f>GB15*28.6%</f>
        <v>573.43000000000006</v>
      </c>
      <c r="GC16" s="18">
        <f>523+16</f>
        <v>539</v>
      </c>
      <c r="GD16" s="20"/>
      <c r="GE16" s="19"/>
      <c r="GF16" s="59">
        <f>GF15*28.6%</f>
        <v>574.28800000000001</v>
      </c>
      <c r="GG16" s="18">
        <f>524+11</f>
        <v>535</v>
      </c>
      <c r="GH16" s="20"/>
      <c r="GI16" s="59">
        <f>GI15*28.6%</f>
        <v>575.14600000000007</v>
      </c>
      <c r="GJ16" s="18">
        <f>519+8</f>
        <v>527</v>
      </c>
      <c r="GK16" s="20"/>
      <c r="GL16" s="59">
        <f>GL15*28.6%</f>
        <v>574.57400000000007</v>
      </c>
      <c r="GM16" s="18">
        <f>510+5</f>
        <v>515</v>
      </c>
      <c r="GN16" s="20"/>
      <c r="GO16" s="59">
        <f>GO15*28.6%</f>
        <v>572.57200000000012</v>
      </c>
      <c r="GP16" s="18">
        <f>504+2</f>
        <v>506</v>
      </c>
      <c r="GQ16" s="20"/>
      <c r="GR16" s="59">
        <f>GR15*28.6%</f>
        <v>570.57000000000005</v>
      </c>
      <c r="GS16" s="18">
        <v>503</v>
      </c>
      <c r="GT16" s="20"/>
      <c r="GU16" s="59">
        <f>GU15*28.6%</f>
        <v>571.42800000000011</v>
      </c>
      <c r="GV16" s="18">
        <v>503</v>
      </c>
      <c r="GW16" s="20"/>
      <c r="GX16" s="19"/>
      <c r="GY16" s="59">
        <f>GY15*28.6%</f>
        <v>566.56600000000003</v>
      </c>
      <c r="GZ16" s="18">
        <v>494</v>
      </c>
      <c r="HA16" s="20"/>
      <c r="HB16" s="59">
        <f>HB15*28.6%</f>
        <v>558.84400000000005</v>
      </c>
      <c r="HC16" s="18">
        <v>489</v>
      </c>
      <c r="HD16" s="20"/>
      <c r="HE16" s="59">
        <f>HE15*28.6%</f>
        <v>561.70400000000006</v>
      </c>
      <c r="HF16" s="18">
        <v>479</v>
      </c>
      <c r="HG16" s="20"/>
      <c r="HH16" s="59">
        <f>HH15*28.6%</f>
        <v>555.98400000000004</v>
      </c>
      <c r="HI16" s="18">
        <v>469</v>
      </c>
      <c r="HJ16" s="20"/>
      <c r="HK16" s="59">
        <f>HK15*28.6%</f>
        <v>548.26200000000006</v>
      </c>
      <c r="HL16" s="18">
        <f>464+20</f>
        <v>484</v>
      </c>
      <c r="HM16" s="20"/>
      <c r="HN16" s="59">
        <f>HN15*28.6%</f>
        <v>548.26200000000006</v>
      </c>
      <c r="HO16" s="18">
        <f>458+25</f>
        <v>483</v>
      </c>
      <c r="HP16" s="20"/>
      <c r="HQ16" s="19"/>
      <c r="HR16" s="59">
        <f>HR15*28.6%</f>
        <v>548.26200000000006</v>
      </c>
      <c r="HS16" s="18">
        <f>466+23</f>
        <v>489</v>
      </c>
      <c r="HT16" s="20"/>
      <c r="HU16" s="59">
        <f>HU15*28.6%</f>
        <v>542.54200000000003</v>
      </c>
      <c r="HV16" s="18">
        <f>463+29</f>
        <v>492</v>
      </c>
      <c r="HW16" s="20"/>
      <c r="HX16" s="59">
        <f>HX15*28.6%</f>
        <v>546.83200000000011</v>
      </c>
      <c r="HY16" s="18">
        <f>468+29</f>
        <v>497</v>
      </c>
      <c r="HZ16" s="20"/>
      <c r="IA16" s="59">
        <f>IA15*28.6%</f>
        <v>545.40200000000004</v>
      </c>
      <c r="IB16" s="18">
        <f>470+43</f>
        <v>513</v>
      </c>
      <c r="IC16" s="20"/>
      <c r="ID16" s="59">
        <f>ID15*28.6%</f>
        <v>545.1160000000001</v>
      </c>
      <c r="IE16" s="18">
        <f>475+22</f>
        <v>497</v>
      </c>
      <c r="IF16" s="20"/>
      <c r="IG16" s="59">
        <f>IG15*28.6%</f>
        <v>544.83000000000004</v>
      </c>
      <c r="IH16" s="18">
        <f>482+37</f>
        <v>519</v>
      </c>
      <c r="II16" s="20"/>
      <c r="IJ16" s="19"/>
      <c r="IK16" s="59">
        <f>IK15*28.6%</f>
        <v>564.56400000000008</v>
      </c>
      <c r="IL16" s="18">
        <f>487+37</f>
        <v>524</v>
      </c>
      <c r="IM16" s="20"/>
      <c r="IN16" s="59">
        <f>IN15*28.6%</f>
        <v>564.27800000000002</v>
      </c>
      <c r="IO16" s="18">
        <f>493+42</f>
        <v>535</v>
      </c>
      <c r="IP16" s="20"/>
      <c r="IQ16" s="59">
        <f>IQ15*28.6%</f>
        <v>563.99200000000008</v>
      </c>
      <c r="IR16" s="18">
        <f>498+30</f>
        <v>528</v>
      </c>
      <c r="IS16" s="20"/>
      <c r="IT16" s="59">
        <f>IT15*28.6%</f>
        <v>563.70600000000002</v>
      </c>
      <c r="IU16" s="18">
        <f>504+36</f>
        <v>540</v>
      </c>
      <c r="IV16" s="20"/>
      <c r="IW16" s="59">
        <f>IW15*28.6%</f>
        <v>559.13000000000011</v>
      </c>
      <c r="IX16" s="18">
        <f>514+25</f>
        <v>539</v>
      </c>
      <c r="IY16" s="20"/>
      <c r="IZ16" s="59">
        <f>IZ15*28.6%</f>
        <v>551.69400000000007</v>
      </c>
      <c r="JA16" s="18">
        <f>516+10</f>
        <v>526</v>
      </c>
      <c r="JB16" s="20"/>
      <c r="JC16" s="19"/>
      <c r="JD16" s="59">
        <f>JD15*28.6%</f>
        <v>558.84400000000005</v>
      </c>
      <c r="JE16" s="18">
        <f>516+22</f>
        <v>538</v>
      </c>
      <c r="JF16" s="20"/>
      <c r="JG16" s="59">
        <f>JG15*28.6%</f>
        <v>563.13400000000001</v>
      </c>
      <c r="JH16" s="18">
        <f>522+17</f>
        <v>539</v>
      </c>
      <c r="JI16" s="20"/>
      <c r="JJ16" s="59">
        <f>JJ15*28.6%</f>
        <v>562.84800000000007</v>
      </c>
      <c r="JK16" s="18">
        <f>525+16</f>
        <v>541</v>
      </c>
      <c r="JL16" s="20"/>
      <c r="JM16" s="59">
        <f>JM15*28.6%</f>
        <v>562.56200000000001</v>
      </c>
      <c r="JN16" s="18">
        <f>525+28</f>
        <v>553</v>
      </c>
      <c r="JO16" s="20"/>
      <c r="JP16" s="59">
        <f>JP15*28.6%</f>
        <v>562.27600000000007</v>
      </c>
      <c r="JQ16" s="18">
        <f>528+35</f>
        <v>563</v>
      </c>
      <c r="JR16" s="20"/>
      <c r="JS16" s="59">
        <f>JS15*28.6%</f>
        <v>561.99</v>
      </c>
      <c r="JT16" s="18">
        <f>532+14</f>
        <v>546</v>
      </c>
      <c r="JU16" s="20"/>
      <c r="JV16" s="19"/>
      <c r="JW16" s="59">
        <f>JW15*28.6%</f>
        <v>564.56400000000008</v>
      </c>
      <c r="JX16" s="18">
        <f>531+8</f>
        <v>539</v>
      </c>
      <c r="JY16" s="20"/>
      <c r="JZ16" s="59">
        <f>JZ15*28.6%</f>
        <v>567.13800000000003</v>
      </c>
      <c r="KA16" s="18">
        <f>534+5</f>
        <v>539</v>
      </c>
      <c r="KB16" s="20"/>
      <c r="KC16" s="59">
        <f>KC15*28.6%</f>
        <v>577.43400000000008</v>
      </c>
      <c r="KD16" s="18">
        <f>531+2</f>
        <v>533</v>
      </c>
      <c r="KE16" s="20"/>
      <c r="KF16" s="59">
        <f>KF15*28.6%</f>
        <v>580.00800000000004</v>
      </c>
      <c r="KG16" s="18">
        <f>527+3</f>
        <v>530</v>
      </c>
      <c r="KH16" s="20"/>
      <c r="KI16" s="59">
        <f>KI15*28.6%</f>
        <v>582.58200000000011</v>
      </c>
      <c r="KJ16" s="18">
        <f>525+3</f>
        <v>528</v>
      </c>
      <c r="KK16" s="20"/>
      <c r="KL16" s="59">
        <f>KL15*28.6%</f>
        <v>585.15600000000006</v>
      </c>
      <c r="KM16" s="18">
        <f>524+6</f>
        <v>530</v>
      </c>
      <c r="KN16" s="20"/>
      <c r="KO16" s="19"/>
      <c r="KP16" s="59">
        <f>KP15*28.6%</f>
        <v>579.43600000000004</v>
      </c>
      <c r="KQ16" s="18">
        <f>527+16</f>
        <v>543</v>
      </c>
      <c r="KR16" s="20"/>
      <c r="KS16" s="59">
        <f>KS15*28.6%</f>
        <v>574.86</v>
      </c>
      <c r="KT16" s="18">
        <f>524+23</f>
        <v>547</v>
      </c>
      <c r="KU16" s="20"/>
      <c r="KV16" s="59">
        <f>KV15*28.6%</f>
        <v>572.00000000000011</v>
      </c>
      <c r="KW16" s="18">
        <f>524+21</f>
        <v>545</v>
      </c>
      <c r="KX16" s="20"/>
      <c r="KY16" s="59">
        <f>KY15*28.6%</f>
        <v>569.1400000000001</v>
      </c>
      <c r="KZ16" s="18">
        <f>528+13</f>
        <v>541</v>
      </c>
      <c r="LA16" s="20"/>
      <c r="LB16" s="59">
        <f>LB15*28.6%</f>
        <v>566.28000000000009</v>
      </c>
      <c r="LC16" s="18">
        <f>526+9</f>
        <v>535</v>
      </c>
      <c r="LD16" s="20"/>
      <c r="LE16" s="59">
        <f>LE15*28.6%</f>
        <v>563.42000000000007</v>
      </c>
      <c r="LF16" s="18">
        <f>527+7</f>
        <v>534</v>
      </c>
      <c r="LG16" s="20"/>
      <c r="LH16" s="59">
        <f>LH15*28.6%</f>
        <v>563.42000000000007</v>
      </c>
      <c r="LI16" s="18">
        <v>527</v>
      </c>
      <c r="LJ16" s="20"/>
      <c r="LK16" s="59">
        <f>LK15*28.6%</f>
        <v>560.56000000000006</v>
      </c>
      <c r="LL16" s="18">
        <v>528</v>
      </c>
      <c r="LM16" s="20"/>
      <c r="LN16" s="19"/>
      <c r="LO16" s="19"/>
      <c r="LP16" s="19"/>
      <c r="LQ16" s="19"/>
      <c r="LR16" s="19"/>
      <c r="LS16" s="19"/>
      <c r="LT16" s="59">
        <f>LT15*28.6%</f>
        <v>561.99</v>
      </c>
      <c r="LU16" s="18">
        <f>526+5</f>
        <v>531</v>
      </c>
      <c r="LV16" s="20"/>
      <c r="LW16" s="59">
        <f>LW15*28.6%</f>
        <v>563.42000000000007</v>
      </c>
      <c r="LX16" s="18">
        <f>520+8</f>
        <v>528</v>
      </c>
      <c r="LY16" s="20"/>
      <c r="LZ16" s="59">
        <f>LZ15*28.6%</f>
        <v>557.70000000000005</v>
      </c>
      <c r="MA16" s="18">
        <f>516+23</f>
        <v>539</v>
      </c>
      <c r="MB16" s="20"/>
      <c r="MC16" s="59">
        <f>MC15*28.6%</f>
        <v>559.41600000000005</v>
      </c>
      <c r="MD16" s="18">
        <f>508+46</f>
        <v>554</v>
      </c>
      <c r="ME16" s="20"/>
      <c r="MF16" s="59">
        <f>MF15*28.6%</f>
        <v>561.13200000000006</v>
      </c>
      <c r="MG16" s="18">
        <f>524+50</f>
        <v>574</v>
      </c>
      <c r="MH16" s="20"/>
      <c r="MI16" s="59">
        <f>MI15*28.6%</f>
        <v>562.84800000000007</v>
      </c>
      <c r="MJ16" s="18">
        <f>517+43</f>
        <v>560</v>
      </c>
      <c r="MK16" s="20"/>
      <c r="ML16" s="19"/>
      <c r="MM16" s="59">
        <f>MM15*28.6%</f>
        <v>554.55400000000009</v>
      </c>
      <c r="MN16" s="18">
        <f>521+32</f>
        <v>553</v>
      </c>
      <c r="MO16" s="20"/>
      <c r="MP16" s="59">
        <f>MP15*28.6%</f>
        <v>547.69000000000005</v>
      </c>
      <c r="MQ16" s="18">
        <f>536+9</f>
        <v>545</v>
      </c>
      <c r="MR16" s="20"/>
      <c r="MS16" s="59">
        <f>MS15*28.6%</f>
        <v>544.83000000000004</v>
      </c>
      <c r="MT16" s="18">
        <f>538+1</f>
        <v>539</v>
      </c>
      <c r="MU16" s="20"/>
      <c r="MV16" s="59">
        <f>MV15*28.6%</f>
        <v>541.97</v>
      </c>
      <c r="MW16" s="18">
        <v>537</v>
      </c>
      <c r="MX16" s="20"/>
      <c r="MY16" s="59">
        <f>MY15*28.6%</f>
        <v>539.11</v>
      </c>
      <c r="MZ16" s="18">
        <v>535</v>
      </c>
      <c r="NA16" s="151"/>
      <c r="NB16" s="59">
        <f>NB15*28.6%</f>
        <v>540.82600000000002</v>
      </c>
      <c r="NC16" s="18">
        <v>533</v>
      </c>
      <c r="ND16" s="151"/>
      <c r="NE16" s="19"/>
      <c r="NF16" s="59">
        <f>NF15*28.6%</f>
        <v>543.97200000000009</v>
      </c>
      <c r="NG16" s="18">
        <v>526</v>
      </c>
      <c r="NH16" s="151"/>
      <c r="NI16" s="59">
        <f>NI15*28.6%</f>
        <v>547.11800000000005</v>
      </c>
      <c r="NJ16" s="18">
        <v>522</v>
      </c>
      <c r="NK16" s="151"/>
      <c r="NL16" s="59">
        <f>NL15*28.6%</f>
        <v>548.83400000000006</v>
      </c>
      <c r="NM16" s="18">
        <v>515</v>
      </c>
      <c r="NN16" s="151"/>
      <c r="NO16" s="59">
        <f>NO15*28.6%</f>
        <v>555.98400000000004</v>
      </c>
      <c r="NP16" s="18">
        <f>517+4</f>
        <v>521</v>
      </c>
      <c r="NQ16" s="151"/>
      <c r="NR16" s="59">
        <f>NR15*28.6%</f>
        <v>553.12400000000002</v>
      </c>
      <c r="NS16" s="18">
        <f>518+2</f>
        <v>520</v>
      </c>
      <c r="NT16" s="151"/>
      <c r="NU16" s="59">
        <f>NU15*28.6%</f>
        <v>547.69000000000005</v>
      </c>
      <c r="NV16" s="18">
        <f>516+9</f>
        <v>525</v>
      </c>
      <c r="NW16" s="151"/>
      <c r="NX16" s="19"/>
      <c r="NY16" s="59">
        <f>NY15*28.6%</f>
        <v>543.40000000000009</v>
      </c>
      <c r="NZ16" s="18">
        <f>514+8</f>
        <v>522</v>
      </c>
      <c r="OA16" s="151"/>
      <c r="OB16" s="59">
        <f>OB15*28.6%</f>
        <v>537.68000000000006</v>
      </c>
      <c r="OC16" s="18">
        <f>518+2</f>
        <v>520</v>
      </c>
      <c r="OD16" s="151"/>
      <c r="OE16" s="59">
        <f>OE15*28.6%</f>
        <v>531.96</v>
      </c>
      <c r="OF16" s="18">
        <v>519</v>
      </c>
      <c r="OG16" s="151"/>
      <c r="OH16" s="59">
        <f>OH15*28.6%</f>
        <v>533.67600000000004</v>
      </c>
      <c r="OI16" s="18">
        <v>518</v>
      </c>
      <c r="OJ16" s="151"/>
      <c r="OK16" s="59">
        <f>OK15*28.6%</f>
        <v>535.39200000000005</v>
      </c>
      <c r="OL16" s="18">
        <v>514</v>
      </c>
      <c r="OM16" s="151"/>
      <c r="ON16" s="59">
        <f>ON15*28.6%</f>
        <v>543.40000000000009</v>
      </c>
      <c r="OO16" s="18">
        <v>500</v>
      </c>
      <c r="OP16" s="151"/>
      <c r="OQ16" s="19"/>
      <c r="OR16" s="59">
        <f>OR15*28.6%</f>
        <v>541.97</v>
      </c>
      <c r="OS16" s="18">
        <v>493</v>
      </c>
      <c r="OT16" s="151"/>
      <c r="OU16" s="59">
        <f>OU15*28.6%</f>
        <v>539.11</v>
      </c>
      <c r="OV16" s="18">
        <v>489</v>
      </c>
      <c r="OW16" s="151"/>
      <c r="OX16" s="59">
        <f>OX15*28.6%</f>
        <v>544.83000000000004</v>
      </c>
      <c r="OY16" s="18">
        <f>484+17</f>
        <v>501</v>
      </c>
      <c r="OZ16" s="151"/>
      <c r="PA16" s="59">
        <f>PA15*28.6%</f>
        <v>541.97</v>
      </c>
      <c r="PB16" s="18">
        <f>484+17</f>
        <v>501</v>
      </c>
      <c r="PC16" s="151"/>
      <c r="PD16" s="59">
        <f>PD15*28.6%</f>
        <v>537.10800000000006</v>
      </c>
      <c r="PE16" s="18">
        <f>483+13</f>
        <v>496</v>
      </c>
      <c r="PF16" s="151"/>
      <c r="PG16" s="59">
        <f>PG15*28.6%</f>
        <v>540.82600000000002</v>
      </c>
      <c r="PH16" s="18">
        <f>482+13</f>
        <v>495</v>
      </c>
      <c r="PI16" s="151"/>
      <c r="PJ16" s="19"/>
      <c r="PK16" s="59">
        <f>PK15*28.6%</f>
        <v>523.95200000000011</v>
      </c>
      <c r="PL16" s="18">
        <f>486+3</f>
        <v>489</v>
      </c>
      <c r="PM16" s="151"/>
      <c r="PN16" s="59">
        <f>PN15*28.6%</f>
        <v>518.23200000000008</v>
      </c>
      <c r="PO16" s="18">
        <f>485+5</f>
        <v>490</v>
      </c>
      <c r="PP16" s="151"/>
      <c r="PQ16" s="59">
        <f>PQ15*28.6%</f>
        <v>521.0920000000001</v>
      </c>
      <c r="PR16" s="18">
        <f>484+17</f>
        <v>501</v>
      </c>
      <c r="PS16" s="151"/>
      <c r="PT16" s="59">
        <f>PT15*28.6%</f>
        <v>515.37200000000007</v>
      </c>
      <c r="PU16" s="18">
        <f>483+14</f>
        <v>497</v>
      </c>
      <c r="PV16" s="151"/>
      <c r="PW16" s="59">
        <f>PW15*28.6%</f>
        <v>507.65000000000003</v>
      </c>
      <c r="PX16" s="18">
        <f>486+4</f>
        <v>490</v>
      </c>
      <c r="PY16" s="151"/>
      <c r="PZ16" s="59">
        <f>PZ15*28.6%</f>
        <v>508.50800000000004</v>
      </c>
      <c r="QA16" s="18">
        <f>488+4</f>
        <v>492</v>
      </c>
      <c r="QB16" s="151"/>
      <c r="QC16" s="19"/>
      <c r="QD16" s="59">
        <f>QD15*28.6%</f>
        <v>519.94800000000009</v>
      </c>
      <c r="QE16" s="18">
        <f>479+14</f>
        <v>493</v>
      </c>
      <c r="QF16" s="151"/>
      <c r="QG16" s="59">
        <f>QG15*28.6%</f>
        <v>505.64800000000008</v>
      </c>
      <c r="QH16" s="18">
        <f>476+14</f>
        <v>490</v>
      </c>
      <c r="QI16" s="151"/>
      <c r="QJ16" s="59">
        <f>QJ15*28.6%</f>
        <v>509.36600000000004</v>
      </c>
      <c r="QK16" s="18">
        <f>476+11</f>
        <v>487</v>
      </c>
      <c r="QL16" s="151"/>
      <c r="QM16" s="59">
        <f>QM15*28.6%</f>
        <v>510.22400000000005</v>
      </c>
      <c r="QN16" s="18">
        <f>476+14</f>
        <v>490</v>
      </c>
      <c r="QO16" s="151"/>
      <c r="QP16" s="59">
        <f>QP15*28.6%</f>
        <v>511.08200000000005</v>
      </c>
      <c r="QQ16" s="18">
        <f>482+8</f>
        <v>490</v>
      </c>
      <c r="QR16" s="151"/>
      <c r="QS16" s="59">
        <f>QS15*28.6%</f>
        <v>511.94000000000005</v>
      </c>
      <c r="QT16" s="18">
        <f>482+5</f>
        <v>487</v>
      </c>
      <c r="QU16" s="151"/>
      <c r="QV16" s="19"/>
      <c r="QW16" s="59">
        <f>QW15*28.6%</f>
        <v>515.65800000000002</v>
      </c>
      <c r="QX16" s="18">
        <f>481+4</f>
        <v>485</v>
      </c>
      <c r="QY16" s="151"/>
      <c r="QZ16" s="59">
        <f>QZ15*28.6%</f>
        <v>521.37800000000004</v>
      </c>
      <c r="RA16" s="18">
        <f>482+16</f>
        <v>498</v>
      </c>
      <c r="RB16" s="151"/>
      <c r="RC16" s="19"/>
      <c r="RD16" s="59">
        <f>RD15*28.6%</f>
        <v>524.23800000000006</v>
      </c>
      <c r="RE16" s="18">
        <f>482+21</f>
        <v>503</v>
      </c>
      <c r="RF16" s="151"/>
      <c r="RG16" s="59">
        <f>RG15*28.6%</f>
        <v>519.37600000000009</v>
      </c>
      <c r="RH16" s="18">
        <f>478+19</f>
        <v>497</v>
      </c>
      <c r="RI16" s="151"/>
      <c r="RJ16" s="59">
        <f>RJ15*28.6%</f>
        <v>513.65600000000006</v>
      </c>
      <c r="RK16" s="18">
        <f>471+18</f>
        <v>489</v>
      </c>
      <c r="RL16" s="151"/>
      <c r="RM16" s="19"/>
      <c r="RN16" s="59">
        <f>RN15*28.6%</f>
        <v>516.51600000000008</v>
      </c>
      <c r="RO16" s="18">
        <f>469+16</f>
        <v>485</v>
      </c>
      <c r="RP16" s="151"/>
      <c r="RQ16" s="59">
        <f>RQ15*28.6%</f>
        <v>520.80600000000004</v>
      </c>
      <c r="RR16" s="18">
        <f>468+13</f>
        <v>481</v>
      </c>
      <c r="RS16" s="151"/>
      <c r="RT16" s="59">
        <f>RT15*28.6%</f>
        <v>521.6640000000001</v>
      </c>
      <c r="RU16" s="18">
        <f>469+17</f>
        <v>486</v>
      </c>
      <c r="RV16" s="151"/>
      <c r="RW16" s="59">
        <f>RW15*28.6%</f>
        <v>518.23200000000008</v>
      </c>
      <c r="RX16" s="18">
        <f>466+19</f>
        <v>485</v>
      </c>
      <c r="RY16" s="151"/>
      <c r="RZ16" s="59">
        <f>RZ15*28.6%</f>
        <v>517.08800000000008</v>
      </c>
      <c r="SA16" s="18">
        <f>467+15</f>
        <v>482</v>
      </c>
      <c r="SB16" s="151"/>
      <c r="SC16" s="59">
        <f>SC15*28.6%</f>
        <v>518.80400000000009</v>
      </c>
      <c r="SD16" s="18">
        <f>465+14</f>
        <v>479</v>
      </c>
      <c r="SE16" s="151"/>
      <c r="SF16" s="59">
        <f>SF15*28.6%</f>
        <v>522.52200000000005</v>
      </c>
      <c r="SG16" s="18">
        <f>468+12</f>
        <v>480</v>
      </c>
      <c r="SH16" s="151"/>
      <c r="SI16" s="59">
        <f>SI15*28.6%</f>
        <v>523.95200000000011</v>
      </c>
      <c r="SJ16" s="18">
        <f>471+11</f>
        <v>482</v>
      </c>
      <c r="SK16" s="151"/>
      <c r="SL16" s="59">
        <f>SL15*28.6%</f>
        <v>519.66200000000003</v>
      </c>
      <c r="SM16" s="18">
        <f>468+13</f>
        <v>481</v>
      </c>
      <c r="SN16" s="151"/>
      <c r="SO16" s="59">
        <f>SO15*28.6%</f>
        <v>518.23200000000008</v>
      </c>
      <c r="SP16" s="18">
        <f>469+13</f>
        <v>482</v>
      </c>
      <c r="SQ16" s="151"/>
      <c r="SR16" s="19"/>
      <c r="SS16" s="19"/>
      <c r="ST16" s="59">
        <f>ST15*28.6%</f>
        <v>519.09</v>
      </c>
      <c r="SU16" s="18">
        <f>471+10</f>
        <v>481</v>
      </c>
      <c r="SV16" s="151"/>
      <c r="SW16" s="59">
        <f>SW15*28.6%</f>
        <v>516.23</v>
      </c>
      <c r="SX16" s="18">
        <f>466+7</f>
        <v>473</v>
      </c>
      <c r="SY16" s="151"/>
      <c r="SZ16" s="59">
        <f>SZ15*28.6%</f>
        <v>514.80000000000007</v>
      </c>
      <c r="TA16" s="18">
        <f>467+3</f>
        <v>470</v>
      </c>
      <c r="TB16" s="151"/>
      <c r="TC16" s="59">
        <f>TC15*28.6%</f>
        <v>513.37</v>
      </c>
      <c r="TD16" s="18">
        <f>470+6</f>
        <v>476</v>
      </c>
      <c r="TE16" s="151"/>
      <c r="TF16" s="59">
        <f>TF15*28.6%</f>
        <v>513.37</v>
      </c>
      <c r="TG16" s="18">
        <f>469+14</f>
        <v>483</v>
      </c>
      <c r="TH16" s="151"/>
      <c r="TI16" s="59">
        <f>TI15*28.6%</f>
        <v>513.08400000000006</v>
      </c>
      <c r="TJ16" s="18">
        <f>465+21</f>
        <v>486</v>
      </c>
      <c r="TK16" s="151"/>
      <c r="TL16" s="59">
        <f>TL15*28.6%</f>
        <v>510.51000000000005</v>
      </c>
      <c r="TM16" s="18">
        <f>460+23</f>
        <v>483</v>
      </c>
      <c r="TN16" s="151"/>
      <c r="TO16" s="59">
        <f>TO15*28.6%</f>
        <v>511.94000000000005</v>
      </c>
      <c r="TP16" s="18">
        <f>458+24</f>
        <v>482</v>
      </c>
      <c r="TQ16" s="151"/>
      <c r="TR16" s="19"/>
      <c r="TS16" s="59">
        <f>TS15*28.6%</f>
        <v>514.51400000000001</v>
      </c>
      <c r="TT16" s="18">
        <f>464+29</f>
        <v>493</v>
      </c>
      <c r="TU16" s="151"/>
      <c r="TV16" s="59">
        <f>TV15*28.6%</f>
        <v>517.08800000000008</v>
      </c>
      <c r="TW16" s="18">
        <v>467</v>
      </c>
      <c r="TX16" s="151"/>
      <c r="TY16" s="59">
        <f>TY15*28.6%</f>
        <v>519.66200000000003</v>
      </c>
      <c r="TZ16" s="18">
        <f>471+25</f>
        <v>496</v>
      </c>
      <c r="UA16" s="151"/>
      <c r="UB16" s="59">
        <f>UB15*28.6%</f>
        <v>515.08600000000001</v>
      </c>
      <c r="UC16" s="18">
        <f>466+18</f>
        <v>484</v>
      </c>
      <c r="UD16" s="151"/>
      <c r="UE16" s="59">
        <f>UE15*28.6%</f>
        <v>517.66000000000008</v>
      </c>
      <c r="UF16" s="18">
        <f>471+20</f>
        <v>491</v>
      </c>
      <c r="UG16" s="151"/>
      <c r="UH16" s="59">
        <f>UH15*28.6%</f>
        <v>520.23400000000004</v>
      </c>
      <c r="UI16" s="18">
        <f>474+16</f>
        <v>490</v>
      </c>
      <c r="UJ16" s="151"/>
      <c r="UK16" s="19"/>
      <c r="UL16" s="19"/>
      <c r="UM16" s="59">
        <f>UM15*28.6%</f>
        <v>514.51400000000001</v>
      </c>
      <c r="UN16" s="18">
        <f>475+15</f>
        <v>490</v>
      </c>
      <c r="UO16" s="151"/>
      <c r="UP16" s="59">
        <f>UP15*28.6%</f>
        <v>517.08800000000008</v>
      </c>
      <c r="UQ16" s="18">
        <f>472+21</f>
        <v>493</v>
      </c>
      <c r="UR16" s="151"/>
      <c r="US16" s="59">
        <f>US15*28.6%</f>
        <v>514.22800000000007</v>
      </c>
      <c r="UT16" s="18">
        <f>472+20</f>
        <v>492</v>
      </c>
      <c r="UU16" s="151"/>
      <c r="UV16" s="59">
        <f>UV15*28.6%</f>
        <v>516.80200000000002</v>
      </c>
      <c r="UW16" s="18">
        <f>470+24</f>
        <v>494</v>
      </c>
      <c r="UX16" s="151"/>
      <c r="UY16" s="59">
        <f>UY15*28.6%</f>
        <v>519.37600000000009</v>
      </c>
      <c r="UZ16" s="18">
        <f>468+21</f>
        <v>489</v>
      </c>
      <c r="VA16" s="151"/>
      <c r="VB16" s="19"/>
      <c r="VC16" s="59">
        <f>VC15*28.6%</f>
        <v>515.08600000000001</v>
      </c>
      <c r="VD16" s="18">
        <f>476+7</f>
        <v>483</v>
      </c>
      <c r="VE16" s="151"/>
      <c r="VF16" s="59">
        <f>VF15*28.6%</f>
        <v>517.66000000000008</v>
      </c>
      <c r="VG16" s="18">
        <f>473+7</f>
        <v>480</v>
      </c>
      <c r="VH16" s="151"/>
      <c r="VI16" s="59">
        <f>VI15*28.6%</f>
        <v>514.80000000000007</v>
      </c>
      <c r="VJ16" s="18">
        <f>469+7</f>
        <v>476</v>
      </c>
      <c r="VK16" s="151"/>
      <c r="VL16" s="59">
        <f>VL15*28.6%</f>
        <v>517.37400000000002</v>
      </c>
      <c r="VM16" s="18">
        <f>467+5</f>
        <v>472</v>
      </c>
      <c r="VN16" s="151"/>
      <c r="VO16" s="59">
        <f>VO15*28.6%</f>
        <v>513.08400000000006</v>
      </c>
      <c r="VP16" s="18">
        <f>463+7</f>
        <v>470</v>
      </c>
      <c r="VQ16" s="151"/>
      <c r="VR16" s="59">
        <f>VR15*28.6%</f>
        <v>514.22800000000007</v>
      </c>
      <c r="VS16" s="18">
        <f>463+8</f>
        <v>471</v>
      </c>
      <c r="VT16" s="151"/>
      <c r="VU16" s="19"/>
      <c r="VV16" s="19"/>
      <c r="VW16" s="59">
        <f>VW15*28.6%</f>
        <v>511.36800000000005</v>
      </c>
      <c r="VX16" s="18">
        <f>451+11</f>
        <v>462</v>
      </c>
      <c r="VY16" s="151"/>
      <c r="VZ16" s="59">
        <f>VZ15*28.6%</f>
        <v>512.51200000000006</v>
      </c>
      <c r="WA16" s="18">
        <f>447+12</f>
        <v>459</v>
      </c>
      <c r="WB16" s="151"/>
      <c r="WC16" s="59">
        <f>WC15*28.6%</f>
        <v>509.65200000000004</v>
      </c>
      <c r="WD16" s="18">
        <f>443+11</f>
        <v>454</v>
      </c>
      <c r="WE16" s="151"/>
      <c r="WF16" s="59">
        <f>WF15*28.6%</f>
        <v>510.79600000000005</v>
      </c>
      <c r="WG16" s="18">
        <f>444+11</f>
        <v>455</v>
      </c>
      <c r="WH16" s="151"/>
      <c r="WI16" s="59">
        <f>WI15*28.6%</f>
        <v>507.93600000000004</v>
      </c>
      <c r="WJ16" s="18">
        <v>431</v>
      </c>
      <c r="WK16" s="151"/>
      <c r="WL16" s="59">
        <f>WL15*28.6%</f>
        <v>507.93600000000004</v>
      </c>
      <c r="WM16" s="18">
        <v>429</v>
      </c>
      <c r="WN16" s="151"/>
      <c r="WO16" s="59">
        <f>WO15*28.6%</f>
        <v>510.51000000000005</v>
      </c>
      <c r="WP16" s="18">
        <v>431</v>
      </c>
      <c r="WQ16" s="151"/>
      <c r="WR16" s="59">
        <f>WR15*28.6%</f>
        <v>507.65000000000003</v>
      </c>
      <c r="WS16" s="18">
        <f>433+3</f>
        <v>436</v>
      </c>
      <c r="WT16" s="151"/>
      <c r="WU16" s="59">
        <f>WU15*28.6%</f>
        <v>504.79000000000008</v>
      </c>
      <c r="WV16" s="18">
        <f>433+3</f>
        <v>436</v>
      </c>
      <c r="WW16" s="151"/>
      <c r="WX16" s="59">
        <f>WX15*28.6%</f>
        <v>501.93000000000006</v>
      </c>
      <c r="WY16" s="18">
        <f>431+3</f>
        <v>434</v>
      </c>
      <c r="WZ16" s="151"/>
      <c r="XA16" s="59">
        <f>XA15*28.6%</f>
        <v>504.50400000000008</v>
      </c>
      <c r="XB16" s="18">
        <f>431+3</f>
        <v>434</v>
      </c>
      <c r="XC16" s="151"/>
      <c r="XD16" s="59">
        <f>XD15*28.6%</f>
        <v>507.07800000000003</v>
      </c>
      <c r="XE16" s="18">
        <f>425+3</f>
        <v>428</v>
      </c>
      <c r="XF16" s="151"/>
      <c r="XG16" s="19"/>
      <c r="XH16" s="59">
        <f>XH15*28.6%</f>
        <v>506.79200000000003</v>
      </c>
      <c r="XI16" s="18">
        <f>424+2</f>
        <v>426</v>
      </c>
      <c r="XJ16" s="151"/>
      <c r="XK16" s="59">
        <f>XK15*28.6%</f>
        <v>506.50600000000003</v>
      </c>
      <c r="XL16" s="18">
        <f>418+7</f>
        <v>425</v>
      </c>
      <c r="XM16" s="151"/>
      <c r="XN16" s="59">
        <f>XN15*28.6%</f>
        <v>500.78600000000006</v>
      </c>
      <c r="XO16" s="18">
        <f>419+8</f>
        <v>427</v>
      </c>
      <c r="XP16" s="151"/>
      <c r="XQ16" s="59">
        <f>XQ15*28.6%</f>
        <v>473.61600000000004</v>
      </c>
      <c r="XR16" s="18">
        <f>417+9</f>
        <v>426</v>
      </c>
      <c r="XS16" s="151"/>
      <c r="XT16" s="59">
        <f>XT15*28.6%</f>
        <v>476.19000000000005</v>
      </c>
      <c r="XU16" s="18">
        <f>410+3</f>
        <v>413</v>
      </c>
      <c r="XV16" s="151"/>
      <c r="XW16" s="59">
        <f>XW15*28.6%</f>
        <v>478.76400000000007</v>
      </c>
      <c r="XX16" s="18">
        <f>407+4</f>
        <v>411</v>
      </c>
      <c r="XY16" s="151"/>
      <c r="XZ16" s="59">
        <f>XZ15*28.6%</f>
        <v>479.62200000000007</v>
      </c>
      <c r="YA16" s="18">
        <f>403+3</f>
        <v>406</v>
      </c>
      <c r="YB16" s="151"/>
      <c r="YC16" s="59">
        <f>YC15*28.6%</f>
        <v>478.19200000000006</v>
      </c>
      <c r="YD16" s="18">
        <f>401+1</f>
        <v>402</v>
      </c>
      <c r="YE16" s="151"/>
      <c r="YF16" s="59">
        <f>YF15*28.6%</f>
        <v>480.76600000000008</v>
      </c>
      <c r="YG16" s="18">
        <f>399+4</f>
        <v>403</v>
      </c>
      <c r="YH16" s="151"/>
      <c r="YI16" s="59">
        <f>YI15*28.6%</f>
        <v>483.34000000000003</v>
      </c>
      <c r="YJ16" s="18">
        <f>394+9</f>
        <v>403</v>
      </c>
      <c r="YK16" s="151"/>
      <c r="YL16" s="59">
        <f>YL15*28.6%</f>
        <v>485.62800000000004</v>
      </c>
      <c r="YM16" s="18">
        <f>391+9</f>
        <v>400</v>
      </c>
      <c r="YN16" s="151"/>
      <c r="YO16" s="59">
        <f>YO15*28.6%</f>
        <v>487.91600000000005</v>
      </c>
      <c r="YP16" s="18">
        <f>383+9</f>
        <v>392</v>
      </c>
      <c r="YQ16" s="151"/>
      <c r="YR16" s="59">
        <f>YR15*28.6%</f>
        <v>490.20400000000006</v>
      </c>
      <c r="YS16" s="18">
        <f>383+10</f>
        <v>393</v>
      </c>
      <c r="YT16" s="151"/>
      <c r="YU16" s="19"/>
      <c r="YV16" s="59">
        <f>YV15*28.6%</f>
        <v>492.49200000000008</v>
      </c>
      <c r="YW16" s="18">
        <f>381+15</f>
        <v>396</v>
      </c>
      <c r="YX16" s="151"/>
      <c r="YY16" s="59">
        <f>YY15*28.6%</f>
        <v>492.20600000000007</v>
      </c>
      <c r="YZ16" s="18">
        <f>381+26</f>
        <v>407</v>
      </c>
      <c r="ZA16" s="151"/>
      <c r="ZB16" s="59">
        <f>ZB15*28.6%</f>
        <v>491.92000000000007</v>
      </c>
      <c r="ZC16" s="18">
        <f>374+32</f>
        <v>406</v>
      </c>
      <c r="ZD16" s="151"/>
      <c r="ZE16" s="59">
        <f>ZE15*28.6%</f>
        <v>491.63400000000007</v>
      </c>
      <c r="ZF16" s="18">
        <f>377+32</f>
        <v>409</v>
      </c>
      <c r="ZG16" s="151"/>
      <c r="ZH16" s="59">
        <f>ZH15*28.6%</f>
        <v>491.34800000000007</v>
      </c>
      <c r="ZI16" s="18">
        <f>372+31</f>
        <v>403</v>
      </c>
      <c r="ZJ16" s="151"/>
      <c r="ZK16" s="59">
        <f>ZK15*28.6%</f>
        <v>491.06200000000007</v>
      </c>
      <c r="ZL16" s="18">
        <f>372+20</f>
        <v>392</v>
      </c>
      <c r="ZM16" s="151"/>
      <c r="ZN16" s="59">
        <f>ZN15*28.6%</f>
        <v>491.06200000000007</v>
      </c>
      <c r="ZO16" s="18">
        <f>372+21</f>
        <v>393</v>
      </c>
      <c r="ZP16" s="151"/>
      <c r="ZQ16" s="59">
        <f>ZQ15*28.6%</f>
        <v>491.92000000000007</v>
      </c>
      <c r="ZR16" s="18">
        <f>373+19</f>
        <v>392</v>
      </c>
      <c r="ZS16" s="151"/>
      <c r="ZT16" s="59">
        <f>ZT15*28.6%</f>
        <v>492.77800000000008</v>
      </c>
      <c r="ZU16" s="18">
        <f>374+22</f>
        <v>396</v>
      </c>
      <c r="ZV16" s="151"/>
      <c r="ZW16" s="59">
        <f>ZW15*28.6%</f>
        <v>492.49200000000008</v>
      </c>
      <c r="ZX16" s="18">
        <f>377+22</f>
        <v>399</v>
      </c>
      <c r="ZY16" s="151"/>
      <c r="ZZ16" s="59">
        <f>ZZ15*28.6%</f>
        <v>492.20600000000007</v>
      </c>
      <c r="AAA16" s="18">
        <f>386+20</f>
        <v>406</v>
      </c>
      <c r="AAB16" s="151"/>
      <c r="AAC16" s="59">
        <f>AAC15*28.6%</f>
        <v>491.92000000000007</v>
      </c>
      <c r="AAD16" s="18">
        <f>388+24</f>
        <v>412</v>
      </c>
      <c r="AAE16" s="151"/>
      <c r="AAF16" s="59">
        <f>AAF15*28.6%</f>
        <v>493.06400000000008</v>
      </c>
      <c r="AAG16" s="18">
        <f>390+20</f>
        <v>410</v>
      </c>
      <c r="AAH16" s="151"/>
      <c r="AAI16" s="19"/>
      <c r="AAJ16" s="59">
        <f>AAJ15*28.6%</f>
        <v>492.77800000000008</v>
      </c>
      <c r="AAK16" s="18">
        <f>396+24</f>
        <v>420</v>
      </c>
      <c r="AAL16" s="151"/>
      <c r="AAM16" s="59">
        <f>AAM15*28.6%</f>
        <v>492.49200000000008</v>
      </c>
      <c r="AAN16" s="18">
        <f>394+26</f>
        <v>420</v>
      </c>
      <c r="AAO16" s="151"/>
      <c r="AAP16" s="59">
        <f>AAP15*28.6%</f>
        <v>492.20600000000007</v>
      </c>
      <c r="AAQ16" s="18">
        <f>395+31</f>
        <v>426</v>
      </c>
      <c r="AAR16" s="151"/>
      <c r="AAS16" s="59">
        <f>AAS15*28.6%</f>
        <v>491.92000000000007</v>
      </c>
      <c r="AAT16" s="18">
        <f>396+23</f>
        <v>419</v>
      </c>
      <c r="AAU16" s="151"/>
      <c r="AAV16" s="59">
        <f>AAV15*28.6%</f>
        <v>491.63400000000007</v>
      </c>
      <c r="AAW16" s="18">
        <f>402+26</f>
        <v>428</v>
      </c>
      <c r="AAX16" s="151"/>
      <c r="AAY16" s="59">
        <f>AAY15*28.6%</f>
        <v>491.34800000000007</v>
      </c>
      <c r="AAZ16" s="18">
        <f>391+25</f>
        <v>416</v>
      </c>
      <c r="ABA16" s="151"/>
      <c r="ABB16" s="19"/>
      <c r="ABC16" s="59">
        <f>ABC15*28.6%</f>
        <v>491.06200000000007</v>
      </c>
      <c r="ABD16" s="18">
        <f>387+26</f>
        <v>413</v>
      </c>
      <c r="ABE16" s="151"/>
      <c r="ABF16" s="59">
        <f>ABF15*28.6%</f>
        <v>490.77600000000007</v>
      </c>
      <c r="ABG16" s="18">
        <f>385+36</f>
        <v>421</v>
      </c>
      <c r="ABH16" s="151"/>
      <c r="ABI16" s="59">
        <f>ABI15*28.6%</f>
        <v>490.49000000000007</v>
      </c>
      <c r="ABJ16" s="18">
        <f>389+47</f>
        <v>436</v>
      </c>
      <c r="ABK16" s="151"/>
      <c r="ABL16" s="59">
        <f>ABL15*28.6%</f>
        <v>490.20400000000006</v>
      </c>
      <c r="ABM16" s="18">
        <f>390+54</f>
        <v>444</v>
      </c>
      <c r="ABN16" s="151"/>
      <c r="ABO16" s="59">
        <f>ABO15*28.6%</f>
        <v>489.91800000000006</v>
      </c>
      <c r="ABP16" s="18">
        <f>392+56</f>
        <v>448</v>
      </c>
      <c r="ABQ16" s="151"/>
      <c r="ABR16" s="59">
        <f>ABR15*28.6%</f>
        <v>489.63200000000006</v>
      </c>
      <c r="ABS16" s="18">
        <f>392+55</f>
        <v>447</v>
      </c>
      <c r="ABT16" s="151"/>
      <c r="ABU16" s="19"/>
      <c r="ABV16" s="59">
        <f>ABV15*28.6%</f>
        <v>489.34600000000006</v>
      </c>
      <c r="ABW16" s="18">
        <f>398+51</f>
        <v>449</v>
      </c>
      <c r="ABX16" s="151"/>
      <c r="ABY16" s="59">
        <f>ABY15*28.6%</f>
        <v>489.06000000000006</v>
      </c>
      <c r="ABZ16" s="18">
        <f>390+59</f>
        <v>449</v>
      </c>
      <c r="ACA16" s="151"/>
      <c r="ACB16" s="59">
        <f>ACB15*28.6%</f>
        <v>488.77400000000006</v>
      </c>
      <c r="ACC16" s="18">
        <f>398+63</f>
        <v>461</v>
      </c>
      <c r="ACD16" s="151"/>
      <c r="ACE16" s="59">
        <f>ACE15*28.6%</f>
        <v>491.34800000000007</v>
      </c>
      <c r="ACF16" s="18">
        <f>405+81</f>
        <v>486</v>
      </c>
      <c r="ACG16" s="151"/>
      <c r="ACH16" s="59">
        <f>ACH15*28.6%</f>
        <v>493.92200000000008</v>
      </c>
      <c r="ACI16" s="18">
        <f>412+81</f>
        <v>493</v>
      </c>
      <c r="ACJ16" s="151"/>
      <c r="ACK16" s="59">
        <f>ACK15*28.6%</f>
        <v>496.49600000000004</v>
      </c>
      <c r="ACL16" s="18">
        <f>423+79</f>
        <v>502</v>
      </c>
      <c r="ACM16" s="151"/>
      <c r="ACN16" s="19"/>
      <c r="ACO16" s="59">
        <f>ACO15*28.6%</f>
        <v>499.07000000000005</v>
      </c>
      <c r="ACP16" s="18">
        <f>416+98</f>
        <v>514</v>
      </c>
      <c r="ACQ16" s="151"/>
      <c r="ACR16" s="59">
        <f>ACR15*28.6%</f>
        <v>501.64400000000006</v>
      </c>
      <c r="ACS16" s="18">
        <v>428</v>
      </c>
      <c r="ACT16" s="151"/>
      <c r="ACU16" s="59">
        <f>ACU15*28.6%</f>
        <v>504.21800000000007</v>
      </c>
      <c r="ACV16" s="18">
        <f>432+158</f>
        <v>590</v>
      </c>
      <c r="ACW16" s="151"/>
      <c r="ACX16" s="59">
        <f>ACX15*28.6%</f>
        <v>516.80200000000002</v>
      </c>
      <c r="ACY16" s="18">
        <f>441+135</f>
        <v>576</v>
      </c>
      <c r="ACZ16" s="151"/>
      <c r="ADA16" s="59">
        <f>ADA15*28.6%</f>
        <v>529.67200000000003</v>
      </c>
      <c r="ADB16" s="18">
        <f>452+78</f>
        <v>530</v>
      </c>
      <c r="ADC16" s="151"/>
      <c r="ADD16" s="59">
        <f>ADD15*28.6%</f>
        <v>541.39800000000002</v>
      </c>
      <c r="ADE16" s="18">
        <f>474+34</f>
        <v>508</v>
      </c>
      <c r="ADF16" s="151"/>
      <c r="ADG16" s="19"/>
      <c r="ADH16" s="59">
        <f>ADH15*28.6%</f>
        <v>547.11800000000005</v>
      </c>
      <c r="ADI16" s="18">
        <f>472+41</f>
        <v>513</v>
      </c>
      <c r="ADJ16" s="151"/>
      <c r="ADK16" s="59">
        <f>ADK15*28.6%</f>
        <v>551.98</v>
      </c>
      <c r="ADL16" s="18">
        <f>479+35</f>
        <v>514</v>
      </c>
      <c r="ADM16" s="151"/>
      <c r="ADN16" s="59">
        <f>ADN15*28.6%</f>
        <v>557.4140000000001</v>
      </c>
      <c r="ADO16" s="18">
        <f>482+36</f>
        <v>518</v>
      </c>
      <c r="ADP16" s="151"/>
      <c r="ADQ16" s="59">
        <f>ADQ15*28.6%</f>
        <v>562.27600000000007</v>
      </c>
      <c r="ADR16" s="18">
        <f>476+41</f>
        <v>517</v>
      </c>
      <c r="ADS16" s="151"/>
      <c r="ADT16" s="59">
        <f>ADT15*28.6%</f>
        <v>564.85</v>
      </c>
      <c r="ADU16" s="18">
        <f>479+39</f>
        <v>518</v>
      </c>
      <c r="ADV16" s="151"/>
      <c r="ADW16" s="19"/>
      <c r="ADX16" s="19"/>
      <c r="ADY16" s="19"/>
      <c r="ADZ16" s="59">
        <f>ADZ15*28.6%</f>
        <v>564.56400000000008</v>
      </c>
      <c r="AEA16" s="18">
        <f>478+34</f>
        <v>512</v>
      </c>
      <c r="AEB16" s="151"/>
      <c r="AEC16" s="59">
        <f>AEC15*28.6%</f>
        <v>565.70800000000008</v>
      </c>
      <c r="AED16" s="18">
        <f>476+53</f>
        <v>529</v>
      </c>
      <c r="AEE16" s="151"/>
      <c r="AEF16" s="59">
        <f>AEF15*28.6%</f>
        <v>566.85200000000009</v>
      </c>
      <c r="AEG16" s="18">
        <f>474+51</f>
        <v>525</v>
      </c>
      <c r="AEH16" s="151"/>
      <c r="AEI16" s="59">
        <f>AEI15*28.6%</f>
        <v>567.99600000000009</v>
      </c>
      <c r="AEJ16" s="19"/>
      <c r="AEK16" s="151"/>
      <c r="AEL16" s="59">
        <f>AEL15*28.6%</f>
        <v>569.1400000000001</v>
      </c>
      <c r="AEM16" s="18">
        <f>479+50</f>
        <v>529</v>
      </c>
      <c r="AEN16" s="151"/>
      <c r="AEO16" s="19"/>
      <c r="AEP16" s="59">
        <f>AEP15*28.6%</f>
        <v>571.71400000000006</v>
      </c>
      <c r="AEQ16" s="18">
        <f>469+58</f>
        <v>527</v>
      </c>
      <c r="AER16" s="151"/>
      <c r="AES16" s="59">
        <f>AES15*28.6%</f>
        <v>574.28800000000001</v>
      </c>
      <c r="AET16" s="18">
        <f>473+48</f>
        <v>521</v>
      </c>
      <c r="AEU16" s="151"/>
      <c r="AEV16" s="59">
        <f>AEV15*28.6%</f>
        <v>576.86200000000008</v>
      </c>
      <c r="AEW16" s="18">
        <f>475+32</f>
        <v>507</v>
      </c>
      <c r="AEX16" s="151"/>
      <c r="AEY16" s="59">
        <f>AEY15*28.6%</f>
        <v>579.43600000000004</v>
      </c>
      <c r="AEZ16" s="18">
        <f>476+28</f>
        <v>504</v>
      </c>
      <c r="AFA16" s="151"/>
      <c r="AFB16" s="59">
        <f>AFB15*28.6%</f>
        <v>582.0100000000001</v>
      </c>
      <c r="AFC16" s="18">
        <f>482+29</f>
        <v>511</v>
      </c>
      <c r="AFD16" s="151"/>
      <c r="AFE16" s="59">
        <f>AFE15*28.6%</f>
        <v>584.58400000000006</v>
      </c>
      <c r="AFF16" s="18">
        <f>484+34</f>
        <v>518</v>
      </c>
      <c r="AFG16" s="151"/>
      <c r="AFH16" s="19"/>
      <c r="AFI16" s="59">
        <f>AFI15*28.6%</f>
        <v>585.72800000000007</v>
      </c>
      <c r="AFJ16" s="18">
        <f>473+25</f>
        <v>498</v>
      </c>
      <c r="AFK16" s="151"/>
      <c r="AFL16" s="59">
        <f>AFL15*28.6%</f>
        <v>586.87200000000007</v>
      </c>
      <c r="AFM16" s="18">
        <f>467+17</f>
        <v>484</v>
      </c>
      <c r="AFN16" s="151"/>
      <c r="AFO16" s="59">
        <f>AFO15*28.6%</f>
        <v>588.01600000000008</v>
      </c>
      <c r="AFP16" s="18">
        <f>461+1</f>
        <v>462</v>
      </c>
      <c r="AFQ16" s="151"/>
      <c r="AFR16" s="59">
        <f>AFR15*28.6%</f>
        <v>589.16000000000008</v>
      </c>
      <c r="AFS16" s="18">
        <f>455+3</f>
        <v>458</v>
      </c>
      <c r="AFT16" s="151"/>
      <c r="AFU16" s="59">
        <f>AFU15*28.6%</f>
        <v>590.30400000000009</v>
      </c>
      <c r="AFV16" s="18">
        <f>454+8</f>
        <v>462</v>
      </c>
      <c r="AFW16" s="151"/>
      <c r="AFX16" s="59">
        <f>AFX15*28.6%</f>
        <v>591.44800000000009</v>
      </c>
      <c r="AFY16" s="18">
        <f>456+11</f>
        <v>467</v>
      </c>
      <c r="AFZ16" s="151"/>
      <c r="AGA16" s="59">
        <f>AGA15*28.6%</f>
        <v>591.44800000000009</v>
      </c>
      <c r="AGB16" s="18">
        <f>454+11</f>
        <v>465</v>
      </c>
      <c r="AGC16" s="151"/>
      <c r="AGD16" s="59">
        <f>AGD15*28.6%</f>
        <v>592.5920000000001</v>
      </c>
      <c r="AGE16" s="18">
        <f>454+11</f>
        <v>465</v>
      </c>
      <c r="AGF16" s="151"/>
      <c r="AGG16" s="59">
        <f>AGG15*28.6%</f>
        <v>593.7360000000001</v>
      </c>
      <c r="AGH16" s="18">
        <f>451+23</f>
        <v>474</v>
      </c>
      <c r="AGI16" s="151"/>
      <c r="AGJ16" s="59">
        <f>AGJ15*28.6%</f>
        <v>594.88000000000011</v>
      </c>
      <c r="AGK16" s="18">
        <f>454+29</f>
        <v>483</v>
      </c>
      <c r="AGL16" s="151"/>
      <c r="AGM16" s="59">
        <f>AGM15*28.6%</f>
        <v>596.02400000000011</v>
      </c>
      <c r="AGN16" s="18">
        <f>452+32</f>
        <v>484</v>
      </c>
      <c r="AGO16" s="151"/>
      <c r="AGP16" s="59">
        <f>AGP15*28.6%</f>
        <v>597.16800000000012</v>
      </c>
      <c r="AGQ16" s="18">
        <f>453+30</f>
        <v>483</v>
      </c>
      <c r="AGR16" s="151"/>
      <c r="AGS16" s="59">
        <f>AGS15*28.6%</f>
        <v>596.88200000000006</v>
      </c>
      <c r="AGT16" s="18">
        <f>457+29</f>
        <v>486</v>
      </c>
      <c r="AGU16" s="151"/>
      <c r="AGV16" s="19"/>
      <c r="AGW16" s="59">
        <f>AGW15*28.6%</f>
        <v>598.02600000000007</v>
      </c>
      <c r="AGX16" s="18">
        <f>461+16</f>
        <v>477</v>
      </c>
      <c r="AGY16" s="151"/>
      <c r="AGZ16" s="59">
        <f>AGZ15*28.6%</f>
        <v>597.74000000000012</v>
      </c>
      <c r="AHA16" s="18">
        <f>457+11</f>
        <v>468</v>
      </c>
      <c r="AHB16" s="151"/>
      <c r="AHC16" s="59">
        <f>AHC15*28.6%</f>
        <v>597.45400000000006</v>
      </c>
      <c r="AHD16" s="18">
        <f>453+16</f>
        <v>469</v>
      </c>
      <c r="AHE16" s="151"/>
      <c r="AHF16" s="59">
        <f>AHF15*28.6%</f>
        <v>597.16800000000012</v>
      </c>
      <c r="AHG16" s="18">
        <f>456+21</f>
        <v>477</v>
      </c>
      <c r="AHH16" s="151"/>
      <c r="AHI16" s="59">
        <f>AHI15*28.6%</f>
        <v>596.88200000000006</v>
      </c>
      <c r="AHJ16" s="18">
        <f>450+20</f>
        <v>470</v>
      </c>
      <c r="AHK16" s="151"/>
      <c r="AHL16" s="59">
        <f>AHL15*28.6%</f>
        <v>592.5920000000001</v>
      </c>
      <c r="AHM16" s="18">
        <f>455+21</f>
        <v>476</v>
      </c>
      <c r="AHN16" s="151"/>
      <c r="AHO16" s="19"/>
      <c r="AHP16" s="59">
        <f>AHP15*28.6%</f>
        <v>592.30600000000004</v>
      </c>
      <c r="AHQ16" s="18">
        <f>454+4</f>
        <v>458</v>
      </c>
      <c r="AHR16" s="151"/>
      <c r="AHS16" s="59">
        <f>AHS15*28.6%</f>
        <v>588.01600000000008</v>
      </c>
      <c r="AHT16" s="18">
        <f>459+12</f>
        <v>471</v>
      </c>
      <c r="AHU16" s="151"/>
      <c r="AHV16" s="59">
        <f>AHV15*28.6%</f>
        <v>583.72600000000011</v>
      </c>
      <c r="AHW16" s="18">
        <f>454+15</f>
        <v>469</v>
      </c>
      <c r="AHX16" s="151"/>
      <c r="AHY16" s="59">
        <f>AHY15*28.6%</f>
        <v>579.43600000000004</v>
      </c>
      <c r="AHZ16" s="18">
        <f>453+24</f>
        <v>477</v>
      </c>
      <c r="AIA16" s="151"/>
      <c r="AIB16" s="59">
        <f>AIB15*28.6%</f>
        <v>575.14600000000007</v>
      </c>
      <c r="AIC16" s="18">
        <f>453+30</f>
        <v>483</v>
      </c>
      <c r="AID16" s="151"/>
      <c r="AIE16" s="19"/>
      <c r="AIF16" s="19"/>
      <c r="AIG16" s="59">
        <f>AIG15*28.6%</f>
        <v>574.00200000000007</v>
      </c>
      <c r="AIH16" s="18">
        <f>441+23</f>
        <v>464</v>
      </c>
      <c r="AII16" s="151"/>
      <c r="AIJ16" s="59">
        <f>AIJ15*28.6%</f>
        <v>572.85800000000006</v>
      </c>
      <c r="AIK16" s="18">
        <f>431+19</f>
        <v>450</v>
      </c>
      <c r="AIL16" s="151"/>
      <c r="AIM16" s="59">
        <f>AIM15*28.6%</f>
        <v>571.71400000000006</v>
      </c>
      <c r="AIN16" s="18">
        <f>429+15</f>
        <v>444</v>
      </c>
      <c r="AIO16" s="151"/>
      <c r="AIP16" s="59">
        <f>AIP15*28.6%</f>
        <v>570.57000000000005</v>
      </c>
      <c r="AIQ16" s="18">
        <f>423+30</f>
        <v>453</v>
      </c>
      <c r="AIR16" s="151"/>
      <c r="AIS16" s="19"/>
      <c r="AIT16" s="59">
        <f>AIT15*28.6%</f>
        <v>570.28400000000011</v>
      </c>
      <c r="AIU16" s="18">
        <f>419+36</f>
        <v>455</v>
      </c>
      <c r="AIV16" s="151"/>
      <c r="AIW16" s="59">
        <f>AIW15*28.6%</f>
        <v>565.99400000000003</v>
      </c>
      <c r="AIX16" s="18">
        <f>418+38</f>
        <v>456</v>
      </c>
      <c r="AIY16" s="151"/>
      <c r="AIZ16" s="59">
        <f>AIZ15*28.6%</f>
        <v>565.70800000000008</v>
      </c>
      <c r="AJA16" s="18">
        <f>422+33</f>
        <v>455</v>
      </c>
      <c r="AJB16" s="151"/>
      <c r="AJC16" s="59">
        <f>AJC15*28.6%</f>
        <v>565.42200000000003</v>
      </c>
      <c r="AJD16" s="18">
        <f>421+41</f>
        <v>462</v>
      </c>
      <c r="AJE16" s="151"/>
      <c r="AJF16" s="59">
        <f>AJF15*28.6%</f>
        <v>565.13600000000008</v>
      </c>
      <c r="AJG16" s="18">
        <f>423+49</f>
        <v>472</v>
      </c>
      <c r="AJH16" s="151"/>
      <c r="AJI16" s="59">
        <f>AJI15*28.6%</f>
        <v>564.85</v>
      </c>
      <c r="AJJ16" s="18">
        <f>430+53</f>
        <v>483</v>
      </c>
      <c r="AJK16" s="151"/>
      <c r="AJL16" s="59">
        <f>AJL15*28.6%</f>
        <v>564.56400000000008</v>
      </c>
      <c r="AJM16" s="18">
        <f>427+61</f>
        <v>488</v>
      </c>
      <c r="AJN16" s="151"/>
      <c r="AJO16" s="59">
        <f>AJO15*28.6%</f>
        <v>564.27800000000002</v>
      </c>
      <c r="AJP16" s="18">
        <f>426+64</f>
        <v>490</v>
      </c>
      <c r="AJQ16" s="151"/>
      <c r="AJR16" s="19"/>
      <c r="AJS16" s="59">
        <f>AJS15*28.6%</f>
        <v>563.99200000000008</v>
      </c>
      <c r="AJT16" s="18">
        <f>431+63</f>
        <v>494</v>
      </c>
      <c r="AJU16" s="151"/>
      <c r="AJV16" s="59">
        <f>AJV15*28.6%</f>
        <v>563.70600000000002</v>
      </c>
      <c r="AJW16" s="18">
        <f>441+52</f>
        <v>493</v>
      </c>
      <c r="AJX16" s="151"/>
      <c r="AJY16" s="59">
        <f>AJY15*28.6%</f>
        <v>563.42000000000007</v>
      </c>
      <c r="AJZ16" s="18">
        <f>449+40</f>
        <v>489</v>
      </c>
      <c r="AKA16" s="151"/>
      <c r="AKB16" s="59">
        <f>AKB15*28.6%</f>
        <v>563.13400000000001</v>
      </c>
      <c r="AKC16" s="18">
        <f>454+37</f>
        <v>491</v>
      </c>
      <c r="AKD16" s="151"/>
      <c r="AKE16" s="59">
        <f>AKE15*28.6%</f>
        <v>562.84800000000007</v>
      </c>
      <c r="AKF16" s="18">
        <f>451+34</f>
        <v>485</v>
      </c>
      <c r="AKG16" s="151"/>
      <c r="AKH16" s="59">
        <f>AKH15*28.6%</f>
        <v>571.14200000000005</v>
      </c>
      <c r="AKI16" s="18">
        <f>451+27</f>
        <v>478</v>
      </c>
      <c r="AKJ16" s="151"/>
      <c r="AKK16" s="19"/>
      <c r="AKL16" s="59">
        <f>AKL15*28.6%</f>
        <v>570.85600000000011</v>
      </c>
      <c r="AKM16" s="18">
        <f>452+22</f>
        <v>474</v>
      </c>
      <c r="AKN16" s="151"/>
      <c r="AKO16" s="59">
        <f>AKO15*28.6%</f>
        <v>570.57000000000005</v>
      </c>
      <c r="AKP16" s="18">
        <f>450+51</f>
        <v>501</v>
      </c>
      <c r="AKQ16" s="151"/>
      <c r="AKR16" s="59">
        <f>AKR15*28.6%</f>
        <v>570.28400000000011</v>
      </c>
      <c r="AKS16" s="18">
        <f>444+67</f>
        <v>511</v>
      </c>
      <c r="AKT16" s="151"/>
      <c r="AKU16" s="59">
        <f>AKU15*28.6%</f>
        <v>569.99800000000005</v>
      </c>
      <c r="AKV16" s="18">
        <f>450+69</f>
        <v>519</v>
      </c>
      <c r="AKW16" s="151"/>
      <c r="AKX16" s="59">
        <f>AKX15*28.6%</f>
        <v>569.7120000000001</v>
      </c>
      <c r="AKY16" s="18">
        <f>455+71</f>
        <v>526</v>
      </c>
      <c r="AKZ16" s="151"/>
      <c r="ALA16" s="59">
        <f>ALA15*28.6%</f>
        <v>572.28600000000006</v>
      </c>
      <c r="ALB16" s="18">
        <f>468+66</f>
        <v>534</v>
      </c>
      <c r="ALC16" s="151"/>
      <c r="ALD16" s="19"/>
      <c r="ALE16" s="59">
        <f>ALE15*28.6%</f>
        <v>576.29000000000008</v>
      </c>
      <c r="ALF16" s="18">
        <f>469+51</f>
        <v>520</v>
      </c>
      <c r="ALG16" s="151"/>
      <c r="ALH16" s="59">
        <f>ALH15*28.6%</f>
        <v>578.86400000000003</v>
      </c>
      <c r="ALI16" s="18">
        <f>472+79</f>
        <v>551</v>
      </c>
      <c r="ALJ16" s="151"/>
      <c r="ALK16" s="59">
        <f>ALK15*28.6%</f>
        <v>581.4380000000001</v>
      </c>
      <c r="ALL16" s="18">
        <f>464+81</f>
        <v>545</v>
      </c>
      <c r="ALM16" s="151"/>
      <c r="ALN16" s="59">
        <f>ALN15*28.6%</f>
        <v>583.15400000000011</v>
      </c>
      <c r="ALO16" s="18">
        <f>468+90</f>
        <v>558</v>
      </c>
      <c r="ALP16" s="151"/>
      <c r="ALQ16" s="59">
        <f>ALQ15*28.6%</f>
        <v>586.01400000000001</v>
      </c>
      <c r="ALR16" s="18">
        <f>475+81</f>
        <v>556</v>
      </c>
      <c r="ALS16" s="151"/>
      <c r="ALT16" s="59">
        <f>ALT15*28.6%</f>
        <v>588.87400000000002</v>
      </c>
      <c r="ALU16" s="18">
        <f>493+73</f>
        <v>566</v>
      </c>
      <c r="ALV16" s="151"/>
      <c r="ALW16" s="19"/>
      <c r="ALX16" s="59">
        <f>ALX15*28.6%</f>
        <v>591.73400000000004</v>
      </c>
      <c r="ALY16" s="18">
        <f>498+50</f>
        <v>548</v>
      </c>
      <c r="ALZ16" s="151"/>
      <c r="AMA16" s="59">
        <f>AMA15*28.6%</f>
        <v>594.59400000000005</v>
      </c>
      <c r="AMB16" s="18">
        <f>502+38</f>
        <v>540</v>
      </c>
      <c r="AMC16" s="151"/>
      <c r="AMD16" s="59">
        <f>AMD15*28.6%</f>
        <v>594.30800000000011</v>
      </c>
      <c r="AME16" s="18">
        <f>503+28</f>
        <v>531</v>
      </c>
      <c r="AMF16" s="151"/>
      <c r="AMG16" s="59">
        <f>AMG15*28.6%</f>
        <v>584.01200000000006</v>
      </c>
      <c r="AMH16" s="18">
        <f>503+20</f>
        <v>523</v>
      </c>
      <c r="AMI16" s="151"/>
      <c r="AMJ16" s="59">
        <f>AMJ15*28.6%</f>
        <v>583.72600000000011</v>
      </c>
      <c r="AMK16" s="18">
        <f>510+9</f>
        <v>519</v>
      </c>
      <c r="AML16" s="151"/>
      <c r="AMM16" s="59">
        <f>AMM15*28.6%</f>
        <v>583.44000000000005</v>
      </c>
      <c r="AMN16" s="18">
        <v>513</v>
      </c>
      <c r="AMO16" s="151"/>
      <c r="AMP16" s="19"/>
      <c r="AMQ16" s="59">
        <f>AMQ15*28.6%</f>
        <v>586.30000000000007</v>
      </c>
      <c r="AMR16" s="18">
        <v>513</v>
      </c>
      <c r="AMS16" s="151"/>
      <c r="AMT16" s="59">
        <f>AMT15*28.6%</f>
        <v>588.87400000000002</v>
      </c>
      <c r="AMU16" s="18">
        <f>514+14</f>
        <v>528</v>
      </c>
      <c r="AMV16" s="151"/>
      <c r="AMW16" s="59">
        <f>AMW15*28.6%</f>
        <v>601.45800000000008</v>
      </c>
      <c r="AMX16" s="18">
        <v>512</v>
      </c>
      <c r="AMY16" s="151"/>
      <c r="AMZ16" s="59">
        <f>AMZ15*28.6%</f>
        <v>604.03200000000004</v>
      </c>
      <c r="ANA16" s="18">
        <f>513+5</f>
        <v>518</v>
      </c>
      <c r="ANB16" s="151"/>
      <c r="ANC16" s="59">
        <f>ANC15*28.6%</f>
        <v>598.59800000000007</v>
      </c>
      <c r="AND16" s="18">
        <f>510+18</f>
        <v>528</v>
      </c>
      <c r="ANE16" s="151"/>
      <c r="ANF16" s="59">
        <f>ANF15*28.6%</f>
        <v>603.17400000000009</v>
      </c>
      <c r="ANG16" s="18">
        <f>515+13</f>
        <v>528</v>
      </c>
      <c r="ANH16" s="151"/>
      <c r="ANI16" s="19"/>
      <c r="ANJ16" s="59">
        <f>ANJ15*28.6%</f>
        <v>608.89400000000012</v>
      </c>
      <c r="ANK16" s="18">
        <f>524+11</f>
        <v>535</v>
      </c>
      <c r="ANL16" s="151"/>
      <c r="ANM16" s="59">
        <f>ANM15*28.6%</f>
        <v>604.8900000000001</v>
      </c>
      <c r="ANN16" s="18">
        <f>522+16</f>
        <v>538</v>
      </c>
      <c r="ANO16" s="151"/>
      <c r="ANP16" s="59">
        <f>ANP15*28.6%</f>
        <v>616.0440000000001</v>
      </c>
      <c r="ANQ16" s="18">
        <f>519+21</f>
        <v>540</v>
      </c>
      <c r="ANR16" s="151"/>
      <c r="ANS16" s="19"/>
      <c r="ANT16" s="59">
        <f>ANT15*28.6%</f>
        <v>613.18400000000008</v>
      </c>
      <c r="ANU16" s="18">
        <f>520+8</f>
        <v>528</v>
      </c>
      <c r="ANV16" s="151"/>
      <c r="ANW16" s="59">
        <f>ANW15*28.6%</f>
        <v>609.18000000000006</v>
      </c>
      <c r="ANX16" s="18">
        <f>523+8</f>
        <v>531</v>
      </c>
      <c r="ANY16" s="151"/>
      <c r="ANZ16" s="59">
        <f>ANZ15*28.6%</f>
        <v>616.6160000000001</v>
      </c>
      <c r="AOA16" s="18">
        <f>524+3</f>
        <v>527</v>
      </c>
      <c r="AOB16" s="151"/>
      <c r="AOC16" s="59">
        <f>AOC15*28.6%</f>
        <v>616.0440000000001</v>
      </c>
      <c r="AOD16" s="18">
        <f>531+3</f>
        <v>534</v>
      </c>
      <c r="AOE16" s="151"/>
      <c r="AOF16" s="59">
        <f>AOF15*28.6%</f>
        <v>615.47200000000009</v>
      </c>
      <c r="AOG16" s="18">
        <f>526+3</f>
        <v>529</v>
      </c>
      <c r="AOH16" s="151"/>
      <c r="AOI16" s="59">
        <f>AOI15*28.6%</f>
        <v>614.90000000000009</v>
      </c>
      <c r="AOJ16" s="18">
        <f>519+1</f>
        <v>520</v>
      </c>
      <c r="AOK16" s="151"/>
      <c r="AOL16" s="59">
        <f>AOL15*28.6%</f>
        <v>614.32800000000009</v>
      </c>
      <c r="AOM16" s="18">
        <v>518</v>
      </c>
      <c r="AON16" s="151"/>
      <c r="AOO16" s="59">
        <f>AOO15*28.6%</f>
        <v>611.46800000000007</v>
      </c>
      <c r="AOP16" s="18">
        <v>511</v>
      </c>
      <c r="AOQ16" s="151"/>
      <c r="AOR16" s="59">
        <f>AOR15*28.6%</f>
        <v>605.74800000000005</v>
      </c>
      <c r="AOS16" s="18">
        <v>509</v>
      </c>
      <c r="AOT16" s="151"/>
      <c r="AOU16" s="19"/>
      <c r="AOV16" s="59">
        <f>AOV15*28.6%</f>
        <v>602.88800000000003</v>
      </c>
      <c r="AOW16" s="18">
        <v>509</v>
      </c>
      <c r="AOX16" s="151"/>
      <c r="AOY16" s="59">
        <f>AOY15*28.6%</f>
        <v>600.02800000000002</v>
      </c>
      <c r="AOZ16" s="18">
        <v>507</v>
      </c>
      <c r="APA16" s="151"/>
      <c r="APB16" s="59">
        <f>APB15*28.6%</f>
        <v>597.16800000000012</v>
      </c>
      <c r="APC16" s="18">
        <v>506</v>
      </c>
      <c r="APD16" s="151"/>
      <c r="APE16" s="59">
        <f>APE15*28.6%</f>
        <v>594.30800000000011</v>
      </c>
      <c r="APF16" s="18">
        <v>505</v>
      </c>
      <c r="APG16" s="151"/>
      <c r="APH16" s="59">
        <f>APH15*28.6%</f>
        <v>591.44800000000009</v>
      </c>
      <c r="API16" s="18">
        <v>503</v>
      </c>
      <c r="APJ16" s="151"/>
      <c r="APK16" s="59">
        <f>APK15*28.6%</f>
        <v>587.15800000000002</v>
      </c>
      <c r="APL16" s="18">
        <v>501</v>
      </c>
      <c r="APM16" s="151"/>
      <c r="APN16" s="59">
        <f>APN15*28.6%</f>
        <v>587.15800000000002</v>
      </c>
      <c r="APO16" s="18">
        <v>485</v>
      </c>
      <c r="APP16" s="151"/>
      <c r="APQ16" s="14"/>
      <c r="APR16" s="14"/>
      <c r="APS16" s="14"/>
      <c r="APT16" s="14"/>
      <c r="APU16" s="59">
        <f>APU15*28.6%</f>
        <v>572.85800000000006</v>
      </c>
      <c r="APV16" s="18">
        <v>478</v>
      </c>
      <c r="APW16" s="151"/>
      <c r="APX16" s="59">
        <f>APX15*28.6%</f>
        <v>571.42800000000011</v>
      </c>
      <c r="APY16" s="18">
        <v>473</v>
      </c>
      <c r="APZ16" s="151"/>
      <c r="AQA16" s="19"/>
      <c r="AQB16" s="59">
        <f>AQB15*28.6%</f>
        <v>571.42800000000011</v>
      </c>
      <c r="AQC16" s="18">
        <f>461+8</f>
        <v>469</v>
      </c>
      <c r="AQD16" s="151"/>
      <c r="AQE16" s="59">
        <f>AQE15*28.6%</f>
        <v>572.28600000000006</v>
      </c>
      <c r="AQF16" s="18">
        <f>450+17</f>
        <v>467</v>
      </c>
      <c r="AQG16" s="151"/>
      <c r="AQH16" s="59">
        <f>AQH15*28.6%</f>
        <v>568.85400000000004</v>
      </c>
      <c r="AQI16" s="18">
        <f>443+21</f>
        <v>464</v>
      </c>
      <c r="AQJ16" s="151"/>
      <c r="AQK16" s="59">
        <f>AQK15*28.6%</f>
        <v>565.42200000000003</v>
      </c>
      <c r="AQL16" s="18">
        <f>437+27</f>
        <v>464</v>
      </c>
      <c r="AQM16" s="151"/>
      <c r="AQN16" s="59">
        <f>AQN15*28.6%</f>
        <v>561.99</v>
      </c>
      <c r="AQO16" s="18">
        <f>421+29</f>
        <v>450</v>
      </c>
      <c r="AQP16" s="151"/>
      <c r="AQQ16" s="59">
        <f>AQQ15*28.6%</f>
        <v>558.55800000000011</v>
      </c>
      <c r="AQR16" s="18">
        <f>418+26</f>
        <v>444</v>
      </c>
      <c r="AQS16" s="151"/>
      <c r="AQT16" s="19"/>
      <c r="AQU16" s="59">
        <f>AQU15*28.6%</f>
        <v>554.84</v>
      </c>
      <c r="AQV16" s="18">
        <f>415+29</f>
        <v>444</v>
      </c>
      <c r="AQW16" s="151"/>
      <c r="AQX16" s="59">
        <f>AQX15*28.6%</f>
        <v>543.40000000000009</v>
      </c>
      <c r="AQY16" s="18">
        <f>410+23</f>
        <v>433</v>
      </c>
      <c r="AQZ16" s="151"/>
      <c r="ARA16" s="59">
        <f>ARA15*28.6%</f>
        <v>537.39400000000001</v>
      </c>
      <c r="ARB16" s="18">
        <f>401+25</f>
        <v>426</v>
      </c>
      <c r="ARC16" s="151"/>
      <c r="ARD16" s="59">
        <f>ARD15*28.6%</f>
        <v>537.10800000000006</v>
      </c>
      <c r="ARE16" s="18">
        <f>395+35</f>
        <v>430</v>
      </c>
      <c r="ARF16" s="151"/>
      <c r="ARG16" s="59">
        <f>ARG15*28.6%</f>
        <v>536.25000000000011</v>
      </c>
      <c r="ARH16" s="18">
        <f>395+38</f>
        <v>433</v>
      </c>
      <c r="ARI16" s="151"/>
      <c r="ARJ16" s="59">
        <f>ARJ15*28.6%</f>
        <v>537.39400000000001</v>
      </c>
      <c r="ARK16" s="18">
        <f>393+31</f>
        <v>424</v>
      </c>
      <c r="ARL16" s="151"/>
      <c r="ARM16" s="19"/>
      <c r="ARN16" s="59">
        <f>ARN15*28.6%</f>
        <v>538.53800000000001</v>
      </c>
      <c r="ARO16" s="18">
        <f>396+37</f>
        <v>433</v>
      </c>
      <c r="ARP16" s="151"/>
      <c r="ARQ16" s="59">
        <f>ARQ15*28.6%</f>
        <v>536.82200000000012</v>
      </c>
      <c r="ARR16" s="18">
        <f>390+28</f>
        <v>418</v>
      </c>
      <c r="ARS16" s="151"/>
      <c r="ART16" s="59">
        <f>ART15*28.6%</f>
        <v>539.96800000000007</v>
      </c>
      <c r="ARU16" s="18">
        <f>386+28</f>
        <v>414</v>
      </c>
      <c r="ARV16" s="151"/>
      <c r="ARW16" s="59">
        <f>ARW15*28.6%</f>
        <v>538.82400000000007</v>
      </c>
      <c r="ARX16" s="18">
        <f>380+33</f>
        <v>413</v>
      </c>
      <c r="ARY16" s="151"/>
      <c r="ARZ16" s="59">
        <f>ARZ15*28.6%</f>
        <v>539.39600000000007</v>
      </c>
      <c r="ASA16" s="18">
        <f>381+29</f>
        <v>410</v>
      </c>
      <c r="ASB16" s="151"/>
      <c r="ASC16" s="59">
        <f>ASC15*28.6%</f>
        <v>539.68200000000002</v>
      </c>
      <c r="ASD16" s="18">
        <f>380+61</f>
        <v>441</v>
      </c>
      <c r="ASE16" s="151"/>
      <c r="ASF16" s="19"/>
      <c r="ASG16" s="59">
        <f>ASG15*28.6%</f>
        <v>538.53800000000001</v>
      </c>
      <c r="ASH16" s="18">
        <f>390+52</f>
        <v>442</v>
      </c>
      <c r="ASI16" s="151"/>
      <c r="ASJ16" s="59">
        <f>ASJ15*28.6%</f>
        <v>540.82600000000002</v>
      </c>
      <c r="ASK16" s="18">
        <f>397+50</f>
        <v>447</v>
      </c>
      <c r="ASL16" s="151"/>
      <c r="ASM16" s="59">
        <f>ASM15*28.6%</f>
        <v>541.97</v>
      </c>
      <c r="ASN16" s="18">
        <f>397+42</f>
        <v>439</v>
      </c>
      <c r="ASO16" s="151"/>
      <c r="ASP16" s="59">
        <f>ASP15*28.6%</f>
        <v>543.11400000000003</v>
      </c>
      <c r="ASQ16" s="18">
        <f>405+30</f>
        <v>435</v>
      </c>
      <c r="ASR16" s="151"/>
      <c r="ASS16" s="59">
        <f>ASS15*28.6%</f>
        <v>544.25800000000004</v>
      </c>
      <c r="AST16" s="18">
        <f>415+13</f>
        <v>428</v>
      </c>
      <c r="ASU16" s="151"/>
      <c r="ASV16" s="59">
        <f>ASV15*28.6%</f>
        <v>545.40200000000004</v>
      </c>
      <c r="ASW16" s="18">
        <f>422+2</f>
        <v>424</v>
      </c>
      <c r="ASX16" s="151"/>
      <c r="ASY16" s="19"/>
      <c r="ASZ16" s="59">
        <f>ASZ15*28.6%</f>
        <v>544.83000000000004</v>
      </c>
      <c r="ATA16" s="18">
        <f>422+2</f>
        <v>424</v>
      </c>
      <c r="ATB16" s="151"/>
      <c r="ATC16" s="59">
        <f>ATC15*28.6%</f>
        <v>540.54000000000008</v>
      </c>
      <c r="ATD16" s="18">
        <f>419+7</f>
        <v>426</v>
      </c>
      <c r="ATE16" s="151"/>
      <c r="ATF16" s="59">
        <f>ATF15*28.6%</f>
        <v>534.82000000000005</v>
      </c>
      <c r="ATG16" s="18">
        <f>411+7</f>
        <v>418</v>
      </c>
      <c r="ATH16" s="151"/>
      <c r="ATI16" s="59">
        <f>ATI15*28.6%</f>
        <v>530.53000000000009</v>
      </c>
      <c r="ATJ16" s="18">
        <f>409+11</f>
        <v>420</v>
      </c>
      <c r="ATK16" s="151"/>
      <c r="ATL16" s="59">
        <f>ATL15*28.6%</f>
        <v>526.52600000000007</v>
      </c>
      <c r="ATM16" s="18">
        <v>410</v>
      </c>
      <c r="ATN16" s="151">
        <v>9</v>
      </c>
      <c r="ATO16" s="59">
        <f>ATO15*28.6%</f>
        <v>522.52200000000005</v>
      </c>
      <c r="ATP16" s="18">
        <f>407+9</f>
        <v>416</v>
      </c>
      <c r="ATQ16" s="151"/>
      <c r="ATR16" s="19"/>
      <c r="ATS16" s="59">
        <f>ATS15*28.6%</f>
        <v>521.95000000000005</v>
      </c>
      <c r="ATT16" s="18">
        <f>407+15</f>
        <v>422</v>
      </c>
      <c r="ATU16" s="151"/>
      <c r="ATV16" s="59">
        <f>ATV15*28.6%</f>
        <v>517.94600000000003</v>
      </c>
      <c r="ATW16" s="18">
        <f>402+16</f>
        <v>418</v>
      </c>
      <c r="ATX16" s="151"/>
      <c r="ATY16" s="59">
        <f>ATY15*28.6%</f>
        <v>515.37200000000007</v>
      </c>
      <c r="ATZ16" s="18">
        <f>402+21</f>
        <v>423</v>
      </c>
      <c r="AUA16" s="151"/>
      <c r="AUB16" s="59">
        <f>AUB15*28.6%</f>
        <v>512.798</v>
      </c>
      <c r="AUC16" s="18">
        <f>400+12</f>
        <v>412</v>
      </c>
      <c r="AUD16" s="151"/>
      <c r="AUE16" s="59">
        <f>AUE15*28.6%</f>
        <v>511.65400000000005</v>
      </c>
      <c r="AUF16" s="18">
        <f>400+20</f>
        <v>420</v>
      </c>
      <c r="AUG16" s="151"/>
      <c r="AUH16" s="59">
        <f>AUH15*28.6%</f>
        <v>509.65200000000004</v>
      </c>
      <c r="AUI16" s="18">
        <f>400+15</f>
        <v>415</v>
      </c>
      <c r="AUJ16" s="151"/>
      <c r="AUK16" s="19"/>
      <c r="AUL16" s="59">
        <f>AUL15*28.6%</f>
        <v>513.65600000000006</v>
      </c>
      <c r="AUM16" s="18">
        <f>393+15</f>
        <v>408</v>
      </c>
      <c r="AUN16" s="151"/>
      <c r="AUO16" s="59">
        <f>AUO15*28.6%</f>
        <v>511.65400000000005</v>
      </c>
      <c r="AUP16" s="18">
        <f>388+17</f>
        <v>405</v>
      </c>
      <c r="AUQ16" s="151"/>
      <c r="AUR16" s="59">
        <f>AUR15*28.6%</f>
        <v>509.65200000000004</v>
      </c>
      <c r="AUS16" s="18">
        <f>383+25</f>
        <v>408</v>
      </c>
      <c r="AUT16" s="151"/>
      <c r="AUU16" s="59">
        <f>AUU15*28.6%</f>
        <v>508.79400000000004</v>
      </c>
      <c r="AUV16" s="18">
        <f>378+25</f>
        <v>403</v>
      </c>
      <c r="AUW16" s="151"/>
      <c r="AUX16" s="59">
        <f>AUX15*28.6%</f>
        <v>509.93800000000005</v>
      </c>
      <c r="AUY16" s="18">
        <f>376+37</f>
        <v>413</v>
      </c>
      <c r="AUZ16" s="151"/>
      <c r="AVA16" s="59">
        <f>AVA15*28.6%</f>
        <v>509.36600000000004</v>
      </c>
      <c r="AVB16" s="18">
        <f>375+39</f>
        <v>414</v>
      </c>
      <c r="AVC16" s="151"/>
      <c r="AVD16" s="19"/>
      <c r="AVE16" s="59">
        <f>AVE15*28.6%</f>
        <v>509.93800000000005</v>
      </c>
      <c r="AVF16" s="18">
        <f>375+36</f>
        <v>411</v>
      </c>
      <c r="AVG16" s="151"/>
      <c r="AVH16" s="59">
        <f>AVH15*28.6%</f>
        <v>510.51000000000005</v>
      </c>
      <c r="AVI16" s="18">
        <f>376+55</f>
        <v>431</v>
      </c>
      <c r="AVJ16" s="151"/>
      <c r="AVK16" s="59">
        <f>AVK15*28.6%</f>
        <v>511.08200000000005</v>
      </c>
      <c r="AVL16" s="18">
        <f>382+50</f>
        <v>432</v>
      </c>
      <c r="AVM16" s="151"/>
      <c r="AVN16" s="59">
        <f>AVN15*28.6%</f>
        <v>514.22800000000007</v>
      </c>
      <c r="AVO16" s="18">
        <f>402+32</f>
        <v>434</v>
      </c>
      <c r="AVP16" s="151"/>
      <c r="AVQ16" s="59">
        <f>AVQ15*28.6%</f>
        <v>514.80000000000007</v>
      </c>
      <c r="AVR16" s="18">
        <f>406+31</f>
        <v>437</v>
      </c>
      <c r="AVS16" s="151"/>
      <c r="AVT16" s="59">
        <f>AVT15*28.6%</f>
        <v>514.22800000000007</v>
      </c>
      <c r="AVU16" s="18">
        <f>410+24</f>
        <v>434</v>
      </c>
      <c r="AVV16" s="151"/>
      <c r="AVW16" s="19"/>
      <c r="AVX16" s="59">
        <f>AVX15*28.6%</f>
        <v>512.798</v>
      </c>
      <c r="AVY16" s="18">
        <f>417+26</f>
        <v>443</v>
      </c>
      <c r="AVZ16" s="151"/>
      <c r="AWA16" s="59">
        <f>AWA15*28.6%</f>
        <v>515.08600000000001</v>
      </c>
      <c r="AWB16" s="18">
        <f>417+24</f>
        <v>441</v>
      </c>
      <c r="AWC16" s="151"/>
      <c r="AWD16" s="59">
        <f>AWD15*28.6%</f>
        <v>516.51600000000008</v>
      </c>
      <c r="AWE16" s="18">
        <f>418+19</f>
        <v>437</v>
      </c>
      <c r="AWF16" s="151"/>
      <c r="AWG16" s="59">
        <f>AWG15*28.6%</f>
        <v>516.23</v>
      </c>
      <c r="AWH16" s="18">
        <f>418+18</f>
        <v>436</v>
      </c>
      <c r="AWI16" s="151"/>
      <c r="AWJ16" s="18"/>
      <c r="AWK16" s="18"/>
      <c r="AWL16" s="19"/>
      <c r="AWM16" s="18"/>
      <c r="AWN16" s="18"/>
      <c r="AWO16" s="18"/>
      <c r="AWP16" s="18"/>
      <c r="AWQ16" s="18"/>
      <c r="AWR16" s="18"/>
      <c r="AWS16" s="19"/>
      <c r="AWT16" s="18"/>
      <c r="AWU16" s="18"/>
      <c r="AWV16" s="18"/>
      <c r="AWW16" s="18"/>
      <c r="AWX16" s="18"/>
      <c r="AWY16" s="18"/>
      <c r="AWZ16" s="19"/>
      <c r="AXA16" s="18"/>
      <c r="AXB16" s="18"/>
      <c r="AXC16" s="18"/>
      <c r="AXD16" s="18"/>
      <c r="AXE16" s="18"/>
      <c r="AXF16" s="18"/>
      <c r="AXG16" s="19"/>
      <c r="AXH16" s="18"/>
      <c r="AXI16" s="18"/>
      <c r="AXJ16" s="18"/>
      <c r="AXK16" s="18"/>
      <c r="AXL16" s="18"/>
      <c r="AXM16" s="18"/>
      <c r="AXN16" s="19"/>
      <c r="AXO16" s="18"/>
      <c r="AXP16" s="18"/>
      <c r="AXQ16" s="18"/>
      <c r="AXR16" s="18"/>
      <c r="AXS16" s="18"/>
      <c r="AXT16" s="18"/>
      <c r="AXU16" s="19"/>
      <c r="AXV16" s="18"/>
      <c r="AXW16" s="18"/>
      <c r="AXX16" s="18"/>
      <c r="AXY16" s="18"/>
      <c r="AXZ16" s="18"/>
      <c r="AYA16" s="18"/>
      <c r="AYB16" s="19"/>
      <c r="AYC16" s="18"/>
      <c r="AYD16" s="18"/>
      <c r="AYE16" s="18"/>
      <c r="AYF16" s="18"/>
      <c r="AYG16" s="18"/>
      <c r="AYH16" s="18"/>
      <c r="AYI16" s="19"/>
      <c r="AYJ16" s="18"/>
      <c r="AYK16" s="18"/>
      <c r="AYL16" s="18"/>
      <c r="AYM16" s="18"/>
      <c r="AYN16" s="18"/>
      <c r="AYO16" s="18"/>
      <c r="AYP16" s="19"/>
      <c r="AYQ16" s="18"/>
      <c r="AYR16" s="18"/>
      <c r="AYS16" s="18"/>
      <c r="AYT16" s="18"/>
      <c r="AYU16" s="18"/>
      <c r="AYV16" s="18"/>
      <c r="AYW16" s="19"/>
      <c r="AYX16" s="18"/>
      <c r="AYY16" s="18"/>
      <c r="AYZ16" s="18"/>
      <c r="AZA16" s="18"/>
      <c r="AZB16" s="18"/>
      <c r="AZC16" s="18"/>
      <c r="AZD16" s="19"/>
      <c r="AZE16" s="18"/>
      <c r="AZF16" s="18"/>
      <c r="AZG16" s="18"/>
      <c r="AZH16" s="18"/>
      <c r="AZI16" s="18"/>
      <c r="AZJ16" s="18"/>
      <c r="AZK16" s="19"/>
      <c r="AZL16" s="18"/>
      <c r="AZM16" s="18"/>
      <c r="AZN16" s="18"/>
      <c r="AZO16" s="18"/>
      <c r="AZP16" s="18"/>
      <c r="AZQ16" s="18"/>
      <c r="AZR16" s="19"/>
      <c r="AZS16" s="18"/>
      <c r="AZT16" s="18"/>
      <c r="AZU16" s="18"/>
      <c r="AZV16" s="18"/>
      <c r="AZW16" s="18"/>
      <c r="AZX16" s="18"/>
      <c r="AZY16" s="19"/>
      <c r="AZZ16" s="18"/>
      <c r="BAA16" s="18"/>
      <c r="BAB16" s="18"/>
      <c r="BAC16" s="18"/>
      <c r="BAD16" s="18"/>
      <c r="BAE16" s="18"/>
      <c r="BAF16" s="19"/>
      <c r="BAG16" s="18"/>
      <c r="BAH16" s="18"/>
      <c r="BAI16" s="18"/>
      <c r="BAJ16" s="18"/>
      <c r="BAK16" s="18"/>
      <c r="BAL16" s="18"/>
      <c r="BAM16" s="19"/>
      <c r="BAN16" s="18"/>
      <c r="BAO16" s="18"/>
      <c r="BAP16" s="18"/>
      <c r="BAQ16" s="18"/>
      <c r="BAR16" s="18"/>
      <c r="BAS16" s="18"/>
      <c r="BAT16" s="19"/>
    </row>
    <row r="17" spans="1:1398">
      <c r="A17" t="s">
        <v>911</v>
      </c>
      <c r="B17" t="s">
        <v>913</v>
      </c>
      <c r="D17" s="22" t="s">
        <v>26</v>
      </c>
      <c r="E17" s="20"/>
      <c r="F17" s="59">
        <v>1646.4839999999999</v>
      </c>
      <c r="G17" s="18">
        <v>1657</v>
      </c>
      <c r="H17" s="20"/>
      <c r="I17" s="19"/>
      <c r="J17" s="59">
        <f>J15-J16</f>
        <v>1642.9139999999998</v>
      </c>
      <c r="K17" s="18">
        <f>1638+25</f>
        <v>1663</v>
      </c>
      <c r="L17" s="20"/>
      <c r="M17" s="59">
        <f>M15-M16</f>
        <v>1635.06</v>
      </c>
      <c r="N17" s="18">
        <f>1651+19</f>
        <v>1670</v>
      </c>
      <c r="O17" s="20"/>
      <c r="P17" s="59">
        <f>P15-P16</f>
        <v>1634.346</v>
      </c>
      <c r="Q17" s="18">
        <f>1649+21</f>
        <v>1670</v>
      </c>
      <c r="R17" s="20"/>
      <c r="S17" s="59">
        <f>S15-S16</f>
        <v>1633.6320000000001</v>
      </c>
      <c r="T17" s="18">
        <f>1647+11</f>
        <v>1658</v>
      </c>
      <c r="U17" s="20"/>
      <c r="V17" s="59">
        <f>V15-V16</f>
        <v>1630.0619999999999</v>
      </c>
      <c r="W17" s="18">
        <f>1654+10</f>
        <v>1664</v>
      </c>
      <c r="X17" s="20"/>
      <c r="Y17" s="59">
        <f>Y15-Y16</f>
        <v>1626.492</v>
      </c>
      <c r="Z17" s="18">
        <f>1641+22</f>
        <v>1663</v>
      </c>
      <c r="AA17" s="20"/>
      <c r="AB17" s="19"/>
      <c r="AC17" s="59">
        <f>AC15-AC16</f>
        <v>1622.922</v>
      </c>
      <c r="AD17" s="18">
        <f>1648+29</f>
        <v>1677</v>
      </c>
      <c r="AE17" s="20"/>
      <c r="AF17" s="59">
        <f>AF15-AF16</f>
        <v>1619.3519999999999</v>
      </c>
      <c r="AG17" s="18">
        <f>1647+30</f>
        <v>1677</v>
      </c>
      <c r="AH17" s="20"/>
      <c r="AI17" s="59">
        <f>AI15-AI16</f>
        <v>1615.7819999999999</v>
      </c>
      <c r="AJ17" s="18">
        <f>1659+27</f>
        <v>1686</v>
      </c>
      <c r="AK17" s="20"/>
      <c r="AL17" s="59">
        <f>AL15-AL16</f>
        <v>1603.6439999999998</v>
      </c>
      <c r="AM17" s="18">
        <f>1665+11</f>
        <v>1676</v>
      </c>
      <c r="AN17" s="20"/>
      <c r="AO17" s="59">
        <f>AO15-AO16</f>
        <v>1598.646</v>
      </c>
      <c r="AP17" s="18">
        <f>1676+1</f>
        <v>1677</v>
      </c>
      <c r="AQ17" s="20"/>
      <c r="AR17" s="59">
        <f>AR15-AR16</f>
        <v>1582.9379999999999</v>
      </c>
      <c r="AS17" s="18">
        <f>1678+1</f>
        <v>1679</v>
      </c>
      <c r="AT17" s="20"/>
      <c r="AU17" s="19"/>
      <c r="AV17" s="59">
        <f>AV15-AV16</f>
        <v>1568.6579999999999</v>
      </c>
      <c r="AW17" s="18">
        <f>1671+2</f>
        <v>1673</v>
      </c>
      <c r="AX17" s="20"/>
      <c r="AY17" s="59">
        <f>AY15-AY16</f>
        <v>1554.3779999999999</v>
      </c>
      <c r="AZ17" s="18">
        <f>1671+2</f>
        <v>1673</v>
      </c>
      <c r="BA17" s="20"/>
      <c r="BB17" s="59">
        <f>BB15-BB16</f>
        <v>1540.098</v>
      </c>
      <c r="BC17" s="18">
        <v>1661</v>
      </c>
      <c r="BD17" s="20"/>
      <c r="BE17" s="59">
        <f>BE15-BE16</f>
        <v>1525.818</v>
      </c>
      <c r="BF17" s="18">
        <v>1659</v>
      </c>
      <c r="BG17" s="20"/>
      <c r="BH17" s="59">
        <f>BH15-BH16</f>
        <v>1511.538</v>
      </c>
      <c r="BI17" s="18">
        <v>1655</v>
      </c>
      <c r="BJ17" s="20"/>
      <c r="BK17" s="59">
        <f>BK15-BK16</f>
        <v>1497.2579999999998</v>
      </c>
      <c r="BL17" s="18">
        <v>1653</v>
      </c>
      <c r="BM17" s="20"/>
      <c r="BN17" s="19"/>
      <c r="BO17" s="59">
        <f>BO15-BO16</f>
        <v>1482.9780000000001</v>
      </c>
      <c r="BP17" s="18">
        <v>1646</v>
      </c>
      <c r="BQ17" s="20"/>
      <c r="BR17" s="59">
        <f>BR15-BR16</f>
        <v>1468.6979999999999</v>
      </c>
      <c r="BS17" s="18">
        <v>1645</v>
      </c>
      <c r="BT17" s="20"/>
      <c r="BU17" s="59">
        <f>BU15-BU16</f>
        <v>1468.6979999999999</v>
      </c>
      <c r="BV17" s="18">
        <v>1642</v>
      </c>
      <c r="BW17" s="20"/>
      <c r="BX17" s="59">
        <f>BX15-BX16</f>
        <v>1468.6979999999999</v>
      </c>
      <c r="BY17" s="18">
        <v>1636</v>
      </c>
      <c r="BZ17" s="20"/>
      <c r="CA17" s="59">
        <f>CA15-CA16</f>
        <v>1468.6979999999999</v>
      </c>
      <c r="CB17" s="18">
        <v>1616</v>
      </c>
      <c r="CC17" s="20"/>
      <c r="CD17" s="59">
        <f>CD15-CD16</f>
        <v>1468.6979999999999</v>
      </c>
      <c r="CE17" s="18">
        <v>1612</v>
      </c>
      <c r="CF17" s="20"/>
      <c r="CG17" s="19"/>
      <c r="CH17" s="19"/>
      <c r="CI17" s="59">
        <f>CI15-CI16</f>
        <v>1568.6579999999999</v>
      </c>
      <c r="CJ17" s="18">
        <v>1612</v>
      </c>
      <c r="CK17" s="20"/>
      <c r="CL17" s="19"/>
      <c r="CM17" s="59">
        <f>CM15-CM16</f>
        <v>1554.3779999999999</v>
      </c>
      <c r="CN17" s="18">
        <v>1646</v>
      </c>
      <c r="CO17" s="20"/>
      <c r="CP17" s="59">
        <f>CP15-CP16</f>
        <v>1554.3779999999999</v>
      </c>
      <c r="CQ17" s="18">
        <v>1602</v>
      </c>
      <c r="CR17" s="20"/>
      <c r="CS17" s="59">
        <f>CS15-CS16</f>
        <v>1540.098</v>
      </c>
      <c r="CT17" s="18">
        <v>1601</v>
      </c>
      <c r="CU17" s="20"/>
      <c r="CV17" s="19"/>
      <c r="CW17" s="59">
        <f>CW15-CW16</f>
        <v>1525.818</v>
      </c>
      <c r="CX17" s="18">
        <v>1588</v>
      </c>
      <c r="CY17" s="20"/>
      <c r="CZ17" s="59">
        <f>CZ15-CZ16</f>
        <v>1518.6779999999999</v>
      </c>
      <c r="DA17" s="18">
        <v>1582</v>
      </c>
      <c r="DB17" s="20"/>
      <c r="DC17" s="59">
        <f>DC15-DC16</f>
        <v>1511.538</v>
      </c>
      <c r="DD17" s="18">
        <v>1575</v>
      </c>
      <c r="DE17" s="20"/>
      <c r="DF17" s="59">
        <f>DF15-DF16</f>
        <v>1504.3979999999999</v>
      </c>
      <c r="DG17" s="18">
        <v>1571</v>
      </c>
      <c r="DH17" s="20"/>
      <c r="DI17" s="59">
        <f>DI15-DI16</f>
        <v>1497.2579999999998</v>
      </c>
      <c r="DJ17" s="18">
        <v>1565</v>
      </c>
      <c r="DK17" s="20"/>
      <c r="DL17" s="19"/>
      <c r="DM17" s="19"/>
      <c r="DN17" s="59">
        <f>DN15-DN16</f>
        <v>1490.1179999999999</v>
      </c>
      <c r="DO17" s="18">
        <v>1558</v>
      </c>
      <c r="DP17" s="20"/>
      <c r="DQ17" s="59">
        <f>DQ15-DQ16</f>
        <v>1482.9780000000001</v>
      </c>
      <c r="DR17" s="18">
        <v>1552</v>
      </c>
      <c r="DS17" s="20"/>
      <c r="DT17" s="59">
        <f>DT15-DT16</f>
        <v>1475.838</v>
      </c>
      <c r="DU17" s="18">
        <v>1541</v>
      </c>
      <c r="DV17" s="20"/>
      <c r="DW17" s="59">
        <f>DW15-DW16</f>
        <v>1468.6979999999999</v>
      </c>
      <c r="DX17" s="18">
        <v>1540</v>
      </c>
      <c r="DY17" s="20"/>
      <c r="DZ17" s="59">
        <f>DZ15-DZ16</f>
        <v>1461.558</v>
      </c>
      <c r="EA17" s="18">
        <v>1528</v>
      </c>
      <c r="EB17" s="20"/>
      <c r="EC17" s="59">
        <f>EC15-EC16</f>
        <v>1454.4179999999999</v>
      </c>
      <c r="ED17" s="18">
        <v>1528</v>
      </c>
      <c r="EE17" s="20"/>
      <c r="EF17" s="19"/>
      <c r="EG17" s="59">
        <f>EG15-EG16</f>
        <v>1447.2779999999998</v>
      </c>
      <c r="EH17" s="18">
        <v>1588</v>
      </c>
      <c r="EI17" s="20"/>
      <c r="EJ17" s="59">
        <f>EJ15-EJ16</f>
        <v>1440.1379999999999</v>
      </c>
      <c r="EK17" s="18">
        <v>1523</v>
      </c>
      <c r="EL17" s="20"/>
      <c r="EM17" s="59">
        <f>EM15-EM16</f>
        <v>1432.998</v>
      </c>
      <c r="EN17" s="18">
        <v>1521</v>
      </c>
      <c r="EO17" s="20"/>
      <c r="EP17" s="59">
        <f>EP15-EP16</f>
        <v>1425.8579999999999</v>
      </c>
      <c r="EQ17" s="18">
        <v>1516</v>
      </c>
      <c r="ER17" s="20"/>
      <c r="ES17" s="59">
        <f>ES15-ES16</f>
        <v>1418.7179999999998</v>
      </c>
      <c r="ET17" s="18">
        <v>1517</v>
      </c>
      <c r="EU17" s="20"/>
      <c r="EV17" s="59">
        <f>EV15-EV16</f>
        <v>1411.578</v>
      </c>
      <c r="EW17" s="18">
        <v>1513</v>
      </c>
      <c r="EX17" s="20"/>
      <c r="EY17" s="59">
        <f>EY15-EY16</f>
        <v>1411.578</v>
      </c>
      <c r="EZ17" s="18">
        <v>1509</v>
      </c>
      <c r="FA17" s="20"/>
      <c r="FB17" s="59">
        <f>FB15-FB16</f>
        <v>1404.4380000000001</v>
      </c>
      <c r="FC17" s="18">
        <v>1508</v>
      </c>
      <c r="FD17" s="20"/>
      <c r="FE17" s="59">
        <f>FE15-FE16</f>
        <v>1397.2979999999998</v>
      </c>
      <c r="FF17" s="18">
        <v>1508</v>
      </c>
      <c r="FG17" s="20"/>
      <c r="FH17" s="59">
        <f>FH15-FH16</f>
        <v>1454.4179999999999</v>
      </c>
      <c r="FI17" s="18">
        <v>1508</v>
      </c>
      <c r="FJ17" s="20"/>
      <c r="FK17" s="19"/>
      <c r="FL17" s="19"/>
      <c r="FM17" s="19"/>
      <c r="FN17" s="19"/>
      <c r="FO17" s="59">
        <f>FO15-FO16</f>
        <v>1447.2779999999998</v>
      </c>
      <c r="FP17" s="18">
        <f>1505+18</f>
        <v>1523</v>
      </c>
      <c r="FQ17" s="20"/>
      <c r="FR17" s="59">
        <f>FR15-FR16</f>
        <v>1440.1379999999999</v>
      </c>
      <c r="FS17" s="18">
        <f>1488+24</f>
        <v>1512</v>
      </c>
      <c r="FT17" s="20"/>
      <c r="FU17" s="59">
        <f>FU15-FU16</f>
        <v>1440.1379999999999</v>
      </c>
      <c r="FV17" s="18">
        <f>1496+34</f>
        <v>1530</v>
      </c>
      <c r="FW17" s="20"/>
      <c r="FX17" s="19"/>
      <c r="FY17" s="59">
        <f>FY15-FY16</f>
        <v>1429.4279999999999</v>
      </c>
      <c r="FZ17" s="18">
        <f>1505+26</f>
        <v>1531</v>
      </c>
      <c r="GA17" s="20"/>
      <c r="GB17" s="59">
        <f>GB15-GB16</f>
        <v>1431.57</v>
      </c>
      <c r="GC17" s="18">
        <f>1481+32</f>
        <v>1513</v>
      </c>
      <c r="GD17" s="20"/>
      <c r="GE17" s="19"/>
      <c r="GF17" s="59">
        <f>GF15-GF16</f>
        <v>1433.712</v>
      </c>
      <c r="GG17" s="18">
        <f>1475+29</f>
        <v>1504</v>
      </c>
      <c r="GH17" s="20"/>
      <c r="GI17" s="59">
        <f>GI15-GI16</f>
        <v>1435.8539999999998</v>
      </c>
      <c r="GJ17" s="18">
        <f>1442+36</f>
        <v>1478</v>
      </c>
      <c r="GK17" s="20"/>
      <c r="GL17" s="59">
        <f>GL15-GL16</f>
        <v>1434.4259999999999</v>
      </c>
      <c r="GM17" s="18">
        <f>1414+54</f>
        <v>1468</v>
      </c>
      <c r="GN17" s="20"/>
      <c r="GO17" s="59">
        <f>GO15-GO16</f>
        <v>1429.4279999999999</v>
      </c>
      <c r="GP17" s="18">
        <f>1388+103</f>
        <v>1491</v>
      </c>
      <c r="GQ17" s="20"/>
      <c r="GR17" s="59">
        <f>GR15-GR16</f>
        <v>1424.4299999999998</v>
      </c>
      <c r="GS17" s="18">
        <f>1388+83</f>
        <v>1471</v>
      </c>
      <c r="GT17" s="20"/>
      <c r="GU17" s="59">
        <f>GU15-GU16</f>
        <v>1426.5719999999999</v>
      </c>
      <c r="GV17" s="18">
        <f>1417+28</f>
        <v>1445</v>
      </c>
      <c r="GW17" s="20"/>
      <c r="GX17" s="19"/>
      <c r="GY17" s="59">
        <f>GY15-GY16</f>
        <v>1414.434</v>
      </c>
      <c r="GZ17" s="18">
        <f>1420+3</f>
        <v>1423</v>
      </c>
      <c r="HA17" s="20"/>
      <c r="HB17" s="59">
        <f>HB15-HB16</f>
        <v>1395.1559999999999</v>
      </c>
      <c r="HC17" s="18">
        <f>1409+1</f>
        <v>1410</v>
      </c>
      <c r="HD17" s="20"/>
      <c r="HE17" s="59">
        <f>HE15-HE16</f>
        <v>1402.2959999999998</v>
      </c>
      <c r="HF17" s="18">
        <v>1399</v>
      </c>
      <c r="HG17" s="20"/>
      <c r="HH17" s="59">
        <f>HH15-HH16</f>
        <v>1388.0160000000001</v>
      </c>
      <c r="HI17" s="18">
        <f>1389+31</f>
        <v>1420</v>
      </c>
      <c r="HJ17" s="20"/>
      <c r="HK17" s="59">
        <f>HK15-HK16</f>
        <v>1368.7379999999998</v>
      </c>
      <c r="HL17" s="18">
        <v>1402</v>
      </c>
      <c r="HM17" s="20"/>
      <c r="HN17" s="59">
        <f>HN15-HN16</f>
        <v>1368.7379999999998</v>
      </c>
      <c r="HO17" s="18">
        <f>1398+6</f>
        <v>1404</v>
      </c>
      <c r="HP17" s="20"/>
      <c r="HQ17" s="19"/>
      <c r="HR17" s="59">
        <f>HR15-HR16</f>
        <v>1368.7379999999998</v>
      </c>
      <c r="HS17" s="18">
        <f>1398+8</f>
        <v>1406</v>
      </c>
      <c r="HT17" s="20"/>
      <c r="HU17" s="59">
        <f>HU15-HU16</f>
        <v>1354.4580000000001</v>
      </c>
      <c r="HV17" s="18">
        <f>1393+15</f>
        <v>1408</v>
      </c>
      <c r="HW17" s="20"/>
      <c r="HX17" s="59">
        <f>HX15-HX16</f>
        <v>1365.1679999999999</v>
      </c>
      <c r="HY17" s="18">
        <f>1395+27</f>
        <v>1422</v>
      </c>
      <c r="HZ17" s="20"/>
      <c r="IA17" s="59">
        <f>IA15-IA16</f>
        <v>1361.598</v>
      </c>
      <c r="IB17" s="18">
        <f>1400+26</f>
        <v>1426</v>
      </c>
      <c r="IC17" s="20"/>
      <c r="ID17" s="59">
        <f>ID15-ID16</f>
        <v>1360.884</v>
      </c>
      <c r="IE17" s="18">
        <f>1408+43</f>
        <v>1451</v>
      </c>
      <c r="IF17" s="20"/>
      <c r="IG17" s="59">
        <f>IG15-IG16</f>
        <v>1360.17</v>
      </c>
      <c r="IH17" s="18">
        <f>1415+14</f>
        <v>1429</v>
      </c>
      <c r="II17" s="20"/>
      <c r="IJ17" s="19"/>
      <c r="IK17" s="59">
        <f>IK15-IK16</f>
        <v>1409.4359999999999</v>
      </c>
      <c r="IL17" s="18">
        <f>1414+19</f>
        <v>1433</v>
      </c>
      <c r="IM17" s="20"/>
      <c r="IN17" s="59">
        <f>IN15-IN16</f>
        <v>1408.722</v>
      </c>
      <c r="IO17" s="18">
        <f>1418+21</f>
        <v>1439</v>
      </c>
      <c r="IP17" s="20"/>
      <c r="IQ17" s="59">
        <f>IQ15-IQ16</f>
        <v>1408.0079999999998</v>
      </c>
      <c r="IR17" s="18">
        <f>1414+22</f>
        <v>1436</v>
      </c>
      <c r="IS17" s="20"/>
      <c r="IT17" s="59">
        <f>IT15-IT16</f>
        <v>1407.2939999999999</v>
      </c>
      <c r="IU17" s="18">
        <f>1417+30</f>
        <v>1447</v>
      </c>
      <c r="IV17" s="20"/>
      <c r="IW17" s="59">
        <f>IW15-IW16</f>
        <v>1395.87</v>
      </c>
      <c r="IX17" s="18">
        <f>1421+20</f>
        <v>1441</v>
      </c>
      <c r="IY17" s="20"/>
      <c r="IZ17" s="59">
        <f>IZ15-IZ16</f>
        <v>1377.306</v>
      </c>
      <c r="JA17" s="18">
        <f>1428+1</f>
        <v>1429</v>
      </c>
      <c r="JB17" s="20"/>
      <c r="JC17" s="19"/>
      <c r="JD17" s="59">
        <f>JD15-JD16</f>
        <v>1395.1559999999999</v>
      </c>
      <c r="JE17" s="18">
        <f>1418+17</f>
        <v>1435</v>
      </c>
      <c r="JF17" s="20"/>
      <c r="JG17" s="59">
        <f>JG15-JG16</f>
        <v>1405.866</v>
      </c>
      <c r="JH17" s="18">
        <f>1398+25</f>
        <v>1423</v>
      </c>
      <c r="JI17" s="20"/>
      <c r="JJ17" s="59">
        <f>JJ15-JJ16</f>
        <v>1405.152</v>
      </c>
      <c r="JK17" s="18">
        <f>1413+20</f>
        <v>1433</v>
      </c>
      <c r="JL17" s="20"/>
      <c r="JM17" s="59">
        <f>JM15-JM16</f>
        <v>1404.4380000000001</v>
      </c>
      <c r="JN17" s="18">
        <f>1408+34</f>
        <v>1442</v>
      </c>
      <c r="JO17" s="20"/>
      <c r="JP17" s="59">
        <f>JP15-JP16</f>
        <v>1403.7239999999999</v>
      </c>
      <c r="JQ17" s="18">
        <f>1413+39</f>
        <v>1452</v>
      </c>
      <c r="JR17" s="20"/>
      <c r="JS17" s="59">
        <f>JS15-JS16</f>
        <v>1403.01</v>
      </c>
      <c r="JT17" s="18">
        <f>1421+48</f>
        <v>1469</v>
      </c>
      <c r="JU17" s="20"/>
      <c r="JV17" s="19"/>
      <c r="JW17" s="59">
        <f>JW15-JW16</f>
        <v>1409.4359999999999</v>
      </c>
      <c r="JX17" s="18">
        <f>1444+42</f>
        <v>1486</v>
      </c>
      <c r="JY17" s="20"/>
      <c r="JZ17" s="59">
        <f>JZ15-JZ16</f>
        <v>1415.8620000000001</v>
      </c>
      <c r="KA17" s="18">
        <f>1453+40</f>
        <v>1493</v>
      </c>
      <c r="KB17" s="20"/>
      <c r="KC17" s="59">
        <f>KC15-KC16</f>
        <v>1441.5659999999998</v>
      </c>
      <c r="KD17" s="18">
        <f>1473+44</f>
        <v>1517</v>
      </c>
      <c r="KE17" s="20"/>
      <c r="KF17" s="59">
        <f>KF15-KF16</f>
        <v>1447.992</v>
      </c>
      <c r="KG17" s="18">
        <f>1486+43</f>
        <v>1529</v>
      </c>
      <c r="KH17" s="20"/>
      <c r="KI17" s="59">
        <f>KI15-KI16</f>
        <v>1454.4179999999999</v>
      </c>
      <c r="KJ17" s="18">
        <f>1503+32</f>
        <v>1535</v>
      </c>
      <c r="KK17" s="20"/>
      <c r="KL17" s="59">
        <f>KL15-KL16</f>
        <v>1460.8440000000001</v>
      </c>
      <c r="KM17" s="18">
        <f>1515+34</f>
        <v>1549</v>
      </c>
      <c r="KN17" s="20"/>
      <c r="KO17" s="19"/>
      <c r="KP17" s="59">
        <f>KP15-KP16</f>
        <v>1446.5639999999999</v>
      </c>
      <c r="KQ17" s="18">
        <f>1522+10</f>
        <v>1532</v>
      </c>
      <c r="KR17" s="20"/>
      <c r="KS17" s="59">
        <f>KS15-KS16</f>
        <v>1435.1399999999999</v>
      </c>
      <c r="KT17" s="18">
        <f>1517+6</f>
        <v>1523</v>
      </c>
      <c r="KU17" s="20"/>
      <c r="KV17" s="59">
        <f>KV15-KV16</f>
        <v>1428</v>
      </c>
      <c r="KW17" s="18">
        <f>1517+8</f>
        <v>1525</v>
      </c>
      <c r="KX17" s="20"/>
      <c r="KY17" s="59">
        <f>KY15-KY16</f>
        <v>1420.86</v>
      </c>
      <c r="KZ17" s="18">
        <f>1524+3</f>
        <v>1527</v>
      </c>
      <c r="LA17" s="20"/>
      <c r="LB17" s="59">
        <f>LB15-LB16</f>
        <v>1413.7199999999998</v>
      </c>
      <c r="LC17" s="18">
        <v>1521</v>
      </c>
      <c r="LD17" s="20"/>
      <c r="LE17" s="59">
        <f>LE15-LE16</f>
        <v>1406.58</v>
      </c>
      <c r="LF17" s="18">
        <v>1519</v>
      </c>
      <c r="LG17" s="20"/>
      <c r="LH17" s="59">
        <f>LH15-LH16</f>
        <v>1406.58</v>
      </c>
      <c r="LI17" s="18">
        <v>1519</v>
      </c>
      <c r="LJ17" s="20"/>
      <c r="LK17" s="59">
        <f>LK15-LK16</f>
        <v>1399.44</v>
      </c>
      <c r="LL17" s="18">
        <v>1511</v>
      </c>
      <c r="LM17" s="20"/>
      <c r="LN17" s="19"/>
      <c r="LO17" s="19"/>
      <c r="LP17" s="19"/>
      <c r="LQ17" s="19"/>
      <c r="LR17" s="19"/>
      <c r="LS17" s="19"/>
      <c r="LT17" s="59">
        <f>LT15-LT16</f>
        <v>1403.01</v>
      </c>
      <c r="LU17" s="18">
        <f>1505+11</f>
        <v>1516</v>
      </c>
      <c r="LV17" s="20"/>
      <c r="LW17" s="59">
        <f>LW15-LW16</f>
        <v>1406.58</v>
      </c>
      <c r="LX17" s="18">
        <f>1477+34</f>
        <v>1511</v>
      </c>
      <c r="LY17" s="20"/>
      <c r="LZ17" s="59">
        <f>LZ15-LZ16</f>
        <v>1392.3</v>
      </c>
      <c r="MA17" s="18">
        <f>1457+44</f>
        <v>1501</v>
      </c>
      <c r="MB17" s="20"/>
      <c r="MC17" s="59">
        <f>MC15-MC16</f>
        <v>1396.5839999999998</v>
      </c>
      <c r="MD17" s="18">
        <f>1474+43</f>
        <v>1517</v>
      </c>
      <c r="ME17" s="20"/>
      <c r="MF17" s="59">
        <f>MF15-MF16</f>
        <v>1400.8679999999999</v>
      </c>
      <c r="MG17" s="18">
        <f>1467+65</f>
        <v>1532</v>
      </c>
      <c r="MH17" s="20"/>
      <c r="MI17" s="59">
        <f>MI15-MI16</f>
        <v>1405.152</v>
      </c>
      <c r="MJ17" s="18">
        <f>1453+47</f>
        <v>1500</v>
      </c>
      <c r="MK17" s="20"/>
      <c r="ML17" s="19"/>
      <c r="MM17" s="59">
        <f>MM15-MM16</f>
        <v>1384.4459999999999</v>
      </c>
      <c r="MN17" s="18">
        <f>1475+5</f>
        <v>1480</v>
      </c>
      <c r="MO17" s="20"/>
      <c r="MP17" s="59">
        <f>MP15-MP16</f>
        <v>1367.31</v>
      </c>
      <c r="MQ17" s="18">
        <v>1472</v>
      </c>
      <c r="MR17" s="20"/>
      <c r="MS17" s="59">
        <f>MS15-MS16</f>
        <v>1360.17</v>
      </c>
      <c r="MT17" s="18">
        <v>1466</v>
      </c>
      <c r="MU17" s="20"/>
      <c r="MV17" s="59">
        <f>MV15-MV16</f>
        <v>1353.03</v>
      </c>
      <c r="MW17" s="18">
        <v>1458</v>
      </c>
      <c r="MX17" s="20"/>
      <c r="MY17" s="59">
        <f>MY15-MY16</f>
        <v>1345.8899999999999</v>
      </c>
      <c r="MZ17" s="18">
        <v>1458</v>
      </c>
      <c r="NA17" s="20"/>
      <c r="NB17" s="59">
        <f>NB15-NB16</f>
        <v>1350.174</v>
      </c>
      <c r="NC17" s="18">
        <v>1440</v>
      </c>
      <c r="ND17" s="20"/>
      <c r="NE17" s="19"/>
      <c r="NF17" s="59">
        <f>NF15-NF16</f>
        <v>1358.0279999999998</v>
      </c>
      <c r="NG17" s="18">
        <v>1417</v>
      </c>
      <c r="NH17" s="20"/>
      <c r="NI17" s="59">
        <f>NI15-NI16</f>
        <v>1365.8820000000001</v>
      </c>
      <c r="NJ17" s="18">
        <v>1407</v>
      </c>
      <c r="NK17" s="20"/>
      <c r="NL17" s="59">
        <f>NL15-NL16</f>
        <v>1370.1659999999999</v>
      </c>
      <c r="NM17" s="18">
        <v>1394</v>
      </c>
      <c r="NN17" s="20"/>
      <c r="NO17" s="59">
        <f>NO15-NO16</f>
        <v>1388.0160000000001</v>
      </c>
      <c r="NP17" s="18">
        <f>1409+22</f>
        <v>1431</v>
      </c>
      <c r="NQ17" s="20"/>
      <c r="NR17" s="59">
        <f>NR15-NR16</f>
        <v>1380.876</v>
      </c>
      <c r="NS17" s="18">
        <f>1410+22</f>
        <v>1432</v>
      </c>
      <c r="NT17" s="20"/>
      <c r="NU17" s="59">
        <f>NU15-NU16</f>
        <v>1367.31</v>
      </c>
      <c r="NV17" s="18">
        <v>1426</v>
      </c>
      <c r="NW17" s="20"/>
      <c r="NX17" s="19"/>
      <c r="NY17" s="59">
        <f>NY15-NY16</f>
        <v>1356.6</v>
      </c>
      <c r="NZ17" s="18">
        <f>1425+1</f>
        <v>1426</v>
      </c>
      <c r="OA17" s="20"/>
      <c r="OB17" s="59">
        <f>OB15-OB16</f>
        <v>1342.32</v>
      </c>
      <c r="OC17" s="18">
        <v>1410</v>
      </c>
      <c r="OD17" s="20"/>
      <c r="OE17" s="59">
        <f>OE15-OE16</f>
        <v>1328.04</v>
      </c>
      <c r="OF17" s="18">
        <f>1408+4</f>
        <v>1412</v>
      </c>
      <c r="OG17" s="20"/>
      <c r="OH17" s="59">
        <f>OH15-OH16</f>
        <v>1332.3240000000001</v>
      </c>
      <c r="OI17" s="18">
        <f>1399+4</f>
        <v>1403</v>
      </c>
      <c r="OJ17" s="20"/>
      <c r="OK17" s="59">
        <f>OK15-OK16</f>
        <v>1336.6079999999999</v>
      </c>
      <c r="OL17" s="18">
        <v>1396</v>
      </c>
      <c r="OM17" s="20"/>
      <c r="ON17" s="59">
        <f>ON15-ON16</f>
        <v>1356.6</v>
      </c>
      <c r="OO17" s="18">
        <v>1379</v>
      </c>
      <c r="OP17" s="20"/>
      <c r="OQ17" s="19"/>
      <c r="OR17" s="59">
        <f>OR15-OR16</f>
        <v>1353.03</v>
      </c>
      <c r="OS17" s="18">
        <v>1378</v>
      </c>
      <c r="OT17" s="20"/>
      <c r="OU17" s="59">
        <f>OU15-OU16</f>
        <v>1345.8899999999999</v>
      </c>
      <c r="OV17" s="18">
        <v>1376</v>
      </c>
      <c r="OW17" s="20"/>
      <c r="OX17" s="59">
        <f>OX15-OX16</f>
        <v>1360.17</v>
      </c>
      <c r="OY17" s="18">
        <f>1372+13</f>
        <v>1385</v>
      </c>
      <c r="OZ17" s="20"/>
      <c r="PA17" s="59">
        <f>PA15-PA16</f>
        <v>1353.03</v>
      </c>
      <c r="PB17" s="18">
        <f>1373+13</f>
        <v>1386</v>
      </c>
      <c r="PC17" s="20"/>
      <c r="PD17" s="59">
        <f>PD15-PD16</f>
        <v>1340.8919999999998</v>
      </c>
      <c r="PE17" s="18">
        <f>1378+1</f>
        <v>1379</v>
      </c>
      <c r="PF17" s="20"/>
      <c r="PG17" s="59">
        <f>PG15-PG16</f>
        <v>1350.174</v>
      </c>
      <c r="PH17" s="18">
        <f>1370+1</f>
        <v>1371</v>
      </c>
      <c r="PI17" s="20"/>
      <c r="PJ17" s="19"/>
      <c r="PK17" s="59">
        <f>PK15-PK16</f>
        <v>1308.0479999999998</v>
      </c>
      <c r="PL17" s="18">
        <v>1363</v>
      </c>
      <c r="PM17" s="20"/>
      <c r="PN17" s="59">
        <f>PN15-PN16</f>
        <v>1293.768</v>
      </c>
      <c r="PO17" s="18">
        <f>1351+4</f>
        <v>1355</v>
      </c>
      <c r="PP17" s="20"/>
      <c r="PQ17" s="59">
        <f>PQ15-PQ16</f>
        <v>1300.9079999999999</v>
      </c>
      <c r="PR17" s="18">
        <f>1338+18</f>
        <v>1356</v>
      </c>
      <c r="PS17" s="20"/>
      <c r="PT17" s="59">
        <f>PT15-PT16</f>
        <v>1286.6279999999999</v>
      </c>
      <c r="PU17" s="18">
        <f>1339+13</f>
        <v>1352</v>
      </c>
      <c r="PV17" s="20"/>
      <c r="PW17" s="59">
        <f>PW15-PW16</f>
        <v>1267.3499999999999</v>
      </c>
      <c r="PX17" s="18">
        <f>1343+8</f>
        <v>1351</v>
      </c>
      <c r="PY17" s="20"/>
      <c r="PZ17" s="59">
        <f>PZ15-PZ16</f>
        <v>1269.492</v>
      </c>
      <c r="QA17" s="18">
        <v>1335</v>
      </c>
      <c r="QB17" s="20"/>
      <c r="QC17" s="19"/>
      <c r="QD17" s="59">
        <f>QD15-QD16</f>
        <v>1298.0519999999999</v>
      </c>
      <c r="QE17" s="18">
        <f>1320+23</f>
        <v>1343</v>
      </c>
      <c r="QF17" s="20"/>
      <c r="QG17" s="59">
        <f>QG15-QG16</f>
        <v>1262.3519999999999</v>
      </c>
      <c r="QH17" s="18">
        <f>1317+23</f>
        <v>1340</v>
      </c>
      <c r="QI17" s="20"/>
      <c r="QJ17" s="59">
        <f>QJ15-QJ16</f>
        <v>1271.634</v>
      </c>
      <c r="QK17" s="18">
        <f>1330+3</f>
        <v>1333</v>
      </c>
      <c r="QL17" s="20"/>
      <c r="QM17" s="59">
        <f>QM15-QM16</f>
        <v>1273.7759999999998</v>
      </c>
      <c r="QN17" s="18">
        <f>1332+18</f>
        <v>1350</v>
      </c>
      <c r="QO17" s="20"/>
      <c r="QP17" s="59">
        <f>QP15-QP16</f>
        <v>1275.9179999999999</v>
      </c>
      <c r="QQ17" s="18">
        <f>1332+18</f>
        <v>1350</v>
      </c>
      <c r="QR17" s="20"/>
      <c r="QS17" s="59">
        <f>QS15-QS16</f>
        <v>1278.06</v>
      </c>
      <c r="QT17" s="18">
        <f>1351+1</f>
        <v>1352</v>
      </c>
      <c r="QU17" s="20"/>
      <c r="QV17" s="19"/>
      <c r="QW17" s="59">
        <f>QW15-QW16</f>
        <v>1287.3420000000001</v>
      </c>
      <c r="QX17" s="18">
        <f>1345+4</f>
        <v>1349</v>
      </c>
      <c r="QY17" s="20"/>
      <c r="QZ17" s="59">
        <f>QZ15-QZ16</f>
        <v>1301.6219999999998</v>
      </c>
      <c r="RA17" s="18">
        <f>1338+25</f>
        <v>1363</v>
      </c>
      <c r="RB17" s="20"/>
      <c r="RC17" s="19"/>
      <c r="RD17" s="59">
        <f>RD15-RD16</f>
        <v>1308.7619999999999</v>
      </c>
      <c r="RE17" s="18">
        <f>1339+31</f>
        <v>1370</v>
      </c>
      <c r="RF17" s="20"/>
      <c r="RG17" s="59">
        <f>RG15-RG16</f>
        <v>1296.6239999999998</v>
      </c>
      <c r="RH17" s="18">
        <f>1348+10</f>
        <v>1358</v>
      </c>
      <c r="RI17" s="20"/>
      <c r="RJ17" s="59">
        <f>RJ15-RJ16</f>
        <v>1282.3440000000001</v>
      </c>
      <c r="RK17" s="18">
        <f>1346+5</f>
        <v>1351</v>
      </c>
      <c r="RL17" s="20"/>
      <c r="RM17" s="19"/>
      <c r="RN17" s="59">
        <f>RN15-RN16</f>
        <v>1289.4839999999999</v>
      </c>
      <c r="RO17" s="18">
        <f>1338+8</f>
        <v>1346</v>
      </c>
      <c r="RP17" s="20"/>
      <c r="RQ17" s="59">
        <f>RQ15-RQ16</f>
        <v>1300.194</v>
      </c>
      <c r="RR17" s="18">
        <f>1334+10</f>
        <v>1344</v>
      </c>
      <c r="RS17" s="20"/>
      <c r="RT17" s="59">
        <f>RT15-RT16</f>
        <v>1302.3359999999998</v>
      </c>
      <c r="RU17" s="18">
        <f>1339+7</f>
        <v>1346</v>
      </c>
      <c r="RV17" s="20"/>
      <c r="RW17" s="59">
        <f>RW15-RW16</f>
        <v>1293.768</v>
      </c>
      <c r="RX17" s="18">
        <f>1336+11</f>
        <v>1347</v>
      </c>
      <c r="RY17" s="20"/>
      <c r="RZ17" s="59">
        <f>RZ15-RZ16</f>
        <v>1290.9119999999998</v>
      </c>
      <c r="SA17" s="18">
        <f>1335+14</f>
        <v>1349</v>
      </c>
      <c r="SB17" s="20"/>
      <c r="SC17" s="59">
        <f>SC15-SC16</f>
        <v>1295.1959999999999</v>
      </c>
      <c r="SD17" s="18">
        <f>1333+13</f>
        <v>1346</v>
      </c>
      <c r="SE17" s="20"/>
      <c r="SF17" s="59">
        <f>SF15-SF16</f>
        <v>1304.4780000000001</v>
      </c>
      <c r="SG17" s="18">
        <f>1336+15</f>
        <v>1351</v>
      </c>
      <c r="SH17" s="20"/>
      <c r="SI17" s="59">
        <f>SI15-SI16</f>
        <v>1308.0479999999998</v>
      </c>
      <c r="SJ17" s="18">
        <f>1336+10</f>
        <v>1346</v>
      </c>
      <c r="SK17" s="20"/>
      <c r="SL17" s="59">
        <f>SL15-SL16</f>
        <v>1297.338</v>
      </c>
      <c r="SM17" s="18">
        <f>1331+5</f>
        <v>1336</v>
      </c>
      <c r="SN17" s="20"/>
      <c r="SO17" s="59">
        <f>SO15-SO16</f>
        <v>1293.768</v>
      </c>
      <c r="SP17" s="18">
        <f>1333+5</f>
        <v>1338</v>
      </c>
      <c r="SQ17" s="20"/>
      <c r="SR17" s="19"/>
      <c r="SS17" s="19"/>
      <c r="ST17" s="59">
        <f>ST15-ST16</f>
        <v>1295.9099999999999</v>
      </c>
      <c r="SU17" s="18">
        <f>1328+2</f>
        <v>1330</v>
      </c>
      <c r="SV17" s="20"/>
      <c r="SW17" s="59">
        <f>SW15-SW16</f>
        <v>1288.77</v>
      </c>
      <c r="SX17" s="18">
        <f>1325+5</f>
        <v>1330</v>
      </c>
      <c r="SY17" s="20"/>
      <c r="SZ17" s="59">
        <f>SZ15-SZ16</f>
        <v>1285.1999999999998</v>
      </c>
      <c r="TA17" s="18">
        <f>1316+10</f>
        <v>1326</v>
      </c>
      <c r="TB17" s="20"/>
      <c r="TC17" s="59">
        <f>TC15-TC16</f>
        <v>1281.6300000000001</v>
      </c>
      <c r="TD17" s="18">
        <f>1306+11</f>
        <v>1317</v>
      </c>
      <c r="TE17" s="20"/>
      <c r="TF17" s="59">
        <f>TF15-TF16</f>
        <v>1281.6300000000001</v>
      </c>
      <c r="TG17" s="18">
        <f>1307+15</f>
        <v>1322</v>
      </c>
      <c r="TH17" s="20"/>
      <c r="TI17" s="59">
        <f>TI15-TI16</f>
        <v>1280.9159999999999</v>
      </c>
      <c r="TJ17" s="18">
        <f>1306+21</f>
        <v>1327</v>
      </c>
      <c r="TK17" s="20"/>
      <c r="TL17" s="59">
        <f>TL15-TL16</f>
        <v>1274.49</v>
      </c>
      <c r="TM17" s="18">
        <f>1307+22</f>
        <v>1329</v>
      </c>
      <c r="TN17" s="20"/>
      <c r="TO17" s="59">
        <f>TO15-TO16</f>
        <v>1278.06</v>
      </c>
      <c r="TP17" s="18">
        <f>1318+14</f>
        <v>1332</v>
      </c>
      <c r="TQ17" s="20"/>
      <c r="TR17" s="19"/>
      <c r="TS17" s="59">
        <f>TS15-TS16</f>
        <v>1284.4859999999999</v>
      </c>
      <c r="TT17" s="18">
        <f>1314+28</f>
        <v>1342</v>
      </c>
      <c r="TU17" s="20"/>
      <c r="TV17" s="59">
        <f>TV15-TV16</f>
        <v>1290.9119999999998</v>
      </c>
      <c r="TW17" s="18">
        <v>1307</v>
      </c>
      <c r="TX17" s="20"/>
      <c r="TY17" s="59">
        <f>TY15-TY16</f>
        <v>1297.338</v>
      </c>
      <c r="TZ17" s="18">
        <f>1325+18</f>
        <v>1343</v>
      </c>
      <c r="UA17" s="20"/>
      <c r="UB17" s="59">
        <f>UB15-UB16</f>
        <v>1285.914</v>
      </c>
      <c r="UC17" s="18">
        <f>1337+8</f>
        <v>1345</v>
      </c>
      <c r="UD17" s="20"/>
      <c r="UE17" s="59">
        <f>UE15-UE16</f>
        <v>1292.3399999999999</v>
      </c>
      <c r="UF17" s="18">
        <f>1325+17</f>
        <v>1342</v>
      </c>
      <c r="UG17" s="20"/>
      <c r="UH17" s="59">
        <f>UH15-UH16</f>
        <v>1298.7660000000001</v>
      </c>
      <c r="UI17" s="18">
        <f>1321+10</f>
        <v>1331</v>
      </c>
      <c r="UJ17" s="20"/>
      <c r="UK17" s="19"/>
      <c r="UL17" s="19"/>
      <c r="UM17" s="59">
        <f>UM15-UM16</f>
        <v>1284.4859999999999</v>
      </c>
      <c r="UN17" s="18">
        <f>1321+13</f>
        <v>1334</v>
      </c>
      <c r="UO17" s="20"/>
      <c r="UP17" s="59">
        <f>UP15-UP16</f>
        <v>1290.9119999999998</v>
      </c>
      <c r="UQ17" s="18">
        <f>1306+25</f>
        <v>1331</v>
      </c>
      <c r="UR17" s="20"/>
      <c r="US17" s="59">
        <f>US15-US16</f>
        <v>1283.7719999999999</v>
      </c>
      <c r="UT17" s="18">
        <f>1310+26</f>
        <v>1336</v>
      </c>
      <c r="UU17" s="20"/>
      <c r="UV17" s="59">
        <f>UV15-UV16</f>
        <v>1290.1979999999999</v>
      </c>
      <c r="UW17" s="18">
        <f>1314+18</f>
        <v>1332</v>
      </c>
      <c r="UX17" s="20"/>
      <c r="UY17" s="59">
        <f>UY15-UY16</f>
        <v>1296.6239999999998</v>
      </c>
      <c r="UZ17" s="18">
        <f>1317+18</f>
        <v>1335</v>
      </c>
      <c r="VA17" s="20"/>
      <c r="VB17" s="19"/>
      <c r="VC17" s="59">
        <f>VC15-VC16</f>
        <v>1285.914</v>
      </c>
      <c r="VD17" s="18">
        <f>1320+18</f>
        <v>1338</v>
      </c>
      <c r="VE17" s="20"/>
      <c r="VF17" s="59">
        <f>VF15-VF16</f>
        <v>1292.3399999999999</v>
      </c>
      <c r="VG17" s="18">
        <f>1320+17</f>
        <v>1337</v>
      </c>
      <c r="VH17" s="20"/>
      <c r="VI17" s="59">
        <f>VI15-VI16</f>
        <v>1285.1999999999998</v>
      </c>
      <c r="VJ17" s="18">
        <f>1316+14</f>
        <v>1330</v>
      </c>
      <c r="VK17" s="20"/>
      <c r="VL17" s="59">
        <f>VL15-VL16</f>
        <v>1291.626</v>
      </c>
      <c r="VM17" s="18">
        <f>1311+12</f>
        <v>1323</v>
      </c>
      <c r="VN17" s="20"/>
      <c r="VO17" s="59">
        <f>VO15-VO16</f>
        <v>1280.9159999999999</v>
      </c>
      <c r="VP17" s="18">
        <f>1302+8</f>
        <v>1310</v>
      </c>
      <c r="VQ17" s="20"/>
      <c r="VR17" s="59">
        <f>VR15-VR16</f>
        <v>1283.7719999999999</v>
      </c>
      <c r="VS17" s="18">
        <f>1295+9</f>
        <v>1304</v>
      </c>
      <c r="VT17" s="20"/>
      <c r="VU17" s="19"/>
      <c r="VV17" s="19"/>
      <c r="VW17" s="59">
        <f>VW15-VW16</f>
        <v>1276.6320000000001</v>
      </c>
      <c r="VX17" s="18">
        <f>1279+9</f>
        <v>1288</v>
      </c>
      <c r="VY17" s="20"/>
      <c r="VZ17" s="59">
        <f>VZ15-VZ16</f>
        <v>1279.4879999999998</v>
      </c>
      <c r="WA17" s="18">
        <f>1270+12</f>
        <v>1282</v>
      </c>
      <c r="WB17" s="20"/>
      <c r="WC17" s="59">
        <f>WC15-WC16</f>
        <v>1272.348</v>
      </c>
      <c r="WD17" s="18">
        <f>1280+13</f>
        <v>1293</v>
      </c>
      <c r="WE17" s="20"/>
      <c r="WF17" s="59">
        <f>WF15-WF16</f>
        <v>1275.204</v>
      </c>
      <c r="WG17" s="18">
        <f>1276+15</f>
        <v>1291</v>
      </c>
      <c r="WH17" s="20"/>
      <c r="WI17" s="59">
        <f>WI15-WI16</f>
        <v>1268.0639999999999</v>
      </c>
      <c r="WJ17" s="18">
        <v>1269</v>
      </c>
      <c r="WK17" s="20"/>
      <c r="WL17" s="59">
        <f>WL15-WL16</f>
        <v>1268.0639999999999</v>
      </c>
      <c r="WM17" s="18">
        <v>1269</v>
      </c>
      <c r="WN17" s="20"/>
      <c r="WO17" s="59">
        <f>WO15-WO16</f>
        <v>1274.49</v>
      </c>
      <c r="WP17" s="18">
        <v>1269</v>
      </c>
      <c r="WQ17" s="20"/>
      <c r="WR17" s="59">
        <f>WR15-WR16</f>
        <v>1267.3499999999999</v>
      </c>
      <c r="WS17" s="18">
        <f>1260+8</f>
        <v>1268</v>
      </c>
      <c r="WT17" s="20"/>
      <c r="WU17" s="59">
        <f>WU15-WU16</f>
        <v>1260.21</v>
      </c>
      <c r="WV17" s="18">
        <f>1260+13</f>
        <v>1273</v>
      </c>
      <c r="WW17" s="20"/>
      <c r="WX17" s="59">
        <f>WX15-WX16</f>
        <v>1253.07</v>
      </c>
      <c r="WY17" s="18">
        <f>1263+10</f>
        <v>1273</v>
      </c>
      <c r="WZ17" s="20"/>
      <c r="XA17" s="59">
        <f>XA15-XA16</f>
        <v>1259.4959999999999</v>
      </c>
      <c r="XB17" s="18">
        <f>1265+10</f>
        <v>1275</v>
      </c>
      <c r="XC17" s="20"/>
      <c r="XD17" s="59">
        <f>XD15-XD16</f>
        <v>1265.922</v>
      </c>
      <c r="XE17" s="18">
        <f>1260+13</f>
        <v>1273</v>
      </c>
      <c r="XF17" s="20"/>
      <c r="XG17" s="19"/>
      <c r="XH17" s="59">
        <f>XH15-XH16</f>
        <v>1265.2080000000001</v>
      </c>
      <c r="XI17" s="18">
        <f>1239+12</f>
        <v>1251</v>
      </c>
      <c r="XJ17" s="20"/>
      <c r="XK17" s="59">
        <f>XK15-XK16</f>
        <v>1264.4939999999999</v>
      </c>
      <c r="XL17" s="18">
        <f>1240+10</f>
        <v>1250</v>
      </c>
      <c r="XM17" s="20"/>
      <c r="XN17" s="59">
        <f>XN15-XN16</f>
        <v>1250.2139999999999</v>
      </c>
      <c r="XO17" s="18">
        <f>1231+11</f>
        <v>1242</v>
      </c>
      <c r="XP17" s="20"/>
      <c r="XQ17" s="59">
        <f>XQ15-XQ16</f>
        <v>1182.384</v>
      </c>
      <c r="XR17" s="18">
        <f>1227+9</f>
        <v>1236</v>
      </c>
      <c r="XS17" s="20"/>
      <c r="XT17" s="59">
        <f>XT15-XT16</f>
        <v>1188.81</v>
      </c>
      <c r="XU17" s="18">
        <f>1221+13</f>
        <v>1234</v>
      </c>
      <c r="XV17" s="20"/>
      <c r="XW17" s="59">
        <f>XW15-XW16</f>
        <v>1195.2359999999999</v>
      </c>
      <c r="XX17" s="18">
        <f>1218+7</f>
        <v>1225</v>
      </c>
      <c r="XY17" s="20"/>
      <c r="XZ17" s="59">
        <f>XZ15-XZ16</f>
        <v>1197.3779999999999</v>
      </c>
      <c r="YA17" s="18">
        <f>1213+7</f>
        <v>1220</v>
      </c>
      <c r="YB17" s="20"/>
      <c r="YC17" s="59">
        <f>YC15-YC16</f>
        <v>1193.808</v>
      </c>
      <c r="YD17" s="18">
        <f>1206+8</f>
        <v>1214</v>
      </c>
      <c r="YE17" s="20"/>
      <c r="YF17" s="59">
        <f>YF15-YF16</f>
        <v>1200.2339999999999</v>
      </c>
      <c r="YG17" s="18">
        <f>1201+10</f>
        <v>1211</v>
      </c>
      <c r="YH17" s="20"/>
      <c r="YI17" s="59">
        <f>YI15-YI16</f>
        <v>1206.6599999999999</v>
      </c>
      <c r="YJ17" s="18">
        <f>1191+14</f>
        <v>1205</v>
      </c>
      <c r="YK17" s="20"/>
      <c r="YL17" s="59">
        <f>YL15-YL16</f>
        <v>1212.3719999999998</v>
      </c>
      <c r="YM17" s="18">
        <f>1194+17</f>
        <v>1211</v>
      </c>
      <c r="YN17" s="20"/>
      <c r="YO17" s="59">
        <f>YO15-YO16</f>
        <v>1218.0839999999998</v>
      </c>
      <c r="YP17" s="18">
        <f>1193+19</f>
        <v>1212</v>
      </c>
      <c r="YQ17" s="20"/>
      <c r="YR17" s="59">
        <f>YR15-YR16</f>
        <v>1223.7959999999998</v>
      </c>
      <c r="YS17" s="18">
        <f>1191+17</f>
        <v>1208</v>
      </c>
      <c r="YT17" s="20"/>
      <c r="YU17" s="19"/>
      <c r="YV17" s="59">
        <f>YV15-YV16</f>
        <v>1229.5079999999998</v>
      </c>
      <c r="YW17" s="18">
        <f>1186+28</f>
        <v>1214</v>
      </c>
      <c r="YX17" s="20"/>
      <c r="YY17" s="59">
        <f>YY15-YY16</f>
        <v>1228.7939999999999</v>
      </c>
      <c r="YZ17" s="18">
        <f>1178+34</f>
        <v>1212</v>
      </c>
      <c r="ZA17" s="20"/>
      <c r="ZB17" s="59">
        <f>ZB15-ZB16</f>
        <v>1228.08</v>
      </c>
      <c r="ZC17" s="18">
        <f>1181+34</f>
        <v>1215</v>
      </c>
      <c r="ZD17" s="20"/>
      <c r="ZE17" s="59">
        <f>ZE15-ZE16</f>
        <v>1227.366</v>
      </c>
      <c r="ZF17" s="18">
        <f>1185+23</f>
        <v>1208</v>
      </c>
      <c r="ZG17" s="20"/>
      <c r="ZH17" s="59">
        <f>ZH15-ZH16</f>
        <v>1226.652</v>
      </c>
      <c r="ZI17" s="18">
        <f>1175+20</f>
        <v>1195</v>
      </c>
      <c r="ZJ17" s="20"/>
      <c r="ZK17" s="59">
        <f>ZK15-ZK16</f>
        <v>1225.9379999999999</v>
      </c>
      <c r="ZL17" s="18">
        <f>1173+22</f>
        <v>1195</v>
      </c>
      <c r="ZM17" s="20"/>
      <c r="ZN17" s="59">
        <f>ZN15-ZN16</f>
        <v>1225.9379999999999</v>
      </c>
      <c r="ZO17" s="18">
        <f>1174+25</f>
        <v>1199</v>
      </c>
      <c r="ZP17" s="20"/>
      <c r="ZQ17" s="59">
        <f>ZQ15-ZQ16</f>
        <v>1228.08</v>
      </c>
      <c r="ZR17" s="18">
        <f>1174+18</f>
        <v>1192</v>
      </c>
      <c r="ZS17" s="20"/>
      <c r="ZT17" s="59">
        <f>ZT15-ZT16</f>
        <v>1230.222</v>
      </c>
      <c r="ZU17" s="18">
        <f>1178+16</f>
        <v>1194</v>
      </c>
      <c r="ZV17" s="20"/>
      <c r="ZW17" s="59">
        <f>ZW15-ZW16</f>
        <v>1229.5079999999998</v>
      </c>
      <c r="ZX17" s="18">
        <f>1179+28</f>
        <v>1207</v>
      </c>
      <c r="ZY17" s="20"/>
      <c r="ZZ17" s="59">
        <f>ZZ15-ZZ16</f>
        <v>1228.7939999999999</v>
      </c>
      <c r="AAA17" s="18">
        <f>1182+23</f>
        <v>1205</v>
      </c>
      <c r="AAB17" s="20"/>
      <c r="AAC17" s="59">
        <f>AAC15-AAC16</f>
        <v>1228.08</v>
      </c>
      <c r="AAD17" s="18">
        <f>1179+17</f>
        <v>1196</v>
      </c>
      <c r="AAE17" s="20"/>
      <c r="AAF17" s="59">
        <f>AAF15-AAF16</f>
        <v>1230.9359999999999</v>
      </c>
      <c r="AAG17" s="18">
        <f>1182+13</f>
        <v>1195</v>
      </c>
      <c r="AAH17" s="20"/>
      <c r="AAI17" s="19"/>
      <c r="AAJ17" s="59">
        <f>AAJ15-AAJ16</f>
        <v>1230.222</v>
      </c>
      <c r="AAK17" s="18">
        <f>1176+16</f>
        <v>1192</v>
      </c>
      <c r="AAL17" s="20"/>
      <c r="AAM17" s="59">
        <f>AAM15-AAM16</f>
        <v>1229.5079999999998</v>
      </c>
      <c r="AAN17" s="18">
        <f>1171+43</f>
        <v>1214</v>
      </c>
      <c r="AAO17" s="20"/>
      <c r="AAP17" s="59">
        <f>AAP15-AAP16</f>
        <v>1228.7939999999999</v>
      </c>
      <c r="AAQ17" s="18">
        <f>1174+49</f>
        <v>1223</v>
      </c>
      <c r="AAR17" s="20"/>
      <c r="AAS17" s="59">
        <f>AAS15-AAS16</f>
        <v>1228.08</v>
      </c>
      <c r="AAT17" s="18">
        <f>1186+45</f>
        <v>1231</v>
      </c>
      <c r="AAU17" s="20"/>
      <c r="AAV17" s="59">
        <f>AAV15-AAV16</f>
        <v>1227.366</v>
      </c>
      <c r="AAW17" s="18">
        <f>1193+39</f>
        <v>1232</v>
      </c>
      <c r="AAX17" s="20"/>
      <c r="AAY17" s="59">
        <f>AAY15-AAY16</f>
        <v>1226.652</v>
      </c>
      <c r="AAZ17" s="18">
        <f>1193+48</f>
        <v>1241</v>
      </c>
      <c r="ABA17" s="20"/>
      <c r="ABB17" s="19"/>
      <c r="ABC17" s="59">
        <f>ABC15-ABC16</f>
        <v>1225.9379999999999</v>
      </c>
      <c r="ABD17" s="18">
        <f>1201+43</f>
        <v>1244</v>
      </c>
      <c r="ABE17" s="20"/>
      <c r="ABF17" s="59">
        <f>ABF15-ABF16</f>
        <v>1225.2239999999999</v>
      </c>
      <c r="ABG17" s="18">
        <f>1210+46</f>
        <v>1256</v>
      </c>
      <c r="ABH17" s="20"/>
      <c r="ABI17" s="59">
        <f>ABI15-ABI16</f>
        <v>1224.51</v>
      </c>
      <c r="ABJ17" s="18">
        <f>1226+62</f>
        <v>1288</v>
      </c>
      <c r="ABK17" s="20"/>
      <c r="ABL17" s="59">
        <f>ABL15-ABL16</f>
        <v>1223.7959999999998</v>
      </c>
      <c r="ABM17" s="18">
        <f>1232+66</f>
        <v>1298</v>
      </c>
      <c r="ABN17" s="20"/>
      <c r="ABO17" s="59">
        <f>ABO15-ABO16</f>
        <v>1223.0819999999999</v>
      </c>
      <c r="ABP17" s="18">
        <f>1244+49</f>
        <v>1293</v>
      </c>
      <c r="ABQ17" s="20"/>
      <c r="ABR17" s="59">
        <f>ABR15-ABR16</f>
        <v>1222.3679999999999</v>
      </c>
      <c r="ABS17" s="18">
        <f>1235+62</f>
        <v>1297</v>
      </c>
      <c r="ABT17" s="20"/>
      <c r="ABU17" s="19"/>
      <c r="ABV17" s="59">
        <f>ABV15-ABV16</f>
        <v>1221.654</v>
      </c>
      <c r="ABW17" s="18">
        <f>1251+54</f>
        <v>1305</v>
      </c>
      <c r="ABX17" s="20"/>
      <c r="ABY17" s="59">
        <f>ABY15-ABY16</f>
        <v>1220.94</v>
      </c>
      <c r="ABZ17" s="18">
        <f>1276+54</f>
        <v>1330</v>
      </c>
      <c r="ACA17" s="20"/>
      <c r="ACB17" s="59">
        <f>ACB15-ACB16</f>
        <v>1220.2259999999999</v>
      </c>
      <c r="ACC17" s="18">
        <f>1283+68</f>
        <v>1351</v>
      </c>
      <c r="ACD17" s="20"/>
      <c r="ACE17" s="59">
        <f>ACE15-ACE16</f>
        <v>1226.652</v>
      </c>
      <c r="ACF17" s="18">
        <f>1299+62</f>
        <v>1361</v>
      </c>
      <c r="ACG17" s="20"/>
      <c r="ACH17" s="59">
        <f>ACH15-ACH16</f>
        <v>1233.078</v>
      </c>
      <c r="ACI17" s="18">
        <f>1330+63</f>
        <v>1393</v>
      </c>
      <c r="ACJ17" s="20"/>
      <c r="ACK17" s="59">
        <f>ACK15-ACK16</f>
        <v>1239.5039999999999</v>
      </c>
      <c r="ACL17" s="18">
        <f>1352+60</f>
        <v>1412</v>
      </c>
      <c r="ACM17" s="20"/>
      <c r="ACN17" s="19"/>
      <c r="ACO17" s="59">
        <f>ACO15-ACO16</f>
        <v>1245.9299999999998</v>
      </c>
      <c r="ACP17" s="18">
        <f>1372+69</f>
        <v>1441</v>
      </c>
      <c r="ACQ17" s="20"/>
      <c r="ACR17" s="59">
        <f>ACR15-ACR16</f>
        <v>1252.356</v>
      </c>
      <c r="ACS17" s="18">
        <v>1385</v>
      </c>
      <c r="ACT17" s="20"/>
      <c r="ACU17" s="59">
        <f>ACU15-ACU16</f>
        <v>1258.7819999999999</v>
      </c>
      <c r="ACV17" s="18">
        <f>1399+92</f>
        <v>1491</v>
      </c>
      <c r="ACW17" s="20"/>
      <c r="ACX17" s="59">
        <f>ACX15-ACX16</f>
        <v>1290.1979999999999</v>
      </c>
      <c r="ACY17" s="18">
        <f>1433+78</f>
        <v>1511</v>
      </c>
      <c r="ACZ17" s="20"/>
      <c r="ADA17" s="59">
        <f>ADA15-ADA16</f>
        <v>1322.328</v>
      </c>
      <c r="ADB17" s="18">
        <f>1472+54</f>
        <v>1526</v>
      </c>
      <c r="ADC17" s="20"/>
      <c r="ADD17" s="59">
        <f>ADD15-ADD16</f>
        <v>1351.6019999999999</v>
      </c>
      <c r="ADE17" s="18">
        <f>1496+60</f>
        <v>1556</v>
      </c>
      <c r="ADF17" s="20"/>
      <c r="ADG17" s="19"/>
      <c r="ADH17" s="59">
        <f>ADH15-ADH16</f>
        <v>1365.8820000000001</v>
      </c>
      <c r="ADI17" s="18">
        <f>1518+53</f>
        <v>1571</v>
      </c>
      <c r="ADJ17" s="20"/>
      <c r="ADK17" s="59">
        <f>ADK15-ADK16</f>
        <v>1378.02</v>
      </c>
      <c r="ADL17" s="18">
        <f>1531+64</f>
        <v>1595</v>
      </c>
      <c r="ADM17" s="20"/>
      <c r="ADN17" s="59">
        <f>ADN15-ADN16</f>
        <v>1391.5859999999998</v>
      </c>
      <c r="ADO17" s="18">
        <f>1548+60</f>
        <v>1608</v>
      </c>
      <c r="ADP17" s="20"/>
      <c r="ADQ17" s="59">
        <f>ADQ15-ADQ16</f>
        <v>1403.7239999999999</v>
      </c>
      <c r="ADR17" s="18">
        <f>1570+50</f>
        <v>1620</v>
      </c>
      <c r="ADS17" s="20"/>
      <c r="ADT17" s="59">
        <f>ADT15-ADT16</f>
        <v>1410.15</v>
      </c>
      <c r="ADU17" s="18">
        <f>1578+39</f>
        <v>1617</v>
      </c>
      <c r="ADV17" s="20"/>
      <c r="ADW17" s="19"/>
      <c r="ADX17" s="19"/>
      <c r="ADY17" s="19"/>
      <c r="ADZ17" s="59">
        <f>ADZ15-ADZ16</f>
        <v>1409.4359999999999</v>
      </c>
      <c r="AEA17" s="18">
        <f>1586+36</f>
        <v>1622</v>
      </c>
      <c r="AEB17" s="20"/>
      <c r="AEC17" s="59">
        <f>AEC15-AEC16</f>
        <v>1412.2919999999999</v>
      </c>
      <c r="AED17" s="18">
        <f>1568+41</f>
        <v>1609</v>
      </c>
      <c r="AEE17" s="20"/>
      <c r="AEF17" s="59">
        <f>AEF15-AEF16</f>
        <v>1415.1479999999999</v>
      </c>
      <c r="AEG17" s="18">
        <f>1571+54</f>
        <v>1625</v>
      </c>
      <c r="AEH17" s="20"/>
      <c r="AEI17" s="59">
        <f>AEI15-AEI16</f>
        <v>1418.0039999999999</v>
      </c>
      <c r="AEJ17" s="19"/>
      <c r="AEK17" s="20"/>
      <c r="AEL17" s="59">
        <f>AEL15-AEL16</f>
        <v>1420.86</v>
      </c>
      <c r="AEM17" s="18">
        <f>1572+60</f>
        <v>1632</v>
      </c>
      <c r="AEN17" s="20"/>
      <c r="AEO17" s="19"/>
      <c r="AEP17" s="59">
        <f>AEP15-AEP16</f>
        <v>1427.2860000000001</v>
      </c>
      <c r="AEQ17" s="18">
        <f>1558+38</f>
        <v>1596</v>
      </c>
      <c r="AER17" s="20"/>
      <c r="AES17" s="59">
        <f>AES15-AES16</f>
        <v>1433.712</v>
      </c>
      <c r="AET17" s="18">
        <f>1546+32</f>
        <v>1578</v>
      </c>
      <c r="AEU17" s="20"/>
      <c r="AEV17" s="59">
        <f>AEV15-AEV16</f>
        <v>1440.1379999999999</v>
      </c>
      <c r="AEW17" s="18">
        <f>1546+20</f>
        <v>1566</v>
      </c>
      <c r="AEX17" s="20"/>
      <c r="AEY17" s="59">
        <f>AEY15-AEY16</f>
        <v>1446.5639999999999</v>
      </c>
      <c r="AEZ17" s="18">
        <f>1554+25</f>
        <v>1579</v>
      </c>
      <c r="AFA17" s="20"/>
      <c r="AFB17" s="59">
        <f>AFB15-AFB16</f>
        <v>1452.9899999999998</v>
      </c>
      <c r="AFC17" s="18">
        <f>1541+37</f>
        <v>1578</v>
      </c>
      <c r="AFD17" s="20"/>
      <c r="AFE17" s="59">
        <f>AFE15-AFE16</f>
        <v>1459.4159999999999</v>
      </c>
      <c r="AFF17" s="18">
        <f>1551+26</f>
        <v>1577</v>
      </c>
      <c r="AFG17" s="20"/>
      <c r="AFH17" s="19"/>
      <c r="AFI17" s="59">
        <f>AFI15-AFI16</f>
        <v>1462.2719999999999</v>
      </c>
      <c r="AFJ17" s="18">
        <f>1535+36</f>
        <v>1571</v>
      </c>
      <c r="AFK17" s="20"/>
      <c r="AFL17" s="59">
        <f>AFL15-AFL16</f>
        <v>1465.1279999999999</v>
      </c>
      <c r="AFM17" s="18">
        <f>1516+45</f>
        <v>1561</v>
      </c>
      <c r="AFN17" s="20"/>
      <c r="AFO17" s="59">
        <f>AFO15-AFO16</f>
        <v>1467.9839999999999</v>
      </c>
      <c r="AFP17" s="18">
        <f>1522+50</f>
        <v>1572</v>
      </c>
      <c r="AFQ17" s="20"/>
      <c r="AFR17" s="59">
        <f>AFR15-AFR16</f>
        <v>1470.84</v>
      </c>
      <c r="AFS17" s="18">
        <f>1515+56</f>
        <v>1571</v>
      </c>
      <c r="AFT17" s="20"/>
      <c r="AFU17" s="59">
        <f>AFU15-AFU16</f>
        <v>1473.6959999999999</v>
      </c>
      <c r="AFV17" s="18">
        <f>1519+42</f>
        <v>1561</v>
      </c>
      <c r="AFW17" s="20"/>
      <c r="AFX17" s="59">
        <f>AFX15-AFX16</f>
        <v>1476.5519999999999</v>
      </c>
      <c r="AFY17" s="18">
        <f>1533+37</f>
        <v>1570</v>
      </c>
      <c r="AFZ17" s="20"/>
      <c r="AGA17" s="59">
        <f>AGA15-AGA16</f>
        <v>1476.5519999999999</v>
      </c>
      <c r="AGB17" s="18">
        <f>1543+27</f>
        <v>1570</v>
      </c>
      <c r="AGC17" s="20"/>
      <c r="AGD17" s="59">
        <f>AGD15-AGD16</f>
        <v>1479.4079999999999</v>
      </c>
      <c r="AGE17" s="18">
        <f>1557+21</f>
        <v>1578</v>
      </c>
      <c r="AGF17" s="20"/>
      <c r="AGG17" s="59">
        <f>AGG15-AGG16</f>
        <v>1482.2639999999999</v>
      </c>
      <c r="AGH17" s="18">
        <f>1546+32</f>
        <v>1578</v>
      </c>
      <c r="AGI17" s="20"/>
      <c r="AGJ17" s="59">
        <f>AGJ15-AGJ16</f>
        <v>1485.12</v>
      </c>
      <c r="AGK17" s="18">
        <f>1556+48</f>
        <v>1604</v>
      </c>
      <c r="AGL17" s="20"/>
      <c r="AGM17" s="59">
        <f>AGM15-AGM16</f>
        <v>1487.9759999999999</v>
      </c>
      <c r="AGN17" s="18">
        <f>1572+46</f>
        <v>1618</v>
      </c>
      <c r="AGO17" s="20"/>
      <c r="AGP17" s="59">
        <f>AGP15-AGP16</f>
        <v>1490.8319999999999</v>
      </c>
      <c r="AGQ17" s="18">
        <f>1578+34</f>
        <v>1612</v>
      </c>
      <c r="AGR17" s="20"/>
      <c r="AGS17" s="59">
        <f>AGS15-AGS16</f>
        <v>1490.1179999999999</v>
      </c>
      <c r="AGT17" s="18">
        <f>1592+22</f>
        <v>1614</v>
      </c>
      <c r="AGU17" s="20"/>
      <c r="AGV17" s="19"/>
      <c r="AGW17" s="59">
        <f>AGW15-AGW16</f>
        <v>1492.9739999999999</v>
      </c>
      <c r="AGX17" s="18">
        <f>1574+20</f>
        <v>1594</v>
      </c>
      <c r="AGY17" s="20"/>
      <c r="AGZ17" s="59">
        <f>AGZ15-AGZ16</f>
        <v>1492.2599999999998</v>
      </c>
      <c r="AHA17" s="18">
        <f>1569+14</f>
        <v>1583</v>
      </c>
      <c r="AHB17" s="20"/>
      <c r="AHC17" s="59">
        <f>AHC15-AHC16</f>
        <v>1491.5459999999998</v>
      </c>
      <c r="AHD17" s="18">
        <f>1561+14</f>
        <v>1575</v>
      </c>
      <c r="AHE17" s="20"/>
      <c r="AHF17" s="59">
        <f>AHF15-AHF16</f>
        <v>1490.8319999999999</v>
      </c>
      <c r="AHG17" s="18">
        <f>1562+54</f>
        <v>1616</v>
      </c>
      <c r="AHH17" s="20"/>
      <c r="AHI17" s="59">
        <f>AHI15-AHI16</f>
        <v>1490.1179999999999</v>
      </c>
      <c r="AHJ17" s="18">
        <f>1567+55</f>
        <v>1622</v>
      </c>
      <c r="AHK17" s="20"/>
      <c r="AHL17" s="59">
        <f>AHL15-AHL16</f>
        <v>1479.4079999999999</v>
      </c>
      <c r="AHM17" s="18">
        <f>1576+19</f>
        <v>1595</v>
      </c>
      <c r="AHN17" s="20"/>
      <c r="AHO17" s="19"/>
      <c r="AHP17" s="59">
        <f>AHP15-AHP16</f>
        <v>1478.694</v>
      </c>
      <c r="AHQ17" s="18">
        <f>1565+5</f>
        <v>1570</v>
      </c>
      <c r="AHR17" s="20"/>
      <c r="AHS17" s="59">
        <f>AHS15-AHS16</f>
        <v>1467.9839999999999</v>
      </c>
      <c r="AHT17" s="18">
        <f>1562+15</f>
        <v>1577</v>
      </c>
      <c r="AHU17" s="20"/>
      <c r="AHV17" s="59">
        <f>AHV15-AHV16</f>
        <v>1457.2739999999999</v>
      </c>
      <c r="AHW17" s="18">
        <f>1551+25</f>
        <v>1576</v>
      </c>
      <c r="AHX17" s="20"/>
      <c r="AHY17" s="59">
        <f>AHY15-AHY16</f>
        <v>1446.5639999999999</v>
      </c>
      <c r="AHZ17" s="18">
        <f>1558+18</f>
        <v>1576</v>
      </c>
      <c r="AIA17" s="20"/>
      <c r="AIB17" s="59">
        <f>AIB15-AIB16</f>
        <v>1435.8539999999998</v>
      </c>
      <c r="AIC17" s="18">
        <f>1561+26</f>
        <v>1587</v>
      </c>
      <c r="AID17" s="20"/>
      <c r="AIE17" s="19"/>
      <c r="AIF17" s="19"/>
      <c r="AIG17" s="59">
        <f>AIG15-AIG16</f>
        <v>1432.998</v>
      </c>
      <c r="AIH17" s="18">
        <f>1538+22</f>
        <v>1560</v>
      </c>
      <c r="AII17" s="20"/>
      <c r="AIJ17" s="59">
        <f>AIJ15-AIJ16</f>
        <v>1430.1419999999998</v>
      </c>
      <c r="AIK17" s="18">
        <f>1502+15</f>
        <v>1517</v>
      </c>
      <c r="AIL17" s="20"/>
      <c r="AIM17" s="59">
        <f>AIM15-AIM16</f>
        <v>1427.2860000000001</v>
      </c>
      <c r="AIN17" s="18">
        <f>1488+25</f>
        <v>1513</v>
      </c>
      <c r="AIO17" s="20"/>
      <c r="AIP17" s="59">
        <f>AIP15-AIP16</f>
        <v>1424.4299999999998</v>
      </c>
      <c r="AIQ17" s="18">
        <f>1480+36</f>
        <v>1516</v>
      </c>
      <c r="AIR17" s="20"/>
      <c r="AIS17" s="19"/>
      <c r="AIT17" s="59">
        <f>AIT15-AIT16</f>
        <v>1423.7159999999999</v>
      </c>
      <c r="AIU17" s="18">
        <f>1475+29</f>
        <v>1504</v>
      </c>
      <c r="AIV17" s="20"/>
      <c r="AIW17" s="59">
        <f>AIW15-AIW16</f>
        <v>1413.0059999999999</v>
      </c>
      <c r="AIX17" s="18">
        <f>1467+29</f>
        <v>1496</v>
      </c>
      <c r="AIY17" s="20"/>
      <c r="AIZ17" s="59">
        <f>AIZ15-AIZ16</f>
        <v>1412.2919999999999</v>
      </c>
      <c r="AJA17" s="18">
        <f>1464+27</f>
        <v>1491</v>
      </c>
      <c r="AJB17" s="20"/>
      <c r="AJC17" s="59">
        <f>AJC15-AJC16</f>
        <v>1411.578</v>
      </c>
      <c r="AJD17" s="18">
        <f>1466+37</f>
        <v>1503</v>
      </c>
      <c r="AJE17" s="20"/>
      <c r="AJF17" s="59">
        <f>AJF15-AJF16</f>
        <v>1410.864</v>
      </c>
      <c r="AJG17" s="18">
        <f>1464+62</f>
        <v>1526</v>
      </c>
      <c r="AJH17" s="20"/>
      <c r="AJI17" s="59">
        <f>AJI15-AJI16</f>
        <v>1410.15</v>
      </c>
      <c r="AJJ17" s="18">
        <f>1482+83</f>
        <v>1565</v>
      </c>
      <c r="AJK17" s="20"/>
      <c r="AJL17" s="59">
        <f>AJL15-AJL16</f>
        <v>1409.4359999999999</v>
      </c>
      <c r="AJM17" s="18">
        <f>1496+75</f>
        <v>1571</v>
      </c>
      <c r="AJN17" s="20"/>
      <c r="AJO17" s="59">
        <f>AJO15-AJO16</f>
        <v>1408.722</v>
      </c>
      <c r="AJP17" s="18">
        <f>1516+68</f>
        <v>1584</v>
      </c>
      <c r="AJQ17" s="20"/>
      <c r="AJR17" s="19"/>
      <c r="AJS17" s="59">
        <f>AJS15-AJS16</f>
        <v>1408.0079999999998</v>
      </c>
      <c r="AJT17" s="18">
        <f>1531+52</f>
        <v>1583</v>
      </c>
      <c r="AJU17" s="20"/>
      <c r="AJV17" s="59">
        <f>AJV15-AJV16</f>
        <v>1407.2939999999999</v>
      </c>
      <c r="AJW17" s="18">
        <f>1546+32</f>
        <v>1578</v>
      </c>
      <c r="AJX17" s="20"/>
      <c r="AJY17" s="59">
        <f>AJY15-AJY16</f>
        <v>1406.58</v>
      </c>
      <c r="AJZ17" s="18">
        <f>1545+34</f>
        <v>1579</v>
      </c>
      <c r="AKA17" s="20"/>
      <c r="AKB17" s="59">
        <f>AKB15-AKB16</f>
        <v>1405.866</v>
      </c>
      <c r="AKC17" s="18">
        <f>1546+29</f>
        <v>1575</v>
      </c>
      <c r="AKD17" s="20"/>
      <c r="AKE17" s="59">
        <f>AKE15-AKE16</f>
        <v>1405.152</v>
      </c>
      <c r="AKF17" s="18">
        <f>1543+24</f>
        <v>1567</v>
      </c>
      <c r="AKG17" s="20"/>
      <c r="AKH17" s="59">
        <f>AKH15-AKH16</f>
        <v>1425.8579999999999</v>
      </c>
      <c r="AKI17" s="18">
        <f>1547+16</f>
        <v>1563</v>
      </c>
      <c r="AKJ17" s="20"/>
      <c r="AKK17" s="19"/>
      <c r="AKL17" s="59">
        <f>AKL15-AKL16</f>
        <v>1425.1439999999998</v>
      </c>
      <c r="AKM17" s="18">
        <f>1550+17</f>
        <v>1567</v>
      </c>
      <c r="AKN17" s="20"/>
      <c r="AKO17" s="59">
        <f>AKO15-AKO16</f>
        <v>1424.4299999999998</v>
      </c>
      <c r="AKP17" s="18">
        <f>1547+38</f>
        <v>1585</v>
      </c>
      <c r="AKQ17" s="20"/>
      <c r="AKR17" s="59">
        <f>AKR15-AKR16</f>
        <v>1423.7159999999999</v>
      </c>
      <c r="AKS17" s="18">
        <f>1545+48</f>
        <v>1593</v>
      </c>
      <c r="AKT17" s="20"/>
      <c r="AKU17" s="59">
        <f>AKU15-AKU16</f>
        <v>1423.002</v>
      </c>
      <c r="AKV17" s="18">
        <f>1562+57</f>
        <v>1619</v>
      </c>
      <c r="AKW17" s="20"/>
      <c r="AKX17" s="59">
        <f>AKX15-AKX16</f>
        <v>1422.288</v>
      </c>
      <c r="AKY17" s="18">
        <f>1568+60</f>
        <v>1628</v>
      </c>
      <c r="AKZ17" s="20"/>
      <c r="ALA17" s="59">
        <f>ALA15-ALA16</f>
        <v>1428.7139999999999</v>
      </c>
      <c r="ALB17" s="18">
        <f>1592+46</f>
        <v>1638</v>
      </c>
      <c r="ALC17" s="20"/>
      <c r="ALD17" s="19"/>
      <c r="ALE17" s="59">
        <f>ALE15-ALE16</f>
        <v>1438.71</v>
      </c>
      <c r="ALF17" s="18">
        <f>1591+42</f>
        <v>1633</v>
      </c>
      <c r="ALG17" s="20"/>
      <c r="ALH17" s="59">
        <f>ALH15-ALH16</f>
        <v>1445.136</v>
      </c>
      <c r="ALI17" s="18">
        <f>1587+48</f>
        <v>1635</v>
      </c>
      <c r="ALJ17" s="20"/>
      <c r="ALK17" s="59">
        <f>ALK15-ALK16</f>
        <v>1451.5619999999999</v>
      </c>
      <c r="ALL17" s="18">
        <f>1582+57</f>
        <v>1639</v>
      </c>
      <c r="ALM17" s="20"/>
      <c r="ALN17" s="59">
        <f>ALN15-ALN16</f>
        <v>1455.846</v>
      </c>
      <c r="ALO17" s="18">
        <f>1597+55</f>
        <v>1652</v>
      </c>
      <c r="ALP17" s="20"/>
      <c r="ALQ17" s="59">
        <f>ALQ15-ALQ16</f>
        <v>1462.9859999999999</v>
      </c>
      <c r="ALR17" s="18">
        <f>1601+41</f>
        <v>1642</v>
      </c>
      <c r="ALS17" s="20"/>
      <c r="ALT17" s="59">
        <f>ALT15-ALT16</f>
        <v>1470.126</v>
      </c>
      <c r="ALU17" s="18">
        <f>1621+29</f>
        <v>1650</v>
      </c>
      <c r="ALV17" s="20"/>
      <c r="ALW17" s="19"/>
      <c r="ALX17" s="59">
        <f>ALX15-ALX16</f>
        <v>1477.2660000000001</v>
      </c>
      <c r="ALY17" s="18">
        <f>1631+30</f>
        <v>1661</v>
      </c>
      <c r="ALZ17" s="20"/>
      <c r="AMA17" s="59">
        <f>AMA15-AMA16</f>
        <v>1484.4059999999999</v>
      </c>
      <c r="AMB17" s="18">
        <f>1641+18</f>
        <v>1659</v>
      </c>
      <c r="AMC17" s="20"/>
      <c r="AMD17" s="59">
        <f>AMD15-AMD16</f>
        <v>1483.692</v>
      </c>
      <c r="AME17" s="18">
        <f>1635+6</f>
        <v>1641</v>
      </c>
      <c r="AMF17" s="20"/>
      <c r="AMG17" s="59">
        <f>AMG15-AMG16</f>
        <v>1457.9879999999998</v>
      </c>
      <c r="AMH17" s="18">
        <f>1632+2</f>
        <v>1634</v>
      </c>
      <c r="AMI17" s="20"/>
      <c r="AMJ17" s="59">
        <f>AMJ15-AMJ16</f>
        <v>1457.2739999999999</v>
      </c>
      <c r="AMK17" s="18">
        <v>1626</v>
      </c>
      <c r="AML17" s="20"/>
      <c r="AMM17" s="59">
        <f>AMM15-AMM16</f>
        <v>1456.56</v>
      </c>
      <c r="AMN17" s="18">
        <v>1618</v>
      </c>
      <c r="AMO17" s="20"/>
      <c r="AMP17" s="19"/>
      <c r="AMQ17" s="59">
        <f>AMQ15-AMQ16</f>
        <v>1463.6999999999998</v>
      </c>
      <c r="AMR17" s="18">
        <v>1617</v>
      </c>
      <c r="AMS17" s="20"/>
      <c r="AMT17" s="59">
        <f>AMT15-AMT16</f>
        <v>1470.126</v>
      </c>
      <c r="AMU17" s="18">
        <f>1603+22</f>
        <v>1625</v>
      </c>
      <c r="AMV17" s="20"/>
      <c r="AMW17" s="59">
        <f>AMW15-AMW16</f>
        <v>1501.5419999999999</v>
      </c>
      <c r="AMX17" s="18">
        <v>1602</v>
      </c>
      <c r="AMY17" s="20"/>
      <c r="AMZ17" s="59">
        <f>AMZ15-AMZ16</f>
        <v>1507.9679999999998</v>
      </c>
      <c r="ANA17" s="18">
        <f>1606+19</f>
        <v>1625</v>
      </c>
      <c r="ANB17" s="20"/>
      <c r="ANC17" s="59">
        <f>ANC15-ANC16</f>
        <v>1494.402</v>
      </c>
      <c r="AND17" s="18">
        <f>1605+2</f>
        <v>1607</v>
      </c>
      <c r="ANE17" s="20"/>
      <c r="ANF17" s="59">
        <f>ANF15-ANF16</f>
        <v>1505.826</v>
      </c>
      <c r="ANG17" s="18">
        <v>1601</v>
      </c>
      <c r="ANH17" s="20"/>
      <c r="ANI17" s="19"/>
      <c r="ANJ17" s="59">
        <f>ANJ15-ANJ16</f>
        <v>1520.1059999999998</v>
      </c>
      <c r="ANK17" s="18">
        <f>1590+18</f>
        <v>1608</v>
      </c>
      <c r="ANL17" s="20"/>
      <c r="ANM17" s="59">
        <f>ANM15-ANM16</f>
        <v>1510.11</v>
      </c>
      <c r="ANN17" s="18">
        <f>1585+13</f>
        <v>1598</v>
      </c>
      <c r="ANO17" s="20"/>
      <c r="ANP17" s="59">
        <f>ANP15-ANP16</f>
        <v>1537.9559999999999</v>
      </c>
      <c r="ANQ17" s="18">
        <f>1596+24</f>
        <v>1620</v>
      </c>
      <c r="ANR17" s="20"/>
      <c r="ANS17" s="19"/>
      <c r="ANT17" s="59">
        <f>ANT15-ANT16</f>
        <v>1530.8159999999998</v>
      </c>
      <c r="ANU17" s="18">
        <f>1594+32</f>
        <v>1626</v>
      </c>
      <c r="ANV17" s="20"/>
      <c r="ANW17" s="59">
        <f>ANW15-ANW16</f>
        <v>1520.82</v>
      </c>
      <c r="ANX17" s="18">
        <f>1611+15</f>
        <v>1626</v>
      </c>
      <c r="ANY17" s="20"/>
      <c r="ANZ17" s="59">
        <f>ANZ15-ANZ16</f>
        <v>1539.384</v>
      </c>
      <c r="AOA17" s="18">
        <f>1611+17</f>
        <v>1628</v>
      </c>
      <c r="AOB17" s="20"/>
      <c r="AOC17" s="59">
        <f>AOC15-AOC16</f>
        <v>1537.9559999999999</v>
      </c>
      <c r="AOD17" s="18">
        <f>1607+8</f>
        <v>1615</v>
      </c>
      <c r="AOE17" s="20"/>
      <c r="AOF17" s="59">
        <f>AOF15-AOF16</f>
        <v>1536.5279999999998</v>
      </c>
      <c r="AOG17" s="18">
        <f>1612+16</f>
        <v>1628</v>
      </c>
      <c r="AOH17" s="20"/>
      <c r="AOI17" s="59">
        <f>AOI15-AOI16</f>
        <v>1535.1</v>
      </c>
      <c r="AOJ17" s="18">
        <f>1608+21</f>
        <v>1629</v>
      </c>
      <c r="AOK17" s="20"/>
      <c r="AOL17" s="59">
        <f>AOL15-AOL16</f>
        <v>1533.672</v>
      </c>
      <c r="AOM17" s="18">
        <f>1612+17</f>
        <v>1629</v>
      </c>
      <c r="AON17" s="20"/>
      <c r="AOO17" s="59">
        <f>AOO15-AOO16</f>
        <v>1526.5319999999999</v>
      </c>
      <c r="AOP17" s="18">
        <f>1609+12</f>
        <v>1621</v>
      </c>
      <c r="AOQ17" s="20"/>
      <c r="AOR17" s="59">
        <f>AOR15-AOR16</f>
        <v>1512.252</v>
      </c>
      <c r="AOS17" s="18">
        <v>1615</v>
      </c>
      <c r="AOT17" s="20"/>
      <c r="AOU17" s="19"/>
      <c r="AOV17" s="59">
        <f>AOV15-AOV16</f>
        <v>1505.1120000000001</v>
      </c>
      <c r="AOW17" s="18">
        <v>1615</v>
      </c>
      <c r="AOX17" s="20"/>
      <c r="AOY17" s="59">
        <f>AOY15-AOY16</f>
        <v>1497.972</v>
      </c>
      <c r="AOZ17" s="18">
        <v>1609</v>
      </c>
      <c r="APA17" s="20"/>
      <c r="APB17" s="59">
        <f>APB15-APB16</f>
        <v>1490.8319999999999</v>
      </c>
      <c r="APC17" s="18">
        <v>1606</v>
      </c>
      <c r="APD17" s="20"/>
      <c r="APE17" s="59">
        <f>APE15-APE16</f>
        <v>1483.692</v>
      </c>
      <c r="APF17" s="18">
        <v>1604</v>
      </c>
      <c r="APG17" s="20"/>
      <c r="APH17" s="59">
        <f>APH15-APH16</f>
        <v>1476.5519999999999</v>
      </c>
      <c r="API17" s="18">
        <v>1600</v>
      </c>
      <c r="APJ17" s="20"/>
      <c r="APK17" s="59">
        <f>APK15-APK16</f>
        <v>1465.8420000000001</v>
      </c>
      <c r="APL17" s="18">
        <v>1598</v>
      </c>
      <c r="APM17" s="20"/>
      <c r="APN17" s="59">
        <f>APN15-APN16</f>
        <v>1465.8420000000001</v>
      </c>
      <c r="APO17" s="18">
        <v>1611</v>
      </c>
      <c r="APP17" s="20"/>
      <c r="APQ17" s="14"/>
      <c r="APR17" s="14"/>
      <c r="APS17" s="14"/>
      <c r="APT17" s="14"/>
      <c r="APU17" s="59">
        <f>APU15-APU16</f>
        <v>1430.1419999999998</v>
      </c>
      <c r="APV17" s="18">
        <v>1606</v>
      </c>
      <c r="APW17" s="20"/>
      <c r="APX17" s="59">
        <f>APX15-APX16</f>
        <v>1426.5719999999999</v>
      </c>
      <c r="APY17" s="18">
        <f>1597+8</f>
        <v>1605</v>
      </c>
      <c r="APZ17" s="20"/>
      <c r="AQA17" s="19"/>
      <c r="AQB17" s="59">
        <f>AQB15-AQB16</f>
        <v>1426.5719999999999</v>
      </c>
      <c r="AQC17" s="18">
        <f>1580+20</f>
        <v>1600</v>
      </c>
      <c r="AQD17" s="20"/>
      <c r="AQE17" s="59">
        <f>AQE15-AQE16</f>
        <v>1428.7139999999999</v>
      </c>
      <c r="AQF17" s="18">
        <f>1569+25</f>
        <v>1594</v>
      </c>
      <c r="AQG17" s="20"/>
      <c r="AQH17" s="59">
        <f>AQH15-AQH16</f>
        <v>1420.146</v>
      </c>
      <c r="AQI17" s="18">
        <f>1557+29</f>
        <v>1586</v>
      </c>
      <c r="AQJ17" s="20"/>
      <c r="AQK17" s="59">
        <f>AQK15-AQK16</f>
        <v>1411.578</v>
      </c>
      <c r="AQL17" s="18">
        <f>1555+23</f>
        <v>1578</v>
      </c>
      <c r="AQM17" s="20"/>
      <c r="AQN17" s="59">
        <f>AQN15-AQN16</f>
        <v>1403.01</v>
      </c>
      <c r="AQO17" s="18">
        <f>1499+17</f>
        <v>1516</v>
      </c>
      <c r="AQP17" s="20"/>
      <c r="AQQ17" s="59">
        <f>AQQ15-AQQ16</f>
        <v>1394.442</v>
      </c>
      <c r="AQR17" s="18">
        <f>1480+22</f>
        <v>1502</v>
      </c>
      <c r="AQS17" s="20"/>
      <c r="AQT17" s="19"/>
      <c r="AQU17" s="59">
        <f>AQU15-AQU16</f>
        <v>1385.1599999999999</v>
      </c>
      <c r="AQV17" s="18">
        <f>1463+28</f>
        <v>1491</v>
      </c>
      <c r="AQW17" s="20"/>
      <c r="AQX17" s="59">
        <f>AQX15-AQX16</f>
        <v>1356.6</v>
      </c>
      <c r="AQY17" s="18">
        <f>1450+26</f>
        <v>1476</v>
      </c>
      <c r="AQZ17" s="20"/>
      <c r="ARA17" s="59">
        <f>ARA15-ARA16</f>
        <v>1341.606</v>
      </c>
      <c r="ARB17" s="18">
        <f>1441+28</f>
        <v>1469</v>
      </c>
      <c r="ARC17" s="20"/>
      <c r="ARD17" s="59">
        <f>ARD15-ARD16</f>
        <v>1340.8919999999998</v>
      </c>
      <c r="ARE17" s="18">
        <f>1439+39</f>
        <v>1478</v>
      </c>
      <c r="ARF17" s="20"/>
      <c r="ARG17" s="59">
        <f>ARG15-ARG16</f>
        <v>1338.75</v>
      </c>
      <c r="ARH17" s="18">
        <f>1436+37</f>
        <v>1473</v>
      </c>
      <c r="ARI17" s="20"/>
      <c r="ARJ17" s="59">
        <f>ARJ15-ARJ16</f>
        <v>1341.606</v>
      </c>
      <c r="ARK17" s="18">
        <f>1427+32</f>
        <v>1459</v>
      </c>
      <c r="ARL17" s="20"/>
      <c r="ARM17" s="19"/>
      <c r="ARN17" s="59">
        <f>ARN15-ARN16</f>
        <v>1344.462</v>
      </c>
      <c r="ARO17" s="18">
        <f>1429+38</f>
        <v>1467</v>
      </c>
      <c r="ARP17" s="20"/>
      <c r="ARQ17" s="59">
        <f>ARQ15-ARQ16</f>
        <v>1340.1779999999999</v>
      </c>
      <c r="ARR17" s="18">
        <f>1412+40</f>
        <v>1452</v>
      </c>
      <c r="ARS17" s="20"/>
      <c r="ART17" s="59">
        <f>ART15-ART16</f>
        <v>1348.0319999999999</v>
      </c>
      <c r="ARU17" s="18">
        <f>1404+24</f>
        <v>1428</v>
      </c>
      <c r="ARV17" s="20"/>
      <c r="ARW17" s="59">
        <f>ARW15-ARW16</f>
        <v>1345.1759999999999</v>
      </c>
      <c r="ARX17" s="18">
        <f>1388+23</f>
        <v>1411</v>
      </c>
      <c r="ARY17" s="20"/>
      <c r="ARZ17" s="59">
        <f>ARZ15-ARZ16</f>
        <v>1346.6039999999998</v>
      </c>
      <c r="ASA17" s="18">
        <f>1388+16</f>
        <v>1404</v>
      </c>
      <c r="ASB17" s="20"/>
      <c r="ASC17" s="59">
        <f>ASC15-ASC16</f>
        <v>1347.318</v>
      </c>
      <c r="ASD17" s="18">
        <f>1388+43</f>
        <v>1431</v>
      </c>
      <c r="ASE17" s="20"/>
      <c r="ASF17" s="19"/>
      <c r="ASG17" s="59">
        <f>ASG15-ASG16</f>
        <v>1344.462</v>
      </c>
      <c r="ASH17" s="18">
        <f>1373+50</f>
        <v>1423</v>
      </c>
      <c r="ASI17" s="20"/>
      <c r="ASJ17" s="59">
        <f>ASJ15-ASJ16</f>
        <v>1350.174</v>
      </c>
      <c r="ASK17" s="18">
        <f>1406+22</f>
        <v>1428</v>
      </c>
      <c r="ASL17" s="20"/>
      <c r="ASM17" s="59">
        <f>ASM15-ASM16</f>
        <v>1353.03</v>
      </c>
      <c r="ASN17" s="18">
        <f>1403+25</f>
        <v>1428</v>
      </c>
      <c r="ASO17" s="20"/>
      <c r="ASP17" s="59">
        <f>ASP15-ASP16</f>
        <v>1355.886</v>
      </c>
      <c r="ASQ17" s="18">
        <f>1410+27</f>
        <v>1437</v>
      </c>
      <c r="ASR17" s="20"/>
      <c r="ASS17" s="59">
        <f>ASS15-ASS16</f>
        <v>1358.742</v>
      </c>
      <c r="AST17" s="18">
        <f>1405+35</f>
        <v>1440</v>
      </c>
      <c r="ASU17" s="20"/>
      <c r="ASV17" s="59">
        <f>ASV15-ASV16</f>
        <v>1361.598</v>
      </c>
      <c r="ASW17" s="18">
        <f>1410+26</f>
        <v>1436</v>
      </c>
      <c r="ASX17" s="20"/>
      <c r="ASY17" s="19"/>
      <c r="ASZ17" s="59">
        <f>ASZ15-ASZ16</f>
        <v>1360.17</v>
      </c>
      <c r="ATA17" s="18">
        <f>1407+26</f>
        <v>1433</v>
      </c>
      <c r="ATB17" s="20"/>
      <c r="ATC17" s="59">
        <f>ATC15-ATC16</f>
        <v>1349.46</v>
      </c>
      <c r="ATD17" s="18">
        <f>1403+20</f>
        <v>1423</v>
      </c>
      <c r="ATE17" s="20"/>
      <c r="ATF17" s="59">
        <f>ATF15-ATF16</f>
        <v>1335.1799999999998</v>
      </c>
      <c r="ATG17" s="18">
        <f>1399+21</f>
        <v>1420</v>
      </c>
      <c r="ATH17" s="20"/>
      <c r="ATI17" s="59">
        <f>ATI15-ATI16</f>
        <v>1324.4699999999998</v>
      </c>
      <c r="ATJ17" s="18">
        <f>1389+20</f>
        <v>1409</v>
      </c>
      <c r="ATK17" s="20"/>
      <c r="ATL17" s="59">
        <f>ATL15-ATL16</f>
        <v>1314.4739999999999</v>
      </c>
      <c r="ATM17" s="18">
        <v>1393</v>
      </c>
      <c r="ATN17" s="20">
        <v>25</v>
      </c>
      <c r="ATO17" s="59">
        <f>ATO15-ATO16</f>
        <v>1304.4780000000001</v>
      </c>
      <c r="ATP17" s="18">
        <f>1382+21</f>
        <v>1403</v>
      </c>
      <c r="ATQ17" s="20"/>
      <c r="ATR17" s="19"/>
      <c r="ATS17" s="59">
        <f>ATS15-ATS16</f>
        <v>1303.05</v>
      </c>
      <c r="ATT17" s="18">
        <f>1371+15</f>
        <v>1386</v>
      </c>
      <c r="ATU17" s="20"/>
      <c r="ATV17" s="59">
        <f>ATV15-ATV16</f>
        <v>1293.0540000000001</v>
      </c>
      <c r="ATW17" s="18">
        <f>1360+25</f>
        <v>1385</v>
      </c>
      <c r="ATX17" s="20"/>
      <c r="ATY17" s="59">
        <f>ATY15-ATY16</f>
        <v>1286.6279999999999</v>
      </c>
      <c r="ATZ17" s="18">
        <f>1363+23</f>
        <v>1386</v>
      </c>
      <c r="AUA17" s="20"/>
      <c r="AUB17" s="59">
        <f>AUB15-AUB16</f>
        <v>1280.202</v>
      </c>
      <c r="AUC17" s="18">
        <f>1372+18</f>
        <v>1390</v>
      </c>
      <c r="AUD17" s="20"/>
      <c r="AUE17" s="59">
        <f>AUE15-AUE16</f>
        <v>1277.346</v>
      </c>
      <c r="AUF17" s="18">
        <f>1356+25</f>
        <v>1381</v>
      </c>
      <c r="AUG17" s="20"/>
      <c r="AUH17" s="59">
        <f>AUH15-AUH16</f>
        <v>1272.348</v>
      </c>
      <c r="AUI17" s="18">
        <f>1361+17</f>
        <v>1378</v>
      </c>
      <c r="AUJ17" s="20"/>
      <c r="AUK17" s="19"/>
      <c r="AUL17" s="59">
        <f>AUL15-AUL16</f>
        <v>1282.3440000000001</v>
      </c>
      <c r="AUM17" s="18">
        <f>1360+14</f>
        <v>1374</v>
      </c>
      <c r="AUN17" s="20"/>
      <c r="AUO17" s="59">
        <f>AUO15-AUO16</f>
        <v>1277.346</v>
      </c>
      <c r="AUP17" s="18">
        <f>1357+14</f>
        <v>1371</v>
      </c>
      <c r="AUQ17" s="20"/>
      <c r="AUR17" s="59">
        <f>AUR15-AUR16</f>
        <v>1272.348</v>
      </c>
      <c r="AUS17" s="18">
        <f>1353+18</f>
        <v>1371</v>
      </c>
      <c r="AUT17" s="20"/>
      <c r="AUU17" s="59">
        <f>AUU15-AUU16</f>
        <v>1270.2059999999999</v>
      </c>
      <c r="AUV17" s="18">
        <f>1345+21</f>
        <v>1366</v>
      </c>
      <c r="AUW17" s="20"/>
      <c r="AUX17" s="59">
        <f>AUX15-AUX16</f>
        <v>1273.0619999999999</v>
      </c>
      <c r="AUY17" s="18">
        <f>1341+20</f>
        <v>1361</v>
      </c>
      <c r="AUZ17" s="20"/>
      <c r="AVA17" s="59">
        <f>AVA15-AVA16</f>
        <v>1271.634</v>
      </c>
      <c r="AVB17" s="18">
        <f>1344+19</f>
        <v>1363</v>
      </c>
      <c r="AVC17" s="20"/>
      <c r="AVD17" s="19"/>
      <c r="AVE17" s="59">
        <f>AVE15-AVE16</f>
        <v>1273.0619999999999</v>
      </c>
      <c r="AVF17" s="18">
        <f>1344+19</f>
        <v>1363</v>
      </c>
      <c r="AVG17" s="20"/>
      <c r="AVH17" s="59">
        <f>AVH15-AVH16</f>
        <v>1274.49</v>
      </c>
      <c r="AVI17" s="18">
        <f>1337+25</f>
        <v>1362</v>
      </c>
      <c r="AVJ17" s="20"/>
      <c r="AVK17" s="59">
        <f>AVK15-AVK16</f>
        <v>1275.9179999999999</v>
      </c>
      <c r="AVL17" s="18">
        <f>1345+28</f>
        <v>1373</v>
      </c>
      <c r="AVM17" s="20"/>
      <c r="AVN17" s="59">
        <f>AVN15-AVN16</f>
        <v>1283.7719999999999</v>
      </c>
      <c r="AVO17" s="18">
        <f>1348+19</f>
        <v>1367</v>
      </c>
      <c r="AVP17" s="20"/>
      <c r="AVQ17" s="59">
        <f>AVQ15-AVQ16</f>
        <v>1285.1999999999998</v>
      </c>
      <c r="AVR17" s="18">
        <f>1350+20</f>
        <v>1370</v>
      </c>
      <c r="AVS17" s="20"/>
      <c r="AVT17" s="59">
        <f>AVT15-AVT16</f>
        <v>1283.7719999999999</v>
      </c>
      <c r="AVU17" s="18">
        <f>1353+31</f>
        <v>1384</v>
      </c>
      <c r="AVV17" s="20"/>
      <c r="AVW17" s="19"/>
      <c r="AVX17" s="59">
        <f>AVX15-AVX16</f>
        <v>1280.202</v>
      </c>
      <c r="AVY17" s="18">
        <f>1352+37</f>
        <v>1389</v>
      </c>
      <c r="AVZ17" s="20"/>
      <c r="AWA17" s="59">
        <f>AWA15-AWA16</f>
        <v>1285.914</v>
      </c>
      <c r="AWB17" s="18">
        <f>1358+35</f>
        <v>1393</v>
      </c>
      <c r="AWC17" s="20"/>
      <c r="AWD17" s="59">
        <f>AWD15-AWD16</f>
        <v>1289.4839999999999</v>
      </c>
      <c r="AWE17" s="18">
        <f>1361+26</f>
        <v>1387</v>
      </c>
      <c r="AWF17" s="20"/>
      <c r="AWG17" s="59">
        <f>AWG15-AWG16</f>
        <v>1288.77</v>
      </c>
      <c r="AWH17" s="18">
        <f>1367+22</f>
        <v>1389</v>
      </c>
      <c r="AWI17" s="20"/>
      <c r="AWJ17" s="18"/>
      <c r="AWK17" s="18"/>
      <c r="AWL17" s="19"/>
      <c r="AWM17" s="18"/>
      <c r="AWN17" s="18"/>
      <c r="AWO17" s="18"/>
      <c r="AWP17" s="18"/>
      <c r="AWQ17" s="18"/>
      <c r="AWR17" s="18"/>
      <c r="AWS17" s="19"/>
      <c r="AWT17" s="18"/>
      <c r="AWU17" s="18"/>
      <c r="AWV17" s="18"/>
      <c r="AWW17" s="18"/>
      <c r="AWX17" s="18"/>
      <c r="AWY17" s="18"/>
      <c r="AWZ17" s="19"/>
      <c r="AXA17" s="18"/>
      <c r="AXB17" s="18"/>
      <c r="AXC17" s="18"/>
      <c r="AXD17" s="18"/>
      <c r="AXE17" s="18"/>
      <c r="AXF17" s="18"/>
      <c r="AXG17" s="19"/>
      <c r="AXH17" s="18"/>
      <c r="AXI17" s="18"/>
      <c r="AXJ17" s="18"/>
      <c r="AXK17" s="18"/>
      <c r="AXL17" s="18"/>
      <c r="AXM17" s="18"/>
      <c r="AXN17" s="19"/>
      <c r="AXO17" s="18"/>
      <c r="AXP17" s="18"/>
      <c r="AXQ17" s="18"/>
      <c r="AXR17" s="18"/>
      <c r="AXS17" s="18"/>
      <c r="AXT17" s="18"/>
      <c r="AXU17" s="19"/>
      <c r="AXV17" s="18"/>
      <c r="AXW17" s="18"/>
      <c r="AXX17" s="18"/>
      <c r="AXY17" s="18"/>
      <c r="AXZ17" s="18"/>
      <c r="AYA17" s="18"/>
      <c r="AYB17" s="19"/>
      <c r="AYC17" s="18"/>
      <c r="AYD17" s="18"/>
      <c r="AYE17" s="18"/>
      <c r="AYF17" s="18"/>
      <c r="AYG17" s="18"/>
      <c r="AYH17" s="18"/>
      <c r="AYI17" s="19"/>
      <c r="AYJ17" s="18"/>
      <c r="AYK17" s="18"/>
      <c r="AYL17" s="18"/>
      <c r="AYM17" s="18"/>
      <c r="AYN17" s="18"/>
      <c r="AYO17" s="18"/>
      <c r="AYP17" s="19"/>
      <c r="AYQ17" s="18"/>
      <c r="AYR17" s="18"/>
      <c r="AYS17" s="18"/>
      <c r="AYT17" s="18"/>
      <c r="AYU17" s="18"/>
      <c r="AYV17" s="18"/>
      <c r="AYW17" s="19"/>
      <c r="AYX17" s="18"/>
      <c r="AYY17" s="18"/>
      <c r="AYZ17" s="18"/>
      <c r="AZA17" s="18"/>
      <c r="AZB17" s="18"/>
      <c r="AZC17" s="18"/>
      <c r="AZD17" s="19"/>
      <c r="AZE17" s="18"/>
      <c r="AZF17" s="18"/>
      <c r="AZG17" s="18"/>
      <c r="AZH17" s="18"/>
      <c r="AZI17" s="18"/>
      <c r="AZJ17" s="18"/>
      <c r="AZK17" s="19"/>
      <c r="AZL17" s="18"/>
      <c r="AZM17" s="18"/>
      <c r="AZN17" s="18"/>
      <c r="AZO17" s="18"/>
      <c r="AZP17" s="18"/>
      <c r="AZQ17" s="18"/>
      <c r="AZR17" s="19"/>
      <c r="AZS17" s="18"/>
      <c r="AZT17" s="18"/>
      <c r="AZU17" s="18"/>
      <c r="AZV17" s="18"/>
      <c r="AZW17" s="18"/>
      <c r="AZX17" s="18"/>
      <c r="AZY17" s="19"/>
      <c r="AZZ17" s="18"/>
      <c r="BAA17" s="18"/>
      <c r="BAB17" s="18"/>
      <c r="BAC17" s="18"/>
      <c r="BAD17" s="18"/>
      <c r="BAE17" s="18"/>
      <c r="BAF17" s="19"/>
      <c r="BAG17" s="18"/>
      <c r="BAH17" s="18"/>
      <c r="BAI17" s="18"/>
      <c r="BAJ17" s="18"/>
      <c r="BAK17" s="18"/>
      <c r="BAL17" s="18"/>
      <c r="BAM17" s="19"/>
      <c r="BAN17" s="18"/>
      <c r="BAO17" s="18"/>
      <c r="BAP17" s="18"/>
      <c r="BAQ17" s="18"/>
      <c r="BAR17" s="18"/>
      <c r="BAS17" s="18"/>
      <c r="BAT17" s="19"/>
    </row>
    <row r="18" spans="1:1398" hidden="1">
      <c r="D18" s="10" t="s">
        <v>71</v>
      </c>
      <c r="E18" s="7"/>
      <c r="F18" s="18">
        <v>631</v>
      </c>
      <c r="G18" s="12">
        <v>631</v>
      </c>
      <c r="H18" s="7"/>
      <c r="I18" s="16"/>
      <c r="J18" s="18">
        <v>631</v>
      </c>
      <c r="K18" s="12">
        <v>631</v>
      </c>
      <c r="L18" s="7"/>
      <c r="M18" s="18">
        <v>631</v>
      </c>
      <c r="N18" s="12">
        <v>631</v>
      </c>
      <c r="O18" s="7"/>
      <c r="P18" s="18">
        <v>631</v>
      </c>
      <c r="Q18" s="12">
        <v>631</v>
      </c>
      <c r="R18" s="7"/>
      <c r="S18" s="18">
        <v>631</v>
      </c>
      <c r="T18" s="12">
        <v>631</v>
      </c>
      <c r="U18" s="7"/>
      <c r="V18" s="18">
        <v>631</v>
      </c>
      <c r="W18" s="12">
        <v>631</v>
      </c>
      <c r="X18" s="7"/>
      <c r="Y18" s="18">
        <v>631</v>
      </c>
      <c r="Z18" s="12">
        <v>631</v>
      </c>
      <c r="AA18" s="7"/>
      <c r="AB18" s="16"/>
      <c r="AC18" s="18">
        <v>631</v>
      </c>
      <c r="AD18" s="12">
        <v>631</v>
      </c>
      <c r="AE18" s="7"/>
      <c r="AF18" s="18">
        <v>631</v>
      </c>
      <c r="AG18" s="12">
        <v>631</v>
      </c>
      <c r="AH18" s="7"/>
      <c r="AI18" s="18">
        <v>631</v>
      </c>
      <c r="AJ18" s="12">
        <v>631</v>
      </c>
      <c r="AK18" s="7"/>
      <c r="AL18" s="18">
        <v>631</v>
      </c>
      <c r="AM18" s="12">
        <v>631</v>
      </c>
      <c r="AN18" s="7"/>
      <c r="AO18" s="18">
        <v>631</v>
      </c>
      <c r="AP18" s="12">
        <v>631</v>
      </c>
      <c r="AQ18" s="7"/>
      <c r="AR18" s="18">
        <v>631</v>
      </c>
      <c r="AS18" s="12">
        <v>631</v>
      </c>
      <c r="AT18" s="7"/>
      <c r="AU18" s="16"/>
      <c r="AV18" s="18">
        <v>631</v>
      </c>
      <c r="AW18" s="12">
        <v>631</v>
      </c>
      <c r="AX18" s="7"/>
      <c r="AY18" s="18">
        <v>631</v>
      </c>
      <c r="AZ18" s="12">
        <v>631</v>
      </c>
      <c r="BA18" s="7"/>
      <c r="BB18" s="18">
        <v>631</v>
      </c>
      <c r="BC18" s="12">
        <v>631</v>
      </c>
      <c r="BD18" s="7"/>
      <c r="BE18" s="18">
        <v>631</v>
      </c>
      <c r="BF18" s="12">
        <v>631</v>
      </c>
      <c r="BG18" s="7"/>
      <c r="BH18" s="18">
        <v>631</v>
      </c>
      <c r="BI18" s="12">
        <v>631</v>
      </c>
      <c r="BJ18" s="7"/>
      <c r="BK18" s="18">
        <v>631</v>
      </c>
      <c r="BL18" s="12">
        <v>631</v>
      </c>
      <c r="BM18" s="7"/>
      <c r="BN18" s="16"/>
      <c r="BO18" s="18">
        <v>631</v>
      </c>
      <c r="BP18" s="12">
        <v>631</v>
      </c>
      <c r="BQ18" s="7"/>
      <c r="BR18" s="18">
        <v>631</v>
      </c>
      <c r="BS18" s="12">
        <v>631</v>
      </c>
      <c r="BT18" s="7"/>
      <c r="BU18" s="18">
        <v>631</v>
      </c>
      <c r="BV18" s="12">
        <v>631</v>
      </c>
      <c r="BW18" s="7"/>
      <c r="BX18" s="18">
        <v>631</v>
      </c>
      <c r="BY18" s="12">
        <v>631</v>
      </c>
      <c r="BZ18" s="7"/>
      <c r="CA18" s="18">
        <v>631</v>
      </c>
      <c r="CB18" s="12">
        <v>631</v>
      </c>
      <c r="CC18" s="7"/>
      <c r="CD18" s="18">
        <v>631</v>
      </c>
      <c r="CE18" s="12">
        <v>631</v>
      </c>
      <c r="CF18" s="7"/>
      <c r="CG18" s="16"/>
      <c r="CH18" s="16"/>
      <c r="CI18" s="18">
        <v>631</v>
      </c>
      <c r="CJ18" s="12">
        <v>631</v>
      </c>
      <c r="CK18" s="7"/>
      <c r="CL18" s="16"/>
      <c r="CM18" s="18">
        <v>631</v>
      </c>
      <c r="CN18" s="12">
        <v>631</v>
      </c>
      <c r="CO18" s="7"/>
      <c r="CP18" s="18">
        <v>631</v>
      </c>
      <c r="CQ18" s="12">
        <v>631</v>
      </c>
      <c r="CR18" s="7"/>
      <c r="CS18" s="18">
        <v>631</v>
      </c>
      <c r="CT18" s="12">
        <v>631</v>
      </c>
      <c r="CU18" s="7"/>
      <c r="CV18" s="16"/>
      <c r="CW18" s="18">
        <v>631</v>
      </c>
      <c r="CX18" s="12">
        <v>631</v>
      </c>
      <c r="CY18" s="7"/>
      <c r="CZ18" s="18">
        <v>631</v>
      </c>
      <c r="DA18" s="12">
        <v>631</v>
      </c>
      <c r="DB18" s="7"/>
      <c r="DC18" s="18">
        <v>631</v>
      </c>
      <c r="DD18" s="12">
        <v>631</v>
      </c>
      <c r="DE18" s="7"/>
      <c r="DF18" s="18">
        <v>631</v>
      </c>
      <c r="DG18" s="12">
        <v>631</v>
      </c>
      <c r="DH18" s="7"/>
      <c r="DI18" s="18">
        <v>631</v>
      </c>
      <c r="DJ18" s="12">
        <v>631</v>
      </c>
      <c r="DK18" s="7"/>
      <c r="DL18" s="16"/>
      <c r="DM18" s="16"/>
      <c r="DN18" s="18">
        <v>631</v>
      </c>
      <c r="DO18" s="12">
        <v>631</v>
      </c>
      <c r="DP18" s="7"/>
      <c r="DQ18" s="18">
        <v>631</v>
      </c>
      <c r="DR18" s="12">
        <v>631</v>
      </c>
      <c r="DS18" s="7"/>
      <c r="DT18" s="18">
        <v>631</v>
      </c>
      <c r="DU18" s="12">
        <v>631</v>
      </c>
      <c r="DV18" s="7"/>
      <c r="DW18" s="18">
        <v>631</v>
      </c>
      <c r="DX18" s="12">
        <v>631</v>
      </c>
      <c r="DY18" s="7"/>
      <c r="DZ18" s="18">
        <v>631</v>
      </c>
      <c r="EA18" s="12">
        <v>631</v>
      </c>
      <c r="EB18" s="7"/>
      <c r="EC18" s="18">
        <v>631</v>
      </c>
      <c r="ED18" s="12">
        <v>631</v>
      </c>
      <c r="EE18" s="7"/>
      <c r="EF18" s="16"/>
      <c r="EG18" s="18">
        <v>631</v>
      </c>
      <c r="EH18" s="12">
        <v>631</v>
      </c>
      <c r="EI18" s="7"/>
      <c r="EJ18" s="18">
        <v>631</v>
      </c>
      <c r="EK18" s="12">
        <v>631</v>
      </c>
      <c r="EL18" s="7"/>
      <c r="EM18" s="18">
        <v>631</v>
      </c>
      <c r="EN18" s="12">
        <v>631</v>
      </c>
      <c r="EO18" s="7"/>
      <c r="EP18" s="18">
        <v>631</v>
      </c>
      <c r="EQ18" s="12">
        <v>631</v>
      </c>
      <c r="ER18" s="7"/>
      <c r="ES18" s="18">
        <v>631</v>
      </c>
      <c r="ET18" s="12">
        <v>631</v>
      </c>
      <c r="EU18" s="7"/>
      <c r="EV18" s="18">
        <v>631</v>
      </c>
      <c r="EW18" s="12">
        <v>631</v>
      </c>
      <c r="EX18" s="7"/>
      <c r="EY18" s="18">
        <v>631</v>
      </c>
      <c r="EZ18" s="12">
        <v>631</v>
      </c>
      <c r="FA18" s="7"/>
      <c r="FB18" s="18">
        <v>631</v>
      </c>
      <c r="FC18" s="12">
        <v>631</v>
      </c>
      <c r="FD18" s="7"/>
      <c r="FE18" s="18">
        <v>631</v>
      </c>
      <c r="FF18" s="12">
        <v>631</v>
      </c>
      <c r="FG18" s="7"/>
      <c r="FH18" s="18">
        <v>631</v>
      </c>
      <c r="FI18" s="12">
        <v>631</v>
      </c>
      <c r="FJ18" s="7"/>
      <c r="FK18" s="16"/>
      <c r="FL18" s="16"/>
      <c r="FM18" s="16"/>
      <c r="FN18" s="16"/>
      <c r="FO18" s="18">
        <v>631</v>
      </c>
      <c r="FP18" s="12">
        <v>631</v>
      </c>
      <c r="FQ18" s="7"/>
      <c r="FR18" s="18">
        <v>631</v>
      </c>
      <c r="FS18" s="12">
        <v>631</v>
      </c>
      <c r="FT18" s="7"/>
      <c r="FU18" s="18">
        <v>631</v>
      </c>
      <c r="FV18" s="12">
        <v>631</v>
      </c>
      <c r="FW18" s="7"/>
      <c r="FX18" s="16"/>
      <c r="FY18" s="18">
        <v>631</v>
      </c>
      <c r="FZ18" s="12">
        <v>631</v>
      </c>
      <c r="GA18" s="7"/>
      <c r="GB18" s="18">
        <v>631</v>
      </c>
      <c r="GC18" s="12">
        <v>631</v>
      </c>
      <c r="GD18" s="7"/>
      <c r="GE18" s="16"/>
      <c r="GF18" s="18">
        <v>631</v>
      </c>
      <c r="GG18" s="12">
        <v>631</v>
      </c>
      <c r="GH18" s="7"/>
      <c r="GI18" s="18">
        <v>631</v>
      </c>
      <c r="GJ18" s="12">
        <v>631</v>
      </c>
      <c r="GK18" s="7"/>
      <c r="GL18" s="18">
        <v>631</v>
      </c>
      <c r="GM18" s="12">
        <v>631</v>
      </c>
      <c r="GN18" s="7"/>
      <c r="GO18" s="18">
        <v>631</v>
      </c>
      <c r="GP18" s="12">
        <v>631</v>
      </c>
      <c r="GQ18" s="7"/>
      <c r="GR18" s="18">
        <v>631</v>
      </c>
      <c r="GS18" s="12">
        <v>631</v>
      </c>
      <c r="GT18" s="7"/>
      <c r="GU18" s="18">
        <v>631</v>
      </c>
      <c r="GV18" s="12">
        <v>631</v>
      </c>
      <c r="GW18" s="7"/>
      <c r="GX18" s="16"/>
      <c r="GY18" s="18">
        <v>631</v>
      </c>
      <c r="GZ18" s="12">
        <v>631</v>
      </c>
      <c r="HA18" s="7"/>
      <c r="HB18" s="18">
        <v>631</v>
      </c>
      <c r="HC18" s="12">
        <v>631</v>
      </c>
      <c r="HD18" s="7"/>
      <c r="HE18" s="18">
        <v>631</v>
      </c>
      <c r="HF18" s="12">
        <v>631</v>
      </c>
      <c r="HG18" s="7"/>
      <c r="HH18" s="18">
        <v>631</v>
      </c>
      <c r="HI18" s="12">
        <v>631</v>
      </c>
      <c r="HJ18" s="7"/>
      <c r="HK18" s="18">
        <v>631</v>
      </c>
      <c r="HL18" s="12">
        <v>631</v>
      </c>
      <c r="HM18" s="7"/>
      <c r="HN18" s="18">
        <v>631</v>
      </c>
      <c r="HO18" s="12">
        <v>631</v>
      </c>
      <c r="HP18" s="7"/>
      <c r="HQ18" s="16"/>
      <c r="HR18" s="18">
        <v>631</v>
      </c>
      <c r="HS18" s="12">
        <v>631</v>
      </c>
      <c r="HT18" s="7"/>
      <c r="HU18" s="18">
        <v>631</v>
      </c>
      <c r="HV18" s="12">
        <v>631</v>
      </c>
      <c r="HW18" s="7"/>
      <c r="HX18" s="18">
        <v>631</v>
      </c>
      <c r="HY18" s="12">
        <v>631</v>
      </c>
      <c r="HZ18" s="7"/>
      <c r="IA18" s="18">
        <v>631</v>
      </c>
      <c r="IB18" s="12">
        <v>631</v>
      </c>
      <c r="IC18" s="7"/>
      <c r="ID18" s="18">
        <v>631</v>
      </c>
      <c r="IE18" s="12">
        <v>631</v>
      </c>
      <c r="IF18" s="7"/>
      <c r="IG18" s="18">
        <v>631</v>
      </c>
      <c r="IH18" s="12">
        <v>631</v>
      </c>
      <c r="II18" s="7"/>
      <c r="IJ18" s="16"/>
      <c r="IK18" s="18">
        <v>631</v>
      </c>
      <c r="IL18" s="12">
        <v>631</v>
      </c>
      <c r="IM18" s="7"/>
      <c r="IN18" s="18">
        <v>631</v>
      </c>
      <c r="IO18" s="12">
        <v>631</v>
      </c>
      <c r="IP18" s="7"/>
      <c r="IQ18" s="18">
        <v>631</v>
      </c>
      <c r="IR18" s="12">
        <v>631</v>
      </c>
      <c r="IS18" s="7"/>
      <c r="IT18" s="18">
        <v>631</v>
      </c>
      <c r="IU18" s="12">
        <v>631</v>
      </c>
      <c r="IV18" s="7"/>
      <c r="IW18" s="18">
        <v>631</v>
      </c>
      <c r="IX18" s="12">
        <v>631</v>
      </c>
      <c r="IY18" s="7"/>
      <c r="IZ18" s="18">
        <v>631</v>
      </c>
      <c r="JA18" s="12">
        <v>631</v>
      </c>
      <c r="JB18" s="7"/>
      <c r="JC18" s="16"/>
      <c r="JD18" s="18">
        <v>631</v>
      </c>
      <c r="JE18" s="12">
        <v>631</v>
      </c>
      <c r="JF18" s="7"/>
      <c r="JG18" s="18">
        <v>631</v>
      </c>
      <c r="JH18" s="12">
        <v>631</v>
      </c>
      <c r="JI18" s="7"/>
      <c r="JJ18" s="18">
        <v>631</v>
      </c>
      <c r="JK18" s="12">
        <v>631</v>
      </c>
      <c r="JL18" s="7"/>
      <c r="JM18" s="18">
        <v>631</v>
      </c>
      <c r="JN18" s="12">
        <v>631</v>
      </c>
      <c r="JO18" s="7"/>
      <c r="JP18" s="18">
        <v>631</v>
      </c>
      <c r="JQ18" s="12">
        <v>631</v>
      </c>
      <c r="JR18" s="7"/>
      <c r="JS18" s="18">
        <v>631</v>
      </c>
      <c r="JT18" s="12">
        <v>631</v>
      </c>
      <c r="JU18" s="7"/>
      <c r="JV18" s="16"/>
      <c r="JW18" s="18">
        <v>631</v>
      </c>
      <c r="JX18" s="12">
        <v>631</v>
      </c>
      <c r="JY18" s="7"/>
      <c r="JZ18" s="18">
        <v>631</v>
      </c>
      <c r="KA18" s="12">
        <v>631</v>
      </c>
      <c r="KB18" s="7"/>
      <c r="KC18" s="18">
        <v>631</v>
      </c>
      <c r="KD18" s="12">
        <v>631</v>
      </c>
      <c r="KE18" s="7"/>
      <c r="KF18" s="18">
        <v>631</v>
      </c>
      <c r="KG18" s="12">
        <v>631</v>
      </c>
      <c r="KH18" s="7"/>
      <c r="KI18" s="18">
        <v>631</v>
      </c>
      <c r="KJ18" s="12">
        <v>631</v>
      </c>
      <c r="KK18" s="7"/>
      <c r="KL18" s="18">
        <v>631</v>
      </c>
      <c r="KM18" s="12">
        <v>631</v>
      </c>
      <c r="KN18" s="7"/>
      <c r="KO18" s="16"/>
      <c r="KP18" s="18">
        <v>631</v>
      </c>
      <c r="KQ18" s="12">
        <v>631</v>
      </c>
      <c r="KR18" s="7"/>
      <c r="KS18" s="18">
        <v>631</v>
      </c>
      <c r="KT18" s="12">
        <v>631</v>
      </c>
      <c r="KU18" s="7"/>
      <c r="KV18" s="18">
        <v>631</v>
      </c>
      <c r="KW18" s="12">
        <v>631</v>
      </c>
      <c r="KX18" s="7"/>
      <c r="KY18" s="18">
        <v>631</v>
      </c>
      <c r="KZ18" s="12">
        <v>631</v>
      </c>
      <c r="LA18" s="7"/>
      <c r="LB18" s="18">
        <v>631</v>
      </c>
      <c r="LC18" s="12">
        <v>631</v>
      </c>
      <c r="LD18" s="7"/>
      <c r="LE18" s="18">
        <v>631</v>
      </c>
      <c r="LF18" s="12">
        <v>631</v>
      </c>
      <c r="LG18" s="7"/>
      <c r="LH18" s="18">
        <v>631</v>
      </c>
      <c r="LI18" s="12">
        <v>631</v>
      </c>
      <c r="LJ18" s="7"/>
      <c r="LK18" s="18">
        <v>631</v>
      </c>
      <c r="LL18" s="12">
        <v>631</v>
      </c>
      <c r="LM18" s="7"/>
      <c r="LN18" s="16"/>
      <c r="LO18" s="16"/>
      <c r="LP18" s="16"/>
      <c r="LQ18" s="16"/>
      <c r="LR18" s="16"/>
      <c r="LS18" s="16"/>
      <c r="LT18" s="18">
        <v>631</v>
      </c>
      <c r="LU18" s="12">
        <v>631</v>
      </c>
      <c r="LV18" s="7"/>
      <c r="LW18" s="18">
        <v>631</v>
      </c>
      <c r="LX18" s="12">
        <v>631</v>
      </c>
      <c r="LY18" s="7"/>
      <c r="LZ18" s="18">
        <v>631</v>
      </c>
      <c r="MA18" s="12">
        <v>631</v>
      </c>
      <c r="MB18" s="7"/>
      <c r="MC18" s="18">
        <v>631</v>
      </c>
      <c r="MD18" s="12">
        <v>631</v>
      </c>
      <c r="ME18" s="7"/>
      <c r="MF18" s="18">
        <v>631</v>
      </c>
      <c r="MG18" s="12">
        <v>631</v>
      </c>
      <c r="MH18" s="7"/>
      <c r="MI18" s="18">
        <v>631</v>
      </c>
      <c r="MJ18" s="12">
        <v>631</v>
      </c>
      <c r="MK18" s="7"/>
      <c r="ML18" s="16"/>
      <c r="MM18" s="18">
        <v>631</v>
      </c>
      <c r="MN18" s="12">
        <v>631</v>
      </c>
      <c r="MO18" s="7"/>
      <c r="MP18" s="18">
        <v>631</v>
      </c>
      <c r="MQ18" s="12">
        <v>631</v>
      </c>
      <c r="MR18" s="7"/>
      <c r="MS18" s="18">
        <v>631</v>
      </c>
      <c r="MT18" s="12">
        <v>631</v>
      </c>
      <c r="MU18" s="7"/>
      <c r="MV18" s="18">
        <v>631</v>
      </c>
      <c r="MW18" s="12">
        <v>631</v>
      </c>
      <c r="MX18" s="7"/>
      <c r="MY18" s="18">
        <v>631</v>
      </c>
      <c r="MZ18" s="12">
        <v>631</v>
      </c>
      <c r="NA18" s="7"/>
      <c r="NB18" s="18">
        <v>631</v>
      </c>
      <c r="NC18" s="12">
        <v>631</v>
      </c>
      <c r="ND18" s="7"/>
      <c r="NE18" s="16"/>
      <c r="NF18" s="18">
        <v>631</v>
      </c>
      <c r="NG18" s="12">
        <v>631</v>
      </c>
      <c r="NH18" s="7"/>
      <c r="NI18" s="18">
        <v>631</v>
      </c>
      <c r="NJ18" s="12">
        <v>631</v>
      </c>
      <c r="NK18" s="7"/>
      <c r="NL18" s="18">
        <v>631</v>
      </c>
      <c r="NM18" s="12">
        <v>631</v>
      </c>
      <c r="NN18" s="7"/>
      <c r="NO18" s="18">
        <v>631</v>
      </c>
      <c r="NP18" s="12">
        <v>631</v>
      </c>
      <c r="NQ18" s="7"/>
      <c r="NR18" s="18">
        <v>631</v>
      </c>
      <c r="NS18" s="12">
        <v>631</v>
      </c>
      <c r="NT18" s="7"/>
      <c r="NU18" s="18">
        <v>631</v>
      </c>
      <c r="NV18" s="12">
        <v>631</v>
      </c>
      <c r="NW18" s="7"/>
      <c r="NX18" s="16"/>
      <c r="NY18" s="18">
        <v>631</v>
      </c>
      <c r="NZ18" s="12">
        <v>631</v>
      </c>
      <c r="OA18" s="7"/>
      <c r="OB18" s="18">
        <v>631</v>
      </c>
      <c r="OC18" s="12">
        <v>631</v>
      </c>
      <c r="OD18" s="7"/>
      <c r="OE18" s="18">
        <v>631</v>
      </c>
      <c r="OF18" s="12">
        <v>631</v>
      </c>
      <c r="OG18" s="7"/>
      <c r="OH18" s="18">
        <v>631</v>
      </c>
      <c r="OI18" s="12">
        <v>631</v>
      </c>
      <c r="OJ18" s="7"/>
      <c r="OK18" s="18">
        <v>631</v>
      </c>
      <c r="OL18" s="12">
        <v>631</v>
      </c>
      <c r="OM18" s="7"/>
      <c r="ON18" s="18">
        <v>631</v>
      </c>
      <c r="OO18" s="12">
        <v>631</v>
      </c>
      <c r="OP18" s="7"/>
      <c r="OQ18" s="16"/>
      <c r="OR18" s="18">
        <v>631</v>
      </c>
      <c r="OS18" s="12">
        <v>631</v>
      </c>
      <c r="OT18" s="7"/>
      <c r="OU18" s="18">
        <v>631</v>
      </c>
      <c r="OV18" s="12">
        <v>631</v>
      </c>
      <c r="OW18" s="7"/>
      <c r="OX18" s="18">
        <v>631</v>
      </c>
      <c r="OY18" s="12">
        <v>631</v>
      </c>
      <c r="OZ18" s="7"/>
      <c r="PA18" s="18">
        <v>631</v>
      </c>
      <c r="PB18" s="12">
        <v>631</v>
      </c>
      <c r="PC18" s="7"/>
      <c r="PD18" s="18">
        <v>631</v>
      </c>
      <c r="PE18" s="12">
        <v>631</v>
      </c>
      <c r="PF18" s="7"/>
      <c r="PG18" s="18">
        <v>631</v>
      </c>
      <c r="PH18" s="12">
        <v>631</v>
      </c>
      <c r="PI18" s="7"/>
      <c r="PJ18" s="16"/>
      <c r="PK18" s="18">
        <v>631</v>
      </c>
      <c r="PL18" s="12">
        <v>631</v>
      </c>
      <c r="PM18" s="7"/>
      <c r="PN18" s="18">
        <v>631</v>
      </c>
      <c r="PO18" s="12">
        <v>631</v>
      </c>
      <c r="PP18" s="7"/>
      <c r="PQ18" s="18">
        <v>631</v>
      </c>
      <c r="PR18" s="12">
        <v>631</v>
      </c>
      <c r="PS18" s="7"/>
      <c r="PT18" s="18">
        <v>631</v>
      </c>
      <c r="PU18" s="12">
        <v>631</v>
      </c>
      <c r="PV18" s="7"/>
      <c r="PW18" s="18">
        <v>631</v>
      </c>
      <c r="PX18" s="12">
        <v>631</v>
      </c>
      <c r="PY18" s="7"/>
      <c r="PZ18" s="18">
        <v>631</v>
      </c>
      <c r="QA18" s="12">
        <v>631</v>
      </c>
      <c r="QB18" s="7"/>
      <c r="QC18" s="16"/>
      <c r="QD18" s="18">
        <v>631</v>
      </c>
      <c r="QE18" s="12">
        <v>631</v>
      </c>
      <c r="QF18" s="7"/>
      <c r="QG18" s="18">
        <v>631</v>
      </c>
      <c r="QH18" s="12">
        <v>631</v>
      </c>
      <c r="QI18" s="7"/>
      <c r="QJ18" s="18">
        <v>631</v>
      </c>
      <c r="QK18" s="12">
        <v>631</v>
      </c>
      <c r="QL18" s="7"/>
      <c r="QM18" s="18">
        <v>631</v>
      </c>
      <c r="QN18" s="12">
        <v>631</v>
      </c>
      <c r="QO18" s="7"/>
      <c r="QP18" s="18">
        <v>631</v>
      </c>
      <c r="QQ18" s="12">
        <v>631</v>
      </c>
      <c r="QR18" s="7"/>
      <c r="QS18" s="18">
        <v>631</v>
      </c>
      <c r="QT18" s="12">
        <v>631</v>
      </c>
      <c r="QU18" s="7"/>
      <c r="QV18" s="16"/>
      <c r="QW18" s="18">
        <v>631</v>
      </c>
      <c r="QX18" s="12">
        <v>631</v>
      </c>
      <c r="QY18" s="7"/>
      <c r="QZ18" s="18">
        <v>631</v>
      </c>
      <c r="RA18" s="12">
        <v>631</v>
      </c>
      <c r="RB18" s="7"/>
      <c r="RC18" s="16"/>
      <c r="RD18" s="18">
        <v>631</v>
      </c>
      <c r="RE18" s="12">
        <v>631</v>
      </c>
      <c r="RF18" s="7"/>
      <c r="RG18" s="18">
        <v>631</v>
      </c>
      <c r="RH18" s="12">
        <v>631</v>
      </c>
      <c r="RI18" s="7"/>
      <c r="RJ18" s="18">
        <v>631</v>
      </c>
      <c r="RK18" s="12">
        <v>631</v>
      </c>
      <c r="RL18" s="7"/>
      <c r="RM18" s="16"/>
      <c r="RN18" s="18">
        <v>631</v>
      </c>
      <c r="RO18" s="12">
        <v>631</v>
      </c>
      <c r="RP18" s="7"/>
      <c r="RQ18" s="18">
        <v>631</v>
      </c>
      <c r="RR18" s="12">
        <v>631</v>
      </c>
      <c r="RS18" s="7"/>
      <c r="RT18" s="18">
        <v>631</v>
      </c>
      <c r="RU18" s="12">
        <v>631</v>
      </c>
      <c r="RV18" s="7"/>
      <c r="RW18" s="18">
        <v>631</v>
      </c>
      <c r="RX18" s="12">
        <v>631</v>
      </c>
      <c r="RY18" s="7"/>
      <c r="RZ18" s="18">
        <v>631</v>
      </c>
      <c r="SA18" s="12">
        <v>631</v>
      </c>
      <c r="SB18" s="7"/>
      <c r="SC18" s="18">
        <v>631</v>
      </c>
      <c r="SD18" s="12">
        <v>631</v>
      </c>
      <c r="SE18" s="7"/>
      <c r="SF18" s="18">
        <v>631</v>
      </c>
      <c r="SG18" s="12">
        <v>631</v>
      </c>
      <c r="SH18" s="7"/>
      <c r="SI18" s="18">
        <v>631</v>
      </c>
      <c r="SJ18" s="12">
        <v>631</v>
      </c>
      <c r="SK18" s="7"/>
      <c r="SL18" s="18">
        <v>631</v>
      </c>
      <c r="SM18" s="12">
        <v>631</v>
      </c>
      <c r="SN18" s="7"/>
      <c r="SO18" s="18">
        <v>631</v>
      </c>
      <c r="SP18" s="12">
        <v>631</v>
      </c>
      <c r="SQ18" s="7"/>
      <c r="SR18" s="16"/>
      <c r="SS18" s="16"/>
      <c r="ST18" s="18">
        <v>631</v>
      </c>
      <c r="SU18" s="12">
        <v>631</v>
      </c>
      <c r="SV18" s="7"/>
      <c r="SW18" s="18">
        <v>631</v>
      </c>
      <c r="SX18" s="12">
        <v>631</v>
      </c>
      <c r="SY18" s="7"/>
      <c r="SZ18" s="18">
        <v>631</v>
      </c>
      <c r="TA18" s="12">
        <v>631</v>
      </c>
      <c r="TB18" s="7"/>
      <c r="TC18" s="18">
        <v>631</v>
      </c>
      <c r="TD18" s="12">
        <v>631</v>
      </c>
      <c r="TE18" s="7"/>
      <c r="TF18" s="18">
        <v>631</v>
      </c>
      <c r="TG18" s="12">
        <v>631</v>
      </c>
      <c r="TH18" s="7"/>
      <c r="TI18" s="18">
        <v>631</v>
      </c>
      <c r="TJ18" s="12">
        <v>631</v>
      </c>
      <c r="TK18" s="7"/>
      <c r="TL18" s="18">
        <v>631</v>
      </c>
      <c r="TM18" s="12">
        <v>631</v>
      </c>
      <c r="TN18" s="7"/>
      <c r="TO18" s="18">
        <v>631</v>
      </c>
      <c r="TP18" s="12">
        <v>631</v>
      </c>
      <c r="TQ18" s="7"/>
      <c r="TR18" s="16"/>
      <c r="TS18" s="18">
        <v>631</v>
      </c>
      <c r="TT18" s="12">
        <v>631</v>
      </c>
      <c r="TU18" s="7"/>
      <c r="TV18" s="18">
        <v>631</v>
      </c>
      <c r="TW18" s="12">
        <v>631</v>
      </c>
      <c r="TX18" s="7"/>
      <c r="TY18" s="18">
        <v>631</v>
      </c>
      <c r="TZ18" s="12">
        <v>631</v>
      </c>
      <c r="UA18" s="7"/>
      <c r="UB18" s="18">
        <v>631</v>
      </c>
      <c r="UC18" s="12">
        <v>631</v>
      </c>
      <c r="UD18" s="7"/>
      <c r="UE18" s="18">
        <v>631</v>
      </c>
      <c r="UF18" s="12">
        <v>631</v>
      </c>
      <c r="UG18" s="7"/>
      <c r="UH18" s="18">
        <v>631</v>
      </c>
      <c r="UI18" s="12">
        <v>631</v>
      </c>
      <c r="UJ18" s="7"/>
      <c r="UK18" s="16"/>
      <c r="UL18" s="16"/>
      <c r="UM18" s="18">
        <v>631</v>
      </c>
      <c r="UN18" s="12">
        <v>631</v>
      </c>
      <c r="UO18" s="7"/>
      <c r="UP18" s="18">
        <v>631</v>
      </c>
      <c r="UQ18" s="12">
        <v>631</v>
      </c>
      <c r="UR18" s="7"/>
      <c r="US18" s="18">
        <v>631</v>
      </c>
      <c r="UT18" s="12">
        <v>631</v>
      </c>
      <c r="UU18" s="7"/>
      <c r="UV18" s="18">
        <v>631</v>
      </c>
      <c r="UW18" s="12">
        <v>631</v>
      </c>
      <c r="UX18" s="7"/>
      <c r="UY18" s="18">
        <v>631</v>
      </c>
      <c r="UZ18" s="12">
        <v>631</v>
      </c>
      <c r="VA18" s="7"/>
      <c r="VB18" s="16"/>
      <c r="VC18" s="18">
        <v>631</v>
      </c>
      <c r="VD18" s="12">
        <v>631</v>
      </c>
      <c r="VE18" s="7"/>
      <c r="VF18" s="18">
        <v>631</v>
      </c>
      <c r="VG18" s="12">
        <v>631</v>
      </c>
      <c r="VH18" s="7"/>
      <c r="VI18" s="18">
        <v>631</v>
      </c>
      <c r="VJ18" s="12">
        <v>631</v>
      </c>
      <c r="VK18" s="7"/>
      <c r="VL18" s="18">
        <v>631</v>
      </c>
      <c r="VM18" s="12">
        <v>631</v>
      </c>
      <c r="VN18" s="7"/>
      <c r="VO18" s="18">
        <v>631</v>
      </c>
      <c r="VP18" s="12">
        <v>631</v>
      </c>
      <c r="VQ18" s="7"/>
      <c r="VR18" s="18">
        <v>631</v>
      </c>
      <c r="VS18" s="12">
        <v>631</v>
      </c>
      <c r="VT18" s="7"/>
      <c r="VU18" s="16"/>
      <c r="VV18" s="16"/>
      <c r="VW18" s="18">
        <v>631</v>
      </c>
      <c r="VX18" s="12">
        <v>631</v>
      </c>
      <c r="VY18" s="7"/>
      <c r="VZ18" s="18">
        <v>631</v>
      </c>
      <c r="WA18" s="12">
        <v>631</v>
      </c>
      <c r="WB18" s="7"/>
      <c r="WC18" s="18">
        <v>631</v>
      </c>
      <c r="WD18" s="12">
        <v>631</v>
      </c>
      <c r="WE18" s="7"/>
      <c r="WF18" s="18">
        <v>631</v>
      </c>
      <c r="WG18" s="12">
        <v>631</v>
      </c>
      <c r="WH18" s="7"/>
      <c r="WI18" s="18">
        <v>631</v>
      </c>
      <c r="WJ18" s="12">
        <v>631</v>
      </c>
      <c r="WK18" s="7"/>
      <c r="WL18" s="18">
        <v>631</v>
      </c>
      <c r="WM18" s="12">
        <v>631</v>
      </c>
      <c r="WN18" s="7"/>
      <c r="WO18" s="18">
        <v>631</v>
      </c>
      <c r="WP18" s="12">
        <v>631</v>
      </c>
      <c r="WQ18" s="7"/>
      <c r="WR18" s="18">
        <v>631</v>
      </c>
      <c r="WS18" s="12">
        <v>631</v>
      </c>
      <c r="WT18" s="7"/>
      <c r="WU18" s="18">
        <v>631</v>
      </c>
      <c r="WV18" s="12">
        <v>631</v>
      </c>
      <c r="WW18" s="7"/>
      <c r="WX18" s="18">
        <v>631</v>
      </c>
      <c r="WY18" s="12">
        <v>631</v>
      </c>
      <c r="WZ18" s="7"/>
      <c r="XA18" s="18">
        <v>631</v>
      </c>
      <c r="XB18" s="12">
        <v>631</v>
      </c>
      <c r="XC18" s="7"/>
      <c r="XD18" s="18">
        <v>631</v>
      </c>
      <c r="XE18" s="12">
        <v>631</v>
      </c>
      <c r="XF18" s="7"/>
      <c r="XG18" s="16"/>
      <c r="XH18" s="18">
        <v>631</v>
      </c>
      <c r="XI18" s="12">
        <v>631</v>
      </c>
      <c r="XJ18" s="7"/>
      <c r="XK18" s="18">
        <v>631</v>
      </c>
      <c r="XL18" s="12">
        <v>631</v>
      </c>
      <c r="XM18" s="7"/>
      <c r="XN18" s="18">
        <v>631</v>
      </c>
      <c r="XO18" s="12">
        <v>631</v>
      </c>
      <c r="XP18" s="7"/>
      <c r="XQ18" s="18">
        <v>631</v>
      </c>
      <c r="XR18" s="12">
        <v>631</v>
      </c>
      <c r="XS18" s="7"/>
      <c r="XT18" s="18">
        <v>631</v>
      </c>
      <c r="XU18" s="12">
        <v>631</v>
      </c>
      <c r="XV18" s="7"/>
      <c r="XW18" s="18">
        <v>631</v>
      </c>
      <c r="XX18" s="12">
        <v>631</v>
      </c>
      <c r="XY18" s="7"/>
      <c r="XZ18" s="18">
        <v>631</v>
      </c>
      <c r="YA18" s="12">
        <v>631</v>
      </c>
      <c r="YB18" s="7"/>
      <c r="YC18" s="18">
        <v>631</v>
      </c>
      <c r="YD18" s="12">
        <v>631</v>
      </c>
      <c r="YE18" s="7"/>
      <c r="YF18" s="18">
        <v>631</v>
      </c>
      <c r="YG18" s="12">
        <v>631</v>
      </c>
      <c r="YH18" s="7"/>
      <c r="YI18" s="18">
        <v>631</v>
      </c>
      <c r="YJ18" s="12">
        <v>631</v>
      </c>
      <c r="YK18" s="7"/>
      <c r="YL18" s="18">
        <v>631</v>
      </c>
      <c r="YM18" s="12">
        <v>631</v>
      </c>
      <c r="YN18" s="7"/>
      <c r="YO18" s="18">
        <v>631</v>
      </c>
      <c r="YP18" s="12">
        <v>631</v>
      </c>
      <c r="YQ18" s="7"/>
      <c r="YR18" s="18">
        <v>631</v>
      </c>
      <c r="YS18" s="12">
        <v>631</v>
      </c>
      <c r="YT18" s="7"/>
      <c r="YU18" s="16"/>
      <c r="YV18" s="18">
        <v>631</v>
      </c>
      <c r="YW18" s="12">
        <v>631</v>
      </c>
      <c r="YX18" s="7"/>
      <c r="YY18" s="18">
        <v>631</v>
      </c>
      <c r="YZ18" s="12">
        <v>631</v>
      </c>
      <c r="ZA18" s="7"/>
      <c r="ZB18" s="18">
        <v>631</v>
      </c>
      <c r="ZC18" s="12">
        <v>631</v>
      </c>
      <c r="ZD18" s="7"/>
      <c r="ZE18" s="18">
        <v>631</v>
      </c>
      <c r="ZF18" s="12">
        <v>631</v>
      </c>
      <c r="ZG18" s="7"/>
      <c r="ZH18" s="18">
        <v>631</v>
      </c>
      <c r="ZI18" s="12">
        <v>631</v>
      </c>
      <c r="ZJ18" s="7"/>
      <c r="ZK18" s="18">
        <v>631</v>
      </c>
      <c r="ZL18" s="12">
        <v>631</v>
      </c>
      <c r="ZM18" s="7"/>
      <c r="ZN18" s="18">
        <v>631</v>
      </c>
      <c r="ZO18" s="12">
        <v>631</v>
      </c>
      <c r="ZP18" s="7"/>
      <c r="ZQ18" s="18">
        <v>631</v>
      </c>
      <c r="ZR18" s="12">
        <v>631</v>
      </c>
      <c r="ZS18" s="7"/>
      <c r="ZT18" s="18">
        <v>631</v>
      </c>
      <c r="ZU18" s="12">
        <v>631</v>
      </c>
      <c r="ZV18" s="7"/>
      <c r="ZW18" s="18">
        <v>631</v>
      </c>
      <c r="ZX18" s="12">
        <v>631</v>
      </c>
      <c r="ZY18" s="7"/>
      <c r="ZZ18" s="18">
        <v>631</v>
      </c>
      <c r="AAA18" s="12">
        <v>631</v>
      </c>
      <c r="AAB18" s="7"/>
      <c r="AAC18" s="18">
        <v>631</v>
      </c>
      <c r="AAD18" s="12">
        <v>631</v>
      </c>
      <c r="AAE18" s="7"/>
      <c r="AAF18" s="18">
        <v>631</v>
      </c>
      <c r="AAG18" s="12">
        <v>631</v>
      </c>
      <c r="AAH18" s="7"/>
      <c r="AAI18" s="16"/>
      <c r="AAJ18" s="18">
        <v>631</v>
      </c>
      <c r="AAK18" s="12">
        <v>631</v>
      </c>
      <c r="AAL18" s="7"/>
      <c r="AAM18" s="18">
        <v>631</v>
      </c>
      <c r="AAN18" s="12">
        <v>631</v>
      </c>
      <c r="AAO18" s="7"/>
      <c r="AAP18" s="18">
        <v>631</v>
      </c>
      <c r="AAQ18" s="12">
        <v>631</v>
      </c>
      <c r="AAR18" s="7"/>
      <c r="AAS18" s="18">
        <v>631</v>
      </c>
      <c r="AAT18" s="12">
        <v>631</v>
      </c>
      <c r="AAU18" s="7"/>
      <c r="AAV18" s="18">
        <v>631</v>
      </c>
      <c r="AAW18" s="12">
        <v>631</v>
      </c>
      <c r="AAX18" s="7"/>
      <c r="AAY18" s="18">
        <v>631</v>
      </c>
      <c r="AAZ18" s="12">
        <v>631</v>
      </c>
      <c r="ABA18" s="7"/>
      <c r="ABB18" s="16"/>
      <c r="ABC18" s="18">
        <v>631</v>
      </c>
      <c r="ABD18" s="12">
        <v>631</v>
      </c>
      <c r="ABE18" s="7"/>
      <c r="ABF18" s="18">
        <v>631</v>
      </c>
      <c r="ABG18" s="12">
        <v>631</v>
      </c>
      <c r="ABH18" s="7"/>
      <c r="ABI18" s="18">
        <v>631</v>
      </c>
      <c r="ABJ18" s="12">
        <v>631</v>
      </c>
      <c r="ABK18" s="7"/>
      <c r="ABL18" s="18">
        <v>631</v>
      </c>
      <c r="ABM18" s="12">
        <v>631</v>
      </c>
      <c r="ABN18" s="7"/>
      <c r="ABO18" s="18">
        <v>631</v>
      </c>
      <c r="ABP18" s="12">
        <v>631</v>
      </c>
      <c r="ABQ18" s="7"/>
      <c r="ABR18" s="18">
        <v>631</v>
      </c>
      <c r="ABS18" s="12">
        <v>631</v>
      </c>
      <c r="ABT18" s="7"/>
      <c r="ABU18" s="16"/>
      <c r="ABV18" s="18">
        <v>631</v>
      </c>
      <c r="ABW18" s="12">
        <v>631</v>
      </c>
      <c r="ABX18" s="7"/>
      <c r="ABY18" s="18">
        <v>631</v>
      </c>
      <c r="ABZ18" s="12">
        <v>631</v>
      </c>
      <c r="ACA18" s="7"/>
      <c r="ACB18" s="18">
        <v>631</v>
      </c>
      <c r="ACC18" s="12">
        <v>631</v>
      </c>
      <c r="ACD18" s="7"/>
      <c r="ACE18" s="18">
        <v>631</v>
      </c>
      <c r="ACF18" s="12">
        <v>631</v>
      </c>
      <c r="ACG18" s="7"/>
      <c r="ACH18" s="18">
        <v>631</v>
      </c>
      <c r="ACI18" s="12">
        <v>631</v>
      </c>
      <c r="ACJ18" s="7"/>
      <c r="ACK18" s="18">
        <v>631</v>
      </c>
      <c r="ACL18" s="12">
        <v>631</v>
      </c>
      <c r="ACM18" s="7"/>
      <c r="ACN18" s="16"/>
      <c r="ACO18" s="18">
        <v>631</v>
      </c>
      <c r="ACP18" s="12">
        <v>631</v>
      </c>
      <c r="ACQ18" s="7"/>
      <c r="ACR18" s="18">
        <v>631</v>
      </c>
      <c r="ACS18" s="12">
        <v>631</v>
      </c>
      <c r="ACT18" s="7"/>
      <c r="ACU18" s="18">
        <v>631</v>
      </c>
      <c r="ACV18" s="12">
        <v>631</v>
      </c>
      <c r="ACW18" s="7"/>
      <c r="ACX18" s="18">
        <v>631</v>
      </c>
      <c r="ACY18" s="12">
        <v>631</v>
      </c>
      <c r="ACZ18" s="7"/>
      <c r="ADA18" s="18">
        <v>631</v>
      </c>
      <c r="ADB18" s="12">
        <v>631</v>
      </c>
      <c r="ADC18" s="7"/>
      <c r="ADD18" s="18">
        <v>631</v>
      </c>
      <c r="ADE18" s="12">
        <v>631</v>
      </c>
      <c r="ADF18" s="7"/>
      <c r="ADG18" s="16"/>
      <c r="ADH18" s="18">
        <v>631</v>
      </c>
      <c r="ADI18" s="12">
        <v>631</v>
      </c>
      <c r="ADJ18" s="7"/>
      <c r="ADK18" s="18">
        <v>631</v>
      </c>
      <c r="ADL18" s="12">
        <v>631</v>
      </c>
      <c r="ADM18" s="7"/>
      <c r="ADN18" s="18">
        <v>631</v>
      </c>
      <c r="ADO18" s="12">
        <v>631</v>
      </c>
      <c r="ADP18" s="7"/>
      <c r="ADQ18" s="18">
        <v>631</v>
      </c>
      <c r="ADR18" s="12">
        <v>631</v>
      </c>
      <c r="ADS18" s="7"/>
      <c r="ADT18" s="18">
        <v>631</v>
      </c>
      <c r="ADU18" s="12">
        <v>631</v>
      </c>
      <c r="ADV18" s="7"/>
      <c r="ADW18" s="16"/>
      <c r="ADX18" s="16"/>
      <c r="ADY18" s="16"/>
      <c r="ADZ18" s="18">
        <v>631</v>
      </c>
      <c r="AEA18" s="12">
        <v>631</v>
      </c>
      <c r="AEB18" s="7"/>
      <c r="AEC18" s="18">
        <v>631</v>
      </c>
      <c r="AED18" s="12">
        <v>631</v>
      </c>
      <c r="AEE18" s="7"/>
      <c r="AEF18" s="18">
        <v>631</v>
      </c>
      <c r="AEG18" s="12">
        <v>631</v>
      </c>
      <c r="AEH18" s="7"/>
      <c r="AEI18" s="18">
        <v>631</v>
      </c>
      <c r="AEJ18" s="16"/>
      <c r="AEK18" s="7"/>
      <c r="AEL18" s="18">
        <v>631</v>
      </c>
      <c r="AEM18" s="12">
        <v>631</v>
      </c>
      <c r="AEN18" s="7"/>
      <c r="AEO18" s="16"/>
      <c r="AEP18" s="18">
        <v>631</v>
      </c>
      <c r="AEQ18" s="12">
        <v>631</v>
      </c>
      <c r="AER18" s="7"/>
      <c r="AES18" s="18">
        <v>631</v>
      </c>
      <c r="AET18" s="12">
        <v>631</v>
      </c>
      <c r="AEU18" s="7"/>
      <c r="AEV18" s="18">
        <v>631</v>
      </c>
      <c r="AEW18" s="12">
        <v>631</v>
      </c>
      <c r="AEX18" s="7"/>
      <c r="AEY18" s="18">
        <v>631</v>
      </c>
      <c r="AEZ18" s="12">
        <v>631</v>
      </c>
      <c r="AFA18" s="7"/>
      <c r="AFB18" s="18">
        <v>631</v>
      </c>
      <c r="AFC18" s="12">
        <v>631</v>
      </c>
      <c r="AFD18" s="7"/>
      <c r="AFE18" s="18">
        <v>631</v>
      </c>
      <c r="AFF18" s="12">
        <v>631</v>
      </c>
      <c r="AFG18" s="7"/>
      <c r="AFH18" s="16"/>
      <c r="AFI18" s="18">
        <v>631</v>
      </c>
      <c r="AFJ18" s="12">
        <v>631</v>
      </c>
      <c r="AFK18" s="7"/>
      <c r="AFL18" s="18">
        <v>631</v>
      </c>
      <c r="AFM18" s="12">
        <v>631</v>
      </c>
      <c r="AFN18" s="7"/>
      <c r="AFO18" s="18">
        <v>631</v>
      </c>
      <c r="AFP18" s="12">
        <v>631</v>
      </c>
      <c r="AFQ18" s="7"/>
      <c r="AFR18" s="18">
        <v>631</v>
      </c>
      <c r="AFS18" s="12">
        <v>631</v>
      </c>
      <c r="AFT18" s="7"/>
      <c r="AFU18" s="18">
        <v>631</v>
      </c>
      <c r="AFV18" s="12">
        <v>631</v>
      </c>
      <c r="AFW18" s="7"/>
      <c r="AFX18" s="18">
        <v>631</v>
      </c>
      <c r="AFY18" s="12">
        <v>631</v>
      </c>
      <c r="AFZ18" s="7"/>
      <c r="AGA18" s="18">
        <v>631</v>
      </c>
      <c r="AGB18" s="12">
        <v>631</v>
      </c>
      <c r="AGC18" s="7"/>
      <c r="AGD18" s="18">
        <v>631</v>
      </c>
      <c r="AGE18" s="12">
        <v>631</v>
      </c>
      <c r="AGF18" s="7"/>
      <c r="AGG18" s="18">
        <v>631</v>
      </c>
      <c r="AGH18" s="12">
        <v>631</v>
      </c>
      <c r="AGI18" s="7"/>
      <c r="AGJ18" s="18">
        <v>631</v>
      </c>
      <c r="AGK18" s="12">
        <v>631</v>
      </c>
      <c r="AGL18" s="7"/>
      <c r="AGM18" s="18">
        <v>631</v>
      </c>
      <c r="AGN18" s="12">
        <v>631</v>
      </c>
      <c r="AGO18" s="7"/>
      <c r="AGP18" s="18">
        <v>631</v>
      </c>
      <c r="AGQ18" s="12">
        <v>631</v>
      </c>
      <c r="AGR18" s="7"/>
      <c r="AGS18" s="18">
        <v>631</v>
      </c>
      <c r="AGT18" s="12">
        <v>631</v>
      </c>
      <c r="AGU18" s="7"/>
      <c r="AGV18" s="16"/>
      <c r="AGW18" s="18">
        <v>631</v>
      </c>
      <c r="AGX18" s="12">
        <v>631</v>
      </c>
      <c r="AGY18" s="7"/>
      <c r="AGZ18" s="18">
        <v>631</v>
      </c>
      <c r="AHA18" s="12">
        <v>631</v>
      </c>
      <c r="AHB18" s="7"/>
      <c r="AHC18" s="18">
        <v>631</v>
      </c>
      <c r="AHD18" s="12">
        <v>631</v>
      </c>
      <c r="AHE18" s="7"/>
      <c r="AHF18" s="18">
        <v>631</v>
      </c>
      <c r="AHG18" s="12">
        <v>631</v>
      </c>
      <c r="AHH18" s="7"/>
      <c r="AHI18" s="18">
        <v>631</v>
      </c>
      <c r="AHJ18" s="12">
        <v>631</v>
      </c>
      <c r="AHK18" s="7"/>
      <c r="AHL18" s="18">
        <v>631</v>
      </c>
      <c r="AHM18" s="12">
        <v>631</v>
      </c>
      <c r="AHN18" s="7"/>
      <c r="AHO18" s="16"/>
      <c r="AHP18" s="18">
        <v>631</v>
      </c>
      <c r="AHQ18" s="12">
        <v>631</v>
      </c>
      <c r="AHR18" s="7"/>
      <c r="AHS18" s="18">
        <v>631</v>
      </c>
      <c r="AHT18" s="12">
        <v>631</v>
      </c>
      <c r="AHU18" s="7"/>
      <c r="AHV18" s="18">
        <v>631</v>
      </c>
      <c r="AHW18" s="12">
        <v>631</v>
      </c>
      <c r="AHX18" s="7"/>
      <c r="AHY18" s="18">
        <v>631</v>
      </c>
      <c r="AHZ18" s="12">
        <v>631</v>
      </c>
      <c r="AIA18" s="7"/>
      <c r="AIB18" s="18">
        <v>631</v>
      </c>
      <c r="AIC18" s="12">
        <v>631</v>
      </c>
      <c r="AID18" s="7"/>
      <c r="AIE18" s="16"/>
      <c r="AIF18" s="16"/>
      <c r="AIG18" s="18">
        <v>631</v>
      </c>
      <c r="AIH18" s="12">
        <v>631</v>
      </c>
      <c r="AII18" s="7"/>
      <c r="AIJ18" s="18">
        <v>631</v>
      </c>
      <c r="AIK18" s="12">
        <v>631</v>
      </c>
      <c r="AIL18" s="7"/>
      <c r="AIM18" s="18">
        <v>631</v>
      </c>
      <c r="AIN18" s="12">
        <v>631</v>
      </c>
      <c r="AIO18" s="7"/>
      <c r="AIP18" s="18">
        <v>631</v>
      </c>
      <c r="AIQ18" s="12">
        <v>631</v>
      </c>
      <c r="AIR18" s="7"/>
      <c r="AIS18" s="16"/>
      <c r="AIT18" s="18">
        <v>631</v>
      </c>
      <c r="AIU18" s="12">
        <v>631</v>
      </c>
      <c r="AIV18" s="7"/>
      <c r="AIW18" s="18">
        <v>631</v>
      </c>
      <c r="AIX18" s="12">
        <v>631</v>
      </c>
      <c r="AIY18" s="7"/>
      <c r="AIZ18" s="18">
        <v>631</v>
      </c>
      <c r="AJA18" s="12">
        <v>631</v>
      </c>
      <c r="AJB18" s="7"/>
      <c r="AJC18" s="18">
        <v>631</v>
      </c>
      <c r="AJD18" s="12">
        <v>631</v>
      </c>
      <c r="AJE18" s="7"/>
      <c r="AJF18" s="18">
        <v>631</v>
      </c>
      <c r="AJG18" s="12">
        <v>631</v>
      </c>
      <c r="AJH18" s="7"/>
      <c r="AJI18" s="18">
        <v>631</v>
      </c>
      <c r="AJJ18" s="12">
        <v>631</v>
      </c>
      <c r="AJK18" s="7"/>
      <c r="AJL18" s="18">
        <v>631</v>
      </c>
      <c r="AJM18" s="12">
        <v>631</v>
      </c>
      <c r="AJN18" s="7"/>
      <c r="AJO18" s="18">
        <v>631</v>
      </c>
      <c r="AJP18" s="12">
        <v>631</v>
      </c>
      <c r="AJQ18" s="7"/>
      <c r="AJR18" s="16"/>
      <c r="AJS18" s="18">
        <v>631</v>
      </c>
      <c r="AJT18" s="12">
        <v>631</v>
      </c>
      <c r="AJU18" s="7"/>
      <c r="AJV18" s="18">
        <v>631</v>
      </c>
      <c r="AJW18" s="12">
        <v>631</v>
      </c>
      <c r="AJX18" s="7"/>
      <c r="AJY18" s="18">
        <v>631</v>
      </c>
      <c r="AJZ18" s="12">
        <v>631</v>
      </c>
      <c r="AKA18" s="7"/>
      <c r="AKB18" s="18">
        <v>631</v>
      </c>
      <c r="AKC18" s="12">
        <v>631</v>
      </c>
      <c r="AKD18" s="7"/>
      <c r="AKE18" s="18">
        <v>631</v>
      </c>
      <c r="AKF18" s="12">
        <v>631</v>
      </c>
      <c r="AKG18" s="7"/>
      <c r="AKH18" s="18">
        <v>631</v>
      </c>
      <c r="AKI18" s="12">
        <v>631</v>
      </c>
      <c r="AKJ18" s="7"/>
      <c r="AKK18" s="16"/>
      <c r="AKL18" s="18">
        <v>631</v>
      </c>
      <c r="AKM18" s="12">
        <v>631</v>
      </c>
      <c r="AKN18" s="7"/>
      <c r="AKO18" s="18">
        <v>631</v>
      </c>
      <c r="AKP18" s="12">
        <v>631</v>
      </c>
      <c r="AKQ18" s="7"/>
      <c r="AKR18" s="18">
        <v>631</v>
      </c>
      <c r="AKS18" s="12">
        <v>631</v>
      </c>
      <c r="AKT18" s="7"/>
      <c r="AKU18" s="18">
        <v>631</v>
      </c>
      <c r="AKV18" s="12">
        <v>631</v>
      </c>
      <c r="AKW18" s="7"/>
      <c r="AKX18" s="18">
        <v>631</v>
      </c>
      <c r="AKY18" s="12">
        <v>631</v>
      </c>
      <c r="AKZ18" s="7"/>
      <c r="ALA18" s="18">
        <v>631</v>
      </c>
      <c r="ALB18" s="12">
        <v>631</v>
      </c>
      <c r="ALC18" s="7"/>
      <c r="ALD18" s="16"/>
      <c r="ALE18" s="18">
        <v>631</v>
      </c>
      <c r="ALF18" s="12">
        <v>631</v>
      </c>
      <c r="ALG18" s="7"/>
      <c r="ALH18" s="18">
        <v>631</v>
      </c>
      <c r="ALI18" s="12">
        <v>631</v>
      </c>
      <c r="ALJ18" s="7"/>
      <c r="ALK18" s="18">
        <v>631</v>
      </c>
      <c r="ALL18" s="12">
        <v>631</v>
      </c>
      <c r="ALM18" s="7"/>
      <c r="ALN18" s="18">
        <v>631</v>
      </c>
      <c r="ALO18" s="12">
        <v>631</v>
      </c>
      <c r="ALP18" s="7"/>
      <c r="ALQ18" s="18">
        <v>631</v>
      </c>
      <c r="ALR18" s="12">
        <v>631</v>
      </c>
      <c r="ALS18" s="7"/>
      <c r="ALT18" s="18">
        <v>631</v>
      </c>
      <c r="ALU18" s="12">
        <v>631</v>
      </c>
      <c r="ALV18" s="7"/>
      <c r="ALW18" s="16"/>
      <c r="ALX18" s="18">
        <v>631</v>
      </c>
      <c r="ALY18" s="12">
        <v>631</v>
      </c>
      <c r="ALZ18" s="7"/>
      <c r="AMA18" s="18">
        <v>631</v>
      </c>
      <c r="AMB18" s="12">
        <v>631</v>
      </c>
      <c r="AMC18" s="7"/>
      <c r="AMD18" s="18">
        <v>631</v>
      </c>
      <c r="AME18" s="12">
        <v>631</v>
      </c>
      <c r="AMF18" s="7"/>
      <c r="AMG18" s="18">
        <v>631</v>
      </c>
      <c r="AMH18" s="12">
        <v>631</v>
      </c>
      <c r="AMI18" s="7"/>
      <c r="AMJ18" s="18">
        <v>631</v>
      </c>
      <c r="AMK18" s="12">
        <v>631</v>
      </c>
      <c r="AML18" s="7"/>
      <c r="AMM18" s="18">
        <v>631</v>
      </c>
      <c r="AMN18" s="12">
        <v>631</v>
      </c>
      <c r="AMO18" s="7"/>
      <c r="AMP18" s="16"/>
      <c r="AMQ18" s="18">
        <v>631</v>
      </c>
      <c r="AMR18" s="12">
        <v>631</v>
      </c>
      <c r="AMS18" s="7"/>
      <c r="AMT18" s="18">
        <v>631</v>
      </c>
      <c r="AMU18" s="12">
        <v>631</v>
      </c>
      <c r="AMV18" s="7"/>
      <c r="AMW18" s="18">
        <v>631</v>
      </c>
      <c r="AMX18" s="12">
        <v>631</v>
      </c>
      <c r="AMY18" s="7"/>
      <c r="AMZ18" s="18">
        <v>631</v>
      </c>
      <c r="ANA18" s="12">
        <v>631</v>
      </c>
      <c r="ANB18" s="7"/>
      <c r="ANC18" s="18">
        <v>631</v>
      </c>
      <c r="AND18" s="12">
        <v>631</v>
      </c>
      <c r="ANE18" s="7"/>
      <c r="ANF18" s="18">
        <v>631</v>
      </c>
      <c r="ANG18" s="12">
        <v>631</v>
      </c>
      <c r="ANH18" s="7"/>
      <c r="ANI18" s="16"/>
      <c r="ANJ18" s="18">
        <v>631</v>
      </c>
      <c r="ANK18" s="12">
        <v>631</v>
      </c>
      <c r="ANL18" s="7"/>
      <c r="ANM18" s="18">
        <v>631</v>
      </c>
      <c r="ANN18" s="12">
        <v>631</v>
      </c>
      <c r="ANO18" s="7"/>
      <c r="ANP18" s="18">
        <v>631</v>
      </c>
      <c r="ANQ18" s="12">
        <v>631</v>
      </c>
      <c r="ANR18" s="7"/>
      <c r="ANS18" s="16"/>
      <c r="ANT18" s="18">
        <v>631</v>
      </c>
      <c r="ANU18" s="12">
        <v>631</v>
      </c>
      <c r="ANV18" s="7"/>
      <c r="ANW18" s="18">
        <v>631</v>
      </c>
      <c r="ANX18" s="12">
        <v>631</v>
      </c>
      <c r="ANY18" s="7"/>
      <c r="ANZ18" s="18">
        <v>631</v>
      </c>
      <c r="AOA18" s="12">
        <v>631</v>
      </c>
      <c r="AOB18" s="7"/>
      <c r="AOC18" s="18">
        <v>631</v>
      </c>
      <c r="AOD18" s="12">
        <v>631</v>
      </c>
      <c r="AOE18" s="7"/>
      <c r="AOF18" s="18">
        <v>631</v>
      </c>
      <c r="AOG18" s="12">
        <v>631</v>
      </c>
      <c r="AOH18" s="7"/>
      <c r="AOI18" s="18">
        <v>631</v>
      </c>
      <c r="AOJ18" s="12">
        <v>631</v>
      </c>
      <c r="AOK18" s="7"/>
      <c r="AOL18" s="18">
        <v>631</v>
      </c>
      <c r="AOM18" s="12">
        <v>631</v>
      </c>
      <c r="AON18" s="7"/>
      <c r="AOO18" s="18">
        <v>631</v>
      </c>
      <c r="AOP18" s="12">
        <v>631</v>
      </c>
      <c r="AOQ18" s="7"/>
      <c r="AOR18" s="18">
        <v>631</v>
      </c>
      <c r="AOS18" s="12">
        <v>631</v>
      </c>
      <c r="AOT18" s="7"/>
      <c r="AOU18" s="16"/>
      <c r="AOV18" s="18">
        <v>631</v>
      </c>
      <c r="AOW18" s="12">
        <v>631</v>
      </c>
      <c r="AOX18" s="7"/>
      <c r="AOY18" s="18">
        <v>631</v>
      </c>
      <c r="AOZ18" s="12">
        <v>631</v>
      </c>
      <c r="APA18" s="7"/>
      <c r="APB18" s="18">
        <v>631</v>
      </c>
      <c r="APC18" s="12">
        <v>631</v>
      </c>
      <c r="APD18" s="7"/>
      <c r="APE18" s="18">
        <v>631</v>
      </c>
      <c r="APF18" s="12">
        <v>631</v>
      </c>
      <c r="APG18" s="7"/>
      <c r="APH18" s="18">
        <v>631</v>
      </c>
      <c r="API18" s="12">
        <v>631</v>
      </c>
      <c r="APJ18" s="7"/>
      <c r="APK18" s="18">
        <v>631</v>
      </c>
      <c r="APL18" s="12">
        <v>631</v>
      </c>
      <c r="APM18" s="7"/>
      <c r="APN18" s="18">
        <v>631</v>
      </c>
      <c r="APO18" s="12">
        <v>631</v>
      </c>
      <c r="APP18" s="7"/>
      <c r="APQ18" s="14"/>
      <c r="APR18" s="14"/>
      <c r="APS18" s="14"/>
      <c r="APT18" s="14"/>
      <c r="APU18" s="18">
        <v>631</v>
      </c>
      <c r="APV18" s="12">
        <v>631</v>
      </c>
      <c r="APW18" s="7"/>
      <c r="APX18" s="18">
        <v>631</v>
      </c>
      <c r="APY18" s="12">
        <v>631</v>
      </c>
      <c r="APZ18" s="7"/>
      <c r="AQA18" s="16"/>
      <c r="AQB18" s="18">
        <v>631</v>
      </c>
      <c r="AQC18" s="12">
        <v>631</v>
      </c>
      <c r="AQD18" s="7"/>
      <c r="AQE18" s="18">
        <v>631</v>
      </c>
      <c r="AQF18" s="12">
        <v>631</v>
      </c>
      <c r="AQG18" s="7"/>
      <c r="AQH18" s="18">
        <v>631</v>
      </c>
      <c r="AQI18" s="12">
        <v>631</v>
      </c>
      <c r="AQJ18" s="7"/>
      <c r="AQK18" s="18">
        <v>631</v>
      </c>
      <c r="AQL18" s="12">
        <v>631</v>
      </c>
      <c r="AQM18" s="7"/>
      <c r="AQN18" s="18">
        <v>631</v>
      </c>
      <c r="AQO18" s="12">
        <v>631</v>
      </c>
      <c r="AQP18" s="7"/>
      <c r="AQQ18" s="18">
        <v>631</v>
      </c>
      <c r="AQR18" s="12">
        <v>631</v>
      </c>
      <c r="AQS18" s="7"/>
      <c r="AQT18" s="16"/>
      <c r="AQU18" s="18">
        <v>631</v>
      </c>
      <c r="AQV18" s="12">
        <v>631</v>
      </c>
      <c r="AQW18" s="7"/>
      <c r="AQX18" s="18">
        <v>631</v>
      </c>
      <c r="AQY18" s="12">
        <v>631</v>
      </c>
      <c r="AQZ18" s="7"/>
      <c r="ARA18" s="18">
        <v>631</v>
      </c>
      <c r="ARB18" s="12">
        <v>631</v>
      </c>
      <c r="ARC18" s="7"/>
      <c r="ARD18" s="18">
        <v>631</v>
      </c>
      <c r="ARE18" s="12">
        <v>631</v>
      </c>
      <c r="ARF18" s="7"/>
      <c r="ARG18" s="18">
        <v>631</v>
      </c>
      <c r="ARH18" s="12">
        <v>631</v>
      </c>
      <c r="ARI18" s="7"/>
      <c r="ARJ18" s="18">
        <v>631</v>
      </c>
      <c r="ARK18" s="12">
        <v>631</v>
      </c>
      <c r="ARL18" s="7"/>
      <c r="ARM18" s="16"/>
      <c r="ARN18" s="18">
        <v>631</v>
      </c>
      <c r="ARO18" s="12">
        <v>631</v>
      </c>
      <c r="ARP18" s="7"/>
      <c r="ARQ18" s="18">
        <v>631</v>
      </c>
      <c r="ARR18" s="12">
        <v>631</v>
      </c>
      <c r="ARS18" s="7"/>
      <c r="ART18" s="18">
        <v>631</v>
      </c>
      <c r="ARU18" s="12">
        <v>631</v>
      </c>
      <c r="ARV18" s="7"/>
      <c r="ARW18" s="18">
        <v>631</v>
      </c>
      <c r="ARX18" s="12">
        <v>631</v>
      </c>
      <c r="ARY18" s="7"/>
      <c r="ARZ18" s="18">
        <v>631</v>
      </c>
      <c r="ASA18" s="12">
        <v>631</v>
      </c>
      <c r="ASB18" s="7"/>
      <c r="ASC18" s="18">
        <v>631</v>
      </c>
      <c r="ASD18" s="12">
        <v>631</v>
      </c>
      <c r="ASE18" s="7"/>
      <c r="ASF18" s="16"/>
      <c r="ASG18" s="18">
        <v>631</v>
      </c>
      <c r="ASH18" s="12">
        <v>631</v>
      </c>
      <c r="ASI18" s="7"/>
      <c r="ASJ18" s="18">
        <v>631</v>
      </c>
      <c r="ASK18" s="12">
        <v>631</v>
      </c>
      <c r="ASL18" s="7"/>
      <c r="ASM18" s="18">
        <v>631</v>
      </c>
      <c r="ASN18" s="12">
        <v>631</v>
      </c>
      <c r="ASO18" s="7"/>
      <c r="ASP18" s="18">
        <v>631</v>
      </c>
      <c r="ASQ18" s="12">
        <v>631</v>
      </c>
      <c r="ASR18" s="7"/>
      <c r="ASS18" s="18">
        <v>631</v>
      </c>
      <c r="AST18" s="12">
        <v>631</v>
      </c>
      <c r="ASU18" s="7"/>
      <c r="ASV18" s="18">
        <v>631</v>
      </c>
      <c r="ASW18" s="12">
        <v>631</v>
      </c>
      <c r="ASX18" s="7"/>
      <c r="ASY18" s="16"/>
      <c r="ASZ18" s="18">
        <v>631</v>
      </c>
      <c r="ATA18" s="12">
        <v>631</v>
      </c>
      <c r="ATB18" s="7"/>
      <c r="ATC18" s="18">
        <v>631</v>
      </c>
      <c r="ATD18" s="12">
        <v>631</v>
      </c>
      <c r="ATE18" s="7"/>
      <c r="ATF18" s="18">
        <v>631</v>
      </c>
      <c r="ATG18" s="12">
        <v>631</v>
      </c>
      <c r="ATH18" s="7"/>
      <c r="ATI18" s="18">
        <v>631</v>
      </c>
      <c r="ATJ18" s="12">
        <v>631</v>
      </c>
      <c r="ATK18" s="7"/>
      <c r="ATL18" s="18">
        <v>631</v>
      </c>
      <c r="ATM18" s="12">
        <v>631</v>
      </c>
      <c r="ATN18" s="7"/>
      <c r="ATO18" s="18">
        <v>631</v>
      </c>
      <c r="ATP18" s="12">
        <v>631</v>
      </c>
      <c r="ATQ18" s="7"/>
      <c r="ATR18" s="16"/>
      <c r="ATS18" s="18">
        <v>631</v>
      </c>
      <c r="ATT18" s="12">
        <v>631</v>
      </c>
      <c r="ATU18" s="7"/>
      <c r="ATV18" s="18">
        <v>631</v>
      </c>
      <c r="ATW18" s="12">
        <v>631</v>
      </c>
      <c r="ATX18" s="7"/>
      <c r="ATY18" s="18">
        <v>631</v>
      </c>
      <c r="ATZ18" s="12">
        <v>631</v>
      </c>
      <c r="AUA18" s="7"/>
      <c r="AUB18" s="18">
        <v>631</v>
      </c>
      <c r="AUC18" s="12">
        <v>631</v>
      </c>
      <c r="AUD18" s="7"/>
      <c r="AUE18" s="18">
        <v>631</v>
      </c>
      <c r="AUF18" s="12">
        <v>631</v>
      </c>
      <c r="AUG18" s="7"/>
      <c r="AUH18" s="18">
        <v>631</v>
      </c>
      <c r="AUI18" s="12">
        <v>631</v>
      </c>
      <c r="AUJ18" s="7"/>
      <c r="AUK18" s="16"/>
      <c r="AUL18" s="18">
        <v>631</v>
      </c>
      <c r="AUM18" s="12">
        <v>631</v>
      </c>
      <c r="AUN18" s="7"/>
      <c r="AUO18" s="18">
        <v>631</v>
      </c>
      <c r="AUP18" s="12">
        <v>631</v>
      </c>
      <c r="AUQ18" s="7"/>
      <c r="AUR18" s="18">
        <v>631</v>
      </c>
      <c r="AUS18" s="12">
        <v>631</v>
      </c>
      <c r="AUT18" s="7"/>
      <c r="AUU18" s="18">
        <v>631</v>
      </c>
      <c r="AUV18" s="12">
        <v>631</v>
      </c>
      <c r="AUW18" s="7"/>
      <c r="AUX18" s="18">
        <v>631</v>
      </c>
      <c r="AUY18" s="12">
        <v>631</v>
      </c>
      <c r="AUZ18" s="7"/>
      <c r="AVA18" s="18">
        <v>631</v>
      </c>
      <c r="AVB18" s="12">
        <v>631</v>
      </c>
      <c r="AVC18" s="7"/>
      <c r="AVD18" s="16"/>
      <c r="AVE18" s="18">
        <v>631</v>
      </c>
      <c r="AVF18" s="12">
        <v>631</v>
      </c>
      <c r="AVG18" s="7"/>
      <c r="AVH18" s="18">
        <v>631</v>
      </c>
      <c r="AVI18" s="12">
        <v>631</v>
      </c>
      <c r="AVJ18" s="7"/>
      <c r="AVK18" s="18">
        <v>631</v>
      </c>
      <c r="AVL18" s="12">
        <v>631</v>
      </c>
      <c r="AVM18" s="7"/>
      <c r="AVN18" s="18">
        <v>631</v>
      </c>
      <c r="AVO18" s="12">
        <v>631</v>
      </c>
      <c r="AVP18" s="7"/>
      <c r="AVQ18" s="18">
        <v>631</v>
      </c>
      <c r="AVR18" s="12">
        <v>631</v>
      </c>
      <c r="AVS18" s="7"/>
      <c r="AVT18" s="18">
        <v>631</v>
      </c>
      <c r="AVU18" s="12">
        <v>631</v>
      </c>
      <c r="AVV18" s="7"/>
      <c r="AVW18" s="16"/>
      <c r="AVX18" s="18">
        <v>631</v>
      </c>
      <c r="AVY18" s="12">
        <v>631</v>
      </c>
      <c r="AVZ18" s="7"/>
      <c r="AWA18" s="18">
        <v>631</v>
      </c>
      <c r="AWB18" s="12">
        <v>631</v>
      </c>
      <c r="AWC18" s="7"/>
      <c r="AWD18" s="18">
        <v>631</v>
      </c>
      <c r="AWE18" s="12">
        <v>631</v>
      </c>
      <c r="AWF18" s="7"/>
      <c r="AWG18" s="18">
        <v>631</v>
      </c>
      <c r="AWH18" s="12">
        <v>631</v>
      </c>
      <c r="AWI18" s="7"/>
      <c r="AWJ18" s="54"/>
      <c r="AWK18" s="54"/>
      <c r="AWL18" s="16"/>
      <c r="AWM18" s="54"/>
      <c r="AWN18" s="54"/>
      <c r="AWO18" s="54"/>
      <c r="AWP18" s="54"/>
      <c r="AWQ18" s="54"/>
      <c r="AWR18" s="54"/>
      <c r="AWS18" s="16"/>
      <c r="AWT18" s="54"/>
      <c r="AWU18" s="54"/>
      <c r="AWV18" s="54"/>
      <c r="AWW18" s="54"/>
      <c r="AWX18" s="54"/>
      <c r="AWY18" s="54"/>
      <c r="AWZ18" s="16"/>
      <c r="AXA18" s="54"/>
      <c r="AXB18" s="54"/>
      <c r="AXC18" s="54"/>
      <c r="AXD18" s="54"/>
      <c r="AXE18" s="54"/>
      <c r="AXF18" s="54"/>
      <c r="AXG18" s="16"/>
      <c r="AXH18" s="54"/>
      <c r="AXI18" s="54"/>
      <c r="AXJ18" s="54"/>
      <c r="AXK18" s="54"/>
      <c r="AXL18" s="54"/>
      <c r="AXM18" s="54"/>
      <c r="AXN18" s="16"/>
      <c r="AXO18" s="54"/>
      <c r="AXP18" s="54"/>
      <c r="AXQ18" s="54"/>
      <c r="AXR18" s="54"/>
      <c r="AXS18" s="54"/>
      <c r="AXT18" s="54"/>
      <c r="AXU18" s="16"/>
      <c r="AXV18" s="54"/>
      <c r="AXW18" s="54"/>
      <c r="AXX18" s="54"/>
      <c r="AXY18" s="54"/>
      <c r="AXZ18" s="54"/>
      <c r="AYA18" s="54"/>
      <c r="AYB18" s="16"/>
      <c r="AYC18" s="54"/>
      <c r="AYD18" s="54"/>
      <c r="AYE18" s="54"/>
      <c r="AYF18" s="54"/>
      <c r="AYG18" s="54"/>
      <c r="AYH18" s="54"/>
      <c r="AYI18" s="16"/>
      <c r="AYJ18" s="54"/>
      <c r="AYK18" s="54"/>
      <c r="AYL18" s="54"/>
      <c r="AYM18" s="54"/>
      <c r="AYN18" s="54"/>
      <c r="AYO18" s="54"/>
      <c r="AYP18" s="16"/>
      <c r="AYQ18" s="54"/>
      <c r="AYR18" s="54"/>
      <c r="AYS18" s="54"/>
      <c r="AYT18" s="54"/>
      <c r="AYU18" s="54"/>
      <c r="AYV18" s="54"/>
      <c r="AYW18" s="16"/>
      <c r="AYX18" s="54"/>
      <c r="AYY18" s="54"/>
      <c r="AYZ18" s="54"/>
      <c r="AZA18" s="54"/>
      <c r="AZB18" s="54"/>
      <c r="AZC18" s="54"/>
      <c r="AZD18" s="16"/>
      <c r="AZE18" s="54"/>
      <c r="AZF18" s="54"/>
      <c r="AZG18" s="54"/>
      <c r="AZH18" s="54"/>
      <c r="AZI18" s="54"/>
      <c r="AZJ18" s="54"/>
      <c r="AZK18" s="16"/>
      <c r="AZL18" s="54"/>
      <c r="AZM18" s="54"/>
      <c r="AZN18" s="54"/>
      <c r="AZO18" s="54"/>
      <c r="AZP18" s="54"/>
      <c r="AZQ18" s="54"/>
      <c r="AZR18" s="16"/>
      <c r="AZS18" s="54"/>
      <c r="AZT18" s="54"/>
      <c r="AZU18" s="54"/>
      <c r="AZV18" s="54"/>
      <c r="AZW18" s="54"/>
      <c r="AZX18" s="54"/>
      <c r="AZY18" s="16"/>
      <c r="AZZ18" s="54"/>
      <c r="BAA18" s="54"/>
      <c r="BAB18" s="54"/>
      <c r="BAC18" s="54"/>
      <c r="BAD18" s="54"/>
      <c r="BAE18" s="54"/>
      <c r="BAF18" s="16"/>
      <c r="BAG18" s="54"/>
      <c r="BAH18" s="54"/>
      <c r="BAI18" s="54"/>
      <c r="BAJ18" s="54"/>
      <c r="BAK18" s="54"/>
      <c r="BAL18" s="54"/>
      <c r="BAM18" s="16"/>
      <c r="BAN18" s="54"/>
      <c r="BAO18" s="54"/>
      <c r="BAP18" s="54"/>
      <c r="BAQ18" s="54"/>
      <c r="BAR18" s="54"/>
      <c r="BAS18" s="54"/>
      <c r="BAT18" s="16"/>
    </row>
    <row r="19" spans="1:1398" hidden="1">
      <c r="D19" s="10" t="s">
        <v>72</v>
      </c>
      <c r="E19" s="7"/>
      <c r="F19" s="18">
        <v>950</v>
      </c>
      <c r="G19" s="54">
        <v>1330</v>
      </c>
      <c r="H19" s="7"/>
      <c r="I19" s="16"/>
      <c r="J19" s="18">
        <v>950</v>
      </c>
      <c r="K19" s="54">
        <v>1330</v>
      </c>
      <c r="L19" s="7"/>
      <c r="M19" s="18">
        <v>950</v>
      </c>
      <c r="N19" s="54">
        <v>1330</v>
      </c>
      <c r="O19" s="7"/>
      <c r="P19" s="18">
        <v>950</v>
      </c>
      <c r="Q19" s="54">
        <v>1330</v>
      </c>
      <c r="R19" s="7"/>
      <c r="S19" s="18">
        <v>950</v>
      </c>
      <c r="T19" s="54">
        <v>1330</v>
      </c>
      <c r="U19" s="7"/>
      <c r="V19" s="18">
        <v>950</v>
      </c>
      <c r="W19" s="54">
        <v>1330</v>
      </c>
      <c r="X19" s="7"/>
      <c r="Y19" s="18">
        <v>950</v>
      </c>
      <c r="Z19" s="54">
        <v>1330</v>
      </c>
      <c r="AA19" s="7"/>
      <c r="AB19" s="16"/>
      <c r="AC19" s="18">
        <v>950</v>
      </c>
      <c r="AD19" s="54">
        <v>1330</v>
      </c>
      <c r="AE19" s="7"/>
      <c r="AF19" s="18">
        <v>950</v>
      </c>
      <c r="AG19" s="54">
        <v>1330</v>
      </c>
      <c r="AH19" s="7"/>
      <c r="AI19" s="18">
        <v>950</v>
      </c>
      <c r="AJ19" s="54">
        <v>1330</v>
      </c>
      <c r="AK19" s="7"/>
      <c r="AL19" s="18">
        <v>950</v>
      </c>
      <c r="AM19" s="54">
        <v>1330</v>
      </c>
      <c r="AN19" s="7"/>
      <c r="AO19" s="18">
        <v>950</v>
      </c>
      <c r="AP19" s="54">
        <v>1330</v>
      </c>
      <c r="AQ19" s="7"/>
      <c r="AR19" s="18">
        <v>950</v>
      </c>
      <c r="AS19" s="54">
        <v>1330</v>
      </c>
      <c r="AT19" s="7"/>
      <c r="AU19" s="16"/>
      <c r="AV19" s="18">
        <v>950</v>
      </c>
      <c r="AW19" s="54">
        <v>1330</v>
      </c>
      <c r="AX19" s="7"/>
      <c r="AY19" s="18">
        <v>950</v>
      </c>
      <c r="AZ19" s="54">
        <v>1330</v>
      </c>
      <c r="BA19" s="7"/>
      <c r="BB19" s="18">
        <v>950</v>
      </c>
      <c r="BC19" s="54">
        <v>1330</v>
      </c>
      <c r="BD19" s="7"/>
      <c r="BE19" s="18">
        <v>950</v>
      </c>
      <c r="BF19" s="54">
        <v>1330</v>
      </c>
      <c r="BG19" s="7"/>
      <c r="BH19" s="18">
        <v>950</v>
      </c>
      <c r="BI19" s="54">
        <v>1330</v>
      </c>
      <c r="BJ19" s="7"/>
      <c r="BK19" s="18">
        <v>950</v>
      </c>
      <c r="BL19" s="54">
        <v>1330</v>
      </c>
      <c r="BM19" s="7"/>
      <c r="BN19" s="16"/>
      <c r="BO19" s="18">
        <v>950</v>
      </c>
      <c r="BP19" s="54">
        <v>1330</v>
      </c>
      <c r="BQ19" s="7"/>
      <c r="BR19" s="18">
        <v>950</v>
      </c>
      <c r="BS19" s="54">
        <v>1330</v>
      </c>
      <c r="BT19" s="7"/>
      <c r="BU19" s="18">
        <v>950</v>
      </c>
      <c r="BV19" s="54">
        <v>1330</v>
      </c>
      <c r="BW19" s="7"/>
      <c r="BX19" s="18">
        <v>950</v>
      </c>
      <c r="BY19" s="54">
        <v>1330</v>
      </c>
      <c r="BZ19" s="7"/>
      <c r="CA19" s="18">
        <v>950</v>
      </c>
      <c r="CB19" s="54">
        <v>1330</v>
      </c>
      <c r="CC19" s="7"/>
      <c r="CD19" s="18">
        <v>950</v>
      </c>
      <c r="CE19" s="54">
        <v>1330</v>
      </c>
      <c r="CF19" s="7"/>
      <c r="CG19" s="16"/>
      <c r="CH19" s="16"/>
      <c r="CI19" s="18">
        <v>950</v>
      </c>
      <c r="CJ19" s="54">
        <v>1330</v>
      </c>
      <c r="CK19" s="7"/>
      <c r="CL19" s="16"/>
      <c r="CM19" s="18">
        <v>950</v>
      </c>
      <c r="CN19" s="54">
        <v>1330</v>
      </c>
      <c r="CO19" s="7"/>
      <c r="CP19" s="18">
        <v>950</v>
      </c>
      <c r="CQ19" s="54">
        <v>1330</v>
      </c>
      <c r="CR19" s="7"/>
      <c r="CS19" s="18">
        <v>950</v>
      </c>
      <c r="CT19" s="54">
        <v>1330</v>
      </c>
      <c r="CU19" s="7"/>
      <c r="CV19" s="16"/>
      <c r="CW19" s="18">
        <v>950</v>
      </c>
      <c r="CX19" s="54">
        <v>1330</v>
      </c>
      <c r="CY19" s="7"/>
      <c r="CZ19" s="18">
        <v>950</v>
      </c>
      <c r="DA19" s="54">
        <v>1330</v>
      </c>
      <c r="DB19" s="7"/>
      <c r="DC19" s="18">
        <v>950</v>
      </c>
      <c r="DD19" s="54">
        <v>1330</v>
      </c>
      <c r="DE19" s="7"/>
      <c r="DF19" s="18">
        <v>950</v>
      </c>
      <c r="DG19" s="54">
        <v>1330</v>
      </c>
      <c r="DH19" s="7"/>
      <c r="DI19" s="18">
        <v>950</v>
      </c>
      <c r="DJ19" s="54">
        <v>1330</v>
      </c>
      <c r="DK19" s="7"/>
      <c r="DL19" s="16"/>
      <c r="DM19" s="16"/>
      <c r="DN19" s="18">
        <v>950</v>
      </c>
      <c r="DO19" s="54">
        <v>1330</v>
      </c>
      <c r="DP19" s="7"/>
      <c r="DQ19" s="18">
        <v>950</v>
      </c>
      <c r="DR19" s="54">
        <v>1330</v>
      </c>
      <c r="DS19" s="7"/>
      <c r="DT19" s="18">
        <v>950</v>
      </c>
      <c r="DU19" s="54">
        <v>1330</v>
      </c>
      <c r="DV19" s="7"/>
      <c r="DW19" s="18">
        <v>950</v>
      </c>
      <c r="DX19" s="54">
        <v>1330</v>
      </c>
      <c r="DY19" s="7"/>
      <c r="DZ19" s="18">
        <v>950</v>
      </c>
      <c r="EA19" s="54">
        <v>1330</v>
      </c>
      <c r="EB19" s="7"/>
      <c r="EC19" s="18">
        <v>950</v>
      </c>
      <c r="ED19" s="54">
        <v>1330</v>
      </c>
      <c r="EE19" s="7"/>
      <c r="EF19" s="16"/>
      <c r="EG19" s="18">
        <v>950</v>
      </c>
      <c r="EH19" s="54">
        <v>1330</v>
      </c>
      <c r="EI19" s="7"/>
      <c r="EJ19" s="18">
        <v>950</v>
      </c>
      <c r="EK19" s="54">
        <v>1330</v>
      </c>
      <c r="EL19" s="7"/>
      <c r="EM19" s="18">
        <v>950</v>
      </c>
      <c r="EN19" s="54">
        <v>1330</v>
      </c>
      <c r="EO19" s="7"/>
      <c r="EP19" s="18">
        <v>950</v>
      </c>
      <c r="EQ19" s="54">
        <v>1330</v>
      </c>
      <c r="ER19" s="7"/>
      <c r="ES19" s="18">
        <v>950</v>
      </c>
      <c r="ET19" s="54">
        <v>1330</v>
      </c>
      <c r="EU19" s="7"/>
      <c r="EV19" s="18">
        <v>950</v>
      </c>
      <c r="EW19" s="54">
        <v>1330</v>
      </c>
      <c r="EX19" s="7"/>
      <c r="EY19" s="18">
        <v>950</v>
      </c>
      <c r="EZ19" s="54">
        <v>1330</v>
      </c>
      <c r="FA19" s="7"/>
      <c r="FB19" s="18">
        <v>950</v>
      </c>
      <c r="FC19" s="54">
        <v>1330</v>
      </c>
      <c r="FD19" s="7"/>
      <c r="FE19" s="18">
        <v>950</v>
      </c>
      <c r="FF19" s="54">
        <v>1330</v>
      </c>
      <c r="FG19" s="7"/>
      <c r="FH19" s="18">
        <v>950</v>
      </c>
      <c r="FI19" s="54">
        <v>1330</v>
      </c>
      <c r="FJ19" s="7"/>
      <c r="FK19" s="16"/>
      <c r="FL19" s="16"/>
      <c r="FM19" s="16"/>
      <c r="FN19" s="16"/>
      <c r="FO19" s="18">
        <v>950</v>
      </c>
      <c r="FP19" s="54">
        <v>1330</v>
      </c>
      <c r="FQ19" s="7"/>
      <c r="FR19" s="18">
        <v>950</v>
      </c>
      <c r="FS19" s="54">
        <v>1330</v>
      </c>
      <c r="FT19" s="7"/>
      <c r="FU19" s="18">
        <v>950</v>
      </c>
      <c r="FV19" s="54">
        <v>1330</v>
      </c>
      <c r="FW19" s="7"/>
      <c r="FX19" s="16"/>
      <c r="FY19" s="18">
        <v>1535</v>
      </c>
      <c r="FZ19" s="54">
        <v>1570</v>
      </c>
      <c r="GA19" s="7"/>
      <c r="GB19" s="18">
        <v>950</v>
      </c>
      <c r="GC19" s="54">
        <v>1330</v>
      </c>
      <c r="GD19" s="7"/>
      <c r="GE19" s="16"/>
      <c r="GF19" s="18">
        <v>1535</v>
      </c>
      <c r="GG19" s="54">
        <v>1570</v>
      </c>
      <c r="GH19" s="7"/>
      <c r="GI19" s="18">
        <v>950</v>
      </c>
      <c r="GJ19" s="54">
        <v>1330</v>
      </c>
      <c r="GK19" s="7"/>
      <c r="GL19" s="18">
        <v>950</v>
      </c>
      <c r="GM19" s="54">
        <v>1330</v>
      </c>
      <c r="GN19" s="7"/>
      <c r="GO19" s="18">
        <v>950</v>
      </c>
      <c r="GP19" s="54">
        <v>1330</v>
      </c>
      <c r="GQ19" s="7"/>
      <c r="GR19" s="18">
        <v>950</v>
      </c>
      <c r="GS19" s="54">
        <v>1330</v>
      </c>
      <c r="GT19" s="7"/>
      <c r="GU19" s="18">
        <v>950</v>
      </c>
      <c r="GV19" s="54">
        <v>1330</v>
      </c>
      <c r="GW19" s="7"/>
      <c r="GX19" s="16"/>
      <c r="GY19" s="18">
        <v>1535</v>
      </c>
      <c r="GZ19" s="54">
        <v>1570</v>
      </c>
      <c r="HA19" s="7"/>
      <c r="HB19" s="18">
        <v>950</v>
      </c>
      <c r="HC19" s="54">
        <v>1330</v>
      </c>
      <c r="HD19" s="7"/>
      <c r="HE19" s="18">
        <v>950</v>
      </c>
      <c r="HF19" s="54">
        <v>1330</v>
      </c>
      <c r="HG19" s="7"/>
      <c r="HH19" s="18">
        <v>950</v>
      </c>
      <c r="HI19" s="54">
        <v>1330</v>
      </c>
      <c r="HJ19" s="7"/>
      <c r="HK19" s="18">
        <v>950</v>
      </c>
      <c r="HL19" s="54">
        <v>1330</v>
      </c>
      <c r="HM19" s="7"/>
      <c r="HN19" s="18">
        <v>950</v>
      </c>
      <c r="HO19" s="54">
        <v>1330</v>
      </c>
      <c r="HP19" s="7"/>
      <c r="HQ19" s="16"/>
      <c r="HR19" s="18">
        <v>1535</v>
      </c>
      <c r="HS19" s="54">
        <v>1570</v>
      </c>
      <c r="HT19" s="7"/>
      <c r="HU19" s="18">
        <v>950</v>
      </c>
      <c r="HV19" s="54">
        <v>1330</v>
      </c>
      <c r="HW19" s="7"/>
      <c r="HX19" s="18">
        <v>950</v>
      </c>
      <c r="HY19" s="54">
        <v>1330</v>
      </c>
      <c r="HZ19" s="7"/>
      <c r="IA19" s="18">
        <v>950</v>
      </c>
      <c r="IB19" s="54">
        <v>1330</v>
      </c>
      <c r="IC19" s="7"/>
      <c r="ID19" s="18">
        <v>950</v>
      </c>
      <c r="IE19" s="54">
        <v>1330</v>
      </c>
      <c r="IF19" s="7"/>
      <c r="IG19" s="18">
        <v>950</v>
      </c>
      <c r="IH19" s="54">
        <v>1330</v>
      </c>
      <c r="II19" s="7"/>
      <c r="IJ19" s="16"/>
      <c r="IK19" s="18">
        <v>1535</v>
      </c>
      <c r="IL19" s="54">
        <v>1570</v>
      </c>
      <c r="IM19" s="7"/>
      <c r="IN19" s="18">
        <v>950</v>
      </c>
      <c r="IO19" s="54">
        <v>1330</v>
      </c>
      <c r="IP19" s="7"/>
      <c r="IQ19" s="18">
        <v>950</v>
      </c>
      <c r="IR19" s="54">
        <v>1330</v>
      </c>
      <c r="IS19" s="7"/>
      <c r="IT19" s="18">
        <v>950</v>
      </c>
      <c r="IU19" s="54">
        <v>1330</v>
      </c>
      <c r="IV19" s="7"/>
      <c r="IW19" s="18">
        <v>950</v>
      </c>
      <c r="IX19" s="54">
        <v>1330</v>
      </c>
      <c r="IY19" s="7"/>
      <c r="IZ19" s="18">
        <v>950</v>
      </c>
      <c r="JA19" s="54">
        <v>1330</v>
      </c>
      <c r="JB19" s="7"/>
      <c r="JC19" s="16"/>
      <c r="JD19" s="18">
        <v>1535</v>
      </c>
      <c r="JE19" s="54">
        <v>1570</v>
      </c>
      <c r="JF19" s="7"/>
      <c r="JG19" s="18">
        <v>950</v>
      </c>
      <c r="JH19" s="54">
        <v>1570</v>
      </c>
      <c r="JI19" s="7"/>
      <c r="JJ19" s="18">
        <v>950</v>
      </c>
      <c r="JK19" s="54">
        <v>1570</v>
      </c>
      <c r="JL19" s="7"/>
      <c r="JM19" s="18">
        <v>950</v>
      </c>
      <c r="JN19" s="54">
        <v>1570</v>
      </c>
      <c r="JO19" s="7"/>
      <c r="JP19" s="18">
        <v>950</v>
      </c>
      <c r="JQ19" s="54">
        <v>1570</v>
      </c>
      <c r="JR19" s="7"/>
      <c r="JS19" s="18">
        <v>950</v>
      </c>
      <c r="JT19" s="54">
        <v>1570</v>
      </c>
      <c r="JU19" s="7"/>
      <c r="JV19" s="16"/>
      <c r="JW19" s="18">
        <v>1535</v>
      </c>
      <c r="JX19" s="54">
        <v>1570</v>
      </c>
      <c r="JY19" s="7"/>
      <c r="JZ19" s="18">
        <v>950</v>
      </c>
      <c r="KA19" s="54">
        <v>1570</v>
      </c>
      <c r="KB19" s="7"/>
      <c r="KC19" s="18">
        <v>950</v>
      </c>
      <c r="KD19" s="54">
        <v>1570</v>
      </c>
      <c r="KE19" s="7"/>
      <c r="KF19" s="18">
        <v>950</v>
      </c>
      <c r="KG19" s="54">
        <v>1570</v>
      </c>
      <c r="KH19" s="7"/>
      <c r="KI19" s="18">
        <v>950</v>
      </c>
      <c r="KJ19" s="54">
        <v>1570</v>
      </c>
      <c r="KK19" s="7"/>
      <c r="KL19" s="18">
        <v>950</v>
      </c>
      <c r="KM19" s="54">
        <v>1570</v>
      </c>
      <c r="KN19" s="7"/>
      <c r="KO19" s="16"/>
      <c r="KP19" s="18">
        <v>1535</v>
      </c>
      <c r="KQ19" s="54">
        <v>1570</v>
      </c>
      <c r="KR19" s="7"/>
      <c r="KS19" s="18">
        <v>950</v>
      </c>
      <c r="KT19" s="54">
        <v>1570</v>
      </c>
      <c r="KU19" s="7"/>
      <c r="KV19" s="18">
        <v>950</v>
      </c>
      <c r="KW19" s="54">
        <v>1570</v>
      </c>
      <c r="KX19" s="7"/>
      <c r="KY19" s="18">
        <v>950</v>
      </c>
      <c r="KZ19" s="54">
        <v>1570</v>
      </c>
      <c r="LA19" s="7"/>
      <c r="LB19" s="18">
        <v>950</v>
      </c>
      <c r="LC19" s="54">
        <v>1570</v>
      </c>
      <c r="LD19" s="7"/>
      <c r="LE19" s="18">
        <v>950</v>
      </c>
      <c r="LF19" s="54">
        <v>1570</v>
      </c>
      <c r="LG19" s="7"/>
      <c r="LH19" s="18">
        <v>950</v>
      </c>
      <c r="LI19" s="54">
        <v>1570</v>
      </c>
      <c r="LJ19" s="7"/>
      <c r="LK19" s="18">
        <v>950</v>
      </c>
      <c r="LL19" s="54">
        <v>1570</v>
      </c>
      <c r="LM19" s="7"/>
      <c r="LN19" s="16"/>
      <c r="LO19" s="16"/>
      <c r="LP19" s="16"/>
      <c r="LQ19" s="16"/>
      <c r="LR19" s="16"/>
      <c r="LS19" s="16"/>
      <c r="LT19" s="18">
        <v>950</v>
      </c>
      <c r="LU19" s="54">
        <v>1570</v>
      </c>
      <c r="LV19" s="7"/>
      <c r="LW19" s="18">
        <v>950</v>
      </c>
      <c r="LX19" s="54">
        <v>1570</v>
      </c>
      <c r="LY19" s="7"/>
      <c r="LZ19" s="18">
        <v>950</v>
      </c>
      <c r="MA19" s="54">
        <v>1570</v>
      </c>
      <c r="MB19" s="7"/>
      <c r="MC19" s="18">
        <v>950</v>
      </c>
      <c r="MD19" s="54">
        <v>1570</v>
      </c>
      <c r="ME19" s="7"/>
      <c r="MF19" s="18">
        <v>950</v>
      </c>
      <c r="MG19" s="54">
        <v>1570</v>
      </c>
      <c r="MH19" s="7"/>
      <c r="MI19" s="18">
        <v>950</v>
      </c>
      <c r="MJ19" s="54">
        <v>1570</v>
      </c>
      <c r="MK19" s="7"/>
      <c r="ML19" s="16"/>
      <c r="MM19" s="18">
        <v>950</v>
      </c>
      <c r="MN19" s="54">
        <v>1570</v>
      </c>
      <c r="MO19" s="7"/>
      <c r="MP19" s="18">
        <v>950</v>
      </c>
      <c r="MQ19" s="54">
        <v>1570</v>
      </c>
      <c r="MR19" s="7"/>
      <c r="MS19" s="18">
        <v>950</v>
      </c>
      <c r="MT19" s="54">
        <v>1570</v>
      </c>
      <c r="MU19" s="7"/>
      <c r="MV19" s="18">
        <v>950</v>
      </c>
      <c r="MW19" s="54">
        <v>1570</v>
      </c>
      <c r="MX19" s="7"/>
      <c r="MY19" s="18">
        <v>950</v>
      </c>
      <c r="MZ19" s="54">
        <v>1570</v>
      </c>
      <c r="NA19" s="7"/>
      <c r="NB19" s="18">
        <v>950</v>
      </c>
      <c r="NC19" s="54">
        <v>1570</v>
      </c>
      <c r="ND19" s="7"/>
      <c r="NE19" s="16"/>
      <c r="NF19" s="18">
        <v>950</v>
      </c>
      <c r="NG19" s="54">
        <v>1570</v>
      </c>
      <c r="NH19" s="7"/>
      <c r="NI19" s="18">
        <v>950</v>
      </c>
      <c r="NJ19" s="54">
        <v>1570</v>
      </c>
      <c r="NK19" s="7"/>
      <c r="NL19" s="18">
        <v>950</v>
      </c>
      <c r="NM19" s="54">
        <v>1570</v>
      </c>
      <c r="NN19" s="7"/>
      <c r="NO19" s="18">
        <v>950</v>
      </c>
      <c r="NP19" s="54">
        <v>1570</v>
      </c>
      <c r="NQ19" s="7"/>
      <c r="NR19" s="18">
        <v>950</v>
      </c>
      <c r="NS19" s="54">
        <v>1570</v>
      </c>
      <c r="NT19" s="7"/>
      <c r="NU19" s="18">
        <v>950</v>
      </c>
      <c r="NV19" s="54">
        <v>1570</v>
      </c>
      <c r="NW19" s="7"/>
      <c r="NX19" s="16"/>
      <c r="NY19" s="18">
        <v>950</v>
      </c>
      <c r="NZ19" s="54">
        <v>1570</v>
      </c>
      <c r="OA19" s="7"/>
      <c r="OB19" s="18">
        <v>950</v>
      </c>
      <c r="OC19" s="54">
        <v>1570</v>
      </c>
      <c r="OD19" s="7"/>
      <c r="OE19" s="18">
        <v>950</v>
      </c>
      <c r="OF19" s="54">
        <v>1570</v>
      </c>
      <c r="OG19" s="7"/>
      <c r="OH19" s="18">
        <v>950</v>
      </c>
      <c r="OI19" s="54">
        <v>1570</v>
      </c>
      <c r="OJ19" s="7"/>
      <c r="OK19" s="18">
        <v>950</v>
      </c>
      <c r="OL19" s="54">
        <v>1570</v>
      </c>
      <c r="OM19" s="7"/>
      <c r="ON19" s="18">
        <v>950</v>
      </c>
      <c r="OO19" s="54">
        <v>1570</v>
      </c>
      <c r="OP19" s="7"/>
      <c r="OQ19" s="16"/>
      <c r="OR19" s="18">
        <v>950</v>
      </c>
      <c r="OS19" s="54">
        <v>1570</v>
      </c>
      <c r="OT19" s="7"/>
      <c r="OU19" s="18">
        <v>950</v>
      </c>
      <c r="OV19" s="54">
        <v>1570</v>
      </c>
      <c r="OW19" s="7"/>
      <c r="OX19" s="18">
        <v>950</v>
      </c>
      <c r="OY19" s="54">
        <v>1570</v>
      </c>
      <c r="OZ19" s="7"/>
      <c r="PA19" s="18">
        <v>950</v>
      </c>
      <c r="PB19" s="54">
        <v>1570</v>
      </c>
      <c r="PC19" s="7"/>
      <c r="PD19" s="18">
        <v>950</v>
      </c>
      <c r="PE19" s="54">
        <v>1570</v>
      </c>
      <c r="PF19" s="7"/>
      <c r="PG19" s="18">
        <v>950</v>
      </c>
      <c r="PH19" s="54">
        <v>1570</v>
      </c>
      <c r="PI19" s="7"/>
      <c r="PJ19" s="16"/>
      <c r="PK19" s="18">
        <v>950</v>
      </c>
      <c r="PL19" s="54">
        <v>1570</v>
      </c>
      <c r="PM19" s="7"/>
      <c r="PN19" s="18">
        <v>950</v>
      </c>
      <c r="PO19" s="54">
        <v>1570</v>
      </c>
      <c r="PP19" s="7"/>
      <c r="PQ19" s="18">
        <v>950</v>
      </c>
      <c r="PR19" s="54">
        <v>1570</v>
      </c>
      <c r="PS19" s="7"/>
      <c r="PT19" s="18">
        <v>950</v>
      </c>
      <c r="PU19" s="54">
        <v>1570</v>
      </c>
      <c r="PV19" s="7"/>
      <c r="PW19" s="18">
        <v>950</v>
      </c>
      <c r="PX19" s="54">
        <v>1570</v>
      </c>
      <c r="PY19" s="7"/>
      <c r="PZ19" s="18">
        <v>950</v>
      </c>
      <c r="QA19" s="54">
        <v>1570</v>
      </c>
      <c r="QB19" s="7"/>
      <c r="QC19" s="16"/>
      <c r="QD19" s="18">
        <v>950</v>
      </c>
      <c r="QE19" s="54">
        <v>1570</v>
      </c>
      <c r="QF19" s="7"/>
      <c r="QG19" s="18">
        <v>950</v>
      </c>
      <c r="QH19" s="54">
        <v>1570</v>
      </c>
      <c r="QI19" s="7"/>
      <c r="QJ19" s="18">
        <v>950</v>
      </c>
      <c r="QK19" s="54">
        <v>1570</v>
      </c>
      <c r="QL19" s="7"/>
      <c r="QM19" s="18">
        <v>950</v>
      </c>
      <c r="QN19" s="54">
        <v>1570</v>
      </c>
      <c r="QO19" s="7"/>
      <c r="QP19" s="18">
        <v>950</v>
      </c>
      <c r="QQ19" s="54">
        <v>1570</v>
      </c>
      <c r="QR19" s="7"/>
      <c r="QS19" s="18">
        <v>950</v>
      </c>
      <c r="QT19" s="54">
        <v>1570</v>
      </c>
      <c r="QU19" s="7"/>
      <c r="QV19" s="16"/>
      <c r="QW19" s="18">
        <v>950</v>
      </c>
      <c r="QX19" s="54">
        <v>1570</v>
      </c>
      <c r="QY19" s="7"/>
      <c r="QZ19" s="18">
        <v>950</v>
      </c>
      <c r="RA19" s="54">
        <v>1570</v>
      </c>
      <c r="RB19" s="7"/>
      <c r="RC19" s="16"/>
      <c r="RD19" s="18">
        <v>950</v>
      </c>
      <c r="RE19" s="54">
        <v>1570</v>
      </c>
      <c r="RF19" s="7"/>
      <c r="RG19" s="18">
        <v>950</v>
      </c>
      <c r="RH19" s="54">
        <v>1570</v>
      </c>
      <c r="RI19" s="7"/>
      <c r="RJ19" s="18">
        <v>950</v>
      </c>
      <c r="RK19" s="54">
        <v>1570</v>
      </c>
      <c r="RL19" s="7"/>
      <c r="RM19" s="16"/>
      <c r="RN19" s="18">
        <v>950</v>
      </c>
      <c r="RO19" s="54">
        <v>1570</v>
      </c>
      <c r="RP19" s="7"/>
      <c r="RQ19" s="18">
        <v>950</v>
      </c>
      <c r="RR19" s="54">
        <v>1570</v>
      </c>
      <c r="RS19" s="7"/>
      <c r="RT19" s="18">
        <v>950</v>
      </c>
      <c r="RU19" s="54">
        <v>1570</v>
      </c>
      <c r="RV19" s="7"/>
      <c r="RW19" s="18">
        <v>950</v>
      </c>
      <c r="RX19" s="54">
        <v>1570</v>
      </c>
      <c r="RY19" s="7"/>
      <c r="RZ19" s="18">
        <v>950</v>
      </c>
      <c r="SA19" s="54">
        <v>1570</v>
      </c>
      <c r="SB19" s="7"/>
      <c r="SC19" s="18">
        <v>950</v>
      </c>
      <c r="SD19" s="54">
        <v>1570</v>
      </c>
      <c r="SE19" s="7"/>
      <c r="SF19" s="18">
        <v>950</v>
      </c>
      <c r="SG19" s="54">
        <v>1570</v>
      </c>
      <c r="SH19" s="7"/>
      <c r="SI19" s="18">
        <v>950</v>
      </c>
      <c r="SJ19" s="54">
        <v>1570</v>
      </c>
      <c r="SK19" s="7"/>
      <c r="SL19" s="18">
        <v>950</v>
      </c>
      <c r="SM19" s="54">
        <v>1570</v>
      </c>
      <c r="SN19" s="7"/>
      <c r="SO19" s="18">
        <v>950</v>
      </c>
      <c r="SP19" s="54">
        <v>1570</v>
      </c>
      <c r="SQ19" s="7"/>
      <c r="SR19" s="16"/>
      <c r="SS19" s="16"/>
      <c r="ST19" s="18">
        <v>950</v>
      </c>
      <c r="SU19" s="54">
        <v>1570</v>
      </c>
      <c r="SV19" s="7"/>
      <c r="SW19" s="18">
        <v>950</v>
      </c>
      <c r="SX19" s="54">
        <v>1570</v>
      </c>
      <c r="SY19" s="7"/>
      <c r="SZ19" s="18">
        <v>950</v>
      </c>
      <c r="TA19" s="54">
        <v>1570</v>
      </c>
      <c r="TB19" s="7"/>
      <c r="TC19" s="18">
        <v>950</v>
      </c>
      <c r="TD19" s="54">
        <v>1570</v>
      </c>
      <c r="TE19" s="7"/>
      <c r="TF19" s="18">
        <v>950</v>
      </c>
      <c r="TG19" s="54">
        <v>1570</v>
      </c>
      <c r="TH19" s="7"/>
      <c r="TI19" s="18">
        <v>950</v>
      </c>
      <c r="TJ19" s="54">
        <v>1570</v>
      </c>
      <c r="TK19" s="7"/>
      <c r="TL19" s="18">
        <v>950</v>
      </c>
      <c r="TM19" s="54">
        <v>1570</v>
      </c>
      <c r="TN19" s="7"/>
      <c r="TO19" s="18">
        <v>950</v>
      </c>
      <c r="TP19" s="54">
        <v>1570</v>
      </c>
      <c r="TQ19" s="7"/>
      <c r="TR19" s="16"/>
      <c r="TS19" s="18">
        <v>950</v>
      </c>
      <c r="TT19" s="54">
        <v>1570</v>
      </c>
      <c r="TU19" s="7"/>
      <c r="TV19" s="18">
        <v>950</v>
      </c>
      <c r="TW19" s="54">
        <v>1570</v>
      </c>
      <c r="TX19" s="7"/>
      <c r="TY19" s="18">
        <v>950</v>
      </c>
      <c r="TZ19" s="54">
        <v>1570</v>
      </c>
      <c r="UA19" s="7"/>
      <c r="UB19" s="18">
        <v>950</v>
      </c>
      <c r="UC19" s="54">
        <v>1570</v>
      </c>
      <c r="UD19" s="7"/>
      <c r="UE19" s="18">
        <v>950</v>
      </c>
      <c r="UF19" s="54">
        <v>1570</v>
      </c>
      <c r="UG19" s="7"/>
      <c r="UH19" s="18">
        <v>950</v>
      </c>
      <c r="UI19" s="54">
        <v>1570</v>
      </c>
      <c r="UJ19" s="7"/>
      <c r="UK19" s="16"/>
      <c r="UL19" s="16"/>
      <c r="UM19" s="18">
        <v>950</v>
      </c>
      <c r="UN19" s="54">
        <v>1570</v>
      </c>
      <c r="UO19" s="7"/>
      <c r="UP19" s="18">
        <v>950</v>
      </c>
      <c r="UQ19" s="54">
        <v>1570</v>
      </c>
      <c r="UR19" s="7"/>
      <c r="US19" s="18">
        <v>950</v>
      </c>
      <c r="UT19" s="54">
        <v>1570</v>
      </c>
      <c r="UU19" s="7"/>
      <c r="UV19" s="18">
        <v>950</v>
      </c>
      <c r="UW19" s="54">
        <v>1570</v>
      </c>
      <c r="UX19" s="7"/>
      <c r="UY19" s="18">
        <v>950</v>
      </c>
      <c r="UZ19" s="54">
        <v>1570</v>
      </c>
      <c r="VA19" s="7"/>
      <c r="VB19" s="16"/>
      <c r="VC19" s="18">
        <v>950</v>
      </c>
      <c r="VD19" s="54">
        <v>1570</v>
      </c>
      <c r="VE19" s="7"/>
      <c r="VF19" s="18">
        <v>950</v>
      </c>
      <c r="VG19" s="54">
        <v>1570</v>
      </c>
      <c r="VH19" s="7"/>
      <c r="VI19" s="18">
        <v>950</v>
      </c>
      <c r="VJ19" s="54">
        <v>1570</v>
      </c>
      <c r="VK19" s="7"/>
      <c r="VL19" s="18">
        <v>950</v>
      </c>
      <c r="VM19" s="54">
        <v>1570</v>
      </c>
      <c r="VN19" s="7"/>
      <c r="VO19" s="18">
        <v>950</v>
      </c>
      <c r="VP19" s="54">
        <v>1570</v>
      </c>
      <c r="VQ19" s="7"/>
      <c r="VR19" s="18">
        <v>950</v>
      </c>
      <c r="VS19" s="54">
        <v>1570</v>
      </c>
      <c r="VT19" s="7"/>
      <c r="VU19" s="16"/>
      <c r="VV19" s="16"/>
      <c r="VW19" s="18">
        <v>950</v>
      </c>
      <c r="VX19" s="54">
        <v>1570</v>
      </c>
      <c r="VY19" s="7"/>
      <c r="VZ19" s="18">
        <v>950</v>
      </c>
      <c r="WA19" s="54">
        <v>1570</v>
      </c>
      <c r="WB19" s="7"/>
      <c r="WC19" s="18">
        <v>950</v>
      </c>
      <c r="WD19" s="54">
        <v>1570</v>
      </c>
      <c r="WE19" s="7"/>
      <c r="WF19" s="18">
        <v>950</v>
      </c>
      <c r="WG19" s="54">
        <v>1570</v>
      </c>
      <c r="WH19" s="7"/>
      <c r="WI19" s="18">
        <v>950</v>
      </c>
      <c r="WJ19" s="54">
        <v>1570</v>
      </c>
      <c r="WK19" s="7"/>
      <c r="WL19" s="18">
        <v>950</v>
      </c>
      <c r="WM19" s="54">
        <v>1570</v>
      </c>
      <c r="WN19" s="7"/>
      <c r="WO19" s="18">
        <v>950</v>
      </c>
      <c r="WP19" s="54">
        <v>1570</v>
      </c>
      <c r="WQ19" s="7"/>
      <c r="WR19" s="18">
        <v>950</v>
      </c>
      <c r="WS19" s="54">
        <v>1570</v>
      </c>
      <c r="WT19" s="7"/>
      <c r="WU19" s="18">
        <v>950</v>
      </c>
      <c r="WV19" s="54">
        <v>1570</v>
      </c>
      <c r="WW19" s="7"/>
      <c r="WX19" s="18">
        <v>950</v>
      </c>
      <c r="WY19" s="54">
        <v>1570</v>
      </c>
      <c r="WZ19" s="7"/>
      <c r="XA19" s="18">
        <v>950</v>
      </c>
      <c r="XB19" s="54">
        <v>1570</v>
      </c>
      <c r="XC19" s="7"/>
      <c r="XD19" s="18">
        <v>950</v>
      </c>
      <c r="XE19" s="54">
        <v>1570</v>
      </c>
      <c r="XF19" s="7"/>
      <c r="XG19" s="16"/>
      <c r="XH19" s="18">
        <v>950</v>
      </c>
      <c r="XI19" s="54">
        <v>1570</v>
      </c>
      <c r="XJ19" s="7"/>
      <c r="XK19" s="18">
        <v>950</v>
      </c>
      <c r="XL19" s="54">
        <v>1570</v>
      </c>
      <c r="XM19" s="7"/>
      <c r="XN19" s="18">
        <v>950</v>
      </c>
      <c r="XO19" s="54">
        <v>1570</v>
      </c>
      <c r="XP19" s="7"/>
      <c r="XQ19" s="18">
        <v>950</v>
      </c>
      <c r="XR19" s="54">
        <v>1570</v>
      </c>
      <c r="XS19" s="7"/>
      <c r="XT19" s="18">
        <v>950</v>
      </c>
      <c r="XU19" s="54">
        <v>1570</v>
      </c>
      <c r="XV19" s="7"/>
      <c r="XW19" s="18">
        <v>950</v>
      </c>
      <c r="XX19" s="54">
        <v>1570</v>
      </c>
      <c r="XY19" s="7"/>
      <c r="XZ19" s="18">
        <v>950</v>
      </c>
      <c r="YA19" s="54">
        <v>1570</v>
      </c>
      <c r="YB19" s="7"/>
      <c r="YC19" s="18">
        <v>950</v>
      </c>
      <c r="YD19" s="54">
        <v>1570</v>
      </c>
      <c r="YE19" s="7"/>
      <c r="YF19" s="18">
        <v>950</v>
      </c>
      <c r="YG19" s="54">
        <v>1570</v>
      </c>
      <c r="YH19" s="7"/>
      <c r="YI19" s="18">
        <v>950</v>
      </c>
      <c r="YJ19" s="54">
        <v>1570</v>
      </c>
      <c r="YK19" s="7"/>
      <c r="YL19" s="18">
        <v>950</v>
      </c>
      <c r="YM19" s="54">
        <v>1570</v>
      </c>
      <c r="YN19" s="7"/>
      <c r="YO19" s="18">
        <v>950</v>
      </c>
      <c r="YP19" s="54">
        <v>1570</v>
      </c>
      <c r="YQ19" s="7"/>
      <c r="YR19" s="18">
        <v>950</v>
      </c>
      <c r="YS19" s="54">
        <v>1570</v>
      </c>
      <c r="YT19" s="7"/>
      <c r="YU19" s="16"/>
      <c r="YV19" s="18">
        <v>950</v>
      </c>
      <c r="YW19" s="54">
        <v>1570</v>
      </c>
      <c r="YX19" s="7"/>
      <c r="YY19" s="18">
        <v>950</v>
      </c>
      <c r="YZ19" s="54">
        <v>1570</v>
      </c>
      <c r="ZA19" s="7"/>
      <c r="ZB19" s="18">
        <v>950</v>
      </c>
      <c r="ZC19" s="54">
        <v>1570</v>
      </c>
      <c r="ZD19" s="7"/>
      <c r="ZE19" s="18">
        <v>950</v>
      </c>
      <c r="ZF19" s="54">
        <v>1570</v>
      </c>
      <c r="ZG19" s="7"/>
      <c r="ZH19" s="18">
        <v>950</v>
      </c>
      <c r="ZI19" s="54">
        <v>1570</v>
      </c>
      <c r="ZJ19" s="7"/>
      <c r="ZK19" s="18">
        <v>950</v>
      </c>
      <c r="ZL19" s="54">
        <v>1570</v>
      </c>
      <c r="ZM19" s="7"/>
      <c r="ZN19" s="18">
        <v>950</v>
      </c>
      <c r="ZO19" s="54">
        <v>1570</v>
      </c>
      <c r="ZP19" s="7"/>
      <c r="ZQ19" s="18">
        <v>950</v>
      </c>
      <c r="ZR19" s="54">
        <v>1570</v>
      </c>
      <c r="ZS19" s="7"/>
      <c r="ZT19" s="18">
        <v>950</v>
      </c>
      <c r="ZU19" s="54">
        <v>1570</v>
      </c>
      <c r="ZV19" s="7"/>
      <c r="ZW19" s="18">
        <v>950</v>
      </c>
      <c r="ZX19" s="54">
        <v>1570</v>
      </c>
      <c r="ZY19" s="7"/>
      <c r="ZZ19" s="18">
        <v>950</v>
      </c>
      <c r="AAA19" s="54">
        <v>1570</v>
      </c>
      <c r="AAB19" s="7"/>
      <c r="AAC19" s="18">
        <v>950</v>
      </c>
      <c r="AAD19" s="54">
        <v>1570</v>
      </c>
      <c r="AAE19" s="7"/>
      <c r="AAF19" s="18">
        <v>950</v>
      </c>
      <c r="AAG19" s="54">
        <v>1570</v>
      </c>
      <c r="AAH19" s="7"/>
      <c r="AAI19" s="16"/>
      <c r="AAJ19" s="18">
        <v>950</v>
      </c>
      <c r="AAK19" s="54">
        <v>1570</v>
      </c>
      <c r="AAL19" s="7"/>
      <c r="AAM19" s="18">
        <v>950</v>
      </c>
      <c r="AAN19" s="54">
        <v>1570</v>
      </c>
      <c r="AAO19" s="7"/>
      <c r="AAP19" s="18">
        <v>950</v>
      </c>
      <c r="AAQ19" s="54">
        <v>1570</v>
      </c>
      <c r="AAR19" s="7"/>
      <c r="AAS19" s="18">
        <v>950</v>
      </c>
      <c r="AAT19" s="54">
        <v>1570</v>
      </c>
      <c r="AAU19" s="7"/>
      <c r="AAV19" s="18">
        <v>950</v>
      </c>
      <c r="AAW19" s="54">
        <v>1570</v>
      </c>
      <c r="AAX19" s="7"/>
      <c r="AAY19" s="18">
        <v>950</v>
      </c>
      <c r="AAZ19" s="54">
        <v>1570</v>
      </c>
      <c r="ABA19" s="7"/>
      <c r="ABB19" s="16"/>
      <c r="ABC19" s="18">
        <v>950</v>
      </c>
      <c r="ABD19" s="54">
        <v>1570</v>
      </c>
      <c r="ABE19" s="7"/>
      <c r="ABF19" s="18">
        <v>950</v>
      </c>
      <c r="ABG19" s="54">
        <v>1570</v>
      </c>
      <c r="ABH19" s="7"/>
      <c r="ABI19" s="18">
        <v>950</v>
      </c>
      <c r="ABJ19" s="54">
        <v>1570</v>
      </c>
      <c r="ABK19" s="7"/>
      <c r="ABL19" s="18">
        <v>950</v>
      </c>
      <c r="ABM19" s="54">
        <v>1570</v>
      </c>
      <c r="ABN19" s="7"/>
      <c r="ABO19" s="18">
        <v>950</v>
      </c>
      <c r="ABP19" s="54">
        <v>1570</v>
      </c>
      <c r="ABQ19" s="7"/>
      <c r="ABR19" s="18">
        <v>950</v>
      </c>
      <c r="ABS19" s="54">
        <v>1570</v>
      </c>
      <c r="ABT19" s="7"/>
      <c r="ABU19" s="16"/>
      <c r="ABV19" s="18">
        <v>950</v>
      </c>
      <c r="ABW19" s="54">
        <v>1570</v>
      </c>
      <c r="ABX19" s="7"/>
      <c r="ABY19" s="18">
        <v>950</v>
      </c>
      <c r="ABZ19" s="54">
        <v>1570</v>
      </c>
      <c r="ACA19" s="7"/>
      <c r="ACB19" s="18">
        <v>950</v>
      </c>
      <c r="ACC19" s="54">
        <v>1570</v>
      </c>
      <c r="ACD19" s="7"/>
      <c r="ACE19" s="18">
        <v>950</v>
      </c>
      <c r="ACF19" s="54">
        <v>1570</v>
      </c>
      <c r="ACG19" s="7"/>
      <c r="ACH19" s="18">
        <v>950</v>
      </c>
      <c r="ACI19" s="54">
        <v>1570</v>
      </c>
      <c r="ACJ19" s="7"/>
      <c r="ACK19" s="18">
        <v>950</v>
      </c>
      <c r="ACL19" s="54">
        <v>1570</v>
      </c>
      <c r="ACM19" s="7"/>
      <c r="ACN19" s="16"/>
      <c r="ACO19" s="18">
        <v>950</v>
      </c>
      <c r="ACP19" s="54">
        <v>1570</v>
      </c>
      <c r="ACQ19" s="7"/>
      <c r="ACR19" s="18">
        <v>950</v>
      </c>
      <c r="ACS19" s="54">
        <v>1570</v>
      </c>
      <c r="ACT19" s="7"/>
      <c r="ACU19" s="18">
        <v>950</v>
      </c>
      <c r="ACV19" s="54">
        <v>1570</v>
      </c>
      <c r="ACW19" s="7"/>
      <c r="ACX19" s="18">
        <v>950</v>
      </c>
      <c r="ACY19" s="54">
        <v>1570</v>
      </c>
      <c r="ACZ19" s="7"/>
      <c r="ADA19" s="18">
        <v>950</v>
      </c>
      <c r="ADB19" s="54">
        <v>1570</v>
      </c>
      <c r="ADC19" s="7"/>
      <c r="ADD19" s="18">
        <v>950</v>
      </c>
      <c r="ADE19" s="54">
        <v>1570</v>
      </c>
      <c r="ADF19" s="7"/>
      <c r="ADG19" s="16"/>
      <c r="ADH19" s="18">
        <v>950</v>
      </c>
      <c r="ADI19" s="54">
        <v>1570</v>
      </c>
      <c r="ADJ19" s="7"/>
      <c r="ADK19" s="18">
        <v>950</v>
      </c>
      <c r="ADL19" s="54">
        <v>1570</v>
      </c>
      <c r="ADM19" s="7"/>
      <c r="ADN19" s="18">
        <v>950</v>
      </c>
      <c r="ADO19" s="54">
        <v>1570</v>
      </c>
      <c r="ADP19" s="7"/>
      <c r="ADQ19" s="18">
        <v>950</v>
      </c>
      <c r="ADR19" s="54">
        <v>1570</v>
      </c>
      <c r="ADS19" s="7"/>
      <c r="ADT19" s="18">
        <v>950</v>
      </c>
      <c r="ADU19" s="54">
        <v>1570</v>
      </c>
      <c r="ADV19" s="7"/>
      <c r="ADW19" s="16"/>
      <c r="ADX19" s="16"/>
      <c r="ADY19" s="16"/>
      <c r="ADZ19" s="18">
        <v>950</v>
      </c>
      <c r="AEA19" s="54">
        <v>1570</v>
      </c>
      <c r="AEB19" s="7"/>
      <c r="AEC19" s="18">
        <v>950</v>
      </c>
      <c r="AED19" s="54">
        <v>1570</v>
      </c>
      <c r="AEE19" s="7"/>
      <c r="AEF19" s="18">
        <v>950</v>
      </c>
      <c r="AEG19" s="54">
        <v>1570</v>
      </c>
      <c r="AEH19" s="7"/>
      <c r="AEI19" s="18">
        <v>950</v>
      </c>
      <c r="AEJ19" s="16"/>
      <c r="AEK19" s="7"/>
      <c r="AEL19" s="18">
        <v>950</v>
      </c>
      <c r="AEM19" s="54">
        <v>1570</v>
      </c>
      <c r="AEN19" s="7"/>
      <c r="AEO19" s="16"/>
      <c r="AEP19" s="18">
        <v>950</v>
      </c>
      <c r="AEQ19" s="54">
        <v>1570</v>
      </c>
      <c r="AER19" s="7"/>
      <c r="AES19" s="18">
        <v>950</v>
      </c>
      <c r="AET19" s="54">
        <v>1570</v>
      </c>
      <c r="AEU19" s="7"/>
      <c r="AEV19" s="18">
        <v>950</v>
      </c>
      <c r="AEW19" s="54">
        <v>1570</v>
      </c>
      <c r="AEX19" s="7"/>
      <c r="AEY19" s="18">
        <v>950</v>
      </c>
      <c r="AEZ19" s="54">
        <v>1570</v>
      </c>
      <c r="AFA19" s="7"/>
      <c r="AFB19" s="18">
        <v>950</v>
      </c>
      <c r="AFC19" s="54">
        <v>1570</v>
      </c>
      <c r="AFD19" s="7"/>
      <c r="AFE19" s="18">
        <v>950</v>
      </c>
      <c r="AFF19" s="54">
        <v>1570</v>
      </c>
      <c r="AFG19" s="7"/>
      <c r="AFH19" s="16"/>
      <c r="AFI19" s="18">
        <v>950</v>
      </c>
      <c r="AFJ19" s="54">
        <v>1570</v>
      </c>
      <c r="AFK19" s="7"/>
      <c r="AFL19" s="18">
        <v>950</v>
      </c>
      <c r="AFM19" s="54">
        <v>1570</v>
      </c>
      <c r="AFN19" s="7"/>
      <c r="AFO19" s="18">
        <v>950</v>
      </c>
      <c r="AFP19" s="54">
        <v>1570</v>
      </c>
      <c r="AFQ19" s="7"/>
      <c r="AFR19" s="18">
        <v>950</v>
      </c>
      <c r="AFS19" s="54">
        <v>1570</v>
      </c>
      <c r="AFT19" s="7"/>
      <c r="AFU19" s="18">
        <v>950</v>
      </c>
      <c r="AFV19" s="54">
        <v>1570</v>
      </c>
      <c r="AFW19" s="7"/>
      <c r="AFX19" s="18">
        <v>950</v>
      </c>
      <c r="AFY19" s="54">
        <v>1570</v>
      </c>
      <c r="AFZ19" s="7"/>
      <c r="AGA19" s="18">
        <v>950</v>
      </c>
      <c r="AGB19" s="54">
        <v>1570</v>
      </c>
      <c r="AGC19" s="7"/>
      <c r="AGD19" s="18">
        <v>950</v>
      </c>
      <c r="AGE19" s="54">
        <v>1570</v>
      </c>
      <c r="AGF19" s="7"/>
      <c r="AGG19" s="18">
        <v>950</v>
      </c>
      <c r="AGH19" s="54">
        <v>1570</v>
      </c>
      <c r="AGI19" s="7"/>
      <c r="AGJ19" s="18">
        <v>950</v>
      </c>
      <c r="AGK19" s="54">
        <v>1570</v>
      </c>
      <c r="AGL19" s="7"/>
      <c r="AGM19" s="18">
        <v>950</v>
      </c>
      <c r="AGN19" s="54">
        <v>1570</v>
      </c>
      <c r="AGO19" s="7"/>
      <c r="AGP19" s="18">
        <v>950</v>
      </c>
      <c r="AGQ19" s="54">
        <v>1570</v>
      </c>
      <c r="AGR19" s="7"/>
      <c r="AGS19" s="18">
        <v>950</v>
      </c>
      <c r="AGT19" s="54">
        <v>1570</v>
      </c>
      <c r="AGU19" s="7"/>
      <c r="AGV19" s="16"/>
      <c r="AGW19" s="18">
        <v>950</v>
      </c>
      <c r="AGX19" s="54">
        <v>1570</v>
      </c>
      <c r="AGY19" s="7"/>
      <c r="AGZ19" s="18">
        <v>950</v>
      </c>
      <c r="AHA19" s="54">
        <v>1570</v>
      </c>
      <c r="AHB19" s="7"/>
      <c r="AHC19" s="18">
        <v>950</v>
      </c>
      <c r="AHD19" s="54">
        <v>1570</v>
      </c>
      <c r="AHE19" s="7"/>
      <c r="AHF19" s="18">
        <v>950</v>
      </c>
      <c r="AHG19" s="54">
        <v>1570</v>
      </c>
      <c r="AHH19" s="7"/>
      <c r="AHI19" s="18">
        <v>950</v>
      </c>
      <c r="AHJ19" s="54">
        <v>1570</v>
      </c>
      <c r="AHK19" s="7"/>
      <c r="AHL19" s="18">
        <v>950</v>
      </c>
      <c r="AHM19" s="54">
        <v>1570</v>
      </c>
      <c r="AHN19" s="7"/>
      <c r="AHO19" s="16"/>
      <c r="AHP19" s="18">
        <v>950</v>
      </c>
      <c r="AHQ19" s="54">
        <v>1570</v>
      </c>
      <c r="AHR19" s="7"/>
      <c r="AHS19" s="18">
        <v>950</v>
      </c>
      <c r="AHT19" s="54">
        <v>1570</v>
      </c>
      <c r="AHU19" s="7"/>
      <c r="AHV19" s="18">
        <v>950</v>
      </c>
      <c r="AHW19" s="54">
        <v>1570</v>
      </c>
      <c r="AHX19" s="7"/>
      <c r="AHY19" s="18">
        <v>950</v>
      </c>
      <c r="AHZ19" s="54">
        <v>1570</v>
      </c>
      <c r="AIA19" s="7"/>
      <c r="AIB19" s="18">
        <v>950</v>
      </c>
      <c r="AIC19" s="54">
        <v>1570</v>
      </c>
      <c r="AID19" s="7"/>
      <c r="AIE19" s="16"/>
      <c r="AIF19" s="16"/>
      <c r="AIG19" s="18">
        <v>950</v>
      </c>
      <c r="AIH19" s="54">
        <v>1570</v>
      </c>
      <c r="AII19" s="7"/>
      <c r="AIJ19" s="18">
        <v>950</v>
      </c>
      <c r="AIK19" s="54">
        <v>1570</v>
      </c>
      <c r="AIL19" s="7"/>
      <c r="AIM19" s="18">
        <v>950</v>
      </c>
      <c r="AIN19" s="54">
        <v>1570</v>
      </c>
      <c r="AIO19" s="7"/>
      <c r="AIP19" s="18">
        <v>950</v>
      </c>
      <c r="AIQ19" s="54">
        <v>1570</v>
      </c>
      <c r="AIR19" s="7"/>
      <c r="AIS19" s="16"/>
      <c r="AIT19" s="18">
        <v>950</v>
      </c>
      <c r="AIU19" s="54">
        <v>1570</v>
      </c>
      <c r="AIV19" s="7"/>
      <c r="AIW19" s="18">
        <v>950</v>
      </c>
      <c r="AIX19" s="54">
        <v>1570</v>
      </c>
      <c r="AIY19" s="7"/>
      <c r="AIZ19" s="18">
        <v>950</v>
      </c>
      <c r="AJA19" s="54">
        <v>1570</v>
      </c>
      <c r="AJB19" s="7"/>
      <c r="AJC19" s="18">
        <v>950</v>
      </c>
      <c r="AJD19" s="54">
        <v>1570</v>
      </c>
      <c r="AJE19" s="7"/>
      <c r="AJF19" s="18">
        <v>950</v>
      </c>
      <c r="AJG19" s="54">
        <v>1570</v>
      </c>
      <c r="AJH19" s="7"/>
      <c r="AJI19" s="18">
        <v>950</v>
      </c>
      <c r="AJJ19" s="54">
        <v>1570</v>
      </c>
      <c r="AJK19" s="7"/>
      <c r="AJL19" s="18">
        <v>950</v>
      </c>
      <c r="AJM19" s="54">
        <v>1570</v>
      </c>
      <c r="AJN19" s="7"/>
      <c r="AJO19" s="18">
        <v>950</v>
      </c>
      <c r="AJP19" s="54">
        <v>1570</v>
      </c>
      <c r="AJQ19" s="7"/>
      <c r="AJR19" s="16"/>
      <c r="AJS19" s="18">
        <v>950</v>
      </c>
      <c r="AJT19" s="54">
        <v>1570</v>
      </c>
      <c r="AJU19" s="7"/>
      <c r="AJV19" s="18">
        <v>950</v>
      </c>
      <c r="AJW19" s="54">
        <v>1570</v>
      </c>
      <c r="AJX19" s="7"/>
      <c r="AJY19" s="18">
        <v>950</v>
      </c>
      <c r="AJZ19" s="54">
        <v>1570</v>
      </c>
      <c r="AKA19" s="7"/>
      <c r="AKB19" s="18">
        <v>950</v>
      </c>
      <c r="AKC19" s="54">
        <v>1570</v>
      </c>
      <c r="AKD19" s="7"/>
      <c r="AKE19" s="18">
        <v>950</v>
      </c>
      <c r="AKF19" s="54">
        <v>1570</v>
      </c>
      <c r="AKG19" s="7"/>
      <c r="AKH19" s="18">
        <v>950</v>
      </c>
      <c r="AKI19" s="54">
        <v>1570</v>
      </c>
      <c r="AKJ19" s="7"/>
      <c r="AKK19" s="16"/>
      <c r="AKL19" s="18">
        <v>950</v>
      </c>
      <c r="AKM19" s="54">
        <v>1570</v>
      </c>
      <c r="AKN19" s="7"/>
      <c r="AKO19" s="18">
        <v>950</v>
      </c>
      <c r="AKP19" s="54">
        <v>1570</v>
      </c>
      <c r="AKQ19" s="7"/>
      <c r="AKR19" s="18">
        <v>950</v>
      </c>
      <c r="AKS19" s="54">
        <v>1570</v>
      </c>
      <c r="AKT19" s="7"/>
      <c r="AKU19" s="18">
        <v>950</v>
      </c>
      <c r="AKV19" s="54">
        <v>1570</v>
      </c>
      <c r="AKW19" s="7"/>
      <c r="AKX19" s="18">
        <v>950</v>
      </c>
      <c r="AKY19" s="54">
        <v>1570</v>
      </c>
      <c r="AKZ19" s="7"/>
      <c r="ALA19" s="18">
        <v>950</v>
      </c>
      <c r="ALB19" s="54">
        <v>1570</v>
      </c>
      <c r="ALC19" s="7"/>
      <c r="ALD19" s="16"/>
      <c r="ALE19" s="18">
        <v>950</v>
      </c>
      <c r="ALF19" s="54">
        <v>1570</v>
      </c>
      <c r="ALG19" s="7"/>
      <c r="ALH19" s="18">
        <v>950</v>
      </c>
      <c r="ALI19" s="54">
        <v>1570</v>
      </c>
      <c r="ALJ19" s="7"/>
      <c r="ALK19" s="18">
        <v>950</v>
      </c>
      <c r="ALL19" s="54">
        <v>1570</v>
      </c>
      <c r="ALM19" s="7"/>
      <c r="ALN19" s="18">
        <v>950</v>
      </c>
      <c r="ALO19" s="54">
        <v>1570</v>
      </c>
      <c r="ALP19" s="7"/>
      <c r="ALQ19" s="18">
        <v>950</v>
      </c>
      <c r="ALR19" s="54">
        <v>1570</v>
      </c>
      <c r="ALS19" s="7"/>
      <c r="ALT19" s="18">
        <v>950</v>
      </c>
      <c r="ALU19" s="54">
        <v>1570</v>
      </c>
      <c r="ALV19" s="7"/>
      <c r="ALW19" s="16"/>
      <c r="ALX19" s="18">
        <v>950</v>
      </c>
      <c r="ALY19" s="54">
        <v>1570</v>
      </c>
      <c r="ALZ19" s="7"/>
      <c r="AMA19" s="18">
        <v>950</v>
      </c>
      <c r="AMB19" s="54">
        <v>1570</v>
      </c>
      <c r="AMC19" s="7"/>
      <c r="AMD19" s="18">
        <v>950</v>
      </c>
      <c r="AME19" s="54">
        <v>1570</v>
      </c>
      <c r="AMF19" s="7"/>
      <c r="AMG19" s="18">
        <v>950</v>
      </c>
      <c r="AMH19" s="54">
        <v>1570</v>
      </c>
      <c r="AMI19" s="7"/>
      <c r="AMJ19" s="18">
        <v>950</v>
      </c>
      <c r="AMK19" s="54">
        <v>1570</v>
      </c>
      <c r="AML19" s="7"/>
      <c r="AMM19" s="18">
        <v>950</v>
      </c>
      <c r="AMN19" s="54">
        <v>1570</v>
      </c>
      <c r="AMO19" s="7"/>
      <c r="AMP19" s="16"/>
      <c r="AMQ19" s="18">
        <v>950</v>
      </c>
      <c r="AMR19" s="54">
        <v>1570</v>
      </c>
      <c r="AMS19" s="7"/>
      <c r="AMT19" s="18">
        <v>950</v>
      </c>
      <c r="AMU19" s="54">
        <v>1570</v>
      </c>
      <c r="AMV19" s="7"/>
      <c r="AMW19" s="18">
        <v>950</v>
      </c>
      <c r="AMX19" s="54">
        <v>1570</v>
      </c>
      <c r="AMY19" s="7"/>
      <c r="AMZ19" s="18">
        <v>950</v>
      </c>
      <c r="ANA19" s="54">
        <v>1570</v>
      </c>
      <c r="ANB19" s="7"/>
      <c r="ANC19" s="18">
        <v>950</v>
      </c>
      <c r="AND19" s="54">
        <v>1570</v>
      </c>
      <c r="ANE19" s="7"/>
      <c r="ANF19" s="18">
        <v>950</v>
      </c>
      <c r="ANG19" s="54">
        <v>1570</v>
      </c>
      <c r="ANH19" s="7"/>
      <c r="ANI19" s="16"/>
      <c r="ANJ19" s="18">
        <v>950</v>
      </c>
      <c r="ANK19" s="54">
        <v>1570</v>
      </c>
      <c r="ANL19" s="7"/>
      <c r="ANM19" s="18">
        <v>950</v>
      </c>
      <c r="ANN19" s="54">
        <v>1570</v>
      </c>
      <c r="ANO19" s="7"/>
      <c r="ANP19" s="18">
        <v>950</v>
      </c>
      <c r="ANQ19" s="54">
        <v>1570</v>
      </c>
      <c r="ANR19" s="7"/>
      <c r="ANS19" s="16"/>
      <c r="ANT19" s="18">
        <v>950</v>
      </c>
      <c r="ANU19" s="54">
        <v>1570</v>
      </c>
      <c r="ANV19" s="7"/>
      <c r="ANW19" s="18">
        <v>950</v>
      </c>
      <c r="ANX19" s="54">
        <v>1570</v>
      </c>
      <c r="ANY19" s="7"/>
      <c r="ANZ19" s="18">
        <v>950</v>
      </c>
      <c r="AOA19" s="54">
        <v>1570</v>
      </c>
      <c r="AOB19" s="7"/>
      <c r="AOC19" s="18">
        <v>950</v>
      </c>
      <c r="AOD19" s="54">
        <v>1570</v>
      </c>
      <c r="AOE19" s="7"/>
      <c r="AOF19" s="18">
        <v>950</v>
      </c>
      <c r="AOG19" s="54">
        <v>1570</v>
      </c>
      <c r="AOH19" s="7"/>
      <c r="AOI19" s="18">
        <v>950</v>
      </c>
      <c r="AOJ19" s="54">
        <v>1570</v>
      </c>
      <c r="AOK19" s="7"/>
      <c r="AOL19" s="18">
        <v>950</v>
      </c>
      <c r="AOM19" s="54">
        <v>1570</v>
      </c>
      <c r="AON19" s="7"/>
      <c r="AOO19" s="18">
        <v>950</v>
      </c>
      <c r="AOP19" s="54">
        <v>1570</v>
      </c>
      <c r="AOQ19" s="7"/>
      <c r="AOR19" s="18">
        <v>950</v>
      </c>
      <c r="AOS19" s="54">
        <v>1570</v>
      </c>
      <c r="AOT19" s="7"/>
      <c r="AOU19" s="16"/>
      <c r="AOV19" s="18">
        <v>950</v>
      </c>
      <c r="AOW19" s="54">
        <v>1570</v>
      </c>
      <c r="AOX19" s="7"/>
      <c r="AOY19" s="18">
        <v>950</v>
      </c>
      <c r="AOZ19" s="54">
        <v>1570</v>
      </c>
      <c r="APA19" s="7"/>
      <c r="APB19" s="18">
        <v>950</v>
      </c>
      <c r="APC19" s="54">
        <v>1570</v>
      </c>
      <c r="APD19" s="7"/>
      <c r="APE19" s="18">
        <v>950</v>
      </c>
      <c r="APF19" s="54">
        <v>1570</v>
      </c>
      <c r="APG19" s="7"/>
      <c r="APH19" s="18">
        <v>950</v>
      </c>
      <c r="API19" s="54">
        <v>1570</v>
      </c>
      <c r="APJ19" s="7"/>
      <c r="APK19" s="18">
        <v>950</v>
      </c>
      <c r="APL19" s="54">
        <v>1570</v>
      </c>
      <c r="APM19" s="7"/>
      <c r="APN19" s="18">
        <v>950</v>
      </c>
      <c r="APO19" s="54">
        <v>1570</v>
      </c>
      <c r="APP19" s="7"/>
      <c r="APQ19" s="14"/>
      <c r="APR19" s="14"/>
      <c r="APS19" s="14"/>
      <c r="APT19" s="14"/>
      <c r="APU19" s="18">
        <v>950</v>
      </c>
      <c r="APV19" s="54">
        <v>1570</v>
      </c>
      <c r="APW19" s="7"/>
      <c r="APX19" s="18">
        <v>950</v>
      </c>
      <c r="APY19" s="54">
        <v>1570</v>
      </c>
      <c r="APZ19" s="7"/>
      <c r="AQA19" s="16"/>
      <c r="AQB19" s="18">
        <v>950</v>
      </c>
      <c r="AQC19" s="54">
        <v>1570</v>
      </c>
      <c r="AQD19" s="7"/>
      <c r="AQE19" s="18">
        <v>950</v>
      </c>
      <c r="AQF19" s="54">
        <v>1570</v>
      </c>
      <c r="AQG19" s="7"/>
      <c r="AQH19" s="18">
        <v>950</v>
      </c>
      <c r="AQI19" s="54">
        <v>1570</v>
      </c>
      <c r="AQJ19" s="7"/>
      <c r="AQK19" s="18">
        <v>950</v>
      </c>
      <c r="AQL19" s="54">
        <v>1570</v>
      </c>
      <c r="AQM19" s="7"/>
      <c r="AQN19" s="18">
        <v>950</v>
      </c>
      <c r="AQO19" s="54">
        <v>1570</v>
      </c>
      <c r="AQP19" s="7"/>
      <c r="AQQ19" s="18">
        <v>950</v>
      </c>
      <c r="AQR19" s="54">
        <v>1570</v>
      </c>
      <c r="AQS19" s="7"/>
      <c r="AQT19" s="16"/>
      <c r="AQU19" s="18">
        <v>950</v>
      </c>
      <c r="AQV19" s="54">
        <v>1570</v>
      </c>
      <c r="AQW19" s="7"/>
      <c r="AQX19" s="18">
        <v>950</v>
      </c>
      <c r="AQY19" s="54">
        <v>1570</v>
      </c>
      <c r="AQZ19" s="7"/>
      <c r="ARA19" s="18">
        <v>950</v>
      </c>
      <c r="ARB19" s="54">
        <v>1570</v>
      </c>
      <c r="ARC19" s="7"/>
      <c r="ARD19" s="18">
        <v>950</v>
      </c>
      <c r="ARE19" s="54">
        <v>1570</v>
      </c>
      <c r="ARF19" s="7"/>
      <c r="ARG19" s="18">
        <v>950</v>
      </c>
      <c r="ARH19" s="54">
        <v>1570</v>
      </c>
      <c r="ARI19" s="7"/>
      <c r="ARJ19" s="18">
        <v>950</v>
      </c>
      <c r="ARK19" s="54">
        <v>1570</v>
      </c>
      <c r="ARL19" s="7"/>
      <c r="ARM19" s="16"/>
      <c r="ARN19" s="18">
        <v>950</v>
      </c>
      <c r="ARO19" s="54">
        <v>1570</v>
      </c>
      <c r="ARP19" s="7"/>
      <c r="ARQ19" s="18">
        <v>950</v>
      </c>
      <c r="ARR19" s="54">
        <v>1570</v>
      </c>
      <c r="ARS19" s="7"/>
      <c r="ART19" s="18">
        <v>950</v>
      </c>
      <c r="ARU19" s="54">
        <v>1570</v>
      </c>
      <c r="ARV19" s="7"/>
      <c r="ARW19" s="18">
        <v>950</v>
      </c>
      <c r="ARX19" s="54">
        <v>1570</v>
      </c>
      <c r="ARY19" s="7"/>
      <c r="ARZ19" s="18">
        <v>950</v>
      </c>
      <c r="ASA19" s="54">
        <v>1570</v>
      </c>
      <c r="ASB19" s="7"/>
      <c r="ASC19" s="18">
        <v>950</v>
      </c>
      <c r="ASD19" s="54">
        <v>1570</v>
      </c>
      <c r="ASE19" s="7"/>
      <c r="ASF19" s="16"/>
      <c r="ASG19" s="18">
        <v>950</v>
      </c>
      <c r="ASH19" s="54">
        <v>1570</v>
      </c>
      <c r="ASI19" s="7"/>
      <c r="ASJ19" s="18">
        <v>950</v>
      </c>
      <c r="ASK19" s="54">
        <v>1570</v>
      </c>
      <c r="ASL19" s="7"/>
      <c r="ASM19" s="18">
        <v>950</v>
      </c>
      <c r="ASN19" s="54">
        <v>1570</v>
      </c>
      <c r="ASO19" s="7"/>
      <c r="ASP19" s="18">
        <v>950</v>
      </c>
      <c r="ASQ19" s="54">
        <v>1570</v>
      </c>
      <c r="ASR19" s="7"/>
      <c r="ASS19" s="18">
        <v>950</v>
      </c>
      <c r="AST19" s="54">
        <v>1570</v>
      </c>
      <c r="ASU19" s="7"/>
      <c r="ASV19" s="18">
        <v>950</v>
      </c>
      <c r="ASW19" s="54">
        <v>1570</v>
      </c>
      <c r="ASX19" s="7"/>
      <c r="ASY19" s="16"/>
      <c r="ASZ19" s="18">
        <v>950</v>
      </c>
      <c r="ATA19" s="54">
        <v>1570</v>
      </c>
      <c r="ATB19" s="7"/>
      <c r="ATC19" s="18">
        <v>950</v>
      </c>
      <c r="ATD19" s="54">
        <v>1570</v>
      </c>
      <c r="ATE19" s="7"/>
      <c r="ATF19" s="18">
        <v>950</v>
      </c>
      <c r="ATG19" s="54">
        <v>1570</v>
      </c>
      <c r="ATH19" s="7"/>
      <c r="ATI19" s="18">
        <v>950</v>
      </c>
      <c r="ATJ19" s="54">
        <v>1570</v>
      </c>
      <c r="ATK19" s="7"/>
      <c r="ATL19" s="18">
        <v>950</v>
      </c>
      <c r="ATM19" s="54">
        <v>1570</v>
      </c>
      <c r="ATN19" s="7"/>
      <c r="ATO19" s="18">
        <v>950</v>
      </c>
      <c r="ATP19" s="54">
        <v>1570</v>
      </c>
      <c r="ATQ19" s="7"/>
      <c r="ATR19" s="16"/>
      <c r="ATS19" s="18">
        <v>950</v>
      </c>
      <c r="ATT19" s="54">
        <v>1570</v>
      </c>
      <c r="ATU19" s="7"/>
      <c r="ATV19" s="18">
        <v>950</v>
      </c>
      <c r="ATW19" s="54">
        <v>1570</v>
      </c>
      <c r="ATX19" s="7"/>
      <c r="ATY19" s="18">
        <v>950</v>
      </c>
      <c r="ATZ19" s="54">
        <v>1570</v>
      </c>
      <c r="AUA19" s="7"/>
      <c r="AUB19" s="18">
        <v>950</v>
      </c>
      <c r="AUC19" s="54">
        <v>1570</v>
      </c>
      <c r="AUD19" s="7"/>
      <c r="AUE19" s="18">
        <v>950</v>
      </c>
      <c r="AUF19" s="54">
        <v>1570</v>
      </c>
      <c r="AUG19" s="7"/>
      <c r="AUH19" s="18">
        <v>950</v>
      </c>
      <c r="AUI19" s="54">
        <v>1570</v>
      </c>
      <c r="AUJ19" s="7"/>
      <c r="AUK19" s="16"/>
      <c r="AUL19" s="18">
        <v>950</v>
      </c>
      <c r="AUM19" s="54">
        <v>1570</v>
      </c>
      <c r="AUN19" s="7"/>
      <c r="AUO19" s="18">
        <v>950</v>
      </c>
      <c r="AUP19" s="54">
        <v>1570</v>
      </c>
      <c r="AUQ19" s="7"/>
      <c r="AUR19" s="18">
        <v>950</v>
      </c>
      <c r="AUS19" s="54">
        <v>1570</v>
      </c>
      <c r="AUT19" s="7"/>
      <c r="AUU19" s="18">
        <v>950</v>
      </c>
      <c r="AUV19" s="54">
        <v>1570</v>
      </c>
      <c r="AUW19" s="7"/>
      <c r="AUX19" s="18">
        <v>950</v>
      </c>
      <c r="AUY19" s="54">
        <v>1570</v>
      </c>
      <c r="AUZ19" s="7"/>
      <c r="AVA19" s="18">
        <v>950</v>
      </c>
      <c r="AVB19" s="54">
        <v>1570</v>
      </c>
      <c r="AVC19" s="7"/>
      <c r="AVD19" s="16"/>
      <c r="AVE19" s="18">
        <v>950</v>
      </c>
      <c r="AVF19" s="54">
        <v>1570</v>
      </c>
      <c r="AVG19" s="7"/>
      <c r="AVH19" s="18">
        <v>950</v>
      </c>
      <c r="AVI19" s="54">
        <v>1570</v>
      </c>
      <c r="AVJ19" s="7"/>
      <c r="AVK19" s="18">
        <v>950</v>
      </c>
      <c r="AVL19" s="54">
        <v>1570</v>
      </c>
      <c r="AVM19" s="7"/>
      <c r="AVN19" s="18">
        <v>950</v>
      </c>
      <c r="AVO19" s="54">
        <v>1570</v>
      </c>
      <c r="AVP19" s="7"/>
      <c r="AVQ19" s="18">
        <v>950</v>
      </c>
      <c r="AVR19" s="54">
        <v>1570</v>
      </c>
      <c r="AVS19" s="7"/>
      <c r="AVT19" s="18">
        <v>950</v>
      </c>
      <c r="AVU19" s="54">
        <v>1570</v>
      </c>
      <c r="AVV19" s="7"/>
      <c r="AVW19" s="16"/>
      <c r="AVX19" s="18">
        <v>950</v>
      </c>
      <c r="AVY19" s="54">
        <v>1570</v>
      </c>
      <c r="AVZ19" s="7"/>
      <c r="AWA19" s="18">
        <v>950</v>
      </c>
      <c r="AWB19" s="54">
        <v>1570</v>
      </c>
      <c r="AWC19" s="7"/>
      <c r="AWD19" s="18">
        <v>950</v>
      </c>
      <c r="AWE19" s="54">
        <v>1570</v>
      </c>
      <c r="AWF19" s="7"/>
      <c r="AWG19" s="18">
        <v>950</v>
      </c>
      <c r="AWH19" s="54">
        <v>1570</v>
      </c>
      <c r="AWI19" s="7"/>
      <c r="AWJ19" s="54"/>
      <c r="AWK19" s="54"/>
      <c r="AWL19" s="16"/>
      <c r="AWM19" s="54"/>
      <c r="AWN19" s="54"/>
      <c r="AWO19" s="54"/>
      <c r="AWP19" s="54"/>
      <c r="AWQ19" s="54"/>
      <c r="AWR19" s="54"/>
      <c r="AWS19" s="16"/>
      <c r="AWT19" s="54"/>
      <c r="AWU19" s="54"/>
      <c r="AWV19" s="54"/>
      <c r="AWW19" s="54"/>
      <c r="AWX19" s="54"/>
      <c r="AWY19" s="54"/>
      <c r="AWZ19" s="16"/>
      <c r="AXA19" s="54"/>
      <c r="AXB19" s="54"/>
      <c r="AXC19" s="54"/>
      <c r="AXD19" s="54"/>
      <c r="AXE19" s="54"/>
      <c r="AXF19" s="54"/>
      <c r="AXG19" s="16"/>
      <c r="AXH19" s="54"/>
      <c r="AXI19" s="54"/>
      <c r="AXJ19" s="54"/>
      <c r="AXK19" s="54"/>
      <c r="AXL19" s="54"/>
      <c r="AXM19" s="54"/>
      <c r="AXN19" s="16"/>
      <c r="AXO19" s="54"/>
      <c r="AXP19" s="54"/>
      <c r="AXQ19" s="54"/>
      <c r="AXR19" s="54"/>
      <c r="AXS19" s="54"/>
      <c r="AXT19" s="54"/>
      <c r="AXU19" s="16"/>
      <c r="AXV19" s="54"/>
      <c r="AXW19" s="54"/>
      <c r="AXX19" s="54"/>
      <c r="AXY19" s="54"/>
      <c r="AXZ19" s="54"/>
      <c r="AYA19" s="54"/>
      <c r="AYB19" s="16"/>
      <c r="AYC19" s="54"/>
      <c r="AYD19" s="54"/>
      <c r="AYE19" s="54"/>
      <c r="AYF19" s="54"/>
      <c r="AYG19" s="54"/>
      <c r="AYH19" s="54"/>
      <c r="AYI19" s="16"/>
      <c r="AYJ19" s="54"/>
      <c r="AYK19" s="54"/>
      <c r="AYL19" s="54"/>
      <c r="AYM19" s="54"/>
      <c r="AYN19" s="54"/>
      <c r="AYO19" s="54"/>
      <c r="AYP19" s="16"/>
      <c r="AYQ19" s="54"/>
      <c r="AYR19" s="54"/>
      <c r="AYS19" s="54"/>
      <c r="AYT19" s="54"/>
      <c r="AYU19" s="54"/>
      <c r="AYV19" s="54"/>
      <c r="AYW19" s="16"/>
      <c r="AYX19" s="54"/>
      <c r="AYY19" s="54"/>
      <c r="AYZ19" s="54"/>
      <c r="AZA19" s="54"/>
      <c r="AZB19" s="54"/>
      <c r="AZC19" s="54"/>
      <c r="AZD19" s="16"/>
      <c r="AZE19" s="54"/>
      <c r="AZF19" s="54"/>
      <c r="AZG19" s="54"/>
      <c r="AZH19" s="54"/>
      <c r="AZI19" s="54"/>
      <c r="AZJ19" s="54"/>
      <c r="AZK19" s="16"/>
      <c r="AZL19" s="54"/>
      <c r="AZM19" s="54"/>
      <c r="AZN19" s="54"/>
      <c r="AZO19" s="54"/>
      <c r="AZP19" s="54"/>
      <c r="AZQ19" s="54"/>
      <c r="AZR19" s="16"/>
      <c r="AZS19" s="54"/>
      <c r="AZT19" s="54"/>
      <c r="AZU19" s="54"/>
      <c r="AZV19" s="54"/>
      <c r="AZW19" s="54"/>
      <c r="AZX19" s="54"/>
      <c r="AZY19" s="16"/>
      <c r="AZZ19" s="54"/>
      <c r="BAA19" s="54"/>
      <c r="BAB19" s="54"/>
      <c r="BAC19" s="54"/>
      <c r="BAD19" s="54"/>
      <c r="BAE19" s="54"/>
      <c r="BAF19" s="16"/>
      <c r="BAG19" s="54"/>
      <c r="BAH19" s="54"/>
      <c r="BAI19" s="54"/>
      <c r="BAJ19" s="54"/>
      <c r="BAK19" s="54"/>
      <c r="BAL19" s="54"/>
      <c r="BAM19" s="16"/>
      <c r="BAN19" s="54"/>
      <c r="BAO19" s="54"/>
      <c r="BAP19" s="54"/>
      <c r="BAQ19" s="54"/>
      <c r="BAR19" s="54"/>
      <c r="BAS19" s="54"/>
      <c r="BAT19" s="16"/>
    </row>
    <row r="20" spans="1:1398" hidden="1">
      <c r="D20" s="10" t="s">
        <v>0</v>
      </c>
      <c r="E20" s="7"/>
      <c r="F20" s="49">
        <v>0</v>
      </c>
      <c r="G20" s="54">
        <v>0</v>
      </c>
      <c r="H20" s="7"/>
      <c r="I20" s="16"/>
      <c r="J20" s="49">
        <v>0</v>
      </c>
      <c r="K20" s="54">
        <v>0</v>
      </c>
      <c r="L20" s="7"/>
      <c r="M20" s="49">
        <v>0</v>
      </c>
      <c r="N20" s="54">
        <v>0</v>
      </c>
      <c r="O20" s="7"/>
      <c r="P20" s="49">
        <v>0</v>
      </c>
      <c r="Q20" s="54">
        <v>0</v>
      </c>
      <c r="R20" s="7"/>
      <c r="S20" s="49">
        <v>0</v>
      </c>
      <c r="T20" s="54">
        <v>0</v>
      </c>
      <c r="U20" s="7"/>
      <c r="V20" s="49">
        <v>0</v>
      </c>
      <c r="W20" s="54">
        <v>0</v>
      </c>
      <c r="X20" s="7"/>
      <c r="Y20" s="49">
        <v>0</v>
      </c>
      <c r="Z20" s="54">
        <v>0</v>
      </c>
      <c r="AA20" s="7"/>
      <c r="AB20" s="16"/>
      <c r="AC20" s="49">
        <v>0</v>
      </c>
      <c r="AD20" s="54">
        <v>0</v>
      </c>
      <c r="AE20" s="7"/>
      <c r="AF20" s="49">
        <v>0</v>
      </c>
      <c r="AG20" s="54">
        <v>0</v>
      </c>
      <c r="AH20" s="7"/>
      <c r="AI20" s="49">
        <v>0</v>
      </c>
      <c r="AJ20" s="54">
        <v>0</v>
      </c>
      <c r="AK20" s="7"/>
      <c r="AL20" s="49">
        <v>0</v>
      </c>
      <c r="AM20" s="54">
        <v>0</v>
      </c>
      <c r="AN20" s="7"/>
      <c r="AO20" s="49">
        <v>0</v>
      </c>
      <c r="AP20" s="54">
        <v>0</v>
      </c>
      <c r="AQ20" s="7"/>
      <c r="AR20" s="49">
        <v>0</v>
      </c>
      <c r="AS20" s="54">
        <v>0</v>
      </c>
      <c r="AT20" s="7"/>
      <c r="AU20" s="16"/>
      <c r="AV20" s="49">
        <v>0</v>
      </c>
      <c r="AW20" s="54">
        <v>0</v>
      </c>
      <c r="AX20" s="7"/>
      <c r="AY20" s="49">
        <v>0</v>
      </c>
      <c r="AZ20" s="54">
        <v>0</v>
      </c>
      <c r="BA20" s="7"/>
      <c r="BB20" s="49">
        <v>0</v>
      </c>
      <c r="BC20" s="54">
        <v>0</v>
      </c>
      <c r="BD20" s="7"/>
      <c r="BE20" s="49">
        <v>0</v>
      </c>
      <c r="BF20" s="54">
        <v>0</v>
      </c>
      <c r="BG20" s="7"/>
      <c r="BH20" s="49">
        <v>0</v>
      </c>
      <c r="BI20" s="54">
        <v>0</v>
      </c>
      <c r="BJ20" s="7"/>
      <c r="BK20" s="49">
        <v>0</v>
      </c>
      <c r="BL20" s="54">
        <v>0</v>
      </c>
      <c r="BM20" s="7"/>
      <c r="BN20" s="16"/>
      <c r="BO20" s="49">
        <v>0</v>
      </c>
      <c r="BP20" s="54">
        <v>0</v>
      </c>
      <c r="BQ20" s="7"/>
      <c r="BR20" s="49">
        <v>0</v>
      </c>
      <c r="BS20" s="54">
        <v>0</v>
      </c>
      <c r="BT20" s="7"/>
      <c r="BU20" s="49">
        <v>0</v>
      </c>
      <c r="BV20" s="54">
        <v>0</v>
      </c>
      <c r="BW20" s="7"/>
      <c r="BX20" s="49">
        <v>0</v>
      </c>
      <c r="BY20" s="54">
        <v>0</v>
      </c>
      <c r="BZ20" s="7"/>
      <c r="CA20" s="49">
        <v>0</v>
      </c>
      <c r="CB20" s="54">
        <v>0</v>
      </c>
      <c r="CC20" s="7"/>
      <c r="CD20" s="49">
        <v>0</v>
      </c>
      <c r="CE20" s="54">
        <v>0</v>
      </c>
      <c r="CF20" s="7"/>
      <c r="CG20" s="16"/>
      <c r="CH20" s="16"/>
      <c r="CI20" s="49">
        <v>0</v>
      </c>
      <c r="CJ20" s="54">
        <v>0</v>
      </c>
      <c r="CK20" s="7"/>
      <c r="CL20" s="16"/>
      <c r="CM20" s="49">
        <v>0</v>
      </c>
      <c r="CN20" s="54">
        <v>0</v>
      </c>
      <c r="CO20" s="7"/>
      <c r="CP20" s="49">
        <v>0</v>
      </c>
      <c r="CQ20" s="54">
        <v>0</v>
      </c>
      <c r="CR20" s="7"/>
      <c r="CS20" s="49">
        <v>0</v>
      </c>
      <c r="CT20" s="54">
        <v>0</v>
      </c>
      <c r="CU20" s="7"/>
      <c r="CV20" s="16"/>
      <c r="CW20" s="49">
        <v>0</v>
      </c>
      <c r="CX20" s="54">
        <v>0</v>
      </c>
      <c r="CY20" s="7"/>
      <c r="CZ20" s="49">
        <v>0</v>
      </c>
      <c r="DA20" s="54">
        <v>0</v>
      </c>
      <c r="DB20" s="7"/>
      <c r="DC20" s="49">
        <v>0</v>
      </c>
      <c r="DD20" s="54">
        <v>0</v>
      </c>
      <c r="DE20" s="7"/>
      <c r="DF20" s="49">
        <v>0</v>
      </c>
      <c r="DG20" s="54">
        <v>0</v>
      </c>
      <c r="DH20" s="7"/>
      <c r="DI20" s="49">
        <v>0</v>
      </c>
      <c r="DJ20" s="54">
        <v>0</v>
      </c>
      <c r="DK20" s="7"/>
      <c r="DL20" s="16"/>
      <c r="DM20" s="16"/>
      <c r="DN20" s="49">
        <v>0</v>
      </c>
      <c r="DO20" s="54">
        <v>0</v>
      </c>
      <c r="DP20" s="7"/>
      <c r="DQ20" s="49">
        <v>0</v>
      </c>
      <c r="DR20" s="54">
        <v>0</v>
      </c>
      <c r="DS20" s="7"/>
      <c r="DT20" s="49">
        <v>0</v>
      </c>
      <c r="DU20" s="54">
        <v>0</v>
      </c>
      <c r="DV20" s="7"/>
      <c r="DW20" s="49">
        <v>0</v>
      </c>
      <c r="DX20" s="54">
        <v>0</v>
      </c>
      <c r="DY20" s="7"/>
      <c r="DZ20" s="49">
        <v>0</v>
      </c>
      <c r="EA20" s="54">
        <v>0</v>
      </c>
      <c r="EB20" s="7"/>
      <c r="EC20" s="49">
        <v>0</v>
      </c>
      <c r="ED20" s="54">
        <v>0</v>
      </c>
      <c r="EE20" s="7"/>
      <c r="EF20" s="16"/>
      <c r="EG20" s="49">
        <v>0</v>
      </c>
      <c r="EH20" s="54">
        <v>0</v>
      </c>
      <c r="EI20" s="7"/>
      <c r="EJ20" s="49">
        <v>0</v>
      </c>
      <c r="EK20" s="54">
        <v>0</v>
      </c>
      <c r="EL20" s="7"/>
      <c r="EM20" s="49">
        <v>0</v>
      </c>
      <c r="EN20" s="54">
        <v>0</v>
      </c>
      <c r="EO20" s="7"/>
      <c r="EP20" s="49">
        <v>0</v>
      </c>
      <c r="EQ20" s="54">
        <v>0</v>
      </c>
      <c r="ER20" s="7"/>
      <c r="ES20" s="49">
        <v>0</v>
      </c>
      <c r="ET20" s="54">
        <v>0</v>
      </c>
      <c r="EU20" s="7"/>
      <c r="EV20" s="49">
        <v>0</v>
      </c>
      <c r="EW20" s="54">
        <v>0</v>
      </c>
      <c r="EX20" s="7"/>
      <c r="EY20" s="49">
        <v>0</v>
      </c>
      <c r="EZ20" s="54">
        <v>0</v>
      </c>
      <c r="FA20" s="7"/>
      <c r="FB20" s="49">
        <v>0</v>
      </c>
      <c r="FC20" s="54">
        <v>0</v>
      </c>
      <c r="FD20" s="7"/>
      <c r="FE20" s="49">
        <v>0</v>
      </c>
      <c r="FF20" s="54">
        <v>0</v>
      </c>
      <c r="FG20" s="7"/>
      <c r="FH20" s="49">
        <v>0</v>
      </c>
      <c r="FI20" s="54">
        <v>0</v>
      </c>
      <c r="FJ20" s="7"/>
      <c r="FK20" s="16"/>
      <c r="FL20" s="16"/>
      <c r="FM20" s="16"/>
      <c r="FN20" s="16"/>
      <c r="FO20" s="49">
        <v>0</v>
      </c>
      <c r="FP20" s="54">
        <v>18</v>
      </c>
      <c r="FQ20" s="7"/>
      <c r="FR20" s="49">
        <v>0</v>
      </c>
      <c r="FS20" s="54">
        <v>0</v>
      </c>
      <c r="FT20" s="7"/>
      <c r="FU20" s="49">
        <v>0</v>
      </c>
      <c r="FV20" s="54">
        <v>0</v>
      </c>
      <c r="FW20" s="7"/>
      <c r="FX20" s="16"/>
      <c r="FY20" s="49">
        <v>0</v>
      </c>
      <c r="FZ20" s="54">
        <v>0</v>
      </c>
      <c r="GA20" s="7"/>
      <c r="GB20" s="49">
        <v>0</v>
      </c>
      <c r="GC20" s="54">
        <v>0</v>
      </c>
      <c r="GD20" s="7"/>
      <c r="GE20" s="16"/>
      <c r="GF20" s="49">
        <v>0</v>
      </c>
      <c r="GG20" s="54">
        <v>0</v>
      </c>
      <c r="GH20" s="7"/>
      <c r="GI20" s="49">
        <v>0</v>
      </c>
      <c r="GJ20" s="54">
        <v>0</v>
      </c>
      <c r="GK20" s="7"/>
      <c r="GL20" s="49">
        <v>0</v>
      </c>
      <c r="GM20" s="54">
        <v>0</v>
      </c>
      <c r="GN20" s="7"/>
      <c r="GO20" s="49">
        <v>0</v>
      </c>
      <c r="GP20" s="54">
        <v>0</v>
      </c>
      <c r="GQ20" s="7"/>
      <c r="GR20" s="49">
        <v>0</v>
      </c>
      <c r="GS20" s="54">
        <v>0</v>
      </c>
      <c r="GT20" s="7"/>
      <c r="GU20" s="49">
        <v>0</v>
      </c>
      <c r="GV20" s="54">
        <v>0</v>
      </c>
      <c r="GW20" s="7"/>
      <c r="GX20" s="16"/>
      <c r="GY20" s="49">
        <v>0</v>
      </c>
      <c r="GZ20" s="54">
        <v>0</v>
      </c>
      <c r="HA20" s="7"/>
      <c r="HB20" s="49">
        <v>0</v>
      </c>
      <c r="HC20" s="54">
        <v>0</v>
      </c>
      <c r="HD20" s="7"/>
      <c r="HE20" s="49">
        <v>0</v>
      </c>
      <c r="HF20" s="54">
        <v>0</v>
      </c>
      <c r="HG20" s="7"/>
      <c r="HH20" s="49">
        <v>0</v>
      </c>
      <c r="HI20" s="54">
        <v>0</v>
      </c>
      <c r="HJ20" s="7"/>
      <c r="HK20" s="49">
        <v>0</v>
      </c>
      <c r="HL20" s="54">
        <v>0</v>
      </c>
      <c r="HM20" s="7"/>
      <c r="HN20" s="49">
        <v>0</v>
      </c>
      <c r="HO20" s="54">
        <v>0</v>
      </c>
      <c r="HP20" s="7"/>
      <c r="HQ20" s="16"/>
      <c r="HR20" s="49">
        <v>0</v>
      </c>
      <c r="HS20" s="54">
        <v>0</v>
      </c>
      <c r="HT20" s="7"/>
      <c r="HU20" s="49">
        <v>0</v>
      </c>
      <c r="HV20" s="54">
        <v>0</v>
      </c>
      <c r="HW20" s="7"/>
      <c r="HX20" s="49">
        <v>0</v>
      </c>
      <c r="HY20" s="54">
        <v>0</v>
      </c>
      <c r="HZ20" s="7"/>
      <c r="IA20" s="49">
        <v>0</v>
      </c>
      <c r="IB20" s="54">
        <v>0</v>
      </c>
      <c r="IC20" s="7"/>
      <c r="ID20" s="49">
        <v>0</v>
      </c>
      <c r="IE20" s="54">
        <v>0</v>
      </c>
      <c r="IF20" s="7"/>
      <c r="IG20" s="49">
        <v>0</v>
      </c>
      <c r="IH20" s="54">
        <v>0</v>
      </c>
      <c r="II20" s="7"/>
      <c r="IJ20" s="16"/>
      <c r="IK20" s="49">
        <v>0</v>
      </c>
      <c r="IL20" s="54">
        <v>0</v>
      </c>
      <c r="IM20" s="7"/>
      <c r="IN20" s="49">
        <v>0</v>
      </c>
      <c r="IO20" s="54">
        <v>0</v>
      </c>
      <c r="IP20" s="7"/>
      <c r="IQ20" s="49">
        <v>0</v>
      </c>
      <c r="IR20" s="54">
        <v>0</v>
      </c>
      <c r="IS20" s="7"/>
      <c r="IT20" s="49">
        <v>0</v>
      </c>
      <c r="IU20" s="54">
        <v>0</v>
      </c>
      <c r="IV20" s="7"/>
      <c r="IW20" s="49">
        <v>0</v>
      </c>
      <c r="IX20" s="54">
        <v>0</v>
      </c>
      <c r="IY20" s="7"/>
      <c r="IZ20" s="49">
        <v>0</v>
      </c>
      <c r="JA20" s="54">
        <v>0</v>
      </c>
      <c r="JB20" s="7"/>
      <c r="JC20" s="16"/>
      <c r="JD20" s="49">
        <v>0</v>
      </c>
      <c r="JE20" s="54">
        <v>0</v>
      </c>
      <c r="JF20" s="7"/>
      <c r="JG20" s="49">
        <v>0</v>
      </c>
      <c r="JH20" s="54">
        <v>0</v>
      </c>
      <c r="JI20" s="7"/>
      <c r="JJ20" s="49">
        <v>0</v>
      </c>
      <c r="JK20" s="54">
        <v>0</v>
      </c>
      <c r="JL20" s="7"/>
      <c r="JM20" s="49">
        <v>0</v>
      </c>
      <c r="JN20" s="54">
        <v>0</v>
      </c>
      <c r="JO20" s="7"/>
      <c r="JP20" s="49">
        <v>0</v>
      </c>
      <c r="JQ20" s="54">
        <v>0</v>
      </c>
      <c r="JR20" s="7"/>
      <c r="JS20" s="49">
        <v>0</v>
      </c>
      <c r="JT20" s="54">
        <v>0</v>
      </c>
      <c r="JU20" s="7"/>
      <c r="JV20" s="16"/>
      <c r="JW20" s="49">
        <v>0</v>
      </c>
      <c r="JX20" s="54">
        <v>0</v>
      </c>
      <c r="JY20" s="7"/>
      <c r="JZ20" s="49">
        <v>0</v>
      </c>
      <c r="KA20" s="54">
        <v>0</v>
      </c>
      <c r="KB20" s="7"/>
      <c r="KC20" s="49">
        <v>0</v>
      </c>
      <c r="KD20" s="54">
        <v>0</v>
      </c>
      <c r="KE20" s="7"/>
      <c r="KF20" s="49">
        <v>0</v>
      </c>
      <c r="KG20" s="54">
        <v>0</v>
      </c>
      <c r="KH20" s="7"/>
      <c r="KI20" s="49">
        <v>0</v>
      </c>
      <c r="KJ20" s="54">
        <v>0</v>
      </c>
      <c r="KK20" s="7"/>
      <c r="KL20" s="49">
        <v>0</v>
      </c>
      <c r="KM20" s="54">
        <v>0</v>
      </c>
      <c r="KN20" s="7"/>
      <c r="KO20" s="16"/>
      <c r="KP20" s="49">
        <v>0</v>
      </c>
      <c r="KQ20" s="54">
        <v>0</v>
      </c>
      <c r="KR20" s="7"/>
      <c r="KS20" s="49">
        <v>0</v>
      </c>
      <c r="KT20" s="54">
        <v>0</v>
      </c>
      <c r="KU20" s="7"/>
      <c r="KV20" s="49">
        <v>0</v>
      </c>
      <c r="KW20" s="54">
        <v>0</v>
      </c>
      <c r="KX20" s="7"/>
      <c r="KY20" s="49">
        <v>0</v>
      </c>
      <c r="KZ20" s="54">
        <v>0</v>
      </c>
      <c r="LA20" s="7"/>
      <c r="LB20" s="49">
        <v>0</v>
      </c>
      <c r="LC20" s="54">
        <v>0</v>
      </c>
      <c r="LD20" s="7"/>
      <c r="LE20" s="49">
        <v>0</v>
      </c>
      <c r="LF20" s="54">
        <v>0</v>
      </c>
      <c r="LG20" s="7"/>
      <c r="LH20" s="49">
        <v>0</v>
      </c>
      <c r="LI20" s="54">
        <v>0</v>
      </c>
      <c r="LJ20" s="7"/>
      <c r="LK20" s="49">
        <v>0</v>
      </c>
      <c r="LL20" s="54">
        <v>0</v>
      </c>
      <c r="LM20" s="7"/>
      <c r="LN20" s="16"/>
      <c r="LO20" s="16"/>
      <c r="LP20" s="16"/>
      <c r="LQ20" s="16"/>
      <c r="LR20" s="16"/>
      <c r="LS20" s="16"/>
      <c r="LT20" s="49">
        <v>0</v>
      </c>
      <c r="LU20" s="54">
        <v>0</v>
      </c>
      <c r="LV20" s="7"/>
      <c r="LW20" s="49">
        <v>0</v>
      </c>
      <c r="LX20" s="54">
        <v>0</v>
      </c>
      <c r="LY20" s="7"/>
      <c r="LZ20" s="49">
        <v>0</v>
      </c>
      <c r="MA20" s="54">
        <v>0</v>
      </c>
      <c r="MB20" s="7"/>
      <c r="MC20" s="49">
        <v>0</v>
      </c>
      <c r="MD20" s="54">
        <v>0</v>
      </c>
      <c r="ME20" s="7"/>
      <c r="MF20" s="49">
        <v>0</v>
      </c>
      <c r="MG20" s="54">
        <v>0</v>
      </c>
      <c r="MH20" s="7"/>
      <c r="MI20" s="49">
        <v>0</v>
      </c>
      <c r="MJ20" s="54">
        <v>0</v>
      </c>
      <c r="MK20" s="7"/>
      <c r="ML20" s="16"/>
      <c r="MM20" s="49">
        <v>0</v>
      </c>
      <c r="MN20" s="54">
        <v>0</v>
      </c>
      <c r="MO20" s="7"/>
      <c r="MP20" s="49">
        <v>0</v>
      </c>
      <c r="MQ20" s="54">
        <v>0</v>
      </c>
      <c r="MR20" s="7"/>
      <c r="MS20" s="49">
        <v>0</v>
      </c>
      <c r="MT20" s="54">
        <v>0</v>
      </c>
      <c r="MU20" s="7"/>
      <c r="MV20" s="49">
        <v>0</v>
      </c>
      <c r="MW20" s="54">
        <v>0</v>
      </c>
      <c r="MX20" s="7"/>
      <c r="MY20" s="49">
        <v>0</v>
      </c>
      <c r="MZ20" s="54">
        <v>0</v>
      </c>
      <c r="NA20" s="7"/>
      <c r="NB20" s="49">
        <v>0</v>
      </c>
      <c r="NC20" s="54">
        <v>0</v>
      </c>
      <c r="ND20" s="7"/>
      <c r="NE20" s="16"/>
      <c r="NF20" s="49">
        <v>0</v>
      </c>
      <c r="NG20" s="54">
        <v>0</v>
      </c>
      <c r="NH20" s="7"/>
      <c r="NI20" s="49">
        <v>0</v>
      </c>
      <c r="NJ20" s="54">
        <v>0</v>
      </c>
      <c r="NK20" s="7"/>
      <c r="NL20" s="49">
        <v>0</v>
      </c>
      <c r="NM20" s="54">
        <v>0</v>
      </c>
      <c r="NN20" s="7"/>
      <c r="NO20" s="49">
        <v>0</v>
      </c>
      <c r="NP20" s="54">
        <v>0</v>
      </c>
      <c r="NQ20" s="7"/>
      <c r="NR20" s="49">
        <v>0</v>
      </c>
      <c r="NS20" s="54">
        <v>0</v>
      </c>
      <c r="NT20" s="7"/>
      <c r="NU20" s="49">
        <v>0</v>
      </c>
      <c r="NV20" s="54">
        <v>0</v>
      </c>
      <c r="NW20" s="7"/>
      <c r="NX20" s="16"/>
      <c r="NY20" s="49">
        <v>0</v>
      </c>
      <c r="NZ20" s="54">
        <v>0</v>
      </c>
      <c r="OA20" s="7"/>
      <c r="OB20" s="49">
        <v>0</v>
      </c>
      <c r="OC20" s="54">
        <v>0</v>
      </c>
      <c r="OD20" s="7"/>
      <c r="OE20" s="49">
        <v>0</v>
      </c>
      <c r="OF20" s="54">
        <v>0</v>
      </c>
      <c r="OG20" s="7"/>
      <c r="OH20" s="49">
        <v>0</v>
      </c>
      <c r="OI20" s="54">
        <v>0</v>
      </c>
      <c r="OJ20" s="7"/>
      <c r="OK20" s="49">
        <v>0</v>
      </c>
      <c r="OL20" s="54">
        <v>0</v>
      </c>
      <c r="OM20" s="7"/>
      <c r="ON20" s="49">
        <v>0</v>
      </c>
      <c r="OO20" s="54">
        <v>0</v>
      </c>
      <c r="OP20" s="7"/>
      <c r="OQ20" s="16"/>
      <c r="OR20" s="49">
        <v>0</v>
      </c>
      <c r="OS20" s="54">
        <v>0</v>
      </c>
      <c r="OT20" s="7"/>
      <c r="OU20" s="49">
        <v>0</v>
      </c>
      <c r="OV20" s="54">
        <v>0</v>
      </c>
      <c r="OW20" s="7"/>
      <c r="OX20" s="49">
        <v>0</v>
      </c>
      <c r="OY20" s="54">
        <v>0</v>
      </c>
      <c r="OZ20" s="7"/>
      <c r="PA20" s="49">
        <v>0</v>
      </c>
      <c r="PB20" s="54">
        <v>0</v>
      </c>
      <c r="PC20" s="7"/>
      <c r="PD20" s="49">
        <v>0</v>
      </c>
      <c r="PE20" s="54">
        <v>0</v>
      </c>
      <c r="PF20" s="7"/>
      <c r="PG20" s="49">
        <v>0</v>
      </c>
      <c r="PH20" s="54">
        <v>0</v>
      </c>
      <c r="PI20" s="7"/>
      <c r="PJ20" s="16"/>
      <c r="PK20" s="49">
        <v>0</v>
      </c>
      <c r="PL20" s="54">
        <v>0</v>
      </c>
      <c r="PM20" s="7"/>
      <c r="PN20" s="49">
        <v>0</v>
      </c>
      <c r="PO20" s="54">
        <v>0</v>
      </c>
      <c r="PP20" s="7"/>
      <c r="PQ20" s="49">
        <v>0</v>
      </c>
      <c r="PR20" s="54">
        <v>0</v>
      </c>
      <c r="PS20" s="7"/>
      <c r="PT20" s="49">
        <v>0</v>
      </c>
      <c r="PU20" s="54">
        <v>0</v>
      </c>
      <c r="PV20" s="7"/>
      <c r="PW20" s="49">
        <v>0</v>
      </c>
      <c r="PX20" s="54">
        <v>0</v>
      </c>
      <c r="PY20" s="7"/>
      <c r="PZ20" s="49">
        <v>0</v>
      </c>
      <c r="QA20" s="54">
        <v>0</v>
      </c>
      <c r="QB20" s="7"/>
      <c r="QC20" s="16"/>
      <c r="QD20" s="49">
        <v>0</v>
      </c>
      <c r="QE20" s="54">
        <v>0</v>
      </c>
      <c r="QF20" s="7"/>
      <c r="QG20" s="49">
        <v>0</v>
      </c>
      <c r="QH20" s="54">
        <v>0</v>
      </c>
      <c r="QI20" s="7"/>
      <c r="QJ20" s="49">
        <v>0</v>
      </c>
      <c r="QK20" s="54">
        <v>0</v>
      </c>
      <c r="QL20" s="7"/>
      <c r="QM20" s="49">
        <v>0</v>
      </c>
      <c r="QN20" s="54">
        <v>0</v>
      </c>
      <c r="QO20" s="7"/>
      <c r="QP20" s="49">
        <v>0</v>
      </c>
      <c r="QQ20" s="54">
        <v>0</v>
      </c>
      <c r="QR20" s="7"/>
      <c r="QS20" s="49">
        <v>0</v>
      </c>
      <c r="QT20" s="54">
        <v>0</v>
      </c>
      <c r="QU20" s="7"/>
      <c r="QV20" s="16"/>
      <c r="QW20" s="49">
        <v>0</v>
      </c>
      <c r="QX20" s="54">
        <v>0</v>
      </c>
      <c r="QY20" s="7"/>
      <c r="QZ20" s="49">
        <v>0</v>
      </c>
      <c r="RA20" s="54">
        <v>0</v>
      </c>
      <c r="RB20" s="7"/>
      <c r="RC20" s="16"/>
      <c r="RD20" s="49">
        <v>0</v>
      </c>
      <c r="RE20" s="54">
        <v>0</v>
      </c>
      <c r="RF20" s="7"/>
      <c r="RG20" s="49">
        <v>0</v>
      </c>
      <c r="RH20" s="54">
        <v>0</v>
      </c>
      <c r="RI20" s="7"/>
      <c r="RJ20" s="49">
        <v>0</v>
      </c>
      <c r="RK20" s="54">
        <v>0</v>
      </c>
      <c r="RL20" s="7"/>
      <c r="RM20" s="16"/>
      <c r="RN20" s="49">
        <v>0</v>
      </c>
      <c r="RO20" s="54">
        <v>0</v>
      </c>
      <c r="RP20" s="7"/>
      <c r="RQ20" s="49">
        <v>0</v>
      </c>
      <c r="RR20" s="54">
        <v>0</v>
      </c>
      <c r="RS20" s="7"/>
      <c r="RT20" s="49">
        <v>0</v>
      </c>
      <c r="RU20" s="54">
        <v>0</v>
      </c>
      <c r="RV20" s="7"/>
      <c r="RW20" s="49">
        <v>0</v>
      </c>
      <c r="RX20" s="54">
        <v>0</v>
      </c>
      <c r="RY20" s="7"/>
      <c r="RZ20" s="49">
        <v>0</v>
      </c>
      <c r="SA20" s="54">
        <v>0</v>
      </c>
      <c r="SB20" s="7"/>
      <c r="SC20" s="49">
        <v>0</v>
      </c>
      <c r="SD20" s="54">
        <v>0</v>
      </c>
      <c r="SE20" s="7"/>
      <c r="SF20" s="49">
        <v>0</v>
      </c>
      <c r="SG20" s="54">
        <v>0</v>
      </c>
      <c r="SH20" s="7"/>
      <c r="SI20" s="49">
        <v>0</v>
      </c>
      <c r="SJ20" s="54">
        <v>0</v>
      </c>
      <c r="SK20" s="7"/>
      <c r="SL20" s="49">
        <v>0</v>
      </c>
      <c r="SM20" s="54">
        <v>0</v>
      </c>
      <c r="SN20" s="7"/>
      <c r="SO20" s="49">
        <v>0</v>
      </c>
      <c r="SP20" s="54">
        <v>0</v>
      </c>
      <c r="SQ20" s="7"/>
      <c r="SR20" s="16"/>
      <c r="SS20" s="16"/>
      <c r="ST20" s="49">
        <v>0</v>
      </c>
      <c r="SU20" s="54">
        <v>0</v>
      </c>
      <c r="SV20" s="7"/>
      <c r="SW20" s="49">
        <v>0</v>
      </c>
      <c r="SX20" s="54">
        <v>0</v>
      </c>
      <c r="SY20" s="7"/>
      <c r="SZ20" s="49">
        <v>0</v>
      </c>
      <c r="TA20" s="54">
        <v>0</v>
      </c>
      <c r="TB20" s="7"/>
      <c r="TC20" s="49">
        <v>0</v>
      </c>
      <c r="TD20" s="54">
        <v>0</v>
      </c>
      <c r="TE20" s="7"/>
      <c r="TF20" s="49">
        <v>0</v>
      </c>
      <c r="TG20" s="54">
        <v>0</v>
      </c>
      <c r="TH20" s="7"/>
      <c r="TI20" s="49">
        <v>0</v>
      </c>
      <c r="TJ20" s="54">
        <v>0</v>
      </c>
      <c r="TK20" s="7"/>
      <c r="TL20" s="49">
        <v>0</v>
      </c>
      <c r="TM20" s="54">
        <v>0</v>
      </c>
      <c r="TN20" s="7"/>
      <c r="TO20" s="49">
        <v>0</v>
      </c>
      <c r="TP20" s="54">
        <v>0</v>
      </c>
      <c r="TQ20" s="7"/>
      <c r="TR20" s="16"/>
      <c r="TS20" s="49">
        <v>0</v>
      </c>
      <c r="TT20" s="54">
        <v>0</v>
      </c>
      <c r="TU20" s="7"/>
      <c r="TV20" s="49">
        <v>0</v>
      </c>
      <c r="TW20" s="54">
        <v>0</v>
      </c>
      <c r="TX20" s="7"/>
      <c r="TY20" s="49">
        <v>0</v>
      </c>
      <c r="TZ20" s="54">
        <v>0</v>
      </c>
      <c r="UA20" s="7"/>
      <c r="UB20" s="49">
        <v>0</v>
      </c>
      <c r="UC20" s="54">
        <v>0</v>
      </c>
      <c r="UD20" s="7"/>
      <c r="UE20" s="49">
        <v>0</v>
      </c>
      <c r="UF20" s="54">
        <v>0</v>
      </c>
      <c r="UG20" s="7"/>
      <c r="UH20" s="49">
        <v>0</v>
      </c>
      <c r="UI20" s="54">
        <v>0</v>
      </c>
      <c r="UJ20" s="7"/>
      <c r="UK20" s="16"/>
      <c r="UL20" s="16"/>
      <c r="UM20" s="49">
        <v>0</v>
      </c>
      <c r="UN20" s="54">
        <v>0</v>
      </c>
      <c r="UO20" s="7"/>
      <c r="UP20" s="49">
        <v>0</v>
      </c>
      <c r="UQ20" s="54">
        <v>0</v>
      </c>
      <c r="UR20" s="7"/>
      <c r="US20" s="49">
        <v>0</v>
      </c>
      <c r="UT20" s="54">
        <v>0</v>
      </c>
      <c r="UU20" s="7"/>
      <c r="UV20" s="49">
        <v>0</v>
      </c>
      <c r="UW20" s="54">
        <v>0</v>
      </c>
      <c r="UX20" s="7"/>
      <c r="UY20" s="49">
        <v>0</v>
      </c>
      <c r="UZ20" s="54">
        <v>0</v>
      </c>
      <c r="VA20" s="7"/>
      <c r="VB20" s="16"/>
      <c r="VC20" s="49">
        <v>0</v>
      </c>
      <c r="VD20" s="54">
        <v>0</v>
      </c>
      <c r="VE20" s="7"/>
      <c r="VF20" s="49">
        <v>0</v>
      </c>
      <c r="VG20" s="54">
        <v>0</v>
      </c>
      <c r="VH20" s="7"/>
      <c r="VI20" s="49">
        <v>0</v>
      </c>
      <c r="VJ20" s="54">
        <v>0</v>
      </c>
      <c r="VK20" s="7"/>
      <c r="VL20" s="49">
        <v>0</v>
      </c>
      <c r="VM20" s="54">
        <v>0</v>
      </c>
      <c r="VN20" s="7"/>
      <c r="VO20" s="49">
        <v>0</v>
      </c>
      <c r="VP20" s="54">
        <v>0</v>
      </c>
      <c r="VQ20" s="7"/>
      <c r="VR20" s="49">
        <v>0</v>
      </c>
      <c r="VS20" s="54">
        <v>0</v>
      </c>
      <c r="VT20" s="7"/>
      <c r="VU20" s="16"/>
      <c r="VV20" s="16"/>
      <c r="VW20" s="49">
        <v>0</v>
      </c>
      <c r="VX20" s="54">
        <v>0</v>
      </c>
      <c r="VY20" s="7"/>
      <c r="VZ20" s="49">
        <v>0</v>
      </c>
      <c r="WA20" s="54">
        <v>0</v>
      </c>
      <c r="WB20" s="7"/>
      <c r="WC20" s="49">
        <v>0</v>
      </c>
      <c r="WD20" s="54">
        <v>0</v>
      </c>
      <c r="WE20" s="7"/>
      <c r="WF20" s="49">
        <v>0</v>
      </c>
      <c r="WG20" s="54">
        <v>0</v>
      </c>
      <c r="WH20" s="7"/>
      <c r="WI20" s="49">
        <v>0</v>
      </c>
      <c r="WJ20" s="54">
        <v>0</v>
      </c>
      <c r="WK20" s="7"/>
      <c r="WL20" s="49">
        <v>0</v>
      </c>
      <c r="WM20" s="54">
        <v>0</v>
      </c>
      <c r="WN20" s="7"/>
      <c r="WO20" s="49">
        <v>0</v>
      </c>
      <c r="WP20" s="54">
        <v>0</v>
      </c>
      <c r="WQ20" s="7"/>
      <c r="WR20" s="49">
        <v>0</v>
      </c>
      <c r="WS20" s="54">
        <v>0</v>
      </c>
      <c r="WT20" s="7"/>
      <c r="WU20" s="49">
        <v>0</v>
      </c>
      <c r="WV20" s="54">
        <v>0</v>
      </c>
      <c r="WW20" s="7"/>
      <c r="WX20" s="49">
        <v>0</v>
      </c>
      <c r="WY20" s="54">
        <v>0</v>
      </c>
      <c r="WZ20" s="7"/>
      <c r="XA20" s="49">
        <v>0</v>
      </c>
      <c r="XB20" s="54">
        <v>0</v>
      </c>
      <c r="XC20" s="7"/>
      <c r="XD20" s="49">
        <v>0</v>
      </c>
      <c r="XE20" s="54">
        <v>0</v>
      </c>
      <c r="XF20" s="7"/>
      <c r="XG20" s="16"/>
      <c r="XH20" s="49">
        <v>0</v>
      </c>
      <c r="XI20" s="54">
        <v>0</v>
      </c>
      <c r="XJ20" s="7"/>
      <c r="XK20" s="49">
        <v>0</v>
      </c>
      <c r="XL20" s="54">
        <v>0</v>
      </c>
      <c r="XM20" s="7"/>
      <c r="XN20" s="49">
        <v>0</v>
      </c>
      <c r="XO20" s="54">
        <v>0</v>
      </c>
      <c r="XP20" s="7"/>
      <c r="XQ20" s="49">
        <v>0</v>
      </c>
      <c r="XR20" s="54">
        <v>0</v>
      </c>
      <c r="XS20" s="7"/>
      <c r="XT20" s="49">
        <v>0</v>
      </c>
      <c r="XU20" s="54">
        <v>0</v>
      </c>
      <c r="XV20" s="7"/>
      <c r="XW20" s="49">
        <v>0</v>
      </c>
      <c r="XX20" s="54">
        <v>0</v>
      </c>
      <c r="XY20" s="7"/>
      <c r="XZ20" s="49">
        <v>0</v>
      </c>
      <c r="YA20" s="54">
        <v>0</v>
      </c>
      <c r="YB20" s="7"/>
      <c r="YC20" s="49">
        <v>0</v>
      </c>
      <c r="YD20" s="54">
        <v>0</v>
      </c>
      <c r="YE20" s="7"/>
      <c r="YF20" s="49">
        <v>0</v>
      </c>
      <c r="YG20" s="54">
        <v>0</v>
      </c>
      <c r="YH20" s="7"/>
      <c r="YI20" s="49">
        <v>0</v>
      </c>
      <c r="YJ20" s="54">
        <v>0</v>
      </c>
      <c r="YK20" s="7"/>
      <c r="YL20" s="49">
        <v>0</v>
      </c>
      <c r="YM20" s="54">
        <v>0</v>
      </c>
      <c r="YN20" s="7"/>
      <c r="YO20" s="49">
        <v>0</v>
      </c>
      <c r="YP20" s="54">
        <v>0</v>
      </c>
      <c r="YQ20" s="7"/>
      <c r="YR20" s="49">
        <v>0</v>
      </c>
      <c r="YS20" s="54">
        <v>0</v>
      </c>
      <c r="YT20" s="7"/>
      <c r="YU20" s="16"/>
      <c r="YV20" s="49">
        <v>0</v>
      </c>
      <c r="YW20" s="54">
        <v>0</v>
      </c>
      <c r="YX20" s="7"/>
      <c r="YY20" s="49">
        <v>0</v>
      </c>
      <c r="YZ20" s="54">
        <v>0</v>
      </c>
      <c r="ZA20" s="7"/>
      <c r="ZB20" s="49">
        <v>0</v>
      </c>
      <c r="ZC20" s="54">
        <v>0</v>
      </c>
      <c r="ZD20" s="7"/>
      <c r="ZE20" s="49">
        <v>0</v>
      </c>
      <c r="ZF20" s="54">
        <v>0</v>
      </c>
      <c r="ZG20" s="7"/>
      <c r="ZH20" s="49">
        <v>0</v>
      </c>
      <c r="ZI20" s="54">
        <v>0</v>
      </c>
      <c r="ZJ20" s="7"/>
      <c r="ZK20" s="49">
        <v>0</v>
      </c>
      <c r="ZL20" s="54">
        <v>0</v>
      </c>
      <c r="ZM20" s="7"/>
      <c r="ZN20" s="49">
        <v>0</v>
      </c>
      <c r="ZO20" s="54">
        <v>0</v>
      </c>
      <c r="ZP20" s="7"/>
      <c r="ZQ20" s="49">
        <v>0</v>
      </c>
      <c r="ZR20" s="54">
        <v>0</v>
      </c>
      <c r="ZS20" s="7"/>
      <c r="ZT20" s="49">
        <v>0</v>
      </c>
      <c r="ZU20" s="54">
        <v>0</v>
      </c>
      <c r="ZV20" s="7"/>
      <c r="ZW20" s="49">
        <v>0</v>
      </c>
      <c r="ZX20" s="54">
        <v>0</v>
      </c>
      <c r="ZY20" s="7"/>
      <c r="ZZ20" s="49">
        <v>0</v>
      </c>
      <c r="AAA20" s="54">
        <v>0</v>
      </c>
      <c r="AAB20" s="7"/>
      <c r="AAC20" s="49">
        <v>0</v>
      </c>
      <c r="AAD20" s="54">
        <v>0</v>
      </c>
      <c r="AAE20" s="7"/>
      <c r="AAF20" s="49">
        <v>0</v>
      </c>
      <c r="AAG20" s="54">
        <v>0</v>
      </c>
      <c r="AAH20" s="7"/>
      <c r="AAI20" s="16"/>
      <c r="AAJ20" s="49">
        <v>0</v>
      </c>
      <c r="AAK20" s="54">
        <v>0</v>
      </c>
      <c r="AAL20" s="7"/>
      <c r="AAM20" s="49">
        <v>0</v>
      </c>
      <c r="AAN20" s="54">
        <v>0</v>
      </c>
      <c r="AAO20" s="7"/>
      <c r="AAP20" s="49">
        <v>0</v>
      </c>
      <c r="AAQ20" s="54">
        <v>0</v>
      </c>
      <c r="AAR20" s="7"/>
      <c r="AAS20" s="49">
        <v>0</v>
      </c>
      <c r="AAT20" s="54">
        <v>0</v>
      </c>
      <c r="AAU20" s="7"/>
      <c r="AAV20" s="49">
        <v>0</v>
      </c>
      <c r="AAW20" s="54">
        <v>0</v>
      </c>
      <c r="AAX20" s="7"/>
      <c r="AAY20" s="49">
        <v>0</v>
      </c>
      <c r="AAZ20" s="54">
        <v>0</v>
      </c>
      <c r="ABA20" s="7"/>
      <c r="ABB20" s="16"/>
      <c r="ABC20" s="49">
        <v>0</v>
      </c>
      <c r="ABD20" s="54">
        <v>0</v>
      </c>
      <c r="ABE20" s="7"/>
      <c r="ABF20" s="49">
        <v>0</v>
      </c>
      <c r="ABG20" s="54">
        <v>0</v>
      </c>
      <c r="ABH20" s="7"/>
      <c r="ABI20" s="49">
        <v>0</v>
      </c>
      <c r="ABJ20" s="54">
        <v>0</v>
      </c>
      <c r="ABK20" s="7"/>
      <c r="ABL20" s="49">
        <v>0</v>
      </c>
      <c r="ABM20" s="54">
        <v>0</v>
      </c>
      <c r="ABN20" s="7"/>
      <c r="ABO20" s="49">
        <v>0</v>
      </c>
      <c r="ABP20" s="54">
        <v>0</v>
      </c>
      <c r="ABQ20" s="7"/>
      <c r="ABR20" s="49">
        <v>0</v>
      </c>
      <c r="ABS20" s="54">
        <v>0</v>
      </c>
      <c r="ABT20" s="7"/>
      <c r="ABU20" s="16"/>
      <c r="ABV20" s="49">
        <v>0</v>
      </c>
      <c r="ABW20" s="54">
        <v>0</v>
      </c>
      <c r="ABX20" s="7"/>
      <c r="ABY20" s="49">
        <v>0</v>
      </c>
      <c r="ABZ20" s="54">
        <v>0</v>
      </c>
      <c r="ACA20" s="7"/>
      <c r="ACB20" s="49">
        <v>0</v>
      </c>
      <c r="ACC20" s="54">
        <v>0</v>
      </c>
      <c r="ACD20" s="7"/>
      <c r="ACE20" s="49">
        <v>0</v>
      </c>
      <c r="ACF20" s="54">
        <v>0</v>
      </c>
      <c r="ACG20" s="7"/>
      <c r="ACH20" s="49">
        <v>0</v>
      </c>
      <c r="ACI20" s="54">
        <v>0</v>
      </c>
      <c r="ACJ20" s="7"/>
      <c r="ACK20" s="49">
        <v>0</v>
      </c>
      <c r="ACL20" s="54">
        <v>0</v>
      </c>
      <c r="ACM20" s="7"/>
      <c r="ACN20" s="16"/>
      <c r="ACO20" s="49">
        <v>0</v>
      </c>
      <c r="ACP20" s="54">
        <v>0</v>
      </c>
      <c r="ACQ20" s="7"/>
      <c r="ACR20" s="49">
        <v>0</v>
      </c>
      <c r="ACS20" s="54">
        <v>0</v>
      </c>
      <c r="ACT20" s="7"/>
      <c r="ACU20" s="49">
        <v>0</v>
      </c>
      <c r="ACV20" s="54">
        <v>0</v>
      </c>
      <c r="ACW20" s="7"/>
      <c r="ACX20" s="49">
        <v>0</v>
      </c>
      <c r="ACY20" s="54">
        <v>0</v>
      </c>
      <c r="ACZ20" s="7"/>
      <c r="ADA20" s="49">
        <v>0</v>
      </c>
      <c r="ADB20" s="54">
        <v>0</v>
      </c>
      <c r="ADC20" s="7"/>
      <c r="ADD20" s="49">
        <v>0</v>
      </c>
      <c r="ADE20" s="54">
        <v>0</v>
      </c>
      <c r="ADF20" s="7"/>
      <c r="ADG20" s="16"/>
      <c r="ADH20" s="49">
        <v>0</v>
      </c>
      <c r="ADI20" s="54">
        <v>0</v>
      </c>
      <c r="ADJ20" s="7"/>
      <c r="ADK20" s="49">
        <v>0</v>
      </c>
      <c r="ADL20" s="54">
        <v>0</v>
      </c>
      <c r="ADM20" s="7"/>
      <c r="ADN20" s="49">
        <v>0</v>
      </c>
      <c r="ADO20" s="54">
        <v>0</v>
      </c>
      <c r="ADP20" s="7"/>
      <c r="ADQ20" s="49">
        <v>0</v>
      </c>
      <c r="ADR20" s="54">
        <v>0</v>
      </c>
      <c r="ADS20" s="7"/>
      <c r="ADT20" s="49">
        <v>0</v>
      </c>
      <c r="ADU20" s="54">
        <v>0</v>
      </c>
      <c r="ADV20" s="7"/>
      <c r="ADW20" s="16"/>
      <c r="ADX20" s="16"/>
      <c r="ADY20" s="16"/>
      <c r="ADZ20" s="49">
        <v>0</v>
      </c>
      <c r="AEA20" s="54">
        <v>0</v>
      </c>
      <c r="AEB20" s="7"/>
      <c r="AEC20" s="49">
        <v>0</v>
      </c>
      <c r="AED20" s="54">
        <v>0</v>
      </c>
      <c r="AEE20" s="7"/>
      <c r="AEF20" s="49">
        <v>0</v>
      </c>
      <c r="AEG20" s="54">
        <v>0</v>
      </c>
      <c r="AEH20" s="7"/>
      <c r="AEI20" s="49">
        <v>0</v>
      </c>
      <c r="AEJ20" s="16"/>
      <c r="AEK20" s="7"/>
      <c r="AEL20" s="49">
        <v>0</v>
      </c>
      <c r="AEM20" s="54">
        <v>0</v>
      </c>
      <c r="AEN20" s="7"/>
      <c r="AEO20" s="16"/>
      <c r="AEP20" s="49">
        <v>0</v>
      </c>
      <c r="AEQ20" s="54">
        <v>0</v>
      </c>
      <c r="AER20" s="7"/>
      <c r="AES20" s="49">
        <v>0</v>
      </c>
      <c r="AET20" s="54">
        <v>0</v>
      </c>
      <c r="AEU20" s="7"/>
      <c r="AEV20" s="49">
        <v>0</v>
      </c>
      <c r="AEW20" s="54">
        <v>0</v>
      </c>
      <c r="AEX20" s="7"/>
      <c r="AEY20" s="49">
        <v>0</v>
      </c>
      <c r="AEZ20" s="54">
        <v>0</v>
      </c>
      <c r="AFA20" s="7"/>
      <c r="AFB20" s="49">
        <v>0</v>
      </c>
      <c r="AFC20" s="54">
        <v>0</v>
      </c>
      <c r="AFD20" s="7"/>
      <c r="AFE20" s="49">
        <v>0</v>
      </c>
      <c r="AFF20" s="54">
        <v>0</v>
      </c>
      <c r="AFG20" s="7"/>
      <c r="AFH20" s="16"/>
      <c r="AFI20" s="49">
        <v>0</v>
      </c>
      <c r="AFJ20" s="54">
        <v>0</v>
      </c>
      <c r="AFK20" s="7"/>
      <c r="AFL20" s="49">
        <v>0</v>
      </c>
      <c r="AFM20" s="54">
        <v>0</v>
      </c>
      <c r="AFN20" s="7"/>
      <c r="AFO20" s="49">
        <v>0</v>
      </c>
      <c r="AFP20" s="54">
        <v>0</v>
      </c>
      <c r="AFQ20" s="7"/>
      <c r="AFR20" s="49">
        <v>0</v>
      </c>
      <c r="AFS20" s="54">
        <v>0</v>
      </c>
      <c r="AFT20" s="7"/>
      <c r="AFU20" s="49">
        <v>0</v>
      </c>
      <c r="AFV20" s="54">
        <v>0</v>
      </c>
      <c r="AFW20" s="7"/>
      <c r="AFX20" s="49">
        <v>0</v>
      </c>
      <c r="AFY20" s="54">
        <v>0</v>
      </c>
      <c r="AFZ20" s="7"/>
      <c r="AGA20" s="49">
        <v>0</v>
      </c>
      <c r="AGB20" s="54">
        <v>0</v>
      </c>
      <c r="AGC20" s="7"/>
      <c r="AGD20" s="49">
        <v>0</v>
      </c>
      <c r="AGE20" s="54">
        <v>0</v>
      </c>
      <c r="AGF20" s="7"/>
      <c r="AGG20" s="49">
        <v>0</v>
      </c>
      <c r="AGH20" s="54">
        <v>0</v>
      </c>
      <c r="AGI20" s="7"/>
      <c r="AGJ20" s="49">
        <v>0</v>
      </c>
      <c r="AGK20" s="54">
        <v>0</v>
      </c>
      <c r="AGL20" s="7"/>
      <c r="AGM20" s="49">
        <v>0</v>
      </c>
      <c r="AGN20" s="54">
        <v>0</v>
      </c>
      <c r="AGO20" s="7"/>
      <c r="AGP20" s="49">
        <v>0</v>
      </c>
      <c r="AGQ20" s="54">
        <v>0</v>
      </c>
      <c r="AGR20" s="7"/>
      <c r="AGS20" s="49">
        <v>0</v>
      </c>
      <c r="AGT20" s="54">
        <v>0</v>
      </c>
      <c r="AGU20" s="7"/>
      <c r="AGV20" s="16"/>
      <c r="AGW20" s="49">
        <v>0</v>
      </c>
      <c r="AGX20" s="54">
        <v>0</v>
      </c>
      <c r="AGY20" s="7"/>
      <c r="AGZ20" s="49">
        <v>0</v>
      </c>
      <c r="AHA20" s="54">
        <v>0</v>
      </c>
      <c r="AHB20" s="7"/>
      <c r="AHC20" s="49">
        <v>0</v>
      </c>
      <c r="AHD20" s="54">
        <v>0</v>
      </c>
      <c r="AHE20" s="7"/>
      <c r="AHF20" s="49">
        <v>0</v>
      </c>
      <c r="AHG20" s="54">
        <v>0</v>
      </c>
      <c r="AHH20" s="7"/>
      <c r="AHI20" s="49">
        <v>0</v>
      </c>
      <c r="AHJ20" s="54">
        <v>0</v>
      </c>
      <c r="AHK20" s="7"/>
      <c r="AHL20" s="49">
        <v>0</v>
      </c>
      <c r="AHM20" s="54">
        <v>0</v>
      </c>
      <c r="AHN20" s="7"/>
      <c r="AHO20" s="16"/>
      <c r="AHP20" s="49">
        <v>0</v>
      </c>
      <c r="AHQ20" s="54">
        <v>0</v>
      </c>
      <c r="AHR20" s="7"/>
      <c r="AHS20" s="49">
        <v>0</v>
      </c>
      <c r="AHT20" s="54">
        <v>0</v>
      </c>
      <c r="AHU20" s="7"/>
      <c r="AHV20" s="49">
        <v>0</v>
      </c>
      <c r="AHW20" s="54">
        <v>0</v>
      </c>
      <c r="AHX20" s="7"/>
      <c r="AHY20" s="49">
        <v>0</v>
      </c>
      <c r="AHZ20" s="54">
        <v>0</v>
      </c>
      <c r="AIA20" s="7"/>
      <c r="AIB20" s="49">
        <v>0</v>
      </c>
      <c r="AIC20" s="54">
        <v>0</v>
      </c>
      <c r="AID20" s="7"/>
      <c r="AIE20" s="16"/>
      <c r="AIF20" s="16"/>
      <c r="AIG20" s="49">
        <v>0</v>
      </c>
      <c r="AIH20" s="54">
        <v>0</v>
      </c>
      <c r="AII20" s="7"/>
      <c r="AIJ20" s="49">
        <v>0</v>
      </c>
      <c r="AIK20" s="54">
        <v>0</v>
      </c>
      <c r="AIL20" s="7"/>
      <c r="AIM20" s="49">
        <v>0</v>
      </c>
      <c r="AIN20" s="54">
        <v>0</v>
      </c>
      <c r="AIO20" s="7"/>
      <c r="AIP20" s="49">
        <v>0</v>
      </c>
      <c r="AIQ20" s="54">
        <v>0</v>
      </c>
      <c r="AIR20" s="7"/>
      <c r="AIS20" s="16"/>
      <c r="AIT20" s="49">
        <v>0</v>
      </c>
      <c r="AIU20" s="54">
        <v>0</v>
      </c>
      <c r="AIV20" s="7"/>
      <c r="AIW20" s="49">
        <v>0</v>
      </c>
      <c r="AIX20" s="54">
        <v>0</v>
      </c>
      <c r="AIY20" s="7"/>
      <c r="AIZ20" s="49">
        <v>0</v>
      </c>
      <c r="AJA20" s="54">
        <v>0</v>
      </c>
      <c r="AJB20" s="7"/>
      <c r="AJC20" s="49">
        <v>0</v>
      </c>
      <c r="AJD20" s="54">
        <v>0</v>
      </c>
      <c r="AJE20" s="7"/>
      <c r="AJF20" s="49">
        <v>0</v>
      </c>
      <c r="AJG20" s="54">
        <v>0</v>
      </c>
      <c r="AJH20" s="7"/>
      <c r="AJI20" s="49">
        <v>0</v>
      </c>
      <c r="AJJ20" s="54">
        <v>0</v>
      </c>
      <c r="AJK20" s="7"/>
      <c r="AJL20" s="49">
        <v>0</v>
      </c>
      <c r="AJM20" s="54">
        <v>0</v>
      </c>
      <c r="AJN20" s="7"/>
      <c r="AJO20" s="49">
        <v>0</v>
      </c>
      <c r="AJP20" s="54">
        <v>0</v>
      </c>
      <c r="AJQ20" s="7"/>
      <c r="AJR20" s="16"/>
      <c r="AJS20" s="49">
        <v>0</v>
      </c>
      <c r="AJT20" s="54">
        <v>0</v>
      </c>
      <c r="AJU20" s="7"/>
      <c r="AJV20" s="49">
        <v>0</v>
      </c>
      <c r="AJW20" s="54">
        <v>0</v>
      </c>
      <c r="AJX20" s="7"/>
      <c r="AJY20" s="49">
        <v>0</v>
      </c>
      <c r="AJZ20" s="54">
        <v>0</v>
      </c>
      <c r="AKA20" s="7"/>
      <c r="AKB20" s="49">
        <v>0</v>
      </c>
      <c r="AKC20" s="54">
        <v>0</v>
      </c>
      <c r="AKD20" s="7"/>
      <c r="AKE20" s="49">
        <v>0</v>
      </c>
      <c r="AKF20" s="54">
        <v>0</v>
      </c>
      <c r="AKG20" s="7"/>
      <c r="AKH20" s="49">
        <v>0</v>
      </c>
      <c r="AKI20" s="54">
        <v>0</v>
      </c>
      <c r="AKJ20" s="7"/>
      <c r="AKK20" s="16"/>
      <c r="AKL20" s="49">
        <v>0</v>
      </c>
      <c r="AKM20" s="54">
        <v>0</v>
      </c>
      <c r="AKN20" s="7"/>
      <c r="AKO20" s="49">
        <v>0</v>
      </c>
      <c r="AKP20" s="54">
        <v>0</v>
      </c>
      <c r="AKQ20" s="7"/>
      <c r="AKR20" s="49">
        <v>0</v>
      </c>
      <c r="AKS20" s="54">
        <v>0</v>
      </c>
      <c r="AKT20" s="7"/>
      <c r="AKU20" s="49">
        <v>0</v>
      </c>
      <c r="AKV20" s="54">
        <v>0</v>
      </c>
      <c r="AKW20" s="7"/>
      <c r="AKX20" s="49">
        <v>0</v>
      </c>
      <c r="AKY20" s="54">
        <v>0</v>
      </c>
      <c r="AKZ20" s="7"/>
      <c r="ALA20" s="49">
        <v>0</v>
      </c>
      <c r="ALB20" s="54">
        <v>0</v>
      </c>
      <c r="ALC20" s="7"/>
      <c r="ALD20" s="16"/>
      <c r="ALE20" s="49">
        <v>0</v>
      </c>
      <c r="ALF20" s="54">
        <v>0</v>
      </c>
      <c r="ALG20" s="7"/>
      <c r="ALH20" s="49">
        <v>0</v>
      </c>
      <c r="ALI20" s="54">
        <v>0</v>
      </c>
      <c r="ALJ20" s="7"/>
      <c r="ALK20" s="49">
        <v>0</v>
      </c>
      <c r="ALL20" s="54">
        <v>0</v>
      </c>
      <c r="ALM20" s="7"/>
      <c r="ALN20" s="49">
        <v>0</v>
      </c>
      <c r="ALO20" s="54">
        <v>0</v>
      </c>
      <c r="ALP20" s="7"/>
      <c r="ALQ20" s="49">
        <v>0</v>
      </c>
      <c r="ALR20" s="54">
        <v>0</v>
      </c>
      <c r="ALS20" s="7"/>
      <c r="ALT20" s="49">
        <v>0</v>
      </c>
      <c r="ALU20" s="54">
        <v>0</v>
      </c>
      <c r="ALV20" s="7"/>
      <c r="ALW20" s="16"/>
      <c r="ALX20" s="49">
        <v>0</v>
      </c>
      <c r="ALY20" s="54">
        <v>0</v>
      </c>
      <c r="ALZ20" s="7"/>
      <c r="AMA20" s="49">
        <v>0</v>
      </c>
      <c r="AMB20" s="54">
        <v>0</v>
      </c>
      <c r="AMC20" s="7"/>
      <c r="AMD20" s="49">
        <v>0</v>
      </c>
      <c r="AME20" s="54">
        <v>0</v>
      </c>
      <c r="AMF20" s="7"/>
      <c r="AMG20" s="49">
        <v>0</v>
      </c>
      <c r="AMH20" s="54">
        <v>0</v>
      </c>
      <c r="AMI20" s="7"/>
      <c r="AMJ20" s="49">
        <v>0</v>
      </c>
      <c r="AMK20" s="54">
        <v>0</v>
      </c>
      <c r="AML20" s="7"/>
      <c r="AMM20" s="49">
        <v>0</v>
      </c>
      <c r="AMN20" s="54">
        <v>0</v>
      </c>
      <c r="AMO20" s="7"/>
      <c r="AMP20" s="16"/>
      <c r="AMQ20" s="49">
        <v>0</v>
      </c>
      <c r="AMR20" s="54">
        <v>0</v>
      </c>
      <c r="AMS20" s="7"/>
      <c r="AMT20" s="49">
        <v>0</v>
      </c>
      <c r="AMU20" s="54">
        <v>0</v>
      </c>
      <c r="AMV20" s="7"/>
      <c r="AMW20" s="49">
        <v>0</v>
      </c>
      <c r="AMX20" s="54">
        <v>0</v>
      </c>
      <c r="AMY20" s="7"/>
      <c r="AMZ20" s="49">
        <v>0</v>
      </c>
      <c r="ANA20" s="54">
        <v>0</v>
      </c>
      <c r="ANB20" s="7"/>
      <c r="ANC20" s="49">
        <v>0</v>
      </c>
      <c r="AND20" s="54">
        <v>0</v>
      </c>
      <c r="ANE20" s="7"/>
      <c r="ANF20" s="49">
        <v>0</v>
      </c>
      <c r="ANG20" s="54">
        <v>0</v>
      </c>
      <c r="ANH20" s="7"/>
      <c r="ANI20" s="16"/>
      <c r="ANJ20" s="49">
        <v>0</v>
      </c>
      <c r="ANK20" s="54">
        <v>0</v>
      </c>
      <c r="ANL20" s="7"/>
      <c r="ANM20" s="49">
        <v>0</v>
      </c>
      <c r="ANN20" s="54">
        <v>0</v>
      </c>
      <c r="ANO20" s="7"/>
      <c r="ANP20" s="49">
        <v>0</v>
      </c>
      <c r="ANQ20" s="54">
        <v>0</v>
      </c>
      <c r="ANR20" s="7"/>
      <c r="ANS20" s="16"/>
      <c r="ANT20" s="49">
        <v>0</v>
      </c>
      <c r="ANU20" s="54">
        <v>0</v>
      </c>
      <c r="ANV20" s="7"/>
      <c r="ANW20" s="49">
        <v>0</v>
      </c>
      <c r="ANX20" s="54">
        <v>0</v>
      </c>
      <c r="ANY20" s="7"/>
      <c r="ANZ20" s="49">
        <v>0</v>
      </c>
      <c r="AOA20" s="54">
        <v>0</v>
      </c>
      <c r="AOB20" s="7"/>
      <c r="AOC20" s="49">
        <v>0</v>
      </c>
      <c r="AOD20" s="54">
        <v>0</v>
      </c>
      <c r="AOE20" s="7"/>
      <c r="AOF20" s="49">
        <v>0</v>
      </c>
      <c r="AOG20" s="54">
        <v>0</v>
      </c>
      <c r="AOH20" s="7"/>
      <c r="AOI20" s="49">
        <v>0</v>
      </c>
      <c r="AOJ20" s="54">
        <v>0</v>
      </c>
      <c r="AOK20" s="7"/>
      <c r="AOL20" s="49">
        <v>0</v>
      </c>
      <c r="AOM20" s="54">
        <v>0</v>
      </c>
      <c r="AON20" s="7"/>
      <c r="AOO20" s="49">
        <v>0</v>
      </c>
      <c r="AOP20" s="54">
        <v>0</v>
      </c>
      <c r="AOQ20" s="7"/>
      <c r="AOR20" s="49">
        <v>0</v>
      </c>
      <c r="AOS20" s="54">
        <v>0</v>
      </c>
      <c r="AOT20" s="7"/>
      <c r="AOU20" s="16"/>
      <c r="AOV20" s="49">
        <v>0</v>
      </c>
      <c r="AOW20" s="54">
        <v>0</v>
      </c>
      <c r="AOX20" s="7"/>
      <c r="AOY20" s="49">
        <v>0</v>
      </c>
      <c r="AOZ20" s="54">
        <v>0</v>
      </c>
      <c r="APA20" s="7"/>
      <c r="APB20" s="49">
        <v>0</v>
      </c>
      <c r="APC20" s="54">
        <v>0</v>
      </c>
      <c r="APD20" s="7"/>
      <c r="APE20" s="49">
        <v>0</v>
      </c>
      <c r="APF20" s="54">
        <v>0</v>
      </c>
      <c r="APG20" s="7"/>
      <c r="APH20" s="49">
        <v>0</v>
      </c>
      <c r="API20" s="54">
        <v>0</v>
      </c>
      <c r="APJ20" s="7"/>
      <c r="APK20" s="49">
        <v>0</v>
      </c>
      <c r="APL20" s="54">
        <v>0</v>
      </c>
      <c r="APM20" s="7"/>
      <c r="APN20" s="49">
        <v>0</v>
      </c>
      <c r="APO20" s="54">
        <v>0</v>
      </c>
      <c r="APP20" s="7"/>
      <c r="APQ20" s="14"/>
      <c r="APR20" s="14"/>
      <c r="APS20" s="14"/>
      <c r="APT20" s="14"/>
      <c r="APU20" s="49">
        <v>0</v>
      </c>
      <c r="APV20" s="54">
        <v>0</v>
      </c>
      <c r="APW20" s="7"/>
      <c r="APX20" s="49">
        <v>0</v>
      </c>
      <c r="APY20" s="54">
        <v>0</v>
      </c>
      <c r="APZ20" s="7"/>
      <c r="AQA20" s="16"/>
      <c r="AQB20" s="49">
        <v>0</v>
      </c>
      <c r="AQC20" s="54">
        <v>0</v>
      </c>
      <c r="AQD20" s="7"/>
      <c r="AQE20" s="49">
        <v>0</v>
      </c>
      <c r="AQF20" s="54">
        <v>0</v>
      </c>
      <c r="AQG20" s="7"/>
      <c r="AQH20" s="49">
        <v>0</v>
      </c>
      <c r="AQI20" s="54">
        <v>0</v>
      </c>
      <c r="AQJ20" s="7"/>
      <c r="AQK20" s="49">
        <v>0</v>
      </c>
      <c r="AQL20" s="54">
        <v>0</v>
      </c>
      <c r="AQM20" s="7"/>
      <c r="AQN20" s="49">
        <v>0</v>
      </c>
      <c r="AQO20" s="54">
        <v>0</v>
      </c>
      <c r="AQP20" s="7"/>
      <c r="AQQ20" s="49">
        <v>0</v>
      </c>
      <c r="AQR20" s="54">
        <v>0</v>
      </c>
      <c r="AQS20" s="7"/>
      <c r="AQT20" s="16"/>
      <c r="AQU20" s="49">
        <v>0</v>
      </c>
      <c r="AQV20" s="54">
        <v>0</v>
      </c>
      <c r="AQW20" s="7"/>
      <c r="AQX20" s="49">
        <v>0</v>
      </c>
      <c r="AQY20" s="54">
        <v>0</v>
      </c>
      <c r="AQZ20" s="7"/>
      <c r="ARA20" s="49">
        <v>0</v>
      </c>
      <c r="ARB20" s="54">
        <v>0</v>
      </c>
      <c r="ARC20" s="7"/>
      <c r="ARD20" s="49">
        <v>0</v>
      </c>
      <c r="ARE20" s="54">
        <v>0</v>
      </c>
      <c r="ARF20" s="7"/>
      <c r="ARG20" s="49">
        <v>0</v>
      </c>
      <c r="ARH20" s="54">
        <v>0</v>
      </c>
      <c r="ARI20" s="7"/>
      <c r="ARJ20" s="49">
        <v>0</v>
      </c>
      <c r="ARK20" s="54">
        <v>0</v>
      </c>
      <c r="ARL20" s="7"/>
      <c r="ARM20" s="16"/>
      <c r="ARN20" s="49">
        <v>0</v>
      </c>
      <c r="ARO20" s="54">
        <v>0</v>
      </c>
      <c r="ARP20" s="7"/>
      <c r="ARQ20" s="49">
        <v>0</v>
      </c>
      <c r="ARR20" s="54">
        <v>0</v>
      </c>
      <c r="ARS20" s="7"/>
      <c r="ART20" s="49">
        <v>0</v>
      </c>
      <c r="ARU20" s="54">
        <v>0</v>
      </c>
      <c r="ARV20" s="7"/>
      <c r="ARW20" s="49">
        <v>0</v>
      </c>
      <c r="ARX20" s="54">
        <v>0</v>
      </c>
      <c r="ARY20" s="7"/>
      <c r="ARZ20" s="49">
        <v>0</v>
      </c>
      <c r="ASA20" s="54">
        <v>0</v>
      </c>
      <c r="ASB20" s="7"/>
      <c r="ASC20" s="49">
        <v>0</v>
      </c>
      <c r="ASD20" s="54">
        <v>0</v>
      </c>
      <c r="ASE20" s="7"/>
      <c r="ASF20" s="16"/>
      <c r="ASG20" s="49">
        <v>0</v>
      </c>
      <c r="ASH20" s="54">
        <v>0</v>
      </c>
      <c r="ASI20" s="7"/>
      <c r="ASJ20" s="49">
        <v>0</v>
      </c>
      <c r="ASK20" s="54">
        <v>0</v>
      </c>
      <c r="ASL20" s="7"/>
      <c r="ASM20" s="49">
        <v>0</v>
      </c>
      <c r="ASN20" s="54">
        <v>0</v>
      </c>
      <c r="ASO20" s="7"/>
      <c r="ASP20" s="49">
        <v>0</v>
      </c>
      <c r="ASQ20" s="54">
        <v>0</v>
      </c>
      <c r="ASR20" s="7"/>
      <c r="ASS20" s="49">
        <v>0</v>
      </c>
      <c r="AST20" s="54">
        <v>0</v>
      </c>
      <c r="ASU20" s="7"/>
      <c r="ASV20" s="49">
        <v>0</v>
      </c>
      <c r="ASW20" s="54">
        <v>0</v>
      </c>
      <c r="ASX20" s="7"/>
      <c r="ASY20" s="16"/>
      <c r="ASZ20" s="49">
        <v>0</v>
      </c>
      <c r="ATA20" s="54">
        <v>0</v>
      </c>
      <c r="ATB20" s="7"/>
      <c r="ATC20" s="49">
        <v>0</v>
      </c>
      <c r="ATD20" s="54">
        <v>0</v>
      </c>
      <c r="ATE20" s="7"/>
      <c r="ATF20" s="49">
        <v>0</v>
      </c>
      <c r="ATG20" s="54">
        <v>0</v>
      </c>
      <c r="ATH20" s="7"/>
      <c r="ATI20" s="49">
        <v>0</v>
      </c>
      <c r="ATJ20" s="54">
        <v>0</v>
      </c>
      <c r="ATK20" s="7"/>
      <c r="ATL20" s="49">
        <v>0</v>
      </c>
      <c r="ATM20" s="54">
        <v>0</v>
      </c>
      <c r="ATN20" s="7"/>
      <c r="ATO20" s="49">
        <v>0</v>
      </c>
      <c r="ATP20" s="54">
        <v>0</v>
      </c>
      <c r="ATQ20" s="7"/>
      <c r="ATR20" s="16"/>
      <c r="ATS20" s="49">
        <v>0</v>
      </c>
      <c r="ATT20" s="54">
        <v>0</v>
      </c>
      <c r="ATU20" s="7"/>
      <c r="ATV20" s="49">
        <v>0</v>
      </c>
      <c r="ATW20" s="54">
        <v>0</v>
      </c>
      <c r="ATX20" s="7"/>
      <c r="ATY20" s="49">
        <v>0</v>
      </c>
      <c r="ATZ20" s="54">
        <v>0</v>
      </c>
      <c r="AUA20" s="7"/>
      <c r="AUB20" s="49">
        <v>0</v>
      </c>
      <c r="AUC20" s="54">
        <v>0</v>
      </c>
      <c r="AUD20" s="7"/>
      <c r="AUE20" s="49">
        <v>0</v>
      </c>
      <c r="AUF20" s="54">
        <v>0</v>
      </c>
      <c r="AUG20" s="7"/>
      <c r="AUH20" s="49">
        <v>0</v>
      </c>
      <c r="AUI20" s="54">
        <v>0</v>
      </c>
      <c r="AUJ20" s="7"/>
      <c r="AUK20" s="16"/>
      <c r="AUL20" s="49">
        <v>0</v>
      </c>
      <c r="AUM20" s="54">
        <v>0</v>
      </c>
      <c r="AUN20" s="7"/>
      <c r="AUO20" s="49">
        <v>0</v>
      </c>
      <c r="AUP20" s="54">
        <v>0</v>
      </c>
      <c r="AUQ20" s="7"/>
      <c r="AUR20" s="49">
        <v>0</v>
      </c>
      <c r="AUS20" s="54">
        <v>0</v>
      </c>
      <c r="AUT20" s="7"/>
      <c r="AUU20" s="49">
        <v>0</v>
      </c>
      <c r="AUV20" s="54">
        <v>0</v>
      </c>
      <c r="AUW20" s="7"/>
      <c r="AUX20" s="49">
        <v>0</v>
      </c>
      <c r="AUY20" s="54">
        <v>0</v>
      </c>
      <c r="AUZ20" s="7"/>
      <c r="AVA20" s="49">
        <v>0</v>
      </c>
      <c r="AVB20" s="54">
        <v>0</v>
      </c>
      <c r="AVC20" s="7"/>
      <c r="AVD20" s="16"/>
      <c r="AVE20" s="49">
        <v>0</v>
      </c>
      <c r="AVF20" s="54">
        <v>0</v>
      </c>
      <c r="AVG20" s="7"/>
      <c r="AVH20" s="49">
        <v>0</v>
      </c>
      <c r="AVI20" s="54">
        <v>0</v>
      </c>
      <c r="AVJ20" s="7"/>
      <c r="AVK20" s="49">
        <v>0</v>
      </c>
      <c r="AVL20" s="54">
        <v>0</v>
      </c>
      <c r="AVM20" s="7"/>
      <c r="AVN20" s="49">
        <v>0</v>
      </c>
      <c r="AVO20" s="54">
        <v>0</v>
      </c>
      <c r="AVP20" s="7"/>
      <c r="AVQ20" s="49">
        <v>0</v>
      </c>
      <c r="AVR20" s="54">
        <v>0</v>
      </c>
      <c r="AVS20" s="7"/>
      <c r="AVT20" s="49">
        <v>0</v>
      </c>
      <c r="AVU20" s="54">
        <v>0</v>
      </c>
      <c r="AVV20" s="7"/>
      <c r="AVW20" s="16"/>
      <c r="AVX20" s="49">
        <v>0</v>
      </c>
      <c r="AVY20" s="54">
        <v>0</v>
      </c>
      <c r="AVZ20" s="7"/>
      <c r="AWA20" s="49">
        <v>0</v>
      </c>
      <c r="AWB20" s="54">
        <v>0</v>
      </c>
      <c r="AWC20" s="7"/>
      <c r="AWD20" s="49">
        <v>0</v>
      </c>
      <c r="AWE20" s="54">
        <v>0</v>
      </c>
      <c r="AWF20" s="7"/>
      <c r="AWG20" s="49">
        <v>0</v>
      </c>
      <c r="AWH20" s="54">
        <v>0</v>
      </c>
      <c r="AWI20" s="7"/>
      <c r="AWJ20" s="54"/>
      <c r="AWK20" s="54"/>
      <c r="AWL20" s="16"/>
      <c r="AWM20" s="54"/>
      <c r="AWN20" s="54"/>
      <c r="AWO20" s="54"/>
      <c r="AWP20" s="54"/>
      <c r="AWQ20" s="54"/>
      <c r="AWR20" s="54"/>
      <c r="AWS20" s="16"/>
      <c r="AWT20" s="54"/>
      <c r="AWU20" s="54"/>
      <c r="AWV20" s="54"/>
      <c r="AWW20" s="54"/>
      <c r="AWX20" s="54"/>
      <c r="AWY20" s="54"/>
      <c r="AWZ20" s="16"/>
      <c r="AXA20" s="54"/>
      <c r="AXB20" s="54"/>
      <c r="AXC20" s="54"/>
      <c r="AXD20" s="54"/>
      <c r="AXE20" s="54"/>
      <c r="AXF20" s="54"/>
      <c r="AXG20" s="16"/>
      <c r="AXH20" s="54"/>
      <c r="AXI20" s="54"/>
      <c r="AXJ20" s="54"/>
      <c r="AXK20" s="54"/>
      <c r="AXL20" s="54"/>
      <c r="AXM20" s="54"/>
      <c r="AXN20" s="16"/>
      <c r="AXO20" s="54"/>
      <c r="AXP20" s="54"/>
      <c r="AXQ20" s="54"/>
      <c r="AXR20" s="54"/>
      <c r="AXS20" s="54"/>
      <c r="AXT20" s="54"/>
      <c r="AXU20" s="16"/>
      <c r="AXV20" s="54"/>
      <c r="AXW20" s="54"/>
      <c r="AXX20" s="54"/>
      <c r="AXY20" s="54"/>
      <c r="AXZ20" s="54"/>
      <c r="AYA20" s="54"/>
      <c r="AYB20" s="16"/>
      <c r="AYC20" s="54"/>
      <c r="AYD20" s="54"/>
      <c r="AYE20" s="54"/>
      <c r="AYF20" s="54"/>
      <c r="AYG20" s="54"/>
      <c r="AYH20" s="54"/>
      <c r="AYI20" s="16"/>
      <c r="AYJ20" s="54"/>
      <c r="AYK20" s="54"/>
      <c r="AYL20" s="54"/>
      <c r="AYM20" s="54"/>
      <c r="AYN20" s="54"/>
      <c r="AYO20" s="54"/>
      <c r="AYP20" s="16"/>
      <c r="AYQ20" s="54"/>
      <c r="AYR20" s="54"/>
      <c r="AYS20" s="54"/>
      <c r="AYT20" s="54"/>
      <c r="AYU20" s="54"/>
      <c r="AYV20" s="54"/>
      <c r="AYW20" s="16"/>
      <c r="AYX20" s="54"/>
      <c r="AYY20" s="54"/>
      <c r="AYZ20" s="54"/>
      <c r="AZA20" s="54"/>
      <c r="AZB20" s="54"/>
      <c r="AZC20" s="54"/>
      <c r="AZD20" s="16"/>
      <c r="AZE20" s="54"/>
      <c r="AZF20" s="54"/>
      <c r="AZG20" s="54"/>
      <c r="AZH20" s="54"/>
      <c r="AZI20" s="54"/>
      <c r="AZJ20" s="54"/>
      <c r="AZK20" s="16"/>
      <c r="AZL20" s="54"/>
      <c r="AZM20" s="54"/>
      <c r="AZN20" s="54"/>
      <c r="AZO20" s="54"/>
      <c r="AZP20" s="54"/>
      <c r="AZQ20" s="54"/>
      <c r="AZR20" s="16"/>
      <c r="AZS20" s="54"/>
      <c r="AZT20" s="54"/>
      <c r="AZU20" s="54"/>
      <c r="AZV20" s="54"/>
      <c r="AZW20" s="54"/>
      <c r="AZX20" s="54"/>
      <c r="AZY20" s="16"/>
      <c r="AZZ20" s="54"/>
      <c r="BAA20" s="54"/>
      <c r="BAB20" s="54"/>
      <c r="BAC20" s="54"/>
      <c r="BAD20" s="54"/>
      <c r="BAE20" s="54"/>
      <c r="BAF20" s="16"/>
      <c r="BAG20" s="54"/>
      <c r="BAH20" s="54"/>
      <c r="BAI20" s="54"/>
      <c r="BAJ20" s="54"/>
      <c r="BAK20" s="54"/>
      <c r="BAL20" s="54"/>
      <c r="BAM20" s="16"/>
      <c r="BAN20" s="54"/>
      <c r="BAO20" s="54"/>
      <c r="BAP20" s="54"/>
      <c r="BAQ20" s="54"/>
      <c r="BAR20" s="54"/>
      <c r="BAS20" s="54"/>
      <c r="BAT20" s="16"/>
    </row>
    <row r="21" spans="1:1398" ht="36.450000000000003" customHeight="1">
      <c r="A21" t="s">
        <v>911</v>
      </c>
      <c r="B21" t="s">
        <v>913</v>
      </c>
      <c r="D21" s="1" t="s">
        <v>5</v>
      </c>
      <c r="E21" s="129" t="s">
        <v>314</v>
      </c>
      <c r="F21" s="18">
        <v>55</v>
      </c>
      <c r="G21" s="54">
        <v>69</v>
      </c>
      <c r="H21" s="129" t="s">
        <v>319</v>
      </c>
      <c r="I21" s="16"/>
      <c r="J21" s="18">
        <v>55</v>
      </c>
      <c r="K21" s="54">
        <v>62</v>
      </c>
      <c r="L21" s="129" t="s">
        <v>314</v>
      </c>
      <c r="M21" s="18">
        <v>55</v>
      </c>
      <c r="N21" s="54">
        <v>44</v>
      </c>
      <c r="O21" s="129" t="s">
        <v>322</v>
      </c>
      <c r="P21" s="18">
        <v>55</v>
      </c>
      <c r="Q21" s="54">
        <v>49</v>
      </c>
      <c r="R21" s="129" t="s">
        <v>315</v>
      </c>
      <c r="S21" s="18">
        <v>55</v>
      </c>
      <c r="T21" s="54">
        <v>36</v>
      </c>
      <c r="U21" s="129" t="s">
        <v>301</v>
      </c>
      <c r="V21" s="18">
        <v>55</v>
      </c>
      <c r="W21" s="54">
        <v>36</v>
      </c>
      <c r="X21" s="129" t="s">
        <v>301</v>
      </c>
      <c r="Y21" s="18">
        <v>55</v>
      </c>
      <c r="Z21" s="54">
        <v>56</v>
      </c>
      <c r="AA21" s="129" t="s">
        <v>316</v>
      </c>
      <c r="AB21" s="16"/>
      <c r="AC21" s="18">
        <v>55</v>
      </c>
      <c r="AD21" s="54">
        <v>73</v>
      </c>
      <c r="AE21" s="129" t="s">
        <v>290</v>
      </c>
      <c r="AF21" s="18">
        <v>55</v>
      </c>
      <c r="AG21" s="54">
        <v>89</v>
      </c>
      <c r="AH21" s="129" t="s">
        <v>332</v>
      </c>
      <c r="AI21" s="18">
        <v>55</v>
      </c>
      <c r="AJ21" s="54">
        <v>84</v>
      </c>
      <c r="AK21" s="129" t="s">
        <v>333</v>
      </c>
      <c r="AL21" s="18">
        <v>35</v>
      </c>
      <c r="AM21" s="54">
        <v>46</v>
      </c>
      <c r="AN21" s="129" t="s">
        <v>304</v>
      </c>
      <c r="AO21" s="18">
        <v>25</v>
      </c>
      <c r="AP21" s="54">
        <v>31</v>
      </c>
      <c r="AQ21" s="129" t="s">
        <v>307</v>
      </c>
      <c r="AR21" s="18">
        <v>0</v>
      </c>
      <c r="AS21" s="54">
        <v>18</v>
      </c>
      <c r="AT21" s="129" t="s">
        <v>338</v>
      </c>
      <c r="AU21" s="16"/>
      <c r="AV21" s="18">
        <v>0</v>
      </c>
      <c r="AW21" s="54">
        <v>15</v>
      </c>
      <c r="AX21" s="129" t="s">
        <v>339</v>
      </c>
      <c r="AY21" s="18">
        <v>0</v>
      </c>
      <c r="AZ21" s="54">
        <v>6</v>
      </c>
      <c r="BA21" s="129" t="s">
        <v>341</v>
      </c>
      <c r="BB21" s="18">
        <v>0</v>
      </c>
      <c r="BC21" s="54">
        <v>1</v>
      </c>
      <c r="BD21" s="129" t="s">
        <v>343</v>
      </c>
      <c r="BE21" s="18">
        <v>0</v>
      </c>
      <c r="BF21" s="54">
        <v>0</v>
      </c>
      <c r="BG21" s="129" t="s">
        <v>344</v>
      </c>
      <c r="BH21" s="18">
        <v>0</v>
      </c>
      <c r="BI21" s="54">
        <v>0</v>
      </c>
      <c r="BJ21" s="129" t="s">
        <v>344</v>
      </c>
      <c r="BK21" s="18">
        <v>0</v>
      </c>
      <c r="BL21" s="54">
        <v>0</v>
      </c>
      <c r="BM21" s="129" t="s">
        <v>344</v>
      </c>
      <c r="BN21" s="16"/>
      <c r="BO21" s="18">
        <v>0</v>
      </c>
      <c r="BP21" s="54">
        <v>0</v>
      </c>
      <c r="BQ21" s="129" t="s">
        <v>344</v>
      </c>
      <c r="BR21" s="18">
        <v>0</v>
      </c>
      <c r="BS21" s="54">
        <v>0</v>
      </c>
      <c r="BT21" s="129" t="s">
        <v>344</v>
      </c>
      <c r="BU21" s="18">
        <v>0</v>
      </c>
      <c r="BV21" s="54">
        <v>0</v>
      </c>
      <c r="BW21" s="129" t="s">
        <v>344</v>
      </c>
      <c r="BX21" s="18">
        <v>0</v>
      </c>
      <c r="BY21" s="54">
        <v>0</v>
      </c>
      <c r="BZ21" s="129" t="s">
        <v>344</v>
      </c>
      <c r="CA21" s="18">
        <v>0</v>
      </c>
      <c r="CB21" s="54">
        <v>0</v>
      </c>
      <c r="CC21" s="129" t="s">
        <v>344</v>
      </c>
      <c r="CD21" s="18">
        <v>0</v>
      </c>
      <c r="CE21" s="54">
        <v>0</v>
      </c>
      <c r="CF21" s="129" t="s">
        <v>344</v>
      </c>
      <c r="CG21" s="16"/>
      <c r="CH21" s="16"/>
      <c r="CI21" s="18">
        <v>0</v>
      </c>
      <c r="CJ21" s="54">
        <v>0</v>
      </c>
      <c r="CK21" s="129" t="s">
        <v>344</v>
      </c>
      <c r="CL21" s="16"/>
      <c r="CM21" s="18">
        <v>0</v>
      </c>
      <c r="CN21" s="54">
        <v>0</v>
      </c>
      <c r="CO21" s="129" t="s">
        <v>344</v>
      </c>
      <c r="CP21" s="18">
        <v>0</v>
      </c>
      <c r="CQ21" s="54">
        <v>0</v>
      </c>
      <c r="CR21" s="129" t="s">
        <v>344</v>
      </c>
      <c r="CS21" s="18">
        <v>0</v>
      </c>
      <c r="CT21" s="54">
        <v>0</v>
      </c>
      <c r="CU21" s="129" t="s">
        <v>344</v>
      </c>
      <c r="CV21" s="16"/>
      <c r="CW21" s="18">
        <v>0</v>
      </c>
      <c r="CX21" s="54">
        <v>0</v>
      </c>
      <c r="CY21" s="129" t="s">
        <v>344</v>
      </c>
      <c r="CZ21" s="18">
        <v>0</v>
      </c>
      <c r="DA21" s="54">
        <v>0</v>
      </c>
      <c r="DB21" s="129" t="s">
        <v>344</v>
      </c>
      <c r="DC21" s="18">
        <v>0</v>
      </c>
      <c r="DD21" s="54">
        <v>0</v>
      </c>
      <c r="DE21" s="129" t="s">
        <v>344</v>
      </c>
      <c r="DF21" s="18">
        <v>0</v>
      </c>
      <c r="DG21" s="54">
        <v>0</v>
      </c>
      <c r="DH21" s="129" t="s">
        <v>344</v>
      </c>
      <c r="DI21" s="18">
        <v>0</v>
      </c>
      <c r="DJ21" s="54">
        <v>0</v>
      </c>
      <c r="DK21" s="129" t="s">
        <v>344</v>
      </c>
      <c r="DL21" s="16"/>
      <c r="DM21" s="16"/>
      <c r="DN21" s="18">
        <v>0</v>
      </c>
      <c r="DO21" s="54">
        <v>0</v>
      </c>
      <c r="DP21" s="129" t="s">
        <v>344</v>
      </c>
      <c r="DQ21" s="18">
        <v>0</v>
      </c>
      <c r="DR21" s="54">
        <v>0</v>
      </c>
      <c r="DS21" s="129" t="s">
        <v>344</v>
      </c>
      <c r="DT21" s="18">
        <v>0</v>
      </c>
      <c r="DU21" s="54">
        <v>0</v>
      </c>
      <c r="DV21" s="129" t="s">
        <v>344</v>
      </c>
      <c r="DW21" s="18">
        <v>0</v>
      </c>
      <c r="DX21" s="54">
        <v>0</v>
      </c>
      <c r="DY21" s="129" t="s">
        <v>344</v>
      </c>
      <c r="DZ21" s="18">
        <v>0</v>
      </c>
      <c r="EA21" s="54">
        <v>0</v>
      </c>
      <c r="EB21" s="129" t="s">
        <v>344</v>
      </c>
      <c r="EC21" s="18">
        <v>0</v>
      </c>
      <c r="ED21" s="54">
        <v>0</v>
      </c>
      <c r="EE21" s="129" t="s">
        <v>344</v>
      </c>
      <c r="EF21" s="16"/>
      <c r="EG21" s="18">
        <v>0</v>
      </c>
      <c r="EH21" s="54">
        <v>0</v>
      </c>
      <c r="EI21" s="129" t="s">
        <v>344</v>
      </c>
      <c r="EJ21" s="18">
        <v>0</v>
      </c>
      <c r="EK21" s="54">
        <v>0</v>
      </c>
      <c r="EL21" s="129" t="s">
        <v>344</v>
      </c>
      <c r="EM21" s="18">
        <v>0</v>
      </c>
      <c r="EN21" s="54">
        <v>0</v>
      </c>
      <c r="EO21" s="129" t="s">
        <v>344</v>
      </c>
      <c r="EP21" s="18">
        <v>0</v>
      </c>
      <c r="EQ21" s="54">
        <v>0</v>
      </c>
      <c r="ER21" s="129" t="s">
        <v>344</v>
      </c>
      <c r="ES21" s="18">
        <v>0</v>
      </c>
      <c r="ET21" s="54">
        <v>0</v>
      </c>
      <c r="EU21" s="129" t="s">
        <v>344</v>
      </c>
      <c r="EV21" s="18">
        <v>0</v>
      </c>
      <c r="EW21" s="54">
        <v>0</v>
      </c>
      <c r="EX21" s="129" t="s">
        <v>344</v>
      </c>
      <c r="EY21" s="18">
        <v>0</v>
      </c>
      <c r="EZ21" s="54">
        <v>0</v>
      </c>
      <c r="FA21" s="129" t="s">
        <v>344</v>
      </c>
      <c r="FB21" s="18">
        <v>0</v>
      </c>
      <c r="FC21" s="54">
        <v>0</v>
      </c>
      <c r="FD21" s="129" t="s">
        <v>344</v>
      </c>
      <c r="FE21" s="18">
        <v>0</v>
      </c>
      <c r="FF21" s="54">
        <v>0</v>
      </c>
      <c r="FG21" s="129" t="s">
        <v>344</v>
      </c>
      <c r="FH21" s="18">
        <v>0</v>
      </c>
      <c r="FI21" s="54">
        <v>0</v>
      </c>
      <c r="FJ21" s="129" t="s">
        <v>344</v>
      </c>
      <c r="FK21" s="16"/>
      <c r="FL21" s="16"/>
      <c r="FM21" s="16"/>
      <c r="FN21" s="16"/>
      <c r="FO21" s="18">
        <v>0</v>
      </c>
      <c r="FP21" s="54">
        <v>18</v>
      </c>
      <c r="FQ21" s="129" t="s">
        <v>338</v>
      </c>
      <c r="FR21" s="18">
        <v>20</v>
      </c>
      <c r="FS21" s="54">
        <v>34</v>
      </c>
      <c r="FT21" s="129" t="s">
        <v>387</v>
      </c>
      <c r="FU21" s="18">
        <v>50</v>
      </c>
      <c r="FV21" s="54">
        <v>43</v>
      </c>
      <c r="FW21" s="129" t="s">
        <v>306</v>
      </c>
      <c r="FX21" s="16"/>
      <c r="FY21" s="18">
        <v>50</v>
      </c>
      <c r="FZ21" s="54">
        <v>34</v>
      </c>
      <c r="GA21" s="129" t="s">
        <v>387</v>
      </c>
      <c r="GB21" s="18">
        <v>50</v>
      </c>
      <c r="GC21" s="54">
        <v>39</v>
      </c>
      <c r="GD21" s="129" t="s">
        <v>392</v>
      </c>
      <c r="GE21" s="16"/>
      <c r="GF21" s="18">
        <v>50</v>
      </c>
      <c r="GG21" s="54">
        <v>32</v>
      </c>
      <c r="GH21" s="129" t="s">
        <v>302</v>
      </c>
      <c r="GI21" s="18">
        <v>50</v>
      </c>
      <c r="GJ21" s="54">
        <v>36</v>
      </c>
      <c r="GK21" s="129" t="s">
        <v>301</v>
      </c>
      <c r="GL21" s="18">
        <v>50</v>
      </c>
      <c r="GM21" s="54">
        <v>51</v>
      </c>
      <c r="GN21" s="129" t="s">
        <v>313</v>
      </c>
      <c r="GO21" s="18">
        <v>50</v>
      </c>
      <c r="GP21" s="54">
        <v>98</v>
      </c>
      <c r="GQ21" s="129" t="s">
        <v>296</v>
      </c>
      <c r="GR21" s="18">
        <v>50</v>
      </c>
      <c r="GS21" s="54">
        <v>72</v>
      </c>
      <c r="GT21" s="129" t="s">
        <v>397</v>
      </c>
      <c r="GU21" s="18">
        <v>50</v>
      </c>
      <c r="GV21" s="54">
        <v>21</v>
      </c>
      <c r="GW21" s="129" t="s">
        <v>399</v>
      </c>
      <c r="GX21" s="16"/>
      <c r="GY21" s="18">
        <v>30</v>
      </c>
      <c r="GZ21" s="54">
        <v>3</v>
      </c>
      <c r="HA21" s="129" t="s">
        <v>402</v>
      </c>
      <c r="HB21" s="18">
        <v>0</v>
      </c>
      <c r="HC21" s="54">
        <v>1</v>
      </c>
      <c r="HD21" s="129" t="s">
        <v>405</v>
      </c>
      <c r="HE21" s="18">
        <v>30</v>
      </c>
      <c r="HF21" s="54">
        <v>33</v>
      </c>
      <c r="HG21" s="129" t="s">
        <v>408</v>
      </c>
      <c r="HH21" s="18">
        <v>30</v>
      </c>
      <c r="HI21" s="54">
        <v>27</v>
      </c>
      <c r="HJ21" s="129" t="s">
        <v>409</v>
      </c>
      <c r="HK21" s="18">
        <v>0</v>
      </c>
      <c r="HL21" s="54">
        <v>20</v>
      </c>
      <c r="HM21" s="129" t="s">
        <v>308</v>
      </c>
      <c r="HN21" s="18">
        <v>20</v>
      </c>
      <c r="HO21" s="54">
        <v>31</v>
      </c>
      <c r="HP21" s="129" t="s">
        <v>307</v>
      </c>
      <c r="HQ21" s="16"/>
      <c r="HR21" s="18">
        <v>40</v>
      </c>
      <c r="HS21" s="54">
        <v>26</v>
      </c>
      <c r="HT21" s="129" t="s">
        <v>413</v>
      </c>
      <c r="HU21" s="18">
        <v>40</v>
      </c>
      <c r="HV21" s="54">
        <v>39</v>
      </c>
      <c r="HW21" s="129" t="s">
        <v>392</v>
      </c>
      <c r="HX21" s="18">
        <v>40</v>
      </c>
      <c r="HY21" s="54">
        <v>52</v>
      </c>
      <c r="HZ21" s="129" t="s">
        <v>416</v>
      </c>
      <c r="IA21" s="18">
        <v>40</v>
      </c>
      <c r="IB21" s="54">
        <v>62</v>
      </c>
      <c r="IC21" s="129" t="s">
        <v>314</v>
      </c>
      <c r="ID21" s="18">
        <v>40</v>
      </c>
      <c r="IE21" s="54">
        <v>50</v>
      </c>
      <c r="IF21" s="129" t="s">
        <v>314</v>
      </c>
      <c r="IG21" s="18">
        <v>40</v>
      </c>
      <c r="IH21" s="54">
        <v>39</v>
      </c>
      <c r="II21" s="129" t="s">
        <v>392</v>
      </c>
      <c r="IJ21" s="16"/>
      <c r="IK21" s="18">
        <v>40</v>
      </c>
      <c r="IL21" s="54">
        <v>51</v>
      </c>
      <c r="IM21" s="129" t="s">
        <v>313</v>
      </c>
      <c r="IN21" s="18">
        <v>40</v>
      </c>
      <c r="IO21" s="54">
        <v>52</v>
      </c>
      <c r="IP21" s="129" t="s">
        <v>416</v>
      </c>
      <c r="IQ21" s="18">
        <v>40</v>
      </c>
      <c r="IR21" s="54">
        <v>45</v>
      </c>
      <c r="IS21" s="129" t="s">
        <v>423</v>
      </c>
      <c r="IT21" s="18">
        <v>40</v>
      </c>
      <c r="IU21" s="54">
        <v>60</v>
      </c>
      <c r="IV21" s="129" t="s">
        <v>426</v>
      </c>
      <c r="IW21" s="18">
        <v>25</v>
      </c>
      <c r="IX21" s="54">
        <v>40</v>
      </c>
      <c r="IY21" s="129" t="s">
        <v>429</v>
      </c>
      <c r="IZ21" s="18">
        <v>0</v>
      </c>
      <c r="JA21" s="54">
        <v>11</v>
      </c>
      <c r="JB21" s="129" t="s">
        <v>430</v>
      </c>
      <c r="JC21" s="16"/>
      <c r="JD21" s="18">
        <v>25</v>
      </c>
      <c r="JE21" s="54">
        <v>39</v>
      </c>
      <c r="JF21" s="129" t="s">
        <v>392</v>
      </c>
      <c r="JG21" s="18">
        <v>50</v>
      </c>
      <c r="JH21" s="54">
        <v>36</v>
      </c>
      <c r="JI21" s="129" t="s">
        <v>301</v>
      </c>
      <c r="JJ21" s="18">
        <v>50</v>
      </c>
      <c r="JK21" s="54">
        <v>32</v>
      </c>
      <c r="JL21" s="129" t="s">
        <v>302</v>
      </c>
      <c r="JM21" s="18">
        <v>50</v>
      </c>
      <c r="JN21" s="54">
        <v>53</v>
      </c>
      <c r="JO21" s="129" t="s">
        <v>436</v>
      </c>
      <c r="JP21" s="18">
        <v>50</v>
      </c>
      <c r="JQ21" s="54">
        <v>65</v>
      </c>
      <c r="JR21" s="129" t="s">
        <v>439</v>
      </c>
      <c r="JS21" s="18">
        <v>50</v>
      </c>
      <c r="JT21" s="54">
        <v>52</v>
      </c>
      <c r="JU21" s="129" t="s">
        <v>416</v>
      </c>
      <c r="JV21" s="16"/>
      <c r="JW21" s="18">
        <v>50</v>
      </c>
      <c r="JX21" s="54">
        <v>38</v>
      </c>
      <c r="JY21" s="129" t="s">
        <v>442</v>
      </c>
      <c r="JZ21" s="18">
        <v>50</v>
      </c>
      <c r="KA21" s="54">
        <v>39</v>
      </c>
      <c r="KB21" s="129" t="s">
        <v>392</v>
      </c>
      <c r="KC21" s="18">
        <v>50</v>
      </c>
      <c r="KD21" s="54">
        <v>41</v>
      </c>
      <c r="KE21" s="129" t="s">
        <v>447</v>
      </c>
      <c r="KF21" s="18">
        <v>50</v>
      </c>
      <c r="KG21" s="54">
        <v>40</v>
      </c>
      <c r="KH21" s="129" t="s">
        <v>429</v>
      </c>
      <c r="KI21" s="18">
        <v>50</v>
      </c>
      <c r="KJ21" s="54">
        <v>28</v>
      </c>
      <c r="KK21" s="129" t="s">
        <v>429</v>
      </c>
      <c r="KL21" s="18">
        <v>50</v>
      </c>
      <c r="KM21" s="54">
        <v>33</v>
      </c>
      <c r="KN21" s="129" t="s">
        <v>408</v>
      </c>
      <c r="KO21" s="16"/>
      <c r="KP21" s="18">
        <v>25</v>
      </c>
      <c r="KQ21" s="54">
        <v>18</v>
      </c>
      <c r="KR21" s="129" t="s">
        <v>338</v>
      </c>
      <c r="KS21" s="18">
        <v>0</v>
      </c>
      <c r="KT21" s="54">
        <v>24</v>
      </c>
      <c r="KU21" s="129" t="s">
        <v>338</v>
      </c>
      <c r="KV21" s="18">
        <v>0</v>
      </c>
      <c r="KW21" s="54">
        <v>27</v>
      </c>
      <c r="KX21" s="129" t="s">
        <v>409</v>
      </c>
      <c r="KY21" s="18">
        <v>0</v>
      </c>
      <c r="KZ21" s="54">
        <v>11</v>
      </c>
      <c r="LA21" s="129" t="s">
        <v>430</v>
      </c>
      <c r="LB21" s="18">
        <v>0</v>
      </c>
      <c r="LC21" s="54">
        <v>9</v>
      </c>
      <c r="LD21" s="129" t="s">
        <v>463</v>
      </c>
      <c r="LE21" s="18">
        <v>0</v>
      </c>
      <c r="LF21" s="54">
        <v>6</v>
      </c>
      <c r="LG21" s="129" t="s">
        <v>463</v>
      </c>
      <c r="LH21" s="18">
        <v>0</v>
      </c>
      <c r="LI21" s="54">
        <v>0</v>
      </c>
      <c r="LJ21" s="129" t="s">
        <v>344</v>
      </c>
      <c r="LK21" s="18">
        <v>0</v>
      </c>
      <c r="LL21" s="54">
        <v>0</v>
      </c>
      <c r="LM21" s="129" t="s">
        <v>344</v>
      </c>
      <c r="LN21" s="16"/>
      <c r="LO21" s="16"/>
      <c r="LP21" s="16"/>
      <c r="LQ21" s="16"/>
      <c r="LR21" s="16"/>
      <c r="LS21" s="16"/>
      <c r="LT21" s="18">
        <v>35</v>
      </c>
      <c r="LU21" s="54">
        <v>16</v>
      </c>
      <c r="LV21" s="129" t="s">
        <v>469</v>
      </c>
      <c r="LW21" s="18">
        <v>70</v>
      </c>
      <c r="LX21" s="54">
        <v>41</v>
      </c>
      <c r="LY21" s="129" t="s">
        <v>447</v>
      </c>
      <c r="LZ21" s="18">
        <v>70</v>
      </c>
      <c r="MA21" s="54">
        <v>50</v>
      </c>
      <c r="MB21" s="129" t="s">
        <v>474</v>
      </c>
      <c r="MC21" s="18">
        <v>70</v>
      </c>
      <c r="MD21" s="54">
        <v>78</v>
      </c>
      <c r="ME21" s="129" t="s">
        <v>477</v>
      </c>
      <c r="MF21" s="18">
        <v>70</v>
      </c>
      <c r="MG21" s="54">
        <v>100</v>
      </c>
      <c r="MH21" s="129" t="s">
        <v>480</v>
      </c>
      <c r="MI21" s="18">
        <v>70</v>
      </c>
      <c r="MJ21" s="54">
        <v>80</v>
      </c>
      <c r="MK21" s="129" t="s">
        <v>483</v>
      </c>
      <c r="ML21" s="16"/>
      <c r="MM21" s="18">
        <v>35</v>
      </c>
      <c r="MN21" s="54">
        <v>28</v>
      </c>
      <c r="MO21" s="129" t="s">
        <v>486</v>
      </c>
      <c r="MP21" s="18">
        <v>0</v>
      </c>
      <c r="MQ21" s="54">
        <v>7</v>
      </c>
      <c r="MR21" s="129" t="s">
        <v>490</v>
      </c>
      <c r="MS21" s="18">
        <v>0</v>
      </c>
      <c r="MT21" s="54">
        <v>0</v>
      </c>
      <c r="MU21" s="129" t="s">
        <v>344</v>
      </c>
      <c r="MV21" s="18">
        <v>0</v>
      </c>
      <c r="MW21" s="54">
        <v>0</v>
      </c>
      <c r="MX21" s="129" t="s">
        <v>344</v>
      </c>
      <c r="MY21" s="18">
        <v>0</v>
      </c>
      <c r="MZ21" s="54">
        <v>0</v>
      </c>
      <c r="NA21" s="129" t="s">
        <v>344</v>
      </c>
      <c r="NB21" s="18">
        <v>0</v>
      </c>
      <c r="NC21" s="54">
        <v>0</v>
      </c>
      <c r="ND21" s="129" t="s">
        <v>344</v>
      </c>
      <c r="NE21" s="16"/>
      <c r="NF21" s="18">
        <v>0</v>
      </c>
      <c r="NG21" s="54">
        <v>0</v>
      </c>
      <c r="NH21" s="129" t="s">
        <v>344</v>
      </c>
      <c r="NI21" s="18">
        <v>0</v>
      </c>
      <c r="NJ21" s="54">
        <v>0</v>
      </c>
      <c r="NK21" s="129" t="s">
        <v>344</v>
      </c>
      <c r="NL21" s="18">
        <v>0</v>
      </c>
      <c r="NM21" s="54">
        <v>0</v>
      </c>
      <c r="NN21" s="129" t="s">
        <v>344</v>
      </c>
      <c r="NO21" s="18">
        <v>35</v>
      </c>
      <c r="NP21" s="54">
        <v>26</v>
      </c>
      <c r="NQ21" s="129" t="s">
        <v>413</v>
      </c>
      <c r="NR21" s="18">
        <v>35</v>
      </c>
      <c r="NS21" s="54">
        <v>24</v>
      </c>
      <c r="NT21" s="129" t="s">
        <v>501</v>
      </c>
      <c r="NU21" s="18">
        <v>0</v>
      </c>
      <c r="NV21" s="54">
        <v>9</v>
      </c>
      <c r="NW21" s="129" t="s">
        <v>463</v>
      </c>
      <c r="NX21" s="16"/>
      <c r="NY21" s="18">
        <v>0</v>
      </c>
      <c r="NZ21" s="54">
        <v>7</v>
      </c>
      <c r="OA21" s="129" t="s">
        <v>490</v>
      </c>
      <c r="OB21" s="18">
        <v>0</v>
      </c>
      <c r="OC21" s="54">
        <v>2</v>
      </c>
      <c r="OD21" s="129" t="s">
        <v>508</v>
      </c>
      <c r="OE21" s="18">
        <v>0</v>
      </c>
      <c r="OF21" s="54">
        <v>4</v>
      </c>
      <c r="OG21" s="129" t="s">
        <v>511</v>
      </c>
      <c r="OH21" s="18">
        <v>0</v>
      </c>
      <c r="OI21" s="54">
        <v>4</v>
      </c>
      <c r="OJ21" s="129" t="s">
        <v>511</v>
      </c>
      <c r="OK21" s="18">
        <v>0</v>
      </c>
      <c r="OL21" s="54">
        <v>0</v>
      </c>
      <c r="OM21" s="129" t="s">
        <v>344</v>
      </c>
      <c r="ON21" s="18">
        <v>0</v>
      </c>
      <c r="OO21" s="54">
        <v>0</v>
      </c>
      <c r="OP21" s="129" t="s">
        <v>344</v>
      </c>
      <c r="OQ21" s="16"/>
      <c r="OR21" s="18">
        <v>0</v>
      </c>
      <c r="OS21" s="54">
        <v>0</v>
      </c>
      <c r="OT21" s="129" t="s">
        <v>344</v>
      </c>
      <c r="OU21" s="18">
        <v>0</v>
      </c>
      <c r="OV21" s="54">
        <v>0</v>
      </c>
      <c r="OW21" s="129" t="s">
        <v>344</v>
      </c>
      <c r="OX21" s="18">
        <v>30</v>
      </c>
      <c r="OY21" s="54">
        <v>30</v>
      </c>
      <c r="OZ21" s="129" t="s">
        <v>522</v>
      </c>
      <c r="PA21" s="18">
        <v>30</v>
      </c>
      <c r="PB21" s="54">
        <v>27</v>
      </c>
      <c r="PC21" s="129" t="s">
        <v>409</v>
      </c>
      <c r="PD21" s="18">
        <v>0</v>
      </c>
      <c r="PE21" s="54">
        <v>10</v>
      </c>
      <c r="PF21" s="129" t="s">
        <v>526</v>
      </c>
      <c r="PG21" s="18">
        <v>0</v>
      </c>
      <c r="PH21" s="54">
        <v>10</v>
      </c>
      <c r="PI21" s="129" t="s">
        <v>526</v>
      </c>
      <c r="PJ21" s="16"/>
      <c r="PK21" s="18">
        <v>0</v>
      </c>
      <c r="PL21" s="54">
        <v>1</v>
      </c>
      <c r="PM21" s="129" t="s">
        <v>343</v>
      </c>
      <c r="PN21" s="18">
        <v>0</v>
      </c>
      <c r="PO21" s="54">
        <v>8</v>
      </c>
      <c r="PP21" s="129" t="s">
        <v>533</v>
      </c>
      <c r="PQ21" s="18">
        <v>30</v>
      </c>
      <c r="PR21" s="54">
        <v>34</v>
      </c>
      <c r="PS21" s="129" t="s">
        <v>387</v>
      </c>
      <c r="PT21" s="18">
        <v>30</v>
      </c>
      <c r="PU21" s="54">
        <v>22</v>
      </c>
      <c r="PV21" s="129" t="s">
        <v>537</v>
      </c>
      <c r="PW21" s="18">
        <v>0</v>
      </c>
      <c r="PX21" s="54">
        <v>8</v>
      </c>
      <c r="PY21" s="129" t="s">
        <v>539</v>
      </c>
      <c r="PZ21" s="18">
        <v>0</v>
      </c>
      <c r="QA21" s="54">
        <v>2</v>
      </c>
      <c r="QB21" s="129" t="s">
        <v>508</v>
      </c>
      <c r="QC21" s="16"/>
      <c r="QD21" s="18">
        <v>30</v>
      </c>
      <c r="QE21" s="54">
        <v>37</v>
      </c>
      <c r="QF21" s="129" t="s">
        <v>542</v>
      </c>
      <c r="QG21" s="18">
        <v>0</v>
      </c>
      <c r="QH21" s="54">
        <v>33</v>
      </c>
      <c r="QI21" s="129" t="s">
        <v>408</v>
      </c>
      <c r="QJ21" s="18">
        <v>0</v>
      </c>
      <c r="QK21" s="54">
        <v>9</v>
      </c>
      <c r="QL21" s="129" t="s">
        <v>463</v>
      </c>
      <c r="QM21" s="18">
        <v>0</v>
      </c>
      <c r="QN21" s="54">
        <v>31</v>
      </c>
      <c r="QO21" s="129" t="s">
        <v>307</v>
      </c>
      <c r="QP21" s="18">
        <v>0</v>
      </c>
      <c r="QQ21" s="54">
        <v>23</v>
      </c>
      <c r="QR21" s="129" t="s">
        <v>549</v>
      </c>
      <c r="QS21" s="18">
        <v>0</v>
      </c>
      <c r="QT21" s="54">
        <v>4</v>
      </c>
      <c r="QU21" s="129" t="s">
        <v>511</v>
      </c>
      <c r="QV21" s="16"/>
      <c r="QW21" s="18">
        <v>0</v>
      </c>
      <c r="QX21" s="54">
        <v>7</v>
      </c>
      <c r="QY21" s="129" t="s">
        <v>490</v>
      </c>
      <c r="QZ21" s="18">
        <v>30</v>
      </c>
      <c r="RA21" s="54">
        <v>36</v>
      </c>
      <c r="RB21" s="129" t="s">
        <v>301</v>
      </c>
      <c r="RC21" s="16"/>
      <c r="RD21" s="18">
        <v>50</v>
      </c>
      <c r="RE21" s="54">
        <v>46</v>
      </c>
      <c r="RF21" s="129" t="s">
        <v>304</v>
      </c>
      <c r="RG21" s="18">
        <v>20</v>
      </c>
      <c r="RH21" s="54">
        <v>21</v>
      </c>
      <c r="RI21" s="129" t="s">
        <v>399</v>
      </c>
      <c r="RJ21" s="18">
        <v>20</v>
      </c>
      <c r="RK21" s="54">
        <v>15</v>
      </c>
      <c r="RL21" s="129" t="s">
        <v>339</v>
      </c>
      <c r="RM21" s="16"/>
      <c r="RN21" s="18">
        <v>35</v>
      </c>
      <c r="RO21" s="54">
        <v>17</v>
      </c>
      <c r="RP21" s="129" t="s">
        <v>559</v>
      </c>
      <c r="RQ21" s="18">
        <v>70</v>
      </c>
      <c r="RR21" s="54">
        <v>19</v>
      </c>
      <c r="RS21" s="129" t="s">
        <v>563</v>
      </c>
      <c r="RT21" s="18">
        <v>70</v>
      </c>
      <c r="RU21" s="54">
        <v>21</v>
      </c>
      <c r="RV21" s="129" t="s">
        <v>399</v>
      </c>
      <c r="RW21" s="18">
        <v>55</v>
      </c>
      <c r="RX21" s="54">
        <v>24</v>
      </c>
      <c r="RY21" s="129" t="s">
        <v>501</v>
      </c>
      <c r="RZ21" s="18">
        <v>55</v>
      </c>
      <c r="SA21" s="54">
        <v>21</v>
      </c>
      <c r="SB21" s="129" t="s">
        <v>399</v>
      </c>
      <c r="SC21" s="18">
        <v>55</v>
      </c>
      <c r="SD21" s="54">
        <v>19</v>
      </c>
      <c r="SE21" s="129" t="s">
        <v>399</v>
      </c>
      <c r="SF21" s="18">
        <v>55</v>
      </c>
      <c r="SG21" s="54">
        <v>16</v>
      </c>
      <c r="SH21" s="129" t="s">
        <v>469</v>
      </c>
      <c r="SI21" s="18">
        <v>55</v>
      </c>
      <c r="SJ21" s="54">
        <v>18</v>
      </c>
      <c r="SK21" s="129" t="s">
        <v>338</v>
      </c>
      <c r="SL21" s="18">
        <v>35</v>
      </c>
      <c r="SM21" s="54">
        <v>16</v>
      </c>
      <c r="SN21" s="129" t="s">
        <v>469</v>
      </c>
      <c r="SO21" s="18">
        <v>15</v>
      </c>
      <c r="SP21" s="54">
        <v>17</v>
      </c>
      <c r="SQ21" s="129" t="s">
        <v>559</v>
      </c>
      <c r="SR21" s="16"/>
      <c r="SS21" s="16"/>
      <c r="ST21" s="18">
        <v>15</v>
      </c>
      <c r="SU21" s="54">
        <v>7</v>
      </c>
      <c r="SV21" s="129" t="s">
        <v>490</v>
      </c>
      <c r="SW21" s="18">
        <v>0</v>
      </c>
      <c r="SX21" s="54">
        <v>7</v>
      </c>
      <c r="SY21" s="129" t="s">
        <v>490</v>
      </c>
      <c r="SZ21" s="18">
        <v>12</v>
      </c>
      <c r="TA21" s="54">
        <v>13</v>
      </c>
      <c r="TB21" s="129" t="s">
        <v>579</v>
      </c>
      <c r="TC21" s="18">
        <v>27</v>
      </c>
      <c r="TD21" s="54">
        <v>16</v>
      </c>
      <c r="TE21" s="129" t="s">
        <v>469</v>
      </c>
      <c r="TF21" s="18">
        <v>47</v>
      </c>
      <c r="TG21" s="54">
        <v>23</v>
      </c>
      <c r="TH21" s="129" t="s">
        <v>549</v>
      </c>
      <c r="TI21" s="18">
        <v>47</v>
      </c>
      <c r="TJ21" s="54">
        <v>32</v>
      </c>
      <c r="TK21" s="129" t="s">
        <v>302</v>
      </c>
      <c r="TL21" s="18">
        <v>47</v>
      </c>
      <c r="TM21" s="54">
        <v>38</v>
      </c>
      <c r="TN21" s="129" t="s">
        <v>442</v>
      </c>
      <c r="TO21" s="18">
        <v>47</v>
      </c>
      <c r="TP21" s="54">
        <v>29</v>
      </c>
      <c r="TQ21" s="129" t="s">
        <v>587</v>
      </c>
      <c r="TR21" s="16"/>
      <c r="TS21" s="18">
        <v>47</v>
      </c>
      <c r="TT21" s="54">
        <v>46</v>
      </c>
      <c r="TU21" s="129" t="s">
        <v>304</v>
      </c>
      <c r="TV21" s="18">
        <v>47</v>
      </c>
      <c r="TW21" s="54">
        <v>52</v>
      </c>
      <c r="TX21" s="129" t="s">
        <v>416</v>
      </c>
      <c r="TY21" s="18">
        <v>47</v>
      </c>
      <c r="TZ21" s="54">
        <v>37</v>
      </c>
      <c r="UA21" s="129" t="s">
        <v>542</v>
      </c>
      <c r="UB21" s="18">
        <v>22</v>
      </c>
      <c r="UC21" s="54">
        <v>17</v>
      </c>
      <c r="UD21" s="129" t="s">
        <v>559</v>
      </c>
      <c r="UE21" s="18">
        <v>22</v>
      </c>
      <c r="UF21" s="54">
        <v>27</v>
      </c>
      <c r="UG21" s="129" t="s">
        <v>409</v>
      </c>
      <c r="UH21" s="18">
        <v>22</v>
      </c>
      <c r="UI21" s="54">
        <v>20</v>
      </c>
      <c r="UJ21" s="129" t="s">
        <v>308</v>
      </c>
      <c r="UK21" s="16"/>
      <c r="UL21" s="16"/>
      <c r="UM21" s="18">
        <v>22</v>
      </c>
      <c r="UN21" s="54">
        <v>21</v>
      </c>
      <c r="UO21" s="129" t="s">
        <v>399</v>
      </c>
      <c r="UP21" s="18">
        <v>22</v>
      </c>
      <c r="UQ21" s="54">
        <v>43</v>
      </c>
      <c r="UR21" s="129" t="s">
        <v>306</v>
      </c>
      <c r="US21" s="18">
        <v>22</v>
      </c>
      <c r="UT21" s="54">
        <v>39</v>
      </c>
      <c r="UU21" s="129" t="s">
        <v>392</v>
      </c>
      <c r="UV21" s="18">
        <v>22</v>
      </c>
      <c r="UW21" s="54">
        <v>31</v>
      </c>
      <c r="UX21" s="129" t="s">
        <v>307</v>
      </c>
      <c r="UY21" s="18">
        <v>22</v>
      </c>
      <c r="UZ21" s="54">
        <v>39</v>
      </c>
      <c r="VA21" s="129" t="s">
        <v>522</v>
      </c>
      <c r="VB21" s="16"/>
      <c r="VC21" s="18">
        <v>22</v>
      </c>
      <c r="VD21" s="54">
        <v>18</v>
      </c>
      <c r="VE21" s="129" t="s">
        <v>338</v>
      </c>
      <c r="VF21" s="18">
        <v>22</v>
      </c>
      <c r="VG21" s="54">
        <v>17</v>
      </c>
      <c r="VH21" s="129" t="s">
        <v>559</v>
      </c>
      <c r="VI21" s="18">
        <v>22</v>
      </c>
      <c r="VJ21" s="54">
        <v>16</v>
      </c>
      <c r="VK21" s="129" t="s">
        <v>469</v>
      </c>
      <c r="VL21" s="18">
        <v>22</v>
      </c>
      <c r="VM21" s="54">
        <v>12</v>
      </c>
      <c r="VN21" s="129" t="s">
        <v>539</v>
      </c>
      <c r="VO21" s="18">
        <v>22</v>
      </c>
      <c r="VP21" s="54">
        <v>12</v>
      </c>
      <c r="VQ21" s="129" t="s">
        <v>539</v>
      </c>
      <c r="VR21" s="18">
        <v>22</v>
      </c>
      <c r="VS21" s="54">
        <v>14</v>
      </c>
      <c r="VT21" s="129" t="s">
        <v>608</v>
      </c>
      <c r="VU21" s="16"/>
      <c r="VV21" s="16"/>
      <c r="VW21" s="18">
        <v>22</v>
      </c>
      <c r="VX21" s="54">
        <v>15</v>
      </c>
      <c r="VY21" s="129" t="s">
        <v>339</v>
      </c>
      <c r="VZ21" s="18">
        <v>22</v>
      </c>
      <c r="WA21" s="54">
        <v>16</v>
      </c>
      <c r="WB21" s="129" t="s">
        <v>469</v>
      </c>
      <c r="WC21" s="18">
        <v>22</v>
      </c>
      <c r="WD21" s="54">
        <v>20</v>
      </c>
      <c r="WE21" s="129" t="s">
        <v>308</v>
      </c>
      <c r="WF21" s="18">
        <v>22</v>
      </c>
      <c r="WG21" s="54">
        <v>16</v>
      </c>
      <c r="WH21" s="129" t="s">
        <v>308</v>
      </c>
      <c r="WI21" s="18">
        <v>22</v>
      </c>
      <c r="WJ21" s="54">
        <v>11</v>
      </c>
      <c r="WK21" s="129" t="s">
        <v>430</v>
      </c>
      <c r="WL21" s="18">
        <v>22</v>
      </c>
      <c r="WM21" s="54">
        <v>11</v>
      </c>
      <c r="WN21" s="129" t="s">
        <v>430</v>
      </c>
      <c r="WO21" s="18">
        <v>22</v>
      </c>
      <c r="WP21" s="54">
        <v>17</v>
      </c>
      <c r="WQ21" s="129" t="s">
        <v>559</v>
      </c>
      <c r="WR21" s="18">
        <v>22</v>
      </c>
      <c r="WS21" s="54">
        <v>10</v>
      </c>
      <c r="WT21" s="129" t="s">
        <v>526</v>
      </c>
      <c r="WU21" s="18">
        <v>22</v>
      </c>
      <c r="WV21" s="54">
        <v>12</v>
      </c>
      <c r="WW21" s="129" t="s">
        <v>539</v>
      </c>
      <c r="WX21" s="18">
        <v>22</v>
      </c>
      <c r="WY21" s="54">
        <v>13</v>
      </c>
      <c r="WZ21" s="129" t="s">
        <v>579</v>
      </c>
      <c r="XA21" s="18">
        <v>22</v>
      </c>
      <c r="XB21" s="54">
        <v>11</v>
      </c>
      <c r="XC21" s="129" t="s">
        <v>430</v>
      </c>
      <c r="XD21" s="18">
        <v>22</v>
      </c>
      <c r="XE21" s="54">
        <v>14</v>
      </c>
      <c r="XF21" s="129" t="s">
        <v>608</v>
      </c>
      <c r="XG21" s="16"/>
      <c r="XH21" s="18">
        <v>22</v>
      </c>
      <c r="XI21" s="54">
        <v>14</v>
      </c>
      <c r="XJ21" s="129" t="s">
        <v>608</v>
      </c>
      <c r="XK21" s="18">
        <v>22</v>
      </c>
      <c r="XL21" s="54">
        <v>15</v>
      </c>
      <c r="XM21" s="129" t="s">
        <v>339</v>
      </c>
      <c r="XN21" s="18">
        <v>22</v>
      </c>
      <c r="XO21" s="54">
        <v>15</v>
      </c>
      <c r="XP21" s="129" t="s">
        <v>339</v>
      </c>
      <c r="XQ21" s="18">
        <v>22</v>
      </c>
      <c r="XR21" s="54">
        <v>15</v>
      </c>
      <c r="XS21" s="129" t="s">
        <v>339</v>
      </c>
      <c r="XT21" s="18">
        <v>22</v>
      </c>
      <c r="XU21" s="54">
        <v>15</v>
      </c>
      <c r="XV21" s="129" t="s">
        <v>339</v>
      </c>
      <c r="XW21" s="18">
        <v>22</v>
      </c>
      <c r="XX21" s="54">
        <v>10</v>
      </c>
      <c r="XY21" s="129" t="s">
        <v>339</v>
      </c>
      <c r="XZ21" s="18">
        <v>25</v>
      </c>
      <c r="YA21" s="54">
        <v>8</v>
      </c>
      <c r="YB21" s="129" t="s">
        <v>533</v>
      </c>
      <c r="YC21" s="18">
        <v>30</v>
      </c>
      <c r="YD21" s="54">
        <v>9</v>
      </c>
      <c r="YE21" s="129" t="s">
        <v>633</v>
      </c>
      <c r="YF21" s="18">
        <v>30</v>
      </c>
      <c r="YG21" s="54">
        <v>14</v>
      </c>
      <c r="YH21" s="129" t="s">
        <v>608</v>
      </c>
      <c r="YI21" s="18">
        <v>30</v>
      </c>
      <c r="YJ21" s="54">
        <v>21</v>
      </c>
      <c r="YK21" s="129" t="s">
        <v>399</v>
      </c>
      <c r="YL21" s="18">
        <v>30</v>
      </c>
      <c r="YM21" s="54">
        <v>23</v>
      </c>
      <c r="YN21" s="129" t="s">
        <v>549</v>
      </c>
      <c r="YO21" s="18">
        <v>30</v>
      </c>
      <c r="YP21" s="54">
        <v>24</v>
      </c>
      <c r="YQ21" s="129" t="s">
        <v>501</v>
      </c>
      <c r="YR21" s="18">
        <v>30</v>
      </c>
      <c r="YS21" s="54">
        <v>27</v>
      </c>
      <c r="YT21" s="129" t="s">
        <v>409</v>
      </c>
      <c r="YU21" s="16"/>
      <c r="YV21" s="18">
        <v>30</v>
      </c>
      <c r="YW21" s="54">
        <v>39</v>
      </c>
      <c r="YX21" s="129" t="s">
        <v>392</v>
      </c>
      <c r="YY21" s="18">
        <v>30</v>
      </c>
      <c r="YZ21" s="54">
        <v>51</v>
      </c>
      <c r="ZA21" s="129" t="s">
        <v>313</v>
      </c>
      <c r="ZB21" s="18">
        <v>30</v>
      </c>
      <c r="ZC21" s="54">
        <v>51</v>
      </c>
      <c r="ZD21" s="129" t="s">
        <v>313</v>
      </c>
      <c r="ZE21" s="18">
        <v>30</v>
      </c>
      <c r="ZF21" s="54">
        <v>35</v>
      </c>
      <c r="ZG21" s="129" t="s">
        <v>651</v>
      </c>
      <c r="ZH21" s="18">
        <v>30</v>
      </c>
      <c r="ZI21" s="54">
        <v>33</v>
      </c>
      <c r="ZJ21" s="129" t="s">
        <v>408</v>
      </c>
      <c r="ZK21" s="18">
        <v>30</v>
      </c>
      <c r="ZL21" s="54">
        <v>32</v>
      </c>
      <c r="ZM21" s="129" t="s">
        <v>302</v>
      </c>
      <c r="ZN21" s="18">
        <v>30</v>
      </c>
      <c r="ZO21" s="54">
        <v>29</v>
      </c>
      <c r="ZP21" s="129" t="s">
        <v>587</v>
      </c>
      <c r="ZQ21" s="18">
        <v>30</v>
      </c>
      <c r="ZR21" s="54">
        <v>25</v>
      </c>
      <c r="ZS21" s="129" t="s">
        <v>659</v>
      </c>
      <c r="ZT21" s="18">
        <v>30</v>
      </c>
      <c r="ZU21" s="54">
        <v>31</v>
      </c>
      <c r="ZV21" s="129" t="s">
        <v>307</v>
      </c>
      <c r="ZW21" s="18">
        <v>30</v>
      </c>
      <c r="ZX21" s="54">
        <v>44</v>
      </c>
      <c r="ZY21" s="129" t="s">
        <v>322</v>
      </c>
      <c r="ZZ21" s="18">
        <v>30</v>
      </c>
      <c r="AAA21" s="54">
        <v>36</v>
      </c>
      <c r="AAB21" s="129" t="s">
        <v>301</v>
      </c>
      <c r="AAC21" s="18">
        <v>30</v>
      </c>
      <c r="AAD21" s="54">
        <v>26</v>
      </c>
      <c r="AAE21" s="129" t="s">
        <v>413</v>
      </c>
      <c r="AAF21" s="18">
        <v>30</v>
      </c>
      <c r="AAG21" s="54">
        <v>23</v>
      </c>
      <c r="AAH21" s="129" t="s">
        <v>549</v>
      </c>
      <c r="AAI21" s="16"/>
      <c r="AAJ21" s="18">
        <v>30</v>
      </c>
      <c r="AAK21" s="54">
        <v>37</v>
      </c>
      <c r="AAL21" s="129" t="s">
        <v>542</v>
      </c>
      <c r="AAM21" s="18">
        <v>30</v>
      </c>
      <c r="AAN21" s="54">
        <v>60</v>
      </c>
      <c r="AAO21" s="129" t="s">
        <v>670</v>
      </c>
      <c r="AAP21" s="18">
        <v>30</v>
      </c>
      <c r="AAQ21" s="54">
        <v>57</v>
      </c>
      <c r="AAR21" s="129" t="s">
        <v>673</v>
      </c>
      <c r="AAS21" s="18">
        <v>30</v>
      </c>
      <c r="AAT21" s="54">
        <v>46</v>
      </c>
      <c r="AAU21" s="129" t="s">
        <v>304</v>
      </c>
      <c r="AAV21" s="18">
        <v>30</v>
      </c>
      <c r="AAW21" s="54">
        <v>51</v>
      </c>
      <c r="AAX21" s="129" t="s">
        <v>313</v>
      </c>
      <c r="AAY21" s="18">
        <v>30</v>
      </c>
      <c r="AAZ21" s="54">
        <v>56</v>
      </c>
      <c r="ABA21" s="129" t="s">
        <v>316</v>
      </c>
      <c r="ABB21" s="16"/>
      <c r="ABC21" s="18">
        <v>30</v>
      </c>
      <c r="ABD21" s="54">
        <v>46</v>
      </c>
      <c r="ABE21" s="129" t="s">
        <v>304</v>
      </c>
      <c r="ABF21" s="18">
        <v>30</v>
      </c>
      <c r="ABG21" s="54">
        <v>64</v>
      </c>
      <c r="ABH21" s="129" t="s">
        <v>681</v>
      </c>
      <c r="ABI21" s="18">
        <v>30</v>
      </c>
      <c r="ABJ21" s="54">
        <v>88</v>
      </c>
      <c r="ABK21" s="129" t="s">
        <v>683</v>
      </c>
      <c r="ABL21" s="18">
        <v>30</v>
      </c>
      <c r="ABM21" s="54">
        <v>89</v>
      </c>
      <c r="ABN21" s="129" t="s">
        <v>332</v>
      </c>
      <c r="ABO21" s="18">
        <v>30</v>
      </c>
      <c r="ABP21" s="54">
        <v>85</v>
      </c>
      <c r="ABQ21" s="129" t="s">
        <v>686</v>
      </c>
      <c r="ABR21" s="18">
        <v>30</v>
      </c>
      <c r="ABS21" s="54">
        <v>83</v>
      </c>
      <c r="ABT21" s="129" t="s">
        <v>689</v>
      </c>
      <c r="ABU21" s="16"/>
      <c r="ABV21" s="18">
        <v>30</v>
      </c>
      <c r="ABW21" s="54">
        <v>75</v>
      </c>
      <c r="ABX21" s="129" t="s">
        <v>692</v>
      </c>
      <c r="ABY21" s="18">
        <v>30</v>
      </c>
      <c r="ABZ21" s="54">
        <v>87</v>
      </c>
      <c r="ACA21" s="129" t="s">
        <v>695</v>
      </c>
      <c r="ACB21" s="18">
        <v>30</v>
      </c>
      <c r="ACC21" s="54">
        <v>105</v>
      </c>
      <c r="ACD21" s="129" t="s">
        <v>697</v>
      </c>
      <c r="ACE21" s="18">
        <v>30</v>
      </c>
      <c r="ACF21" s="54">
        <v>114</v>
      </c>
      <c r="ACG21" s="129" t="s">
        <v>700</v>
      </c>
      <c r="ACH21" s="18">
        <v>30</v>
      </c>
      <c r="ACI21" s="54">
        <v>121</v>
      </c>
      <c r="ACJ21" s="129" t="s">
        <v>703</v>
      </c>
      <c r="ACK21" s="18">
        <v>30</v>
      </c>
      <c r="ACL21" s="54">
        <v>104</v>
      </c>
      <c r="ACM21" s="129" t="s">
        <v>704</v>
      </c>
      <c r="ACN21" s="16"/>
      <c r="ACO21" s="18">
        <v>30</v>
      </c>
      <c r="ACP21" s="54">
        <v>125</v>
      </c>
      <c r="ACQ21" s="129" t="s">
        <v>706</v>
      </c>
      <c r="ACR21" s="18">
        <v>30</v>
      </c>
      <c r="ACS21" s="54">
        <v>149</v>
      </c>
      <c r="ACT21" s="129" t="s">
        <v>709</v>
      </c>
      <c r="ACU21" s="18">
        <v>30</v>
      </c>
      <c r="ACV21" s="54">
        <v>207</v>
      </c>
      <c r="ACW21" s="129" t="s">
        <v>709</v>
      </c>
      <c r="ACX21" s="18">
        <v>30</v>
      </c>
      <c r="ACY21" s="54">
        <v>160</v>
      </c>
      <c r="ACZ21" s="129" t="s">
        <v>713</v>
      </c>
      <c r="ADA21" s="18">
        <v>30</v>
      </c>
      <c r="ADB21" s="54">
        <v>111</v>
      </c>
      <c r="ADC21" s="129" t="s">
        <v>714</v>
      </c>
      <c r="ADD21" s="18">
        <v>30</v>
      </c>
      <c r="ADE21" s="54">
        <v>68</v>
      </c>
      <c r="ADF21" s="129" t="s">
        <v>716</v>
      </c>
      <c r="ADG21" s="16"/>
      <c r="ADH21" s="18">
        <v>30</v>
      </c>
      <c r="ADI21" s="54">
        <v>77</v>
      </c>
      <c r="ADJ21" s="129" t="s">
        <v>718</v>
      </c>
      <c r="ADK21" s="18">
        <v>30</v>
      </c>
      <c r="ADL21" s="54">
        <v>80</v>
      </c>
      <c r="ADM21" s="129" t="s">
        <v>483</v>
      </c>
      <c r="ADN21" s="18">
        <v>30</v>
      </c>
      <c r="ADO21" s="54">
        <v>71</v>
      </c>
      <c r="ADP21" s="129" t="s">
        <v>723</v>
      </c>
      <c r="ADQ21" s="18">
        <v>30</v>
      </c>
      <c r="ADR21" s="54">
        <v>71</v>
      </c>
      <c r="ADS21" s="129" t="s">
        <v>723</v>
      </c>
      <c r="ADT21" s="18">
        <v>30</v>
      </c>
      <c r="ADU21" s="54">
        <v>64</v>
      </c>
      <c r="ADV21" s="129" t="s">
        <v>681</v>
      </c>
      <c r="ADW21" s="16"/>
      <c r="ADX21" s="16"/>
      <c r="ADY21" s="16"/>
      <c r="ADZ21" s="18">
        <v>30</v>
      </c>
      <c r="AEA21" s="54">
        <v>44</v>
      </c>
      <c r="AEB21" s="129" t="s">
        <v>727</v>
      </c>
      <c r="AEC21" s="18">
        <v>30</v>
      </c>
      <c r="AED21" s="54">
        <v>65</v>
      </c>
      <c r="AEE21" s="129" t="s">
        <v>439</v>
      </c>
      <c r="AEF21" s="18">
        <v>30</v>
      </c>
      <c r="AEG21" s="54">
        <v>89</v>
      </c>
      <c r="AEH21" s="129" t="s">
        <v>332</v>
      </c>
      <c r="AEI21" s="18">
        <v>30</v>
      </c>
      <c r="AEJ21" s="16"/>
      <c r="AEK21" s="129" t="s">
        <v>332</v>
      </c>
      <c r="AEL21" s="18">
        <v>30</v>
      </c>
      <c r="AEM21" s="54">
        <v>81</v>
      </c>
      <c r="AEN21" s="129" t="s">
        <v>733</v>
      </c>
      <c r="AEO21" s="16"/>
      <c r="AEP21" s="18">
        <v>30</v>
      </c>
      <c r="AEQ21" s="54">
        <v>75</v>
      </c>
      <c r="AER21" s="129" t="s">
        <v>692</v>
      </c>
      <c r="AES21" s="18">
        <v>30</v>
      </c>
      <c r="AET21" s="54">
        <v>68</v>
      </c>
      <c r="AEU21" s="129" t="s">
        <v>716</v>
      </c>
      <c r="AEV21" s="18">
        <v>30</v>
      </c>
      <c r="AEW21" s="54">
        <v>32</v>
      </c>
      <c r="AEX21" s="129" t="s">
        <v>302</v>
      </c>
      <c r="AEY21" s="18">
        <v>30</v>
      </c>
      <c r="AEZ21" s="54">
        <v>45</v>
      </c>
      <c r="AFA21" s="129" t="s">
        <v>423</v>
      </c>
      <c r="AFB21" s="18">
        <v>30</v>
      </c>
      <c r="AFC21" s="54">
        <v>60</v>
      </c>
      <c r="AFD21" s="129" t="s">
        <v>670</v>
      </c>
      <c r="AFE21" s="18">
        <v>30</v>
      </c>
      <c r="AFF21" s="54">
        <v>48</v>
      </c>
      <c r="AFG21" s="129" t="s">
        <v>742</v>
      </c>
      <c r="AFH21" s="16"/>
      <c r="AFI21" s="18">
        <v>30</v>
      </c>
      <c r="AFJ21" s="54">
        <v>45</v>
      </c>
      <c r="AFK21" s="129" t="s">
        <v>423</v>
      </c>
      <c r="AFL21" s="18">
        <v>30</v>
      </c>
      <c r="AFM21" s="54">
        <v>52</v>
      </c>
      <c r="AFN21" s="129" t="s">
        <v>416</v>
      </c>
      <c r="AFO21" s="18">
        <v>30</v>
      </c>
      <c r="AFP21" s="54">
        <v>40</v>
      </c>
      <c r="AFQ21" s="129" t="s">
        <v>313</v>
      </c>
      <c r="AFR21" s="18">
        <v>30</v>
      </c>
      <c r="AFS21" s="54">
        <v>45</v>
      </c>
      <c r="AFT21" s="129" t="s">
        <v>423</v>
      </c>
      <c r="AFU21" s="18">
        <v>30</v>
      </c>
      <c r="AFV21" s="54">
        <v>44</v>
      </c>
      <c r="AFW21" s="129" t="s">
        <v>322</v>
      </c>
      <c r="AFX21" s="18">
        <v>30</v>
      </c>
      <c r="AFY21" s="54">
        <v>37</v>
      </c>
      <c r="AFZ21" s="129" t="s">
        <v>542</v>
      </c>
      <c r="AGA21" s="18">
        <v>30</v>
      </c>
      <c r="AGB21" s="54">
        <v>20</v>
      </c>
      <c r="AGC21" s="129" t="s">
        <v>308</v>
      </c>
      <c r="AGD21" s="18">
        <v>30</v>
      </c>
      <c r="AGE21" s="54">
        <v>29</v>
      </c>
      <c r="AGF21" s="129" t="s">
        <v>587</v>
      </c>
      <c r="AGG21" s="18">
        <v>30</v>
      </c>
      <c r="AGH21" s="54">
        <v>52</v>
      </c>
      <c r="AGI21" s="129" t="s">
        <v>416</v>
      </c>
      <c r="AGJ21" s="18">
        <v>30</v>
      </c>
      <c r="AGK21" s="54">
        <v>67</v>
      </c>
      <c r="AGL21" s="129" t="s">
        <v>751</v>
      </c>
      <c r="AGM21" s="18">
        <v>30</v>
      </c>
      <c r="AGN21" s="54">
        <v>62</v>
      </c>
      <c r="AGO21" s="129" t="s">
        <v>314</v>
      </c>
      <c r="AGP21" s="18">
        <v>30</v>
      </c>
      <c r="AGQ21" s="54">
        <v>50</v>
      </c>
      <c r="AGR21" s="129" t="s">
        <v>474</v>
      </c>
      <c r="AGS21" s="18">
        <v>30</v>
      </c>
      <c r="AGT21" s="54">
        <v>42</v>
      </c>
      <c r="AGU21" s="129" t="s">
        <v>753</v>
      </c>
      <c r="AGV21" s="16"/>
      <c r="AGW21" s="18">
        <v>30</v>
      </c>
      <c r="AGX21" s="54">
        <v>26</v>
      </c>
      <c r="AGY21" s="129" t="s">
        <v>413</v>
      </c>
      <c r="AGZ21" s="18">
        <v>30</v>
      </c>
      <c r="AHA21" s="54">
        <v>17</v>
      </c>
      <c r="AHB21" s="129" t="s">
        <v>559</v>
      </c>
      <c r="AHC21" s="18">
        <v>30</v>
      </c>
      <c r="AHD21" s="54">
        <v>25</v>
      </c>
      <c r="AHE21" s="129" t="s">
        <v>659</v>
      </c>
      <c r="AHF21" s="18">
        <v>30</v>
      </c>
      <c r="AHG21" s="54">
        <v>63</v>
      </c>
      <c r="AHH21" s="129" t="s">
        <v>758</v>
      </c>
      <c r="AHI21" s="18">
        <v>30</v>
      </c>
      <c r="AHJ21" s="54">
        <v>57</v>
      </c>
      <c r="AHK21" s="129" t="s">
        <v>673</v>
      </c>
      <c r="AHL21" s="18">
        <v>30</v>
      </c>
      <c r="AHM21" s="54">
        <v>21</v>
      </c>
      <c r="AHN21" s="129" t="s">
        <v>399</v>
      </c>
      <c r="AHO21" s="16"/>
      <c r="AHP21" s="18">
        <v>30</v>
      </c>
      <c r="AHQ21" s="54">
        <v>5</v>
      </c>
      <c r="AHR21" s="129" t="s">
        <v>762</v>
      </c>
      <c r="AHS21" s="18">
        <v>30</v>
      </c>
      <c r="AHT21" s="54">
        <v>24</v>
      </c>
      <c r="AHU21" s="129" t="s">
        <v>501</v>
      </c>
      <c r="AHV21" s="18">
        <v>30</v>
      </c>
      <c r="AHW21" s="54">
        <v>31</v>
      </c>
      <c r="AHX21" s="129" t="s">
        <v>307</v>
      </c>
      <c r="AHY21" s="18">
        <v>30</v>
      </c>
      <c r="AHZ21" s="54">
        <v>30</v>
      </c>
      <c r="AIA21" s="129" t="s">
        <v>522</v>
      </c>
      <c r="AIB21" s="18">
        <v>30</v>
      </c>
      <c r="AIC21" s="54">
        <v>46</v>
      </c>
      <c r="AID21" s="129" t="s">
        <v>304</v>
      </c>
      <c r="AIE21" s="16"/>
      <c r="AIF21" s="16"/>
      <c r="AIG21" s="18">
        <v>30</v>
      </c>
      <c r="AIH21" s="54">
        <v>30</v>
      </c>
      <c r="AII21" s="129" t="s">
        <v>522</v>
      </c>
      <c r="AIJ21" s="18">
        <v>30</v>
      </c>
      <c r="AIK21" s="54">
        <v>19</v>
      </c>
      <c r="AIL21" s="129" t="s">
        <v>563</v>
      </c>
      <c r="AIM21" s="18">
        <v>30</v>
      </c>
      <c r="AIN21" s="54">
        <v>32</v>
      </c>
      <c r="AIO21" s="129" t="s">
        <v>302</v>
      </c>
      <c r="AIP21" s="18">
        <v>30</v>
      </c>
      <c r="AIQ21" s="54">
        <v>61</v>
      </c>
      <c r="AIR21" s="129" t="s">
        <v>772</v>
      </c>
      <c r="AIS21" s="16"/>
      <c r="AIT21" s="18">
        <v>30</v>
      </c>
      <c r="AIU21" s="54">
        <v>47</v>
      </c>
      <c r="AIV21" s="129" t="s">
        <v>773</v>
      </c>
      <c r="AIW21" s="18">
        <v>30</v>
      </c>
      <c r="AIX21" s="54">
        <v>43</v>
      </c>
      <c r="AIY21" s="129" t="s">
        <v>306</v>
      </c>
      <c r="AIZ21" s="18">
        <v>30</v>
      </c>
      <c r="AJA21" s="54">
        <v>51</v>
      </c>
      <c r="AJB21" s="129" t="s">
        <v>313</v>
      </c>
      <c r="AJC21" s="18">
        <v>30</v>
      </c>
      <c r="AJD21" s="54">
        <v>66</v>
      </c>
      <c r="AJE21" s="129" t="s">
        <v>426</v>
      </c>
      <c r="AJF21" s="18">
        <v>30</v>
      </c>
      <c r="AJG21" s="54">
        <v>95</v>
      </c>
      <c r="AJH21" s="129" t="s">
        <v>779</v>
      </c>
      <c r="AJI21" s="18">
        <v>30</v>
      </c>
      <c r="AJJ21" s="54">
        <v>115</v>
      </c>
      <c r="AJK21" s="129" t="s">
        <v>780</v>
      </c>
      <c r="AJL21" s="18">
        <v>30</v>
      </c>
      <c r="AJM21" s="54">
        <v>109</v>
      </c>
      <c r="AJN21" s="129" t="s">
        <v>781</v>
      </c>
      <c r="AJO21" s="18">
        <v>30</v>
      </c>
      <c r="AJP21" s="54">
        <v>95</v>
      </c>
      <c r="AJQ21" s="129" t="s">
        <v>779</v>
      </c>
      <c r="AJR21" s="16"/>
      <c r="AJS21" s="18">
        <v>30</v>
      </c>
      <c r="AJT21" s="54">
        <v>80</v>
      </c>
      <c r="AJU21" s="129" t="s">
        <v>483</v>
      </c>
      <c r="AJV21" s="18">
        <v>30</v>
      </c>
      <c r="AJW21" s="54">
        <v>60</v>
      </c>
      <c r="AJX21" s="129" t="s">
        <v>670</v>
      </c>
      <c r="AJY21" s="18">
        <v>30</v>
      </c>
      <c r="AJZ21" s="54">
        <v>60</v>
      </c>
      <c r="AKA21" s="129" t="s">
        <v>670</v>
      </c>
      <c r="AKB21" s="18">
        <v>30</v>
      </c>
      <c r="AKC21" s="54">
        <v>45</v>
      </c>
      <c r="AKD21" s="129" t="s">
        <v>423</v>
      </c>
      <c r="AKE21" s="18">
        <v>30</v>
      </c>
      <c r="AKF21" s="54">
        <v>44</v>
      </c>
      <c r="AKG21" s="129" t="s">
        <v>322</v>
      </c>
      <c r="AKH21" s="18">
        <v>30</v>
      </c>
      <c r="AKI21" s="54">
        <v>34</v>
      </c>
      <c r="AKJ21" s="129" t="s">
        <v>387</v>
      </c>
      <c r="AKK21" s="16"/>
      <c r="AKL21" s="18">
        <v>30</v>
      </c>
      <c r="AKM21" s="54">
        <v>23</v>
      </c>
      <c r="AKN21" s="129" t="s">
        <v>549</v>
      </c>
      <c r="AKO21" s="18">
        <v>30</v>
      </c>
      <c r="AKP21" s="54">
        <v>69</v>
      </c>
      <c r="AKQ21" s="129" t="s">
        <v>319</v>
      </c>
      <c r="AKR21" s="18">
        <v>30</v>
      </c>
      <c r="AKS21" s="54">
        <v>91</v>
      </c>
      <c r="AKT21" s="129" t="s">
        <v>790</v>
      </c>
      <c r="AKU21" s="18">
        <v>30</v>
      </c>
      <c r="AKV21" s="54">
        <v>105</v>
      </c>
      <c r="AKW21" s="129" t="s">
        <v>697</v>
      </c>
      <c r="AKX21" s="18">
        <v>30</v>
      </c>
      <c r="AKY21" s="54">
        <v>102</v>
      </c>
      <c r="AKZ21" s="129" t="s">
        <v>793</v>
      </c>
      <c r="ALA21" s="18">
        <v>30</v>
      </c>
      <c r="ALB21" s="54">
        <v>77</v>
      </c>
      <c r="ALC21" s="129" t="s">
        <v>718</v>
      </c>
      <c r="ALD21" s="16"/>
      <c r="ALE21" s="18">
        <v>35</v>
      </c>
      <c r="ALF21" s="54">
        <v>70</v>
      </c>
      <c r="ALG21" s="129" t="s">
        <v>797</v>
      </c>
      <c r="ALH21" s="18">
        <v>35</v>
      </c>
      <c r="ALI21" s="54">
        <v>97</v>
      </c>
      <c r="ALJ21" s="129" t="s">
        <v>798</v>
      </c>
      <c r="ALK21" s="18">
        <v>35</v>
      </c>
      <c r="ALL21" s="54">
        <v>115</v>
      </c>
      <c r="ALM21" s="129" t="s">
        <v>780</v>
      </c>
      <c r="ALN21" s="18">
        <v>35</v>
      </c>
      <c r="ALO21" s="54">
        <v>128</v>
      </c>
      <c r="ALP21" s="129" t="s">
        <v>799</v>
      </c>
      <c r="ALQ21" s="18">
        <v>35</v>
      </c>
      <c r="ALR21" s="54">
        <v>99</v>
      </c>
      <c r="ALS21" s="129" t="s">
        <v>801</v>
      </c>
      <c r="ALT21" s="18">
        <v>35</v>
      </c>
      <c r="ALU21" s="54">
        <v>85</v>
      </c>
      <c r="ALV21" s="129" t="s">
        <v>686</v>
      </c>
      <c r="ALW21" s="16"/>
      <c r="ALX21" s="18">
        <v>35</v>
      </c>
      <c r="ALY21" s="54">
        <v>58</v>
      </c>
      <c r="ALZ21" s="129" t="s">
        <v>803</v>
      </c>
      <c r="AMA21" s="18">
        <v>35</v>
      </c>
      <c r="AMB21" s="54">
        <v>35</v>
      </c>
      <c r="AMC21" s="129" t="s">
        <v>651</v>
      </c>
      <c r="AMD21" s="18">
        <v>35</v>
      </c>
      <c r="AME21" s="54">
        <v>19</v>
      </c>
      <c r="AMF21" s="129" t="s">
        <v>651</v>
      </c>
      <c r="AMG21" s="18">
        <v>0</v>
      </c>
      <c r="AMH21" s="54">
        <v>13</v>
      </c>
      <c r="AMI21" s="129" t="s">
        <v>579</v>
      </c>
      <c r="AMJ21" s="18">
        <v>0</v>
      </c>
      <c r="AMK21" s="54">
        <v>7</v>
      </c>
      <c r="AML21" s="129" t="s">
        <v>490</v>
      </c>
      <c r="AMM21" s="18">
        <v>0</v>
      </c>
      <c r="AMN21" s="54">
        <v>0</v>
      </c>
      <c r="AMO21" s="129" t="s">
        <v>344</v>
      </c>
      <c r="AMP21" s="16"/>
      <c r="AMQ21" s="18">
        <v>0</v>
      </c>
      <c r="AMR21" s="54">
        <v>0</v>
      </c>
      <c r="AMS21" s="129" t="s">
        <v>344</v>
      </c>
      <c r="AMT21" s="18">
        <v>0</v>
      </c>
      <c r="AMU21" s="54">
        <v>36</v>
      </c>
      <c r="AMV21" s="129" t="s">
        <v>301</v>
      </c>
      <c r="AMW21" s="18">
        <v>35</v>
      </c>
      <c r="AMX21" s="54">
        <v>31</v>
      </c>
      <c r="AMY21" s="129" t="s">
        <v>307</v>
      </c>
      <c r="AMZ21" s="18">
        <v>35</v>
      </c>
      <c r="ANA21" s="54">
        <v>22</v>
      </c>
      <c r="ANB21" s="129" t="s">
        <v>537</v>
      </c>
      <c r="ANC21" s="18">
        <v>0</v>
      </c>
      <c r="AND21" s="54">
        <v>18</v>
      </c>
      <c r="ANE21" s="129" t="s">
        <v>338</v>
      </c>
      <c r="ANF21" s="18">
        <v>0</v>
      </c>
      <c r="ANG21" s="54">
        <v>12</v>
      </c>
      <c r="ANH21" s="129" t="s">
        <v>539</v>
      </c>
      <c r="ANI21" s="16"/>
      <c r="ANJ21" s="18">
        <v>30</v>
      </c>
      <c r="ANK21" s="54">
        <v>28</v>
      </c>
      <c r="ANL21" s="129" t="s">
        <v>486</v>
      </c>
      <c r="ANM21" s="18">
        <v>0</v>
      </c>
      <c r="ANN21" s="54">
        <v>23</v>
      </c>
      <c r="ANO21" s="129" t="s">
        <v>549</v>
      </c>
      <c r="ANP21" s="18">
        <v>30</v>
      </c>
      <c r="ANQ21" s="54">
        <v>40</v>
      </c>
      <c r="ANR21" s="129" t="s">
        <v>429</v>
      </c>
      <c r="ANS21" s="16"/>
      <c r="ANT21" s="18">
        <v>30</v>
      </c>
      <c r="ANU21" s="54">
        <v>32</v>
      </c>
      <c r="ANV21" s="129" t="s">
        <v>302</v>
      </c>
      <c r="ANW21" s="18">
        <v>0</v>
      </c>
      <c r="ANX21" s="54">
        <v>15</v>
      </c>
      <c r="ANY21" s="129" t="s">
        <v>339</v>
      </c>
      <c r="ANZ21" s="18">
        <v>10</v>
      </c>
      <c r="AOA21" s="54">
        <v>17</v>
      </c>
      <c r="AOB21" s="129" t="s">
        <v>559</v>
      </c>
      <c r="AOC21" s="18">
        <v>10</v>
      </c>
      <c r="AOD21" s="54">
        <v>9</v>
      </c>
      <c r="AOE21" s="129" t="s">
        <v>463</v>
      </c>
      <c r="AOF21" s="18">
        <v>10</v>
      </c>
      <c r="AOG21" s="54">
        <v>16</v>
      </c>
      <c r="AOH21" s="129" t="s">
        <v>469</v>
      </c>
      <c r="AOI21" s="18">
        <v>10</v>
      </c>
      <c r="AOJ21" s="54">
        <v>21</v>
      </c>
      <c r="AOK21" s="129" t="s">
        <v>399</v>
      </c>
      <c r="AOL21" s="18">
        <v>10</v>
      </c>
      <c r="AOM21" s="54">
        <v>16</v>
      </c>
      <c r="AON21" s="129" t="s">
        <v>469</v>
      </c>
      <c r="AOO21" s="18">
        <v>10</v>
      </c>
      <c r="AOP21" s="54">
        <v>8</v>
      </c>
      <c r="AOQ21" s="129" t="s">
        <v>823</v>
      </c>
      <c r="AOR21" s="18">
        <v>0</v>
      </c>
      <c r="AOS21" s="54">
        <v>0</v>
      </c>
      <c r="AOT21" s="129" t="s">
        <v>344</v>
      </c>
      <c r="AOU21" s="16"/>
      <c r="AOV21" s="18">
        <v>0</v>
      </c>
      <c r="AOW21" s="54">
        <v>0</v>
      </c>
      <c r="AOX21" s="129" t="s">
        <v>344</v>
      </c>
      <c r="AOY21" s="18">
        <v>0</v>
      </c>
      <c r="AOZ21" s="54">
        <v>0</v>
      </c>
      <c r="APA21" s="129" t="s">
        <v>344</v>
      </c>
      <c r="APB21" s="18">
        <v>0</v>
      </c>
      <c r="APC21" s="54">
        <v>0</v>
      </c>
      <c r="APD21" s="129" t="s">
        <v>344</v>
      </c>
      <c r="APE21" s="18">
        <v>0</v>
      </c>
      <c r="APF21" s="54">
        <v>0</v>
      </c>
      <c r="APG21" s="129" t="s">
        <v>344</v>
      </c>
      <c r="APH21" s="18">
        <v>0</v>
      </c>
      <c r="API21" s="54">
        <v>0</v>
      </c>
      <c r="APJ21" s="129" t="s">
        <v>344</v>
      </c>
      <c r="APK21" s="18">
        <v>0</v>
      </c>
      <c r="APL21" s="54">
        <v>0</v>
      </c>
      <c r="APM21" s="129" t="s">
        <v>344</v>
      </c>
      <c r="APN21" s="18">
        <v>0</v>
      </c>
      <c r="APO21" s="54">
        <v>0</v>
      </c>
      <c r="APP21" s="129" t="s">
        <v>344</v>
      </c>
      <c r="APQ21" s="14"/>
      <c r="APR21" s="14"/>
      <c r="APS21" s="14"/>
      <c r="APT21" s="14"/>
      <c r="APU21" s="18">
        <v>0</v>
      </c>
      <c r="APV21" s="54">
        <v>0</v>
      </c>
      <c r="APW21" s="129" t="s">
        <v>344</v>
      </c>
      <c r="APX21" s="18">
        <v>10</v>
      </c>
      <c r="APY21" s="54">
        <v>8</v>
      </c>
      <c r="APZ21" s="129" t="s">
        <v>823</v>
      </c>
      <c r="AQA21" s="16"/>
      <c r="AQB21" s="18">
        <v>30</v>
      </c>
      <c r="AQC21" s="54">
        <v>28</v>
      </c>
      <c r="AQD21" s="129" t="s">
        <v>486</v>
      </c>
      <c r="AQE21" s="18">
        <v>45</v>
      </c>
      <c r="AQF21" s="54">
        <v>39</v>
      </c>
      <c r="AQG21" s="129" t="s">
        <v>392</v>
      </c>
      <c r="AQH21" s="18">
        <v>45</v>
      </c>
      <c r="AQI21" s="54">
        <v>44</v>
      </c>
      <c r="AQJ21" s="129" t="s">
        <v>322</v>
      </c>
      <c r="AQK21" s="18">
        <v>45</v>
      </c>
      <c r="AQL21" s="54">
        <v>43</v>
      </c>
      <c r="AQM21" s="129" t="s">
        <v>306</v>
      </c>
      <c r="AQN21" s="18">
        <v>45</v>
      </c>
      <c r="AQO21" s="54">
        <v>33</v>
      </c>
      <c r="AQP21" s="129" t="s">
        <v>408</v>
      </c>
      <c r="AQQ21" s="18">
        <v>45</v>
      </c>
      <c r="AQR21" s="54">
        <v>36</v>
      </c>
      <c r="AQS21" s="129" t="s">
        <v>301</v>
      </c>
      <c r="AQT21" s="16"/>
      <c r="AQU21" s="18">
        <v>45</v>
      </c>
      <c r="AQV21" s="54">
        <v>34</v>
      </c>
      <c r="AQW21" s="129" t="s">
        <v>387</v>
      </c>
      <c r="AQX21" s="18">
        <v>45</v>
      </c>
      <c r="AQY21" s="54">
        <v>40</v>
      </c>
      <c r="AQZ21" s="129" t="s">
        <v>429</v>
      </c>
      <c r="ARA21" s="18">
        <v>45</v>
      </c>
      <c r="ARB21" s="54">
        <v>45</v>
      </c>
      <c r="ARC21" s="129" t="s">
        <v>423</v>
      </c>
      <c r="ARD21" s="18">
        <v>45</v>
      </c>
      <c r="ARE21" s="54">
        <v>60</v>
      </c>
      <c r="ARF21" s="129" t="s">
        <v>670</v>
      </c>
      <c r="ARG21" s="18">
        <v>45</v>
      </c>
      <c r="ARH21" s="54">
        <v>53</v>
      </c>
      <c r="ARI21" s="129" t="s">
        <v>436</v>
      </c>
      <c r="ARJ21" s="18">
        <v>45</v>
      </c>
      <c r="ARK21" s="54">
        <v>42</v>
      </c>
      <c r="ARL21" s="129" t="s">
        <v>753</v>
      </c>
      <c r="ARM21" s="16"/>
      <c r="ARN21" s="18">
        <v>45</v>
      </c>
      <c r="ARO21" s="54">
        <v>51</v>
      </c>
      <c r="ARP21" s="129" t="s">
        <v>313</v>
      </c>
      <c r="ARQ21" s="18">
        <v>45</v>
      </c>
      <c r="ARR21" s="54">
        <v>43</v>
      </c>
      <c r="ARS21" s="129" t="s">
        <v>306</v>
      </c>
      <c r="ART21" s="18">
        <v>45</v>
      </c>
      <c r="ARU21" s="54">
        <v>35</v>
      </c>
      <c r="ARV21" s="129" t="s">
        <v>651</v>
      </c>
      <c r="ARW21" s="18">
        <v>45</v>
      </c>
      <c r="ARX21" s="54">
        <v>43</v>
      </c>
      <c r="ARY21" s="129" t="s">
        <v>306</v>
      </c>
      <c r="ARZ21" s="18">
        <v>45</v>
      </c>
      <c r="ASA21" s="54">
        <v>37</v>
      </c>
      <c r="ASB21" s="129" t="s">
        <v>542</v>
      </c>
      <c r="ASC21" s="18">
        <v>45</v>
      </c>
      <c r="ASD21" s="54">
        <v>90</v>
      </c>
      <c r="ASE21" s="129" t="s">
        <v>852</v>
      </c>
      <c r="ASF21" s="16"/>
      <c r="ASG21" s="18">
        <v>45</v>
      </c>
      <c r="ASH21" s="54">
        <v>93</v>
      </c>
      <c r="ASI21" s="129" t="s">
        <v>855</v>
      </c>
      <c r="ASJ21" s="18">
        <v>45</v>
      </c>
      <c r="ASK21" s="54">
        <v>67</v>
      </c>
      <c r="ASL21" s="129" t="s">
        <v>751</v>
      </c>
      <c r="ASM21" s="18">
        <v>45</v>
      </c>
      <c r="ASN21" s="54">
        <v>58</v>
      </c>
      <c r="ASO21" s="129" t="s">
        <v>803</v>
      </c>
      <c r="ASP21" s="18">
        <v>45</v>
      </c>
      <c r="ASQ21" s="54">
        <v>42</v>
      </c>
      <c r="ASR21" s="129" t="s">
        <v>753</v>
      </c>
      <c r="ASS21" s="18">
        <v>45</v>
      </c>
      <c r="AST21" s="54">
        <v>30</v>
      </c>
      <c r="ASU21" s="129" t="s">
        <v>522</v>
      </c>
      <c r="ASV21" s="18">
        <v>45</v>
      </c>
      <c r="ASW21" s="54">
        <v>17</v>
      </c>
      <c r="ASX21" s="129" t="s">
        <v>559</v>
      </c>
      <c r="ASY21" s="16"/>
      <c r="ASZ21" s="18">
        <v>45</v>
      </c>
      <c r="ATA21" s="54">
        <v>19</v>
      </c>
      <c r="ATB21" s="129" t="s">
        <v>563</v>
      </c>
      <c r="ATC21" s="18">
        <v>45</v>
      </c>
      <c r="ATD21" s="54">
        <v>22</v>
      </c>
      <c r="ATE21" s="129" t="s">
        <v>537</v>
      </c>
      <c r="ATF21" s="18">
        <v>40</v>
      </c>
      <c r="ATG21" s="54">
        <v>20</v>
      </c>
      <c r="ATH21" s="129" t="s">
        <v>308</v>
      </c>
      <c r="ATI21" s="18">
        <v>40</v>
      </c>
      <c r="ATJ21" s="54">
        <v>21</v>
      </c>
      <c r="ATK21" s="129" t="s">
        <v>399</v>
      </c>
      <c r="ATL21" s="18">
        <v>40</v>
      </c>
      <c r="ATM21" s="54">
        <v>27</v>
      </c>
      <c r="ATN21" s="129" t="s">
        <v>409</v>
      </c>
      <c r="ATO21" s="18">
        <v>40</v>
      </c>
      <c r="ATP21" s="54">
        <v>24</v>
      </c>
      <c r="ATQ21" s="129" t="s">
        <v>501</v>
      </c>
      <c r="ATR21" s="16"/>
      <c r="ATS21" s="18">
        <v>40</v>
      </c>
      <c r="ATT21" s="54">
        <v>28</v>
      </c>
      <c r="ATU21" s="129" t="s">
        <v>486</v>
      </c>
      <c r="ATV21" s="18">
        <v>40</v>
      </c>
      <c r="ATW21" s="54">
        <v>39</v>
      </c>
      <c r="ATX21" s="129" t="s">
        <v>392</v>
      </c>
      <c r="ATY21" s="18">
        <v>40</v>
      </c>
      <c r="ATZ21" s="54">
        <v>37</v>
      </c>
      <c r="AUA21" s="129" t="s">
        <v>542</v>
      </c>
      <c r="AUB21" s="18">
        <v>40</v>
      </c>
      <c r="AUC21" s="54">
        <v>26</v>
      </c>
      <c r="AUD21" s="129" t="s">
        <v>413</v>
      </c>
      <c r="AUE21" s="18">
        <v>40</v>
      </c>
      <c r="AUF21" s="54">
        <v>28</v>
      </c>
      <c r="AUG21" s="129" t="s">
        <v>486</v>
      </c>
      <c r="AUH21" s="18">
        <v>40</v>
      </c>
      <c r="AUI21" s="54">
        <v>23</v>
      </c>
      <c r="AUJ21" s="129" t="s">
        <v>549</v>
      </c>
      <c r="AUK21" s="16"/>
      <c r="AUL21" s="18">
        <v>40</v>
      </c>
      <c r="AUM21" s="54">
        <v>24</v>
      </c>
      <c r="AUN21" s="129" t="s">
        <v>501</v>
      </c>
      <c r="AUO21" s="18">
        <v>40</v>
      </c>
      <c r="AUP21" s="54">
        <v>25</v>
      </c>
      <c r="AUQ21" s="129" t="s">
        <v>659</v>
      </c>
      <c r="AUR21" s="18">
        <v>40</v>
      </c>
      <c r="AUS21" s="54">
        <v>35</v>
      </c>
      <c r="AUT21" s="129" t="s">
        <v>651</v>
      </c>
      <c r="AUU21" s="18">
        <v>40</v>
      </c>
      <c r="AUV21" s="54">
        <v>36</v>
      </c>
      <c r="AUW21" s="129" t="s">
        <v>301</v>
      </c>
      <c r="AUX21" s="18">
        <v>40</v>
      </c>
      <c r="AUY21" s="54">
        <v>46</v>
      </c>
      <c r="AUZ21" s="129" t="s">
        <v>304</v>
      </c>
      <c r="AVA21" s="18">
        <v>40</v>
      </c>
      <c r="AVB21" s="54">
        <v>52</v>
      </c>
      <c r="AVC21" s="129" t="s">
        <v>416</v>
      </c>
      <c r="AVD21" s="16"/>
      <c r="AVE21" s="18">
        <v>40</v>
      </c>
      <c r="AVF21" s="54">
        <v>44</v>
      </c>
      <c r="AVG21" s="129" t="s">
        <v>322</v>
      </c>
      <c r="AVH21" s="18">
        <v>40</v>
      </c>
      <c r="AVI21" s="54">
        <v>73</v>
      </c>
      <c r="AVJ21" s="129" t="s">
        <v>290</v>
      </c>
      <c r="AVK21" s="18">
        <v>40</v>
      </c>
      <c r="AVL21" s="54">
        <v>60</v>
      </c>
      <c r="AVM21" s="129" t="s">
        <v>670</v>
      </c>
      <c r="AVN21" s="18">
        <v>40</v>
      </c>
      <c r="AVO21" s="54">
        <v>40</v>
      </c>
      <c r="AVP21" s="129" t="s">
        <v>429</v>
      </c>
      <c r="AVQ21" s="18">
        <v>40</v>
      </c>
      <c r="AVR21" s="54">
        <v>37</v>
      </c>
      <c r="AVS21" s="129" t="s">
        <v>542</v>
      </c>
      <c r="AVT21" s="18">
        <v>40</v>
      </c>
      <c r="AVU21" s="54">
        <v>42</v>
      </c>
      <c r="AVV21" s="129" t="s">
        <v>753</v>
      </c>
      <c r="AVW21" s="16"/>
      <c r="AVX21" s="18">
        <v>40</v>
      </c>
      <c r="AVY21" s="54">
        <v>43</v>
      </c>
      <c r="AVZ21" s="129" t="s">
        <v>306</v>
      </c>
      <c r="AWA21" s="18">
        <v>40</v>
      </c>
      <c r="AWB21" s="54">
        <v>41</v>
      </c>
      <c r="AWC21" s="129" t="s">
        <v>447</v>
      </c>
      <c r="AWD21" s="18">
        <v>40</v>
      </c>
      <c r="AWE21" s="54">
        <v>29</v>
      </c>
      <c r="AWF21" s="129" t="s">
        <v>587</v>
      </c>
      <c r="AWG21" s="18">
        <v>40</v>
      </c>
      <c r="AWH21" s="54">
        <v>28</v>
      </c>
      <c r="AWI21" s="129" t="s">
        <v>486</v>
      </c>
      <c r="AWJ21" s="54"/>
      <c r="AWK21" s="54"/>
      <c r="AWL21" s="16"/>
      <c r="AWM21" s="54"/>
      <c r="AWN21" s="54"/>
      <c r="AWO21" s="54"/>
      <c r="AWP21" s="54"/>
      <c r="AWQ21" s="54"/>
      <c r="AWR21" s="54"/>
      <c r="AWS21" s="16"/>
      <c r="AWT21" s="54"/>
      <c r="AWU21" s="54"/>
      <c r="AWV21" s="54"/>
      <c r="AWW21" s="54"/>
      <c r="AWX21" s="54"/>
      <c r="AWY21" s="54"/>
      <c r="AWZ21" s="16"/>
      <c r="AXA21" s="54"/>
      <c r="AXB21" s="54"/>
      <c r="AXC21" s="54"/>
      <c r="AXD21" s="54"/>
      <c r="AXE21" s="54"/>
      <c r="AXF21" s="54"/>
      <c r="AXG21" s="16"/>
      <c r="AXH21" s="54"/>
      <c r="AXI21" s="54"/>
      <c r="AXJ21" s="54"/>
      <c r="AXK21" s="54"/>
      <c r="AXL21" s="54"/>
      <c r="AXM21" s="54"/>
      <c r="AXN21" s="16"/>
      <c r="AXO21" s="54"/>
      <c r="AXP21" s="54"/>
      <c r="AXQ21" s="54"/>
      <c r="AXR21" s="54"/>
      <c r="AXS21" s="54"/>
      <c r="AXT21" s="54"/>
      <c r="AXU21" s="16"/>
      <c r="AXV21" s="54"/>
      <c r="AXW21" s="54"/>
      <c r="AXX21" s="54"/>
      <c r="AXY21" s="54"/>
      <c r="AXZ21" s="54"/>
      <c r="AYA21" s="54"/>
      <c r="AYB21" s="16"/>
      <c r="AYC21" s="54"/>
      <c r="AYD21" s="54"/>
      <c r="AYE21" s="54"/>
      <c r="AYF21" s="54"/>
      <c r="AYG21" s="54"/>
      <c r="AYH21" s="54"/>
      <c r="AYI21" s="16"/>
      <c r="AYJ21" s="54"/>
      <c r="AYK21" s="54"/>
      <c r="AYL21" s="54"/>
      <c r="AYM21" s="54"/>
      <c r="AYN21" s="54"/>
      <c r="AYO21" s="54"/>
      <c r="AYP21" s="16"/>
      <c r="AYQ21" s="54"/>
      <c r="AYR21" s="54"/>
      <c r="AYS21" s="54"/>
      <c r="AYT21" s="54"/>
      <c r="AYU21" s="54"/>
      <c r="AYV21" s="54"/>
      <c r="AYW21" s="16"/>
      <c r="AYX21" s="54"/>
      <c r="AYY21" s="54"/>
      <c r="AYZ21" s="54"/>
      <c r="AZA21" s="54"/>
      <c r="AZB21" s="54"/>
      <c r="AZC21" s="54"/>
      <c r="AZD21" s="16"/>
      <c r="AZE21" s="54"/>
      <c r="AZF21" s="54"/>
      <c r="AZG21" s="54"/>
      <c r="AZH21" s="54"/>
      <c r="AZI21" s="54"/>
      <c r="AZJ21" s="54"/>
      <c r="AZK21" s="16"/>
      <c r="AZL21" s="54"/>
      <c r="AZM21" s="54"/>
      <c r="AZN21" s="54"/>
      <c r="AZO21" s="54"/>
      <c r="AZP21" s="54"/>
      <c r="AZQ21" s="54"/>
      <c r="AZR21" s="16"/>
      <c r="AZS21" s="54"/>
      <c r="AZT21" s="54"/>
      <c r="AZU21" s="54"/>
      <c r="AZV21" s="54"/>
      <c r="AZW21" s="54"/>
      <c r="AZX21" s="54"/>
      <c r="AZY21" s="16"/>
      <c r="AZZ21" s="54"/>
      <c r="BAA21" s="54"/>
      <c r="BAB21" s="54"/>
      <c r="BAC21" s="54"/>
      <c r="BAD21" s="54"/>
      <c r="BAE21" s="54"/>
      <c r="BAF21" s="16"/>
      <c r="BAG21" s="54"/>
      <c r="BAH21" s="54"/>
      <c r="BAI21" s="54"/>
      <c r="BAJ21" s="54"/>
      <c r="BAK21" s="54"/>
      <c r="BAL21" s="54"/>
      <c r="BAM21" s="16"/>
      <c r="BAN21" s="54"/>
      <c r="BAO21" s="54"/>
      <c r="BAP21" s="54"/>
      <c r="BAQ21" s="54"/>
      <c r="BAR21" s="54"/>
      <c r="BAS21" s="54"/>
      <c r="BAT21" s="16"/>
    </row>
    <row r="22" spans="1:1398" s="57" customFormat="1" ht="15" customHeight="1">
      <c r="A22" t="s">
        <v>911</v>
      </c>
      <c r="B22" t="s">
        <v>913</v>
      </c>
      <c r="D22" s="124" t="s">
        <v>166</v>
      </c>
      <c r="E22" s="124"/>
      <c r="F22" s="49"/>
      <c r="G22" s="12">
        <v>22</v>
      </c>
      <c r="H22" s="124"/>
      <c r="I22" s="55"/>
      <c r="J22" s="49"/>
      <c r="K22" s="54">
        <v>18</v>
      </c>
      <c r="L22" s="124"/>
      <c r="M22" s="49"/>
      <c r="N22" s="12">
        <v>26</v>
      </c>
      <c r="O22" s="124"/>
      <c r="P22" s="49"/>
      <c r="Q22" s="12">
        <v>15</v>
      </c>
      <c r="R22" s="124"/>
      <c r="S22" s="49"/>
      <c r="T22" s="12">
        <v>14</v>
      </c>
      <c r="U22" s="124"/>
      <c r="V22" s="49"/>
      <c r="W22" s="12">
        <v>8</v>
      </c>
      <c r="X22" s="124"/>
      <c r="Y22" s="49"/>
      <c r="Z22" s="12">
        <v>8</v>
      </c>
      <c r="AA22" s="124"/>
      <c r="AB22" s="55"/>
      <c r="AC22" s="49"/>
      <c r="AD22" s="54">
        <v>14</v>
      </c>
      <c r="AE22" s="124"/>
      <c r="AF22" s="49"/>
      <c r="AG22" s="12">
        <v>8</v>
      </c>
      <c r="AH22" s="124"/>
      <c r="AI22" s="49"/>
      <c r="AJ22" s="12">
        <v>15</v>
      </c>
      <c r="AK22" s="124"/>
      <c r="AL22" s="49"/>
      <c r="AM22" s="12">
        <v>23</v>
      </c>
      <c r="AN22" s="124"/>
      <c r="AO22" s="49"/>
      <c r="AP22" s="12">
        <v>14</v>
      </c>
      <c r="AQ22" s="124"/>
      <c r="AR22" s="49"/>
      <c r="AS22" s="12">
        <v>10</v>
      </c>
      <c r="AT22" s="124"/>
      <c r="AU22" s="55"/>
      <c r="AV22" s="49"/>
      <c r="AW22" s="54">
        <v>0</v>
      </c>
      <c r="AX22" s="124"/>
      <c r="AY22" s="49"/>
      <c r="AZ22" s="12">
        <v>2</v>
      </c>
      <c r="BA22" s="124"/>
      <c r="BB22" s="49"/>
      <c r="BC22" s="12">
        <v>0</v>
      </c>
      <c r="BD22" s="124"/>
      <c r="BE22" s="49"/>
      <c r="BF22" s="12">
        <v>0</v>
      </c>
      <c r="BG22" s="124"/>
      <c r="BH22" s="49"/>
      <c r="BI22" s="12">
        <v>0</v>
      </c>
      <c r="BJ22" s="124"/>
      <c r="BK22" s="49"/>
      <c r="BL22" s="12">
        <v>0</v>
      </c>
      <c r="BM22" s="124"/>
      <c r="BN22" s="55"/>
      <c r="BO22" s="49"/>
      <c r="BP22" s="54">
        <v>0</v>
      </c>
      <c r="BQ22" s="124"/>
      <c r="BR22" s="49"/>
      <c r="BS22" s="12">
        <v>0</v>
      </c>
      <c r="BT22" s="124"/>
      <c r="BU22" s="49"/>
      <c r="BV22" s="12">
        <v>0</v>
      </c>
      <c r="BW22" s="124"/>
      <c r="BX22" s="49"/>
      <c r="BY22" s="12">
        <v>0</v>
      </c>
      <c r="BZ22" s="124"/>
      <c r="CA22" s="49"/>
      <c r="CB22" s="12">
        <v>0</v>
      </c>
      <c r="CC22" s="124"/>
      <c r="CD22" s="49"/>
      <c r="CE22" s="12">
        <v>0</v>
      </c>
      <c r="CF22" s="124"/>
      <c r="CG22" s="55"/>
      <c r="CH22" s="55"/>
      <c r="CI22" s="49"/>
      <c r="CJ22" s="12">
        <v>0</v>
      </c>
      <c r="CK22" s="124"/>
      <c r="CL22" s="55"/>
      <c r="CM22" s="49"/>
      <c r="CN22" s="54">
        <v>0</v>
      </c>
      <c r="CO22" s="124"/>
      <c r="CP22" s="49"/>
      <c r="CQ22" s="12">
        <v>0</v>
      </c>
      <c r="CR22" s="124"/>
      <c r="CS22" s="49"/>
      <c r="CT22" s="12">
        <v>0</v>
      </c>
      <c r="CU22" s="124"/>
      <c r="CV22" s="55"/>
      <c r="CW22" s="49"/>
      <c r="CX22" s="54">
        <v>0</v>
      </c>
      <c r="CY22" s="124"/>
      <c r="CZ22" s="49"/>
      <c r="DA22" s="12">
        <v>0</v>
      </c>
      <c r="DB22" s="124"/>
      <c r="DC22" s="49"/>
      <c r="DD22" s="12">
        <v>0</v>
      </c>
      <c r="DE22" s="124"/>
      <c r="DF22" s="49"/>
      <c r="DG22" s="12">
        <v>0</v>
      </c>
      <c r="DH22" s="124"/>
      <c r="DI22" s="49"/>
      <c r="DJ22" s="12">
        <v>0</v>
      </c>
      <c r="DK22" s="124"/>
      <c r="DL22" s="55"/>
      <c r="DM22" s="55"/>
      <c r="DN22" s="49"/>
      <c r="DO22" s="12">
        <v>0</v>
      </c>
      <c r="DP22" s="124"/>
      <c r="DQ22" s="49"/>
      <c r="DR22" s="12">
        <v>0</v>
      </c>
      <c r="DS22" s="124"/>
      <c r="DT22" s="49"/>
      <c r="DU22" s="12">
        <v>0</v>
      </c>
      <c r="DV22" s="124"/>
      <c r="DW22" s="49"/>
      <c r="DX22" s="12">
        <v>0</v>
      </c>
      <c r="DY22" s="124"/>
      <c r="DZ22" s="49"/>
      <c r="EA22" s="12">
        <v>0</v>
      </c>
      <c r="EB22" s="124"/>
      <c r="EC22" s="49"/>
      <c r="ED22" s="12">
        <v>0</v>
      </c>
      <c r="EE22" s="124"/>
      <c r="EF22" s="55"/>
      <c r="EG22" s="49"/>
      <c r="EH22" s="54">
        <v>0</v>
      </c>
      <c r="EI22" s="124"/>
      <c r="EJ22" s="49"/>
      <c r="EK22" s="12">
        <v>0</v>
      </c>
      <c r="EL22" s="124"/>
      <c r="EM22" s="49"/>
      <c r="EN22" s="12">
        <v>0</v>
      </c>
      <c r="EO22" s="124"/>
      <c r="EP22" s="49"/>
      <c r="EQ22" s="12">
        <v>0</v>
      </c>
      <c r="ER22" s="124"/>
      <c r="ES22" s="49"/>
      <c r="ET22" s="12">
        <v>0</v>
      </c>
      <c r="EU22" s="124"/>
      <c r="EV22" s="49"/>
      <c r="EW22" s="12">
        <v>0</v>
      </c>
      <c r="EX22" s="124"/>
      <c r="EY22" s="49"/>
      <c r="EZ22" s="12">
        <v>0</v>
      </c>
      <c r="FA22" s="124"/>
      <c r="FB22" s="49"/>
      <c r="FC22" s="12">
        <v>0</v>
      </c>
      <c r="FD22" s="124"/>
      <c r="FE22" s="49"/>
      <c r="FF22" s="12">
        <v>0</v>
      </c>
      <c r="FG22" s="124"/>
      <c r="FH22" s="49"/>
      <c r="FI22" s="12">
        <v>0</v>
      </c>
      <c r="FJ22" s="124"/>
      <c r="FK22" s="55"/>
      <c r="FL22" s="55"/>
      <c r="FM22" s="55"/>
      <c r="FN22" s="55"/>
      <c r="FO22" s="49"/>
      <c r="FP22" s="12">
        <v>0</v>
      </c>
      <c r="FQ22" s="124"/>
      <c r="FR22" s="49"/>
      <c r="FS22" s="12">
        <v>4</v>
      </c>
      <c r="FT22" s="124"/>
      <c r="FU22" s="49"/>
      <c r="FV22" s="12">
        <v>8</v>
      </c>
      <c r="FW22" s="124"/>
      <c r="FX22" s="55"/>
      <c r="FY22" s="49"/>
      <c r="FZ22" s="12">
        <v>1</v>
      </c>
      <c r="GA22" s="124"/>
      <c r="GB22" s="49"/>
      <c r="GC22" s="12">
        <v>9</v>
      </c>
      <c r="GD22" s="124"/>
      <c r="GE22" s="55"/>
      <c r="GF22" s="49"/>
      <c r="GG22" s="12">
        <v>8</v>
      </c>
      <c r="GH22" s="124"/>
      <c r="GI22" s="49"/>
      <c r="GJ22" s="12">
        <v>8</v>
      </c>
      <c r="GK22" s="124"/>
      <c r="GL22" s="49"/>
      <c r="GM22" s="12">
        <v>8</v>
      </c>
      <c r="GN22" s="124"/>
      <c r="GO22" s="49"/>
      <c r="GP22" s="12">
        <v>7</v>
      </c>
      <c r="GQ22" s="124"/>
      <c r="GR22" s="49"/>
      <c r="GS22" s="12">
        <v>11</v>
      </c>
      <c r="GT22" s="124"/>
      <c r="GU22" s="49"/>
      <c r="GV22" s="12">
        <v>7</v>
      </c>
      <c r="GW22" s="124"/>
      <c r="GX22" s="55"/>
      <c r="GY22" s="49"/>
      <c r="GZ22" s="12">
        <v>2</v>
      </c>
      <c r="HA22" s="124"/>
      <c r="HB22" s="49"/>
      <c r="HC22" s="12">
        <v>0</v>
      </c>
      <c r="HD22" s="124"/>
      <c r="HE22" s="49"/>
      <c r="HF22" s="12">
        <v>0</v>
      </c>
      <c r="HG22" s="124"/>
      <c r="HH22" s="49"/>
      <c r="HI22" s="12">
        <v>4</v>
      </c>
      <c r="HJ22" s="124"/>
      <c r="HK22" s="49"/>
      <c r="HL22" s="12">
        <v>0</v>
      </c>
      <c r="HM22" s="124"/>
      <c r="HN22" s="49"/>
      <c r="HO22" s="12">
        <v>0</v>
      </c>
      <c r="HP22" s="124"/>
      <c r="HQ22" s="55"/>
      <c r="HR22" s="49"/>
      <c r="HS22" s="12">
        <v>5</v>
      </c>
      <c r="HT22" s="124"/>
      <c r="HU22" s="49"/>
      <c r="HV22" s="12">
        <v>5</v>
      </c>
      <c r="HW22" s="124"/>
      <c r="HX22" s="49"/>
      <c r="HY22" s="12">
        <v>4</v>
      </c>
      <c r="HZ22" s="124"/>
      <c r="IA22" s="49"/>
      <c r="IB22" s="12">
        <v>7</v>
      </c>
      <c r="IC22" s="124"/>
      <c r="ID22" s="49"/>
      <c r="IE22" s="12">
        <v>15</v>
      </c>
      <c r="IF22" s="124"/>
      <c r="IG22" s="49"/>
      <c r="IH22" s="12">
        <v>12</v>
      </c>
      <c r="II22" s="124"/>
      <c r="IJ22" s="55"/>
      <c r="IK22" s="49"/>
      <c r="IL22" s="12">
        <v>5</v>
      </c>
      <c r="IM22" s="124"/>
      <c r="IN22" s="49"/>
      <c r="IO22" s="12">
        <v>11</v>
      </c>
      <c r="IP22" s="124"/>
      <c r="IQ22" s="49"/>
      <c r="IR22" s="12">
        <v>7</v>
      </c>
      <c r="IS22" s="124"/>
      <c r="IT22" s="49"/>
      <c r="IU22" s="12">
        <v>6</v>
      </c>
      <c r="IV22" s="124"/>
      <c r="IW22" s="49"/>
      <c r="IX22" s="12">
        <v>5</v>
      </c>
      <c r="IY22" s="124"/>
      <c r="IZ22" s="49"/>
      <c r="JA22" s="12">
        <v>0</v>
      </c>
      <c r="JB22" s="124"/>
      <c r="JC22" s="55"/>
      <c r="JD22" s="49"/>
      <c r="JE22" s="12">
        <v>1</v>
      </c>
      <c r="JF22" s="124"/>
      <c r="JG22" s="49"/>
      <c r="JH22" s="12">
        <v>6</v>
      </c>
      <c r="JI22" s="124"/>
      <c r="JJ22" s="49"/>
      <c r="JK22" s="12">
        <v>4</v>
      </c>
      <c r="JL22" s="124"/>
      <c r="JM22" s="49"/>
      <c r="JN22" s="12">
        <v>9</v>
      </c>
      <c r="JO22" s="124"/>
      <c r="JP22" s="49"/>
      <c r="JQ22" s="12">
        <v>9</v>
      </c>
      <c r="JR22" s="124"/>
      <c r="JS22" s="49"/>
      <c r="JT22" s="12">
        <v>10</v>
      </c>
      <c r="JU22" s="124"/>
      <c r="JV22" s="55"/>
      <c r="JW22" s="49"/>
      <c r="JX22" s="12">
        <v>12</v>
      </c>
      <c r="JY22" s="124"/>
      <c r="JZ22" s="49"/>
      <c r="KA22" s="12">
        <v>6</v>
      </c>
      <c r="KB22" s="124"/>
      <c r="KC22" s="49"/>
      <c r="KD22" s="12">
        <v>5</v>
      </c>
      <c r="KE22" s="124"/>
      <c r="KF22" s="49"/>
      <c r="KG22" s="12">
        <v>6</v>
      </c>
      <c r="KH22" s="124"/>
      <c r="KI22" s="49"/>
      <c r="KJ22" s="12">
        <v>7</v>
      </c>
      <c r="KK22" s="124"/>
      <c r="KL22" s="49"/>
      <c r="KM22" s="12">
        <v>7</v>
      </c>
      <c r="KN22" s="124"/>
      <c r="KO22" s="55"/>
      <c r="KP22" s="49"/>
      <c r="KQ22" s="12">
        <v>8</v>
      </c>
      <c r="KR22" s="124"/>
      <c r="KS22" s="49"/>
      <c r="KT22" s="12">
        <v>4</v>
      </c>
      <c r="KU22" s="124"/>
      <c r="KV22" s="49"/>
      <c r="KW22" s="12">
        <v>2</v>
      </c>
      <c r="KX22" s="124"/>
      <c r="KY22" s="49"/>
      <c r="KZ22" s="12">
        <v>5</v>
      </c>
      <c r="LA22" s="124"/>
      <c r="LB22" s="49"/>
      <c r="LC22" s="12">
        <v>1</v>
      </c>
      <c r="LD22" s="124"/>
      <c r="LE22" s="49"/>
      <c r="LF22" s="12">
        <v>1</v>
      </c>
      <c r="LG22" s="124"/>
      <c r="LH22" s="49"/>
      <c r="LI22" s="12">
        <v>0</v>
      </c>
      <c r="LJ22" s="124"/>
      <c r="LK22" s="49"/>
      <c r="LL22" s="12">
        <v>0</v>
      </c>
      <c r="LM22" s="124"/>
      <c r="LN22" s="55"/>
      <c r="LO22" s="55"/>
      <c r="LP22" s="55"/>
      <c r="LQ22" s="55"/>
      <c r="LR22" s="55"/>
      <c r="LS22" s="55"/>
      <c r="LT22" s="49"/>
      <c r="LU22" s="12">
        <v>0</v>
      </c>
      <c r="LV22" s="124"/>
      <c r="LW22" s="49"/>
      <c r="LX22" s="12">
        <v>1</v>
      </c>
      <c r="LY22" s="124"/>
      <c r="LZ22" s="49"/>
      <c r="MA22" s="12">
        <v>17</v>
      </c>
      <c r="MB22" s="124"/>
      <c r="MC22" s="49"/>
      <c r="MD22" s="12">
        <v>11</v>
      </c>
      <c r="ME22" s="124"/>
      <c r="MF22" s="49"/>
      <c r="MG22" s="12">
        <v>15</v>
      </c>
      <c r="MH22" s="124"/>
      <c r="MI22" s="49"/>
      <c r="MJ22" s="12">
        <v>10</v>
      </c>
      <c r="MK22" s="124"/>
      <c r="ML22" s="55"/>
      <c r="MM22" s="49"/>
      <c r="MN22" s="12">
        <v>9</v>
      </c>
      <c r="MO22" s="124"/>
      <c r="MP22" s="49"/>
      <c r="MQ22" s="12">
        <v>2</v>
      </c>
      <c r="MR22" s="124"/>
      <c r="MS22" s="49"/>
      <c r="MT22" s="12">
        <v>1</v>
      </c>
      <c r="MU22" s="124"/>
      <c r="MV22" s="49"/>
      <c r="MW22" s="12">
        <v>0</v>
      </c>
      <c r="MX22" s="124"/>
      <c r="MY22" s="49"/>
      <c r="MZ22" s="12">
        <v>0</v>
      </c>
      <c r="NA22" s="124"/>
      <c r="NB22" s="49"/>
      <c r="NC22" s="12">
        <v>0</v>
      </c>
      <c r="ND22" s="124"/>
      <c r="NE22" s="55"/>
      <c r="NF22" s="49"/>
      <c r="NG22" s="12">
        <v>0</v>
      </c>
      <c r="NH22" s="124"/>
      <c r="NI22" s="49"/>
      <c r="NJ22" s="12">
        <v>0</v>
      </c>
      <c r="NK22" s="124"/>
      <c r="NL22" s="49"/>
      <c r="NM22" s="12">
        <v>0</v>
      </c>
      <c r="NN22" s="124"/>
      <c r="NO22" s="49"/>
      <c r="NP22" s="12">
        <v>0</v>
      </c>
      <c r="NQ22" s="124"/>
      <c r="NR22" s="49"/>
      <c r="NS22" s="12">
        <v>2</v>
      </c>
      <c r="NT22" s="124"/>
      <c r="NU22" s="49"/>
      <c r="NV22" s="12">
        <v>0</v>
      </c>
      <c r="NW22" s="124"/>
      <c r="NX22" s="55"/>
      <c r="NY22" s="49"/>
      <c r="NZ22" s="12">
        <v>2</v>
      </c>
      <c r="OA22" s="124"/>
      <c r="OB22" s="49"/>
      <c r="OC22" s="12">
        <v>0</v>
      </c>
      <c r="OD22" s="124"/>
      <c r="OE22" s="49"/>
      <c r="OF22" s="12">
        <v>0</v>
      </c>
      <c r="OG22" s="124"/>
      <c r="OH22" s="49"/>
      <c r="OI22" s="12">
        <v>0</v>
      </c>
      <c r="OJ22" s="124"/>
      <c r="OK22" s="49"/>
      <c r="OL22" s="12">
        <v>0</v>
      </c>
      <c r="OM22" s="124"/>
      <c r="ON22" s="49"/>
      <c r="OO22" s="12">
        <v>0</v>
      </c>
      <c r="OP22" s="124"/>
      <c r="OQ22" s="55"/>
      <c r="OR22" s="49"/>
      <c r="OS22" s="12">
        <v>0</v>
      </c>
      <c r="OT22" s="124"/>
      <c r="OU22" s="49"/>
      <c r="OV22" s="12">
        <v>0</v>
      </c>
      <c r="OW22" s="124"/>
      <c r="OX22" s="49"/>
      <c r="OY22" s="12">
        <v>0</v>
      </c>
      <c r="OZ22" s="124"/>
      <c r="PA22" s="49"/>
      <c r="PB22" s="12">
        <v>3</v>
      </c>
      <c r="PC22" s="124"/>
      <c r="PD22" s="49"/>
      <c r="PE22" s="12">
        <v>4</v>
      </c>
      <c r="PF22" s="124"/>
      <c r="PG22" s="49"/>
      <c r="PH22" s="12">
        <v>4</v>
      </c>
      <c r="PI22" s="124"/>
      <c r="PJ22" s="55"/>
      <c r="PK22" s="49"/>
      <c r="PL22" s="12">
        <v>2</v>
      </c>
      <c r="PM22" s="124"/>
      <c r="PN22" s="49"/>
      <c r="PO22" s="12">
        <v>2</v>
      </c>
      <c r="PP22" s="124"/>
      <c r="PQ22" s="49"/>
      <c r="PR22" s="12">
        <v>1</v>
      </c>
      <c r="PS22" s="124"/>
      <c r="PT22" s="49"/>
      <c r="PU22" s="12">
        <v>5</v>
      </c>
      <c r="PV22" s="124"/>
      <c r="PW22" s="49"/>
      <c r="PX22" s="12">
        <v>4</v>
      </c>
      <c r="PY22" s="124"/>
      <c r="PZ22" s="49"/>
      <c r="QA22" s="12">
        <v>2</v>
      </c>
      <c r="QB22" s="124"/>
      <c r="QC22" s="55"/>
      <c r="QD22" s="49"/>
      <c r="QE22" s="12">
        <v>0</v>
      </c>
      <c r="QF22" s="124"/>
      <c r="QG22" s="49"/>
      <c r="QH22" s="12">
        <v>4</v>
      </c>
      <c r="QI22" s="124"/>
      <c r="QJ22" s="49"/>
      <c r="QK22" s="12">
        <v>5</v>
      </c>
      <c r="QL22" s="124"/>
      <c r="QM22" s="49"/>
      <c r="QN22" s="12">
        <v>1</v>
      </c>
      <c r="QO22" s="124"/>
      <c r="QP22" s="49"/>
      <c r="QQ22" s="12">
        <v>3</v>
      </c>
      <c r="QR22" s="124"/>
      <c r="QS22" s="49"/>
      <c r="QT22" s="12">
        <v>2</v>
      </c>
      <c r="QU22" s="124"/>
      <c r="QV22" s="55"/>
      <c r="QW22" s="49"/>
      <c r="QX22" s="12">
        <v>1</v>
      </c>
      <c r="QY22" s="124"/>
      <c r="QZ22" s="49"/>
      <c r="RA22" s="12">
        <v>3</v>
      </c>
      <c r="RB22" s="124"/>
      <c r="RC22" s="55"/>
      <c r="RD22" s="49"/>
      <c r="RE22" s="12">
        <v>6</v>
      </c>
      <c r="RF22" s="124"/>
      <c r="RG22" s="49"/>
      <c r="RH22" s="12">
        <v>8</v>
      </c>
      <c r="RI22" s="124"/>
      <c r="RJ22" s="49"/>
      <c r="RK22" s="12">
        <v>8</v>
      </c>
      <c r="RL22" s="124"/>
      <c r="RM22" s="55"/>
      <c r="RN22" s="49"/>
      <c r="RO22" s="12">
        <v>7</v>
      </c>
      <c r="RP22" s="124"/>
      <c r="RQ22" s="49"/>
      <c r="RR22" s="12">
        <v>4</v>
      </c>
      <c r="RS22" s="124"/>
      <c r="RT22" s="49"/>
      <c r="RU22" s="12">
        <v>3</v>
      </c>
      <c r="RV22" s="124"/>
      <c r="RW22" s="49"/>
      <c r="RX22" s="12">
        <v>6</v>
      </c>
      <c r="RY22" s="124"/>
      <c r="RZ22" s="49"/>
      <c r="SA22" s="12">
        <v>8</v>
      </c>
      <c r="SB22" s="124"/>
      <c r="SC22" s="49"/>
      <c r="SD22" s="12">
        <v>8</v>
      </c>
      <c r="SE22" s="124"/>
      <c r="SF22" s="49"/>
      <c r="SG22" s="12">
        <v>11</v>
      </c>
      <c r="SH22" s="124"/>
      <c r="SI22" s="49"/>
      <c r="SJ22" s="12">
        <v>3</v>
      </c>
      <c r="SK22" s="124"/>
      <c r="SL22" s="49"/>
      <c r="SM22" s="12">
        <v>2</v>
      </c>
      <c r="SN22" s="124"/>
      <c r="SO22" s="49"/>
      <c r="SP22" s="12">
        <v>1</v>
      </c>
      <c r="SQ22" s="124"/>
      <c r="SR22" s="55"/>
      <c r="SS22" s="55"/>
      <c r="ST22" s="49"/>
      <c r="SU22" s="12">
        <v>5</v>
      </c>
      <c r="SV22" s="124"/>
      <c r="SW22" s="49"/>
      <c r="SX22" s="12">
        <v>5</v>
      </c>
      <c r="SY22" s="124"/>
      <c r="SZ22" s="49"/>
      <c r="TA22" s="12">
        <v>0</v>
      </c>
      <c r="TB22" s="124"/>
      <c r="TC22" s="49"/>
      <c r="TD22" s="12">
        <v>1</v>
      </c>
      <c r="TE22" s="124"/>
      <c r="TF22" s="49"/>
      <c r="TG22" s="12">
        <v>6</v>
      </c>
      <c r="TH22" s="124"/>
      <c r="TI22" s="49"/>
      <c r="TJ22" s="12">
        <v>10</v>
      </c>
      <c r="TK22" s="124"/>
      <c r="TL22" s="49"/>
      <c r="TM22" s="12">
        <v>7</v>
      </c>
      <c r="TN22" s="124"/>
      <c r="TO22" s="49"/>
      <c r="TP22" s="12">
        <v>9</v>
      </c>
      <c r="TQ22" s="124"/>
      <c r="TR22" s="55"/>
      <c r="TS22" s="49"/>
      <c r="TT22" s="12">
        <v>11</v>
      </c>
      <c r="TU22" s="124"/>
      <c r="TV22" s="49"/>
      <c r="TW22" s="12">
        <v>2</v>
      </c>
      <c r="TX22" s="124"/>
      <c r="TY22" s="49"/>
      <c r="TZ22" s="12">
        <v>6</v>
      </c>
      <c r="UA22" s="124"/>
      <c r="UB22" s="49"/>
      <c r="UC22" s="12">
        <v>9</v>
      </c>
      <c r="UD22" s="124"/>
      <c r="UE22" s="49"/>
      <c r="UF22" s="12">
        <v>10</v>
      </c>
      <c r="UG22" s="124"/>
      <c r="UH22" s="49"/>
      <c r="UI22" s="12">
        <v>6</v>
      </c>
      <c r="UJ22" s="124"/>
      <c r="UK22" s="55"/>
      <c r="UL22" s="55"/>
      <c r="UM22" s="49"/>
      <c r="UN22" s="12">
        <v>7</v>
      </c>
      <c r="UO22" s="124"/>
      <c r="UP22" s="49"/>
      <c r="UQ22" s="12">
        <v>3</v>
      </c>
      <c r="UR22" s="124"/>
      <c r="US22" s="49"/>
      <c r="UT22" s="12">
        <v>7</v>
      </c>
      <c r="UU22" s="124"/>
      <c r="UV22" s="49"/>
      <c r="UW22" s="12">
        <v>11</v>
      </c>
      <c r="UX22" s="124"/>
      <c r="UY22" s="49"/>
      <c r="UZ22" s="12">
        <v>9</v>
      </c>
      <c r="VA22" s="124"/>
      <c r="VB22" s="55"/>
      <c r="VC22" s="49"/>
      <c r="VD22" s="12">
        <v>7</v>
      </c>
      <c r="VE22" s="124"/>
      <c r="VF22" s="49"/>
      <c r="VG22" s="12">
        <v>7</v>
      </c>
      <c r="VH22" s="124"/>
      <c r="VI22" s="49"/>
      <c r="VJ22" s="12">
        <v>5</v>
      </c>
      <c r="VK22" s="124"/>
      <c r="VL22" s="49"/>
      <c r="VM22" s="12">
        <v>5</v>
      </c>
      <c r="VN22" s="124"/>
      <c r="VO22" s="49"/>
      <c r="VP22" s="12">
        <v>3</v>
      </c>
      <c r="VQ22" s="124"/>
      <c r="VR22" s="49"/>
      <c r="VS22" s="12">
        <v>3</v>
      </c>
      <c r="VT22" s="124"/>
      <c r="VU22" s="55"/>
      <c r="VV22" s="55"/>
      <c r="VW22" s="49"/>
      <c r="VX22" s="12">
        <v>5</v>
      </c>
      <c r="VY22" s="124"/>
      <c r="VZ22" s="49"/>
      <c r="WA22" s="12">
        <v>8</v>
      </c>
      <c r="WB22" s="124"/>
      <c r="WC22" s="49"/>
      <c r="WD22" s="12">
        <v>4</v>
      </c>
      <c r="WE22" s="124"/>
      <c r="WF22" s="49"/>
      <c r="WG22" s="12">
        <v>10</v>
      </c>
      <c r="WH22" s="124"/>
      <c r="WI22" s="49"/>
      <c r="WJ22" s="12">
        <v>11</v>
      </c>
      <c r="WK22" s="124"/>
      <c r="WL22" s="49"/>
      <c r="WM22" s="12">
        <v>7</v>
      </c>
      <c r="WN22" s="124"/>
      <c r="WO22" s="49"/>
      <c r="WP22" s="12">
        <v>1</v>
      </c>
      <c r="WQ22" s="124"/>
      <c r="WR22" s="49"/>
      <c r="WS22" s="12">
        <v>1</v>
      </c>
      <c r="WT22" s="124"/>
      <c r="WU22" s="49"/>
      <c r="WV22" s="12">
        <v>1</v>
      </c>
      <c r="WW22" s="124"/>
      <c r="WX22" s="49"/>
      <c r="WY22" s="12">
        <v>0</v>
      </c>
      <c r="WZ22" s="124"/>
      <c r="XA22" s="49"/>
      <c r="XB22" s="12">
        <v>2</v>
      </c>
      <c r="XC22" s="124"/>
      <c r="XD22" s="49"/>
      <c r="XE22" s="12">
        <v>2</v>
      </c>
      <c r="XF22" s="124"/>
      <c r="XG22" s="55"/>
      <c r="XH22" s="49"/>
      <c r="XI22" s="12">
        <v>2</v>
      </c>
      <c r="XJ22" s="124"/>
      <c r="XK22" s="49"/>
      <c r="XL22" s="12">
        <v>2</v>
      </c>
      <c r="XM22" s="124"/>
      <c r="XN22" s="49"/>
      <c r="XO22" s="12">
        <v>4</v>
      </c>
      <c r="XP22" s="124"/>
      <c r="XQ22" s="49"/>
      <c r="XR22" s="12">
        <v>3</v>
      </c>
      <c r="XS22" s="124"/>
      <c r="XT22" s="49"/>
      <c r="XU22" s="12">
        <v>1</v>
      </c>
      <c r="XV22" s="124"/>
      <c r="XW22" s="49"/>
      <c r="XX22" s="12">
        <v>1</v>
      </c>
      <c r="XY22" s="124"/>
      <c r="XZ22" s="49"/>
      <c r="YA22" s="12">
        <v>2</v>
      </c>
      <c r="YB22" s="124"/>
      <c r="YC22" s="49"/>
      <c r="YD22" s="12">
        <v>0</v>
      </c>
      <c r="YE22" s="124"/>
      <c r="YF22" s="49"/>
      <c r="YG22" s="12">
        <v>0</v>
      </c>
      <c r="YH22" s="124"/>
      <c r="YI22" s="49"/>
      <c r="YJ22" s="12">
        <v>2</v>
      </c>
      <c r="YK22" s="124"/>
      <c r="YL22" s="49"/>
      <c r="YM22" s="12">
        <v>3</v>
      </c>
      <c r="YN22" s="124"/>
      <c r="YO22" s="49"/>
      <c r="YP22" s="12">
        <v>4</v>
      </c>
      <c r="YQ22" s="124"/>
      <c r="YR22" s="49"/>
      <c r="YS22" s="12">
        <v>0</v>
      </c>
      <c r="YT22" s="124"/>
      <c r="YU22" s="55"/>
      <c r="YV22" s="49"/>
      <c r="YW22" s="12">
        <v>4</v>
      </c>
      <c r="YX22" s="124"/>
      <c r="YY22" s="49"/>
      <c r="YZ22" s="12">
        <v>9</v>
      </c>
      <c r="ZA22" s="124"/>
      <c r="ZB22" s="49"/>
      <c r="ZC22" s="12">
        <v>15</v>
      </c>
      <c r="ZD22" s="124"/>
      <c r="ZE22" s="49"/>
      <c r="ZF22" s="12">
        <v>20</v>
      </c>
      <c r="ZG22" s="124"/>
      <c r="ZH22" s="49"/>
      <c r="ZI22" s="12">
        <v>18</v>
      </c>
      <c r="ZJ22" s="124"/>
      <c r="ZK22" s="49"/>
      <c r="ZL22" s="12">
        <v>10</v>
      </c>
      <c r="ZM22" s="124"/>
      <c r="ZN22" s="49"/>
      <c r="ZO22" s="12">
        <v>17</v>
      </c>
      <c r="ZP22" s="124"/>
      <c r="ZQ22" s="49"/>
      <c r="ZR22" s="12">
        <v>12</v>
      </c>
      <c r="ZS22" s="124"/>
      <c r="ZT22" s="49"/>
      <c r="ZU22" s="12">
        <v>7</v>
      </c>
      <c r="ZV22" s="124"/>
      <c r="ZW22" s="49"/>
      <c r="ZX22" s="12">
        <v>6</v>
      </c>
      <c r="ZY22" s="124"/>
      <c r="ZZ22" s="49"/>
      <c r="AAA22" s="12">
        <v>7</v>
      </c>
      <c r="AAB22" s="124"/>
      <c r="AAC22" s="49"/>
      <c r="AAD22" s="12">
        <v>15</v>
      </c>
      <c r="AAE22" s="124"/>
      <c r="AAF22" s="49"/>
      <c r="AAG22" s="12">
        <v>10</v>
      </c>
      <c r="AAH22" s="124"/>
      <c r="AAI22" s="55"/>
      <c r="AAJ22" s="49"/>
      <c r="AAK22" s="12">
        <v>3</v>
      </c>
      <c r="AAL22" s="124"/>
      <c r="AAM22" s="49"/>
      <c r="AAN22" s="12">
        <v>9</v>
      </c>
      <c r="AAO22" s="124"/>
      <c r="AAP22" s="49"/>
      <c r="AAQ22" s="12">
        <v>23</v>
      </c>
      <c r="AAR22" s="124"/>
      <c r="AAS22" s="49"/>
      <c r="AAT22" s="12">
        <v>22</v>
      </c>
      <c r="AAU22" s="124"/>
      <c r="AAV22" s="49"/>
      <c r="AAW22" s="12">
        <v>14</v>
      </c>
      <c r="AAX22" s="124"/>
      <c r="AAY22" s="49"/>
      <c r="AAZ22" s="12">
        <v>17</v>
      </c>
      <c r="ABA22" s="124"/>
      <c r="ABB22" s="55"/>
      <c r="ABC22" s="49"/>
      <c r="ABD22" s="12">
        <v>23</v>
      </c>
      <c r="ABE22" s="124"/>
      <c r="ABF22" s="49"/>
      <c r="ABG22" s="12">
        <v>18</v>
      </c>
      <c r="ABH22" s="124"/>
      <c r="ABI22" s="49"/>
      <c r="ABJ22" s="12">
        <v>21</v>
      </c>
      <c r="ABK22" s="124"/>
      <c r="ABL22" s="49"/>
      <c r="ABM22" s="12">
        <v>31</v>
      </c>
      <c r="ABN22" s="124"/>
      <c r="ABO22" s="49"/>
      <c r="ABP22" s="12">
        <v>20</v>
      </c>
      <c r="ABQ22" s="124"/>
      <c r="ABR22" s="49"/>
      <c r="ABS22" s="12">
        <v>34</v>
      </c>
      <c r="ABT22" s="124"/>
      <c r="ABU22" s="55"/>
      <c r="ABV22" s="49"/>
      <c r="ABW22" s="12">
        <v>30</v>
      </c>
      <c r="ABX22" s="124"/>
      <c r="ABY22" s="49"/>
      <c r="ABZ22" s="12">
        <v>26</v>
      </c>
      <c r="ACA22" s="124"/>
      <c r="ACB22" s="49"/>
      <c r="ACC22" s="12">
        <v>26</v>
      </c>
      <c r="ACD22" s="124"/>
      <c r="ACE22" s="49"/>
      <c r="ACF22" s="12">
        <v>29</v>
      </c>
      <c r="ACG22" s="124"/>
      <c r="ACH22" s="49"/>
      <c r="ACI22" s="12">
        <v>23</v>
      </c>
      <c r="ACJ22" s="124"/>
      <c r="ACK22" s="49"/>
      <c r="ACL22" s="12">
        <v>35</v>
      </c>
      <c r="ACM22" s="124"/>
      <c r="ACN22" s="55"/>
      <c r="ACO22" s="49"/>
      <c r="ACP22" s="12">
        <v>42</v>
      </c>
      <c r="ACQ22" s="124"/>
      <c r="ACR22" s="49"/>
      <c r="ACS22" s="12">
        <v>38</v>
      </c>
      <c r="ACT22" s="124"/>
      <c r="ACU22" s="49"/>
      <c r="ACV22" s="12">
        <v>43</v>
      </c>
      <c r="ACW22" s="124"/>
      <c r="ACX22" s="49"/>
      <c r="ACY22" s="12">
        <v>53</v>
      </c>
      <c r="ACZ22" s="124"/>
      <c r="ADA22" s="49"/>
      <c r="ADB22" s="12">
        <v>21</v>
      </c>
      <c r="ADC22" s="124"/>
      <c r="ADD22" s="49"/>
      <c r="ADE22" s="12">
        <v>26</v>
      </c>
      <c r="ADF22" s="124"/>
      <c r="ADG22" s="55"/>
      <c r="ADH22" s="49"/>
      <c r="ADI22" s="12">
        <v>17</v>
      </c>
      <c r="ADJ22" s="124"/>
      <c r="ADK22" s="49"/>
      <c r="ADL22" s="12">
        <v>19</v>
      </c>
      <c r="ADM22" s="124"/>
      <c r="ADN22" s="49"/>
      <c r="ADO22" s="12">
        <v>25</v>
      </c>
      <c r="ADP22" s="124"/>
      <c r="ADQ22" s="49"/>
      <c r="ADR22" s="12">
        <v>20</v>
      </c>
      <c r="ADS22" s="124"/>
      <c r="ADT22" s="49"/>
      <c r="ADU22" s="12">
        <v>14</v>
      </c>
      <c r="ADV22" s="124"/>
      <c r="ADW22" s="55"/>
      <c r="ADX22" s="55"/>
      <c r="ADY22" s="55"/>
      <c r="ADZ22" s="49"/>
      <c r="AEA22" s="12">
        <v>26</v>
      </c>
      <c r="AEB22" s="124"/>
      <c r="AEC22" s="49"/>
      <c r="AED22" s="12">
        <v>29</v>
      </c>
      <c r="AEE22" s="124"/>
      <c r="AEF22" s="49"/>
      <c r="AEG22" s="12">
        <v>16</v>
      </c>
      <c r="AEH22" s="124"/>
      <c r="AEI22" s="49"/>
      <c r="AEJ22" s="55"/>
      <c r="AEK22" s="124"/>
      <c r="AEL22" s="49"/>
      <c r="AEM22" s="12">
        <v>29</v>
      </c>
      <c r="AEN22" s="124"/>
      <c r="AEO22" s="55"/>
      <c r="AEP22" s="49"/>
      <c r="AEQ22" s="12">
        <v>21</v>
      </c>
      <c r="AER22" s="124"/>
      <c r="AES22" s="49"/>
      <c r="AET22" s="12">
        <v>12</v>
      </c>
      <c r="AEU22" s="124"/>
      <c r="AEV22" s="49"/>
      <c r="AEW22" s="12">
        <v>20</v>
      </c>
      <c r="AEX22" s="124"/>
      <c r="AEY22" s="49"/>
      <c r="AEZ22" s="12">
        <v>8</v>
      </c>
      <c r="AFA22" s="124"/>
      <c r="AFB22" s="49"/>
      <c r="AFC22" s="12">
        <v>6</v>
      </c>
      <c r="AFD22" s="124"/>
      <c r="AFE22" s="49"/>
      <c r="AFF22" s="12">
        <v>12</v>
      </c>
      <c r="AFG22" s="124"/>
      <c r="AFH22" s="55"/>
      <c r="AFI22" s="49"/>
      <c r="AFJ22" s="12">
        <v>16</v>
      </c>
      <c r="AFK22" s="124"/>
      <c r="AFL22" s="49"/>
      <c r="AFM22" s="12">
        <v>10</v>
      </c>
      <c r="AFN22" s="124"/>
      <c r="AFO22" s="49"/>
      <c r="AFP22" s="12">
        <v>11</v>
      </c>
      <c r="AFQ22" s="124"/>
      <c r="AFR22" s="49"/>
      <c r="AFS22" s="12">
        <v>14</v>
      </c>
      <c r="AFT22" s="124"/>
      <c r="AFU22" s="49"/>
      <c r="AFV22" s="12">
        <v>16</v>
      </c>
      <c r="AFW22" s="124"/>
      <c r="AFX22" s="49"/>
      <c r="AFY22" s="12">
        <v>11</v>
      </c>
      <c r="AFZ22" s="124"/>
      <c r="AGA22" s="49"/>
      <c r="AGB22" s="12">
        <v>11</v>
      </c>
      <c r="AGC22" s="124"/>
      <c r="AGD22" s="49"/>
      <c r="AGE22" s="12">
        <v>3</v>
      </c>
      <c r="AGF22" s="124"/>
      <c r="AGG22" s="49"/>
      <c r="AGH22" s="12">
        <v>3</v>
      </c>
      <c r="AGI22" s="124"/>
      <c r="AGJ22" s="49"/>
      <c r="AGK22" s="12">
        <v>10</v>
      </c>
      <c r="AGL22" s="124"/>
      <c r="AGM22" s="49"/>
      <c r="AGN22" s="12">
        <v>16</v>
      </c>
      <c r="AGO22" s="124"/>
      <c r="AGP22" s="49"/>
      <c r="AGQ22" s="12">
        <v>14</v>
      </c>
      <c r="AGR22" s="124"/>
      <c r="AGS22" s="49"/>
      <c r="AGT22" s="12">
        <v>9</v>
      </c>
      <c r="AGU22" s="124"/>
      <c r="AGV22" s="55"/>
      <c r="AGW22" s="49"/>
      <c r="AGX22" s="12">
        <v>10</v>
      </c>
      <c r="AGY22" s="124"/>
      <c r="AGZ22" s="49"/>
      <c r="AHA22" s="12">
        <v>8</v>
      </c>
      <c r="AHB22" s="124"/>
      <c r="AHC22" s="49"/>
      <c r="AHD22" s="12">
        <v>5</v>
      </c>
      <c r="AHE22" s="124"/>
      <c r="AHF22" s="49"/>
      <c r="AHG22" s="12">
        <v>12</v>
      </c>
      <c r="AHH22" s="124"/>
      <c r="AHI22" s="49"/>
      <c r="AHJ22" s="12">
        <v>18</v>
      </c>
      <c r="AHK22" s="124"/>
      <c r="AHL22" s="49"/>
      <c r="AHM22" s="12">
        <v>19</v>
      </c>
      <c r="AHN22" s="124"/>
      <c r="AHO22" s="55"/>
      <c r="AHP22" s="49"/>
      <c r="AHQ22" s="12">
        <v>4</v>
      </c>
      <c r="AHR22" s="124"/>
      <c r="AHS22" s="49"/>
      <c r="AHT22" s="12">
        <v>3</v>
      </c>
      <c r="AHU22" s="124"/>
      <c r="AHV22" s="49"/>
      <c r="AHW22" s="12">
        <v>9</v>
      </c>
      <c r="AHX22" s="124"/>
      <c r="AHY22" s="49"/>
      <c r="AHZ22" s="12">
        <v>12</v>
      </c>
      <c r="AIA22" s="124"/>
      <c r="AIB22" s="49"/>
      <c r="AIC22" s="12">
        <v>10</v>
      </c>
      <c r="AID22" s="124"/>
      <c r="AIE22" s="55"/>
      <c r="AIF22" s="55"/>
      <c r="AIG22" s="49"/>
      <c r="AIH22" s="12">
        <v>15</v>
      </c>
      <c r="AII22" s="124"/>
      <c r="AIJ22" s="49"/>
      <c r="AIK22" s="12">
        <v>15</v>
      </c>
      <c r="AIL22" s="124"/>
      <c r="AIM22" s="49"/>
      <c r="AIN22" s="12">
        <v>8</v>
      </c>
      <c r="AIO22" s="124"/>
      <c r="AIP22" s="49"/>
      <c r="AIQ22" s="12">
        <v>5</v>
      </c>
      <c r="AIR22" s="124"/>
      <c r="AIS22" s="55"/>
      <c r="AIT22" s="49"/>
      <c r="AIU22" s="12">
        <v>18</v>
      </c>
      <c r="AIV22" s="124"/>
      <c r="AIW22" s="49"/>
      <c r="AIX22" s="12">
        <v>24</v>
      </c>
      <c r="AIY22" s="124"/>
      <c r="AIZ22" s="49"/>
      <c r="AJA22" s="12">
        <v>9</v>
      </c>
      <c r="AJB22" s="124"/>
      <c r="AJC22" s="49"/>
      <c r="AJD22" s="12">
        <v>12</v>
      </c>
      <c r="AJE22" s="124"/>
      <c r="AJF22" s="49"/>
      <c r="AJG22" s="12">
        <v>16</v>
      </c>
      <c r="AJH22" s="124"/>
      <c r="AJI22" s="49"/>
      <c r="AJJ22" s="12">
        <v>31</v>
      </c>
      <c r="AJK22" s="124"/>
      <c r="AJL22" s="49"/>
      <c r="AJM22" s="12">
        <v>27</v>
      </c>
      <c r="AJN22" s="124"/>
      <c r="AJO22" s="49"/>
      <c r="AJP22" s="12">
        <v>37</v>
      </c>
      <c r="AJQ22" s="124"/>
      <c r="AJR22" s="55"/>
      <c r="AJS22" s="49"/>
      <c r="AJT22" s="12">
        <v>35</v>
      </c>
      <c r="AJU22" s="124"/>
      <c r="AJV22" s="49"/>
      <c r="AJW22" s="12">
        <v>24</v>
      </c>
      <c r="AJX22" s="124"/>
      <c r="AJY22" s="49"/>
      <c r="AJZ22" s="12">
        <v>14</v>
      </c>
      <c r="AKA22" s="124"/>
      <c r="AKB22" s="49"/>
      <c r="AKC22" s="12">
        <v>21</v>
      </c>
      <c r="AKD22" s="124"/>
      <c r="AKE22" s="49"/>
      <c r="AKF22" s="12">
        <v>14</v>
      </c>
      <c r="AKG22" s="124"/>
      <c r="AKH22" s="49"/>
      <c r="AKI22" s="12">
        <v>9</v>
      </c>
      <c r="AKJ22" s="124"/>
      <c r="AKK22" s="55"/>
      <c r="AKL22" s="49"/>
      <c r="AKM22" s="12">
        <v>16</v>
      </c>
      <c r="AKN22" s="124"/>
      <c r="AKO22" s="49"/>
      <c r="AKP22" s="12">
        <v>20</v>
      </c>
      <c r="AKQ22" s="124"/>
      <c r="AKR22" s="49"/>
      <c r="AKS22" s="12">
        <v>24</v>
      </c>
      <c r="AKT22" s="124"/>
      <c r="AKU22" s="49"/>
      <c r="AKV22" s="12">
        <v>21</v>
      </c>
      <c r="AKW22" s="124"/>
      <c r="AKX22" s="49"/>
      <c r="AKY22" s="12">
        <v>29</v>
      </c>
      <c r="AKZ22" s="124"/>
      <c r="ALA22" s="49"/>
      <c r="ALB22" s="12">
        <v>35</v>
      </c>
      <c r="ALC22" s="124"/>
      <c r="ALD22" s="55"/>
      <c r="ALE22" s="49"/>
      <c r="ALF22" s="12">
        <v>23</v>
      </c>
      <c r="ALG22" s="124"/>
      <c r="ALH22" s="49"/>
      <c r="ALI22" s="12">
        <v>30</v>
      </c>
      <c r="ALJ22" s="124"/>
      <c r="ALK22" s="49"/>
      <c r="ALL22" s="12">
        <v>23</v>
      </c>
      <c r="ALM22" s="124"/>
      <c r="ALN22" s="49"/>
      <c r="ALO22" s="12">
        <v>17</v>
      </c>
      <c r="ALP22" s="124"/>
      <c r="ALQ22" s="49"/>
      <c r="ALR22" s="12">
        <v>27</v>
      </c>
      <c r="ALS22" s="124"/>
      <c r="ALT22" s="49"/>
      <c r="ALU22" s="12">
        <v>17</v>
      </c>
      <c r="ALV22" s="124"/>
      <c r="ALW22" s="55"/>
      <c r="ALX22" s="49"/>
      <c r="ALY22" s="12">
        <v>22</v>
      </c>
      <c r="ALZ22" s="124"/>
      <c r="AMA22" s="49"/>
      <c r="AMB22" s="12">
        <v>21</v>
      </c>
      <c r="AMC22" s="124"/>
      <c r="AMD22" s="49"/>
      <c r="AME22" s="12">
        <v>15</v>
      </c>
      <c r="AMF22" s="124"/>
      <c r="AMG22" s="49"/>
      <c r="AMH22" s="12">
        <v>9</v>
      </c>
      <c r="AMI22" s="124"/>
      <c r="AMJ22" s="49"/>
      <c r="AMK22" s="12">
        <v>2</v>
      </c>
      <c r="AML22" s="124"/>
      <c r="AMM22" s="49"/>
      <c r="AMN22" s="12">
        <v>0</v>
      </c>
      <c r="AMO22" s="124"/>
      <c r="AMP22" s="55"/>
      <c r="AMQ22" s="49"/>
      <c r="AMR22" s="12">
        <v>0</v>
      </c>
      <c r="AMS22" s="124"/>
      <c r="AMT22" s="49"/>
      <c r="AMU22" s="12">
        <v>0</v>
      </c>
      <c r="AMV22" s="124"/>
      <c r="AMW22" s="49"/>
      <c r="AMX22" s="12">
        <v>5</v>
      </c>
      <c r="AMY22" s="124"/>
      <c r="AMZ22" s="49"/>
      <c r="ANA22" s="12">
        <v>2</v>
      </c>
      <c r="ANB22" s="124"/>
      <c r="ANC22" s="49"/>
      <c r="AND22" s="12">
        <v>2</v>
      </c>
      <c r="ANE22" s="124"/>
      <c r="ANF22" s="49"/>
      <c r="ANG22" s="12">
        <v>1</v>
      </c>
      <c r="ANH22" s="124"/>
      <c r="ANI22" s="55"/>
      <c r="ANJ22" s="49"/>
      <c r="ANK22" s="12">
        <v>1</v>
      </c>
      <c r="ANL22" s="124"/>
      <c r="ANM22" s="49"/>
      <c r="ANN22" s="12">
        <v>6</v>
      </c>
      <c r="ANO22" s="124"/>
      <c r="ANP22" s="49"/>
      <c r="ANQ22" s="12">
        <v>5</v>
      </c>
      <c r="ANR22" s="124"/>
      <c r="ANS22" s="55"/>
      <c r="ANT22" s="49"/>
      <c r="ANU22" s="12">
        <v>8</v>
      </c>
      <c r="ANV22" s="124"/>
      <c r="ANW22" s="49"/>
      <c r="ANX22" s="12">
        <v>8</v>
      </c>
      <c r="ANY22" s="124"/>
      <c r="ANZ22" s="49"/>
      <c r="AOA22" s="12">
        <v>3</v>
      </c>
      <c r="AOB22" s="124"/>
      <c r="AOC22" s="49"/>
      <c r="AOD22" s="12">
        <v>2</v>
      </c>
      <c r="AOE22" s="124"/>
      <c r="AOF22" s="49"/>
      <c r="AOG22" s="12">
        <v>3</v>
      </c>
      <c r="AOH22" s="124"/>
      <c r="AOI22" s="49"/>
      <c r="AOJ22" s="12">
        <v>1</v>
      </c>
      <c r="AOK22" s="124"/>
      <c r="AOL22" s="49"/>
      <c r="AOM22" s="12">
        <v>1</v>
      </c>
      <c r="AON22" s="124"/>
      <c r="AOO22" s="49"/>
      <c r="AOP22" s="12">
        <v>4</v>
      </c>
      <c r="AOQ22" s="124"/>
      <c r="AOR22" s="49"/>
      <c r="AOS22" s="12">
        <v>0</v>
      </c>
      <c r="AOT22" s="124"/>
      <c r="AOU22" s="55"/>
      <c r="AOV22" s="49"/>
      <c r="AOW22" s="12">
        <v>0</v>
      </c>
      <c r="AOX22" s="124"/>
      <c r="AOY22" s="49"/>
      <c r="AOZ22" s="12">
        <v>0</v>
      </c>
      <c r="APA22" s="124"/>
      <c r="APB22" s="49"/>
      <c r="APC22" s="12">
        <v>0</v>
      </c>
      <c r="APD22" s="124"/>
      <c r="APE22" s="49"/>
      <c r="APF22" s="12">
        <v>0</v>
      </c>
      <c r="APG22" s="124"/>
      <c r="APH22" s="49"/>
      <c r="API22" s="12">
        <v>0</v>
      </c>
      <c r="APJ22" s="124"/>
      <c r="APK22" s="49"/>
      <c r="APL22" s="12">
        <v>0</v>
      </c>
      <c r="APM22" s="124"/>
      <c r="APN22" s="49"/>
      <c r="APO22" s="12">
        <v>0</v>
      </c>
      <c r="APP22" s="124"/>
      <c r="APQ22" s="149"/>
      <c r="APR22" s="149"/>
      <c r="APS22" s="149"/>
      <c r="APT22" s="149"/>
      <c r="APU22" s="49"/>
      <c r="APV22" s="12">
        <v>0</v>
      </c>
      <c r="APW22" s="124"/>
      <c r="APX22" s="49"/>
      <c r="APY22" s="12">
        <v>0</v>
      </c>
      <c r="APZ22" s="124"/>
      <c r="AQA22" s="55"/>
      <c r="AQB22" s="49"/>
      <c r="AQC22" s="12">
        <v>0</v>
      </c>
      <c r="AQD22" s="124"/>
      <c r="AQE22" s="49"/>
      <c r="AQF22" s="12">
        <v>3</v>
      </c>
      <c r="AQG22" s="124"/>
      <c r="AQH22" s="49"/>
      <c r="AQI22" s="12">
        <v>6</v>
      </c>
      <c r="AQJ22" s="124"/>
      <c r="AQK22" s="49"/>
      <c r="AQL22" s="12">
        <v>7</v>
      </c>
      <c r="AQM22" s="124"/>
      <c r="AQN22" s="49"/>
      <c r="AQO22" s="12">
        <v>13</v>
      </c>
      <c r="AQP22" s="124"/>
      <c r="AQQ22" s="49"/>
      <c r="AQR22" s="12">
        <v>12</v>
      </c>
      <c r="AQS22" s="124"/>
      <c r="AQT22" s="55"/>
      <c r="AQU22" s="49"/>
      <c r="AQV22" s="12">
        <v>23</v>
      </c>
      <c r="AQW22" s="124"/>
      <c r="AQX22" s="49"/>
      <c r="AQY22" s="12">
        <v>10</v>
      </c>
      <c r="AQZ22" s="124"/>
      <c r="ARA22" s="49"/>
      <c r="ARB22" s="12">
        <v>8</v>
      </c>
      <c r="ARC22" s="124"/>
      <c r="ARD22" s="49"/>
      <c r="ARE22" s="12">
        <v>14</v>
      </c>
      <c r="ARF22" s="124"/>
      <c r="ARG22" s="49"/>
      <c r="ARH22" s="12">
        <v>22</v>
      </c>
      <c r="ARI22" s="124"/>
      <c r="ARJ22" s="49"/>
      <c r="ARK22" s="12">
        <v>21</v>
      </c>
      <c r="ARL22" s="124"/>
      <c r="ARM22" s="55"/>
      <c r="ARN22" s="49"/>
      <c r="ARO22" s="12">
        <v>24</v>
      </c>
      <c r="ARP22" s="124"/>
      <c r="ARQ22" s="49"/>
      <c r="ARR22" s="12">
        <v>25</v>
      </c>
      <c r="ARS22" s="124"/>
      <c r="ART22" s="49"/>
      <c r="ARU22" s="12">
        <v>17</v>
      </c>
      <c r="ARV22" s="124"/>
      <c r="ARW22" s="49"/>
      <c r="ARX22" s="12">
        <v>13</v>
      </c>
      <c r="ARY22" s="124"/>
      <c r="ARZ22" s="49"/>
      <c r="ASA22" s="12">
        <v>8</v>
      </c>
      <c r="ASB22" s="124"/>
      <c r="ASC22" s="49"/>
      <c r="ASD22" s="12">
        <v>14</v>
      </c>
      <c r="ASE22" s="124"/>
      <c r="ASF22" s="55"/>
      <c r="ASG22" s="49"/>
      <c r="ASH22" s="12">
        <v>9</v>
      </c>
      <c r="ASI22" s="124"/>
      <c r="ASJ22" s="49"/>
      <c r="ASK22" s="12">
        <v>5</v>
      </c>
      <c r="ASL22" s="124"/>
      <c r="ASM22" s="49"/>
      <c r="ASN22" s="12">
        <v>9</v>
      </c>
      <c r="ASO22" s="124"/>
      <c r="ASP22" s="49"/>
      <c r="ASQ22" s="12">
        <v>15</v>
      </c>
      <c r="ASR22" s="124"/>
      <c r="ASS22" s="49"/>
      <c r="AST22" s="12">
        <v>18</v>
      </c>
      <c r="ASU22" s="124"/>
      <c r="ASV22" s="49"/>
      <c r="ASW22" s="12">
        <v>11</v>
      </c>
      <c r="ASX22" s="124"/>
      <c r="ASY22" s="55"/>
      <c r="ASZ22" s="49"/>
      <c r="ATA22" s="12">
        <v>9</v>
      </c>
      <c r="ATB22" s="124"/>
      <c r="ATC22" s="49"/>
      <c r="ATD22" s="12">
        <v>5</v>
      </c>
      <c r="ATE22" s="124"/>
      <c r="ATF22" s="49"/>
      <c r="ATG22" s="12">
        <v>8</v>
      </c>
      <c r="ATH22" s="124"/>
      <c r="ATI22" s="49"/>
      <c r="ATJ22" s="12">
        <v>10</v>
      </c>
      <c r="ATK22" s="124"/>
      <c r="ATL22" s="49"/>
      <c r="ATM22" s="12">
        <v>7</v>
      </c>
      <c r="ATN22" s="124"/>
      <c r="ATO22" s="49"/>
      <c r="ATP22" s="12">
        <v>6</v>
      </c>
      <c r="ATQ22" s="124"/>
      <c r="ATR22" s="55"/>
      <c r="ATS22" s="49"/>
      <c r="ATT22" s="12">
        <v>2</v>
      </c>
      <c r="ATU22" s="124"/>
      <c r="ATV22" s="49"/>
      <c r="ATW22" s="12">
        <v>2</v>
      </c>
      <c r="ATX22" s="124"/>
      <c r="ATY22" s="49"/>
      <c r="ATZ22" s="12">
        <v>7</v>
      </c>
      <c r="AUA22" s="124"/>
      <c r="AUB22" s="49"/>
      <c r="AUC22" s="12">
        <v>14</v>
      </c>
      <c r="AUD22" s="124"/>
      <c r="AUE22" s="49"/>
      <c r="AUF22" s="12">
        <v>17</v>
      </c>
      <c r="AUG22" s="124"/>
      <c r="AUH22" s="49"/>
      <c r="AUI22" s="12">
        <v>9</v>
      </c>
      <c r="AUJ22" s="124"/>
      <c r="AUK22" s="55"/>
      <c r="AUL22" s="49"/>
      <c r="AUM22" s="12">
        <v>5</v>
      </c>
      <c r="AUN22" s="124"/>
      <c r="AUO22" s="49"/>
      <c r="AUP22" s="12">
        <v>6</v>
      </c>
      <c r="AUQ22" s="124"/>
      <c r="AUR22" s="49"/>
      <c r="AUS22" s="12">
        <v>8</v>
      </c>
      <c r="AUT22" s="124"/>
      <c r="AUU22" s="49"/>
      <c r="AUV22" s="12">
        <v>11</v>
      </c>
      <c r="AUW22" s="124"/>
      <c r="AUX22" s="49"/>
      <c r="AUY22" s="12">
        <v>11</v>
      </c>
      <c r="AUZ22" s="124"/>
      <c r="AVA22" s="49"/>
      <c r="AVB22" s="12">
        <v>6</v>
      </c>
      <c r="AVC22" s="124"/>
      <c r="AVD22" s="55"/>
      <c r="AVE22" s="49"/>
      <c r="AVF22" s="12">
        <v>11</v>
      </c>
      <c r="AVG22" s="124"/>
      <c r="AVH22" s="49"/>
      <c r="AVI22" s="12">
        <v>7</v>
      </c>
      <c r="AVJ22" s="124"/>
      <c r="AVK22" s="49"/>
      <c r="AVL22" s="12">
        <v>18</v>
      </c>
      <c r="AVM22" s="124"/>
      <c r="AVN22" s="49"/>
      <c r="AVO22" s="12">
        <v>11</v>
      </c>
      <c r="AVP22" s="124"/>
      <c r="AVQ22" s="49"/>
      <c r="AVR22" s="12">
        <v>14</v>
      </c>
      <c r="AVS22" s="124"/>
      <c r="AVT22" s="49"/>
      <c r="AVU22" s="12">
        <v>13</v>
      </c>
      <c r="AVV22" s="124"/>
      <c r="AVW22" s="55"/>
      <c r="AVX22" s="49"/>
      <c r="AVY22" s="12">
        <v>20</v>
      </c>
      <c r="AVZ22" s="124"/>
      <c r="AWA22" s="49"/>
      <c r="AWB22" s="12">
        <v>18</v>
      </c>
      <c r="AWC22" s="124"/>
      <c r="AWD22" s="49"/>
      <c r="AWE22" s="12">
        <v>16</v>
      </c>
      <c r="AWF22" s="124"/>
      <c r="AWG22" s="49"/>
      <c r="AWH22" s="12">
        <v>12</v>
      </c>
      <c r="AWI22" s="124"/>
      <c r="AWJ22" s="12"/>
      <c r="AWK22" s="12"/>
      <c r="AWL22" s="55"/>
      <c r="AWM22" s="12"/>
      <c r="AWN22" s="12"/>
      <c r="AWO22" s="12"/>
      <c r="AWP22" s="12"/>
      <c r="AWQ22" s="12"/>
      <c r="AWR22" s="12"/>
      <c r="AWS22" s="55"/>
      <c r="AWT22" s="12"/>
      <c r="AWU22" s="12"/>
      <c r="AWV22" s="12"/>
      <c r="AWW22" s="12"/>
      <c r="AWX22" s="12"/>
      <c r="AWY22" s="12"/>
      <c r="AWZ22" s="55"/>
      <c r="AXA22" s="12"/>
      <c r="AXB22" s="12"/>
      <c r="AXC22" s="12"/>
      <c r="AXD22" s="12"/>
      <c r="AXE22" s="12"/>
      <c r="AXF22" s="12"/>
      <c r="AXG22" s="55"/>
      <c r="AXH22" s="12"/>
      <c r="AXI22" s="12"/>
      <c r="AXJ22" s="12"/>
      <c r="AXK22" s="12"/>
      <c r="AXL22" s="12"/>
      <c r="AXM22" s="12"/>
      <c r="AXN22" s="55"/>
      <c r="AXO22" s="12"/>
      <c r="AXP22" s="12"/>
      <c r="AXQ22" s="12"/>
      <c r="AXR22" s="12"/>
      <c r="AXS22" s="12"/>
      <c r="AXT22" s="12"/>
      <c r="AXU22" s="55"/>
      <c r="AXV22" s="12"/>
      <c r="AXW22" s="12"/>
      <c r="AXX22" s="12"/>
      <c r="AXY22" s="12"/>
      <c r="AXZ22" s="12"/>
      <c r="AYA22" s="12"/>
      <c r="AYB22" s="55"/>
      <c r="AYC22" s="12"/>
      <c r="AYD22" s="12"/>
      <c r="AYE22" s="12"/>
      <c r="AYF22" s="12"/>
      <c r="AYG22" s="12"/>
      <c r="AYH22" s="12"/>
      <c r="AYI22" s="55"/>
      <c r="AYJ22" s="12"/>
      <c r="AYK22" s="12"/>
      <c r="AYL22" s="12"/>
      <c r="AYM22" s="12"/>
      <c r="AYN22" s="12"/>
      <c r="AYO22" s="12"/>
      <c r="AYP22" s="55"/>
      <c r="AYQ22" s="12"/>
      <c r="AYR22" s="12"/>
      <c r="AYS22" s="12"/>
      <c r="AYT22" s="12"/>
      <c r="AYU22" s="12"/>
      <c r="AYV22" s="12"/>
      <c r="AYW22" s="55"/>
      <c r="AYX22" s="12"/>
      <c r="AYY22" s="12"/>
      <c r="AYZ22" s="12"/>
      <c r="AZA22" s="12"/>
      <c r="AZB22" s="12"/>
      <c r="AZC22" s="12"/>
      <c r="AZD22" s="55"/>
      <c r="AZE22" s="12"/>
      <c r="AZF22" s="12"/>
      <c r="AZG22" s="12"/>
      <c r="AZH22" s="12"/>
      <c r="AZI22" s="12"/>
      <c r="AZJ22" s="12"/>
      <c r="AZK22" s="55"/>
      <c r="AZL22" s="12"/>
      <c r="AZM22" s="12"/>
      <c r="AZN22" s="12"/>
      <c r="AZO22" s="12"/>
      <c r="AZP22" s="12"/>
      <c r="AZQ22" s="12"/>
      <c r="AZR22" s="55"/>
      <c r="AZS22" s="12"/>
      <c r="AZT22" s="12"/>
      <c r="AZU22" s="12"/>
      <c r="AZV22" s="12"/>
      <c r="AZW22" s="12"/>
      <c r="AZX22" s="12"/>
      <c r="AZY22" s="55"/>
      <c r="AZZ22" s="12"/>
      <c r="BAA22" s="12"/>
      <c r="BAB22" s="12"/>
      <c r="BAC22" s="12"/>
      <c r="BAD22" s="12"/>
      <c r="BAE22" s="12"/>
      <c r="BAF22" s="55"/>
      <c r="BAG22" s="12"/>
      <c r="BAH22" s="12"/>
      <c r="BAI22" s="12"/>
      <c r="BAJ22" s="12"/>
      <c r="BAK22" s="12"/>
      <c r="BAL22" s="12"/>
      <c r="BAM22" s="55"/>
      <c r="BAN22" s="12"/>
      <c r="BAO22" s="12"/>
      <c r="BAP22" s="12"/>
      <c r="BAQ22" s="12"/>
      <c r="BAR22" s="12"/>
      <c r="BAS22" s="12"/>
      <c r="BAT22" s="55"/>
    </row>
    <row r="23" spans="1:1398">
      <c r="A23" t="s">
        <v>911</v>
      </c>
      <c r="B23" t="s">
        <v>913</v>
      </c>
      <c r="D23" s="13" t="s">
        <v>6</v>
      </c>
      <c r="E23" s="7"/>
      <c r="F23" s="18">
        <v>16946</v>
      </c>
      <c r="G23" s="12">
        <v>17142</v>
      </c>
      <c r="H23" s="7"/>
      <c r="I23" s="16"/>
      <c r="J23" s="18">
        <f>F23+15</f>
        <v>16961</v>
      </c>
      <c r="K23" s="12">
        <f>G23+18</f>
        <v>17160</v>
      </c>
      <c r="L23" s="7"/>
      <c r="M23" s="18">
        <f>J23+19</f>
        <v>16980</v>
      </c>
      <c r="N23" s="12">
        <f>K23+21</f>
        <v>17181</v>
      </c>
      <c r="O23" s="7"/>
      <c r="P23" s="18">
        <f>M23+19</f>
        <v>16999</v>
      </c>
      <c r="Q23" s="12">
        <f>N23+12</f>
        <v>17193</v>
      </c>
      <c r="R23" s="7"/>
      <c r="S23" s="18">
        <f>P23+19</f>
        <v>17018</v>
      </c>
      <c r="T23" s="12">
        <f>Q23+16</f>
        <v>17209</v>
      </c>
      <c r="U23" s="7"/>
      <c r="V23" s="18">
        <f>S23+15</f>
        <v>17033</v>
      </c>
      <c r="W23" s="12">
        <f>T23+21</f>
        <v>17230</v>
      </c>
      <c r="X23" s="7"/>
      <c r="Y23" s="18">
        <f>V23+15</f>
        <v>17048</v>
      </c>
      <c r="Z23" s="12">
        <f>W23+2</f>
        <v>17232</v>
      </c>
      <c r="AA23" s="7">
        <f>Z23-G23</f>
        <v>90</v>
      </c>
      <c r="AB23" s="16"/>
      <c r="AC23" s="18">
        <f>Y23+15</f>
        <v>17063</v>
      </c>
      <c r="AD23" s="12">
        <f>Z23+10</f>
        <v>17242</v>
      </c>
      <c r="AE23" s="7"/>
      <c r="AF23" s="18">
        <f>AC23+15</f>
        <v>17078</v>
      </c>
      <c r="AG23" s="12">
        <f>AD23+18</f>
        <v>17260</v>
      </c>
      <c r="AH23" s="7"/>
      <c r="AI23" s="18">
        <f>AF23+15</f>
        <v>17093</v>
      </c>
      <c r="AJ23" s="12">
        <f>AG23+18</f>
        <v>17278</v>
      </c>
      <c r="AK23" s="7"/>
      <c r="AL23" s="18">
        <f>AI23+23</f>
        <v>17116</v>
      </c>
      <c r="AM23" s="12">
        <f>AJ23+25</f>
        <v>17303</v>
      </c>
      <c r="AN23" s="7"/>
      <c r="AO23" s="18">
        <f>AL23+23</f>
        <v>17139</v>
      </c>
      <c r="AP23" s="12">
        <f>AM23+17</f>
        <v>17320</v>
      </c>
      <c r="AQ23" s="7"/>
      <c r="AR23" s="18">
        <f>AO23+23</f>
        <v>17162</v>
      </c>
      <c r="AS23" s="12">
        <f>AP23+14</f>
        <v>17334</v>
      </c>
      <c r="AT23" s="7"/>
      <c r="AU23" s="16"/>
      <c r="AV23" s="18">
        <f>AR23</f>
        <v>17162</v>
      </c>
      <c r="AW23" s="12">
        <f>AS23+6</f>
        <v>17340</v>
      </c>
      <c r="AX23" s="7"/>
      <c r="AY23" s="18">
        <f>AV23</f>
        <v>17162</v>
      </c>
      <c r="AZ23" s="12">
        <f>AW23+8</f>
        <v>17348</v>
      </c>
      <c r="BA23" s="7"/>
      <c r="BB23" s="18">
        <f>AY23</f>
        <v>17162</v>
      </c>
      <c r="BC23" s="12">
        <f>AZ23+4</f>
        <v>17352</v>
      </c>
      <c r="BD23" s="7"/>
      <c r="BE23" s="18">
        <f>BB23</f>
        <v>17162</v>
      </c>
      <c r="BF23" s="12">
        <f>BC23+1</f>
        <v>17353</v>
      </c>
      <c r="BG23" s="7"/>
      <c r="BH23" s="18">
        <f t="shared" ref="BH23:BL25" si="417">BE23</f>
        <v>17162</v>
      </c>
      <c r="BI23" s="12">
        <f t="shared" si="417"/>
        <v>17353</v>
      </c>
      <c r="BJ23" s="7"/>
      <c r="BK23" s="18">
        <f t="shared" si="417"/>
        <v>17162</v>
      </c>
      <c r="BL23" s="12">
        <f t="shared" si="417"/>
        <v>17353</v>
      </c>
      <c r="BM23" s="7"/>
      <c r="BN23" s="16"/>
      <c r="BO23" s="18">
        <f t="shared" ref="BO23:BP25" si="418">BK23</f>
        <v>17162</v>
      </c>
      <c r="BP23" s="12">
        <f t="shared" si="418"/>
        <v>17353</v>
      </c>
      <c r="BQ23" s="7"/>
      <c r="BR23" s="18">
        <f t="shared" ref="BR23:CE25" si="419">BO23</f>
        <v>17162</v>
      </c>
      <c r="BS23" s="12">
        <f t="shared" si="419"/>
        <v>17353</v>
      </c>
      <c r="BT23" s="7"/>
      <c r="BU23" s="18">
        <f t="shared" si="419"/>
        <v>17162</v>
      </c>
      <c r="BV23" s="12">
        <f t="shared" si="419"/>
        <v>17353</v>
      </c>
      <c r="BW23" s="7"/>
      <c r="BX23" s="18">
        <f t="shared" si="419"/>
        <v>17162</v>
      </c>
      <c r="BY23" s="12">
        <f t="shared" si="419"/>
        <v>17353</v>
      </c>
      <c r="BZ23" s="7"/>
      <c r="CA23" s="18">
        <f t="shared" si="419"/>
        <v>17162</v>
      </c>
      <c r="CB23" s="12">
        <f>BY23-15</f>
        <v>17338</v>
      </c>
      <c r="CC23" s="7"/>
      <c r="CD23" s="18">
        <f t="shared" si="419"/>
        <v>17162</v>
      </c>
      <c r="CE23" s="12">
        <f>CB23</f>
        <v>17338</v>
      </c>
      <c r="CF23" s="7"/>
      <c r="CG23" s="16"/>
      <c r="CH23" s="16"/>
      <c r="CI23" s="18">
        <f t="shared" ref="CI23:CJ25" si="420">CD23</f>
        <v>17162</v>
      </c>
      <c r="CJ23" s="12">
        <f t="shared" si="420"/>
        <v>17338</v>
      </c>
      <c r="CK23" s="7"/>
      <c r="CL23" s="16"/>
      <c r="CM23" s="18">
        <f t="shared" ref="CM23:CN25" si="421">CI23</f>
        <v>17162</v>
      </c>
      <c r="CN23" s="12">
        <f t="shared" si="421"/>
        <v>17338</v>
      </c>
      <c r="CO23" s="7"/>
      <c r="CP23" s="18">
        <f t="shared" ref="CP23:CT25" si="422">CM23</f>
        <v>17162</v>
      </c>
      <c r="CQ23" s="12">
        <f>CN23</f>
        <v>17338</v>
      </c>
      <c r="CR23" s="7"/>
      <c r="CS23" s="18">
        <f>CP23</f>
        <v>17162</v>
      </c>
      <c r="CT23" s="12">
        <f>CQ23</f>
        <v>17338</v>
      </c>
      <c r="CU23" s="7"/>
      <c r="CV23" s="16"/>
      <c r="CW23" s="18">
        <f t="shared" ref="CW23:CX25" si="423">CS23</f>
        <v>17162</v>
      </c>
      <c r="CX23" s="12">
        <f t="shared" si="423"/>
        <v>17338</v>
      </c>
      <c r="CY23" s="7"/>
      <c r="CZ23" s="18">
        <f t="shared" ref="CZ23:DA25" si="424">CW23</f>
        <v>17162</v>
      </c>
      <c r="DA23" s="12">
        <f t="shared" si="424"/>
        <v>17338</v>
      </c>
      <c r="DB23" s="7"/>
      <c r="DC23" s="18">
        <f t="shared" ref="DC23:DD25" si="425">CZ23</f>
        <v>17162</v>
      </c>
      <c r="DD23" s="12">
        <f t="shared" si="425"/>
        <v>17338</v>
      </c>
      <c r="DE23" s="7"/>
      <c r="DF23" s="18">
        <f t="shared" ref="DF23:DG25" si="426">DC23</f>
        <v>17162</v>
      </c>
      <c r="DG23" s="12">
        <f t="shared" si="426"/>
        <v>17338</v>
      </c>
      <c r="DH23" s="7"/>
      <c r="DI23" s="18">
        <f t="shared" ref="DI23:DJ25" si="427">DF23</f>
        <v>17162</v>
      </c>
      <c r="DJ23" s="12">
        <f t="shared" si="427"/>
        <v>17338</v>
      </c>
      <c r="DK23" s="7"/>
      <c r="DL23" s="16"/>
      <c r="DM23" s="16"/>
      <c r="DN23" s="18">
        <f t="shared" ref="DN23:DO25" si="428">DI23</f>
        <v>17162</v>
      </c>
      <c r="DO23" s="12">
        <f t="shared" si="428"/>
        <v>17338</v>
      </c>
      <c r="DP23" s="7"/>
      <c r="DQ23" s="18">
        <f t="shared" ref="DQ23:DR25" si="429">DN23</f>
        <v>17162</v>
      </c>
      <c r="DR23" s="12">
        <f t="shared" si="429"/>
        <v>17338</v>
      </c>
      <c r="DS23" s="7"/>
      <c r="DT23" s="18">
        <f t="shared" ref="DT23:DU25" si="430">DQ23</f>
        <v>17162</v>
      </c>
      <c r="DU23" s="12">
        <f t="shared" si="430"/>
        <v>17338</v>
      </c>
      <c r="DV23" s="7"/>
      <c r="DW23" s="18">
        <f t="shared" ref="DW23:DX25" si="431">DT23</f>
        <v>17162</v>
      </c>
      <c r="DX23" s="12">
        <f t="shared" si="431"/>
        <v>17338</v>
      </c>
      <c r="DY23" s="7"/>
      <c r="DZ23" s="18">
        <f t="shared" ref="DZ23:EA25" si="432">DW23</f>
        <v>17162</v>
      </c>
      <c r="EA23" s="12">
        <f t="shared" si="432"/>
        <v>17338</v>
      </c>
      <c r="EB23" s="7"/>
      <c r="EC23" s="18">
        <f t="shared" ref="EC23:ED25" si="433">DZ23</f>
        <v>17162</v>
      </c>
      <c r="ED23" s="12">
        <f t="shared" si="433"/>
        <v>17338</v>
      </c>
      <c r="EE23" s="7"/>
      <c r="EF23" s="16"/>
      <c r="EG23" s="18">
        <f t="shared" ref="EG23:EH25" si="434">EC23</f>
        <v>17162</v>
      </c>
      <c r="EH23" s="12">
        <f t="shared" si="434"/>
        <v>17338</v>
      </c>
      <c r="EI23" s="7"/>
      <c r="EJ23" s="18">
        <f t="shared" ref="EJ23:EK25" si="435">EG23</f>
        <v>17162</v>
      </c>
      <c r="EK23" s="12">
        <f t="shared" si="435"/>
        <v>17338</v>
      </c>
      <c r="EL23" s="7"/>
      <c r="EM23" s="18">
        <f t="shared" ref="EM23:EN25" si="436">EJ23</f>
        <v>17162</v>
      </c>
      <c r="EN23" s="12">
        <f t="shared" si="436"/>
        <v>17338</v>
      </c>
      <c r="EO23" s="7"/>
      <c r="EP23" s="18">
        <f t="shared" ref="EP23:EQ25" si="437">EM23</f>
        <v>17162</v>
      </c>
      <c r="EQ23" s="12">
        <f t="shared" si="437"/>
        <v>17338</v>
      </c>
      <c r="ER23" s="7"/>
      <c r="ES23" s="18">
        <f t="shared" ref="ES23:ET25" si="438">EP23</f>
        <v>17162</v>
      </c>
      <c r="ET23" s="12">
        <f t="shared" si="438"/>
        <v>17338</v>
      </c>
      <c r="EU23" s="7"/>
      <c r="EV23" s="18">
        <f t="shared" ref="EV23:EW25" si="439">ES23</f>
        <v>17162</v>
      </c>
      <c r="EW23" s="12">
        <f t="shared" si="439"/>
        <v>17338</v>
      </c>
      <c r="EX23" s="7"/>
      <c r="EY23" s="18">
        <f t="shared" ref="EY23:EZ25" si="440">EV23</f>
        <v>17162</v>
      </c>
      <c r="EZ23" s="12">
        <f t="shared" si="440"/>
        <v>17338</v>
      </c>
      <c r="FA23" s="7"/>
      <c r="FB23" s="18">
        <f t="shared" ref="FB23:FC25" si="441">EY23</f>
        <v>17162</v>
      </c>
      <c r="FC23" s="12">
        <f t="shared" si="441"/>
        <v>17338</v>
      </c>
      <c r="FD23" s="7"/>
      <c r="FE23" s="18">
        <f t="shared" ref="FE23:FF25" si="442">FB23</f>
        <v>17162</v>
      </c>
      <c r="FF23" s="12">
        <f t="shared" si="442"/>
        <v>17338</v>
      </c>
      <c r="FG23" s="7"/>
      <c r="FH23" s="18">
        <f t="shared" ref="FH23:FI25" si="443">FE23</f>
        <v>17162</v>
      </c>
      <c r="FI23" s="12">
        <f t="shared" si="443"/>
        <v>17338</v>
      </c>
      <c r="FJ23" s="7"/>
      <c r="FK23" s="16"/>
      <c r="FL23" s="16"/>
      <c r="FM23" s="16"/>
      <c r="FN23" s="16"/>
      <c r="FO23" s="18">
        <f t="shared" ref="FO23:FP25" si="444">FH23</f>
        <v>17162</v>
      </c>
      <c r="FP23" s="12">
        <f t="shared" si="444"/>
        <v>17338</v>
      </c>
      <c r="FQ23" s="7"/>
      <c r="FR23" s="18">
        <f t="shared" ref="FR23:FS25" si="445">FO23</f>
        <v>17162</v>
      </c>
      <c r="FS23" s="12">
        <f t="shared" si="445"/>
        <v>17338</v>
      </c>
      <c r="FT23" s="7"/>
      <c r="FU23" s="18">
        <f>FR23</f>
        <v>17162</v>
      </c>
      <c r="FV23" s="12">
        <f>FS23+12</f>
        <v>17350</v>
      </c>
      <c r="FW23" s="7"/>
      <c r="FX23" s="16"/>
      <c r="FY23" s="18">
        <f>FU23+15</f>
        <v>17177</v>
      </c>
      <c r="FZ23" s="12">
        <f>FV23+20</f>
        <v>17370</v>
      </c>
      <c r="GA23" s="7"/>
      <c r="GB23" s="18">
        <f>FY23+23</f>
        <v>17200</v>
      </c>
      <c r="GC23" s="12">
        <f>FZ23+17</f>
        <v>17387</v>
      </c>
      <c r="GD23" s="7"/>
      <c r="GE23" s="16"/>
      <c r="GF23" s="18">
        <f>GB23+23</f>
        <v>17223</v>
      </c>
      <c r="GG23" s="12">
        <f>GC23+15</f>
        <v>17402</v>
      </c>
      <c r="GH23" s="7"/>
      <c r="GI23" s="18">
        <f>GF23+23</f>
        <v>17246</v>
      </c>
      <c r="GJ23" s="12">
        <f>GG23+15</f>
        <v>17417</v>
      </c>
      <c r="GK23" s="7"/>
      <c r="GL23" s="18">
        <f>GI23+23</f>
        <v>17269</v>
      </c>
      <c r="GM23" s="12">
        <f>GJ23+15</f>
        <v>17432</v>
      </c>
      <c r="GN23" s="7"/>
      <c r="GO23" s="18">
        <f>GL23+23</f>
        <v>17292</v>
      </c>
      <c r="GP23" s="12">
        <f>GM23+16</f>
        <v>17448</v>
      </c>
      <c r="GQ23" s="7"/>
      <c r="GR23" s="18">
        <f>GO23+23</f>
        <v>17315</v>
      </c>
      <c r="GS23" s="12">
        <f>GP23+30</f>
        <v>17478</v>
      </c>
      <c r="GT23" s="7"/>
      <c r="GU23" s="18">
        <f>GR23+23</f>
        <v>17338</v>
      </c>
      <c r="GV23" s="12">
        <f>GS23+54</f>
        <v>17532</v>
      </c>
      <c r="GW23" s="7"/>
      <c r="GX23" s="16"/>
      <c r="GY23" s="18">
        <f>GU23+23</f>
        <v>17361</v>
      </c>
      <c r="GZ23" s="12">
        <f>GV23+13</f>
        <v>17545</v>
      </c>
      <c r="HA23" s="7"/>
      <c r="HB23" s="18">
        <f>GY23+23</f>
        <v>17384</v>
      </c>
      <c r="HC23" s="12">
        <f>GZ23+4</f>
        <v>17549</v>
      </c>
      <c r="HD23" s="7"/>
      <c r="HE23" s="18">
        <f>HB23</f>
        <v>17384</v>
      </c>
      <c r="HF23" s="12">
        <f>HC23+1</f>
        <v>17550</v>
      </c>
      <c r="HG23" s="7"/>
      <c r="HH23" s="18">
        <f t="shared" ref="HH23:HL25" si="446">HE23</f>
        <v>17384</v>
      </c>
      <c r="HI23" s="12">
        <f t="shared" si="446"/>
        <v>17550</v>
      </c>
      <c r="HJ23" s="7"/>
      <c r="HK23" s="18">
        <f>HH23+23</f>
        <v>17407</v>
      </c>
      <c r="HL23" s="12">
        <f>HI23+13</f>
        <v>17563</v>
      </c>
      <c r="HM23" s="7"/>
      <c r="HN23" s="18">
        <f>HK23</f>
        <v>17407</v>
      </c>
      <c r="HO23" s="12">
        <f>HL23+3</f>
        <v>17566</v>
      </c>
      <c r="HP23" s="7"/>
      <c r="HQ23" s="16"/>
      <c r="HR23" s="18">
        <f>HN23</f>
        <v>17407</v>
      </c>
      <c r="HS23" s="12">
        <f>HO23+8</f>
        <v>17574</v>
      </c>
      <c r="HT23" s="7"/>
      <c r="HU23" s="18">
        <f>HR23</f>
        <v>17407</v>
      </c>
      <c r="HV23" s="12">
        <f>HS23+7</f>
        <v>17581</v>
      </c>
      <c r="HW23" s="7"/>
      <c r="HX23" s="18">
        <f>HU23+15</f>
        <v>17422</v>
      </c>
      <c r="HY23" s="12">
        <f>HV23+12</f>
        <v>17593</v>
      </c>
      <c r="HZ23" s="7"/>
      <c r="IA23" s="18">
        <f>HX23+15</f>
        <v>17437</v>
      </c>
      <c r="IB23" s="12">
        <f>HY23+11</f>
        <v>17604</v>
      </c>
      <c r="IC23" s="7"/>
      <c r="ID23" s="18">
        <f>IA23+19</f>
        <v>17456</v>
      </c>
      <c r="IE23" s="12">
        <f>IB23+13</f>
        <v>17617</v>
      </c>
      <c r="IF23" s="7"/>
      <c r="IG23" s="18">
        <f>ID23+19</f>
        <v>17475</v>
      </c>
      <c r="IH23" s="12">
        <f>IE23+14</f>
        <v>17631</v>
      </c>
      <c r="II23" s="7"/>
      <c r="IJ23" s="16"/>
      <c r="IK23" s="18">
        <f>IG23+19</f>
        <v>17494</v>
      </c>
      <c r="IL23" s="12">
        <f>IH23+15</f>
        <v>17646</v>
      </c>
      <c r="IM23" s="7"/>
      <c r="IN23" s="18">
        <f>IK23+19</f>
        <v>17513</v>
      </c>
      <c r="IO23" s="12">
        <f>IL23+10</f>
        <v>17656</v>
      </c>
      <c r="IP23" s="7"/>
      <c r="IQ23" s="18">
        <f>IN23+19</f>
        <v>17532</v>
      </c>
      <c r="IR23" s="12">
        <f>IO23+16</f>
        <v>17672</v>
      </c>
      <c r="IS23" s="7"/>
      <c r="IT23" s="18">
        <f>IQ23+19</f>
        <v>17551</v>
      </c>
      <c r="IU23" s="12">
        <f>IR23+17</f>
        <v>17689</v>
      </c>
      <c r="IV23" s="7"/>
      <c r="IW23" s="18">
        <f>IT23+19</f>
        <v>17570</v>
      </c>
      <c r="IX23" s="12">
        <f>IU23+19</f>
        <v>17708</v>
      </c>
      <c r="IY23" s="7"/>
      <c r="IZ23" s="18">
        <f>IW23+19</f>
        <v>17589</v>
      </c>
      <c r="JA23" s="12">
        <f>IX23+29</f>
        <v>17737</v>
      </c>
      <c r="JB23" s="7"/>
      <c r="JC23" s="16"/>
      <c r="JD23" s="18">
        <f t="shared" ref="JD23:JE25" si="447">IZ23</f>
        <v>17589</v>
      </c>
      <c r="JE23" s="12">
        <f t="shared" si="447"/>
        <v>17737</v>
      </c>
      <c r="JF23" s="7"/>
      <c r="JG23" s="18">
        <f>JD23</f>
        <v>17589</v>
      </c>
      <c r="JH23" s="12">
        <f>JE23+6</f>
        <v>17743</v>
      </c>
      <c r="JI23" s="7"/>
      <c r="JJ23" s="18">
        <f>JG23+19</f>
        <v>17608</v>
      </c>
      <c r="JK23" s="12">
        <f>JH23+18</f>
        <v>17761</v>
      </c>
      <c r="JL23" s="7"/>
      <c r="JM23" s="18">
        <f>JJ23+19</f>
        <v>17627</v>
      </c>
      <c r="JN23" s="12">
        <f>JK23+5</f>
        <v>17766</v>
      </c>
      <c r="JO23" s="7"/>
      <c r="JP23" s="18">
        <f>JM23+19</f>
        <v>17646</v>
      </c>
      <c r="JQ23" s="12">
        <f>JN23+13</f>
        <v>17779</v>
      </c>
      <c r="JR23" s="7"/>
      <c r="JS23" s="18">
        <f>JP23+19</f>
        <v>17665</v>
      </c>
      <c r="JT23" s="12">
        <f>JQ23+16</f>
        <v>17795</v>
      </c>
      <c r="JU23" s="7"/>
      <c r="JV23" s="16"/>
      <c r="JW23" s="18">
        <f>JS23+19</f>
        <v>17684</v>
      </c>
      <c r="JX23" s="12">
        <f>JT23+31</f>
        <v>17826</v>
      </c>
      <c r="JY23" s="7"/>
      <c r="JZ23" s="18">
        <f>JW23+19</f>
        <v>17703</v>
      </c>
      <c r="KA23" s="12">
        <f>JX23+16</f>
        <v>17842</v>
      </c>
      <c r="KB23" s="7"/>
      <c r="KC23" s="18">
        <f>JZ23+19+27</f>
        <v>17749</v>
      </c>
      <c r="KD23" s="12">
        <f>KA23+20</f>
        <v>17862</v>
      </c>
      <c r="KE23" s="7"/>
      <c r="KF23" s="18">
        <f>KC23+19</f>
        <v>17768</v>
      </c>
      <c r="KG23" s="12">
        <f>KD23+13</f>
        <v>17875</v>
      </c>
      <c r="KH23" s="7"/>
      <c r="KI23" s="18">
        <f>KF23+19</f>
        <v>17787</v>
      </c>
      <c r="KJ23" s="12">
        <f>KG23+17</f>
        <v>17892</v>
      </c>
      <c r="KK23" s="7"/>
      <c r="KL23" s="18">
        <f>KI23+19</f>
        <v>17806</v>
      </c>
      <c r="KM23" s="12">
        <f>KJ23+16</f>
        <v>17908</v>
      </c>
      <c r="KN23" s="7"/>
      <c r="KO23" s="16"/>
      <c r="KP23" s="18">
        <f>KL23+15</f>
        <v>17821</v>
      </c>
      <c r="KQ23" s="12">
        <f>KM23+8</f>
        <v>17916</v>
      </c>
      <c r="KR23" s="7"/>
      <c r="KS23" s="18">
        <f>KP23+19</f>
        <v>17840</v>
      </c>
      <c r="KT23" s="12">
        <f>KQ23+2</f>
        <v>17918</v>
      </c>
      <c r="KU23" s="7"/>
      <c r="KV23" s="18">
        <f>KS23</f>
        <v>17840</v>
      </c>
      <c r="KW23" s="12">
        <f>KT23+1</f>
        <v>17919</v>
      </c>
      <c r="KX23" s="7"/>
      <c r="KY23" s="18">
        <f>KV23</f>
        <v>17840</v>
      </c>
      <c r="KZ23" s="12">
        <f>KW23+13</f>
        <v>17932</v>
      </c>
      <c r="LA23" s="7"/>
      <c r="LB23" s="18">
        <f>KY23</f>
        <v>17840</v>
      </c>
      <c r="LC23" s="12">
        <f>KZ23+3</f>
        <v>17935</v>
      </c>
      <c r="LD23" s="7"/>
      <c r="LE23" s="18">
        <f>LB23</f>
        <v>17840</v>
      </c>
      <c r="LF23" s="12">
        <f>LC23+3</f>
        <v>17938</v>
      </c>
      <c r="LG23" s="7"/>
      <c r="LH23" s="18">
        <f>LE23</f>
        <v>17840</v>
      </c>
      <c r="LI23" s="12">
        <f>LF23+6</f>
        <v>17944</v>
      </c>
      <c r="LJ23" s="7"/>
      <c r="LK23" s="18">
        <f t="shared" ref="LK23:LL25" si="448">LH23</f>
        <v>17840</v>
      </c>
      <c r="LL23" s="12">
        <f t="shared" si="448"/>
        <v>17944</v>
      </c>
      <c r="LM23" s="7"/>
      <c r="LN23" s="16"/>
      <c r="LO23" s="16"/>
      <c r="LP23" s="16"/>
      <c r="LQ23" s="16"/>
      <c r="LR23" s="16"/>
      <c r="LS23" s="16"/>
      <c r="LT23" s="18">
        <f t="shared" ref="LT23:LU25" si="449">LK23</f>
        <v>17840</v>
      </c>
      <c r="LU23" s="12">
        <f t="shared" si="449"/>
        <v>17944</v>
      </c>
      <c r="LV23" s="7"/>
      <c r="LW23" s="18">
        <f t="shared" ref="LW23:MD25" si="450">LT23</f>
        <v>17840</v>
      </c>
      <c r="LX23" s="12">
        <f t="shared" si="450"/>
        <v>17944</v>
      </c>
      <c r="LY23" s="7"/>
      <c r="LZ23" s="18">
        <f t="shared" si="450"/>
        <v>17840</v>
      </c>
      <c r="MA23" s="12">
        <f t="shared" si="450"/>
        <v>17944</v>
      </c>
      <c r="MB23" s="7"/>
      <c r="MC23" s="18">
        <f>LZ23+26</f>
        <v>17866</v>
      </c>
      <c r="MD23" s="12">
        <f>MA23+17</f>
        <v>17961</v>
      </c>
      <c r="ME23" s="7"/>
      <c r="MF23" s="18">
        <f>MC23+26</f>
        <v>17892</v>
      </c>
      <c r="MG23" s="12">
        <f>MD23+13</f>
        <v>17974</v>
      </c>
      <c r="MH23" s="7"/>
      <c r="MI23" s="18">
        <f>MF23+26</f>
        <v>17918</v>
      </c>
      <c r="MJ23" s="12">
        <f>MG23+15</f>
        <v>17989</v>
      </c>
      <c r="MK23" s="7"/>
      <c r="ML23" s="16"/>
      <c r="MM23" s="18">
        <f>MI23+26</f>
        <v>17944</v>
      </c>
      <c r="MN23" s="12">
        <f>MJ23+48</f>
        <v>18037</v>
      </c>
      <c r="MO23" s="7"/>
      <c r="MP23" s="18">
        <f>MM23+26</f>
        <v>17970</v>
      </c>
      <c r="MQ23" s="12">
        <f>MN23+22</f>
        <v>18059</v>
      </c>
      <c r="MR23" s="7"/>
      <c r="MS23" s="18">
        <f>MP23</f>
        <v>17970</v>
      </c>
      <c r="MT23" s="12">
        <f>MQ23+5</f>
        <v>18064</v>
      </c>
      <c r="MU23" s="7"/>
      <c r="MV23" s="18">
        <f t="shared" ref="MV23:NC25" si="451">MS23</f>
        <v>17970</v>
      </c>
      <c r="MW23" s="12">
        <f t="shared" si="451"/>
        <v>18064</v>
      </c>
      <c r="MX23" s="7"/>
      <c r="MY23" s="18">
        <f t="shared" si="451"/>
        <v>17970</v>
      </c>
      <c r="MZ23" s="12">
        <f t="shared" si="451"/>
        <v>18064</v>
      </c>
      <c r="NA23" s="7"/>
      <c r="NB23" s="18">
        <f>MY23+26</f>
        <v>17996</v>
      </c>
      <c r="NC23" s="12">
        <f t="shared" si="451"/>
        <v>18064</v>
      </c>
      <c r="ND23" s="7"/>
      <c r="NE23" s="16"/>
      <c r="NF23" s="18">
        <f>NB23+26</f>
        <v>18022</v>
      </c>
      <c r="NG23" s="12">
        <f>NC23</f>
        <v>18064</v>
      </c>
      <c r="NH23" s="7"/>
      <c r="NI23" s="18">
        <f>NF23+26</f>
        <v>18048</v>
      </c>
      <c r="NJ23" s="12">
        <f>NG23</f>
        <v>18064</v>
      </c>
      <c r="NK23" s="7"/>
      <c r="NL23" s="18">
        <f>NI23+16</f>
        <v>18064</v>
      </c>
      <c r="NM23" s="12">
        <f>NJ23</f>
        <v>18064</v>
      </c>
      <c r="NN23" s="7"/>
      <c r="NO23" s="18">
        <f>NL23</f>
        <v>18064</v>
      </c>
      <c r="NP23" s="12">
        <f>NM23+17</f>
        <v>18081</v>
      </c>
      <c r="NQ23" s="7"/>
      <c r="NR23" s="18">
        <f>NO23</f>
        <v>18064</v>
      </c>
      <c r="NS23" s="12">
        <f>NP23+2</f>
        <v>18083</v>
      </c>
      <c r="NT23" s="7"/>
      <c r="NU23" s="18">
        <f>NR23+26</f>
        <v>18090</v>
      </c>
      <c r="NV23" s="12">
        <f>NS23+17</f>
        <v>18100</v>
      </c>
      <c r="NW23" s="7"/>
      <c r="NX23" s="16"/>
      <c r="NY23" s="18">
        <f>NU23</f>
        <v>18090</v>
      </c>
      <c r="NZ23" s="12">
        <f>NV23+1</f>
        <v>18101</v>
      </c>
      <c r="OA23" s="7"/>
      <c r="OB23" s="18">
        <f>NY23</f>
        <v>18090</v>
      </c>
      <c r="OC23" s="12">
        <f>NZ23+5</f>
        <v>18106</v>
      </c>
      <c r="OD23" s="7"/>
      <c r="OE23" s="18">
        <f>OB23</f>
        <v>18090</v>
      </c>
      <c r="OF23" s="12">
        <f>OC23+2</f>
        <v>18108</v>
      </c>
      <c r="OG23" s="7"/>
      <c r="OH23" s="18">
        <f>OE23+26</f>
        <v>18116</v>
      </c>
      <c r="OI23" s="12">
        <f>OF23</f>
        <v>18108</v>
      </c>
      <c r="OJ23" s="7"/>
      <c r="OK23" s="18">
        <f>OH23+26</f>
        <v>18142</v>
      </c>
      <c r="OL23" s="12">
        <f>OI23</f>
        <v>18108</v>
      </c>
      <c r="OM23" s="7"/>
      <c r="ON23" s="18">
        <f>OK23+38</f>
        <v>18180</v>
      </c>
      <c r="OO23" s="12">
        <f>OL23</f>
        <v>18108</v>
      </c>
      <c r="OP23" s="7"/>
      <c r="OQ23" s="16"/>
      <c r="OR23" s="18">
        <f>OO23+26</f>
        <v>18134</v>
      </c>
      <c r="OS23" s="12">
        <f>OO23</f>
        <v>18108</v>
      </c>
      <c r="OT23" s="7"/>
      <c r="OU23" s="18">
        <f t="shared" ref="OU23:PB25" si="452">OR23</f>
        <v>18134</v>
      </c>
      <c r="OV23" s="12">
        <f t="shared" si="452"/>
        <v>18108</v>
      </c>
      <c r="OW23" s="7"/>
      <c r="OX23" s="18">
        <f t="shared" si="452"/>
        <v>18134</v>
      </c>
      <c r="OY23" s="12">
        <f t="shared" si="452"/>
        <v>18108</v>
      </c>
      <c r="OZ23" s="7"/>
      <c r="PA23" s="18">
        <f t="shared" si="452"/>
        <v>18134</v>
      </c>
      <c r="PB23" s="12">
        <f>OY23+1</f>
        <v>18109</v>
      </c>
      <c r="PC23" s="7"/>
      <c r="PD23" s="18">
        <f>PA23+23</f>
        <v>18157</v>
      </c>
      <c r="PE23" s="12">
        <f>PB23+16</f>
        <v>18125</v>
      </c>
      <c r="PF23" s="7"/>
      <c r="PG23" s="18">
        <f>PD23+23</f>
        <v>18180</v>
      </c>
      <c r="PH23" s="12">
        <f>PE23</f>
        <v>18125</v>
      </c>
      <c r="PI23" s="7"/>
      <c r="PJ23" s="16"/>
      <c r="PK23" s="18">
        <f>PH23</f>
        <v>18125</v>
      </c>
      <c r="PL23" s="12">
        <f>PH23+8</f>
        <v>18133</v>
      </c>
      <c r="PM23" s="7"/>
      <c r="PN23" s="18">
        <f t="shared" ref="PN23:PO25" si="453">PK23</f>
        <v>18125</v>
      </c>
      <c r="PO23" s="12">
        <f t="shared" si="453"/>
        <v>18133</v>
      </c>
      <c r="PP23" s="7"/>
      <c r="PQ23" s="18">
        <f t="shared" ref="PQ23:PR25" si="454">PN23</f>
        <v>18125</v>
      </c>
      <c r="PR23" s="12">
        <f t="shared" si="454"/>
        <v>18133</v>
      </c>
      <c r="PS23" s="7"/>
      <c r="PT23" s="18">
        <f>PQ23</f>
        <v>18125</v>
      </c>
      <c r="PU23" s="12">
        <f>PR23+4</f>
        <v>18137</v>
      </c>
      <c r="PV23" s="7"/>
      <c r="PW23" s="18">
        <f>PT23+23</f>
        <v>18148</v>
      </c>
      <c r="PX23" s="12">
        <f>PU23+14</f>
        <v>18151</v>
      </c>
      <c r="PY23" s="7"/>
      <c r="PZ23" s="18">
        <f>PW23+23</f>
        <v>18171</v>
      </c>
      <c r="QA23" s="12">
        <f>PX23+2</f>
        <v>18153</v>
      </c>
      <c r="QB23" s="7"/>
      <c r="QC23" s="16"/>
      <c r="QD23" s="18">
        <f>PZ23+30</f>
        <v>18201</v>
      </c>
      <c r="QE23" s="12">
        <f>QA23+3</f>
        <v>18156</v>
      </c>
      <c r="QF23" s="7"/>
      <c r="QG23" s="18">
        <f t="shared" ref="QG23:QH25" si="455">QD23</f>
        <v>18201</v>
      </c>
      <c r="QH23" s="12">
        <f t="shared" si="455"/>
        <v>18156</v>
      </c>
      <c r="QI23" s="7"/>
      <c r="QJ23" s="18">
        <f>QG23+23</f>
        <v>18224</v>
      </c>
      <c r="QK23" s="12">
        <f>QH23+18</f>
        <v>18174</v>
      </c>
      <c r="QL23" s="7"/>
      <c r="QM23" s="18">
        <f>QJ23+23</f>
        <v>18247</v>
      </c>
      <c r="QN23" s="12">
        <f>QK23+4</f>
        <v>18178</v>
      </c>
      <c r="QO23" s="7"/>
      <c r="QP23" s="18">
        <f>QM23+23</f>
        <v>18270</v>
      </c>
      <c r="QQ23" s="12">
        <f>QN23+6</f>
        <v>18184</v>
      </c>
      <c r="QR23" s="7"/>
      <c r="QS23" s="18">
        <f>QP23+23</f>
        <v>18293</v>
      </c>
      <c r="QT23" s="12">
        <f>QQ23+19</f>
        <v>18203</v>
      </c>
      <c r="QU23" s="7"/>
      <c r="QV23" s="16"/>
      <c r="QW23" s="18">
        <f>QS23+23</f>
        <v>18316</v>
      </c>
      <c r="QX23" s="12">
        <f>QT23</f>
        <v>18203</v>
      </c>
      <c r="QY23" s="7"/>
      <c r="QZ23" s="18">
        <f>QW23</f>
        <v>18316</v>
      </c>
      <c r="RA23" s="12">
        <f>QX23+2</f>
        <v>18205</v>
      </c>
      <c r="RB23" s="7"/>
      <c r="RC23" s="16"/>
      <c r="RD23" s="18">
        <f>QZ23</f>
        <v>18316</v>
      </c>
      <c r="RE23" s="12">
        <f>RA23+2</f>
        <v>18207</v>
      </c>
      <c r="RF23" s="7"/>
      <c r="RG23" s="18">
        <f>RD23+23</f>
        <v>18339</v>
      </c>
      <c r="RH23" s="12">
        <f>RE23+19</f>
        <v>18226</v>
      </c>
      <c r="RI23" s="7"/>
      <c r="RJ23" s="18">
        <f>RG23</f>
        <v>18339</v>
      </c>
      <c r="RK23" s="12">
        <f>RH23+1</f>
        <v>18227</v>
      </c>
      <c r="RL23" s="7"/>
      <c r="RM23" s="16"/>
      <c r="RN23" s="18">
        <f>RJ23+15</f>
        <v>18354</v>
      </c>
      <c r="RO23" s="12">
        <f>RK23+11</f>
        <v>18238</v>
      </c>
      <c r="RP23" s="7"/>
      <c r="RQ23" s="18">
        <f>RN23</f>
        <v>18354</v>
      </c>
      <c r="RR23" s="12">
        <f>RO23+3</f>
        <v>18241</v>
      </c>
      <c r="RS23" s="7"/>
      <c r="RT23" s="18">
        <f>RQ23+23</f>
        <v>18377</v>
      </c>
      <c r="RU23" s="12">
        <f>RR23+7</f>
        <v>18248</v>
      </c>
      <c r="RV23" s="7"/>
      <c r="RW23" s="18">
        <f>RT23+13</f>
        <v>18390</v>
      </c>
      <c r="RX23" s="12">
        <f>RU23+2</f>
        <v>18250</v>
      </c>
      <c r="RY23" s="7"/>
      <c r="RZ23" s="18">
        <f>RW23+6</f>
        <v>18396</v>
      </c>
      <c r="SA23" s="12">
        <f>RX23+6</f>
        <v>18256</v>
      </c>
      <c r="SB23" s="7"/>
      <c r="SC23" s="18">
        <f>RZ23+16</f>
        <v>18412</v>
      </c>
      <c r="SD23" s="12">
        <f>SA23+2</f>
        <v>18258</v>
      </c>
      <c r="SE23" s="7"/>
      <c r="SF23" s="18">
        <f>SC23+23</f>
        <v>18435</v>
      </c>
      <c r="SG23" s="12">
        <f>SD23+6</f>
        <v>18264</v>
      </c>
      <c r="SH23" s="7"/>
      <c r="SI23" s="18">
        <f>SF23+15</f>
        <v>18450</v>
      </c>
      <c r="SJ23" s="12">
        <f>SG23+6</f>
        <v>18270</v>
      </c>
      <c r="SK23" s="7"/>
      <c r="SL23" s="18">
        <f>SI23+15</f>
        <v>18465</v>
      </c>
      <c r="SM23" s="12">
        <f>SJ23+8</f>
        <v>18278</v>
      </c>
      <c r="SN23" s="7"/>
      <c r="SO23" s="18">
        <f>SL23+25</f>
        <v>18490</v>
      </c>
      <c r="SP23" s="12">
        <f>SM23+4</f>
        <v>18282</v>
      </c>
      <c r="SQ23" s="7"/>
      <c r="SR23" s="16"/>
      <c r="SS23" s="16"/>
      <c r="ST23" s="18">
        <f>SO23+3</f>
        <v>18493</v>
      </c>
      <c r="SU23" s="12">
        <f>SP23+3</f>
        <v>18285</v>
      </c>
      <c r="SV23" s="7"/>
      <c r="SW23" s="18">
        <f>ST23+15</f>
        <v>18508</v>
      </c>
      <c r="SX23" s="12">
        <f>SU23+2</f>
        <v>18287</v>
      </c>
      <c r="SY23" s="7"/>
      <c r="SZ23" s="18">
        <f>SW23+3</f>
        <v>18511</v>
      </c>
      <c r="TA23" s="12">
        <f>SX23+2</f>
        <v>18289</v>
      </c>
      <c r="TB23" s="7"/>
      <c r="TC23" s="18">
        <f>SZ23</f>
        <v>18511</v>
      </c>
      <c r="TD23" s="12">
        <f>TA23+4</f>
        <v>18293</v>
      </c>
      <c r="TE23" s="7"/>
      <c r="TF23" s="18">
        <f>TC23</f>
        <v>18511</v>
      </c>
      <c r="TG23" s="12">
        <f>TD23+6</f>
        <v>18299</v>
      </c>
      <c r="TH23" s="7"/>
      <c r="TI23" s="18">
        <f>TF23+9</f>
        <v>18520</v>
      </c>
      <c r="TJ23" s="12">
        <f>TG23+3</f>
        <v>18302</v>
      </c>
      <c r="TK23" s="7"/>
      <c r="TL23" s="18">
        <f>TI23+11</f>
        <v>18531</v>
      </c>
      <c r="TM23" s="12">
        <f>TJ23+4</f>
        <v>18306</v>
      </c>
      <c r="TN23" s="7"/>
      <c r="TO23" s="18">
        <f>TL23+15</f>
        <v>18546</v>
      </c>
      <c r="TP23" s="12">
        <f>TM23+11</f>
        <v>18317</v>
      </c>
      <c r="TQ23" s="7"/>
      <c r="TR23" s="16"/>
      <c r="TS23" s="18">
        <f>TO23+19</f>
        <v>18565</v>
      </c>
      <c r="TT23" s="12">
        <f>TP23+12</f>
        <v>18329</v>
      </c>
      <c r="TU23" s="7"/>
      <c r="TV23" s="18">
        <f>TS23+19</f>
        <v>18584</v>
      </c>
      <c r="TW23" s="12">
        <f>TT23+9</f>
        <v>18338</v>
      </c>
      <c r="TX23" s="7"/>
      <c r="TY23" s="18">
        <f>TV23+19</f>
        <v>18603</v>
      </c>
      <c r="TZ23" s="12">
        <f>TW23+22</f>
        <v>18360</v>
      </c>
      <c r="UA23" s="7"/>
      <c r="UB23" s="18">
        <f>TY23+19</f>
        <v>18622</v>
      </c>
      <c r="UC23" s="12">
        <f>TZ23+13</f>
        <v>18373</v>
      </c>
      <c r="UD23" s="7"/>
      <c r="UE23" s="18">
        <f>UB23+19</f>
        <v>18641</v>
      </c>
      <c r="UF23" s="12">
        <f>UC23+7</f>
        <v>18380</v>
      </c>
      <c r="UG23" s="7"/>
      <c r="UH23" s="18">
        <f>UE23+19</f>
        <v>18660</v>
      </c>
      <c r="UI23" s="12">
        <f>UF23+4</f>
        <v>18384</v>
      </c>
      <c r="UJ23" s="7"/>
      <c r="UK23" s="16"/>
      <c r="UL23" s="16"/>
      <c r="UM23" s="18">
        <f>UH23</f>
        <v>18660</v>
      </c>
      <c r="UN23" s="12">
        <f>UI23+12</f>
        <v>18396</v>
      </c>
      <c r="UO23" s="7"/>
      <c r="UP23" s="18">
        <f>UM23+19</f>
        <v>18679</v>
      </c>
      <c r="UQ23" s="12">
        <f>UN23+3</f>
        <v>18399</v>
      </c>
      <c r="UR23" s="7"/>
      <c r="US23" s="18">
        <f>UP23</f>
        <v>18679</v>
      </c>
      <c r="UT23" s="12">
        <f>UQ23+11</f>
        <v>18410</v>
      </c>
      <c r="UU23" s="7"/>
      <c r="UV23" s="18">
        <f>US23+19</f>
        <v>18698</v>
      </c>
      <c r="UW23" s="12">
        <f>UT23+10</f>
        <v>18420</v>
      </c>
      <c r="UX23" s="7"/>
      <c r="UY23" s="18">
        <f>UV23+19</f>
        <v>18717</v>
      </c>
      <c r="UZ23" s="12">
        <f>UW23+6</f>
        <v>18426</v>
      </c>
      <c r="VA23" s="7"/>
      <c r="VB23" s="16"/>
      <c r="VC23" s="18">
        <f>UY23</f>
        <v>18717</v>
      </c>
      <c r="VD23" s="12">
        <f>UZ23+16</f>
        <v>18442</v>
      </c>
      <c r="VE23" s="7"/>
      <c r="VF23" s="18">
        <f>VC23+19</f>
        <v>18736</v>
      </c>
      <c r="VG23" s="12">
        <f>VD23+4</f>
        <v>18446</v>
      </c>
      <c r="VH23" s="7"/>
      <c r="VI23" s="18">
        <f>VF23</f>
        <v>18736</v>
      </c>
      <c r="VJ23" s="12">
        <f>VG23+4</f>
        <v>18450</v>
      </c>
      <c r="VK23" s="7"/>
      <c r="VL23" s="18">
        <f>VI23+19</f>
        <v>18755</v>
      </c>
      <c r="VM23" s="12">
        <f>VJ23+3</f>
        <v>18453</v>
      </c>
      <c r="VN23" s="7"/>
      <c r="VO23" s="18">
        <f>VL23</f>
        <v>18755</v>
      </c>
      <c r="VP23" s="12">
        <f>VM23+4</f>
        <v>18457</v>
      </c>
      <c r="VQ23" s="7"/>
      <c r="VR23" s="18">
        <f>VO23+19</f>
        <v>18774</v>
      </c>
      <c r="VS23" s="12">
        <f>VP23+4</f>
        <v>18461</v>
      </c>
      <c r="VT23" s="7"/>
      <c r="VU23" s="16"/>
      <c r="VV23" s="16"/>
      <c r="VW23" s="18">
        <f>VR23</f>
        <v>18774</v>
      </c>
      <c r="VX23" s="12">
        <f>VS23+4</f>
        <v>18465</v>
      </c>
      <c r="VY23" s="7"/>
      <c r="VZ23" s="18">
        <f>VW23+19</f>
        <v>18793</v>
      </c>
      <c r="WA23" s="12">
        <f>VX23+4</f>
        <v>18469</v>
      </c>
      <c r="WB23" s="7"/>
      <c r="WC23" s="18">
        <f>VZ23</f>
        <v>18793</v>
      </c>
      <c r="WD23" s="12">
        <f>WA23+13</f>
        <v>18482</v>
      </c>
      <c r="WE23" s="7"/>
      <c r="WF23" s="18">
        <f>WC23+19</f>
        <v>18812</v>
      </c>
      <c r="WG23" s="12">
        <f>WD23+4</f>
        <v>18486</v>
      </c>
      <c r="WH23" s="7"/>
      <c r="WI23" s="18">
        <f>WF23</f>
        <v>18812</v>
      </c>
      <c r="WJ23" s="12">
        <f>WG23+6</f>
        <v>18492</v>
      </c>
      <c r="WK23" s="7"/>
      <c r="WL23" s="18">
        <f>WI23</f>
        <v>18812</v>
      </c>
      <c r="WM23" s="12">
        <f>WJ23+4</f>
        <v>18496</v>
      </c>
      <c r="WN23" s="7"/>
      <c r="WO23" s="18">
        <f>WL23+19</f>
        <v>18831</v>
      </c>
      <c r="WP23" s="12">
        <f>WM23+2</f>
        <v>18498</v>
      </c>
      <c r="WQ23" s="7"/>
      <c r="WR23" s="18">
        <f>WO23</f>
        <v>18831</v>
      </c>
      <c r="WS23" s="12">
        <f>WP23+10</f>
        <v>18508</v>
      </c>
      <c r="WT23" s="7"/>
      <c r="WU23" s="18">
        <f>WR23</f>
        <v>18831</v>
      </c>
      <c r="WV23" s="12">
        <f>WS23+4</f>
        <v>18512</v>
      </c>
      <c r="WW23" s="7"/>
      <c r="WX23" s="18">
        <f>WU23</f>
        <v>18831</v>
      </c>
      <c r="WY23" s="12">
        <f>WV23+2</f>
        <v>18514</v>
      </c>
      <c r="WZ23" s="7"/>
      <c r="XA23" s="18">
        <f>WX23+19</f>
        <v>18850</v>
      </c>
      <c r="XB23" s="12">
        <f>WY23+2</f>
        <v>18516</v>
      </c>
      <c r="XC23" s="7"/>
      <c r="XD23" s="18">
        <f>XA23+19</f>
        <v>18869</v>
      </c>
      <c r="XE23" s="12">
        <f>XB23+4</f>
        <v>18520</v>
      </c>
      <c r="XF23" s="7"/>
      <c r="XG23" s="16"/>
      <c r="XH23" s="18">
        <f>XD23+19</f>
        <v>18888</v>
      </c>
      <c r="XI23" s="12">
        <f>XE23+2</f>
        <v>18522</v>
      </c>
      <c r="XJ23" s="7"/>
      <c r="XK23" s="18">
        <f>XH23+19</f>
        <v>18907</v>
      </c>
      <c r="XL23" s="12">
        <f>XI23+5</f>
        <v>18527</v>
      </c>
      <c r="XM23" s="7"/>
      <c r="XN23" s="18">
        <f>XK23</f>
        <v>18907</v>
      </c>
      <c r="XO23" s="12">
        <f>XL23+3</f>
        <v>18530</v>
      </c>
      <c r="XP23" s="7"/>
      <c r="XQ23" s="18">
        <f>XN23-80</f>
        <v>18827</v>
      </c>
      <c r="XR23" s="12">
        <f>XO23+3</f>
        <v>18533</v>
      </c>
      <c r="XS23" s="7"/>
      <c r="XT23" s="18">
        <f>XQ23+19</f>
        <v>18846</v>
      </c>
      <c r="XU23" s="12">
        <f>XR23+4</f>
        <v>18537</v>
      </c>
      <c r="XV23" s="7"/>
      <c r="XW23" s="18">
        <f>XT23+19</f>
        <v>18865</v>
      </c>
      <c r="XX23" s="12">
        <f>XU23+4</f>
        <v>18541</v>
      </c>
      <c r="XY23" s="7"/>
      <c r="XZ23" s="18">
        <f>XW23</f>
        <v>18865</v>
      </c>
      <c r="YA23" s="12">
        <f>XX23+1</f>
        <v>18542</v>
      </c>
      <c r="YB23" s="7"/>
      <c r="YC23" s="18">
        <f>XZ23</f>
        <v>18865</v>
      </c>
      <c r="YD23" s="12">
        <f>YA23+2</f>
        <v>18544</v>
      </c>
      <c r="YE23" s="7"/>
      <c r="YF23" s="18">
        <f>YC23+19</f>
        <v>18884</v>
      </c>
      <c r="YG23" s="12">
        <f>YD23+2</f>
        <v>18546</v>
      </c>
      <c r="YH23" s="7"/>
      <c r="YI23" s="18">
        <f>YF23+19</f>
        <v>18903</v>
      </c>
      <c r="YJ23" s="12">
        <f>YG23+2</f>
        <v>18548</v>
      </c>
      <c r="YK23" s="7"/>
      <c r="YL23" s="18">
        <f>YI23+23</f>
        <v>18926</v>
      </c>
      <c r="YM23" s="12">
        <f>YJ23+4</f>
        <v>18552</v>
      </c>
      <c r="YN23" s="7"/>
      <c r="YO23" s="18">
        <f>YL23+23</f>
        <v>18949</v>
      </c>
      <c r="YP23" s="12">
        <f>YM23+9</f>
        <v>18561</v>
      </c>
      <c r="YQ23" s="7"/>
      <c r="YR23" s="18">
        <f>YO23+23</f>
        <v>18972</v>
      </c>
      <c r="YS23" s="12">
        <f>YP23</f>
        <v>18561</v>
      </c>
      <c r="YT23" s="7"/>
      <c r="YU23" s="16"/>
      <c r="YV23" s="18">
        <f>YR23+23</f>
        <v>18995</v>
      </c>
      <c r="YW23" s="12">
        <f>YS23+11</f>
        <v>18572</v>
      </c>
      <c r="YX23" s="7"/>
      <c r="YY23" s="18">
        <f>YV23+19</f>
        <v>19014</v>
      </c>
      <c r="YZ23" s="12">
        <f>YW23+6</f>
        <v>18578</v>
      </c>
      <c r="ZA23" s="7"/>
      <c r="ZB23" s="18">
        <f>YY23+19</f>
        <v>19033</v>
      </c>
      <c r="ZC23" s="12">
        <f>YZ23+9</f>
        <v>18587</v>
      </c>
      <c r="ZD23" s="7"/>
      <c r="ZE23" s="18">
        <f>ZB23+19</f>
        <v>19052</v>
      </c>
      <c r="ZF23" s="12">
        <f>ZC23+19</f>
        <v>18606</v>
      </c>
      <c r="ZG23" s="7"/>
      <c r="ZH23" s="18">
        <f>ZE23+19</f>
        <v>19071</v>
      </c>
      <c r="ZI23" s="12">
        <f>ZF23+14</f>
        <v>18620</v>
      </c>
      <c r="ZJ23" s="7"/>
      <c r="ZK23" s="18">
        <f>ZH23+19</f>
        <v>19090</v>
      </c>
      <c r="ZL23" s="12">
        <f>ZI23+12</f>
        <v>18632</v>
      </c>
      <c r="ZM23" s="7"/>
      <c r="ZN23" s="18">
        <f>ZK23</f>
        <v>19090</v>
      </c>
      <c r="ZO23" s="12">
        <f>ZL23+2</f>
        <v>18634</v>
      </c>
      <c r="ZP23" s="7"/>
      <c r="ZQ23" s="18">
        <f>ZN23+23</f>
        <v>19113</v>
      </c>
      <c r="ZR23" s="12">
        <f>ZO23+7</f>
        <v>18641</v>
      </c>
      <c r="ZS23" s="7"/>
      <c r="ZT23" s="18">
        <f>ZQ23+23</f>
        <v>19136</v>
      </c>
      <c r="ZU23" s="12">
        <f>ZR23+15</f>
        <v>18656</v>
      </c>
      <c r="ZV23" s="7"/>
      <c r="ZW23" s="18">
        <f>ZT23+19</f>
        <v>19155</v>
      </c>
      <c r="ZX23" s="12">
        <f>ZU23+5</f>
        <v>18661</v>
      </c>
      <c r="ZY23" s="7"/>
      <c r="ZZ23" s="18">
        <f>ZW23+19</f>
        <v>19174</v>
      </c>
      <c r="AAA23" s="12">
        <f>ZX23+14</f>
        <v>18675</v>
      </c>
      <c r="AAB23" s="7"/>
      <c r="AAC23" s="18">
        <f>ZZ23+19</f>
        <v>19193</v>
      </c>
      <c r="AAD23" s="12">
        <f>AAA23+9</f>
        <v>18684</v>
      </c>
      <c r="AAE23" s="7"/>
      <c r="AAF23" s="18">
        <f>AAC23+19</f>
        <v>19212</v>
      </c>
      <c r="AAG23" s="12">
        <f>AAD23+9</f>
        <v>18693</v>
      </c>
      <c r="AAH23" s="7"/>
      <c r="AAI23" s="16"/>
      <c r="AAJ23" s="18">
        <f>AAF23+19</f>
        <v>19231</v>
      </c>
      <c r="AAK23" s="12">
        <f>AAG23+10</f>
        <v>18703</v>
      </c>
      <c r="AAL23" s="7"/>
      <c r="AAM23" s="18">
        <f>AAJ23+19</f>
        <v>19250</v>
      </c>
      <c r="AAN23" s="12">
        <f>AAK23+2</f>
        <v>18705</v>
      </c>
      <c r="AAO23" s="7"/>
      <c r="AAP23" s="18">
        <f>AAM23+19</f>
        <v>19269</v>
      </c>
      <c r="AAQ23" s="12">
        <f>AAN23+15</f>
        <v>18720</v>
      </c>
      <c r="AAR23" s="7"/>
      <c r="AAS23" s="18">
        <f>AAP23+19</f>
        <v>19288</v>
      </c>
      <c r="AAT23" s="12">
        <f>AAQ23+18</f>
        <v>18738</v>
      </c>
      <c r="AAU23" s="7"/>
      <c r="AAV23" s="18">
        <f>AAS23+19</f>
        <v>19307</v>
      </c>
      <c r="AAW23" s="12">
        <f>AAT23+15</f>
        <v>18753</v>
      </c>
      <c r="AAX23" s="7"/>
      <c r="AAY23" s="18">
        <f>AAV23+19</f>
        <v>19326</v>
      </c>
      <c r="AAZ23" s="12">
        <f>AAW23+7</f>
        <v>18760</v>
      </c>
      <c r="ABA23" s="7"/>
      <c r="ABB23" s="16"/>
      <c r="ABC23" s="18">
        <f>AAY23+19</f>
        <v>19345</v>
      </c>
      <c r="ABD23" s="12">
        <f>AAZ23+22</f>
        <v>18782</v>
      </c>
      <c r="ABE23" s="7"/>
      <c r="ABF23" s="18">
        <f>ABC23+19</f>
        <v>19364</v>
      </c>
      <c r="ABG23" s="12">
        <f>ABD23+11</f>
        <v>18793</v>
      </c>
      <c r="ABH23" s="7"/>
      <c r="ABI23" s="18">
        <f>ABF23+19</f>
        <v>19383</v>
      </c>
      <c r="ABJ23" s="12">
        <f>ABG23+23</f>
        <v>18816</v>
      </c>
      <c r="ABK23" s="7"/>
      <c r="ABL23" s="18">
        <f>ABI23+19</f>
        <v>19402</v>
      </c>
      <c r="ABM23" s="12">
        <f>ABJ23+14</f>
        <v>18830</v>
      </c>
      <c r="ABN23" s="7"/>
      <c r="ABO23" s="18">
        <f>ABL23+19</f>
        <v>19421</v>
      </c>
      <c r="ABP23" s="12">
        <f>ABM23+24</f>
        <v>18854</v>
      </c>
      <c r="ABQ23" s="7"/>
      <c r="ABR23" s="18">
        <f>ABO23+19</f>
        <v>19440</v>
      </c>
      <c r="ABS23" s="12">
        <f>ABP23+16</f>
        <v>18870</v>
      </c>
      <c r="ABT23" s="7"/>
      <c r="ABU23" s="16"/>
      <c r="ABV23" s="18">
        <f>ABR23+19</f>
        <v>19459</v>
      </c>
      <c r="ABW23" s="12">
        <f>ABS23+29</f>
        <v>18899</v>
      </c>
      <c r="ABX23" s="7"/>
      <c r="ABY23" s="18">
        <f>ABV23+19</f>
        <v>19478</v>
      </c>
      <c r="ABZ23" s="12">
        <f>ABW23+28</f>
        <v>18927</v>
      </c>
      <c r="ACA23" s="7"/>
      <c r="ACB23" s="18">
        <f>ABY23+19</f>
        <v>19497</v>
      </c>
      <c r="ACC23" s="12">
        <f>ABZ23+22</f>
        <v>18949</v>
      </c>
      <c r="ACD23" s="7"/>
      <c r="ACE23" s="18">
        <f>ACB23+19</f>
        <v>19516</v>
      </c>
      <c r="ACF23" s="12">
        <f>ACC23+34</f>
        <v>18983</v>
      </c>
      <c r="ACG23" s="7"/>
      <c r="ACH23" s="18">
        <f>ACE23+19</f>
        <v>19535</v>
      </c>
      <c r="ACI23" s="12">
        <f>ACF23+44</f>
        <v>19027</v>
      </c>
      <c r="ACJ23" s="7"/>
      <c r="ACK23" s="18">
        <f>ACH23+19</f>
        <v>19554</v>
      </c>
      <c r="ACL23" s="12">
        <f>ACI23+37</f>
        <v>19064</v>
      </c>
      <c r="ACM23" s="7"/>
      <c r="ACN23" s="16"/>
      <c r="ACO23" s="18">
        <f>ACK23+19</f>
        <v>19573</v>
      </c>
      <c r="ACP23" s="12">
        <f>ACL23+30</f>
        <v>19094</v>
      </c>
      <c r="ACQ23" s="7"/>
      <c r="ACR23" s="18">
        <f>ACO23+19</f>
        <v>19592</v>
      </c>
      <c r="ACS23" s="12">
        <f>ACP23+31</f>
        <v>19125</v>
      </c>
      <c r="ACT23" s="7"/>
      <c r="ACU23" s="18">
        <f>ACR23+19</f>
        <v>19611</v>
      </c>
      <c r="ACV23" s="12">
        <f>ACS23+24</f>
        <v>19149</v>
      </c>
      <c r="ACW23" s="7"/>
      <c r="ACX23" s="18">
        <f>ACU23+54</f>
        <v>19665</v>
      </c>
      <c r="ACY23" s="12">
        <f>ACV23+45</f>
        <v>19194</v>
      </c>
      <c r="ACZ23" s="7"/>
      <c r="ADA23" s="18">
        <f>ACX23+55</f>
        <v>19720</v>
      </c>
      <c r="ADB23" s="12">
        <f>ACY23+54</f>
        <v>19248</v>
      </c>
      <c r="ADC23" s="7"/>
      <c r="ADD23" s="18">
        <f>ADA23+51</f>
        <v>19771</v>
      </c>
      <c r="ADE23" s="12">
        <f>ADB23+50</f>
        <v>19298</v>
      </c>
      <c r="ADF23" s="7"/>
      <c r="ADG23" s="16"/>
      <c r="ADH23" s="18">
        <f>ADD23+30</f>
        <v>19801</v>
      </c>
      <c r="ADI23" s="12">
        <f>ADE23+30</f>
        <v>19328</v>
      </c>
      <c r="ADJ23" s="7"/>
      <c r="ADK23" s="18">
        <f>ADH23+27</f>
        <v>19828</v>
      </c>
      <c r="ADL23" s="12">
        <f>ADI23+26</f>
        <v>19354</v>
      </c>
      <c r="ADM23" s="7"/>
      <c r="ADN23" s="18">
        <f>ADK23+29</f>
        <v>19857</v>
      </c>
      <c r="ADO23" s="12">
        <f>ADL23+29</f>
        <v>19383</v>
      </c>
      <c r="ADP23" s="7"/>
      <c r="ADQ23" s="18">
        <f>ADN23+27</f>
        <v>19884</v>
      </c>
      <c r="ADR23" s="12">
        <f>ADO23+27</f>
        <v>19410</v>
      </c>
      <c r="ADS23" s="7"/>
      <c r="ADT23" s="18">
        <f>ADQ23+19</f>
        <v>19903</v>
      </c>
      <c r="ADU23" s="12">
        <f>ADR23+21</f>
        <v>19431</v>
      </c>
      <c r="ADV23" s="7"/>
      <c r="ADW23" s="16"/>
      <c r="ADX23" s="16"/>
      <c r="ADY23" s="16"/>
      <c r="ADZ23" s="18">
        <f>ADT23+19</f>
        <v>19922</v>
      </c>
      <c r="AEA23" s="12">
        <f>ADU23+25</f>
        <v>19456</v>
      </c>
      <c r="AEB23" s="7"/>
      <c r="AEC23" s="18">
        <f>ADZ23+19</f>
        <v>19941</v>
      </c>
      <c r="AED23" s="12">
        <f>AEA23+9</f>
        <v>19465</v>
      </c>
      <c r="AEE23" s="7"/>
      <c r="AEF23" s="18">
        <f>AEC23+19</f>
        <v>19960</v>
      </c>
      <c r="AEG23" s="12">
        <f>AED23+13</f>
        <v>19478</v>
      </c>
      <c r="AEH23" s="7"/>
      <c r="AEI23" s="18">
        <f>AEF23+19</f>
        <v>19979</v>
      </c>
      <c r="AEJ23" s="16"/>
      <c r="AEK23" s="7"/>
      <c r="AEL23" s="18">
        <f>AEI23+19</f>
        <v>19998</v>
      </c>
      <c r="AEM23" s="12">
        <f>AEG23+16</f>
        <v>19494</v>
      </c>
      <c r="AEN23" s="7"/>
      <c r="AEO23" s="16"/>
      <c r="AEP23" s="18">
        <f>AEL23+19</f>
        <v>20017</v>
      </c>
      <c r="AEQ23" s="12">
        <f>AEM23+29</f>
        <v>19523</v>
      </c>
      <c r="AER23" s="7"/>
      <c r="AES23" s="18">
        <f>AEP23+19</f>
        <v>20036</v>
      </c>
      <c r="AET23" s="12">
        <f>AEQ23+30</f>
        <v>19553</v>
      </c>
      <c r="AEU23" s="7"/>
      <c r="AEV23" s="18">
        <f>AES23+19</f>
        <v>20055</v>
      </c>
      <c r="AEW23" s="12">
        <f>AET23+22</f>
        <v>19575</v>
      </c>
      <c r="AEX23" s="7"/>
      <c r="AEY23" s="18">
        <f>AEV23+19</f>
        <v>20074</v>
      </c>
      <c r="AEZ23" s="12">
        <f>AEW23+24</f>
        <v>19599</v>
      </c>
      <c r="AFA23" s="7"/>
      <c r="AFB23" s="18">
        <f>AEY23+19</f>
        <v>20093</v>
      </c>
      <c r="AFC23" s="12">
        <f>AEZ23+10</f>
        <v>19609</v>
      </c>
      <c r="AFD23" s="7"/>
      <c r="AFE23" s="18">
        <f>AFB23+19</f>
        <v>20112</v>
      </c>
      <c r="AFF23" s="12">
        <f>AFC23+21</f>
        <v>19630</v>
      </c>
      <c r="AFG23" s="7"/>
      <c r="AFH23" s="16"/>
      <c r="AFI23" s="18">
        <f>AFE23+19</f>
        <v>20131</v>
      </c>
      <c r="AFJ23" s="12">
        <f>AFF23+16</f>
        <v>19646</v>
      </c>
      <c r="AFK23" s="7"/>
      <c r="AFL23" s="18">
        <f>AFI23+19</f>
        <v>20150</v>
      </c>
      <c r="AFM23" s="12">
        <f>AFJ23+14</f>
        <v>19660</v>
      </c>
      <c r="AFN23" s="7"/>
      <c r="AFO23" s="18">
        <f>AFL23+19</f>
        <v>20169</v>
      </c>
      <c r="AFP23" s="12">
        <f>AFM23+30</f>
        <v>19690</v>
      </c>
      <c r="AFQ23" s="7"/>
      <c r="AFR23" s="18">
        <f>AFO23+19</f>
        <v>20188</v>
      </c>
      <c r="AFS23" s="12">
        <f>AFP23+11</f>
        <v>19701</v>
      </c>
      <c r="AFT23" s="7"/>
      <c r="AFU23" s="18">
        <f>AFR23+19</f>
        <v>20207</v>
      </c>
      <c r="AFV23" s="12">
        <f>AFS23+15</f>
        <v>19716</v>
      </c>
      <c r="AFW23" s="7"/>
      <c r="AFX23" s="18">
        <f>AFU23+19</f>
        <v>20226</v>
      </c>
      <c r="AFY23" s="12">
        <f>AFV23+24</f>
        <v>19740</v>
      </c>
      <c r="AFZ23" s="7"/>
      <c r="AGA23" s="18">
        <f>AFX23</f>
        <v>20226</v>
      </c>
      <c r="AGB23" s="12">
        <f>AFY23+10</f>
        <v>19750</v>
      </c>
      <c r="AGC23" s="7"/>
      <c r="AGD23" s="18">
        <f>AGA23+19</f>
        <v>20245</v>
      </c>
      <c r="AGE23" s="12">
        <f>AGB23+14</f>
        <v>19764</v>
      </c>
      <c r="AGF23" s="7"/>
      <c r="AGG23" s="18">
        <f>AGD23+19</f>
        <v>20264</v>
      </c>
      <c r="AGH23" s="12">
        <f>AGE23+12</f>
        <v>19776</v>
      </c>
      <c r="AGI23" s="7"/>
      <c r="AGJ23" s="18">
        <f>AGG23+19</f>
        <v>20283</v>
      </c>
      <c r="AGK23" s="12">
        <f>AGH23+11</f>
        <v>19787</v>
      </c>
      <c r="AGL23" s="7"/>
      <c r="AGM23" s="18">
        <f>AGJ23+19</f>
        <v>20302</v>
      </c>
      <c r="AGN23" s="12">
        <f>AGK23+24</f>
        <v>19811</v>
      </c>
      <c r="AGO23" s="7"/>
      <c r="AGP23" s="18">
        <f>AGM23+19</f>
        <v>20321</v>
      </c>
      <c r="AGQ23" s="12">
        <f>AGN23+22</f>
        <v>19833</v>
      </c>
      <c r="AGR23" s="7"/>
      <c r="AGS23" s="18">
        <f>AGP23+19</f>
        <v>20340</v>
      </c>
      <c r="AGT23" s="12">
        <f>AGQ23+24</f>
        <v>19857</v>
      </c>
      <c r="AGU23" s="7"/>
      <c r="AGV23" s="16"/>
      <c r="AGW23" s="18">
        <f>AGS23+19</f>
        <v>20359</v>
      </c>
      <c r="AGX23" s="12">
        <f>AGT23+16</f>
        <v>19873</v>
      </c>
      <c r="AGY23" s="7"/>
      <c r="AGZ23" s="18">
        <f>AGW23+19</f>
        <v>20378</v>
      </c>
      <c r="AHA23" s="12">
        <f>AGX23+11</f>
        <v>19884</v>
      </c>
      <c r="AHB23" s="7"/>
      <c r="AHC23" s="18">
        <f>AGZ23+19</f>
        <v>20397</v>
      </c>
      <c r="AHD23" s="12">
        <f>AHA23+6</f>
        <v>19890</v>
      </c>
      <c r="AHE23" s="7"/>
      <c r="AHF23" s="18">
        <f>AHC23+19</f>
        <v>20416</v>
      </c>
      <c r="AHG23" s="12">
        <f>AHD23+8</f>
        <v>19898</v>
      </c>
      <c r="AHH23" s="7"/>
      <c r="AHI23" s="18">
        <f>AHF23+19</f>
        <v>20435</v>
      </c>
      <c r="AHJ23" s="12">
        <f>AHG23+5</f>
        <v>19903</v>
      </c>
      <c r="AHK23" s="7"/>
      <c r="AHL23" s="18">
        <f>AHI23</f>
        <v>20435</v>
      </c>
      <c r="AHM23" s="12">
        <f>AHJ23+35</f>
        <v>19938</v>
      </c>
      <c r="AHN23" s="7"/>
      <c r="AHO23" s="16"/>
      <c r="AHP23" s="18">
        <f>AHL23+19</f>
        <v>20454</v>
      </c>
      <c r="AHQ23" s="12">
        <f>AHM23+7</f>
        <v>19945</v>
      </c>
      <c r="AHR23" s="7"/>
      <c r="AHS23" s="18">
        <f>AHP23</f>
        <v>20454</v>
      </c>
      <c r="AHT23" s="12">
        <f>AHQ23+3</f>
        <v>19948</v>
      </c>
      <c r="AHU23" s="7"/>
      <c r="AHV23" s="18">
        <f>AHS23</f>
        <v>20454</v>
      </c>
      <c r="AHW23" s="12">
        <f>AHT23+3</f>
        <v>19951</v>
      </c>
      <c r="AHX23" s="7"/>
      <c r="AHY23" s="18">
        <f>AHV23</f>
        <v>20454</v>
      </c>
      <c r="AHZ23" s="12">
        <f>AHW23+10</f>
        <v>19961</v>
      </c>
      <c r="AIA23" s="7"/>
      <c r="AIB23" s="18">
        <f>AHY23</f>
        <v>20454</v>
      </c>
      <c r="AIC23" s="12">
        <f>AHZ23+3</f>
        <v>19964</v>
      </c>
      <c r="AID23" s="7"/>
      <c r="AIE23" s="16"/>
      <c r="AIF23" s="16"/>
      <c r="AIG23" s="18">
        <f>AIB23+11</f>
        <v>20465</v>
      </c>
      <c r="AIH23" s="12">
        <f>AIC23+6</f>
        <v>19970</v>
      </c>
      <c r="AII23" s="7"/>
      <c r="AIJ23" s="18">
        <f>AIG23+11</f>
        <v>20476</v>
      </c>
      <c r="AIK23" s="12">
        <f>AIH23+11</f>
        <v>19981</v>
      </c>
      <c r="AIL23" s="7"/>
      <c r="AIM23" s="18">
        <f>AIJ23+11</f>
        <v>20487</v>
      </c>
      <c r="AIN23" s="12">
        <f>AIK23+10</f>
        <v>19991</v>
      </c>
      <c r="AIO23" s="7"/>
      <c r="AIP23" s="18">
        <f>AIM23+11</f>
        <v>20498</v>
      </c>
      <c r="AIQ23" s="12">
        <f>AIN23+5</f>
        <v>19996</v>
      </c>
      <c r="AIR23" s="7"/>
      <c r="AIS23" s="16"/>
      <c r="AIT23" s="18">
        <f>AIP23+19</f>
        <v>20517</v>
      </c>
      <c r="AIU23" s="12">
        <f>AIQ23+16</f>
        <v>20012</v>
      </c>
      <c r="AIV23" s="7"/>
      <c r="AIW23" s="18">
        <f t="shared" ref="AIW23:AIW25" si="456">AIT23</f>
        <v>20517</v>
      </c>
      <c r="AIX23" s="12">
        <f>AIU23+15</f>
        <v>20027</v>
      </c>
      <c r="AIY23" s="7"/>
      <c r="AIZ23" s="18">
        <f>AIW23+19</f>
        <v>20536</v>
      </c>
      <c r="AJA23" s="12">
        <f>AIX23+13</f>
        <v>20040</v>
      </c>
      <c r="AJB23" s="7"/>
      <c r="AJC23" s="18">
        <f>AIZ23+19</f>
        <v>20555</v>
      </c>
      <c r="AJD23" s="12">
        <f>AJA23+16</f>
        <v>20056</v>
      </c>
      <c r="AJE23" s="7"/>
      <c r="AJF23" s="18">
        <f>AJC23+19</f>
        <v>20574</v>
      </c>
      <c r="AJG23" s="12">
        <f>AJD23+21</f>
        <v>20077</v>
      </c>
      <c r="AJH23" s="7"/>
      <c r="AJI23" s="18">
        <f>AJF23+19</f>
        <v>20593</v>
      </c>
      <c r="AJJ23" s="12">
        <f>AJG23+31</f>
        <v>20108</v>
      </c>
      <c r="AJK23" s="7"/>
      <c r="AJL23" s="18">
        <f>AJI23+19</f>
        <v>20612</v>
      </c>
      <c r="AJM23" s="12">
        <f>AJJ23+25</f>
        <v>20133</v>
      </c>
      <c r="AJN23" s="7"/>
      <c r="AJO23" s="18">
        <f>AJL23+19</f>
        <v>20631</v>
      </c>
      <c r="AJP23" s="12">
        <f>AJM23+45</f>
        <v>20178</v>
      </c>
      <c r="AJQ23" s="7"/>
      <c r="AJR23" s="16"/>
      <c r="AJS23" s="18">
        <f>AJO23+19</f>
        <v>20650</v>
      </c>
      <c r="AJT23" s="12">
        <f>AJP23+28</f>
        <v>20206</v>
      </c>
      <c r="AJU23" s="7"/>
      <c r="AJV23" s="18">
        <f>AJS23+19</f>
        <v>20669</v>
      </c>
      <c r="AJW23" s="12">
        <f>AJT23+33</f>
        <v>20239</v>
      </c>
      <c r="AJX23" s="7"/>
      <c r="AJY23" s="18">
        <f>AJV23+19</f>
        <v>20688</v>
      </c>
      <c r="AJZ23" s="12">
        <f>AJW23+23</f>
        <v>20262</v>
      </c>
      <c r="AKA23" s="7"/>
      <c r="AKB23" s="18">
        <f>AJY23+19</f>
        <v>20707</v>
      </c>
      <c r="AKC23" s="12">
        <f>AJZ23+18</f>
        <v>20280</v>
      </c>
      <c r="AKD23" s="7"/>
      <c r="AKE23" s="18">
        <f>AKB23+19</f>
        <v>20726</v>
      </c>
      <c r="AKF23" s="12">
        <f>AKC23+13</f>
        <v>20293</v>
      </c>
      <c r="AKG23" s="7"/>
      <c r="AKH23" s="18">
        <f>AKE23+19+30</f>
        <v>20775</v>
      </c>
      <c r="AKI23" s="12">
        <f>AKF23+17</f>
        <v>20310</v>
      </c>
      <c r="AKJ23" s="7"/>
      <c r="AKK23" s="16"/>
      <c r="AKL23" s="18">
        <f>AKH23+19</f>
        <v>20794</v>
      </c>
      <c r="AKM23" s="12">
        <f>AKI23+13</f>
        <v>20323</v>
      </c>
      <c r="AKN23" s="7"/>
      <c r="AKO23" s="18">
        <f>AKL23+19</f>
        <v>20813</v>
      </c>
      <c r="AKP23" s="12">
        <f>AKM23+3</f>
        <v>20326</v>
      </c>
      <c r="AKQ23" s="7"/>
      <c r="AKR23" s="18">
        <f>AKO23+19</f>
        <v>20832</v>
      </c>
      <c r="AKS23" s="12">
        <f>AKP23+9</f>
        <v>20335</v>
      </c>
      <c r="AKT23" s="7"/>
      <c r="AKU23" s="18">
        <f>AKR23+19</f>
        <v>20851</v>
      </c>
      <c r="AKV23" s="12">
        <f>AKS23+25</f>
        <v>20360</v>
      </c>
      <c r="AKW23" s="7"/>
      <c r="AKX23" s="18">
        <f>AKU23+19</f>
        <v>20870</v>
      </c>
      <c r="AKY23" s="12">
        <f>AKV23+22</f>
        <v>20382</v>
      </c>
      <c r="AKZ23" s="7"/>
      <c r="ALA23" s="18">
        <f>AKX23+19</f>
        <v>20889</v>
      </c>
      <c r="ALB23" s="12">
        <f>AKY23+41</f>
        <v>20423</v>
      </c>
      <c r="ALC23" s="7"/>
      <c r="ALD23" s="16"/>
      <c r="ALE23" s="18">
        <f>ALA23+19</f>
        <v>20908</v>
      </c>
      <c r="ALF23" s="12">
        <f>ALB23+26</f>
        <v>20449</v>
      </c>
      <c r="ALG23" s="7">
        <f>ALF23-AKI23</f>
        <v>139</v>
      </c>
      <c r="ALH23" s="18">
        <f>ALE23+19</f>
        <v>20927</v>
      </c>
      <c r="ALI23" s="12">
        <f>ALF23+15</f>
        <v>20464</v>
      </c>
      <c r="ALJ23" s="7"/>
      <c r="ALK23" s="18">
        <f>ALH23+19</f>
        <v>20946</v>
      </c>
      <c r="ALL23" s="12">
        <f>ALI23+16</f>
        <v>20480</v>
      </c>
      <c r="ALM23" s="7"/>
      <c r="ALN23" s="18">
        <f>ALK23+26</f>
        <v>20972</v>
      </c>
      <c r="ALO23" s="12">
        <f>ALL23+27</f>
        <v>20507</v>
      </c>
      <c r="ALP23" s="7"/>
      <c r="ALQ23" s="18">
        <f>ALN23+30</f>
        <v>21002</v>
      </c>
      <c r="ALR23" s="12">
        <f>ALO23+23</f>
        <v>20530</v>
      </c>
      <c r="ALS23" s="7"/>
      <c r="ALT23" s="18">
        <f>ALQ23+30</f>
        <v>21032</v>
      </c>
      <c r="ALU23" s="12">
        <f>ALR23+48</f>
        <v>20578</v>
      </c>
      <c r="ALV23" s="7"/>
      <c r="ALW23" s="16"/>
      <c r="ALX23" s="18">
        <f>ALT23+30</f>
        <v>21062</v>
      </c>
      <c r="ALY23" s="12">
        <f>ALU23+32</f>
        <v>20610</v>
      </c>
      <c r="ALZ23" s="7"/>
      <c r="AMA23" s="18">
        <f>ALX23+30</f>
        <v>21092</v>
      </c>
      <c r="AMB23" s="12">
        <f>ALY23+20</f>
        <v>20630</v>
      </c>
      <c r="AMC23" s="7"/>
      <c r="AMD23" s="18">
        <f>AMA23+19</f>
        <v>21111</v>
      </c>
      <c r="AME23" s="12">
        <f>AMB23+8</f>
        <v>20638</v>
      </c>
      <c r="AMF23" s="7"/>
      <c r="AMG23" s="18">
        <f>AMD23+19</f>
        <v>21130</v>
      </c>
      <c r="AMH23" s="12">
        <f>AME23+5</f>
        <v>20643</v>
      </c>
      <c r="AMI23" s="7"/>
      <c r="AMJ23" s="18">
        <f>AMG23+19</f>
        <v>21149</v>
      </c>
      <c r="AMK23" s="12">
        <f>AMH23+6</f>
        <v>20649</v>
      </c>
      <c r="AML23" s="7"/>
      <c r="AMM23" s="18">
        <f>AMJ23+19</f>
        <v>21168</v>
      </c>
      <c r="AMN23" s="12">
        <f>AMK23+8</f>
        <v>20657</v>
      </c>
      <c r="AMO23" s="7"/>
      <c r="AMP23" s="16"/>
      <c r="AMQ23" s="18">
        <f>AMM23+30</f>
        <v>21198</v>
      </c>
      <c r="AMR23" s="12">
        <f>AMN23</f>
        <v>20657</v>
      </c>
      <c r="AMS23" s="7"/>
      <c r="AMT23" s="18">
        <f>AMQ23+19</f>
        <v>21217</v>
      </c>
      <c r="AMU23" s="12">
        <f>AMR23-7</f>
        <v>20650</v>
      </c>
      <c r="AMV23" s="7"/>
      <c r="AMW23" s="18">
        <f>AMT23+19</f>
        <v>21236</v>
      </c>
      <c r="AMX23" s="12">
        <f>AMU23</f>
        <v>20650</v>
      </c>
      <c r="AMY23" s="7"/>
      <c r="AMZ23" s="18">
        <f>AMW23+19</f>
        <v>21255</v>
      </c>
      <c r="ANA23" s="12">
        <f>AMX23+12</f>
        <v>20662</v>
      </c>
      <c r="ANB23" s="7"/>
      <c r="ANC23" s="18">
        <f>AMZ23+26</f>
        <v>21281</v>
      </c>
      <c r="AND23" s="12">
        <f>ANA23</f>
        <v>20662</v>
      </c>
      <c r="ANE23" s="7"/>
      <c r="ANF23" s="18">
        <f>ANC23+26</f>
        <v>21307</v>
      </c>
      <c r="ANG23" s="12">
        <f>AND23+5</f>
        <v>20667</v>
      </c>
      <c r="ANH23" s="7"/>
      <c r="ANI23" s="16"/>
      <c r="ANJ23" s="18">
        <f>ANF23</f>
        <v>21307</v>
      </c>
      <c r="ANK23" s="12">
        <f>ANG23+12</f>
        <v>20679</v>
      </c>
      <c r="ANL23" s="7"/>
      <c r="ANM23" s="18">
        <f>ANJ23+26</f>
        <v>21333</v>
      </c>
      <c r="ANN23" s="12">
        <f>ANK23</f>
        <v>20679</v>
      </c>
      <c r="ANO23" s="7"/>
      <c r="ANP23" s="18">
        <f>ANM23+19</f>
        <v>21352</v>
      </c>
      <c r="ANQ23" s="12">
        <f>ANN23+15</f>
        <v>20694</v>
      </c>
      <c r="ANR23" s="7"/>
      <c r="ANS23" s="16"/>
      <c r="ANT23" s="18">
        <f>ANP23</f>
        <v>21352</v>
      </c>
      <c r="ANU23" s="12">
        <f>ANQ23+1</f>
        <v>20695</v>
      </c>
      <c r="ANV23" s="7"/>
      <c r="ANW23" s="18">
        <f>ANT23+26</f>
        <v>21378</v>
      </c>
      <c r="ANX23" s="12">
        <f>ANU23+26</f>
        <v>20721</v>
      </c>
      <c r="ANY23" s="7"/>
      <c r="ANZ23" s="18">
        <f>ANW23+26</f>
        <v>21404</v>
      </c>
      <c r="AOA23" s="12">
        <f>ANX23+6</f>
        <v>20727</v>
      </c>
      <c r="AOB23" s="7"/>
      <c r="AOC23" s="18">
        <f>ANZ23+8</f>
        <v>21412</v>
      </c>
      <c r="AOD23" s="12">
        <f>AOA23+8</f>
        <v>20735</v>
      </c>
      <c r="AOE23" s="7"/>
      <c r="AOF23" s="18">
        <f>AOC23+8</f>
        <v>21420</v>
      </c>
      <c r="AOG23" s="12">
        <f>AOD23+6</f>
        <v>20741</v>
      </c>
      <c r="AOH23" s="7"/>
      <c r="AOI23" s="18">
        <f>AOF23+8</f>
        <v>21428</v>
      </c>
      <c r="AOJ23" s="12">
        <f>AOG23+3</f>
        <v>20744</v>
      </c>
      <c r="AOK23" s="7"/>
      <c r="AOL23" s="18">
        <f>AOI23+8</f>
        <v>21436</v>
      </c>
      <c r="AOM23" s="12">
        <f>AOJ23+11</f>
        <v>20755</v>
      </c>
      <c r="AON23" s="7"/>
      <c r="AOO23" s="18">
        <f>AOL23</f>
        <v>21436</v>
      </c>
      <c r="AOP23" s="12">
        <f>AOM23+5</f>
        <v>20760</v>
      </c>
      <c r="AOQ23" s="7"/>
      <c r="AOR23" s="18">
        <f>AOO23</f>
        <v>21436</v>
      </c>
      <c r="AOS23" s="12">
        <f>AOP23+4</f>
        <v>20764</v>
      </c>
      <c r="AOT23" s="7"/>
      <c r="AOU23" s="16"/>
      <c r="AOV23" s="18">
        <f>AOR23</f>
        <v>21436</v>
      </c>
      <c r="AOW23" s="12">
        <f>AOS23</f>
        <v>20764</v>
      </c>
      <c r="AOX23" s="7"/>
      <c r="AOY23" s="18">
        <f t="shared" ref="AOY23:APO25" si="457">AOV23</f>
        <v>21436</v>
      </c>
      <c r="AOZ23" s="12">
        <f t="shared" si="457"/>
        <v>20764</v>
      </c>
      <c r="APA23" s="7"/>
      <c r="APB23" s="18">
        <f t="shared" si="457"/>
        <v>21436</v>
      </c>
      <c r="APC23" s="12">
        <f>AOZ23</f>
        <v>20764</v>
      </c>
      <c r="APD23" s="7"/>
      <c r="APE23" s="18">
        <f t="shared" si="457"/>
        <v>21436</v>
      </c>
      <c r="APF23" s="12">
        <f>APC23</f>
        <v>20764</v>
      </c>
      <c r="APG23" s="7"/>
      <c r="APH23" s="18">
        <f t="shared" si="457"/>
        <v>21436</v>
      </c>
      <c r="API23" s="12">
        <f>APF23</f>
        <v>20764</v>
      </c>
      <c r="APJ23" s="7"/>
      <c r="APK23" s="18">
        <f t="shared" si="457"/>
        <v>21436</v>
      </c>
      <c r="APL23" s="12">
        <f>API23</f>
        <v>20764</v>
      </c>
      <c r="APM23" s="7"/>
      <c r="APN23" s="18">
        <f t="shared" si="457"/>
        <v>21436</v>
      </c>
      <c r="APO23" s="12">
        <f>APL23</f>
        <v>20764</v>
      </c>
      <c r="APP23" s="7"/>
      <c r="APQ23" s="14"/>
      <c r="APR23" s="14"/>
      <c r="APS23" s="14"/>
      <c r="APT23" s="14"/>
      <c r="APU23" s="18">
        <f>APN23</f>
        <v>21436</v>
      </c>
      <c r="APV23" s="12">
        <f>APO23</f>
        <v>20764</v>
      </c>
      <c r="APW23" s="7"/>
      <c r="APX23" s="18">
        <f t="shared" ref="APX23:APY25" si="458">APU23</f>
        <v>21436</v>
      </c>
      <c r="APY23" s="12">
        <f>APV23</f>
        <v>20764</v>
      </c>
      <c r="APZ23" s="7"/>
      <c r="AQA23" s="16"/>
      <c r="AQB23" s="18">
        <f>APX23</f>
        <v>21436</v>
      </c>
      <c r="AQC23" s="12">
        <f>APY23</f>
        <v>20764</v>
      </c>
      <c r="AQD23" s="7"/>
      <c r="AQE23" s="18">
        <f>AQB23+8</f>
        <v>21444</v>
      </c>
      <c r="AQF23" s="12">
        <f>AQC23+4</f>
        <v>20768</v>
      </c>
      <c r="AQG23" s="7"/>
      <c r="AQH23" s="18">
        <f>AQE23+8</f>
        <v>21452</v>
      </c>
      <c r="AQI23" s="12">
        <f>AQF23+9</f>
        <v>20777</v>
      </c>
      <c r="AQJ23" s="7"/>
      <c r="AQK23" s="18">
        <f>AQH23+8</f>
        <v>21460</v>
      </c>
      <c r="AQL23" s="12">
        <f>AQI23+13</f>
        <v>20790</v>
      </c>
      <c r="AQM23" s="7"/>
      <c r="AQN23" s="18">
        <f>AQK23+8</f>
        <v>21468</v>
      </c>
      <c r="AQO23" s="12">
        <f>AQL23+13</f>
        <v>20803</v>
      </c>
      <c r="AQP23" s="7"/>
      <c r="AQQ23" s="18">
        <f>AQN23+8</f>
        <v>21476</v>
      </c>
      <c r="AQR23" s="12">
        <f>AQO23+8</f>
        <v>20811</v>
      </c>
      <c r="AQS23" s="7"/>
      <c r="AQT23" s="16"/>
      <c r="AQU23" s="18">
        <f>AQQ23+7</f>
        <v>21483</v>
      </c>
      <c r="AQV23" s="12">
        <f>AQR23+9</f>
        <v>20820</v>
      </c>
      <c r="AQW23" s="7"/>
      <c r="AQX23" s="18">
        <f>AQU23</f>
        <v>21483</v>
      </c>
      <c r="AQY23" s="12">
        <f>AQV23+11</f>
        <v>20831</v>
      </c>
      <c r="AQZ23" s="7"/>
      <c r="ARA23" s="18">
        <f>AQX23+19</f>
        <v>21502</v>
      </c>
      <c r="ARB23" s="12">
        <f>AQY23+16</f>
        <v>20847</v>
      </c>
      <c r="ARC23" s="7"/>
      <c r="ARD23" s="18">
        <f>ARA23+19</f>
        <v>21521</v>
      </c>
      <c r="ARE23" s="12">
        <f>ARB23+3</f>
        <v>20850</v>
      </c>
      <c r="ARF23" s="7"/>
      <c r="ARG23" s="18">
        <f>ARD23+12</f>
        <v>21533</v>
      </c>
      <c r="ARH23" s="12">
        <f>ARE23+6</f>
        <v>20856</v>
      </c>
      <c r="ARI23" s="7"/>
      <c r="ARJ23" s="18">
        <f>ARG23+19</f>
        <v>21552</v>
      </c>
      <c r="ARK23" s="12">
        <f>ARH23+15</f>
        <v>20871</v>
      </c>
      <c r="ARL23" s="7"/>
      <c r="ARM23" s="16"/>
      <c r="ARN23" s="18">
        <f>ARJ23+14</f>
        <v>21566</v>
      </c>
      <c r="ARO23" s="12">
        <f>ARK23+10</f>
        <v>20881</v>
      </c>
      <c r="ARP23" s="7">
        <f>ARO23-AQO23</f>
        <v>78</v>
      </c>
      <c r="ARQ23" s="18">
        <f>ARN23+9</f>
        <v>21575</v>
      </c>
      <c r="ARR23" s="12">
        <f>ARO23+13</f>
        <v>20894</v>
      </c>
      <c r="ARS23" s="7"/>
      <c r="ART23" s="18">
        <f>ARQ23+26</f>
        <v>21601</v>
      </c>
      <c r="ARU23" s="12">
        <f>ARR23+16</f>
        <v>20910</v>
      </c>
      <c r="ARV23" s="7"/>
      <c r="ARW23" s="18">
        <f>ART23+11</f>
        <v>21612</v>
      </c>
      <c r="ARX23" s="12">
        <f>ARU23+6</f>
        <v>20916</v>
      </c>
      <c r="ARY23" s="7"/>
      <c r="ARZ23" s="18">
        <f>ARW23+17</f>
        <v>21629</v>
      </c>
      <c r="ASA23" s="12">
        <f>ARX23+16</f>
        <v>20932</v>
      </c>
      <c r="ASB23" s="7"/>
      <c r="ASC23" s="18">
        <f>ARZ23+16</f>
        <v>21645</v>
      </c>
      <c r="ASD23" s="12">
        <f>ASA23+8</f>
        <v>20940</v>
      </c>
      <c r="ASE23" s="7"/>
      <c r="ASF23" s="16"/>
      <c r="ASG23" s="18">
        <f>ASC23+11</f>
        <v>21656</v>
      </c>
      <c r="ASH23" s="12">
        <f>ASD23+14</f>
        <v>20954</v>
      </c>
      <c r="ASI23" s="7"/>
      <c r="ASJ23" s="18">
        <f>ASG23+23</f>
        <v>21679</v>
      </c>
      <c r="ASK23" s="12">
        <f>ASH23+42</f>
        <v>20996</v>
      </c>
      <c r="ASL23" s="7"/>
      <c r="ASM23" s="18">
        <f>ASJ23+19</f>
        <v>21698</v>
      </c>
      <c r="ASN23" s="12">
        <f>ASK23+16</f>
        <v>21012</v>
      </c>
      <c r="ASO23" s="7"/>
      <c r="ASP23" s="18">
        <f>ASM23+19</f>
        <v>21717</v>
      </c>
      <c r="ASQ23" s="12">
        <f>ASN23+19</f>
        <v>21031</v>
      </c>
      <c r="ASR23" s="7"/>
      <c r="ASS23" s="18">
        <f>ASP23+19</f>
        <v>21736</v>
      </c>
      <c r="AST23" s="12">
        <f>ASQ23+18</f>
        <v>21049</v>
      </c>
      <c r="ASU23" s="7"/>
      <c r="ASV23" s="18">
        <f>ASS23+19</f>
        <v>21755</v>
      </c>
      <c r="ASW23" s="12">
        <f>AST23+18</f>
        <v>21067</v>
      </c>
      <c r="ASX23" s="7"/>
      <c r="ASY23" s="16"/>
      <c r="ASZ23" s="18">
        <f>ASV23+13</f>
        <v>21768</v>
      </c>
      <c r="ATA23" s="12">
        <f>ASW23+8</f>
        <v>21075</v>
      </c>
      <c r="ATB23" s="7"/>
      <c r="ATC23" s="18">
        <f>ASZ23+5</f>
        <v>21773</v>
      </c>
      <c r="ATD23" s="12">
        <f>ATA23+9</f>
        <v>21084</v>
      </c>
      <c r="ATE23" s="7"/>
      <c r="ATF23" s="18">
        <f>ATC23+5</f>
        <v>21778</v>
      </c>
      <c r="ATG23" s="12">
        <f>ATD23+6</f>
        <v>21090</v>
      </c>
      <c r="ATH23" s="7"/>
      <c r="ATI23" s="18">
        <f>ATF23+5</f>
        <v>21783</v>
      </c>
      <c r="ATJ23" s="12">
        <f>ATG23+10</f>
        <v>21100</v>
      </c>
      <c r="ATK23" s="7"/>
      <c r="ATL23" s="18">
        <f>ATI23+6</f>
        <v>21789</v>
      </c>
      <c r="ATM23" s="12">
        <f>ATJ23+5</f>
        <v>21105</v>
      </c>
      <c r="ATN23" s="7"/>
      <c r="ATO23" s="18">
        <f>ATL23+6</f>
        <v>21795</v>
      </c>
      <c r="ATP23" s="12">
        <f>ATM23+7</f>
        <v>21112</v>
      </c>
      <c r="ATQ23" s="7"/>
      <c r="ATR23" s="16"/>
      <c r="ATS23" s="18">
        <f>ATO23+8</f>
        <v>21803</v>
      </c>
      <c r="ATT23" s="12">
        <f>ATP23+10</f>
        <v>21122</v>
      </c>
      <c r="ATU23" s="7"/>
      <c r="ATV23" s="18">
        <f>ATS23+6</f>
        <v>21809</v>
      </c>
      <c r="ATW23" s="12">
        <f>ATT23+10</f>
        <v>21132</v>
      </c>
      <c r="ATX23" s="7"/>
      <c r="ATY23" s="18">
        <f>ATV23+6</f>
        <v>21815</v>
      </c>
      <c r="ATZ23" s="12">
        <f>ATW23+8</f>
        <v>21140</v>
      </c>
      <c r="AUA23" s="7"/>
      <c r="AUB23" s="18">
        <f>ATY23+6</f>
        <v>21821</v>
      </c>
      <c r="AUC23" s="12">
        <f>ATZ23+11</f>
        <v>21151</v>
      </c>
      <c r="AUD23" s="7"/>
      <c r="AUE23" s="18">
        <f>AUB23+11</f>
        <v>21832</v>
      </c>
      <c r="AUF23" s="12">
        <f>AUC23+9-1</f>
        <v>21159</v>
      </c>
      <c r="AUG23" s="7"/>
      <c r="AUH23" s="18">
        <f>AUE23+8</f>
        <v>21840</v>
      </c>
      <c r="AUI23" s="12">
        <f>AUF23+12</f>
        <v>21171</v>
      </c>
      <c r="AUJ23" s="7"/>
      <c r="AUK23" s="16"/>
      <c r="AUL23" s="18">
        <f>AUH23+13+16</f>
        <v>21869</v>
      </c>
      <c r="AUM23" s="12">
        <f>AUI23+10</f>
        <v>21181</v>
      </c>
      <c r="AUN23" s="7"/>
      <c r="AUO23" s="18">
        <f>AUL23+8</f>
        <v>21877</v>
      </c>
      <c r="AUP23" s="12">
        <f>AUM23+7</f>
        <v>21188</v>
      </c>
      <c r="AUQ23" s="7"/>
      <c r="AUR23" s="18">
        <f>AUO23+8</f>
        <v>21885</v>
      </c>
      <c r="AUS23" s="12">
        <f>AUP23+10</f>
        <v>21198</v>
      </c>
      <c r="AUT23" s="7"/>
      <c r="AUU23" s="18">
        <f>AUR23+12</f>
        <v>21897</v>
      </c>
      <c r="AUV23" s="12">
        <f>AUS23+9</f>
        <v>21207</v>
      </c>
      <c r="AUW23" s="7"/>
      <c r="AUX23" s="18">
        <f>AUU23+19</f>
        <v>21916</v>
      </c>
      <c r="AUY23" s="12">
        <f>AUV23+9</f>
        <v>21216</v>
      </c>
      <c r="AUZ23" s="7"/>
      <c r="AVA23" s="18">
        <f>AUX23+13</f>
        <v>21929</v>
      </c>
      <c r="AVB23" s="12">
        <f>AUY23+11</f>
        <v>21227</v>
      </c>
      <c r="AVC23" s="7"/>
      <c r="AVD23" s="16"/>
      <c r="AVE23" s="18">
        <f>AVA23+17</f>
        <v>21946</v>
      </c>
      <c r="AVF23" s="12">
        <f>AVB23+13</f>
        <v>21240</v>
      </c>
      <c r="AVG23" s="7"/>
      <c r="AVH23" s="18">
        <f>AVE23+17</f>
        <v>21963</v>
      </c>
      <c r="AVI23" s="12">
        <f>AVF23+8</f>
        <v>21248</v>
      </c>
      <c r="AVJ23" s="7"/>
      <c r="AVK23" s="18">
        <f>AVH23+17</f>
        <v>21980</v>
      </c>
      <c r="AVL23" s="12">
        <f>AVI23+18</f>
        <v>21266</v>
      </c>
      <c r="AVM23" s="7"/>
      <c r="AVN23" s="18">
        <f>AVK23+26</f>
        <v>22006</v>
      </c>
      <c r="AVO23" s="12">
        <f>AVL23+27</f>
        <v>21293</v>
      </c>
      <c r="AVP23" s="7"/>
      <c r="AVQ23" s="18">
        <f>AVN23+17</f>
        <v>22023</v>
      </c>
      <c r="AVR23" s="12">
        <f>AVO23+12</f>
        <v>21305</v>
      </c>
      <c r="AVS23" s="7"/>
      <c r="AVT23" s="18">
        <f>AVQ23+13</f>
        <v>22036</v>
      </c>
      <c r="AVU23" s="12">
        <f>AVR23+13</f>
        <v>21318</v>
      </c>
      <c r="AVV23" s="7"/>
      <c r="AVW23" s="16"/>
      <c r="AVX23" s="18">
        <f>AVT23+10</f>
        <v>22046</v>
      </c>
      <c r="AVY23" s="12">
        <f>AVU23+11</f>
        <v>21329</v>
      </c>
      <c r="AVZ23" s="7"/>
      <c r="AWA23" s="18">
        <f>AVX23+23</f>
        <v>22069</v>
      </c>
      <c r="AWB23" s="12">
        <f>AVY23+13</f>
        <v>21342</v>
      </c>
      <c r="AWC23" s="7"/>
      <c r="AWD23" s="18">
        <f>AWA23+20</f>
        <v>22089</v>
      </c>
      <c r="AWE23" s="12">
        <f>AWB23+11</f>
        <v>21353</v>
      </c>
      <c r="AWF23" s="7"/>
      <c r="AWG23" s="18">
        <f>AWD23+14</f>
        <v>22103</v>
      </c>
      <c r="AWH23" s="12">
        <f>AWE23+10</f>
        <v>21363</v>
      </c>
      <c r="AWI23" s="7"/>
      <c r="AWJ23" s="54"/>
      <c r="AWK23" s="54"/>
      <c r="AWL23" s="16"/>
      <c r="AWM23" s="54"/>
      <c r="AWN23" s="54"/>
      <c r="AWO23" s="54"/>
      <c r="AWP23" s="54"/>
      <c r="AWQ23" s="54"/>
      <c r="AWR23" s="54"/>
      <c r="AWS23" s="16"/>
      <c r="AWT23" s="54"/>
      <c r="AWU23" s="54"/>
      <c r="AWV23" s="54"/>
      <c r="AWW23" s="54"/>
      <c r="AWX23" s="54"/>
      <c r="AWY23" s="54"/>
      <c r="AWZ23" s="16"/>
      <c r="AXA23" s="54"/>
      <c r="AXB23" s="54"/>
      <c r="AXC23" s="54"/>
      <c r="AXD23" s="54"/>
      <c r="AXE23" s="54"/>
      <c r="AXF23" s="54"/>
      <c r="AXG23" s="16"/>
      <c r="AXH23" s="54"/>
      <c r="AXI23" s="54"/>
      <c r="AXJ23" s="54"/>
      <c r="AXK23" s="54"/>
      <c r="AXL23" s="54"/>
      <c r="AXM23" s="54"/>
      <c r="AXN23" s="16"/>
      <c r="AXO23" s="54"/>
      <c r="AXP23" s="54"/>
      <c r="AXQ23" s="54"/>
      <c r="AXR23" s="54"/>
      <c r="AXS23" s="54"/>
      <c r="AXT23" s="54"/>
      <c r="AXU23" s="16"/>
      <c r="AXV23" s="54"/>
      <c r="AXW23" s="54"/>
      <c r="AXX23" s="54"/>
      <c r="AXY23" s="54"/>
      <c r="AXZ23" s="54"/>
      <c r="AYA23" s="54"/>
      <c r="AYB23" s="16"/>
      <c r="AYC23" s="54"/>
      <c r="AYD23" s="54"/>
      <c r="AYE23" s="54"/>
      <c r="AYF23" s="54"/>
      <c r="AYG23" s="54"/>
      <c r="AYH23" s="54"/>
      <c r="AYI23" s="16"/>
      <c r="AYJ23" s="54"/>
      <c r="AYK23" s="54"/>
      <c r="AYL23" s="54"/>
      <c r="AYM23" s="54"/>
      <c r="AYN23" s="54"/>
      <c r="AYO23" s="54"/>
      <c r="AYP23" s="16"/>
      <c r="AYQ23" s="54"/>
      <c r="AYR23" s="54"/>
      <c r="AYS23" s="54"/>
      <c r="AYT23" s="54"/>
      <c r="AYU23" s="54"/>
      <c r="AYV23" s="54"/>
      <c r="AYW23" s="16"/>
      <c r="AYX23" s="54"/>
      <c r="AYY23" s="54"/>
      <c r="AYZ23" s="54"/>
      <c r="AZA23" s="54"/>
      <c r="AZB23" s="54"/>
      <c r="AZC23" s="54"/>
      <c r="AZD23" s="16"/>
      <c r="AZE23" s="54"/>
      <c r="AZF23" s="54"/>
      <c r="AZG23" s="54"/>
      <c r="AZH23" s="54"/>
      <c r="AZI23" s="54"/>
      <c r="AZJ23" s="54"/>
      <c r="AZK23" s="16"/>
      <c r="AZL23" s="54"/>
      <c r="AZM23" s="54"/>
      <c r="AZN23" s="54"/>
      <c r="AZO23" s="54"/>
      <c r="AZP23" s="54"/>
      <c r="AZQ23" s="54"/>
      <c r="AZR23" s="16"/>
      <c r="AZS23" s="54"/>
      <c r="AZT23" s="54"/>
      <c r="AZU23" s="54"/>
      <c r="AZV23" s="54"/>
      <c r="AZW23" s="54"/>
      <c r="AZX23" s="54"/>
      <c r="AZY23" s="16"/>
      <c r="AZZ23" s="54"/>
      <c r="BAA23" s="54"/>
      <c r="BAB23" s="54"/>
      <c r="BAC23" s="54"/>
      <c r="BAD23" s="54"/>
      <c r="BAE23" s="54"/>
      <c r="BAF23" s="16"/>
      <c r="BAG23" s="54"/>
      <c r="BAH23" s="54"/>
      <c r="BAI23" s="54"/>
      <c r="BAJ23" s="54"/>
      <c r="BAK23" s="54"/>
      <c r="BAL23" s="54"/>
      <c r="BAM23" s="16"/>
      <c r="BAN23" s="54"/>
      <c r="BAO23" s="54"/>
      <c r="BAP23" s="54"/>
      <c r="BAQ23" s="54"/>
      <c r="BAR23" s="54"/>
      <c r="BAS23" s="54"/>
      <c r="BAT23" s="16"/>
    </row>
    <row r="24" spans="1:1398">
      <c r="A24" t="s">
        <v>911</v>
      </c>
      <c r="B24" t="s">
        <v>913</v>
      </c>
      <c r="D24" s="22" t="s">
        <v>23</v>
      </c>
      <c r="E24" s="20"/>
      <c r="F24" s="18">
        <v>6341</v>
      </c>
      <c r="G24" s="18">
        <v>5730</v>
      </c>
      <c r="H24" s="20"/>
      <c r="I24" s="19"/>
      <c r="J24" s="18">
        <f>F24+7</f>
        <v>6348</v>
      </c>
      <c r="K24" s="18">
        <f>G24+7</f>
        <v>5737</v>
      </c>
      <c r="L24" s="20"/>
      <c r="M24" s="18">
        <f>J24+9</f>
        <v>6357</v>
      </c>
      <c r="N24" s="18">
        <f>K24+5</f>
        <v>5742</v>
      </c>
      <c r="O24" s="20"/>
      <c r="P24" s="18">
        <f>M24+9</f>
        <v>6366</v>
      </c>
      <c r="Q24" s="18">
        <f>N24+7</f>
        <v>5749</v>
      </c>
      <c r="R24" s="20"/>
      <c r="S24" s="18">
        <f>P24+9</f>
        <v>6375</v>
      </c>
      <c r="T24" s="18">
        <f>Q24+10</f>
        <v>5759</v>
      </c>
      <c r="U24" s="20"/>
      <c r="V24" s="18">
        <f>S24+7</f>
        <v>6382</v>
      </c>
      <c r="W24" s="18">
        <f>T24+10</f>
        <v>5769</v>
      </c>
      <c r="X24" s="20"/>
      <c r="Y24" s="18">
        <f>V24+7</f>
        <v>6389</v>
      </c>
      <c r="Z24" s="18">
        <f>W24+1</f>
        <v>5770</v>
      </c>
      <c r="AA24" s="20"/>
      <c r="AB24" s="19"/>
      <c r="AC24" s="18">
        <f>Y24+7</f>
        <v>6396</v>
      </c>
      <c r="AD24" s="18">
        <f>Z24+3</f>
        <v>5773</v>
      </c>
      <c r="AE24" s="20"/>
      <c r="AF24" s="18">
        <f>AC24+7</f>
        <v>6403</v>
      </c>
      <c r="AG24" s="18">
        <f>AD24+1</f>
        <v>5774</v>
      </c>
      <c r="AH24" s="20"/>
      <c r="AI24" s="18">
        <f>AF24+7</f>
        <v>6410</v>
      </c>
      <c r="AJ24" s="18">
        <f>AG24+4</f>
        <v>5778</v>
      </c>
      <c r="AK24" s="20"/>
      <c r="AL24" s="18">
        <f>AI24+10</f>
        <v>6420</v>
      </c>
      <c r="AM24" s="18">
        <f>AJ24+10</f>
        <v>5788</v>
      </c>
      <c r="AN24" s="20"/>
      <c r="AO24" s="18">
        <f>AL24+10</f>
        <v>6430</v>
      </c>
      <c r="AP24" s="18">
        <f>AM24+6</f>
        <v>5794</v>
      </c>
      <c r="AQ24" s="20"/>
      <c r="AR24" s="18">
        <f>AO24+10</f>
        <v>6440</v>
      </c>
      <c r="AS24" s="18">
        <f>AP24+12</f>
        <v>5806</v>
      </c>
      <c r="AT24" s="20"/>
      <c r="AU24" s="19"/>
      <c r="AV24" s="18">
        <f>AR24</f>
        <v>6440</v>
      </c>
      <c r="AW24" s="18">
        <f>AS24+4</f>
        <v>5810</v>
      </c>
      <c r="AX24" s="20"/>
      <c r="AY24" s="18">
        <f>AV24</f>
        <v>6440</v>
      </c>
      <c r="AZ24" s="18">
        <f>AW24+6</f>
        <v>5816</v>
      </c>
      <c r="BA24" s="20"/>
      <c r="BB24" s="18">
        <f>AY24</f>
        <v>6440</v>
      </c>
      <c r="BC24" s="18">
        <f>AZ24+3</f>
        <v>5819</v>
      </c>
      <c r="BD24" s="20"/>
      <c r="BE24" s="18">
        <f>BB24</f>
        <v>6440</v>
      </c>
      <c r="BF24" s="18">
        <f>BC24+1</f>
        <v>5820</v>
      </c>
      <c r="BG24" s="20"/>
      <c r="BH24" s="18">
        <f t="shared" si="417"/>
        <v>6440</v>
      </c>
      <c r="BI24" s="18">
        <f t="shared" si="417"/>
        <v>5820</v>
      </c>
      <c r="BJ24" s="20"/>
      <c r="BK24" s="18">
        <f t="shared" si="417"/>
        <v>6440</v>
      </c>
      <c r="BL24" s="18">
        <f t="shared" si="417"/>
        <v>5820</v>
      </c>
      <c r="BM24" s="20"/>
      <c r="BN24" s="19"/>
      <c r="BO24" s="18">
        <f t="shared" si="418"/>
        <v>6440</v>
      </c>
      <c r="BP24" s="18">
        <f t="shared" si="418"/>
        <v>5820</v>
      </c>
      <c r="BQ24" s="20"/>
      <c r="BR24" s="18">
        <f t="shared" si="419"/>
        <v>6440</v>
      </c>
      <c r="BS24" s="18">
        <f t="shared" si="419"/>
        <v>5820</v>
      </c>
      <c r="BT24" s="20"/>
      <c r="BU24" s="18">
        <f t="shared" si="419"/>
        <v>6440</v>
      </c>
      <c r="BV24" s="18">
        <f t="shared" si="419"/>
        <v>5820</v>
      </c>
      <c r="BW24" s="20"/>
      <c r="BX24" s="18">
        <f t="shared" si="419"/>
        <v>6440</v>
      </c>
      <c r="BY24" s="18">
        <f t="shared" si="419"/>
        <v>5820</v>
      </c>
      <c r="BZ24" s="20"/>
      <c r="CA24" s="18">
        <f t="shared" si="419"/>
        <v>6440</v>
      </c>
      <c r="CB24" s="18">
        <f t="shared" si="419"/>
        <v>5820</v>
      </c>
      <c r="CC24" s="20"/>
      <c r="CD24" s="18">
        <f t="shared" si="419"/>
        <v>6440</v>
      </c>
      <c r="CE24" s="18">
        <f t="shared" si="419"/>
        <v>5820</v>
      </c>
      <c r="CF24" s="20"/>
      <c r="CG24" s="19"/>
      <c r="CH24" s="19"/>
      <c r="CI24" s="18">
        <f t="shared" si="420"/>
        <v>6440</v>
      </c>
      <c r="CJ24" s="18">
        <f t="shared" si="420"/>
        <v>5820</v>
      </c>
      <c r="CK24" s="20"/>
      <c r="CL24" s="19"/>
      <c r="CM24" s="18">
        <f t="shared" si="421"/>
        <v>6440</v>
      </c>
      <c r="CN24" s="18">
        <f t="shared" si="421"/>
        <v>5820</v>
      </c>
      <c r="CO24" s="20"/>
      <c r="CP24" s="18">
        <f t="shared" si="422"/>
        <v>6440</v>
      </c>
      <c r="CQ24" s="18">
        <f t="shared" si="422"/>
        <v>5820</v>
      </c>
      <c r="CR24" s="20"/>
      <c r="CS24" s="18">
        <f>CP24</f>
        <v>6440</v>
      </c>
      <c r="CT24" s="18">
        <f t="shared" si="422"/>
        <v>5820</v>
      </c>
      <c r="CU24" s="20"/>
      <c r="CV24" s="19"/>
      <c r="CW24" s="18">
        <f t="shared" si="423"/>
        <v>6440</v>
      </c>
      <c r="CX24" s="18">
        <f t="shared" si="423"/>
        <v>5820</v>
      </c>
      <c r="CY24" s="20"/>
      <c r="CZ24" s="18">
        <f t="shared" si="424"/>
        <v>6440</v>
      </c>
      <c r="DA24" s="18">
        <f t="shared" si="424"/>
        <v>5820</v>
      </c>
      <c r="DB24" s="20"/>
      <c r="DC24" s="18">
        <f t="shared" si="425"/>
        <v>6440</v>
      </c>
      <c r="DD24" s="18">
        <f t="shared" si="425"/>
        <v>5820</v>
      </c>
      <c r="DE24" s="20"/>
      <c r="DF24" s="18">
        <f t="shared" si="426"/>
        <v>6440</v>
      </c>
      <c r="DG24" s="18">
        <f t="shared" si="426"/>
        <v>5820</v>
      </c>
      <c r="DH24" s="20"/>
      <c r="DI24" s="18">
        <f t="shared" si="427"/>
        <v>6440</v>
      </c>
      <c r="DJ24" s="18">
        <f t="shared" si="427"/>
        <v>5820</v>
      </c>
      <c r="DK24" s="20"/>
      <c r="DL24" s="19"/>
      <c r="DM24" s="19"/>
      <c r="DN24" s="18">
        <f t="shared" si="428"/>
        <v>6440</v>
      </c>
      <c r="DO24" s="18">
        <f t="shared" si="428"/>
        <v>5820</v>
      </c>
      <c r="DP24" s="20"/>
      <c r="DQ24" s="18">
        <f t="shared" si="429"/>
        <v>6440</v>
      </c>
      <c r="DR24" s="18">
        <f t="shared" si="429"/>
        <v>5820</v>
      </c>
      <c r="DS24" s="20"/>
      <c r="DT24" s="18">
        <f t="shared" si="430"/>
        <v>6440</v>
      </c>
      <c r="DU24" s="18">
        <f t="shared" si="430"/>
        <v>5820</v>
      </c>
      <c r="DV24" s="20"/>
      <c r="DW24" s="18">
        <f t="shared" si="431"/>
        <v>6440</v>
      </c>
      <c r="DX24" s="18">
        <f t="shared" si="431"/>
        <v>5820</v>
      </c>
      <c r="DY24" s="20"/>
      <c r="DZ24" s="18">
        <f t="shared" si="432"/>
        <v>6440</v>
      </c>
      <c r="EA24" s="18">
        <f t="shared" si="432"/>
        <v>5820</v>
      </c>
      <c r="EB24" s="20"/>
      <c r="EC24" s="18">
        <f t="shared" si="433"/>
        <v>6440</v>
      </c>
      <c r="ED24" s="18">
        <f t="shared" si="433"/>
        <v>5820</v>
      </c>
      <c r="EE24" s="20"/>
      <c r="EF24" s="19"/>
      <c r="EG24" s="18">
        <f t="shared" si="434"/>
        <v>6440</v>
      </c>
      <c r="EH24" s="18">
        <f t="shared" si="434"/>
        <v>5820</v>
      </c>
      <c r="EI24" s="20"/>
      <c r="EJ24" s="18">
        <f t="shared" si="435"/>
        <v>6440</v>
      </c>
      <c r="EK24" s="18">
        <f t="shared" si="435"/>
        <v>5820</v>
      </c>
      <c r="EL24" s="20"/>
      <c r="EM24" s="18">
        <f t="shared" si="436"/>
        <v>6440</v>
      </c>
      <c r="EN24" s="18">
        <f t="shared" si="436"/>
        <v>5820</v>
      </c>
      <c r="EO24" s="20"/>
      <c r="EP24" s="18">
        <f t="shared" si="437"/>
        <v>6440</v>
      </c>
      <c r="EQ24" s="18">
        <f t="shared" si="437"/>
        <v>5820</v>
      </c>
      <c r="ER24" s="20"/>
      <c r="ES24" s="18">
        <f t="shared" si="438"/>
        <v>6440</v>
      </c>
      <c r="ET24" s="18">
        <f t="shared" si="438"/>
        <v>5820</v>
      </c>
      <c r="EU24" s="20"/>
      <c r="EV24" s="18">
        <f t="shared" si="439"/>
        <v>6440</v>
      </c>
      <c r="EW24" s="18">
        <f t="shared" si="439"/>
        <v>5820</v>
      </c>
      <c r="EX24" s="20"/>
      <c r="EY24" s="18">
        <f t="shared" si="440"/>
        <v>6440</v>
      </c>
      <c r="EZ24" s="18">
        <f t="shared" si="440"/>
        <v>5820</v>
      </c>
      <c r="FA24" s="20"/>
      <c r="FB24" s="18">
        <f t="shared" si="441"/>
        <v>6440</v>
      </c>
      <c r="FC24" s="18">
        <f t="shared" si="441"/>
        <v>5820</v>
      </c>
      <c r="FD24" s="20"/>
      <c r="FE24" s="18">
        <f t="shared" si="442"/>
        <v>6440</v>
      </c>
      <c r="FF24" s="18">
        <f t="shared" si="442"/>
        <v>5820</v>
      </c>
      <c r="FG24" s="20"/>
      <c r="FH24" s="18">
        <f t="shared" si="443"/>
        <v>6440</v>
      </c>
      <c r="FI24" s="18">
        <f t="shared" si="443"/>
        <v>5820</v>
      </c>
      <c r="FJ24" s="20"/>
      <c r="FK24" s="19"/>
      <c r="FL24" s="19"/>
      <c r="FM24" s="19"/>
      <c r="FN24" s="19"/>
      <c r="FO24" s="18">
        <f t="shared" si="444"/>
        <v>6440</v>
      </c>
      <c r="FP24" s="18">
        <f t="shared" si="444"/>
        <v>5820</v>
      </c>
      <c r="FQ24" s="20"/>
      <c r="FR24" s="18">
        <f t="shared" si="445"/>
        <v>6440</v>
      </c>
      <c r="FS24" s="18">
        <f t="shared" si="445"/>
        <v>5820</v>
      </c>
      <c r="FT24" s="20"/>
      <c r="FU24" s="18">
        <f>FR24</f>
        <v>6440</v>
      </c>
      <c r="FV24" s="18">
        <f>FS24+2</f>
        <v>5822</v>
      </c>
      <c r="FW24" s="20"/>
      <c r="FX24" s="19"/>
      <c r="FY24" s="18">
        <f>FU24+7</f>
        <v>6447</v>
      </c>
      <c r="FZ24" s="18">
        <f>FV24</f>
        <v>5822</v>
      </c>
      <c r="GA24" s="20"/>
      <c r="GB24" s="18">
        <f>FY24+8</f>
        <v>6455</v>
      </c>
      <c r="GC24" s="18">
        <f>FZ24+1</f>
        <v>5823</v>
      </c>
      <c r="GD24" s="20"/>
      <c r="GE24" s="19"/>
      <c r="GF24" s="18">
        <f>GB24+8</f>
        <v>6463</v>
      </c>
      <c r="GG24" s="18">
        <f>GC24+3</f>
        <v>5826</v>
      </c>
      <c r="GH24" s="20"/>
      <c r="GI24" s="18">
        <f>GF24+8</f>
        <v>6471</v>
      </c>
      <c r="GJ24" s="18">
        <f>GG24+5</f>
        <v>5831</v>
      </c>
      <c r="GK24" s="20"/>
      <c r="GL24" s="18">
        <f>GI24+8</f>
        <v>6479</v>
      </c>
      <c r="GM24" s="18">
        <f>GJ24+3</f>
        <v>5834</v>
      </c>
      <c r="GN24" s="20"/>
      <c r="GO24" s="18">
        <f>GL24+8</f>
        <v>6487</v>
      </c>
      <c r="GP24" s="18">
        <f>GM24+2</f>
        <v>5836</v>
      </c>
      <c r="GQ24" s="20"/>
      <c r="GR24" s="18">
        <f>GO24+8</f>
        <v>6495</v>
      </c>
      <c r="GS24" s="18">
        <f>GP24</f>
        <v>5836</v>
      </c>
      <c r="GT24" s="20"/>
      <c r="GU24" s="18">
        <f>GR24+8</f>
        <v>6503</v>
      </c>
      <c r="GV24" s="18">
        <f>GS24</f>
        <v>5836</v>
      </c>
      <c r="GW24" s="20"/>
      <c r="GX24" s="19"/>
      <c r="GY24" s="18">
        <f>GU24+8</f>
        <v>6511</v>
      </c>
      <c r="GZ24" s="18">
        <f>GV24</f>
        <v>5836</v>
      </c>
      <c r="HA24" s="20"/>
      <c r="HB24" s="18">
        <f>GY24+8</f>
        <v>6519</v>
      </c>
      <c r="HC24" s="18">
        <f>GZ24</f>
        <v>5836</v>
      </c>
      <c r="HD24" s="20"/>
      <c r="HE24" s="18">
        <f>HB24</f>
        <v>6519</v>
      </c>
      <c r="HF24" s="18">
        <f>HC24</f>
        <v>5836</v>
      </c>
      <c r="HG24" s="20"/>
      <c r="HH24" s="18">
        <f t="shared" si="446"/>
        <v>6519</v>
      </c>
      <c r="HI24" s="18">
        <f t="shared" si="446"/>
        <v>5836</v>
      </c>
      <c r="HJ24" s="20"/>
      <c r="HK24" s="18">
        <f>HH24+8</f>
        <v>6527</v>
      </c>
      <c r="HL24" s="18">
        <f t="shared" si="446"/>
        <v>5836</v>
      </c>
      <c r="HM24" s="20"/>
      <c r="HN24" s="18">
        <f>HK24</f>
        <v>6527</v>
      </c>
      <c r="HO24" s="18">
        <f>HL24+2</f>
        <v>5838</v>
      </c>
      <c r="HP24" s="20"/>
      <c r="HQ24" s="19"/>
      <c r="HR24" s="18">
        <f>HN24</f>
        <v>6527</v>
      </c>
      <c r="HS24" s="18">
        <f>HO24+8</f>
        <v>5846</v>
      </c>
      <c r="HT24" s="20"/>
      <c r="HU24" s="18">
        <f>HR24</f>
        <v>6527</v>
      </c>
      <c r="HV24" s="18">
        <f>HS24+2</f>
        <v>5848</v>
      </c>
      <c r="HW24" s="20"/>
      <c r="HX24" s="18">
        <f>HU24+7</f>
        <v>6534</v>
      </c>
      <c r="HY24" s="18">
        <f>HV24+5</f>
        <v>5853</v>
      </c>
      <c r="HZ24" s="20"/>
      <c r="IA24" s="18">
        <f>HX24+7</f>
        <v>6541</v>
      </c>
      <c r="IB24" s="18">
        <f>HY24+2</f>
        <v>5855</v>
      </c>
      <c r="IC24" s="20"/>
      <c r="ID24" s="18">
        <f>IA24+8</f>
        <v>6549</v>
      </c>
      <c r="IE24" s="18">
        <f>IB24+5</f>
        <v>5860</v>
      </c>
      <c r="IF24" s="20"/>
      <c r="IG24" s="18">
        <f>ID24+8</f>
        <v>6557</v>
      </c>
      <c r="IH24" s="18">
        <f>IE24+7</f>
        <v>5867</v>
      </c>
      <c r="II24" s="20"/>
      <c r="IJ24" s="19"/>
      <c r="IK24" s="18">
        <f>IG24+8</f>
        <v>6565</v>
      </c>
      <c r="IL24" s="18">
        <f>IH24+10</f>
        <v>5877</v>
      </c>
      <c r="IM24" s="20"/>
      <c r="IN24" s="18">
        <f>IK24+8</f>
        <v>6573</v>
      </c>
      <c r="IO24" s="18">
        <f>IL24+6</f>
        <v>5883</v>
      </c>
      <c r="IP24" s="20"/>
      <c r="IQ24" s="18">
        <f>IN24+8</f>
        <v>6581</v>
      </c>
      <c r="IR24" s="18">
        <f>IO24+5</f>
        <v>5888</v>
      </c>
      <c r="IS24" s="20"/>
      <c r="IT24" s="18">
        <f>IQ24+8</f>
        <v>6589</v>
      </c>
      <c r="IU24" s="18">
        <f>IR24+6</f>
        <v>5894</v>
      </c>
      <c r="IV24" s="20"/>
      <c r="IW24" s="18">
        <f>IT24+8</f>
        <v>6597</v>
      </c>
      <c r="IX24" s="18">
        <f>IU24+10</f>
        <v>5904</v>
      </c>
      <c r="IY24" s="20"/>
      <c r="IZ24" s="18">
        <f>IW24+8</f>
        <v>6605</v>
      </c>
      <c r="JA24" s="18">
        <f>IX24+12</f>
        <v>5916</v>
      </c>
      <c r="JB24" s="20"/>
      <c r="JC24" s="19"/>
      <c r="JD24" s="18">
        <f t="shared" si="447"/>
        <v>6605</v>
      </c>
      <c r="JE24" s="18">
        <f t="shared" si="447"/>
        <v>5916</v>
      </c>
      <c r="JF24" s="20"/>
      <c r="JG24" s="18">
        <f>JD24</f>
        <v>6605</v>
      </c>
      <c r="JH24" s="18">
        <f>JE24+6</f>
        <v>5922</v>
      </c>
      <c r="JI24" s="20"/>
      <c r="JJ24" s="18">
        <f>JG24+8</f>
        <v>6613</v>
      </c>
      <c r="JK24" s="18">
        <f>JH24+3</f>
        <v>5925</v>
      </c>
      <c r="JL24" s="20"/>
      <c r="JM24" s="18">
        <f>JJ24+8</f>
        <v>6621</v>
      </c>
      <c r="JN24" s="18">
        <f>JK24</f>
        <v>5925</v>
      </c>
      <c r="JO24" s="20"/>
      <c r="JP24" s="18">
        <f>JM24+8</f>
        <v>6629</v>
      </c>
      <c r="JQ24" s="18">
        <f>JN24+5</f>
        <v>5930</v>
      </c>
      <c r="JR24" s="20"/>
      <c r="JS24" s="18">
        <f>JP24+8</f>
        <v>6637</v>
      </c>
      <c r="JT24" s="18">
        <f>JQ24+4</f>
        <v>5934</v>
      </c>
      <c r="JU24" s="20"/>
      <c r="JV24" s="19"/>
      <c r="JW24" s="18">
        <f>JS24+8</f>
        <v>6645</v>
      </c>
      <c r="JX24" s="18">
        <f>JT24+3</f>
        <v>5937</v>
      </c>
      <c r="JY24" s="20"/>
      <c r="JZ24" s="18">
        <f>JW24+8</f>
        <v>6653</v>
      </c>
      <c r="KA24" s="18">
        <f>JX24+5</f>
        <v>5942</v>
      </c>
      <c r="KB24" s="20"/>
      <c r="KC24" s="18">
        <f>JZ24+8</f>
        <v>6661</v>
      </c>
      <c r="KD24" s="18">
        <f>KA24</f>
        <v>5942</v>
      </c>
      <c r="KE24" s="20"/>
      <c r="KF24" s="18">
        <f>KC24+8</f>
        <v>6669</v>
      </c>
      <c r="KG24" s="18">
        <f>KD24</f>
        <v>5942</v>
      </c>
      <c r="KH24" s="20"/>
      <c r="KI24" s="18">
        <f>KF24+8</f>
        <v>6677</v>
      </c>
      <c r="KJ24" s="18">
        <f>KG24</f>
        <v>5942</v>
      </c>
      <c r="KK24" s="20"/>
      <c r="KL24" s="18">
        <f>KI24+8</f>
        <v>6685</v>
      </c>
      <c r="KM24" s="18">
        <f>KJ24+2</f>
        <v>5944</v>
      </c>
      <c r="KN24" s="20"/>
      <c r="KO24" s="19"/>
      <c r="KP24" s="18">
        <f>KL24+7</f>
        <v>6692</v>
      </c>
      <c r="KQ24" s="18">
        <f>KM24+1</f>
        <v>5945</v>
      </c>
      <c r="KR24" s="20"/>
      <c r="KS24" s="18">
        <f>KP24+8</f>
        <v>6700</v>
      </c>
      <c r="KT24" s="18">
        <f>KQ24</f>
        <v>5945</v>
      </c>
      <c r="KU24" s="20"/>
      <c r="KV24" s="18">
        <f>KS24</f>
        <v>6700</v>
      </c>
      <c r="KW24" s="18">
        <f>KT24</f>
        <v>5945</v>
      </c>
      <c r="KX24" s="20"/>
      <c r="KY24" s="18">
        <f>KV24</f>
        <v>6700</v>
      </c>
      <c r="KZ24" s="18">
        <f>KW24+6</f>
        <v>5951</v>
      </c>
      <c r="LA24" s="20"/>
      <c r="LB24" s="18">
        <f>KY24</f>
        <v>6700</v>
      </c>
      <c r="LC24" s="18">
        <f>KZ24+2</f>
        <v>5953</v>
      </c>
      <c r="LD24" s="20"/>
      <c r="LE24" s="18">
        <f>LB24</f>
        <v>6700</v>
      </c>
      <c r="LF24" s="18">
        <f>LC24+3</f>
        <v>5956</v>
      </c>
      <c r="LG24" s="20"/>
      <c r="LH24" s="18">
        <f>LE24</f>
        <v>6700</v>
      </c>
      <c r="LI24" s="18">
        <f>LF24+6</f>
        <v>5962</v>
      </c>
      <c r="LJ24" s="20"/>
      <c r="LK24" s="18">
        <f t="shared" si="448"/>
        <v>6700</v>
      </c>
      <c r="LL24" s="18">
        <f t="shared" si="448"/>
        <v>5962</v>
      </c>
      <c r="LM24" s="20"/>
      <c r="LN24" s="19"/>
      <c r="LO24" s="19"/>
      <c r="LP24" s="19"/>
      <c r="LQ24" s="19"/>
      <c r="LR24" s="19"/>
      <c r="LS24" s="19"/>
      <c r="LT24" s="18">
        <f t="shared" si="449"/>
        <v>6700</v>
      </c>
      <c r="LU24" s="18">
        <f t="shared" si="449"/>
        <v>5962</v>
      </c>
      <c r="LV24" s="20"/>
      <c r="LW24" s="18">
        <f t="shared" si="450"/>
        <v>6700</v>
      </c>
      <c r="LX24" s="18">
        <f t="shared" si="450"/>
        <v>5962</v>
      </c>
      <c r="LY24" s="20"/>
      <c r="LZ24" s="18">
        <f t="shared" si="450"/>
        <v>6700</v>
      </c>
      <c r="MA24" s="18">
        <f t="shared" si="450"/>
        <v>5962</v>
      </c>
      <c r="MB24" s="20"/>
      <c r="MC24" s="18">
        <f>LZ24+10</f>
        <v>6710</v>
      </c>
      <c r="MD24" s="18">
        <f t="shared" si="450"/>
        <v>5962</v>
      </c>
      <c r="ME24" s="20"/>
      <c r="MF24" s="18">
        <f>MC24+10</f>
        <v>6720</v>
      </c>
      <c r="MG24" s="18">
        <f>MD24+4</f>
        <v>5966</v>
      </c>
      <c r="MH24" s="20"/>
      <c r="MI24" s="18">
        <f>MF24+10</f>
        <v>6730</v>
      </c>
      <c r="MJ24" s="18">
        <f>MG24+4</f>
        <v>5970</v>
      </c>
      <c r="MK24" s="20"/>
      <c r="ML24" s="19"/>
      <c r="MM24" s="18">
        <f>MI24+8</f>
        <v>6738</v>
      </c>
      <c r="MN24" s="18">
        <f>MJ24+8</f>
        <v>5978</v>
      </c>
      <c r="MO24" s="20"/>
      <c r="MP24" s="18">
        <f>MM24+10</f>
        <v>6748</v>
      </c>
      <c r="MQ24" s="18">
        <f>MN24+20</f>
        <v>5998</v>
      </c>
      <c r="MR24" s="20"/>
      <c r="MS24" s="18">
        <f>MP24</f>
        <v>6748</v>
      </c>
      <c r="MT24" s="18">
        <f>MQ24+4</f>
        <v>6002</v>
      </c>
      <c r="MU24" s="20"/>
      <c r="MV24" s="18">
        <f t="shared" si="451"/>
        <v>6748</v>
      </c>
      <c r="MW24" s="18">
        <f t="shared" si="451"/>
        <v>6002</v>
      </c>
      <c r="MX24" s="20"/>
      <c r="MY24" s="18">
        <f t="shared" si="451"/>
        <v>6748</v>
      </c>
      <c r="MZ24" s="18">
        <f t="shared" si="451"/>
        <v>6002</v>
      </c>
      <c r="NA24" s="20"/>
      <c r="NB24" s="18">
        <f>MY24+10</f>
        <v>6758</v>
      </c>
      <c r="NC24" s="18">
        <f t="shared" si="451"/>
        <v>6002</v>
      </c>
      <c r="ND24" s="20"/>
      <c r="NE24" s="19"/>
      <c r="NF24" s="18">
        <f>NB24+8</f>
        <v>6766</v>
      </c>
      <c r="NG24" s="18">
        <f>NC24</f>
        <v>6002</v>
      </c>
      <c r="NH24" s="20"/>
      <c r="NI24" s="18">
        <f>NF24+14</f>
        <v>6780</v>
      </c>
      <c r="NJ24" s="18">
        <f>NG24</f>
        <v>6002</v>
      </c>
      <c r="NK24" s="20"/>
      <c r="NL24" s="18">
        <f>NI24+1</f>
        <v>6781</v>
      </c>
      <c r="NM24" s="18">
        <f>NJ24</f>
        <v>6002</v>
      </c>
      <c r="NN24" s="20"/>
      <c r="NO24" s="18">
        <f>NL24</f>
        <v>6781</v>
      </c>
      <c r="NP24" s="18">
        <f>NM24+4</f>
        <v>6006</v>
      </c>
      <c r="NQ24" s="20"/>
      <c r="NR24" s="18">
        <f>NO24</f>
        <v>6781</v>
      </c>
      <c r="NS24" s="18">
        <f>NP24+1</f>
        <v>6007</v>
      </c>
      <c r="NT24" s="20"/>
      <c r="NU24" s="18">
        <f>NR24+6</f>
        <v>6787</v>
      </c>
      <c r="NV24" s="18">
        <f>NS24</f>
        <v>6007</v>
      </c>
      <c r="NW24" s="20"/>
      <c r="NX24" s="19"/>
      <c r="NY24" s="18">
        <f>NU24</f>
        <v>6787</v>
      </c>
      <c r="NZ24" s="18">
        <f>NV24</f>
        <v>6007</v>
      </c>
      <c r="OA24" s="20"/>
      <c r="OB24" s="18">
        <f>NY24</f>
        <v>6787</v>
      </c>
      <c r="OC24" s="18">
        <f>NZ24+5</f>
        <v>6012</v>
      </c>
      <c r="OD24" s="20"/>
      <c r="OE24" s="18">
        <f>OB24</f>
        <v>6787</v>
      </c>
      <c r="OF24" s="18">
        <f>OC24+2</f>
        <v>6014</v>
      </c>
      <c r="OG24" s="20"/>
      <c r="OH24" s="18">
        <f>OE24+10</f>
        <v>6797</v>
      </c>
      <c r="OI24" s="18">
        <f>OF24</f>
        <v>6014</v>
      </c>
      <c r="OJ24" s="20"/>
      <c r="OK24" s="18">
        <f>OH24+10</f>
        <v>6807</v>
      </c>
      <c r="OL24" s="18">
        <f>OI24</f>
        <v>6014</v>
      </c>
      <c r="OM24" s="20"/>
      <c r="ON24" s="18">
        <f>OK24+19</f>
        <v>6826</v>
      </c>
      <c r="OO24" s="18">
        <f>OL24</f>
        <v>6014</v>
      </c>
      <c r="OP24" s="20"/>
      <c r="OQ24" s="19"/>
      <c r="OR24" s="18">
        <f>OO24+10</f>
        <v>6024</v>
      </c>
      <c r="OS24" s="18">
        <f>OO24</f>
        <v>6014</v>
      </c>
      <c r="OT24" s="20"/>
      <c r="OU24" s="18">
        <f t="shared" si="452"/>
        <v>6024</v>
      </c>
      <c r="OV24" s="18">
        <f t="shared" si="452"/>
        <v>6014</v>
      </c>
      <c r="OW24" s="20"/>
      <c r="OX24" s="18">
        <f t="shared" si="452"/>
        <v>6024</v>
      </c>
      <c r="OY24" s="18">
        <f t="shared" si="452"/>
        <v>6014</v>
      </c>
      <c r="OZ24" s="20"/>
      <c r="PA24" s="18">
        <f t="shared" si="452"/>
        <v>6024</v>
      </c>
      <c r="PB24" s="18">
        <f t="shared" si="452"/>
        <v>6014</v>
      </c>
      <c r="PC24" s="20"/>
      <c r="PD24" s="18">
        <f>PA24+8</f>
        <v>6032</v>
      </c>
      <c r="PE24" s="18">
        <f>PB24+4</f>
        <v>6018</v>
      </c>
      <c r="PF24" s="20"/>
      <c r="PG24" s="18">
        <f>PD24+8</f>
        <v>6040</v>
      </c>
      <c r="PH24" s="18">
        <f>PE24</f>
        <v>6018</v>
      </c>
      <c r="PI24" s="20"/>
      <c r="PJ24" s="19"/>
      <c r="PK24" s="18">
        <f>PH24</f>
        <v>6018</v>
      </c>
      <c r="PL24" s="18">
        <f>PH24+8</f>
        <v>6026</v>
      </c>
      <c r="PM24" s="20"/>
      <c r="PN24" s="18">
        <f t="shared" si="453"/>
        <v>6018</v>
      </c>
      <c r="PO24" s="18">
        <f t="shared" si="453"/>
        <v>6026</v>
      </c>
      <c r="PP24" s="20"/>
      <c r="PQ24" s="18">
        <f t="shared" si="454"/>
        <v>6018</v>
      </c>
      <c r="PR24" s="18">
        <f t="shared" si="454"/>
        <v>6026</v>
      </c>
      <c r="PS24" s="20"/>
      <c r="PT24" s="18">
        <f>PQ24</f>
        <v>6018</v>
      </c>
      <c r="PU24" s="18">
        <f>PR24+1</f>
        <v>6027</v>
      </c>
      <c r="PV24" s="20"/>
      <c r="PW24" s="18">
        <f>PT24+8</f>
        <v>6026</v>
      </c>
      <c r="PX24" s="18">
        <f>PU24+7</f>
        <v>6034</v>
      </c>
      <c r="PY24" s="20"/>
      <c r="PZ24" s="18">
        <f>PW24+8</f>
        <v>6034</v>
      </c>
      <c r="QA24" s="18">
        <f>PX24</f>
        <v>6034</v>
      </c>
      <c r="QB24" s="20"/>
      <c r="QC24" s="19"/>
      <c r="QD24" s="18">
        <f>PZ24+15</f>
        <v>6049</v>
      </c>
      <c r="QE24" s="18">
        <f>QA24+3</f>
        <v>6037</v>
      </c>
      <c r="QF24" s="20"/>
      <c r="QG24" s="18">
        <f t="shared" si="455"/>
        <v>6049</v>
      </c>
      <c r="QH24" s="18">
        <f t="shared" si="455"/>
        <v>6037</v>
      </c>
      <c r="QI24" s="20"/>
      <c r="QJ24" s="18">
        <f>QG24+8</f>
        <v>6057</v>
      </c>
      <c r="QK24" s="18">
        <f>QH24+3</f>
        <v>6040</v>
      </c>
      <c r="QL24" s="20"/>
      <c r="QM24" s="18">
        <f>QJ24+8</f>
        <v>6065</v>
      </c>
      <c r="QN24" s="18">
        <f>QK24+2</f>
        <v>6042</v>
      </c>
      <c r="QO24" s="20"/>
      <c r="QP24" s="18">
        <f>QM24+8</f>
        <v>6073</v>
      </c>
      <c r="QQ24" s="18">
        <f>QN24+6</f>
        <v>6048</v>
      </c>
      <c r="QR24" s="20"/>
      <c r="QS24" s="18">
        <f>QP24+8</f>
        <v>6081</v>
      </c>
      <c r="QT24" s="18">
        <f>QQ24+1</f>
        <v>6049</v>
      </c>
      <c r="QU24" s="20"/>
      <c r="QV24" s="19"/>
      <c r="QW24" s="18">
        <f>QS24+8</f>
        <v>6089</v>
      </c>
      <c r="QX24" s="18">
        <f>QT24</f>
        <v>6049</v>
      </c>
      <c r="QY24" s="20"/>
      <c r="QZ24" s="18">
        <f>QW24</f>
        <v>6089</v>
      </c>
      <c r="RA24" s="18">
        <f>QX24+2</f>
        <v>6051</v>
      </c>
      <c r="RB24" s="20"/>
      <c r="RC24" s="19"/>
      <c r="RD24" s="18">
        <f>QZ24</f>
        <v>6089</v>
      </c>
      <c r="RE24" s="18">
        <f>RA24+1</f>
        <v>6052</v>
      </c>
      <c r="RF24" s="20"/>
      <c r="RG24" s="18">
        <f>RD24+8</f>
        <v>6097</v>
      </c>
      <c r="RH24" s="18">
        <f>RE24+2</f>
        <v>6054</v>
      </c>
      <c r="RI24" s="20"/>
      <c r="RJ24" s="18">
        <f>RG24</f>
        <v>6097</v>
      </c>
      <c r="RK24" s="18">
        <f>RH24</f>
        <v>6054</v>
      </c>
      <c r="RL24" s="20"/>
      <c r="RM24" s="19"/>
      <c r="RN24" s="18">
        <f>RJ24+5</f>
        <v>6102</v>
      </c>
      <c r="RO24" s="18">
        <f>RK24+5</f>
        <v>6059</v>
      </c>
      <c r="RP24" s="20"/>
      <c r="RQ24" s="18">
        <f>RN24</f>
        <v>6102</v>
      </c>
      <c r="RR24" s="18">
        <f>RO24+3</f>
        <v>6062</v>
      </c>
      <c r="RS24" s="20"/>
      <c r="RT24" s="18">
        <f>RQ24+8</f>
        <v>6110</v>
      </c>
      <c r="RU24" s="18">
        <f>RR24</f>
        <v>6062</v>
      </c>
      <c r="RV24" s="20"/>
      <c r="RW24" s="18">
        <f>RT24+5</f>
        <v>6115</v>
      </c>
      <c r="RX24" s="18">
        <f>RU24</f>
        <v>6062</v>
      </c>
      <c r="RY24" s="20"/>
      <c r="RZ24" s="18">
        <f>RW24+2</f>
        <v>6117</v>
      </c>
      <c r="SA24" s="18">
        <f>RX24+1</f>
        <v>6063</v>
      </c>
      <c r="SB24" s="20"/>
      <c r="SC24" s="18">
        <f>RZ24+6</f>
        <v>6123</v>
      </c>
      <c r="SD24" s="18">
        <f>SA24</f>
        <v>6063</v>
      </c>
      <c r="SE24" s="20"/>
      <c r="SF24" s="18">
        <f>SC24+8</f>
        <v>6131</v>
      </c>
      <c r="SG24" s="18">
        <f>SD24+3</f>
        <v>6066</v>
      </c>
      <c r="SH24" s="20"/>
      <c r="SI24" s="18">
        <f>SF24+5</f>
        <v>6136</v>
      </c>
      <c r="SJ24" s="18">
        <f>SG24+2</f>
        <v>6068</v>
      </c>
      <c r="SK24" s="20"/>
      <c r="SL24" s="18">
        <f>SI24+5</f>
        <v>6141</v>
      </c>
      <c r="SM24" s="18">
        <f>SJ24+1</f>
        <v>6069</v>
      </c>
      <c r="SN24" s="20"/>
      <c r="SO24" s="18">
        <f>SL24+5</f>
        <v>6146</v>
      </c>
      <c r="SP24" s="18">
        <f>SM24+2</f>
        <v>6071</v>
      </c>
      <c r="SQ24" s="20"/>
      <c r="SR24" s="19"/>
      <c r="SS24" s="19"/>
      <c r="ST24" s="18">
        <f>SO24+1</f>
        <v>6147</v>
      </c>
      <c r="SU24" s="18">
        <f>SP24+3</f>
        <v>6074</v>
      </c>
      <c r="SV24" s="20"/>
      <c r="SW24" s="18">
        <f>ST24+5</f>
        <v>6152</v>
      </c>
      <c r="SX24" s="18">
        <f>SU24+1</f>
        <v>6075</v>
      </c>
      <c r="SY24" s="20"/>
      <c r="SZ24" s="18">
        <f>SW24+1</f>
        <v>6153</v>
      </c>
      <c r="TA24" s="18">
        <f>SX24+2</f>
        <v>6077</v>
      </c>
      <c r="TB24" s="20"/>
      <c r="TC24" s="18">
        <f>SZ24</f>
        <v>6153</v>
      </c>
      <c r="TD24" s="18">
        <f>TA24+2</f>
        <v>6079</v>
      </c>
      <c r="TE24" s="20"/>
      <c r="TF24" s="18">
        <f>TC24</f>
        <v>6153</v>
      </c>
      <c r="TG24" s="18">
        <f>TD24+1</f>
        <v>6080</v>
      </c>
      <c r="TH24" s="20"/>
      <c r="TI24" s="18">
        <f>TF24+4</f>
        <v>6157</v>
      </c>
      <c r="TJ24" s="18">
        <f>TG24</f>
        <v>6080</v>
      </c>
      <c r="TK24" s="20"/>
      <c r="TL24" s="18">
        <f>TI24+5</f>
        <v>6162</v>
      </c>
      <c r="TM24" s="18">
        <f>TJ24</f>
        <v>6080</v>
      </c>
      <c r="TN24" s="20"/>
      <c r="TO24" s="18">
        <f>TL24+7</f>
        <v>6169</v>
      </c>
      <c r="TP24" s="18">
        <f>TM24</f>
        <v>6080</v>
      </c>
      <c r="TQ24" s="20"/>
      <c r="TR24" s="19"/>
      <c r="TS24" s="18">
        <f>TO24+9</f>
        <v>6178</v>
      </c>
      <c r="TT24" s="18">
        <f>TP24+7</f>
        <v>6087</v>
      </c>
      <c r="TU24" s="20"/>
      <c r="TV24" s="18">
        <f>TS24+9</f>
        <v>6187</v>
      </c>
      <c r="TW24" s="18">
        <f>TT24+4</f>
        <v>6091</v>
      </c>
      <c r="TX24" s="20"/>
      <c r="TY24" s="18">
        <f>TV24+9</f>
        <v>6196</v>
      </c>
      <c r="TZ24" s="18">
        <f>TW24+5</f>
        <v>6096</v>
      </c>
      <c r="UA24" s="20"/>
      <c r="UB24" s="18">
        <f>TY24+9</f>
        <v>6205</v>
      </c>
      <c r="UC24" s="18">
        <f>TZ24+2</f>
        <v>6098</v>
      </c>
      <c r="UD24" s="20"/>
      <c r="UE24" s="18">
        <f>UB24+9</f>
        <v>6214</v>
      </c>
      <c r="UF24" s="18">
        <f>UC24+4</f>
        <v>6102</v>
      </c>
      <c r="UG24" s="20"/>
      <c r="UH24" s="18">
        <f>UE24+9</f>
        <v>6223</v>
      </c>
      <c r="UI24" s="18">
        <f>UF24+4</f>
        <v>6106</v>
      </c>
      <c r="UJ24" s="20"/>
      <c r="UK24" s="19"/>
      <c r="UL24" s="19"/>
      <c r="UM24" s="18">
        <f>UH24</f>
        <v>6223</v>
      </c>
      <c r="UN24" s="18">
        <f>UI24+7</f>
        <v>6113</v>
      </c>
      <c r="UO24" s="20"/>
      <c r="UP24" s="18">
        <f>UM24+9</f>
        <v>6232</v>
      </c>
      <c r="UQ24" s="18">
        <f>UN24+1</f>
        <v>6114</v>
      </c>
      <c r="UR24" s="20"/>
      <c r="US24" s="18">
        <f>UP24</f>
        <v>6232</v>
      </c>
      <c r="UT24" s="18">
        <f>UQ24+5</f>
        <v>6119</v>
      </c>
      <c r="UU24" s="20"/>
      <c r="UV24" s="18">
        <f>US24+8</f>
        <v>6240</v>
      </c>
      <c r="UW24" s="18">
        <f>UT24</f>
        <v>6119</v>
      </c>
      <c r="UX24" s="20"/>
      <c r="UY24" s="18">
        <f>UV24+8</f>
        <v>6248</v>
      </c>
      <c r="UZ24" s="18">
        <f>UW24+1</f>
        <v>6120</v>
      </c>
      <c r="VA24" s="20"/>
      <c r="VB24" s="19"/>
      <c r="VC24" s="18">
        <f>UY24</f>
        <v>6248</v>
      </c>
      <c r="VD24" s="18">
        <f>UZ24+10</f>
        <v>6130</v>
      </c>
      <c r="VE24" s="20"/>
      <c r="VF24" s="18">
        <f>VC24+8</f>
        <v>6256</v>
      </c>
      <c r="VG24" s="18">
        <f>VD24+1</f>
        <v>6131</v>
      </c>
      <c r="VH24" s="20"/>
      <c r="VI24" s="18">
        <f>VF24</f>
        <v>6256</v>
      </c>
      <c r="VJ24" s="18">
        <f>VG24+2</f>
        <v>6133</v>
      </c>
      <c r="VK24" s="20"/>
      <c r="VL24" s="18">
        <f>VI24+8</f>
        <v>6264</v>
      </c>
      <c r="VM24" s="18">
        <f>VJ24</f>
        <v>6133</v>
      </c>
      <c r="VN24" s="20"/>
      <c r="VO24" s="18">
        <f>VL24</f>
        <v>6264</v>
      </c>
      <c r="VP24" s="18">
        <f>VM24</f>
        <v>6133</v>
      </c>
      <c r="VQ24" s="20"/>
      <c r="VR24" s="18">
        <f>VO24+8</f>
        <v>6272</v>
      </c>
      <c r="VS24" s="18">
        <f>VP24+2</f>
        <v>6135</v>
      </c>
      <c r="VT24" s="20"/>
      <c r="VU24" s="19"/>
      <c r="VV24" s="19"/>
      <c r="VW24" s="18">
        <f>VR24</f>
        <v>6272</v>
      </c>
      <c r="VX24" s="18">
        <f>VS24+1</f>
        <v>6136</v>
      </c>
      <c r="VY24" s="20"/>
      <c r="VZ24" s="18">
        <f>VW24+9</f>
        <v>6281</v>
      </c>
      <c r="WA24" s="18">
        <f>VX24+2</f>
        <v>6138</v>
      </c>
      <c r="WB24" s="20"/>
      <c r="WC24" s="18">
        <f>VZ24</f>
        <v>6281</v>
      </c>
      <c r="WD24" s="18">
        <f>WA24</f>
        <v>6138</v>
      </c>
      <c r="WE24" s="20"/>
      <c r="WF24" s="18">
        <f>WC24+9</f>
        <v>6290</v>
      </c>
      <c r="WG24" s="18">
        <f>WD24+3</f>
        <v>6141</v>
      </c>
      <c r="WH24" s="20"/>
      <c r="WI24" s="18">
        <f>WF24</f>
        <v>6290</v>
      </c>
      <c r="WJ24" s="18">
        <f>WG24+1</f>
        <v>6142</v>
      </c>
      <c r="WK24" s="20"/>
      <c r="WL24" s="18">
        <f>WI24</f>
        <v>6290</v>
      </c>
      <c r="WM24" s="18">
        <f>WJ24</f>
        <v>6142</v>
      </c>
      <c r="WN24" s="20"/>
      <c r="WO24" s="18">
        <f>WL24+9</f>
        <v>6299</v>
      </c>
      <c r="WP24" s="18">
        <f>WM24</f>
        <v>6142</v>
      </c>
      <c r="WQ24" s="20"/>
      <c r="WR24" s="18">
        <f>WO24</f>
        <v>6299</v>
      </c>
      <c r="WS24" s="18">
        <f>WP24+5</f>
        <v>6147</v>
      </c>
      <c r="WT24" s="20"/>
      <c r="WU24" s="18">
        <f>WR24</f>
        <v>6299</v>
      </c>
      <c r="WV24" s="18">
        <f>WS24</f>
        <v>6147</v>
      </c>
      <c r="WW24" s="20"/>
      <c r="WX24" s="18">
        <f>WU24</f>
        <v>6299</v>
      </c>
      <c r="WY24" s="18">
        <f>WV24</f>
        <v>6147</v>
      </c>
      <c r="WZ24" s="20"/>
      <c r="XA24" s="18">
        <f>WX24+9</f>
        <v>6308</v>
      </c>
      <c r="XB24" s="18">
        <f>WY24</f>
        <v>6147</v>
      </c>
      <c r="XC24" s="20"/>
      <c r="XD24" s="18">
        <f>XA24+9</f>
        <v>6317</v>
      </c>
      <c r="XE24" s="18">
        <f>XB24+1</f>
        <v>6148</v>
      </c>
      <c r="XF24" s="20"/>
      <c r="XG24" s="19"/>
      <c r="XH24" s="18">
        <f>XD24+8</f>
        <v>6325</v>
      </c>
      <c r="XI24" s="18">
        <f>XE24</f>
        <v>6148</v>
      </c>
      <c r="XJ24" s="20"/>
      <c r="XK24" s="18">
        <f>XH24+9</f>
        <v>6334</v>
      </c>
      <c r="XL24" s="18">
        <f>XI24</f>
        <v>6148</v>
      </c>
      <c r="XM24" s="20"/>
      <c r="XN24" s="18">
        <f>XK24</f>
        <v>6334</v>
      </c>
      <c r="XO24" s="18">
        <f>XL24</f>
        <v>6148</v>
      </c>
      <c r="XP24" s="20"/>
      <c r="XQ24" s="18">
        <f>XN24-30</f>
        <v>6304</v>
      </c>
      <c r="XR24" s="18">
        <f>XO24+2</f>
        <v>6150</v>
      </c>
      <c r="XS24" s="20"/>
      <c r="XT24" s="18">
        <f>XQ24+8</f>
        <v>6312</v>
      </c>
      <c r="XU24" s="18">
        <f>XR24</f>
        <v>6150</v>
      </c>
      <c r="XV24" s="20"/>
      <c r="XW24" s="18">
        <f>XT24+8</f>
        <v>6320</v>
      </c>
      <c r="XX24" s="18">
        <f>XU24+1</f>
        <v>6151</v>
      </c>
      <c r="XY24" s="20"/>
      <c r="XZ24" s="18">
        <f>XW24</f>
        <v>6320</v>
      </c>
      <c r="YA24" s="18">
        <f>XX24</f>
        <v>6151</v>
      </c>
      <c r="YB24" s="20"/>
      <c r="YC24" s="18">
        <f>XZ24</f>
        <v>6320</v>
      </c>
      <c r="YD24" s="18">
        <f>YA24</f>
        <v>6151</v>
      </c>
      <c r="YE24" s="20"/>
      <c r="YF24" s="18">
        <f>YC24+8</f>
        <v>6328</v>
      </c>
      <c r="YG24" s="18">
        <f>YD24</f>
        <v>6151</v>
      </c>
      <c r="YH24" s="20"/>
      <c r="YI24" s="18">
        <f>YF24+8</f>
        <v>6336</v>
      </c>
      <c r="YJ24" s="18">
        <f>YG24+1</f>
        <v>6152</v>
      </c>
      <c r="YK24" s="20"/>
      <c r="YL24" s="18">
        <f>YI24+8</f>
        <v>6344</v>
      </c>
      <c r="YM24" s="18">
        <f>YJ24</f>
        <v>6152</v>
      </c>
      <c r="YN24" s="20"/>
      <c r="YO24" s="18">
        <f>YL24+8</f>
        <v>6352</v>
      </c>
      <c r="YP24" s="18">
        <f>YM24</f>
        <v>6152</v>
      </c>
      <c r="YQ24" s="20"/>
      <c r="YR24" s="18">
        <f>YO24+8</f>
        <v>6360</v>
      </c>
      <c r="YS24" s="18">
        <f>YP24</f>
        <v>6152</v>
      </c>
      <c r="YT24" s="20"/>
      <c r="YU24" s="19"/>
      <c r="YV24" s="18">
        <f>YR24+8</f>
        <v>6368</v>
      </c>
      <c r="YW24" s="18">
        <f>YS24+3</f>
        <v>6155</v>
      </c>
      <c r="YX24" s="20"/>
      <c r="YY24" s="18">
        <f>YV24+8</f>
        <v>6376</v>
      </c>
      <c r="YZ24" s="18">
        <f>YW24+1</f>
        <v>6156</v>
      </c>
      <c r="ZA24" s="20"/>
      <c r="ZB24" s="18">
        <f>YY24+8</f>
        <v>6384</v>
      </c>
      <c r="ZC24" s="18">
        <f>YZ24</f>
        <v>6156</v>
      </c>
      <c r="ZD24" s="20"/>
      <c r="ZE24" s="18">
        <f>ZB24+8</f>
        <v>6392</v>
      </c>
      <c r="ZF24" s="18">
        <f>ZC24+6</f>
        <v>6162</v>
      </c>
      <c r="ZG24" s="20"/>
      <c r="ZH24" s="18">
        <f>ZE24+8</f>
        <v>6400</v>
      </c>
      <c r="ZI24" s="18">
        <f>ZF24+6</f>
        <v>6168</v>
      </c>
      <c r="ZJ24" s="20"/>
      <c r="ZK24" s="18">
        <f>ZH24+8</f>
        <v>6408</v>
      </c>
      <c r="ZL24" s="18">
        <f>ZI24+7</f>
        <v>6175</v>
      </c>
      <c r="ZM24" s="20"/>
      <c r="ZN24" s="18">
        <f>ZK24</f>
        <v>6408</v>
      </c>
      <c r="ZO24" s="18">
        <f>ZL24</f>
        <v>6175</v>
      </c>
      <c r="ZP24" s="20"/>
      <c r="ZQ24" s="18">
        <f>ZN24+8</f>
        <v>6416</v>
      </c>
      <c r="ZR24" s="18">
        <f>ZO24+3</f>
        <v>6178</v>
      </c>
      <c r="ZS24" s="20"/>
      <c r="ZT24" s="18">
        <f>ZQ24+8</f>
        <v>6424</v>
      </c>
      <c r="ZU24" s="18">
        <f>ZR24+5</f>
        <v>6183</v>
      </c>
      <c r="ZV24" s="20"/>
      <c r="ZW24" s="18">
        <f>ZT24+8</f>
        <v>6432</v>
      </c>
      <c r="ZX24" s="18">
        <f>ZU24+3</f>
        <v>6186</v>
      </c>
      <c r="ZY24" s="20"/>
      <c r="ZZ24" s="18">
        <f>ZW24+8</f>
        <v>6440</v>
      </c>
      <c r="AAA24" s="18">
        <f>ZX24+1</f>
        <v>6187</v>
      </c>
      <c r="AAB24" s="20"/>
      <c r="AAC24" s="18">
        <f>ZZ24+8</f>
        <v>6448</v>
      </c>
      <c r="AAD24" s="18">
        <f>AAA24</f>
        <v>6187</v>
      </c>
      <c r="AAE24" s="20"/>
      <c r="AAF24" s="18">
        <f>AAC24+8</f>
        <v>6456</v>
      </c>
      <c r="AAG24" s="18">
        <f>AAD24+3</f>
        <v>6190</v>
      </c>
      <c r="AAH24" s="20"/>
      <c r="AAI24" s="19"/>
      <c r="AAJ24" s="18">
        <f>AAF24+8</f>
        <v>6464</v>
      </c>
      <c r="AAK24" s="18">
        <f>AAG24+4</f>
        <v>6194</v>
      </c>
      <c r="AAL24" s="20"/>
      <c r="AAM24" s="18">
        <f>AAJ24+8</f>
        <v>6472</v>
      </c>
      <c r="AAN24" s="18">
        <f>AAK24+1</f>
        <v>6195</v>
      </c>
      <c r="AAO24" s="20"/>
      <c r="AAP24" s="18">
        <f>AAM24+8</f>
        <v>6480</v>
      </c>
      <c r="AAQ24" s="18">
        <f>AAN24+12</f>
        <v>6207</v>
      </c>
      <c r="AAR24" s="20"/>
      <c r="AAS24" s="18">
        <f>AAP24+8</f>
        <v>6488</v>
      </c>
      <c r="AAT24" s="18">
        <f>AAQ24+4</f>
        <v>6211</v>
      </c>
      <c r="AAU24" s="20"/>
      <c r="AAV24" s="18">
        <f>AAS24+8</f>
        <v>6496</v>
      </c>
      <c r="AAW24" s="18">
        <f>AAT24+5</f>
        <v>6216</v>
      </c>
      <c r="AAX24" s="20"/>
      <c r="AAY24" s="18">
        <f>AAV24+8</f>
        <v>6504</v>
      </c>
      <c r="AAZ24" s="18">
        <f>AAW24+1</f>
        <v>6217</v>
      </c>
      <c r="ABA24" s="20"/>
      <c r="ABB24" s="19"/>
      <c r="ABC24" s="18">
        <f>AAY24+8</f>
        <v>6512</v>
      </c>
      <c r="ABD24" s="18">
        <f>AAZ24+3</f>
        <v>6220</v>
      </c>
      <c r="ABE24" s="20"/>
      <c r="ABF24" s="18">
        <f>ABC24+8</f>
        <v>6520</v>
      </c>
      <c r="ABG24" s="18">
        <f>ABD24+1</f>
        <v>6221</v>
      </c>
      <c r="ABH24" s="20"/>
      <c r="ABI24" s="18">
        <f>ABF24+8</f>
        <v>6528</v>
      </c>
      <c r="ABJ24" s="18">
        <f>ABG24+5</f>
        <v>6226</v>
      </c>
      <c r="ABK24" s="20"/>
      <c r="ABL24" s="18">
        <f>ABI24+8</f>
        <v>6536</v>
      </c>
      <c r="ABM24" s="18">
        <f>ABJ24+1</f>
        <v>6227</v>
      </c>
      <c r="ABN24" s="20"/>
      <c r="ABO24" s="18">
        <f>ABL24+8</f>
        <v>6544</v>
      </c>
      <c r="ABP24" s="18">
        <f>ABM24+2</f>
        <v>6229</v>
      </c>
      <c r="ABQ24" s="20"/>
      <c r="ABR24" s="18">
        <f>ABO24+8</f>
        <v>6552</v>
      </c>
      <c r="ABS24" s="18">
        <f>ABP24+5</f>
        <v>6234</v>
      </c>
      <c r="ABT24" s="20"/>
      <c r="ABU24" s="19"/>
      <c r="ABV24" s="18">
        <f>ABR24+8</f>
        <v>6560</v>
      </c>
      <c r="ABW24" s="18">
        <f>ABS24+8</f>
        <v>6242</v>
      </c>
      <c r="ABX24" s="20"/>
      <c r="ABY24" s="18">
        <f>ABV24+8</f>
        <v>6568</v>
      </c>
      <c r="ABZ24" s="18">
        <f>ABW24+6</f>
        <v>6248</v>
      </c>
      <c r="ACA24" s="20"/>
      <c r="ACB24" s="18">
        <f>ABY24+8</f>
        <v>6576</v>
      </c>
      <c r="ACC24" s="18">
        <f>ABZ24+8</f>
        <v>6256</v>
      </c>
      <c r="ACD24" s="20"/>
      <c r="ACE24" s="18">
        <f>ACB24+8</f>
        <v>6584</v>
      </c>
      <c r="ACF24" s="18">
        <f>ACC24+3</f>
        <v>6259</v>
      </c>
      <c r="ACG24" s="20"/>
      <c r="ACH24" s="18">
        <f>ACE24+8</f>
        <v>6592</v>
      </c>
      <c r="ACI24" s="18">
        <f>ACF24+9</f>
        <v>6268</v>
      </c>
      <c r="ACJ24" s="20"/>
      <c r="ACK24" s="18">
        <f>ACH24+8</f>
        <v>6600</v>
      </c>
      <c r="ACL24" s="18">
        <f>ACI24+11</f>
        <v>6279</v>
      </c>
      <c r="ACM24" s="20"/>
      <c r="ACN24" s="19"/>
      <c r="ACO24" s="18">
        <f>ACK24+8</f>
        <v>6608</v>
      </c>
      <c r="ACP24" s="18">
        <f>ACL24+7</f>
        <v>6286</v>
      </c>
      <c r="ACQ24" s="20"/>
      <c r="ACR24" s="18">
        <f>ACO24+8</f>
        <v>6616</v>
      </c>
      <c r="ACS24" s="18">
        <f>ACP24+14</f>
        <v>6300</v>
      </c>
      <c r="ACT24" s="20"/>
      <c r="ACU24" s="18">
        <f>ACR24+8</f>
        <v>6624</v>
      </c>
      <c r="ACV24" s="18">
        <f>ACS24+8</f>
        <v>6308</v>
      </c>
      <c r="ACW24" s="20"/>
      <c r="ACX24" s="18">
        <f>ACU24+20</f>
        <v>6644</v>
      </c>
      <c r="ACY24" s="18">
        <f>ACV24+10</f>
        <v>6318</v>
      </c>
      <c r="ACZ24" s="20"/>
      <c r="ADA24" s="18">
        <f>ACX24+11</f>
        <v>6655</v>
      </c>
      <c r="ADB24" s="18">
        <f>ACY24+10</f>
        <v>6328</v>
      </c>
      <c r="ADC24" s="20"/>
      <c r="ADD24" s="18">
        <f>ADA24+23</f>
        <v>6678</v>
      </c>
      <c r="ADE24" s="18">
        <f>ADB24+23</f>
        <v>6351</v>
      </c>
      <c r="ADF24" s="20"/>
      <c r="ADG24" s="19"/>
      <c r="ADH24" s="18">
        <f>ADD24+8</f>
        <v>6686</v>
      </c>
      <c r="ADI24" s="18">
        <f>ADE24+2</f>
        <v>6353</v>
      </c>
      <c r="ADJ24" s="20"/>
      <c r="ADK24" s="18">
        <f>ADH24+7</f>
        <v>6693</v>
      </c>
      <c r="ADL24" s="18">
        <f>ADI24+7</f>
        <v>6360</v>
      </c>
      <c r="ADM24" s="20"/>
      <c r="ADN24" s="18">
        <f>ADK24+9</f>
        <v>6702</v>
      </c>
      <c r="ADO24" s="18">
        <f>ADL24+6</f>
        <v>6366</v>
      </c>
      <c r="ADP24" s="20"/>
      <c r="ADQ24" s="18">
        <f>ADN24+7</f>
        <v>6709</v>
      </c>
      <c r="ADR24" s="18">
        <f>ADO24+1</f>
        <v>6367</v>
      </c>
      <c r="ADS24" s="20"/>
      <c r="ADT24" s="18">
        <f>ADQ24+8</f>
        <v>6717</v>
      </c>
      <c r="ADU24" s="18">
        <f>ADR24+5</f>
        <v>6372</v>
      </c>
      <c r="ADV24" s="20"/>
      <c r="ADW24" s="19"/>
      <c r="ADX24" s="19"/>
      <c r="ADY24" s="19"/>
      <c r="ADZ24" s="18">
        <f>ADT24+8</f>
        <v>6725</v>
      </c>
      <c r="AEA24" s="18">
        <f>ADU24+5</f>
        <v>6377</v>
      </c>
      <c r="AEB24" s="20"/>
      <c r="AEC24" s="18">
        <f>ADZ24+8</f>
        <v>6733</v>
      </c>
      <c r="AED24" s="18">
        <f>AEA24+3</f>
        <v>6380</v>
      </c>
      <c r="AEE24" s="20"/>
      <c r="AEF24" s="18">
        <f>AEC24+8</f>
        <v>6741</v>
      </c>
      <c r="AEG24" s="18">
        <f>AED24</f>
        <v>6380</v>
      </c>
      <c r="AEH24" s="20"/>
      <c r="AEI24" s="18">
        <f>AEF24+8</f>
        <v>6749</v>
      </c>
      <c r="AEJ24" s="19"/>
      <c r="AEK24" s="20"/>
      <c r="AEL24" s="18">
        <f>AEI24+8</f>
        <v>6757</v>
      </c>
      <c r="AEM24" s="18">
        <f>AEG24+7</f>
        <v>6387</v>
      </c>
      <c r="AEN24" s="20"/>
      <c r="AEO24" s="19"/>
      <c r="AEP24" s="18">
        <f>AEL24+8</f>
        <v>6765</v>
      </c>
      <c r="AEQ24" s="18">
        <f>AEM24+1</f>
        <v>6388</v>
      </c>
      <c r="AER24" s="20"/>
      <c r="AES24" s="18">
        <f>AEP24+8</f>
        <v>6773</v>
      </c>
      <c r="AET24" s="18">
        <f>AEQ24+11</f>
        <v>6399</v>
      </c>
      <c r="AEU24" s="20"/>
      <c r="AEV24" s="18">
        <f>AES24+8</f>
        <v>6781</v>
      </c>
      <c r="AEW24" s="18">
        <f>AET24+9</f>
        <v>6408</v>
      </c>
      <c r="AEX24" s="20"/>
      <c r="AEY24" s="18">
        <f>AEV24+8</f>
        <v>6789</v>
      </c>
      <c r="AEZ24" s="18">
        <f>AEW24+6</f>
        <v>6414</v>
      </c>
      <c r="AFA24" s="20"/>
      <c r="AFB24" s="18">
        <f>AEY24+8</f>
        <v>6797</v>
      </c>
      <c r="AFC24" s="18">
        <f>AEZ24+7</f>
        <v>6421</v>
      </c>
      <c r="AFD24" s="20"/>
      <c r="AFE24" s="18">
        <f>AFB24+8</f>
        <v>6805</v>
      </c>
      <c r="AFF24" s="18">
        <f>AFC24+2</f>
        <v>6423</v>
      </c>
      <c r="AFG24" s="20"/>
      <c r="AFH24" s="19"/>
      <c r="AFI24" s="18">
        <f>AFE24+8</f>
        <v>6813</v>
      </c>
      <c r="AFJ24" s="18">
        <f>AFF24+4</f>
        <v>6427</v>
      </c>
      <c r="AFK24" s="20"/>
      <c r="AFL24" s="18">
        <f>AFI24+8</f>
        <v>6821</v>
      </c>
      <c r="AFM24" s="18">
        <f>AFJ24+2</f>
        <v>6429</v>
      </c>
      <c r="AFN24" s="20"/>
      <c r="AFO24" s="18">
        <f>AFL24+8</f>
        <v>6829</v>
      </c>
      <c r="AFP24" s="18">
        <f>AFM24+6</f>
        <v>6435</v>
      </c>
      <c r="AFQ24" s="20"/>
      <c r="AFR24" s="18">
        <f>AFO24+8</f>
        <v>6837</v>
      </c>
      <c r="AFS24" s="18">
        <f>AFP24+1</f>
        <v>6436</v>
      </c>
      <c r="AFT24" s="20"/>
      <c r="AFU24" s="18">
        <f>AFR24+8</f>
        <v>6845</v>
      </c>
      <c r="AFV24" s="18">
        <f>AFS24</f>
        <v>6436</v>
      </c>
      <c r="AFW24" s="20"/>
      <c r="AFX24" s="18">
        <f>AFU24+8</f>
        <v>6853</v>
      </c>
      <c r="AFY24" s="18">
        <f>AFV24+2</f>
        <v>6438</v>
      </c>
      <c r="AFZ24" s="20"/>
      <c r="AGA24" s="18">
        <f>AFX24</f>
        <v>6853</v>
      </c>
      <c r="AGB24" s="18">
        <f>AFY24+1</f>
        <v>6439</v>
      </c>
      <c r="AGC24" s="20"/>
      <c r="AGD24" s="18">
        <f>AGA24+8</f>
        <v>6861</v>
      </c>
      <c r="AGE24" s="18">
        <f>AGB24</f>
        <v>6439</v>
      </c>
      <c r="AGF24" s="20"/>
      <c r="AGG24" s="18">
        <f>AGD24+8</f>
        <v>6869</v>
      </c>
      <c r="AGH24" s="18">
        <f>AGE24+1</f>
        <v>6440</v>
      </c>
      <c r="AGI24" s="20"/>
      <c r="AGJ24" s="18">
        <f>AGG24+8</f>
        <v>6877</v>
      </c>
      <c r="AGK24" s="18">
        <f>AGH24+3</f>
        <v>6443</v>
      </c>
      <c r="AGL24" s="20"/>
      <c r="AGM24" s="18">
        <f>AGJ24+8</f>
        <v>6885</v>
      </c>
      <c r="AGN24" s="18">
        <f>AGK24+3</f>
        <v>6446</v>
      </c>
      <c r="AGO24" s="20"/>
      <c r="AGP24" s="18">
        <f>AGM24+8</f>
        <v>6893</v>
      </c>
      <c r="AGQ24" s="18">
        <f>AGN24+2</f>
        <v>6448</v>
      </c>
      <c r="AGR24" s="20"/>
      <c r="AGS24" s="18">
        <f>AGP24+8</f>
        <v>6901</v>
      </c>
      <c r="AGT24" s="18">
        <f>AGQ24+5</f>
        <v>6453</v>
      </c>
      <c r="AGU24" s="20"/>
      <c r="AGV24" s="19"/>
      <c r="AGW24" s="18">
        <f>AGS24+8</f>
        <v>6909</v>
      </c>
      <c r="AGX24" s="18">
        <f>AGT24+10</f>
        <v>6463</v>
      </c>
      <c r="AGY24" s="20"/>
      <c r="AGZ24" s="18">
        <f>AGW24+8</f>
        <v>6917</v>
      </c>
      <c r="AHA24" s="18">
        <f>AGX24+4</f>
        <v>6467</v>
      </c>
      <c r="AHB24" s="20"/>
      <c r="AHC24" s="18">
        <f>AGZ24+8</f>
        <v>6925</v>
      </c>
      <c r="AHD24" s="18">
        <f>AHA24</f>
        <v>6467</v>
      </c>
      <c r="AHE24" s="20"/>
      <c r="AHF24" s="18">
        <f>AHC24+8</f>
        <v>6933</v>
      </c>
      <c r="AHG24" s="18">
        <f>AHD24+4</f>
        <v>6471</v>
      </c>
      <c r="AHH24" s="20"/>
      <c r="AHI24" s="18">
        <f>AHF24+8</f>
        <v>6941</v>
      </c>
      <c r="AHJ24" s="18">
        <f>AHG24</f>
        <v>6471</v>
      </c>
      <c r="AHK24" s="20"/>
      <c r="AHL24" s="18">
        <f>AHI24</f>
        <v>6941</v>
      </c>
      <c r="AHM24" s="18">
        <f>AHJ24+4</f>
        <v>6475</v>
      </c>
      <c r="AHN24" s="20"/>
      <c r="AHO24" s="19"/>
      <c r="AHP24" s="18">
        <f>AHL24+8</f>
        <v>6949</v>
      </c>
      <c r="AHQ24" s="18">
        <f>AHM24+3</f>
        <v>6478</v>
      </c>
      <c r="AHR24" s="20"/>
      <c r="AHS24" s="18">
        <f>AHP24</f>
        <v>6949</v>
      </c>
      <c r="AHT24" s="18">
        <f>AHQ24</f>
        <v>6478</v>
      </c>
      <c r="AHU24" s="20"/>
      <c r="AHV24" s="18">
        <f>AHS24</f>
        <v>6949</v>
      </c>
      <c r="AHW24" s="18">
        <f>AHT24+2</f>
        <v>6480</v>
      </c>
      <c r="AHX24" s="20"/>
      <c r="AHY24" s="18">
        <f>AHV24</f>
        <v>6949</v>
      </c>
      <c r="AHZ24" s="18">
        <f>AHW24+2</f>
        <v>6482</v>
      </c>
      <c r="AIA24" s="20"/>
      <c r="AIB24" s="18">
        <f>AHY24</f>
        <v>6949</v>
      </c>
      <c r="AIC24" s="18">
        <f>AHZ24</f>
        <v>6482</v>
      </c>
      <c r="AID24" s="20"/>
      <c r="AIE24" s="19"/>
      <c r="AIF24" s="19"/>
      <c r="AIG24" s="18">
        <f>AIB24+5</f>
        <v>6954</v>
      </c>
      <c r="AIH24" s="18">
        <f>AIC24+3</f>
        <v>6485</v>
      </c>
      <c r="AII24" s="20"/>
      <c r="AIJ24" s="18">
        <f>AIG24+5</f>
        <v>6959</v>
      </c>
      <c r="AIK24" s="18">
        <f>AIH24+2</f>
        <v>6487</v>
      </c>
      <c r="AIL24" s="20"/>
      <c r="AIM24" s="18">
        <f>AIJ24+5</f>
        <v>6964</v>
      </c>
      <c r="AIN24" s="18">
        <f>AIK24+8</f>
        <v>6495</v>
      </c>
      <c r="AIO24" s="20"/>
      <c r="AIP24" s="18">
        <f>AIM24+5</f>
        <v>6969</v>
      </c>
      <c r="AIQ24" s="18">
        <f>AIN24+1</f>
        <v>6496</v>
      </c>
      <c r="AIR24" s="20"/>
      <c r="AIS24" s="19"/>
      <c r="AIT24" s="18">
        <f>AIP24+8</f>
        <v>6977</v>
      </c>
      <c r="AIU24" s="18">
        <f>AIQ24+3</f>
        <v>6499</v>
      </c>
      <c r="AIV24" s="20"/>
      <c r="AIW24" s="18">
        <f t="shared" si="456"/>
        <v>6977</v>
      </c>
      <c r="AIX24" s="18">
        <f>AIU24+3</f>
        <v>6502</v>
      </c>
      <c r="AIY24" s="20"/>
      <c r="AIZ24" s="18">
        <f>AIW24+9</f>
        <v>6986</v>
      </c>
      <c r="AJA24" s="18">
        <f>AIX24+7</f>
        <v>6509</v>
      </c>
      <c r="AJB24" s="20"/>
      <c r="AJC24" s="18">
        <f>AIZ24+9</f>
        <v>6995</v>
      </c>
      <c r="AJD24" s="18">
        <f>AJA24+6</f>
        <v>6515</v>
      </c>
      <c r="AJE24" s="20"/>
      <c r="AJF24" s="18">
        <f>AJC24+9</f>
        <v>7004</v>
      </c>
      <c r="AJG24" s="18">
        <f>AJD24+6</f>
        <v>6521</v>
      </c>
      <c r="AJH24" s="20"/>
      <c r="AJI24" s="18">
        <f>AJF24+9</f>
        <v>7013</v>
      </c>
      <c r="AJJ24" s="18">
        <f>AJG24+9</f>
        <v>6530</v>
      </c>
      <c r="AJK24" s="20"/>
      <c r="AJL24" s="18">
        <f>AJI24+9</f>
        <v>7022</v>
      </c>
      <c r="AJM24" s="18">
        <f>AJJ24+1</f>
        <v>6531</v>
      </c>
      <c r="AJN24" s="20"/>
      <c r="AJO24" s="18">
        <f>AJL24+9</f>
        <v>7031</v>
      </c>
      <c r="AJP24" s="18">
        <f>AJM24+3</f>
        <v>6534</v>
      </c>
      <c r="AJQ24" s="20"/>
      <c r="AJR24" s="19"/>
      <c r="AJS24" s="18">
        <f>AJO24+8</f>
        <v>7039</v>
      </c>
      <c r="AJT24" s="18">
        <f>AJP24+4</f>
        <v>6538</v>
      </c>
      <c r="AJU24" s="20"/>
      <c r="AJV24" s="18">
        <f>AJS24+9</f>
        <v>7048</v>
      </c>
      <c r="AJW24" s="18">
        <f>AJT24+6</f>
        <v>6544</v>
      </c>
      <c r="AJX24" s="20"/>
      <c r="AJY24" s="18">
        <f>AJV24+9</f>
        <v>7057</v>
      </c>
      <c r="AJZ24" s="18">
        <f>AJW24+8</f>
        <v>6552</v>
      </c>
      <c r="AKA24" s="20"/>
      <c r="AKB24" s="18">
        <f>AJY24+9</f>
        <v>7066</v>
      </c>
      <c r="AKC24" s="18">
        <f>AJZ24+6</f>
        <v>6558</v>
      </c>
      <c r="AKD24" s="20"/>
      <c r="AKE24" s="18">
        <f>AKB24+9</f>
        <v>7075</v>
      </c>
      <c r="AKF24" s="18">
        <f>AKC24+4</f>
        <v>6562</v>
      </c>
      <c r="AKG24" s="20"/>
      <c r="AKH24" s="18">
        <f>AKE24+9</f>
        <v>7084</v>
      </c>
      <c r="AKI24" s="18">
        <f>AKF24+1</f>
        <v>6563</v>
      </c>
      <c r="AKJ24" s="20"/>
      <c r="AKK24" s="19"/>
      <c r="AKL24" s="18">
        <f>AKH24+8</f>
        <v>7092</v>
      </c>
      <c r="AKM24" s="18">
        <f>AKI24+4</f>
        <v>6567</v>
      </c>
      <c r="AKN24" s="20"/>
      <c r="AKO24" s="18">
        <f>AKL24+9</f>
        <v>7101</v>
      </c>
      <c r="AKP24" s="18">
        <f>AKM24+2</f>
        <v>6569</v>
      </c>
      <c r="AKQ24" s="20"/>
      <c r="AKR24" s="18">
        <f>AKO24+9</f>
        <v>7110</v>
      </c>
      <c r="AKS24" s="18">
        <f>AKP24</f>
        <v>6569</v>
      </c>
      <c r="AKT24" s="20"/>
      <c r="AKU24" s="18">
        <f>AKR24+9</f>
        <v>7119</v>
      </c>
      <c r="AKV24" s="18">
        <f>AKS24+7</f>
        <v>6576</v>
      </c>
      <c r="AKW24" s="20"/>
      <c r="AKX24" s="18">
        <f>AKU24+9</f>
        <v>7128</v>
      </c>
      <c r="AKY24" s="18">
        <f>AKV24+8</f>
        <v>6584</v>
      </c>
      <c r="AKZ24" s="20"/>
      <c r="ALA24" s="18">
        <f>AKX24+9</f>
        <v>7137</v>
      </c>
      <c r="ALB24" s="18">
        <f>AKY24+14</f>
        <v>6598</v>
      </c>
      <c r="ALC24" s="20"/>
      <c r="ALD24" s="19"/>
      <c r="ALE24" s="18">
        <f>ALA24+8</f>
        <v>7145</v>
      </c>
      <c r="ALF24" s="18">
        <f>ALB24+10</f>
        <v>6608</v>
      </c>
      <c r="ALG24" s="20"/>
      <c r="ALH24" s="18">
        <f>ALE24+9</f>
        <v>7154</v>
      </c>
      <c r="ALI24" s="18">
        <f>ALF24+3</f>
        <v>6611</v>
      </c>
      <c r="ALJ24" s="20"/>
      <c r="ALK24" s="18">
        <f>ALH24+9</f>
        <v>7163</v>
      </c>
      <c r="ALL24" s="18">
        <f>ALI24+4</f>
        <v>6615</v>
      </c>
      <c r="ALM24" s="20"/>
      <c r="ALN24" s="18">
        <f>ALK24+10</f>
        <v>7173</v>
      </c>
      <c r="ALO24" s="18">
        <f>ALL24+5</f>
        <v>6620</v>
      </c>
      <c r="ALP24" s="20"/>
      <c r="ALQ24" s="18">
        <f>ALN24+14</f>
        <v>7187</v>
      </c>
      <c r="ALR24" s="18">
        <f>ALO24+5</f>
        <v>6625</v>
      </c>
      <c r="ALS24" s="20"/>
      <c r="ALT24" s="18">
        <f>ALQ24+14</f>
        <v>7201</v>
      </c>
      <c r="ALU24" s="18">
        <f>ALR24+20</f>
        <v>6645</v>
      </c>
      <c r="ALV24" s="20"/>
      <c r="ALW24" s="19"/>
      <c r="ALX24" s="18">
        <f>ALT24+14</f>
        <v>7215</v>
      </c>
      <c r="ALY24" s="18">
        <f>ALU24+13</f>
        <v>6658</v>
      </c>
      <c r="ALZ24" s="20"/>
      <c r="AMA24" s="18">
        <f>ALX24+14</f>
        <v>7229</v>
      </c>
      <c r="AMB24" s="18">
        <f>ALY24+7</f>
        <v>6665</v>
      </c>
      <c r="AMC24" s="20"/>
      <c r="AMD24" s="18">
        <f>AMA24+9</f>
        <v>7238</v>
      </c>
      <c r="AME24" s="18">
        <f>AMB24+5</f>
        <v>6670</v>
      </c>
      <c r="AMF24" s="20"/>
      <c r="AMG24" s="18">
        <f>AMD24+9</f>
        <v>7247</v>
      </c>
      <c r="AMH24" s="18">
        <f>AME24+3</f>
        <v>6673</v>
      </c>
      <c r="AMI24" s="20"/>
      <c r="AMJ24" s="18">
        <f>AMG24+9</f>
        <v>7256</v>
      </c>
      <c r="AMK24" s="18">
        <f>AMH24+6</f>
        <v>6679</v>
      </c>
      <c r="AML24" s="20"/>
      <c r="AMM24" s="18">
        <f>AMJ24+9</f>
        <v>7265</v>
      </c>
      <c r="AMN24" s="18">
        <f>AMK24+6</f>
        <v>6685</v>
      </c>
      <c r="AMO24" s="20"/>
      <c r="AMP24" s="19"/>
      <c r="AMQ24" s="18">
        <f>AMM24+14</f>
        <v>7279</v>
      </c>
      <c r="AMR24" s="18">
        <f>AMN24</f>
        <v>6685</v>
      </c>
      <c r="AMS24" s="20"/>
      <c r="AMT24" s="18">
        <f>AMQ24+9</f>
        <v>7288</v>
      </c>
      <c r="AMU24" s="18">
        <f>AMR24</f>
        <v>6685</v>
      </c>
      <c r="AMV24" s="20"/>
      <c r="AMW24" s="18">
        <f>AMT24+9</f>
        <v>7297</v>
      </c>
      <c r="AMX24" s="18">
        <f>AMU24</f>
        <v>6685</v>
      </c>
      <c r="AMY24" s="20"/>
      <c r="AMZ24" s="18">
        <f>AMW24+9</f>
        <v>7306</v>
      </c>
      <c r="ANA24" s="18">
        <f>AMX24</f>
        <v>6685</v>
      </c>
      <c r="ANB24" s="20"/>
      <c r="ANC24" s="18">
        <f>AMZ24+13</f>
        <v>7319</v>
      </c>
      <c r="AND24" s="18">
        <f>ANA24</f>
        <v>6685</v>
      </c>
      <c r="ANE24" s="20"/>
      <c r="ANF24" s="18">
        <f>ANC24+13</f>
        <v>7332</v>
      </c>
      <c r="ANG24" s="18">
        <f>AND24+5</f>
        <v>6690</v>
      </c>
      <c r="ANH24" s="20"/>
      <c r="ANI24" s="19"/>
      <c r="ANJ24" s="18">
        <f>ANF24</f>
        <v>7332</v>
      </c>
      <c r="ANK24" s="18">
        <f>ANG24+12</f>
        <v>6702</v>
      </c>
      <c r="ANL24" s="20"/>
      <c r="ANM24" s="18">
        <f>ANJ24+13</f>
        <v>7345</v>
      </c>
      <c r="ANN24" s="18">
        <f>ANK24</f>
        <v>6702</v>
      </c>
      <c r="ANO24" s="20"/>
      <c r="ANP24" s="18">
        <f>ANM24+13</f>
        <v>7358</v>
      </c>
      <c r="ANQ24" s="18">
        <f>ANN24</f>
        <v>6702</v>
      </c>
      <c r="ANR24" s="20"/>
      <c r="ANS24" s="19"/>
      <c r="ANT24" s="18">
        <f>ANP24</f>
        <v>7358</v>
      </c>
      <c r="ANU24" s="18">
        <f>ANQ24</f>
        <v>6702</v>
      </c>
      <c r="ANV24" s="20"/>
      <c r="ANW24" s="18">
        <f>ANT24+13</f>
        <v>7371</v>
      </c>
      <c r="ANX24" s="18">
        <f>ANU24+4</f>
        <v>6706</v>
      </c>
      <c r="ANY24" s="20"/>
      <c r="ANZ24" s="18">
        <f>ANW24+13</f>
        <v>7384</v>
      </c>
      <c r="AOA24" s="18">
        <f>ANX24+3</f>
        <v>6709</v>
      </c>
      <c r="AOB24" s="20"/>
      <c r="AOC24" s="18">
        <f>ANZ24+4</f>
        <v>7388</v>
      </c>
      <c r="AOD24" s="18">
        <f>AOA24</f>
        <v>6709</v>
      </c>
      <c r="AOE24" s="20"/>
      <c r="AOF24" s="18">
        <f>AOC24+4</f>
        <v>7392</v>
      </c>
      <c r="AOG24" s="18">
        <f>AOD24</f>
        <v>6709</v>
      </c>
      <c r="AOH24" s="20"/>
      <c r="AOI24" s="18">
        <f>AOF24+4</f>
        <v>7396</v>
      </c>
      <c r="AOJ24" s="18">
        <f>AOG24+2</f>
        <v>6711</v>
      </c>
      <c r="AOK24" s="20"/>
      <c r="AOL24" s="18">
        <f>AOI24+4</f>
        <v>7400</v>
      </c>
      <c r="AOM24" s="18">
        <f>AOJ24+1</f>
        <v>6712</v>
      </c>
      <c r="AON24" s="20"/>
      <c r="AOO24" s="18">
        <f>AOL24</f>
        <v>7400</v>
      </c>
      <c r="AOP24" s="18">
        <f>AOM24</f>
        <v>6712</v>
      </c>
      <c r="AOQ24" s="20"/>
      <c r="AOR24" s="18">
        <f>AOO24</f>
        <v>7400</v>
      </c>
      <c r="AOS24" s="18">
        <f>AOP24</f>
        <v>6712</v>
      </c>
      <c r="AOT24" s="20"/>
      <c r="AOU24" s="19"/>
      <c r="AOV24" s="18">
        <f t="shared" ref="AOV24:AOV25" si="459">AOR24</f>
        <v>7400</v>
      </c>
      <c r="AOW24" s="18">
        <f>AOS24</f>
        <v>6712</v>
      </c>
      <c r="AOX24" s="20"/>
      <c r="AOY24" s="18">
        <f t="shared" si="457"/>
        <v>7400</v>
      </c>
      <c r="AOZ24" s="18">
        <f t="shared" si="457"/>
        <v>6712</v>
      </c>
      <c r="APA24" s="20"/>
      <c r="APB24" s="18">
        <f t="shared" si="457"/>
        <v>7400</v>
      </c>
      <c r="APC24" s="18">
        <f t="shared" si="457"/>
        <v>6712</v>
      </c>
      <c r="APD24" s="20"/>
      <c r="APE24" s="18">
        <f t="shared" si="457"/>
        <v>7400</v>
      </c>
      <c r="APF24" s="18">
        <f t="shared" si="457"/>
        <v>6712</v>
      </c>
      <c r="APG24" s="20"/>
      <c r="APH24" s="18">
        <f t="shared" si="457"/>
        <v>7400</v>
      </c>
      <c r="API24" s="18">
        <f t="shared" si="457"/>
        <v>6712</v>
      </c>
      <c r="APJ24" s="20"/>
      <c r="APK24" s="18">
        <f t="shared" si="457"/>
        <v>7400</v>
      </c>
      <c r="APL24" s="18">
        <f t="shared" si="457"/>
        <v>6712</v>
      </c>
      <c r="APM24" s="20"/>
      <c r="APN24" s="18">
        <f t="shared" si="457"/>
        <v>7400</v>
      </c>
      <c r="APO24" s="18">
        <f t="shared" si="457"/>
        <v>6712</v>
      </c>
      <c r="APP24" s="20"/>
      <c r="APQ24" s="14"/>
      <c r="APR24" s="14"/>
      <c r="APS24" s="14"/>
      <c r="APT24" s="14"/>
      <c r="APU24" s="18">
        <f t="shared" ref="APU24:APU25" si="460">APN24</f>
        <v>7400</v>
      </c>
      <c r="APV24" s="18">
        <f>APO24</f>
        <v>6712</v>
      </c>
      <c r="APW24" s="20"/>
      <c r="APX24" s="18">
        <f t="shared" si="458"/>
        <v>7400</v>
      </c>
      <c r="APY24" s="18">
        <f t="shared" si="458"/>
        <v>6712</v>
      </c>
      <c r="APZ24" s="20"/>
      <c r="AQA24" s="19"/>
      <c r="AQB24" s="18">
        <f t="shared" ref="AQB24:AQB25" si="461">APX24</f>
        <v>7400</v>
      </c>
      <c r="AQC24" s="18">
        <f>APY24</f>
        <v>6712</v>
      </c>
      <c r="AQD24" s="20"/>
      <c r="AQE24" s="18">
        <f>AQB24+4</f>
        <v>7404</v>
      </c>
      <c r="AQF24" s="18">
        <f t="shared" ref="AQF24" si="462">AQC24</f>
        <v>6712</v>
      </c>
      <c r="AQG24" s="20"/>
      <c r="AQH24" s="18">
        <f>AQE24+4</f>
        <v>7408</v>
      </c>
      <c r="AQI24" s="18">
        <f>AQF24+2</f>
        <v>6714</v>
      </c>
      <c r="AQJ24" s="20"/>
      <c r="AQK24" s="18">
        <f>AQH24+4</f>
        <v>7412</v>
      </c>
      <c r="AQL24" s="18">
        <f>AQI24+1</f>
        <v>6715</v>
      </c>
      <c r="AQM24" s="20"/>
      <c r="AQN24" s="18">
        <f>AQK24+4</f>
        <v>7416</v>
      </c>
      <c r="AQO24" s="18">
        <f>AQL24+1</f>
        <v>6716</v>
      </c>
      <c r="AQP24" s="20"/>
      <c r="AQQ24" s="18">
        <f>AQN24+4</f>
        <v>7420</v>
      </c>
      <c r="AQR24" s="18">
        <f>AQO24+3</f>
        <v>6719</v>
      </c>
      <c r="AQS24" s="20"/>
      <c r="AQT24" s="19"/>
      <c r="AQU24" s="18">
        <f>AQQ24+4</f>
        <v>7424</v>
      </c>
      <c r="AQV24" s="18">
        <f>AQR24+3</f>
        <v>6722</v>
      </c>
      <c r="AQW24" s="20"/>
      <c r="AQX24" s="18">
        <f>AQU24</f>
        <v>7424</v>
      </c>
      <c r="AQY24" s="18">
        <f>AQV24+4</f>
        <v>6726</v>
      </c>
      <c r="AQZ24" s="20"/>
      <c r="ARA24" s="18">
        <f>AQX24+9</f>
        <v>7433</v>
      </c>
      <c r="ARB24" s="18">
        <f>AQY24</f>
        <v>6726</v>
      </c>
      <c r="ARC24" s="20">
        <f>ARB23-AQO23</f>
        <v>44</v>
      </c>
      <c r="ARD24" s="18">
        <f>ARA24+9</f>
        <v>7442</v>
      </c>
      <c r="ARE24" s="18">
        <f>ARB24</f>
        <v>6726</v>
      </c>
      <c r="ARF24" s="20"/>
      <c r="ARG24" s="18">
        <f>ARD24+6</f>
        <v>7448</v>
      </c>
      <c r="ARH24" s="18">
        <f>ARE24+4</f>
        <v>6730</v>
      </c>
      <c r="ARI24" s="20"/>
      <c r="ARJ24" s="18">
        <f>ARG24+8</f>
        <v>7456</v>
      </c>
      <c r="ARK24" s="18">
        <f>ARH24+7</f>
        <v>6737</v>
      </c>
      <c r="ARL24" s="20"/>
      <c r="ARM24" s="19"/>
      <c r="ARN24" s="18">
        <f>ARJ24+7</f>
        <v>7463</v>
      </c>
      <c r="ARO24" s="18">
        <f>ARK24+5</f>
        <v>6742</v>
      </c>
      <c r="ARP24" s="20"/>
      <c r="ARQ24" s="18">
        <f>ARN24+4</f>
        <v>7467</v>
      </c>
      <c r="ARR24" s="18">
        <f>ARO24+4</f>
        <v>6746</v>
      </c>
      <c r="ARS24" s="20"/>
      <c r="ART24" s="18">
        <f>ARQ24+10</f>
        <v>7477</v>
      </c>
      <c r="ARU24" s="18">
        <f>ARR24+3</f>
        <v>6749</v>
      </c>
      <c r="ARV24" s="20"/>
      <c r="ARW24" s="18">
        <f>ART24+4</f>
        <v>7481</v>
      </c>
      <c r="ARX24" s="18">
        <f>ARU24</f>
        <v>6749</v>
      </c>
      <c r="ARY24" s="20"/>
      <c r="ARZ24" s="18">
        <f>ARW24+7</f>
        <v>7488</v>
      </c>
      <c r="ASA24" s="18">
        <f>ARX24+4</f>
        <v>6753</v>
      </c>
      <c r="ASB24" s="20"/>
      <c r="ASC24" s="18">
        <f>ARZ24+6</f>
        <v>7494</v>
      </c>
      <c r="ASD24" s="18">
        <f>ASA24+2</f>
        <v>6755</v>
      </c>
      <c r="ASE24" s="20"/>
      <c r="ASF24" s="19"/>
      <c r="ASG24" s="18">
        <f>ASC24+4</f>
        <v>7498</v>
      </c>
      <c r="ASH24" s="18">
        <f>ASD24+11</f>
        <v>6766</v>
      </c>
      <c r="ASI24" s="20"/>
      <c r="ASJ24" s="18">
        <f>ASG24+10</f>
        <v>7508</v>
      </c>
      <c r="ASK24" s="18">
        <f>ASH24+8</f>
        <v>6774</v>
      </c>
      <c r="ASL24" s="20"/>
      <c r="ASM24" s="18">
        <f>ASJ24+6</f>
        <v>7514</v>
      </c>
      <c r="ASN24" s="18">
        <f>ASK24+4</f>
        <v>6778</v>
      </c>
      <c r="ASO24" s="20"/>
      <c r="ASP24" s="18">
        <f>ASM24+6</f>
        <v>7520</v>
      </c>
      <c r="ASQ24" s="18">
        <f>ASN24+9</f>
        <v>6787</v>
      </c>
      <c r="ASR24" s="20"/>
      <c r="ASS24" s="18">
        <f>ASP24+6</f>
        <v>7526</v>
      </c>
      <c r="AST24" s="18">
        <f>ASQ24+12</f>
        <v>6799</v>
      </c>
      <c r="ASU24" s="20"/>
      <c r="ASV24" s="18">
        <f>ASS24+6</f>
        <v>7532</v>
      </c>
      <c r="ASW24" s="18">
        <f>AST24+8</f>
        <v>6807</v>
      </c>
      <c r="ASX24" s="20"/>
      <c r="ASY24" s="19"/>
      <c r="ASZ24" s="18">
        <f>ASV24+6</f>
        <v>7538</v>
      </c>
      <c r="ATA24" s="18">
        <f>ASW24</f>
        <v>6807</v>
      </c>
      <c r="ATB24" s="20"/>
      <c r="ATC24" s="18">
        <f>ASZ24</f>
        <v>7538</v>
      </c>
      <c r="ATD24" s="18">
        <f>ATA24</f>
        <v>6807</v>
      </c>
      <c r="ATE24" s="20"/>
      <c r="ATF24" s="18">
        <f>ATC24</f>
        <v>7538</v>
      </c>
      <c r="ATG24" s="18">
        <f>ATD24</f>
        <v>6807</v>
      </c>
      <c r="ATH24" s="20"/>
      <c r="ATI24" s="18">
        <f>ATF24</f>
        <v>7538</v>
      </c>
      <c r="ATJ24" s="18">
        <f>ATG24+2</f>
        <v>6809</v>
      </c>
      <c r="ATK24" s="20"/>
      <c r="ATL24" s="18">
        <f>ATI24+3</f>
        <v>7541</v>
      </c>
      <c r="ATM24" s="18">
        <f>ATJ24</f>
        <v>6809</v>
      </c>
      <c r="ATN24" s="20"/>
      <c r="ATO24" s="18">
        <f>ATL24+3</f>
        <v>7544</v>
      </c>
      <c r="ATP24" s="18">
        <f>ATM24+1</f>
        <v>6810</v>
      </c>
      <c r="ATQ24" s="20"/>
      <c r="ATR24" s="19"/>
      <c r="ATS24" s="18">
        <f>ATO24+2</f>
        <v>7546</v>
      </c>
      <c r="ATT24" s="18">
        <f>ATP24+1</f>
        <v>6811</v>
      </c>
      <c r="ATU24" s="20"/>
      <c r="ATV24" s="18">
        <f>ATS24+3</f>
        <v>7549</v>
      </c>
      <c r="ATW24" s="18">
        <f>ATT24+4</f>
        <v>6815</v>
      </c>
      <c r="ATX24" s="20"/>
      <c r="ATY24" s="18">
        <f>ATV24+3</f>
        <v>7552</v>
      </c>
      <c r="ATZ24" s="18">
        <f>ATW24+2</f>
        <v>6817</v>
      </c>
      <c r="AUA24" s="20"/>
      <c r="AUB24" s="18">
        <f>ATY24+3</f>
        <v>7555</v>
      </c>
      <c r="AUC24" s="18">
        <f>ATZ24</f>
        <v>6817</v>
      </c>
      <c r="AUD24" s="20"/>
      <c r="AUE24" s="18">
        <f>AUB24+3</f>
        <v>7558</v>
      </c>
      <c r="AUF24" s="18">
        <f>AUC24+5</f>
        <v>6822</v>
      </c>
      <c r="AUG24" s="20"/>
      <c r="AUH24" s="18">
        <f>AUE24+3</f>
        <v>7561</v>
      </c>
      <c r="AUI24" s="18">
        <f>AUF24+2</f>
        <v>6824</v>
      </c>
      <c r="AUJ24" s="20"/>
      <c r="AUK24" s="19"/>
      <c r="AUL24" s="18">
        <f>AUH24+6</f>
        <v>7567</v>
      </c>
      <c r="AUM24" s="18">
        <f>AUI24</f>
        <v>6824</v>
      </c>
      <c r="AUN24" s="20"/>
      <c r="AUO24" s="18">
        <f>AUL24+3</f>
        <v>7570</v>
      </c>
      <c r="AUP24" s="18">
        <f>AUM24</f>
        <v>6824</v>
      </c>
      <c r="AUQ24" s="20"/>
      <c r="AUR24" s="18">
        <f>AUO24+3</f>
        <v>7573</v>
      </c>
      <c r="AUS24" s="18">
        <f>AUP24+3</f>
        <v>6827</v>
      </c>
      <c r="AUT24" s="20"/>
      <c r="AUU24" s="18">
        <f>AUR24+4</f>
        <v>7577</v>
      </c>
      <c r="AUV24" s="18">
        <f>AUS24+2</f>
        <v>6829</v>
      </c>
      <c r="AUW24" s="20"/>
      <c r="AUX24" s="18">
        <f>AUU24+8</f>
        <v>7585</v>
      </c>
      <c r="AUY24" s="18">
        <f>AUV24+1</f>
        <v>6830</v>
      </c>
      <c r="AUZ24" s="20"/>
      <c r="AVA24" s="18">
        <f>AUX24+5</f>
        <v>7590</v>
      </c>
      <c r="AVB24" s="18">
        <f>AUY24+2</f>
        <v>6832</v>
      </c>
      <c r="AVC24" s="20"/>
      <c r="AVD24" s="19"/>
      <c r="AVE24" s="18">
        <f>AVA24+7</f>
        <v>7597</v>
      </c>
      <c r="AVF24" s="18">
        <f>AVB24+5</f>
        <v>6837</v>
      </c>
      <c r="AVG24" s="20"/>
      <c r="AVH24" s="18">
        <f>AVE24+5</f>
        <v>7602</v>
      </c>
      <c r="AVI24" s="18">
        <f>AVF24+3</f>
        <v>6840</v>
      </c>
      <c r="AVJ24" s="20"/>
      <c r="AVK24" s="18">
        <f>AVH24+5</f>
        <v>7607</v>
      </c>
      <c r="AVL24" s="18">
        <f>AVI24+7</f>
        <v>6847</v>
      </c>
      <c r="AVM24" s="20"/>
      <c r="AVN24" s="18">
        <f>AVK24+10</f>
        <v>7617</v>
      </c>
      <c r="AVO24" s="18">
        <f>AVL24+18</f>
        <v>6865</v>
      </c>
      <c r="AVP24" s="20"/>
      <c r="AVQ24" s="18">
        <f>AVN24+7</f>
        <v>7624</v>
      </c>
      <c r="AVR24" s="18">
        <f>AVO24+6</f>
        <v>6871</v>
      </c>
      <c r="AVS24" s="20"/>
      <c r="AVT24" s="18">
        <f>AVQ24+6</f>
        <v>7630</v>
      </c>
      <c r="AVU24" s="18">
        <f>AVR24+8</f>
        <v>6879</v>
      </c>
      <c r="AVV24" s="20"/>
      <c r="AVW24" s="19"/>
      <c r="AVX24" s="18">
        <f>AVT24+5</f>
        <v>7635</v>
      </c>
      <c r="AVY24" s="18">
        <f>AVU24+7</f>
        <v>6886</v>
      </c>
      <c r="AVZ24" s="20"/>
      <c r="AWA24" s="18">
        <f>AVX24+10</f>
        <v>7645</v>
      </c>
      <c r="AWB24" s="18">
        <f>AVY24+4</f>
        <v>6890</v>
      </c>
      <c r="AWC24" s="20"/>
      <c r="AWD24" s="18">
        <f>AWA24+10</f>
        <v>7655</v>
      </c>
      <c r="AWE24" s="18">
        <f>AWB24+2</f>
        <v>6892</v>
      </c>
      <c r="AWF24" s="20"/>
      <c r="AWG24" s="18">
        <f>AWD24+7</f>
        <v>7662</v>
      </c>
      <c r="AWH24" s="18">
        <f>AWE24+4</f>
        <v>6896</v>
      </c>
      <c r="AWI24" s="20"/>
      <c r="AWJ24" s="18"/>
      <c r="AWK24" s="18"/>
      <c r="AWL24" s="19"/>
      <c r="AWM24" s="18"/>
      <c r="AWN24" s="18"/>
      <c r="AWO24" s="18"/>
      <c r="AWP24" s="18"/>
      <c r="AWQ24" s="18"/>
      <c r="AWR24" s="18"/>
      <c r="AWS24" s="19"/>
      <c r="AWT24" s="18"/>
      <c r="AWU24" s="18"/>
      <c r="AWV24" s="18"/>
      <c r="AWW24" s="18"/>
      <c r="AWX24" s="18"/>
      <c r="AWY24" s="18"/>
      <c r="AWZ24" s="19"/>
      <c r="AXA24" s="18"/>
      <c r="AXB24" s="18"/>
      <c r="AXC24" s="18"/>
      <c r="AXD24" s="18"/>
      <c r="AXE24" s="18"/>
      <c r="AXF24" s="18"/>
      <c r="AXG24" s="19"/>
      <c r="AXH24" s="18"/>
      <c r="AXI24" s="18"/>
      <c r="AXJ24" s="18"/>
      <c r="AXK24" s="18"/>
      <c r="AXL24" s="18"/>
      <c r="AXM24" s="18"/>
      <c r="AXN24" s="19"/>
      <c r="AXO24" s="18"/>
      <c r="AXP24" s="18"/>
      <c r="AXQ24" s="18"/>
      <c r="AXR24" s="18"/>
      <c r="AXS24" s="18"/>
      <c r="AXT24" s="18"/>
      <c r="AXU24" s="19"/>
      <c r="AXV24" s="18"/>
      <c r="AXW24" s="18"/>
      <c r="AXX24" s="18"/>
      <c r="AXY24" s="18"/>
      <c r="AXZ24" s="18"/>
      <c r="AYA24" s="18"/>
      <c r="AYB24" s="19"/>
      <c r="AYC24" s="18"/>
      <c r="AYD24" s="18"/>
      <c r="AYE24" s="18"/>
      <c r="AYF24" s="18"/>
      <c r="AYG24" s="18"/>
      <c r="AYH24" s="18"/>
      <c r="AYI24" s="19"/>
      <c r="AYJ24" s="18"/>
      <c r="AYK24" s="18"/>
      <c r="AYL24" s="18"/>
      <c r="AYM24" s="18"/>
      <c r="AYN24" s="18"/>
      <c r="AYO24" s="18"/>
      <c r="AYP24" s="19"/>
      <c r="AYQ24" s="18"/>
      <c r="AYR24" s="18"/>
      <c r="AYS24" s="18"/>
      <c r="AYT24" s="18"/>
      <c r="AYU24" s="18"/>
      <c r="AYV24" s="18"/>
      <c r="AYW24" s="19"/>
      <c r="AYX24" s="18"/>
      <c r="AYY24" s="18"/>
      <c r="AYZ24" s="18"/>
      <c r="AZA24" s="18"/>
      <c r="AZB24" s="18"/>
      <c r="AZC24" s="18"/>
      <c r="AZD24" s="19"/>
      <c r="AZE24" s="18"/>
      <c r="AZF24" s="18"/>
      <c r="AZG24" s="18"/>
      <c r="AZH24" s="18"/>
      <c r="AZI24" s="18"/>
      <c r="AZJ24" s="18"/>
      <c r="AZK24" s="19"/>
      <c r="AZL24" s="18"/>
      <c r="AZM24" s="18"/>
      <c r="AZN24" s="18"/>
      <c r="AZO24" s="18"/>
      <c r="AZP24" s="18"/>
      <c r="AZQ24" s="18"/>
      <c r="AZR24" s="19"/>
      <c r="AZS24" s="18"/>
      <c r="AZT24" s="18"/>
      <c r="AZU24" s="18"/>
      <c r="AZV24" s="18"/>
      <c r="AZW24" s="18"/>
      <c r="AZX24" s="18"/>
      <c r="AZY24" s="19"/>
      <c r="AZZ24" s="18"/>
      <c r="BAA24" s="18"/>
      <c r="BAB24" s="18"/>
      <c r="BAC24" s="18"/>
      <c r="BAD24" s="18"/>
      <c r="BAE24" s="18"/>
      <c r="BAF24" s="19"/>
      <c r="BAG24" s="18"/>
      <c r="BAH24" s="18"/>
      <c r="BAI24" s="18"/>
      <c r="BAJ24" s="18"/>
      <c r="BAK24" s="18"/>
      <c r="BAL24" s="18"/>
      <c r="BAM24" s="19"/>
      <c r="BAN24" s="18"/>
      <c r="BAO24" s="18"/>
      <c r="BAP24" s="18"/>
      <c r="BAQ24" s="18"/>
      <c r="BAR24" s="18"/>
      <c r="BAS24" s="18"/>
      <c r="BAT24" s="19"/>
    </row>
    <row r="25" spans="1:1398">
      <c r="A25" t="s">
        <v>911</v>
      </c>
      <c r="B25" t="s">
        <v>913</v>
      </c>
      <c r="D25" s="22" t="s">
        <v>24</v>
      </c>
      <c r="E25" s="20"/>
      <c r="F25" s="18">
        <v>10605</v>
      </c>
      <c r="G25" s="18">
        <v>11413</v>
      </c>
      <c r="H25" s="20"/>
      <c r="I25" s="19"/>
      <c r="J25" s="18">
        <f>F25+8</f>
        <v>10613</v>
      </c>
      <c r="K25" s="18">
        <f>G25+11</f>
        <v>11424</v>
      </c>
      <c r="L25" s="20"/>
      <c r="M25" s="18">
        <f>J25+10</f>
        <v>10623</v>
      </c>
      <c r="N25" s="18">
        <f>K25+16</f>
        <v>11440</v>
      </c>
      <c r="O25" s="20"/>
      <c r="P25" s="18">
        <f>M25+10</f>
        <v>10633</v>
      </c>
      <c r="Q25" s="18">
        <f>N25+5</f>
        <v>11445</v>
      </c>
      <c r="R25" s="20"/>
      <c r="S25" s="18">
        <f>P25+10</f>
        <v>10643</v>
      </c>
      <c r="T25" s="18">
        <f>Q25+6</f>
        <v>11451</v>
      </c>
      <c r="U25" s="20"/>
      <c r="V25" s="18">
        <f>S25+8</f>
        <v>10651</v>
      </c>
      <c r="W25" s="18">
        <f>T25+11</f>
        <v>11462</v>
      </c>
      <c r="X25" s="20"/>
      <c r="Y25" s="18">
        <f>V25+8</f>
        <v>10659</v>
      </c>
      <c r="Z25" s="18">
        <f>W25+1</f>
        <v>11463</v>
      </c>
      <c r="AA25" s="20"/>
      <c r="AB25" s="19"/>
      <c r="AC25" s="18">
        <f>Y25+8</f>
        <v>10667</v>
      </c>
      <c r="AD25" s="18">
        <f>Z25+7</f>
        <v>11470</v>
      </c>
      <c r="AE25" s="20"/>
      <c r="AF25" s="18">
        <f>AC25+8</f>
        <v>10675</v>
      </c>
      <c r="AG25" s="18">
        <f>AD25+17</f>
        <v>11487</v>
      </c>
      <c r="AH25" s="20"/>
      <c r="AI25" s="18">
        <f>AF25+8</f>
        <v>10683</v>
      </c>
      <c r="AJ25" s="18">
        <f>AG25+14</f>
        <v>11501</v>
      </c>
      <c r="AK25" s="20"/>
      <c r="AL25" s="18">
        <f>AI25+13</f>
        <v>10696</v>
      </c>
      <c r="AM25" s="18">
        <f>AJ25+15</f>
        <v>11516</v>
      </c>
      <c r="AN25" s="20"/>
      <c r="AO25" s="18">
        <f>AL25+13</f>
        <v>10709</v>
      </c>
      <c r="AP25" s="18">
        <f>AM25+11</f>
        <v>11527</v>
      </c>
      <c r="AQ25" s="20"/>
      <c r="AR25" s="18">
        <f>AO25+13</f>
        <v>10722</v>
      </c>
      <c r="AS25" s="18">
        <f>AP25+2</f>
        <v>11529</v>
      </c>
      <c r="AT25" s="20"/>
      <c r="AU25" s="19"/>
      <c r="AV25" s="18">
        <f>AR25</f>
        <v>10722</v>
      </c>
      <c r="AW25" s="18">
        <f>AS25+2</f>
        <v>11531</v>
      </c>
      <c r="AX25" s="20"/>
      <c r="AY25" s="18">
        <f>AV25</f>
        <v>10722</v>
      </c>
      <c r="AZ25" s="18">
        <f>AW25+2</f>
        <v>11533</v>
      </c>
      <c r="BA25" s="20"/>
      <c r="BB25" s="18">
        <f>AY25</f>
        <v>10722</v>
      </c>
      <c r="BC25" s="18">
        <f>AZ25+1</f>
        <v>11534</v>
      </c>
      <c r="BD25" s="20"/>
      <c r="BE25" s="18">
        <f>BB25</f>
        <v>10722</v>
      </c>
      <c r="BF25" s="18">
        <f>BC25</f>
        <v>11534</v>
      </c>
      <c r="BG25" s="20"/>
      <c r="BH25" s="18">
        <f t="shared" si="417"/>
        <v>10722</v>
      </c>
      <c r="BI25" s="18">
        <f t="shared" si="417"/>
        <v>11534</v>
      </c>
      <c r="BJ25" s="20"/>
      <c r="BK25" s="18">
        <f t="shared" si="417"/>
        <v>10722</v>
      </c>
      <c r="BL25" s="18">
        <f t="shared" si="417"/>
        <v>11534</v>
      </c>
      <c r="BM25" s="20"/>
      <c r="BN25" s="19"/>
      <c r="BO25" s="18">
        <f t="shared" si="418"/>
        <v>10722</v>
      </c>
      <c r="BP25" s="18">
        <f t="shared" si="418"/>
        <v>11534</v>
      </c>
      <c r="BQ25" s="20"/>
      <c r="BR25" s="18">
        <f t="shared" si="419"/>
        <v>10722</v>
      </c>
      <c r="BS25" s="18">
        <f t="shared" si="419"/>
        <v>11534</v>
      </c>
      <c r="BT25" s="20"/>
      <c r="BU25" s="18">
        <f t="shared" si="419"/>
        <v>10722</v>
      </c>
      <c r="BV25" s="18">
        <f t="shared" si="419"/>
        <v>11534</v>
      </c>
      <c r="BW25" s="20"/>
      <c r="BX25" s="18">
        <f t="shared" si="419"/>
        <v>10722</v>
      </c>
      <c r="BY25" s="18">
        <f t="shared" si="419"/>
        <v>11534</v>
      </c>
      <c r="BZ25" s="20"/>
      <c r="CA25" s="18">
        <f t="shared" si="419"/>
        <v>10722</v>
      </c>
      <c r="CB25" s="18">
        <f t="shared" si="419"/>
        <v>11534</v>
      </c>
      <c r="CC25" s="20"/>
      <c r="CD25" s="18">
        <f t="shared" si="419"/>
        <v>10722</v>
      </c>
      <c r="CE25" s="18">
        <f t="shared" si="419"/>
        <v>11534</v>
      </c>
      <c r="CF25" s="20"/>
      <c r="CG25" s="19"/>
      <c r="CH25" s="19"/>
      <c r="CI25" s="18">
        <f t="shared" si="420"/>
        <v>10722</v>
      </c>
      <c r="CJ25" s="18">
        <f t="shared" si="420"/>
        <v>11534</v>
      </c>
      <c r="CK25" s="20"/>
      <c r="CL25" s="19"/>
      <c r="CM25" s="18">
        <f t="shared" si="421"/>
        <v>10722</v>
      </c>
      <c r="CN25" s="18">
        <f t="shared" si="421"/>
        <v>11534</v>
      </c>
      <c r="CO25" s="20"/>
      <c r="CP25" s="18">
        <f t="shared" si="422"/>
        <v>10722</v>
      </c>
      <c r="CQ25" s="18">
        <f t="shared" si="422"/>
        <v>11534</v>
      </c>
      <c r="CR25" s="20"/>
      <c r="CS25" s="18">
        <f>CP25</f>
        <v>10722</v>
      </c>
      <c r="CT25" s="18">
        <f t="shared" si="422"/>
        <v>11534</v>
      </c>
      <c r="CU25" s="20"/>
      <c r="CV25" s="19"/>
      <c r="CW25" s="18">
        <f t="shared" si="423"/>
        <v>10722</v>
      </c>
      <c r="CX25" s="18">
        <f t="shared" si="423"/>
        <v>11534</v>
      </c>
      <c r="CY25" s="20"/>
      <c r="CZ25" s="18">
        <f t="shared" si="424"/>
        <v>10722</v>
      </c>
      <c r="DA25" s="18">
        <f t="shared" si="424"/>
        <v>11534</v>
      </c>
      <c r="DB25" s="20"/>
      <c r="DC25" s="18">
        <f t="shared" si="425"/>
        <v>10722</v>
      </c>
      <c r="DD25" s="18">
        <f t="shared" si="425"/>
        <v>11534</v>
      </c>
      <c r="DE25" s="20"/>
      <c r="DF25" s="18">
        <f t="shared" si="426"/>
        <v>10722</v>
      </c>
      <c r="DG25" s="18">
        <f t="shared" si="426"/>
        <v>11534</v>
      </c>
      <c r="DH25" s="20"/>
      <c r="DI25" s="18">
        <f t="shared" si="427"/>
        <v>10722</v>
      </c>
      <c r="DJ25" s="18">
        <f t="shared" si="427"/>
        <v>11534</v>
      </c>
      <c r="DK25" s="20"/>
      <c r="DL25" s="19"/>
      <c r="DM25" s="19"/>
      <c r="DN25" s="18">
        <f t="shared" si="428"/>
        <v>10722</v>
      </c>
      <c r="DO25" s="18">
        <f t="shared" si="428"/>
        <v>11534</v>
      </c>
      <c r="DP25" s="20"/>
      <c r="DQ25" s="18">
        <f t="shared" si="429"/>
        <v>10722</v>
      </c>
      <c r="DR25" s="18">
        <f t="shared" si="429"/>
        <v>11534</v>
      </c>
      <c r="DS25" s="20"/>
      <c r="DT25" s="18">
        <f t="shared" si="430"/>
        <v>10722</v>
      </c>
      <c r="DU25" s="18">
        <f t="shared" si="430"/>
        <v>11534</v>
      </c>
      <c r="DV25" s="20"/>
      <c r="DW25" s="18">
        <f t="shared" si="431"/>
        <v>10722</v>
      </c>
      <c r="DX25" s="18">
        <f t="shared" si="431"/>
        <v>11534</v>
      </c>
      <c r="DY25" s="20"/>
      <c r="DZ25" s="18">
        <f t="shared" si="432"/>
        <v>10722</v>
      </c>
      <c r="EA25" s="18">
        <f t="shared" si="432"/>
        <v>11534</v>
      </c>
      <c r="EB25" s="20"/>
      <c r="EC25" s="18">
        <f t="shared" si="433"/>
        <v>10722</v>
      </c>
      <c r="ED25" s="18">
        <f t="shared" si="433"/>
        <v>11534</v>
      </c>
      <c r="EE25" s="20"/>
      <c r="EF25" s="19"/>
      <c r="EG25" s="18">
        <f t="shared" si="434"/>
        <v>10722</v>
      </c>
      <c r="EH25" s="18">
        <f t="shared" si="434"/>
        <v>11534</v>
      </c>
      <c r="EI25" s="20"/>
      <c r="EJ25" s="18">
        <f t="shared" si="435"/>
        <v>10722</v>
      </c>
      <c r="EK25" s="18">
        <f t="shared" si="435"/>
        <v>11534</v>
      </c>
      <c r="EL25" s="20"/>
      <c r="EM25" s="18">
        <f t="shared" si="436"/>
        <v>10722</v>
      </c>
      <c r="EN25" s="18">
        <f t="shared" si="436"/>
        <v>11534</v>
      </c>
      <c r="EO25" s="20"/>
      <c r="EP25" s="18">
        <f t="shared" si="437"/>
        <v>10722</v>
      </c>
      <c r="EQ25" s="18">
        <f t="shared" si="437"/>
        <v>11534</v>
      </c>
      <c r="ER25" s="20"/>
      <c r="ES25" s="18">
        <f t="shared" si="438"/>
        <v>10722</v>
      </c>
      <c r="ET25" s="18">
        <f t="shared" si="438"/>
        <v>11534</v>
      </c>
      <c r="EU25" s="20"/>
      <c r="EV25" s="18">
        <f t="shared" si="439"/>
        <v>10722</v>
      </c>
      <c r="EW25" s="18">
        <f t="shared" si="439"/>
        <v>11534</v>
      </c>
      <c r="EX25" s="20"/>
      <c r="EY25" s="18">
        <f t="shared" si="440"/>
        <v>10722</v>
      </c>
      <c r="EZ25" s="18">
        <f t="shared" si="440"/>
        <v>11534</v>
      </c>
      <c r="FA25" s="20"/>
      <c r="FB25" s="18">
        <f t="shared" si="441"/>
        <v>10722</v>
      </c>
      <c r="FC25" s="18">
        <f t="shared" si="441"/>
        <v>11534</v>
      </c>
      <c r="FD25" s="20"/>
      <c r="FE25" s="18">
        <f t="shared" si="442"/>
        <v>10722</v>
      </c>
      <c r="FF25" s="18">
        <f t="shared" si="442"/>
        <v>11534</v>
      </c>
      <c r="FG25" s="20"/>
      <c r="FH25" s="18">
        <f t="shared" si="443"/>
        <v>10722</v>
      </c>
      <c r="FI25" s="18">
        <f t="shared" si="443"/>
        <v>11534</v>
      </c>
      <c r="FJ25" s="20"/>
      <c r="FK25" s="19"/>
      <c r="FL25" s="19"/>
      <c r="FM25" s="19"/>
      <c r="FN25" s="19"/>
      <c r="FO25" s="18">
        <f t="shared" si="444"/>
        <v>10722</v>
      </c>
      <c r="FP25" s="18">
        <f t="shared" si="444"/>
        <v>11534</v>
      </c>
      <c r="FQ25" s="20"/>
      <c r="FR25" s="18">
        <f t="shared" si="445"/>
        <v>10722</v>
      </c>
      <c r="FS25" s="18">
        <f t="shared" si="445"/>
        <v>11534</v>
      </c>
      <c r="FT25" s="20"/>
      <c r="FU25" s="18">
        <f>FR25</f>
        <v>10722</v>
      </c>
      <c r="FV25" s="18">
        <f>FS25+10</f>
        <v>11544</v>
      </c>
      <c r="FW25" s="20"/>
      <c r="FX25" s="19"/>
      <c r="FY25" s="18">
        <f>FU25+8</f>
        <v>10730</v>
      </c>
      <c r="FZ25" s="18">
        <f>FV25+20</f>
        <v>11564</v>
      </c>
      <c r="GA25" s="20"/>
      <c r="GB25" s="18">
        <f>FY25+15</f>
        <v>10745</v>
      </c>
      <c r="GC25" s="18">
        <f>FZ25</f>
        <v>11564</v>
      </c>
      <c r="GD25" s="20"/>
      <c r="GE25" s="19"/>
      <c r="GF25" s="18">
        <f>GB25+15</f>
        <v>10760</v>
      </c>
      <c r="GG25" s="18">
        <f>GC25+12</f>
        <v>11576</v>
      </c>
      <c r="GH25" s="20"/>
      <c r="GI25" s="18">
        <f>GF25+15</f>
        <v>10775</v>
      </c>
      <c r="GJ25" s="18">
        <f>GG25+10</f>
        <v>11586</v>
      </c>
      <c r="GK25" s="20"/>
      <c r="GL25" s="18">
        <f>GI25+15</f>
        <v>10790</v>
      </c>
      <c r="GM25" s="18">
        <f>GJ25+12</f>
        <v>11598</v>
      </c>
      <c r="GN25" s="20"/>
      <c r="GO25" s="18">
        <f>GL25+15</f>
        <v>10805</v>
      </c>
      <c r="GP25" s="18">
        <f>GM25+14</f>
        <v>11612</v>
      </c>
      <c r="GQ25" s="20"/>
      <c r="GR25" s="18">
        <f>GO25+15</f>
        <v>10820</v>
      </c>
      <c r="GS25" s="18">
        <f>GP25+30</f>
        <v>11642</v>
      </c>
      <c r="GT25" s="20"/>
      <c r="GU25" s="18">
        <f>GR25+15</f>
        <v>10835</v>
      </c>
      <c r="GV25" s="18">
        <f>GS25+54</f>
        <v>11696</v>
      </c>
      <c r="GW25" s="20"/>
      <c r="GX25" s="19"/>
      <c r="GY25" s="18">
        <f>GU25+15</f>
        <v>10850</v>
      </c>
      <c r="GZ25" s="18">
        <f>GV25+13</f>
        <v>11709</v>
      </c>
      <c r="HA25" s="20"/>
      <c r="HB25" s="18">
        <f>GY25+15</f>
        <v>10865</v>
      </c>
      <c r="HC25" s="18">
        <f>GZ25+4</f>
        <v>11713</v>
      </c>
      <c r="HD25" s="20"/>
      <c r="HE25" s="18">
        <f>HB25</f>
        <v>10865</v>
      </c>
      <c r="HF25" s="18">
        <f>HC25+1</f>
        <v>11714</v>
      </c>
      <c r="HG25" s="20"/>
      <c r="HH25" s="18">
        <f t="shared" si="446"/>
        <v>10865</v>
      </c>
      <c r="HI25" s="18">
        <f t="shared" si="446"/>
        <v>11714</v>
      </c>
      <c r="HJ25" s="20"/>
      <c r="HK25" s="18">
        <f>HH25+15</f>
        <v>10880</v>
      </c>
      <c r="HL25" s="18">
        <f>HI25+13</f>
        <v>11727</v>
      </c>
      <c r="HM25" s="20"/>
      <c r="HN25" s="18">
        <f>HK25</f>
        <v>10880</v>
      </c>
      <c r="HO25" s="18">
        <f>HL25+1</f>
        <v>11728</v>
      </c>
      <c r="HP25" s="20"/>
      <c r="HQ25" s="19"/>
      <c r="HR25" s="18">
        <f>HN25</f>
        <v>10880</v>
      </c>
      <c r="HS25" s="18">
        <f>HO25</f>
        <v>11728</v>
      </c>
      <c r="HT25" s="20"/>
      <c r="HU25" s="18">
        <f>HR25</f>
        <v>10880</v>
      </c>
      <c r="HV25" s="18">
        <f>HS25+5</f>
        <v>11733</v>
      </c>
      <c r="HW25" s="20"/>
      <c r="HX25" s="18">
        <f>HU25+8</f>
        <v>10888</v>
      </c>
      <c r="HY25" s="18">
        <f>HV25+7</f>
        <v>11740</v>
      </c>
      <c r="HZ25" s="20"/>
      <c r="IA25" s="18">
        <f>HX25+8</f>
        <v>10896</v>
      </c>
      <c r="IB25" s="18">
        <f>HY25+9</f>
        <v>11749</v>
      </c>
      <c r="IC25" s="20"/>
      <c r="ID25" s="18">
        <f>IA25+11</f>
        <v>10907</v>
      </c>
      <c r="IE25" s="18">
        <f>IB25+8</f>
        <v>11757</v>
      </c>
      <c r="IF25" s="20"/>
      <c r="IG25" s="18">
        <f>ID25+11</f>
        <v>10918</v>
      </c>
      <c r="IH25" s="18">
        <f>IE25+7</f>
        <v>11764</v>
      </c>
      <c r="II25" s="20"/>
      <c r="IJ25" s="19"/>
      <c r="IK25" s="18">
        <f>IG25+11</f>
        <v>10929</v>
      </c>
      <c r="IL25" s="18">
        <f>IH25+5</f>
        <v>11769</v>
      </c>
      <c r="IM25" s="20"/>
      <c r="IN25" s="18">
        <f>IK25+11</f>
        <v>10940</v>
      </c>
      <c r="IO25" s="18">
        <f>IL25+4</f>
        <v>11773</v>
      </c>
      <c r="IP25" s="20"/>
      <c r="IQ25" s="18">
        <f>IN25+11</f>
        <v>10951</v>
      </c>
      <c r="IR25" s="18">
        <f>IO25+11</f>
        <v>11784</v>
      </c>
      <c r="IS25" s="20"/>
      <c r="IT25" s="18">
        <f>IQ25+11</f>
        <v>10962</v>
      </c>
      <c r="IU25" s="18">
        <f>IR25+11</f>
        <v>11795</v>
      </c>
      <c r="IV25" s="20"/>
      <c r="IW25" s="18">
        <f>IT25+11</f>
        <v>10973</v>
      </c>
      <c r="IX25" s="18">
        <f>IU25+9</f>
        <v>11804</v>
      </c>
      <c r="IY25" s="20"/>
      <c r="IZ25" s="18">
        <f>IW25+11</f>
        <v>10984</v>
      </c>
      <c r="JA25" s="18">
        <f>IX25+17</f>
        <v>11821</v>
      </c>
      <c r="JB25" s="20"/>
      <c r="JC25" s="19"/>
      <c r="JD25" s="18">
        <f t="shared" si="447"/>
        <v>10984</v>
      </c>
      <c r="JE25" s="18">
        <f t="shared" si="447"/>
        <v>11821</v>
      </c>
      <c r="JF25" s="20"/>
      <c r="JG25" s="18">
        <f>JD25</f>
        <v>10984</v>
      </c>
      <c r="JH25" s="18">
        <f>JE25</f>
        <v>11821</v>
      </c>
      <c r="JI25" s="20"/>
      <c r="JJ25" s="18">
        <f>JG25+11</f>
        <v>10995</v>
      </c>
      <c r="JK25" s="18">
        <f>JH25+15</f>
        <v>11836</v>
      </c>
      <c r="JL25" s="20"/>
      <c r="JM25" s="18">
        <f>JJ25+11</f>
        <v>11006</v>
      </c>
      <c r="JN25" s="18">
        <f>JK25+5</f>
        <v>11841</v>
      </c>
      <c r="JO25" s="20"/>
      <c r="JP25" s="18">
        <f>JM25+11</f>
        <v>11017</v>
      </c>
      <c r="JQ25" s="18">
        <f>JN25+8</f>
        <v>11849</v>
      </c>
      <c r="JR25" s="20"/>
      <c r="JS25" s="18">
        <f>JP25+11</f>
        <v>11028</v>
      </c>
      <c r="JT25" s="18">
        <f>JQ25+12</f>
        <v>11861</v>
      </c>
      <c r="JU25" s="20"/>
      <c r="JV25" s="19"/>
      <c r="JW25" s="18">
        <f>JS25+11</f>
        <v>11039</v>
      </c>
      <c r="JX25" s="18">
        <f>JT25+28</f>
        <v>11889</v>
      </c>
      <c r="JY25" s="20"/>
      <c r="JZ25" s="18">
        <f>JW25+11</f>
        <v>11050</v>
      </c>
      <c r="KA25" s="18">
        <f>JX25+11</f>
        <v>11900</v>
      </c>
      <c r="KB25" s="20"/>
      <c r="KC25" s="18">
        <f>JZ25+11+27</f>
        <v>11088</v>
      </c>
      <c r="KD25" s="18">
        <f>KA25+20</f>
        <v>11920</v>
      </c>
      <c r="KE25" s="20"/>
      <c r="KF25" s="18">
        <f>KC25+11</f>
        <v>11099</v>
      </c>
      <c r="KG25" s="18">
        <f>KD25+13</f>
        <v>11933</v>
      </c>
      <c r="KH25" s="20"/>
      <c r="KI25" s="18">
        <f>KF25+11</f>
        <v>11110</v>
      </c>
      <c r="KJ25" s="18">
        <f>KG25+17</f>
        <v>11950</v>
      </c>
      <c r="KK25" s="20"/>
      <c r="KL25" s="18">
        <f>KI25+11</f>
        <v>11121</v>
      </c>
      <c r="KM25" s="18">
        <f>KJ25+14</f>
        <v>11964</v>
      </c>
      <c r="KN25" s="20"/>
      <c r="KO25" s="19"/>
      <c r="KP25" s="18">
        <f>KL25+8</f>
        <v>11129</v>
      </c>
      <c r="KQ25" s="18">
        <f>KM25+7</f>
        <v>11971</v>
      </c>
      <c r="KR25" s="20"/>
      <c r="KS25" s="18">
        <f>KP25+11</f>
        <v>11140</v>
      </c>
      <c r="KT25" s="18">
        <f>KQ25+2</f>
        <v>11973</v>
      </c>
      <c r="KU25" s="20"/>
      <c r="KV25" s="18">
        <f>KS25</f>
        <v>11140</v>
      </c>
      <c r="KW25" s="18">
        <f>KT25+1</f>
        <v>11974</v>
      </c>
      <c r="KX25" s="20"/>
      <c r="KY25" s="18">
        <f>KV25</f>
        <v>11140</v>
      </c>
      <c r="KZ25" s="18">
        <f>KW25+7</f>
        <v>11981</v>
      </c>
      <c r="LA25" s="20"/>
      <c r="LB25" s="18">
        <f>KY25</f>
        <v>11140</v>
      </c>
      <c r="LC25" s="18">
        <f>KZ25+1</f>
        <v>11982</v>
      </c>
      <c r="LD25" s="20"/>
      <c r="LE25" s="18">
        <f>LB25</f>
        <v>11140</v>
      </c>
      <c r="LF25" s="18">
        <f>LC25</f>
        <v>11982</v>
      </c>
      <c r="LG25" s="20"/>
      <c r="LH25" s="18">
        <f>LE25</f>
        <v>11140</v>
      </c>
      <c r="LI25" s="18">
        <f>LF25</f>
        <v>11982</v>
      </c>
      <c r="LJ25" s="20"/>
      <c r="LK25" s="18">
        <f t="shared" si="448"/>
        <v>11140</v>
      </c>
      <c r="LL25" s="18">
        <f t="shared" si="448"/>
        <v>11982</v>
      </c>
      <c r="LM25" s="20"/>
      <c r="LN25" s="19"/>
      <c r="LO25" s="19"/>
      <c r="LP25" s="19"/>
      <c r="LQ25" s="19"/>
      <c r="LR25" s="19"/>
      <c r="LS25" s="19"/>
      <c r="LT25" s="18">
        <f t="shared" si="449"/>
        <v>11140</v>
      </c>
      <c r="LU25" s="18">
        <f t="shared" si="449"/>
        <v>11982</v>
      </c>
      <c r="LV25" s="20"/>
      <c r="LW25" s="18">
        <f t="shared" si="450"/>
        <v>11140</v>
      </c>
      <c r="LX25" s="18">
        <f t="shared" si="450"/>
        <v>11982</v>
      </c>
      <c r="LY25" s="20"/>
      <c r="LZ25" s="18">
        <f t="shared" si="450"/>
        <v>11140</v>
      </c>
      <c r="MA25" s="18">
        <f t="shared" si="450"/>
        <v>11982</v>
      </c>
      <c r="MB25" s="20"/>
      <c r="MC25" s="18">
        <f>LZ25+16</f>
        <v>11156</v>
      </c>
      <c r="MD25" s="18">
        <f>MA25+17</f>
        <v>11999</v>
      </c>
      <c r="ME25" s="20"/>
      <c r="MF25" s="18">
        <f>MC25+16</f>
        <v>11172</v>
      </c>
      <c r="MG25" s="18">
        <f>MD25+9</f>
        <v>12008</v>
      </c>
      <c r="MH25" s="20"/>
      <c r="MI25" s="18">
        <f>MF25+16</f>
        <v>11188</v>
      </c>
      <c r="MJ25" s="18">
        <f>MG25+11</f>
        <v>12019</v>
      </c>
      <c r="MK25" s="20"/>
      <c r="ML25" s="19"/>
      <c r="MM25" s="18">
        <f>MI25+18</f>
        <v>11206</v>
      </c>
      <c r="MN25" s="18">
        <f>MJ25+40</f>
        <v>12059</v>
      </c>
      <c r="MO25" s="20"/>
      <c r="MP25" s="18">
        <f>MM25+16</f>
        <v>11222</v>
      </c>
      <c r="MQ25" s="18">
        <f>MN25+2</f>
        <v>12061</v>
      </c>
      <c r="MR25" s="20"/>
      <c r="MS25" s="18">
        <f>MP25</f>
        <v>11222</v>
      </c>
      <c r="MT25" s="18">
        <f>MQ25+1</f>
        <v>12062</v>
      </c>
      <c r="MU25" s="20"/>
      <c r="MV25" s="18">
        <f t="shared" si="451"/>
        <v>11222</v>
      </c>
      <c r="MW25" s="18">
        <f t="shared" si="451"/>
        <v>12062</v>
      </c>
      <c r="MX25" s="20"/>
      <c r="MY25" s="18">
        <f t="shared" si="451"/>
        <v>11222</v>
      </c>
      <c r="MZ25" s="18">
        <f t="shared" si="451"/>
        <v>12062</v>
      </c>
      <c r="NA25" s="20"/>
      <c r="NB25" s="18">
        <f>MY25+16</f>
        <v>11238</v>
      </c>
      <c r="NC25" s="18">
        <f t="shared" si="451"/>
        <v>12062</v>
      </c>
      <c r="ND25" s="20"/>
      <c r="NE25" s="19"/>
      <c r="NF25" s="18">
        <f>NB25+18</f>
        <v>11256</v>
      </c>
      <c r="NG25" s="18">
        <f>NC25</f>
        <v>12062</v>
      </c>
      <c r="NH25" s="20"/>
      <c r="NI25" s="18">
        <f>NF25+12</f>
        <v>11268</v>
      </c>
      <c r="NJ25" s="18">
        <f>NG25</f>
        <v>12062</v>
      </c>
      <c r="NK25" s="20"/>
      <c r="NL25" s="18">
        <f>NI25+15</f>
        <v>11283</v>
      </c>
      <c r="NM25" s="18">
        <f>NJ25</f>
        <v>12062</v>
      </c>
      <c r="NN25" s="20"/>
      <c r="NO25" s="18">
        <f>NL25</f>
        <v>11283</v>
      </c>
      <c r="NP25" s="18">
        <f>NM25+13</f>
        <v>12075</v>
      </c>
      <c r="NQ25" s="20"/>
      <c r="NR25" s="18">
        <f>NO25</f>
        <v>11283</v>
      </c>
      <c r="NS25" s="18">
        <f>NP25+1</f>
        <v>12076</v>
      </c>
      <c r="NT25" s="20"/>
      <c r="NU25" s="18">
        <f>NR25+20</f>
        <v>11303</v>
      </c>
      <c r="NV25" s="18">
        <f>NS25+17</f>
        <v>12093</v>
      </c>
      <c r="NW25" s="20"/>
      <c r="NX25" s="19"/>
      <c r="NY25" s="18">
        <f>NU25</f>
        <v>11303</v>
      </c>
      <c r="NZ25" s="18">
        <f>NV25+1</f>
        <v>12094</v>
      </c>
      <c r="OA25" s="20"/>
      <c r="OB25" s="18">
        <f>NY25</f>
        <v>11303</v>
      </c>
      <c r="OC25" s="18">
        <f>NZ25</f>
        <v>12094</v>
      </c>
      <c r="OD25" s="20"/>
      <c r="OE25" s="18">
        <f>OB25</f>
        <v>11303</v>
      </c>
      <c r="OF25" s="18">
        <f>OC25</f>
        <v>12094</v>
      </c>
      <c r="OG25" s="20"/>
      <c r="OH25" s="18">
        <f>OE25+16</f>
        <v>11319</v>
      </c>
      <c r="OI25" s="18">
        <f>OF25</f>
        <v>12094</v>
      </c>
      <c r="OJ25" s="20"/>
      <c r="OK25" s="18">
        <f>OH25+16</f>
        <v>11335</v>
      </c>
      <c r="OL25" s="18">
        <f>OI25</f>
        <v>12094</v>
      </c>
      <c r="OM25" s="20"/>
      <c r="ON25" s="18">
        <f>OK25+19</f>
        <v>11354</v>
      </c>
      <c r="OO25" s="18">
        <f>OL25</f>
        <v>12094</v>
      </c>
      <c r="OP25" s="20"/>
      <c r="OQ25" s="19"/>
      <c r="OR25" s="18">
        <f>OO25+16</f>
        <v>12110</v>
      </c>
      <c r="OS25" s="18">
        <f>OO25</f>
        <v>12094</v>
      </c>
      <c r="OT25" s="20"/>
      <c r="OU25" s="18">
        <f t="shared" si="452"/>
        <v>12110</v>
      </c>
      <c r="OV25" s="18">
        <f t="shared" si="452"/>
        <v>12094</v>
      </c>
      <c r="OW25" s="20"/>
      <c r="OX25" s="18">
        <f t="shared" si="452"/>
        <v>12110</v>
      </c>
      <c r="OY25" s="18">
        <f t="shared" si="452"/>
        <v>12094</v>
      </c>
      <c r="OZ25" s="20"/>
      <c r="PA25" s="18">
        <f t="shared" si="452"/>
        <v>12110</v>
      </c>
      <c r="PB25" s="18">
        <f>OY25+1</f>
        <v>12095</v>
      </c>
      <c r="PC25" s="20"/>
      <c r="PD25" s="18">
        <f>PA25+15</f>
        <v>12125</v>
      </c>
      <c r="PE25" s="18">
        <f>PB25+12</f>
        <v>12107</v>
      </c>
      <c r="PF25" s="20"/>
      <c r="PG25" s="18">
        <f>PD25+15</f>
        <v>12140</v>
      </c>
      <c r="PH25" s="18">
        <f>PE25</f>
        <v>12107</v>
      </c>
      <c r="PI25" s="20"/>
      <c r="PJ25" s="19"/>
      <c r="PK25" s="18">
        <f>PH25</f>
        <v>12107</v>
      </c>
      <c r="PL25" s="18">
        <f>PH25</f>
        <v>12107</v>
      </c>
      <c r="PM25" s="20"/>
      <c r="PN25" s="18">
        <f t="shared" si="453"/>
        <v>12107</v>
      </c>
      <c r="PO25" s="18">
        <f t="shared" si="453"/>
        <v>12107</v>
      </c>
      <c r="PP25" s="20"/>
      <c r="PQ25" s="18">
        <f t="shared" si="454"/>
        <v>12107</v>
      </c>
      <c r="PR25" s="18">
        <f t="shared" si="454"/>
        <v>12107</v>
      </c>
      <c r="PS25" s="20"/>
      <c r="PT25" s="18">
        <f>PQ25</f>
        <v>12107</v>
      </c>
      <c r="PU25" s="18">
        <f>PR25+3</f>
        <v>12110</v>
      </c>
      <c r="PV25" s="20"/>
      <c r="PW25" s="18">
        <f>PT25+15</f>
        <v>12122</v>
      </c>
      <c r="PX25" s="18">
        <f>PU25+7</f>
        <v>12117</v>
      </c>
      <c r="PY25" s="20"/>
      <c r="PZ25" s="18">
        <f>PW25+15</f>
        <v>12137</v>
      </c>
      <c r="QA25" s="18">
        <f>PX25+2</f>
        <v>12119</v>
      </c>
      <c r="QB25" s="20"/>
      <c r="QC25" s="19"/>
      <c r="QD25" s="18">
        <f>PZ25+15</f>
        <v>12152</v>
      </c>
      <c r="QE25" s="18">
        <f>QA25</f>
        <v>12119</v>
      </c>
      <c r="QF25" s="20"/>
      <c r="QG25" s="18">
        <f t="shared" si="455"/>
        <v>12152</v>
      </c>
      <c r="QH25" s="18">
        <f t="shared" si="455"/>
        <v>12119</v>
      </c>
      <c r="QI25" s="20"/>
      <c r="QJ25" s="18">
        <f>QG25+15</f>
        <v>12167</v>
      </c>
      <c r="QK25" s="18">
        <f>QH25+15</f>
        <v>12134</v>
      </c>
      <c r="QL25" s="20"/>
      <c r="QM25" s="18">
        <f>QJ25+15</f>
        <v>12182</v>
      </c>
      <c r="QN25" s="18">
        <f>QK25+2</f>
        <v>12136</v>
      </c>
      <c r="QO25" s="20"/>
      <c r="QP25" s="18">
        <f>QM25+15</f>
        <v>12197</v>
      </c>
      <c r="QQ25" s="18">
        <f>QN25</f>
        <v>12136</v>
      </c>
      <c r="QR25" s="20"/>
      <c r="QS25" s="18">
        <f>QP25+15</f>
        <v>12212</v>
      </c>
      <c r="QT25" s="18">
        <f>QQ25+18</f>
        <v>12154</v>
      </c>
      <c r="QU25" s="20"/>
      <c r="QV25" s="19"/>
      <c r="QW25" s="18">
        <f>QS25+15</f>
        <v>12227</v>
      </c>
      <c r="QX25" s="18">
        <f>QT25</f>
        <v>12154</v>
      </c>
      <c r="QY25" s="20"/>
      <c r="QZ25" s="18">
        <f>QW25</f>
        <v>12227</v>
      </c>
      <c r="RA25" s="18">
        <f>QX25</f>
        <v>12154</v>
      </c>
      <c r="RB25" s="20"/>
      <c r="RC25" s="19"/>
      <c r="RD25" s="18">
        <f>QZ25</f>
        <v>12227</v>
      </c>
      <c r="RE25" s="18">
        <f>RA25+1</f>
        <v>12155</v>
      </c>
      <c r="RF25" s="20"/>
      <c r="RG25" s="18">
        <f>RD25+15</f>
        <v>12242</v>
      </c>
      <c r="RH25" s="18">
        <f>RE25+17</f>
        <v>12172</v>
      </c>
      <c r="RI25" s="20"/>
      <c r="RJ25" s="18">
        <f>RG25</f>
        <v>12242</v>
      </c>
      <c r="RK25" s="18">
        <f>RH25+1</f>
        <v>12173</v>
      </c>
      <c r="RL25" s="20"/>
      <c r="RM25" s="19"/>
      <c r="RN25" s="18">
        <f>RJ25+10</f>
        <v>12252</v>
      </c>
      <c r="RO25" s="18">
        <f>RK25+6</f>
        <v>12179</v>
      </c>
      <c r="RP25" s="20"/>
      <c r="RQ25" s="18">
        <f>RN25</f>
        <v>12252</v>
      </c>
      <c r="RR25" s="18">
        <f>RO25</f>
        <v>12179</v>
      </c>
      <c r="RS25" s="20"/>
      <c r="RT25" s="18">
        <f>RQ25+15</f>
        <v>12267</v>
      </c>
      <c r="RU25" s="18">
        <f>RR25+7</f>
        <v>12186</v>
      </c>
      <c r="RV25" s="20"/>
      <c r="RW25" s="18">
        <f>RT25+8</f>
        <v>12275</v>
      </c>
      <c r="RX25" s="18">
        <f>RU25+2</f>
        <v>12188</v>
      </c>
      <c r="RY25" s="20"/>
      <c r="RZ25" s="18">
        <f>RW25+4</f>
        <v>12279</v>
      </c>
      <c r="SA25" s="18">
        <f>RX25+5</f>
        <v>12193</v>
      </c>
      <c r="SB25" s="20"/>
      <c r="SC25" s="18">
        <f>RZ25+10</f>
        <v>12289</v>
      </c>
      <c r="SD25" s="18">
        <f>SA25+2</f>
        <v>12195</v>
      </c>
      <c r="SE25" s="20"/>
      <c r="SF25" s="18">
        <f>SC25+15</f>
        <v>12304</v>
      </c>
      <c r="SG25" s="18">
        <f>SD25+3</f>
        <v>12198</v>
      </c>
      <c r="SH25" s="20"/>
      <c r="SI25" s="18">
        <f>SF25+10</f>
        <v>12314</v>
      </c>
      <c r="SJ25" s="18">
        <f>SG25+4</f>
        <v>12202</v>
      </c>
      <c r="SK25" s="20"/>
      <c r="SL25" s="18">
        <f>SI25+10</f>
        <v>12324</v>
      </c>
      <c r="SM25" s="18">
        <f>SJ25+7</f>
        <v>12209</v>
      </c>
      <c r="SN25" s="20"/>
      <c r="SO25" s="18">
        <f>SL25+20</f>
        <v>12344</v>
      </c>
      <c r="SP25" s="18">
        <f>SM25+2</f>
        <v>12211</v>
      </c>
      <c r="SQ25" s="20"/>
      <c r="SR25" s="19"/>
      <c r="SS25" s="19"/>
      <c r="ST25" s="18">
        <f>SO25+2</f>
        <v>12346</v>
      </c>
      <c r="SU25" s="18">
        <f>SP25</f>
        <v>12211</v>
      </c>
      <c r="SV25" s="20"/>
      <c r="SW25" s="18">
        <f>ST25+10</f>
        <v>12356</v>
      </c>
      <c r="SX25" s="18">
        <f>SU25+1</f>
        <v>12212</v>
      </c>
      <c r="SY25" s="20"/>
      <c r="SZ25" s="18">
        <f>SW25+2</f>
        <v>12358</v>
      </c>
      <c r="TA25" s="18">
        <f>SX25</f>
        <v>12212</v>
      </c>
      <c r="TB25" s="20"/>
      <c r="TC25" s="18">
        <f>SZ25</f>
        <v>12358</v>
      </c>
      <c r="TD25" s="18">
        <f>TA25+2</f>
        <v>12214</v>
      </c>
      <c r="TE25" s="20"/>
      <c r="TF25" s="18">
        <f>TC25</f>
        <v>12358</v>
      </c>
      <c r="TG25" s="18">
        <f>TD25+5</f>
        <v>12219</v>
      </c>
      <c r="TH25" s="20"/>
      <c r="TI25" s="18">
        <f>TF25+5</f>
        <v>12363</v>
      </c>
      <c r="TJ25" s="18">
        <f>TG25+3</f>
        <v>12222</v>
      </c>
      <c r="TK25" s="20"/>
      <c r="TL25" s="18">
        <f>TI25+6</f>
        <v>12369</v>
      </c>
      <c r="TM25" s="18">
        <f>TJ25+4</f>
        <v>12226</v>
      </c>
      <c r="TN25" s="20"/>
      <c r="TO25" s="18">
        <f>TL25+8</f>
        <v>12377</v>
      </c>
      <c r="TP25" s="18">
        <f>TM25+11</f>
        <v>12237</v>
      </c>
      <c r="TQ25" s="20"/>
      <c r="TR25" s="19"/>
      <c r="TS25" s="18">
        <f>TO25+10</f>
        <v>12387</v>
      </c>
      <c r="TT25" s="18">
        <f>TP25+5</f>
        <v>12242</v>
      </c>
      <c r="TU25" s="20"/>
      <c r="TV25" s="18">
        <f>TS25+10</f>
        <v>12397</v>
      </c>
      <c r="TW25" s="18">
        <f>TT25+5</f>
        <v>12247</v>
      </c>
      <c r="TX25" s="20"/>
      <c r="TY25" s="18">
        <f>TV25+10</f>
        <v>12407</v>
      </c>
      <c r="TZ25" s="18">
        <f>TW25+17</f>
        <v>12264</v>
      </c>
      <c r="UA25" s="20"/>
      <c r="UB25" s="18">
        <f>TY25+10</f>
        <v>12417</v>
      </c>
      <c r="UC25" s="18">
        <f>TZ25+11</f>
        <v>12275</v>
      </c>
      <c r="UD25" s="20"/>
      <c r="UE25" s="18">
        <f>UB25+10</f>
        <v>12427</v>
      </c>
      <c r="UF25" s="18">
        <f>UC25+3</f>
        <v>12278</v>
      </c>
      <c r="UG25" s="20"/>
      <c r="UH25" s="18">
        <f>UE25+10</f>
        <v>12437</v>
      </c>
      <c r="UI25" s="18">
        <f>UF25</f>
        <v>12278</v>
      </c>
      <c r="UJ25" s="20"/>
      <c r="UK25" s="19"/>
      <c r="UL25" s="19"/>
      <c r="UM25" s="18">
        <f>UH25</f>
        <v>12437</v>
      </c>
      <c r="UN25" s="18">
        <f>UI25+5</f>
        <v>12283</v>
      </c>
      <c r="UO25" s="20"/>
      <c r="UP25" s="18">
        <f>UM25+10</f>
        <v>12447</v>
      </c>
      <c r="UQ25" s="18">
        <f>UN25+2</f>
        <v>12285</v>
      </c>
      <c r="UR25" s="20"/>
      <c r="US25" s="18">
        <f>UP25</f>
        <v>12447</v>
      </c>
      <c r="UT25" s="18">
        <f>UQ25+6</f>
        <v>12291</v>
      </c>
      <c r="UU25" s="20"/>
      <c r="UV25" s="18">
        <f>US25+11</f>
        <v>12458</v>
      </c>
      <c r="UW25" s="18">
        <f>UT25+10</f>
        <v>12301</v>
      </c>
      <c r="UX25" s="20"/>
      <c r="UY25" s="18">
        <f>UV25+11</f>
        <v>12469</v>
      </c>
      <c r="UZ25" s="18">
        <f>UW25+5</f>
        <v>12306</v>
      </c>
      <c r="VA25" s="20"/>
      <c r="VB25" s="19"/>
      <c r="VC25" s="18">
        <f>UY25</f>
        <v>12469</v>
      </c>
      <c r="VD25" s="18">
        <f>UZ25+6</f>
        <v>12312</v>
      </c>
      <c r="VE25" s="20"/>
      <c r="VF25" s="18">
        <f>VC25+11</f>
        <v>12480</v>
      </c>
      <c r="VG25" s="18">
        <f>VD25+3</f>
        <v>12315</v>
      </c>
      <c r="VH25" s="20"/>
      <c r="VI25" s="18">
        <f>VF25</f>
        <v>12480</v>
      </c>
      <c r="VJ25" s="18">
        <f>VG25+2</f>
        <v>12317</v>
      </c>
      <c r="VK25" s="20"/>
      <c r="VL25" s="18">
        <f>VI25+11</f>
        <v>12491</v>
      </c>
      <c r="VM25" s="18">
        <f>VJ25+3</f>
        <v>12320</v>
      </c>
      <c r="VN25" s="20"/>
      <c r="VO25" s="18">
        <f>VL25</f>
        <v>12491</v>
      </c>
      <c r="VP25" s="18">
        <f>VM25+4</f>
        <v>12324</v>
      </c>
      <c r="VQ25" s="20"/>
      <c r="VR25" s="18">
        <f>VO25+11</f>
        <v>12502</v>
      </c>
      <c r="VS25" s="18">
        <f>VP25+2</f>
        <v>12326</v>
      </c>
      <c r="VT25" s="20"/>
      <c r="VU25" s="19"/>
      <c r="VV25" s="19"/>
      <c r="VW25" s="18">
        <f>VR25</f>
        <v>12502</v>
      </c>
      <c r="VX25" s="18">
        <f>VS25+3</f>
        <v>12329</v>
      </c>
      <c r="VY25" s="20"/>
      <c r="VZ25" s="18">
        <f>VW25+11</f>
        <v>12513</v>
      </c>
      <c r="WA25" s="18">
        <f>VX25+2</f>
        <v>12331</v>
      </c>
      <c r="WB25" s="20"/>
      <c r="WC25" s="18">
        <f>VZ25</f>
        <v>12513</v>
      </c>
      <c r="WD25" s="18">
        <f>WA25+13</f>
        <v>12344</v>
      </c>
      <c r="WE25" s="20"/>
      <c r="WF25" s="18">
        <f>WC25+10</f>
        <v>12523</v>
      </c>
      <c r="WG25" s="18">
        <f>WD25+1</f>
        <v>12345</v>
      </c>
      <c r="WH25" s="20"/>
      <c r="WI25" s="18">
        <f>WF25</f>
        <v>12523</v>
      </c>
      <c r="WJ25" s="18">
        <f>WG25+5</f>
        <v>12350</v>
      </c>
      <c r="WK25" s="20"/>
      <c r="WL25" s="18">
        <f>WI25</f>
        <v>12523</v>
      </c>
      <c r="WM25" s="18">
        <f>WJ25+4</f>
        <v>12354</v>
      </c>
      <c r="WN25" s="20"/>
      <c r="WO25" s="18">
        <f>WL25+10</f>
        <v>12533</v>
      </c>
      <c r="WP25" s="18">
        <f>WM25+2</f>
        <v>12356</v>
      </c>
      <c r="WQ25" s="20"/>
      <c r="WR25" s="18">
        <f>WO25</f>
        <v>12533</v>
      </c>
      <c r="WS25" s="18">
        <f>WP25+5</f>
        <v>12361</v>
      </c>
      <c r="WT25" s="20"/>
      <c r="WU25" s="18">
        <f>WR25</f>
        <v>12533</v>
      </c>
      <c r="WV25" s="18">
        <f>WS25+4</f>
        <v>12365</v>
      </c>
      <c r="WW25" s="20"/>
      <c r="WX25" s="18">
        <f>WU25</f>
        <v>12533</v>
      </c>
      <c r="WY25" s="18">
        <f>WV25+2</f>
        <v>12367</v>
      </c>
      <c r="WZ25" s="20"/>
      <c r="XA25" s="18">
        <f>WX25+10</f>
        <v>12543</v>
      </c>
      <c r="XB25" s="18">
        <f>WY25+2</f>
        <v>12369</v>
      </c>
      <c r="XC25" s="20"/>
      <c r="XD25" s="18">
        <f>XA25+10</f>
        <v>12553</v>
      </c>
      <c r="XE25" s="18">
        <f>XB25+3</f>
        <v>12372</v>
      </c>
      <c r="XF25" s="20"/>
      <c r="XG25" s="19"/>
      <c r="XH25" s="18">
        <f>XD25+11</f>
        <v>12564</v>
      </c>
      <c r="XI25" s="18">
        <f>XE25+2</f>
        <v>12374</v>
      </c>
      <c r="XJ25" s="20"/>
      <c r="XK25" s="18">
        <f>XH25+10</f>
        <v>12574</v>
      </c>
      <c r="XL25" s="18">
        <f>XI25+5</f>
        <v>12379</v>
      </c>
      <c r="XM25" s="20"/>
      <c r="XN25" s="18">
        <f>XK25</f>
        <v>12574</v>
      </c>
      <c r="XO25" s="18">
        <f>XL25+3</f>
        <v>12382</v>
      </c>
      <c r="XP25" s="20"/>
      <c r="XQ25" s="18">
        <f>XN25-50</f>
        <v>12524</v>
      </c>
      <c r="XR25" s="18">
        <f>XO25+1</f>
        <v>12383</v>
      </c>
      <c r="XS25" s="20"/>
      <c r="XT25" s="18">
        <f>XQ25+11</f>
        <v>12535</v>
      </c>
      <c r="XU25" s="18">
        <f>XR25+4</f>
        <v>12387</v>
      </c>
      <c r="XV25" s="20"/>
      <c r="XW25" s="18">
        <f>XT25+11</f>
        <v>12546</v>
      </c>
      <c r="XX25" s="18">
        <f>XU25+3</f>
        <v>12390</v>
      </c>
      <c r="XY25" s="20"/>
      <c r="XZ25" s="18">
        <f>XW25</f>
        <v>12546</v>
      </c>
      <c r="YA25" s="18">
        <f>XX25+1</f>
        <v>12391</v>
      </c>
      <c r="YB25" s="20"/>
      <c r="YC25" s="18">
        <f>XZ25</f>
        <v>12546</v>
      </c>
      <c r="YD25" s="18">
        <f>YA25+2</f>
        <v>12393</v>
      </c>
      <c r="YE25" s="20"/>
      <c r="YF25" s="18">
        <f>YC25+11</f>
        <v>12557</v>
      </c>
      <c r="YG25" s="18">
        <f>YD25+2</f>
        <v>12395</v>
      </c>
      <c r="YH25" s="20"/>
      <c r="YI25" s="18">
        <f>YF25+11</f>
        <v>12568</v>
      </c>
      <c r="YJ25" s="18">
        <f>YG25+1</f>
        <v>12396</v>
      </c>
      <c r="YK25" s="20"/>
      <c r="YL25" s="18">
        <f>YI25+15</f>
        <v>12583</v>
      </c>
      <c r="YM25" s="18">
        <f>YJ25+4</f>
        <v>12400</v>
      </c>
      <c r="YN25" s="20"/>
      <c r="YO25" s="18">
        <f>YL25+15</f>
        <v>12598</v>
      </c>
      <c r="YP25" s="18">
        <f>YM25+9</f>
        <v>12409</v>
      </c>
      <c r="YQ25" s="20"/>
      <c r="YR25" s="18">
        <f>YO25+15</f>
        <v>12613</v>
      </c>
      <c r="YS25" s="18">
        <f>YP25</f>
        <v>12409</v>
      </c>
      <c r="YT25" s="20"/>
      <c r="YU25" s="19"/>
      <c r="YV25" s="18">
        <f>YR25+15</f>
        <v>12628</v>
      </c>
      <c r="YW25" s="18">
        <f>YS25+8</f>
        <v>12417</v>
      </c>
      <c r="YX25" s="20"/>
      <c r="YY25" s="18">
        <f>YV25+11</f>
        <v>12639</v>
      </c>
      <c r="YZ25" s="18">
        <f>YW25+5</f>
        <v>12422</v>
      </c>
      <c r="ZA25" s="20"/>
      <c r="ZB25" s="18">
        <f>YY25+11</f>
        <v>12650</v>
      </c>
      <c r="ZC25" s="18">
        <f>YZ25+11</f>
        <v>12433</v>
      </c>
      <c r="ZD25" s="20"/>
      <c r="ZE25" s="18">
        <f>ZB25+11</f>
        <v>12661</v>
      </c>
      <c r="ZF25" s="18">
        <f>ZC25+11</f>
        <v>12444</v>
      </c>
      <c r="ZG25" s="20"/>
      <c r="ZH25" s="18">
        <f>ZE25+11</f>
        <v>12672</v>
      </c>
      <c r="ZI25" s="18">
        <f>ZF25+8</f>
        <v>12452</v>
      </c>
      <c r="ZJ25" s="20"/>
      <c r="ZK25" s="18">
        <f>ZH25+11</f>
        <v>12683</v>
      </c>
      <c r="ZL25" s="18">
        <f>ZI25+5</f>
        <v>12457</v>
      </c>
      <c r="ZM25" s="20"/>
      <c r="ZN25" s="18">
        <f>ZK25</f>
        <v>12683</v>
      </c>
      <c r="ZO25" s="18">
        <f>ZL25+2</f>
        <v>12459</v>
      </c>
      <c r="ZP25" s="20"/>
      <c r="ZQ25" s="18">
        <f>ZN25+15</f>
        <v>12698</v>
      </c>
      <c r="ZR25" s="18">
        <f>ZO25+4</f>
        <v>12463</v>
      </c>
      <c r="ZS25" s="20"/>
      <c r="ZT25" s="18">
        <f>ZQ25+15</f>
        <v>12713</v>
      </c>
      <c r="ZU25" s="18">
        <f>ZR25+10</f>
        <v>12473</v>
      </c>
      <c r="ZV25" s="20"/>
      <c r="ZW25" s="18">
        <f>ZT25+11</f>
        <v>12724</v>
      </c>
      <c r="ZX25" s="18">
        <f>ZU25+2</f>
        <v>12475</v>
      </c>
      <c r="ZY25" s="20"/>
      <c r="ZZ25" s="18">
        <f>ZW25+11</f>
        <v>12735</v>
      </c>
      <c r="AAA25" s="18">
        <f>ZX25+13</f>
        <v>12488</v>
      </c>
      <c r="AAB25" s="20"/>
      <c r="AAC25" s="18">
        <f>ZZ25+11</f>
        <v>12746</v>
      </c>
      <c r="AAD25" s="18">
        <f>AAA25+9</f>
        <v>12497</v>
      </c>
      <c r="AAE25" s="20"/>
      <c r="AAF25" s="18">
        <f>AAC25+11</f>
        <v>12757</v>
      </c>
      <c r="AAG25" s="18">
        <f>AAD25+6</f>
        <v>12503</v>
      </c>
      <c r="AAH25" s="20"/>
      <c r="AAI25" s="19"/>
      <c r="AAJ25" s="18">
        <f>AAF25+11</f>
        <v>12768</v>
      </c>
      <c r="AAK25" s="18">
        <f>AAG25+6</f>
        <v>12509</v>
      </c>
      <c r="AAL25" s="20"/>
      <c r="AAM25" s="18">
        <f>AAJ25+11</f>
        <v>12779</v>
      </c>
      <c r="AAN25" s="18">
        <f>AAK25+1</f>
        <v>12510</v>
      </c>
      <c r="AAO25" s="20"/>
      <c r="AAP25" s="18">
        <f>AAM25+11</f>
        <v>12790</v>
      </c>
      <c r="AAQ25" s="18">
        <f>AAN25+3</f>
        <v>12513</v>
      </c>
      <c r="AAR25" s="20"/>
      <c r="AAS25" s="18">
        <f>AAP25+11</f>
        <v>12801</v>
      </c>
      <c r="AAT25" s="18">
        <f>AAQ25+14</f>
        <v>12527</v>
      </c>
      <c r="AAU25" s="20"/>
      <c r="AAV25" s="18">
        <f>AAS25+11</f>
        <v>12812</v>
      </c>
      <c r="AAW25" s="18">
        <f>AAT25+10</f>
        <v>12537</v>
      </c>
      <c r="AAX25" s="20"/>
      <c r="AAY25" s="18">
        <f>AAV25+11</f>
        <v>12823</v>
      </c>
      <c r="AAZ25" s="18">
        <f>AAW25+6</f>
        <v>12543</v>
      </c>
      <c r="ABA25" s="20"/>
      <c r="ABB25" s="19"/>
      <c r="ABC25" s="18">
        <f>AAY25+11</f>
        <v>12834</v>
      </c>
      <c r="ABD25" s="18">
        <f>AAZ25+19</f>
        <v>12562</v>
      </c>
      <c r="ABE25" s="20"/>
      <c r="ABF25" s="18">
        <f>ABC25+11</f>
        <v>12845</v>
      </c>
      <c r="ABG25" s="18">
        <f>ABD25+10</f>
        <v>12572</v>
      </c>
      <c r="ABH25" s="20"/>
      <c r="ABI25" s="18">
        <f>ABF25+11</f>
        <v>12856</v>
      </c>
      <c r="ABJ25" s="18">
        <f>ABG25+18</f>
        <v>12590</v>
      </c>
      <c r="ABK25" s="20"/>
      <c r="ABL25" s="18">
        <f>ABI25+11</f>
        <v>12867</v>
      </c>
      <c r="ABM25" s="18">
        <f>ABJ25+13</f>
        <v>12603</v>
      </c>
      <c r="ABN25" s="20"/>
      <c r="ABO25" s="18">
        <f>ABL25+11</f>
        <v>12878</v>
      </c>
      <c r="ABP25" s="18">
        <f>ABM25+22</f>
        <v>12625</v>
      </c>
      <c r="ABQ25" s="20"/>
      <c r="ABR25" s="18">
        <f>ABO25+11</f>
        <v>12889</v>
      </c>
      <c r="ABS25" s="18">
        <f>ABP25+11</f>
        <v>12636</v>
      </c>
      <c r="ABT25" s="20"/>
      <c r="ABU25" s="19"/>
      <c r="ABV25" s="18">
        <f>ABR25+11</f>
        <v>12900</v>
      </c>
      <c r="ABW25" s="18">
        <f>ABS25+21</f>
        <v>12657</v>
      </c>
      <c r="ABX25" s="20"/>
      <c r="ABY25" s="18">
        <f>ABV25+11</f>
        <v>12911</v>
      </c>
      <c r="ABZ25" s="18">
        <f>ABW25+22</f>
        <v>12679</v>
      </c>
      <c r="ACA25" s="20"/>
      <c r="ACB25" s="18">
        <f>ABY25+11</f>
        <v>12922</v>
      </c>
      <c r="ACC25" s="18">
        <f>ABZ25+14</f>
        <v>12693</v>
      </c>
      <c r="ACD25" s="20"/>
      <c r="ACE25" s="18">
        <f>ACB25+11</f>
        <v>12933</v>
      </c>
      <c r="ACF25" s="18">
        <f>ACC25+31</f>
        <v>12724</v>
      </c>
      <c r="ACG25" s="20"/>
      <c r="ACH25" s="18">
        <f>ACE25+11</f>
        <v>12944</v>
      </c>
      <c r="ACI25" s="18">
        <f>ACF25+35</f>
        <v>12759</v>
      </c>
      <c r="ACJ25" s="20"/>
      <c r="ACK25" s="18">
        <f>ACH25+11</f>
        <v>12955</v>
      </c>
      <c r="ACL25" s="18">
        <f>ACI25+26</f>
        <v>12785</v>
      </c>
      <c r="ACM25" s="20"/>
      <c r="ACN25" s="19"/>
      <c r="ACO25" s="18">
        <f>ACK25+11</f>
        <v>12966</v>
      </c>
      <c r="ACP25" s="18">
        <f>ACL25+23</f>
        <v>12808</v>
      </c>
      <c r="ACQ25" s="20"/>
      <c r="ACR25" s="18">
        <f>ACO25+11</f>
        <v>12977</v>
      </c>
      <c r="ACS25" s="18">
        <f>ACP25+17</f>
        <v>12825</v>
      </c>
      <c r="ACT25" s="20"/>
      <c r="ACU25" s="18">
        <f>ACR25+11</f>
        <v>12988</v>
      </c>
      <c r="ACV25" s="18">
        <f>ACS25+16</f>
        <v>12841</v>
      </c>
      <c r="ACW25" s="20"/>
      <c r="ACX25" s="18">
        <f>ACU25+35</f>
        <v>13023</v>
      </c>
      <c r="ACY25" s="18">
        <f>ACV25+35</f>
        <v>12876</v>
      </c>
      <c r="ACZ25" s="20"/>
      <c r="ADA25" s="18">
        <f>ACX25+44</f>
        <v>13067</v>
      </c>
      <c r="ADB25" s="18">
        <f>ACY25+44</f>
        <v>12920</v>
      </c>
      <c r="ADC25" s="20"/>
      <c r="ADD25" s="18">
        <f>ADA25+27</f>
        <v>13094</v>
      </c>
      <c r="ADE25" s="18">
        <f>ADB25+27</f>
        <v>12947</v>
      </c>
      <c r="ADF25" s="20"/>
      <c r="ADG25" s="19"/>
      <c r="ADH25" s="18">
        <f>ADD25+22</f>
        <v>13116</v>
      </c>
      <c r="ADI25" s="18">
        <f>ADE25+28</f>
        <v>12975</v>
      </c>
      <c r="ADJ25" s="20"/>
      <c r="ADK25" s="18">
        <f>ADH25+20</f>
        <v>13136</v>
      </c>
      <c r="ADL25" s="18">
        <f>ADI25+19</f>
        <v>12994</v>
      </c>
      <c r="ADM25" s="20"/>
      <c r="ADN25" s="18">
        <f>ADK25+20</f>
        <v>13156</v>
      </c>
      <c r="ADO25" s="18">
        <f>ADL25+23</f>
        <v>13017</v>
      </c>
      <c r="ADP25" s="20"/>
      <c r="ADQ25" s="18">
        <f>ADN25+20</f>
        <v>13176</v>
      </c>
      <c r="ADR25" s="18">
        <f>ADO25+26</f>
        <v>13043</v>
      </c>
      <c r="ADS25" s="20"/>
      <c r="ADT25" s="18">
        <f>ADQ25+11</f>
        <v>13187</v>
      </c>
      <c r="ADU25" s="18">
        <f>ADR25+16</f>
        <v>13059</v>
      </c>
      <c r="ADV25" s="20"/>
      <c r="ADW25" s="19"/>
      <c r="ADX25" s="19"/>
      <c r="ADY25" s="19"/>
      <c r="ADZ25" s="18">
        <f>ADT25+11</f>
        <v>13198</v>
      </c>
      <c r="AEA25" s="18">
        <f>ADU25+20</f>
        <v>13079</v>
      </c>
      <c r="AEB25" s="20"/>
      <c r="AEC25" s="18">
        <f>ADZ25+11</f>
        <v>13209</v>
      </c>
      <c r="AED25" s="18">
        <f>AEA25+6</f>
        <v>13085</v>
      </c>
      <c r="AEE25" s="20"/>
      <c r="AEF25" s="18">
        <f>AEC25+11</f>
        <v>13220</v>
      </c>
      <c r="AEG25" s="18">
        <f>AED25+13</f>
        <v>13098</v>
      </c>
      <c r="AEH25" s="20"/>
      <c r="AEI25" s="18">
        <f>AEF25+11</f>
        <v>13231</v>
      </c>
      <c r="AEJ25" s="19"/>
      <c r="AEK25" s="20"/>
      <c r="AEL25" s="18">
        <f>AEI25+11</f>
        <v>13242</v>
      </c>
      <c r="AEM25" s="18">
        <f>AEG25+9</f>
        <v>13107</v>
      </c>
      <c r="AEN25" s="20"/>
      <c r="AEO25" s="19"/>
      <c r="AEP25" s="18">
        <f>AEL25+11</f>
        <v>13253</v>
      </c>
      <c r="AEQ25" s="18">
        <f>AEM25+28</f>
        <v>13135</v>
      </c>
      <c r="AER25" s="20"/>
      <c r="AES25" s="18">
        <f>AEP25+11</f>
        <v>13264</v>
      </c>
      <c r="AET25" s="18">
        <f>AEQ25+19</f>
        <v>13154</v>
      </c>
      <c r="AEU25" s="20"/>
      <c r="AEV25" s="18">
        <f>AES25+11</f>
        <v>13275</v>
      </c>
      <c r="AEW25" s="18">
        <f>AET25+13</f>
        <v>13167</v>
      </c>
      <c r="AEX25" s="20"/>
      <c r="AEY25" s="18">
        <f>AEV25+11</f>
        <v>13286</v>
      </c>
      <c r="AEZ25" s="18">
        <f>AEW25+18</f>
        <v>13185</v>
      </c>
      <c r="AFA25" s="20"/>
      <c r="AFB25" s="18">
        <f>AEY25+11</f>
        <v>13297</v>
      </c>
      <c r="AFC25" s="18">
        <f>AEZ25+3</f>
        <v>13188</v>
      </c>
      <c r="AFD25" s="20"/>
      <c r="AFE25" s="18">
        <f>AFB25+11</f>
        <v>13308</v>
      </c>
      <c r="AFF25" s="18">
        <f>AFC25+19</f>
        <v>13207</v>
      </c>
      <c r="AFG25" s="20"/>
      <c r="AFH25" s="19"/>
      <c r="AFI25" s="18">
        <f>AFE25+11</f>
        <v>13319</v>
      </c>
      <c r="AFJ25" s="18">
        <f>AFF25+12</f>
        <v>13219</v>
      </c>
      <c r="AFK25" s="20"/>
      <c r="AFL25" s="18">
        <f>AFI25+11</f>
        <v>13330</v>
      </c>
      <c r="AFM25" s="18">
        <f>AFJ25+12</f>
        <v>13231</v>
      </c>
      <c r="AFN25" s="20"/>
      <c r="AFO25" s="18">
        <f>AFL25+11</f>
        <v>13341</v>
      </c>
      <c r="AFP25" s="18">
        <f>AFM25+24</f>
        <v>13255</v>
      </c>
      <c r="AFQ25" s="20"/>
      <c r="AFR25" s="18">
        <f>AFO25+11</f>
        <v>13352</v>
      </c>
      <c r="AFS25" s="18">
        <f>AFP25+10</f>
        <v>13265</v>
      </c>
      <c r="AFT25" s="20"/>
      <c r="AFU25" s="18">
        <f>AFR25+11</f>
        <v>13363</v>
      </c>
      <c r="AFV25" s="18">
        <f>AFS25+15</f>
        <v>13280</v>
      </c>
      <c r="AFW25" s="20"/>
      <c r="AFX25" s="18">
        <f>AFU25+11</f>
        <v>13374</v>
      </c>
      <c r="AFY25" s="18">
        <f>AFV25+22</f>
        <v>13302</v>
      </c>
      <c r="AFZ25" s="20"/>
      <c r="AGA25" s="18">
        <f>AFX25</f>
        <v>13374</v>
      </c>
      <c r="AGB25" s="18">
        <f>AFY25+9</f>
        <v>13311</v>
      </c>
      <c r="AGC25" s="20"/>
      <c r="AGD25" s="18">
        <f>AGA25+11</f>
        <v>13385</v>
      </c>
      <c r="AGE25" s="18">
        <f>AGB25+14</f>
        <v>13325</v>
      </c>
      <c r="AGF25" s="20"/>
      <c r="AGG25" s="18">
        <f>AGD25+11</f>
        <v>13396</v>
      </c>
      <c r="AGH25" s="18">
        <f>AGE25+11</f>
        <v>13336</v>
      </c>
      <c r="AGI25" s="20"/>
      <c r="AGJ25" s="18">
        <f>AGG25+11</f>
        <v>13407</v>
      </c>
      <c r="AGK25" s="18">
        <f>AGH25+8</f>
        <v>13344</v>
      </c>
      <c r="AGL25" s="20"/>
      <c r="AGM25" s="18">
        <f>AGJ25+11</f>
        <v>13418</v>
      </c>
      <c r="AGN25" s="18">
        <f>AGK25+21</f>
        <v>13365</v>
      </c>
      <c r="AGO25" s="20"/>
      <c r="AGP25" s="18">
        <f>AGM25+11</f>
        <v>13429</v>
      </c>
      <c r="AGQ25" s="18">
        <f>AGN25+20</f>
        <v>13385</v>
      </c>
      <c r="AGR25" s="20"/>
      <c r="AGS25" s="18">
        <f>AGP25+11</f>
        <v>13440</v>
      </c>
      <c r="AGT25" s="18">
        <f>AGQ25+19</f>
        <v>13404</v>
      </c>
      <c r="AGU25" s="20"/>
      <c r="AGV25" s="19"/>
      <c r="AGW25" s="18">
        <f>AGS25+11</f>
        <v>13451</v>
      </c>
      <c r="AGX25" s="18">
        <f>AGT25+6</f>
        <v>13410</v>
      </c>
      <c r="AGY25" s="20"/>
      <c r="AGZ25" s="18">
        <f>AGW25+11</f>
        <v>13462</v>
      </c>
      <c r="AHA25" s="18">
        <f>AGX25+7</f>
        <v>13417</v>
      </c>
      <c r="AHB25" s="20"/>
      <c r="AHC25" s="18">
        <f>AGZ25+11</f>
        <v>13473</v>
      </c>
      <c r="AHD25" s="18">
        <f>AHA25+6</f>
        <v>13423</v>
      </c>
      <c r="AHE25" s="20"/>
      <c r="AHF25" s="18">
        <f>AHC25+11</f>
        <v>13484</v>
      </c>
      <c r="AHG25" s="18">
        <f>AHD25+4</f>
        <v>13427</v>
      </c>
      <c r="AHH25" s="20"/>
      <c r="AHI25" s="18">
        <f>AHF25+11</f>
        <v>13495</v>
      </c>
      <c r="AHJ25" s="18">
        <f>AHG25+5</f>
        <v>13432</v>
      </c>
      <c r="AHK25" s="20"/>
      <c r="AHL25" s="18">
        <f>AHI25</f>
        <v>13495</v>
      </c>
      <c r="AHM25" s="18">
        <f>AHJ25+31</f>
        <v>13463</v>
      </c>
      <c r="AHN25" s="20"/>
      <c r="AHO25" s="19"/>
      <c r="AHP25" s="18">
        <f>AHL25+11</f>
        <v>13506</v>
      </c>
      <c r="AHQ25" s="18">
        <f>AHM25+4</f>
        <v>13467</v>
      </c>
      <c r="AHR25" s="20"/>
      <c r="AHS25" s="18">
        <f>AHP25</f>
        <v>13506</v>
      </c>
      <c r="AHT25" s="18">
        <f>AHQ25+3</f>
        <v>13470</v>
      </c>
      <c r="AHU25" s="20"/>
      <c r="AHV25" s="18">
        <f>AHS25</f>
        <v>13506</v>
      </c>
      <c r="AHW25" s="18">
        <f>AHT25+1</f>
        <v>13471</v>
      </c>
      <c r="AHX25" s="20"/>
      <c r="AHY25" s="18">
        <f>AHV25</f>
        <v>13506</v>
      </c>
      <c r="AHZ25" s="18">
        <f>AHW25+8</f>
        <v>13479</v>
      </c>
      <c r="AIA25" s="20"/>
      <c r="AIB25" s="18">
        <f>AHY25</f>
        <v>13506</v>
      </c>
      <c r="AIC25" s="18">
        <f>AHZ25+3</f>
        <v>13482</v>
      </c>
      <c r="AID25" s="20"/>
      <c r="AIE25" s="19"/>
      <c r="AIF25" s="19"/>
      <c r="AIG25" s="18">
        <f>AIB25+5</f>
        <v>13511</v>
      </c>
      <c r="AIH25" s="18">
        <f>AIC25+3</f>
        <v>13485</v>
      </c>
      <c r="AII25" s="20"/>
      <c r="AIJ25" s="18">
        <f>AIG25+6</f>
        <v>13517</v>
      </c>
      <c r="AIK25" s="18">
        <f>AIH25+9</f>
        <v>13494</v>
      </c>
      <c r="AIL25" s="20"/>
      <c r="AIM25" s="18">
        <f>AIJ25+6</f>
        <v>13523</v>
      </c>
      <c r="AIN25" s="18">
        <f>AIK25+2</f>
        <v>13496</v>
      </c>
      <c r="AIO25" s="20"/>
      <c r="AIP25" s="18">
        <f>AIM25+6</f>
        <v>13529</v>
      </c>
      <c r="AIQ25" s="18">
        <f>AIN25+4</f>
        <v>13500</v>
      </c>
      <c r="AIR25" s="20"/>
      <c r="AIS25" s="19"/>
      <c r="AIT25" s="18">
        <f>AIP25+11</f>
        <v>13540</v>
      </c>
      <c r="AIU25" s="18">
        <f>AIQ25+13</f>
        <v>13513</v>
      </c>
      <c r="AIV25" s="20"/>
      <c r="AIW25" s="18">
        <f t="shared" si="456"/>
        <v>13540</v>
      </c>
      <c r="AIX25" s="18">
        <f>AIU25+12</f>
        <v>13525</v>
      </c>
      <c r="AIY25" s="20"/>
      <c r="AIZ25" s="18">
        <f>AIW25+10</f>
        <v>13550</v>
      </c>
      <c r="AJA25" s="18">
        <f>AIX25+6</f>
        <v>13531</v>
      </c>
      <c r="AJB25" s="20"/>
      <c r="AJC25" s="18">
        <f>AIZ25+10</f>
        <v>13560</v>
      </c>
      <c r="AJD25" s="18">
        <f>AJA25+10</f>
        <v>13541</v>
      </c>
      <c r="AJE25" s="20"/>
      <c r="AJF25" s="18">
        <f>AJC25+10</f>
        <v>13570</v>
      </c>
      <c r="AJG25" s="18">
        <f>AJD25+15</f>
        <v>13556</v>
      </c>
      <c r="AJH25" s="20"/>
      <c r="AJI25" s="18">
        <f>AJF25+10</f>
        <v>13580</v>
      </c>
      <c r="AJJ25" s="18">
        <f>AJG25+22</f>
        <v>13578</v>
      </c>
      <c r="AJK25" s="20"/>
      <c r="AJL25" s="18">
        <f>AJI25+10</f>
        <v>13590</v>
      </c>
      <c r="AJM25" s="18">
        <f>AJJ25+24</f>
        <v>13602</v>
      </c>
      <c r="AJN25" s="20"/>
      <c r="AJO25" s="18">
        <f>AJL25+10</f>
        <v>13600</v>
      </c>
      <c r="AJP25" s="18">
        <f>AJM25+42</f>
        <v>13644</v>
      </c>
      <c r="AJQ25" s="20"/>
      <c r="AJR25" s="19"/>
      <c r="AJS25" s="18">
        <f>AJO25+11</f>
        <v>13611</v>
      </c>
      <c r="AJT25" s="18">
        <f>AJP25+24</f>
        <v>13668</v>
      </c>
      <c r="AJU25" s="20"/>
      <c r="AJV25" s="18">
        <f>AJS25+10</f>
        <v>13621</v>
      </c>
      <c r="AJW25" s="18">
        <f>AJT25+27</f>
        <v>13695</v>
      </c>
      <c r="AJX25" s="20"/>
      <c r="AJY25" s="18">
        <f>AJV25+10</f>
        <v>13631</v>
      </c>
      <c r="AJZ25" s="18">
        <f>AJW25+15</f>
        <v>13710</v>
      </c>
      <c r="AKA25" s="20"/>
      <c r="AKB25" s="18">
        <f>AJY25+10</f>
        <v>13641</v>
      </c>
      <c r="AKC25" s="18">
        <f>AJZ25+12</f>
        <v>13722</v>
      </c>
      <c r="AKD25" s="20"/>
      <c r="AKE25" s="18">
        <f>AKB25+10</f>
        <v>13651</v>
      </c>
      <c r="AKF25" s="18">
        <f>AKC25+9</f>
        <v>13731</v>
      </c>
      <c r="AKG25" s="20"/>
      <c r="AKH25" s="18">
        <f>AKE25+10+30</f>
        <v>13691</v>
      </c>
      <c r="AKI25" s="18">
        <f>AKF25+16</f>
        <v>13747</v>
      </c>
      <c r="AKJ25" s="20"/>
      <c r="AKK25" s="19"/>
      <c r="AKL25" s="18">
        <f>AKH25+11</f>
        <v>13702</v>
      </c>
      <c r="AKM25" s="18">
        <f>AKI25+9</f>
        <v>13756</v>
      </c>
      <c r="AKN25" s="20"/>
      <c r="AKO25" s="18">
        <f>AKL25+10</f>
        <v>13712</v>
      </c>
      <c r="AKP25" s="18">
        <f>AKM25+1</f>
        <v>13757</v>
      </c>
      <c r="AKQ25" s="20"/>
      <c r="AKR25" s="18">
        <f>AKO25+10</f>
        <v>13722</v>
      </c>
      <c r="AKS25" s="18">
        <f>AKP25+9</f>
        <v>13766</v>
      </c>
      <c r="AKT25" s="20"/>
      <c r="AKU25" s="18">
        <f>AKR25+10</f>
        <v>13732</v>
      </c>
      <c r="AKV25" s="18">
        <f>AKS25+18</f>
        <v>13784</v>
      </c>
      <c r="AKW25" s="20"/>
      <c r="AKX25" s="18">
        <f>AKU25+10</f>
        <v>13742</v>
      </c>
      <c r="AKY25" s="18">
        <f>AKV25+14</f>
        <v>13798</v>
      </c>
      <c r="AKZ25" s="20"/>
      <c r="ALA25" s="18">
        <f>AKX25+10</f>
        <v>13752</v>
      </c>
      <c r="ALB25" s="18">
        <f>AKY25+27</f>
        <v>13825</v>
      </c>
      <c r="ALC25" s="20"/>
      <c r="ALD25" s="19"/>
      <c r="ALE25" s="18">
        <f>ALA25+11</f>
        <v>13763</v>
      </c>
      <c r="ALF25" s="18">
        <f>ALB25+16</f>
        <v>13841</v>
      </c>
      <c r="ALG25" s="20"/>
      <c r="ALH25" s="18">
        <f>ALE25+10</f>
        <v>13773</v>
      </c>
      <c r="ALI25" s="18">
        <f>ALF25+12</f>
        <v>13853</v>
      </c>
      <c r="ALJ25" s="20"/>
      <c r="ALK25" s="18">
        <f>ALH25+10</f>
        <v>13783</v>
      </c>
      <c r="ALL25" s="18">
        <f>ALI25+12</f>
        <v>13865</v>
      </c>
      <c r="ALM25" s="20"/>
      <c r="ALN25" s="18">
        <f>ALK25+16</f>
        <v>13799</v>
      </c>
      <c r="ALO25" s="18">
        <f>ALL25+22</f>
        <v>13887</v>
      </c>
      <c r="ALP25" s="20"/>
      <c r="ALQ25" s="18">
        <f>ALN25+16</f>
        <v>13815</v>
      </c>
      <c r="ALR25" s="18">
        <f>ALO25+18</f>
        <v>13905</v>
      </c>
      <c r="ALS25" s="20"/>
      <c r="ALT25" s="18">
        <f>ALQ25+16</f>
        <v>13831</v>
      </c>
      <c r="ALU25" s="18">
        <f>ALR25+28</f>
        <v>13933</v>
      </c>
      <c r="ALV25" s="20"/>
      <c r="ALW25" s="19"/>
      <c r="ALX25" s="18">
        <f>ALT25+16</f>
        <v>13847</v>
      </c>
      <c r="ALY25" s="18">
        <f>ALU25+19</f>
        <v>13952</v>
      </c>
      <c r="ALZ25" s="20"/>
      <c r="AMA25" s="18">
        <f>ALX25+16</f>
        <v>13863</v>
      </c>
      <c r="AMB25" s="18">
        <f>ALY25+13</f>
        <v>13965</v>
      </c>
      <c r="AMC25" s="20"/>
      <c r="AMD25" s="18">
        <f>AMA25+10</f>
        <v>13873</v>
      </c>
      <c r="AME25" s="18">
        <f>AMB25+3</f>
        <v>13968</v>
      </c>
      <c r="AMF25" s="20"/>
      <c r="AMG25" s="18">
        <f>AMD25+10</f>
        <v>13883</v>
      </c>
      <c r="AMH25" s="18">
        <f>AME25+2</f>
        <v>13970</v>
      </c>
      <c r="AMI25" s="20"/>
      <c r="AMJ25" s="18">
        <f>AMG25+10</f>
        <v>13893</v>
      </c>
      <c r="AMK25" s="18">
        <f>AMH25</f>
        <v>13970</v>
      </c>
      <c r="AML25" s="20"/>
      <c r="AMM25" s="18">
        <f>AMJ25+10</f>
        <v>13903</v>
      </c>
      <c r="AMN25" s="18">
        <f>AMK25+2</f>
        <v>13972</v>
      </c>
      <c r="AMO25" s="20"/>
      <c r="AMP25" s="19"/>
      <c r="AMQ25" s="18">
        <f>AMM25+16</f>
        <v>13919</v>
      </c>
      <c r="AMR25" s="18">
        <f>AMN25</f>
        <v>13972</v>
      </c>
      <c r="AMS25" s="20"/>
      <c r="AMT25" s="18">
        <f>AMQ25+10</f>
        <v>13929</v>
      </c>
      <c r="AMU25" s="18">
        <f>AMR25-7</f>
        <v>13965</v>
      </c>
      <c r="AMV25" s="20"/>
      <c r="AMW25" s="18">
        <f>AMT25+10</f>
        <v>13939</v>
      </c>
      <c r="AMX25" s="18">
        <f>AMU25</f>
        <v>13965</v>
      </c>
      <c r="AMY25" s="20"/>
      <c r="AMZ25" s="18">
        <f>AMW25+10</f>
        <v>13949</v>
      </c>
      <c r="ANA25" s="18">
        <f>AMX25+12</f>
        <v>13977</v>
      </c>
      <c r="ANB25" s="20"/>
      <c r="ANC25" s="18">
        <f>AMZ25+13</f>
        <v>13962</v>
      </c>
      <c r="AND25" s="18">
        <f>ANA25</f>
        <v>13977</v>
      </c>
      <c r="ANE25" s="20"/>
      <c r="ANF25" s="18">
        <f>ANC25+13</f>
        <v>13975</v>
      </c>
      <c r="ANG25" s="18">
        <f>AND25</f>
        <v>13977</v>
      </c>
      <c r="ANH25" s="20"/>
      <c r="ANI25" s="19"/>
      <c r="ANJ25" s="18">
        <f>ANF25</f>
        <v>13975</v>
      </c>
      <c r="ANK25" s="18">
        <f>ANG25</f>
        <v>13977</v>
      </c>
      <c r="ANL25" s="20"/>
      <c r="ANM25" s="18">
        <f>ANJ25+13</f>
        <v>13988</v>
      </c>
      <c r="ANN25" s="18">
        <f>ANK25</f>
        <v>13977</v>
      </c>
      <c r="ANO25" s="20"/>
      <c r="ANP25" s="18">
        <f>ANM25+13</f>
        <v>14001</v>
      </c>
      <c r="ANQ25" s="18">
        <f>ANN25+15</f>
        <v>13992</v>
      </c>
      <c r="ANR25" s="20"/>
      <c r="ANS25" s="19"/>
      <c r="ANT25" s="18">
        <f>ANP25</f>
        <v>14001</v>
      </c>
      <c r="ANU25" s="18">
        <f>ANQ25+1</f>
        <v>13993</v>
      </c>
      <c r="ANV25" s="20"/>
      <c r="ANW25" s="18">
        <f>ANT25+13</f>
        <v>14014</v>
      </c>
      <c r="ANX25" s="18">
        <f>ANU25+22</f>
        <v>14015</v>
      </c>
      <c r="ANY25" s="20"/>
      <c r="ANZ25" s="18">
        <f>ANW25+13</f>
        <v>14027</v>
      </c>
      <c r="AOA25" s="18">
        <f>ANX25+3</f>
        <v>14018</v>
      </c>
      <c r="AOB25" s="20"/>
      <c r="AOC25" s="18">
        <f>ANZ25+4</f>
        <v>14031</v>
      </c>
      <c r="AOD25" s="18">
        <f>AOA25+8</f>
        <v>14026</v>
      </c>
      <c r="AOE25" s="20"/>
      <c r="AOF25" s="18">
        <f>AOC25+4</f>
        <v>14035</v>
      </c>
      <c r="AOG25" s="18">
        <f>AOD25+6</f>
        <v>14032</v>
      </c>
      <c r="AOH25" s="20"/>
      <c r="AOI25" s="18">
        <f>AOF25+4</f>
        <v>14039</v>
      </c>
      <c r="AOJ25" s="18">
        <f>AOG25+1</f>
        <v>14033</v>
      </c>
      <c r="AOK25" s="20"/>
      <c r="AOL25" s="18">
        <f>AOI25+4</f>
        <v>14043</v>
      </c>
      <c r="AOM25" s="18">
        <f>AOJ25+10</f>
        <v>14043</v>
      </c>
      <c r="AON25" s="20"/>
      <c r="AOO25" s="18">
        <f>AOL25</f>
        <v>14043</v>
      </c>
      <c r="AOP25" s="18">
        <f>AOM25+5</f>
        <v>14048</v>
      </c>
      <c r="AOQ25" s="20"/>
      <c r="AOR25" s="18">
        <f>AOO25</f>
        <v>14043</v>
      </c>
      <c r="AOS25" s="18">
        <f>AOP25+4</f>
        <v>14052</v>
      </c>
      <c r="AOT25" s="20"/>
      <c r="AOU25" s="19"/>
      <c r="AOV25" s="18">
        <f t="shared" si="459"/>
        <v>14043</v>
      </c>
      <c r="AOW25" s="18">
        <f>AOS25</f>
        <v>14052</v>
      </c>
      <c r="AOX25" s="20"/>
      <c r="AOY25" s="18">
        <f t="shared" si="457"/>
        <v>14043</v>
      </c>
      <c r="AOZ25" s="18">
        <f t="shared" si="457"/>
        <v>14052</v>
      </c>
      <c r="APA25" s="20"/>
      <c r="APB25" s="18">
        <f t="shared" si="457"/>
        <v>14043</v>
      </c>
      <c r="APC25" s="18">
        <f t="shared" si="457"/>
        <v>14052</v>
      </c>
      <c r="APD25" s="20"/>
      <c r="APE25" s="18">
        <f t="shared" si="457"/>
        <v>14043</v>
      </c>
      <c r="APF25" s="18">
        <f t="shared" si="457"/>
        <v>14052</v>
      </c>
      <c r="APG25" s="20"/>
      <c r="APH25" s="18">
        <f t="shared" si="457"/>
        <v>14043</v>
      </c>
      <c r="API25" s="18">
        <f t="shared" si="457"/>
        <v>14052</v>
      </c>
      <c r="APJ25" s="20"/>
      <c r="APK25" s="18">
        <f t="shared" si="457"/>
        <v>14043</v>
      </c>
      <c r="APL25" s="18">
        <f t="shared" si="457"/>
        <v>14052</v>
      </c>
      <c r="APM25" s="20"/>
      <c r="APN25" s="18">
        <f t="shared" si="457"/>
        <v>14043</v>
      </c>
      <c r="APO25" s="18">
        <f t="shared" si="457"/>
        <v>14052</v>
      </c>
      <c r="APP25" s="20"/>
      <c r="APQ25" s="14"/>
      <c r="APR25" s="14"/>
      <c r="APS25" s="14"/>
      <c r="APT25" s="14"/>
      <c r="APU25" s="18">
        <f t="shared" si="460"/>
        <v>14043</v>
      </c>
      <c r="APV25" s="18">
        <f>APO25</f>
        <v>14052</v>
      </c>
      <c r="APW25" s="20"/>
      <c r="APX25" s="18">
        <f t="shared" si="458"/>
        <v>14043</v>
      </c>
      <c r="APY25" s="18">
        <f t="shared" si="458"/>
        <v>14052</v>
      </c>
      <c r="APZ25" s="20"/>
      <c r="AQA25" s="19"/>
      <c r="AQB25" s="18">
        <f t="shared" si="461"/>
        <v>14043</v>
      </c>
      <c r="AQC25" s="18">
        <f>APY25</f>
        <v>14052</v>
      </c>
      <c r="AQD25" s="20"/>
      <c r="AQE25" s="18">
        <f>AQB25+4</f>
        <v>14047</v>
      </c>
      <c r="AQF25" s="18">
        <f>AQC25+4</f>
        <v>14056</v>
      </c>
      <c r="AQG25" s="20"/>
      <c r="AQH25" s="18">
        <f>AQE25+4</f>
        <v>14051</v>
      </c>
      <c r="AQI25" s="18">
        <f>AQF25+7</f>
        <v>14063</v>
      </c>
      <c r="AQJ25" s="20"/>
      <c r="AQK25" s="18">
        <f>AQH25+4</f>
        <v>14055</v>
      </c>
      <c r="AQL25" s="18">
        <f>AQI25+12</f>
        <v>14075</v>
      </c>
      <c r="AQM25" s="20"/>
      <c r="AQN25" s="18">
        <f>AQK25+4</f>
        <v>14059</v>
      </c>
      <c r="AQO25" s="18">
        <f>AQL25+12</f>
        <v>14087</v>
      </c>
      <c r="AQP25" s="20"/>
      <c r="AQQ25" s="18">
        <f>AQN25+4</f>
        <v>14063</v>
      </c>
      <c r="AQR25" s="18">
        <f>AQO25+5</f>
        <v>14092</v>
      </c>
      <c r="AQS25" s="20"/>
      <c r="AQT25" s="19"/>
      <c r="AQU25" s="18">
        <f>AQQ25+3</f>
        <v>14066</v>
      </c>
      <c r="AQV25" s="18">
        <f>AQR25+6</f>
        <v>14098</v>
      </c>
      <c r="AQW25" s="20"/>
      <c r="AQX25" s="18">
        <f>AQU25</f>
        <v>14066</v>
      </c>
      <c r="AQY25" s="18">
        <f>AQV25+7</f>
        <v>14105</v>
      </c>
      <c r="AQZ25" s="20"/>
      <c r="ARA25" s="18">
        <f>AQX25+10</f>
        <v>14076</v>
      </c>
      <c r="ARB25" s="18">
        <f>AQY25+16</f>
        <v>14121</v>
      </c>
      <c r="ARC25" s="20"/>
      <c r="ARD25" s="18">
        <f>ARA25+10</f>
        <v>14086</v>
      </c>
      <c r="ARE25" s="18">
        <f>ARB25+3</f>
        <v>14124</v>
      </c>
      <c r="ARF25" s="20"/>
      <c r="ARG25" s="18">
        <f>ARD25+6</f>
        <v>14092</v>
      </c>
      <c r="ARH25" s="18">
        <f>ARE25+2</f>
        <v>14126</v>
      </c>
      <c r="ARI25" s="20"/>
      <c r="ARJ25" s="18">
        <f>ARG25+11</f>
        <v>14103</v>
      </c>
      <c r="ARK25" s="18">
        <f>ARH25+8</f>
        <v>14134</v>
      </c>
      <c r="ARL25" s="20"/>
      <c r="ARM25" s="19"/>
      <c r="ARN25" s="18">
        <f>ARJ25+7</f>
        <v>14110</v>
      </c>
      <c r="ARO25" s="18">
        <f>ARK25+5</f>
        <v>14139</v>
      </c>
      <c r="ARP25" s="20"/>
      <c r="ARQ25" s="18">
        <f>ARN25+5</f>
        <v>14115</v>
      </c>
      <c r="ARR25" s="18">
        <f>ARO25+9</f>
        <v>14148</v>
      </c>
      <c r="ARS25" s="20"/>
      <c r="ART25" s="18">
        <f>ARQ25+16</f>
        <v>14131</v>
      </c>
      <c r="ARU25" s="18">
        <f>ARR25+13</f>
        <v>14161</v>
      </c>
      <c r="ARV25" s="20"/>
      <c r="ARW25" s="18">
        <f>ART25+7</f>
        <v>14138</v>
      </c>
      <c r="ARX25" s="18">
        <f>ARU25+6</f>
        <v>14167</v>
      </c>
      <c r="ARY25" s="20"/>
      <c r="ARZ25" s="18">
        <f>ARW25+10</f>
        <v>14148</v>
      </c>
      <c r="ASA25" s="18">
        <f>ARX25+12</f>
        <v>14179</v>
      </c>
      <c r="ASB25" s="20"/>
      <c r="ASC25" s="18">
        <f>ARZ25+10</f>
        <v>14158</v>
      </c>
      <c r="ASD25" s="18">
        <f>ASA25+6</f>
        <v>14185</v>
      </c>
      <c r="ASE25" s="20"/>
      <c r="ASF25" s="19"/>
      <c r="ASG25" s="18">
        <f>ASC25+7</f>
        <v>14165</v>
      </c>
      <c r="ASH25" s="18">
        <f>ASD25+3</f>
        <v>14188</v>
      </c>
      <c r="ASI25" s="20"/>
      <c r="ASJ25" s="18">
        <f>ASG25+13</f>
        <v>14178</v>
      </c>
      <c r="ASK25" s="18">
        <f>ASH25+34</f>
        <v>14222</v>
      </c>
      <c r="ASL25" s="20"/>
      <c r="ASM25" s="18">
        <f>ASJ25+13</f>
        <v>14191</v>
      </c>
      <c r="ASN25" s="18">
        <f>ASK25+12</f>
        <v>14234</v>
      </c>
      <c r="ASO25" s="20"/>
      <c r="ASP25" s="18">
        <f>ASM25+13</f>
        <v>14204</v>
      </c>
      <c r="ASQ25" s="18">
        <f>ASN25+10</f>
        <v>14244</v>
      </c>
      <c r="ASR25" s="20"/>
      <c r="ASS25" s="18">
        <f>ASP25+13</f>
        <v>14217</v>
      </c>
      <c r="AST25" s="18">
        <f>ASQ25+6</f>
        <v>14250</v>
      </c>
      <c r="ASU25" s="20"/>
      <c r="ASV25" s="18">
        <f>ASS25+13</f>
        <v>14230</v>
      </c>
      <c r="ASW25" s="18">
        <f>AST25+10</f>
        <v>14260</v>
      </c>
      <c r="ASX25" s="20"/>
      <c r="ASY25" s="19"/>
      <c r="ASZ25" s="18">
        <f>ASV25+7</f>
        <v>14237</v>
      </c>
      <c r="ATA25" s="18">
        <f>ASW25+8</f>
        <v>14268</v>
      </c>
      <c r="ATB25" s="20"/>
      <c r="ATC25" s="18">
        <f>ASZ25+5</f>
        <v>14242</v>
      </c>
      <c r="ATD25" s="18">
        <f>ATA25+9</f>
        <v>14277</v>
      </c>
      <c r="ATE25" s="20"/>
      <c r="ATF25" s="18">
        <f>ATC25+5</f>
        <v>14247</v>
      </c>
      <c r="ATG25" s="18">
        <f>ATD25+6</f>
        <v>14283</v>
      </c>
      <c r="ATH25" s="20"/>
      <c r="ATI25" s="18">
        <f>ATF25+5</f>
        <v>14252</v>
      </c>
      <c r="ATJ25" s="18">
        <f>ATG25+8</f>
        <v>14291</v>
      </c>
      <c r="ATK25" s="20"/>
      <c r="ATL25" s="18">
        <f>ATI25+3</f>
        <v>14255</v>
      </c>
      <c r="ATM25" s="18">
        <f>ATJ25+5</f>
        <v>14296</v>
      </c>
      <c r="ATN25" s="20"/>
      <c r="ATO25" s="18">
        <f>ATL25+3</f>
        <v>14258</v>
      </c>
      <c r="ATP25" s="18">
        <f>ATM25+6</f>
        <v>14302</v>
      </c>
      <c r="ATQ25" s="20"/>
      <c r="ATR25" s="19"/>
      <c r="ATS25" s="18">
        <f>ATO25+6</f>
        <v>14264</v>
      </c>
      <c r="ATT25" s="18">
        <f>ATP25+9</f>
        <v>14311</v>
      </c>
      <c r="ATU25" s="20"/>
      <c r="ATV25" s="18">
        <f>ATS25+3</f>
        <v>14267</v>
      </c>
      <c r="ATW25" s="18">
        <f>ATT25+6</f>
        <v>14317</v>
      </c>
      <c r="ATX25" s="20"/>
      <c r="ATY25" s="18">
        <f>ATV25+3</f>
        <v>14270</v>
      </c>
      <c r="ATZ25" s="18">
        <f>ATW25+6</f>
        <v>14323</v>
      </c>
      <c r="AUA25" s="20"/>
      <c r="AUB25" s="18">
        <f>ATY25+3</f>
        <v>14273</v>
      </c>
      <c r="AUC25" s="18">
        <f>ATZ25+11</f>
        <v>14334</v>
      </c>
      <c r="AUD25" s="20"/>
      <c r="AUE25" s="18">
        <f>AUB25+8</f>
        <v>14281</v>
      </c>
      <c r="AUF25" s="18">
        <f>AUC25+4</f>
        <v>14338</v>
      </c>
      <c r="AUG25" s="20"/>
      <c r="AUH25" s="18">
        <f>AUE25+5</f>
        <v>14286</v>
      </c>
      <c r="AUI25" s="18">
        <f>AUF25+10</f>
        <v>14348</v>
      </c>
      <c r="AUJ25" s="20"/>
      <c r="AUK25" s="19"/>
      <c r="AUL25" s="18">
        <f>AUH25+7+16</f>
        <v>14309</v>
      </c>
      <c r="AUM25" s="18">
        <f>AUI25+10</f>
        <v>14358</v>
      </c>
      <c r="AUN25" s="20"/>
      <c r="AUO25" s="18">
        <f>AUL25+5</f>
        <v>14314</v>
      </c>
      <c r="AUP25" s="18">
        <f>AUM25+7</f>
        <v>14365</v>
      </c>
      <c r="AUQ25" s="20"/>
      <c r="AUR25" s="18">
        <f>AUO25+5</f>
        <v>14319</v>
      </c>
      <c r="AUS25" s="18">
        <f>AUP25+7</f>
        <v>14372</v>
      </c>
      <c r="AUT25" s="20"/>
      <c r="AUU25" s="18">
        <f>AUR25+8</f>
        <v>14327</v>
      </c>
      <c r="AUV25" s="18">
        <f>AUS25+7</f>
        <v>14379</v>
      </c>
      <c r="AUW25" s="20"/>
      <c r="AUX25" s="18">
        <f>AUU25+11</f>
        <v>14338</v>
      </c>
      <c r="AUY25" s="18">
        <f>AUV25+8</f>
        <v>14387</v>
      </c>
      <c r="AUZ25" s="20"/>
      <c r="AVA25" s="18">
        <f>AUX25+8</f>
        <v>14346</v>
      </c>
      <c r="AVB25" s="18">
        <f>AUY25+9</f>
        <v>14396</v>
      </c>
      <c r="AVC25" s="20"/>
      <c r="AVD25" s="19"/>
      <c r="AVE25" s="18">
        <f>AVA25+10</f>
        <v>14356</v>
      </c>
      <c r="AVF25" s="18">
        <f>AVB25+8</f>
        <v>14404</v>
      </c>
      <c r="AVG25" s="20"/>
      <c r="AVH25" s="18">
        <f>AVE25+12</f>
        <v>14368</v>
      </c>
      <c r="AVI25" s="18">
        <f>AVF25+5</f>
        <v>14409</v>
      </c>
      <c r="AVJ25" s="20"/>
      <c r="AVK25" s="18">
        <f>AVH25+12</f>
        <v>14380</v>
      </c>
      <c r="AVL25" s="18">
        <f>AVI25+11</f>
        <v>14420</v>
      </c>
      <c r="AVM25" s="20"/>
      <c r="AVN25" s="18">
        <f>AVK25+16</f>
        <v>14396</v>
      </c>
      <c r="AVO25" s="18">
        <f>AVL25+9</f>
        <v>14429</v>
      </c>
      <c r="AVP25" s="20"/>
      <c r="AVQ25" s="18">
        <f>AVN25+10</f>
        <v>14406</v>
      </c>
      <c r="AVR25" s="18">
        <f>AVO25+6</f>
        <v>14435</v>
      </c>
      <c r="AVS25" s="20"/>
      <c r="AVT25" s="18">
        <f>AVQ25+7</f>
        <v>14413</v>
      </c>
      <c r="AVU25" s="18">
        <f>AVR25+5</f>
        <v>14440</v>
      </c>
      <c r="AVV25" s="20"/>
      <c r="AVW25" s="19"/>
      <c r="AVX25" s="18">
        <f>AVT25+5</f>
        <v>14418</v>
      </c>
      <c r="AVY25" s="18">
        <f>AVU25+4</f>
        <v>14444</v>
      </c>
      <c r="AVZ25" s="20"/>
      <c r="AWA25" s="18">
        <f>AVX25+13</f>
        <v>14431</v>
      </c>
      <c r="AWB25" s="18">
        <f>AVY25+9</f>
        <v>14453</v>
      </c>
      <c r="AWC25" s="20"/>
      <c r="AWD25" s="18">
        <f>AWA25+10</f>
        <v>14441</v>
      </c>
      <c r="AWE25" s="18">
        <f>AWB25+9</f>
        <v>14462</v>
      </c>
      <c r="AWF25" s="20"/>
      <c r="AWG25" s="18">
        <f>AWD25+7</f>
        <v>14448</v>
      </c>
      <c r="AWH25" s="18">
        <f>AWE25+6</f>
        <v>14468</v>
      </c>
      <c r="AWI25" s="20"/>
      <c r="AWJ25" s="18"/>
      <c r="AWK25" s="18"/>
      <c r="AWL25" s="19"/>
      <c r="AWM25" s="18"/>
      <c r="AWN25" s="18"/>
      <c r="AWO25" s="18"/>
      <c r="AWP25" s="18"/>
      <c r="AWQ25" s="18"/>
      <c r="AWR25" s="18"/>
      <c r="AWS25" s="19"/>
      <c r="AWT25" s="18"/>
      <c r="AWU25" s="18"/>
      <c r="AWV25" s="18"/>
      <c r="AWW25" s="18"/>
      <c r="AWX25" s="18"/>
      <c r="AWY25" s="18"/>
      <c r="AWZ25" s="19"/>
      <c r="AXA25" s="18"/>
      <c r="AXB25" s="18"/>
      <c r="AXC25" s="18"/>
      <c r="AXD25" s="18"/>
      <c r="AXE25" s="18"/>
      <c r="AXF25" s="18"/>
      <c r="AXG25" s="19"/>
      <c r="AXH25" s="18"/>
      <c r="AXI25" s="18"/>
      <c r="AXJ25" s="18"/>
      <c r="AXK25" s="18"/>
      <c r="AXL25" s="18"/>
      <c r="AXM25" s="18"/>
      <c r="AXN25" s="19"/>
      <c r="AXO25" s="18"/>
      <c r="AXP25" s="18"/>
      <c r="AXQ25" s="18"/>
      <c r="AXR25" s="18"/>
      <c r="AXS25" s="18"/>
      <c r="AXT25" s="18"/>
      <c r="AXU25" s="19"/>
      <c r="AXV25" s="18"/>
      <c r="AXW25" s="18"/>
      <c r="AXX25" s="18"/>
      <c r="AXY25" s="18"/>
      <c r="AXZ25" s="18"/>
      <c r="AYA25" s="18"/>
      <c r="AYB25" s="19"/>
      <c r="AYC25" s="18"/>
      <c r="AYD25" s="18"/>
      <c r="AYE25" s="18"/>
      <c r="AYF25" s="18"/>
      <c r="AYG25" s="18"/>
      <c r="AYH25" s="18"/>
      <c r="AYI25" s="19"/>
      <c r="AYJ25" s="18"/>
      <c r="AYK25" s="18"/>
      <c r="AYL25" s="18"/>
      <c r="AYM25" s="18"/>
      <c r="AYN25" s="18"/>
      <c r="AYO25" s="18"/>
      <c r="AYP25" s="19"/>
      <c r="AYQ25" s="18"/>
      <c r="AYR25" s="18"/>
      <c r="AYS25" s="18"/>
      <c r="AYT25" s="18"/>
      <c r="AYU25" s="18"/>
      <c r="AYV25" s="18"/>
      <c r="AYW25" s="19"/>
      <c r="AYX25" s="18"/>
      <c r="AYY25" s="18"/>
      <c r="AYZ25" s="18"/>
      <c r="AZA25" s="18"/>
      <c r="AZB25" s="18"/>
      <c r="AZC25" s="18"/>
      <c r="AZD25" s="19"/>
      <c r="AZE25" s="18"/>
      <c r="AZF25" s="18"/>
      <c r="AZG25" s="18"/>
      <c r="AZH25" s="18"/>
      <c r="AZI25" s="18"/>
      <c r="AZJ25" s="18"/>
      <c r="AZK25" s="19"/>
      <c r="AZL25" s="18"/>
      <c r="AZM25" s="18"/>
      <c r="AZN25" s="18"/>
      <c r="AZO25" s="18"/>
      <c r="AZP25" s="18"/>
      <c r="AZQ25" s="18"/>
      <c r="AZR25" s="19"/>
      <c r="AZS25" s="18"/>
      <c r="AZT25" s="18"/>
      <c r="AZU25" s="18"/>
      <c r="AZV25" s="18"/>
      <c r="AZW25" s="18"/>
      <c r="AZX25" s="18"/>
      <c r="AZY25" s="19"/>
      <c r="AZZ25" s="18"/>
      <c r="BAA25" s="18"/>
      <c r="BAB25" s="18"/>
      <c r="BAC25" s="18"/>
      <c r="BAD25" s="18"/>
      <c r="BAE25" s="18"/>
      <c r="BAF25" s="19"/>
      <c r="BAG25" s="18"/>
      <c r="BAH25" s="18"/>
      <c r="BAI25" s="18"/>
      <c r="BAJ25" s="18"/>
      <c r="BAK25" s="18"/>
      <c r="BAL25" s="18"/>
      <c r="BAM25" s="19"/>
      <c r="BAN25" s="18"/>
      <c r="BAO25" s="18"/>
      <c r="BAP25" s="18"/>
      <c r="BAQ25" s="18"/>
      <c r="BAR25" s="18"/>
      <c r="BAS25" s="18"/>
      <c r="BAT25" s="19"/>
    </row>
    <row r="26" spans="1:1398" hidden="1">
      <c r="D26" s="10" t="s">
        <v>7</v>
      </c>
      <c r="E26" s="7"/>
      <c r="F26" s="18">
        <v>267</v>
      </c>
      <c r="G26" s="54">
        <v>267</v>
      </c>
      <c r="H26" s="7"/>
      <c r="I26" s="16"/>
      <c r="J26" s="18">
        <v>267</v>
      </c>
      <c r="K26" s="54">
        <v>267</v>
      </c>
      <c r="L26" s="7"/>
      <c r="M26" s="18">
        <v>267</v>
      </c>
      <c r="N26" s="54">
        <v>267</v>
      </c>
      <c r="O26" s="7"/>
      <c r="P26" s="18">
        <v>267</v>
      </c>
      <c r="Q26" s="54">
        <v>267</v>
      </c>
      <c r="R26" s="7"/>
      <c r="S26" s="18">
        <v>267</v>
      </c>
      <c r="T26" s="54">
        <v>267</v>
      </c>
      <c r="U26" s="7"/>
      <c r="V26" s="18">
        <v>267</v>
      </c>
      <c r="W26" s="54">
        <v>267</v>
      </c>
      <c r="X26" s="7"/>
      <c r="Y26" s="18">
        <v>267</v>
      </c>
      <c r="Z26" s="54">
        <v>267</v>
      </c>
      <c r="AA26" s="7"/>
      <c r="AB26" s="16"/>
      <c r="AC26" s="18">
        <v>267</v>
      </c>
      <c r="AD26" s="54">
        <v>267</v>
      </c>
      <c r="AE26" s="7"/>
      <c r="AF26" s="18">
        <v>267</v>
      </c>
      <c r="AG26" s="54">
        <v>267</v>
      </c>
      <c r="AH26" s="7"/>
      <c r="AI26" s="18">
        <v>267</v>
      </c>
      <c r="AJ26" s="54">
        <v>267</v>
      </c>
      <c r="AK26" s="7"/>
      <c r="AL26" s="18">
        <v>267</v>
      </c>
      <c r="AM26" s="54">
        <v>267</v>
      </c>
      <c r="AN26" s="7"/>
      <c r="AO26" s="18">
        <v>267</v>
      </c>
      <c r="AP26" s="54">
        <v>267</v>
      </c>
      <c r="AQ26" s="7"/>
      <c r="AR26" s="18">
        <v>267</v>
      </c>
      <c r="AS26" s="54">
        <v>267</v>
      </c>
      <c r="AT26" s="7"/>
      <c r="AU26" s="16"/>
      <c r="AV26" s="18">
        <v>267</v>
      </c>
      <c r="AW26" s="54">
        <v>267</v>
      </c>
      <c r="AX26" s="7"/>
      <c r="AY26" s="18">
        <v>267</v>
      </c>
      <c r="AZ26" s="54">
        <v>267</v>
      </c>
      <c r="BA26" s="7"/>
      <c r="BB26" s="18">
        <v>267</v>
      </c>
      <c r="BC26" s="54">
        <v>267</v>
      </c>
      <c r="BD26" s="7"/>
      <c r="BE26" s="18">
        <v>267</v>
      </c>
      <c r="BF26" s="54">
        <v>267</v>
      </c>
      <c r="BG26" s="7"/>
      <c r="BH26" s="18">
        <v>267</v>
      </c>
      <c r="BI26" s="54">
        <v>267</v>
      </c>
      <c r="BJ26" s="7"/>
      <c r="BK26" s="18">
        <v>267</v>
      </c>
      <c r="BL26" s="54">
        <v>267</v>
      </c>
      <c r="BM26" s="7"/>
      <c r="BN26" s="16"/>
      <c r="BO26" s="18">
        <v>267</v>
      </c>
      <c r="BP26" s="54">
        <v>267</v>
      </c>
      <c r="BQ26" s="7"/>
      <c r="BR26" s="18">
        <v>267</v>
      </c>
      <c r="BS26" s="54">
        <v>267</v>
      </c>
      <c r="BT26" s="7"/>
      <c r="BU26" s="18">
        <v>267</v>
      </c>
      <c r="BV26" s="54">
        <v>267</v>
      </c>
      <c r="BW26" s="7"/>
      <c r="BX26" s="18">
        <v>267</v>
      </c>
      <c r="BY26" s="54">
        <v>267</v>
      </c>
      <c r="BZ26" s="7"/>
      <c r="CA26" s="18">
        <v>267</v>
      </c>
      <c r="CB26" s="54">
        <v>267</v>
      </c>
      <c r="CC26" s="7"/>
      <c r="CD26" s="18">
        <v>267</v>
      </c>
      <c r="CE26" s="54">
        <v>267</v>
      </c>
      <c r="CF26" s="7"/>
      <c r="CG26" s="16"/>
      <c r="CH26" s="16"/>
      <c r="CI26" s="18">
        <v>267</v>
      </c>
      <c r="CJ26" s="54">
        <v>267</v>
      </c>
      <c r="CK26" s="7"/>
      <c r="CL26" s="16"/>
      <c r="CM26" s="18">
        <v>267</v>
      </c>
      <c r="CN26" s="54">
        <v>267</v>
      </c>
      <c r="CO26" s="7"/>
      <c r="CP26" s="18">
        <v>267</v>
      </c>
      <c r="CQ26" s="54">
        <v>267</v>
      </c>
      <c r="CR26" s="7"/>
      <c r="CS26" s="18">
        <v>267</v>
      </c>
      <c r="CT26" s="54">
        <v>267</v>
      </c>
      <c r="CU26" s="7"/>
      <c r="CV26" s="16"/>
      <c r="CW26" s="18">
        <v>267</v>
      </c>
      <c r="CX26" s="54">
        <v>267</v>
      </c>
      <c r="CY26" s="7"/>
      <c r="CZ26" s="18">
        <v>267</v>
      </c>
      <c r="DA26" s="54">
        <v>267</v>
      </c>
      <c r="DB26" s="7"/>
      <c r="DC26" s="18">
        <v>267</v>
      </c>
      <c r="DD26" s="54">
        <v>267</v>
      </c>
      <c r="DE26" s="7"/>
      <c r="DF26" s="18">
        <v>267</v>
      </c>
      <c r="DG26" s="54">
        <v>267</v>
      </c>
      <c r="DH26" s="7"/>
      <c r="DI26" s="18">
        <v>267</v>
      </c>
      <c r="DJ26" s="54">
        <v>267</v>
      </c>
      <c r="DK26" s="7"/>
      <c r="DL26" s="16"/>
      <c r="DM26" s="16"/>
      <c r="DN26" s="18">
        <v>267</v>
      </c>
      <c r="DO26" s="54">
        <v>267</v>
      </c>
      <c r="DP26" s="7"/>
      <c r="DQ26" s="18">
        <v>267</v>
      </c>
      <c r="DR26" s="54">
        <v>267</v>
      </c>
      <c r="DS26" s="7"/>
      <c r="DT26" s="18">
        <v>267</v>
      </c>
      <c r="DU26" s="54">
        <v>267</v>
      </c>
      <c r="DV26" s="7"/>
      <c r="DW26" s="18">
        <v>267</v>
      </c>
      <c r="DX26" s="54">
        <v>267</v>
      </c>
      <c r="DY26" s="7"/>
      <c r="DZ26" s="18">
        <v>267</v>
      </c>
      <c r="EA26" s="54">
        <v>267</v>
      </c>
      <c r="EB26" s="7"/>
      <c r="EC26" s="18">
        <v>267</v>
      </c>
      <c r="ED26" s="54">
        <v>267</v>
      </c>
      <c r="EE26" s="7"/>
      <c r="EF26" s="16"/>
      <c r="EG26" s="18">
        <v>267</v>
      </c>
      <c r="EH26" s="54">
        <v>267</v>
      </c>
      <c r="EI26" s="7"/>
      <c r="EJ26" s="18">
        <v>267</v>
      </c>
      <c r="EK26" s="54">
        <v>267</v>
      </c>
      <c r="EL26" s="7"/>
      <c r="EM26" s="18">
        <v>267</v>
      </c>
      <c r="EN26" s="54">
        <v>267</v>
      </c>
      <c r="EO26" s="7"/>
      <c r="EP26" s="18">
        <v>267</v>
      </c>
      <c r="EQ26" s="54">
        <v>267</v>
      </c>
      <c r="ER26" s="7"/>
      <c r="ES26" s="18">
        <v>267</v>
      </c>
      <c r="ET26" s="54">
        <v>267</v>
      </c>
      <c r="EU26" s="7"/>
      <c r="EV26" s="18">
        <v>267</v>
      </c>
      <c r="EW26" s="54">
        <v>267</v>
      </c>
      <c r="EX26" s="7"/>
      <c r="EY26" s="18">
        <v>267</v>
      </c>
      <c r="EZ26" s="54">
        <v>267</v>
      </c>
      <c r="FA26" s="7"/>
      <c r="FB26" s="18">
        <v>267</v>
      </c>
      <c r="FC26" s="54">
        <v>267</v>
      </c>
      <c r="FD26" s="7"/>
      <c r="FE26" s="18">
        <v>267</v>
      </c>
      <c r="FF26" s="54">
        <v>267</v>
      </c>
      <c r="FG26" s="7"/>
      <c r="FH26" s="18">
        <v>267</v>
      </c>
      <c r="FI26" s="54">
        <v>267</v>
      </c>
      <c r="FJ26" s="7"/>
      <c r="FK26" s="16"/>
      <c r="FL26" s="16"/>
      <c r="FM26" s="16"/>
      <c r="FN26" s="16"/>
      <c r="FO26" s="18">
        <v>267</v>
      </c>
      <c r="FP26" s="54">
        <v>267</v>
      </c>
      <c r="FQ26" s="7"/>
      <c r="FR26" s="18">
        <v>267</v>
      </c>
      <c r="FS26" s="54">
        <v>267</v>
      </c>
      <c r="FT26" s="7"/>
      <c r="FU26" s="18">
        <v>267</v>
      </c>
      <c r="FV26" s="54">
        <v>267</v>
      </c>
      <c r="FW26" s="7"/>
      <c r="FX26" s="16"/>
      <c r="FY26" s="18">
        <v>267</v>
      </c>
      <c r="FZ26" s="54">
        <v>267</v>
      </c>
      <c r="GA26" s="7"/>
      <c r="GB26" s="18">
        <v>267</v>
      </c>
      <c r="GC26" s="54">
        <v>267</v>
      </c>
      <c r="GD26" s="7"/>
      <c r="GE26" s="16"/>
      <c r="GF26" s="18">
        <v>267</v>
      </c>
      <c r="GG26" s="54">
        <v>267</v>
      </c>
      <c r="GH26" s="7"/>
      <c r="GI26" s="18">
        <v>267</v>
      </c>
      <c r="GJ26" s="54">
        <v>267</v>
      </c>
      <c r="GK26" s="7"/>
      <c r="GL26" s="18">
        <v>267</v>
      </c>
      <c r="GM26" s="54">
        <v>267</v>
      </c>
      <c r="GN26" s="7"/>
      <c r="GO26" s="18">
        <v>267</v>
      </c>
      <c r="GP26" s="54">
        <v>267</v>
      </c>
      <c r="GQ26" s="7"/>
      <c r="GR26" s="18">
        <v>267</v>
      </c>
      <c r="GS26" s="54">
        <v>267</v>
      </c>
      <c r="GT26" s="7"/>
      <c r="GU26" s="18">
        <v>267</v>
      </c>
      <c r="GV26" s="54">
        <v>267</v>
      </c>
      <c r="GW26" s="7"/>
      <c r="GX26" s="16"/>
      <c r="GY26" s="18">
        <v>267</v>
      </c>
      <c r="GZ26" s="54">
        <v>267</v>
      </c>
      <c r="HA26" s="7"/>
      <c r="HB26" s="18">
        <v>267</v>
      </c>
      <c r="HC26" s="54">
        <v>267</v>
      </c>
      <c r="HD26" s="7"/>
      <c r="HE26" s="18">
        <v>267</v>
      </c>
      <c r="HF26" s="54">
        <v>267</v>
      </c>
      <c r="HG26" s="7"/>
      <c r="HH26" s="18">
        <v>267</v>
      </c>
      <c r="HI26" s="54">
        <v>267</v>
      </c>
      <c r="HJ26" s="7"/>
      <c r="HK26" s="18">
        <v>267</v>
      </c>
      <c r="HL26" s="54">
        <v>267</v>
      </c>
      <c r="HM26" s="7"/>
      <c r="HN26" s="18">
        <v>267</v>
      </c>
      <c r="HO26" s="54">
        <v>267</v>
      </c>
      <c r="HP26" s="7"/>
      <c r="HQ26" s="16"/>
      <c r="HR26" s="18">
        <v>267</v>
      </c>
      <c r="HS26" s="54">
        <v>267</v>
      </c>
      <c r="HT26" s="7"/>
      <c r="HU26" s="18">
        <v>267</v>
      </c>
      <c r="HV26" s="54">
        <v>267</v>
      </c>
      <c r="HW26" s="7"/>
      <c r="HX26" s="18">
        <v>267</v>
      </c>
      <c r="HY26" s="54">
        <v>267</v>
      </c>
      <c r="HZ26" s="7"/>
      <c r="IA26" s="18">
        <v>267</v>
      </c>
      <c r="IB26" s="54">
        <v>267</v>
      </c>
      <c r="IC26" s="7"/>
      <c r="ID26" s="18">
        <v>267</v>
      </c>
      <c r="IE26" s="54">
        <v>267</v>
      </c>
      <c r="IF26" s="7"/>
      <c r="IG26" s="18">
        <v>267</v>
      </c>
      <c r="IH26" s="54">
        <v>267</v>
      </c>
      <c r="II26" s="7"/>
      <c r="IJ26" s="16"/>
      <c r="IK26" s="18">
        <v>267</v>
      </c>
      <c r="IL26" s="54">
        <v>267</v>
      </c>
      <c r="IM26" s="7"/>
      <c r="IN26" s="18">
        <v>267</v>
      </c>
      <c r="IO26" s="54">
        <v>267</v>
      </c>
      <c r="IP26" s="7"/>
      <c r="IQ26" s="18">
        <v>267</v>
      </c>
      <c r="IR26" s="54">
        <v>267</v>
      </c>
      <c r="IS26" s="7"/>
      <c r="IT26" s="18">
        <v>267</v>
      </c>
      <c r="IU26" s="54">
        <v>267</v>
      </c>
      <c r="IV26" s="7"/>
      <c r="IW26" s="18">
        <v>267</v>
      </c>
      <c r="IX26" s="54">
        <v>267</v>
      </c>
      <c r="IY26" s="7"/>
      <c r="IZ26" s="18">
        <v>267</v>
      </c>
      <c r="JA26" s="54">
        <v>267</v>
      </c>
      <c r="JB26" s="7"/>
      <c r="JC26" s="16"/>
      <c r="JD26" s="18">
        <v>267</v>
      </c>
      <c r="JE26" s="54">
        <v>267</v>
      </c>
      <c r="JF26" s="7"/>
      <c r="JG26" s="18">
        <v>267</v>
      </c>
      <c r="JH26" s="54">
        <v>267</v>
      </c>
      <c r="JI26" s="7"/>
      <c r="JJ26" s="18">
        <v>267</v>
      </c>
      <c r="JK26" s="54">
        <v>267</v>
      </c>
      <c r="JL26" s="7"/>
      <c r="JM26" s="18">
        <v>267</v>
      </c>
      <c r="JN26" s="54">
        <v>267</v>
      </c>
      <c r="JO26" s="7"/>
      <c r="JP26" s="18">
        <v>267</v>
      </c>
      <c r="JQ26" s="54">
        <v>267</v>
      </c>
      <c r="JR26" s="7"/>
      <c r="JS26" s="18">
        <v>267</v>
      </c>
      <c r="JT26" s="54">
        <v>267</v>
      </c>
      <c r="JU26" s="7"/>
      <c r="JV26" s="16"/>
      <c r="JW26" s="18">
        <v>267</v>
      </c>
      <c r="JX26" s="54">
        <v>267</v>
      </c>
      <c r="JY26" s="7"/>
      <c r="JZ26" s="18">
        <v>267</v>
      </c>
      <c r="KA26" s="54">
        <v>267</v>
      </c>
      <c r="KB26" s="7"/>
      <c r="KC26" s="18">
        <v>267</v>
      </c>
      <c r="KD26" s="54">
        <v>267</v>
      </c>
      <c r="KE26" s="7"/>
      <c r="KF26" s="18">
        <v>267</v>
      </c>
      <c r="KG26" s="54">
        <v>267</v>
      </c>
      <c r="KH26" s="7"/>
      <c r="KI26" s="18">
        <v>267</v>
      </c>
      <c r="KJ26" s="54">
        <v>267</v>
      </c>
      <c r="KK26" s="7"/>
      <c r="KL26" s="18">
        <v>267</v>
      </c>
      <c r="KM26" s="54">
        <v>267</v>
      </c>
      <c r="KN26" s="7"/>
      <c r="KO26" s="16"/>
      <c r="KP26" s="18">
        <v>267</v>
      </c>
      <c r="KQ26" s="54">
        <v>267</v>
      </c>
      <c r="KR26" s="7"/>
      <c r="KS26" s="18">
        <v>267</v>
      </c>
      <c r="KT26" s="54">
        <v>267</v>
      </c>
      <c r="KU26" s="7"/>
      <c r="KV26" s="18">
        <v>267</v>
      </c>
      <c r="KW26" s="54">
        <v>267</v>
      </c>
      <c r="KX26" s="7"/>
      <c r="KY26" s="18">
        <v>267</v>
      </c>
      <c r="KZ26" s="54">
        <v>267</v>
      </c>
      <c r="LA26" s="7"/>
      <c r="LB26" s="18">
        <v>267</v>
      </c>
      <c r="LC26" s="54">
        <v>267</v>
      </c>
      <c r="LD26" s="7"/>
      <c r="LE26" s="18">
        <v>267</v>
      </c>
      <c r="LF26" s="54">
        <v>267</v>
      </c>
      <c r="LG26" s="7"/>
      <c r="LH26" s="18">
        <v>267</v>
      </c>
      <c r="LI26" s="54">
        <v>267</v>
      </c>
      <c r="LJ26" s="7"/>
      <c r="LK26" s="18">
        <v>267</v>
      </c>
      <c r="LL26" s="54">
        <v>267</v>
      </c>
      <c r="LM26" s="7"/>
      <c r="LN26" s="16"/>
      <c r="LO26" s="16"/>
      <c r="LP26" s="16"/>
      <c r="LQ26" s="16"/>
      <c r="LR26" s="16"/>
      <c r="LS26" s="16"/>
      <c r="LT26" s="18">
        <v>267</v>
      </c>
      <c r="LU26" s="54">
        <v>267</v>
      </c>
      <c r="LV26" s="7"/>
      <c r="LW26" s="18">
        <v>267</v>
      </c>
      <c r="LX26" s="54">
        <v>267</v>
      </c>
      <c r="LY26" s="7"/>
      <c r="LZ26" s="18">
        <v>267</v>
      </c>
      <c r="MA26" s="54">
        <v>267</v>
      </c>
      <c r="MB26" s="7"/>
      <c r="MC26" s="18">
        <v>267</v>
      </c>
      <c r="MD26" s="54">
        <v>267</v>
      </c>
      <c r="ME26" s="7"/>
      <c r="MF26" s="18">
        <v>267</v>
      </c>
      <c r="MG26" s="54">
        <v>267</v>
      </c>
      <c r="MH26" s="7"/>
      <c r="MI26" s="18">
        <v>267</v>
      </c>
      <c r="MJ26" s="54">
        <v>267</v>
      </c>
      <c r="MK26" s="7"/>
      <c r="ML26" s="16"/>
      <c r="MM26" s="18">
        <v>267</v>
      </c>
      <c r="MN26" s="54">
        <v>267</v>
      </c>
      <c r="MO26" s="7"/>
      <c r="MP26" s="18">
        <v>267</v>
      </c>
      <c r="MQ26" s="54">
        <v>267</v>
      </c>
      <c r="MR26" s="7"/>
      <c r="MS26" s="18">
        <v>267</v>
      </c>
      <c r="MT26" s="54">
        <v>267</v>
      </c>
      <c r="MU26" s="7"/>
      <c r="MV26" s="18">
        <v>267</v>
      </c>
      <c r="MW26" s="54">
        <v>267</v>
      </c>
      <c r="MX26" s="7"/>
      <c r="MY26" s="18">
        <v>267</v>
      </c>
      <c r="MZ26" s="54">
        <v>267</v>
      </c>
      <c r="NA26" s="7"/>
      <c r="NB26" s="18">
        <v>267</v>
      </c>
      <c r="NC26" s="54">
        <v>267</v>
      </c>
      <c r="ND26" s="7"/>
      <c r="NE26" s="16"/>
      <c r="NF26" s="18">
        <v>267</v>
      </c>
      <c r="NG26" s="54">
        <v>267</v>
      </c>
      <c r="NH26" s="7"/>
      <c r="NI26" s="18">
        <v>267</v>
      </c>
      <c r="NJ26" s="54">
        <v>267</v>
      </c>
      <c r="NK26" s="7"/>
      <c r="NL26" s="18">
        <v>267</v>
      </c>
      <c r="NM26" s="54">
        <v>267</v>
      </c>
      <c r="NN26" s="7"/>
      <c r="NO26" s="18">
        <v>267</v>
      </c>
      <c r="NP26" s="54">
        <v>267</v>
      </c>
      <c r="NQ26" s="7"/>
      <c r="NR26" s="18">
        <v>267</v>
      </c>
      <c r="NS26" s="54">
        <v>267</v>
      </c>
      <c r="NT26" s="7"/>
      <c r="NU26" s="18">
        <v>267</v>
      </c>
      <c r="NV26" s="54">
        <v>267</v>
      </c>
      <c r="NW26" s="7"/>
      <c r="NX26" s="16"/>
      <c r="NY26" s="18">
        <v>267</v>
      </c>
      <c r="NZ26" s="54">
        <v>267</v>
      </c>
      <c r="OA26" s="7"/>
      <c r="OB26" s="18">
        <v>267</v>
      </c>
      <c r="OC26" s="54">
        <v>267</v>
      </c>
      <c r="OD26" s="7"/>
      <c r="OE26" s="18">
        <v>267</v>
      </c>
      <c r="OF26" s="54">
        <v>267</v>
      </c>
      <c r="OG26" s="7"/>
      <c r="OH26" s="18">
        <v>267</v>
      </c>
      <c r="OI26" s="54">
        <v>267</v>
      </c>
      <c r="OJ26" s="7"/>
      <c r="OK26" s="18">
        <v>267</v>
      </c>
      <c r="OL26" s="54">
        <v>267</v>
      </c>
      <c r="OM26" s="7"/>
      <c r="ON26" s="18">
        <v>267</v>
      </c>
      <c r="OO26" s="54">
        <v>267</v>
      </c>
      <c r="OP26" s="7"/>
      <c r="OQ26" s="16"/>
      <c r="OR26" s="18">
        <v>267</v>
      </c>
      <c r="OS26" s="54">
        <v>267</v>
      </c>
      <c r="OT26" s="7"/>
      <c r="OU26" s="18">
        <v>267</v>
      </c>
      <c r="OV26" s="54">
        <v>267</v>
      </c>
      <c r="OW26" s="7"/>
      <c r="OX26" s="18">
        <v>267</v>
      </c>
      <c r="OY26" s="54">
        <v>267</v>
      </c>
      <c r="OZ26" s="7"/>
      <c r="PA26" s="18">
        <v>267</v>
      </c>
      <c r="PB26" s="54">
        <v>267</v>
      </c>
      <c r="PC26" s="7"/>
      <c r="PD26" s="18">
        <v>267</v>
      </c>
      <c r="PE26" s="54">
        <v>267</v>
      </c>
      <c r="PF26" s="7"/>
      <c r="PG26" s="18">
        <v>267</v>
      </c>
      <c r="PH26" s="54">
        <v>267</v>
      </c>
      <c r="PI26" s="7"/>
      <c r="PJ26" s="16"/>
      <c r="PK26" s="18">
        <v>267</v>
      </c>
      <c r="PL26" s="54">
        <v>267</v>
      </c>
      <c r="PM26" s="7"/>
      <c r="PN26" s="18">
        <v>267</v>
      </c>
      <c r="PO26" s="54">
        <v>267</v>
      </c>
      <c r="PP26" s="7"/>
      <c r="PQ26" s="18">
        <v>267</v>
      </c>
      <c r="PR26" s="54">
        <v>267</v>
      </c>
      <c r="PS26" s="7"/>
      <c r="PT26" s="18">
        <v>267</v>
      </c>
      <c r="PU26" s="54">
        <v>267</v>
      </c>
      <c r="PV26" s="7"/>
      <c r="PW26" s="18">
        <v>267</v>
      </c>
      <c r="PX26" s="54">
        <v>267</v>
      </c>
      <c r="PY26" s="7"/>
      <c r="PZ26" s="18">
        <v>267</v>
      </c>
      <c r="QA26" s="54">
        <v>267</v>
      </c>
      <c r="QB26" s="7"/>
      <c r="QC26" s="16"/>
      <c r="QD26" s="18">
        <v>267</v>
      </c>
      <c r="QE26" s="54">
        <v>267</v>
      </c>
      <c r="QF26" s="7"/>
      <c r="QG26" s="18">
        <v>267</v>
      </c>
      <c r="QH26" s="54">
        <v>267</v>
      </c>
      <c r="QI26" s="7"/>
      <c r="QJ26" s="18">
        <v>267</v>
      </c>
      <c r="QK26" s="54">
        <v>267</v>
      </c>
      <c r="QL26" s="7"/>
      <c r="QM26" s="18">
        <v>267</v>
      </c>
      <c r="QN26" s="54">
        <v>267</v>
      </c>
      <c r="QO26" s="7"/>
      <c r="QP26" s="18">
        <v>267</v>
      </c>
      <c r="QQ26" s="54">
        <v>267</v>
      </c>
      <c r="QR26" s="7"/>
      <c r="QS26" s="18">
        <v>267</v>
      </c>
      <c r="QT26" s="54">
        <v>267</v>
      </c>
      <c r="QU26" s="7"/>
      <c r="QV26" s="16"/>
      <c r="QW26" s="18">
        <v>267</v>
      </c>
      <c r="QX26" s="54">
        <v>267</v>
      </c>
      <c r="QY26" s="7"/>
      <c r="QZ26" s="18">
        <v>267</v>
      </c>
      <c r="RA26" s="54">
        <v>267</v>
      </c>
      <c r="RB26" s="7"/>
      <c r="RC26" s="16"/>
      <c r="RD26" s="18">
        <v>267</v>
      </c>
      <c r="RE26" s="54">
        <v>267</v>
      </c>
      <c r="RF26" s="7"/>
      <c r="RG26" s="18">
        <v>267</v>
      </c>
      <c r="RH26" s="54">
        <v>267</v>
      </c>
      <c r="RI26" s="7"/>
      <c r="RJ26" s="18">
        <v>267</v>
      </c>
      <c r="RK26" s="54">
        <v>267</v>
      </c>
      <c r="RL26" s="7"/>
      <c r="RM26" s="16"/>
      <c r="RN26" s="18">
        <v>267</v>
      </c>
      <c r="RO26" s="54">
        <v>267</v>
      </c>
      <c r="RP26" s="7"/>
      <c r="RQ26" s="18">
        <v>267</v>
      </c>
      <c r="RR26" s="54">
        <v>267</v>
      </c>
      <c r="RS26" s="7"/>
      <c r="RT26" s="18">
        <v>267</v>
      </c>
      <c r="RU26" s="54">
        <v>267</v>
      </c>
      <c r="RV26" s="7"/>
      <c r="RW26" s="18">
        <v>267</v>
      </c>
      <c r="RX26" s="54">
        <v>267</v>
      </c>
      <c r="RY26" s="7"/>
      <c r="RZ26" s="18">
        <v>267</v>
      </c>
      <c r="SA26" s="54">
        <v>267</v>
      </c>
      <c r="SB26" s="7"/>
      <c r="SC26" s="18">
        <v>267</v>
      </c>
      <c r="SD26" s="54">
        <v>267</v>
      </c>
      <c r="SE26" s="7"/>
      <c r="SF26" s="18">
        <v>267</v>
      </c>
      <c r="SG26" s="54">
        <v>267</v>
      </c>
      <c r="SH26" s="7"/>
      <c r="SI26" s="18">
        <v>267</v>
      </c>
      <c r="SJ26" s="54">
        <v>267</v>
      </c>
      <c r="SK26" s="7"/>
      <c r="SL26" s="18">
        <v>267</v>
      </c>
      <c r="SM26" s="54">
        <v>267</v>
      </c>
      <c r="SN26" s="7"/>
      <c r="SO26" s="18">
        <v>267</v>
      </c>
      <c r="SP26" s="54">
        <v>267</v>
      </c>
      <c r="SQ26" s="7"/>
      <c r="SR26" s="16"/>
      <c r="SS26" s="16"/>
      <c r="ST26" s="18">
        <v>267</v>
      </c>
      <c r="SU26" s="54">
        <v>267</v>
      </c>
      <c r="SV26" s="7"/>
      <c r="SW26" s="18">
        <v>267</v>
      </c>
      <c r="SX26" s="54">
        <v>267</v>
      </c>
      <c r="SY26" s="7"/>
      <c r="SZ26" s="18">
        <v>267</v>
      </c>
      <c r="TA26" s="54">
        <v>267</v>
      </c>
      <c r="TB26" s="7"/>
      <c r="TC26" s="18">
        <v>267</v>
      </c>
      <c r="TD26" s="54">
        <v>267</v>
      </c>
      <c r="TE26" s="7"/>
      <c r="TF26" s="18">
        <v>267</v>
      </c>
      <c r="TG26" s="54">
        <v>267</v>
      </c>
      <c r="TH26" s="7"/>
      <c r="TI26" s="18">
        <v>267</v>
      </c>
      <c r="TJ26" s="54">
        <v>267</v>
      </c>
      <c r="TK26" s="7"/>
      <c r="TL26" s="18">
        <v>267</v>
      </c>
      <c r="TM26" s="54">
        <v>267</v>
      </c>
      <c r="TN26" s="7"/>
      <c r="TO26" s="18">
        <v>267</v>
      </c>
      <c r="TP26" s="54">
        <v>267</v>
      </c>
      <c r="TQ26" s="7"/>
      <c r="TR26" s="16"/>
      <c r="TS26" s="18">
        <v>267</v>
      </c>
      <c r="TT26" s="54">
        <v>267</v>
      </c>
      <c r="TU26" s="7"/>
      <c r="TV26" s="18">
        <v>267</v>
      </c>
      <c r="TW26" s="54">
        <v>267</v>
      </c>
      <c r="TX26" s="7"/>
      <c r="TY26" s="18">
        <v>267</v>
      </c>
      <c r="TZ26" s="54">
        <v>267</v>
      </c>
      <c r="UA26" s="7"/>
      <c r="UB26" s="18">
        <v>267</v>
      </c>
      <c r="UC26" s="54">
        <v>267</v>
      </c>
      <c r="UD26" s="7"/>
      <c r="UE26" s="18">
        <v>267</v>
      </c>
      <c r="UF26" s="54">
        <v>267</v>
      </c>
      <c r="UG26" s="7"/>
      <c r="UH26" s="18">
        <v>267</v>
      </c>
      <c r="UI26" s="54">
        <v>267</v>
      </c>
      <c r="UJ26" s="7"/>
      <c r="UK26" s="16"/>
      <c r="UL26" s="16"/>
      <c r="UM26" s="18">
        <v>267</v>
      </c>
      <c r="UN26" s="54">
        <v>267</v>
      </c>
      <c r="UO26" s="7"/>
      <c r="UP26" s="18">
        <v>267</v>
      </c>
      <c r="UQ26" s="54">
        <v>267</v>
      </c>
      <c r="UR26" s="7"/>
      <c r="US26" s="18">
        <v>267</v>
      </c>
      <c r="UT26" s="54">
        <v>267</v>
      </c>
      <c r="UU26" s="7"/>
      <c r="UV26" s="18">
        <v>267</v>
      </c>
      <c r="UW26" s="54">
        <v>267</v>
      </c>
      <c r="UX26" s="7"/>
      <c r="UY26" s="18">
        <v>267</v>
      </c>
      <c r="UZ26" s="54">
        <v>267</v>
      </c>
      <c r="VA26" s="7"/>
      <c r="VB26" s="16"/>
      <c r="VC26" s="18">
        <v>267</v>
      </c>
      <c r="VD26" s="54">
        <v>267</v>
      </c>
      <c r="VE26" s="7"/>
      <c r="VF26" s="18">
        <v>267</v>
      </c>
      <c r="VG26" s="54">
        <v>267</v>
      </c>
      <c r="VH26" s="7"/>
      <c r="VI26" s="18">
        <v>267</v>
      </c>
      <c r="VJ26" s="54">
        <v>267</v>
      </c>
      <c r="VK26" s="7"/>
      <c r="VL26" s="18">
        <v>267</v>
      </c>
      <c r="VM26" s="54">
        <v>267</v>
      </c>
      <c r="VN26" s="7"/>
      <c r="VO26" s="18">
        <v>267</v>
      </c>
      <c r="VP26" s="54">
        <v>267</v>
      </c>
      <c r="VQ26" s="7"/>
      <c r="VR26" s="18">
        <v>267</v>
      </c>
      <c r="VS26" s="54">
        <v>267</v>
      </c>
      <c r="VT26" s="7"/>
      <c r="VU26" s="16"/>
      <c r="VV26" s="16"/>
      <c r="VW26" s="18">
        <v>267</v>
      </c>
      <c r="VX26" s="54">
        <v>267</v>
      </c>
      <c r="VY26" s="7"/>
      <c r="VZ26" s="18">
        <v>267</v>
      </c>
      <c r="WA26" s="54">
        <v>267</v>
      </c>
      <c r="WB26" s="7"/>
      <c r="WC26" s="18">
        <v>267</v>
      </c>
      <c r="WD26" s="54">
        <v>267</v>
      </c>
      <c r="WE26" s="7"/>
      <c r="WF26" s="18">
        <v>267</v>
      </c>
      <c r="WG26" s="54">
        <v>267</v>
      </c>
      <c r="WH26" s="7"/>
      <c r="WI26" s="18">
        <v>267</v>
      </c>
      <c r="WJ26" s="54">
        <v>267</v>
      </c>
      <c r="WK26" s="7"/>
      <c r="WL26" s="18">
        <v>267</v>
      </c>
      <c r="WM26" s="54">
        <v>267</v>
      </c>
      <c r="WN26" s="7"/>
      <c r="WO26" s="18">
        <v>267</v>
      </c>
      <c r="WP26" s="54">
        <v>267</v>
      </c>
      <c r="WQ26" s="7"/>
      <c r="WR26" s="18">
        <v>267</v>
      </c>
      <c r="WS26" s="54">
        <v>267</v>
      </c>
      <c r="WT26" s="7"/>
      <c r="WU26" s="18">
        <v>267</v>
      </c>
      <c r="WV26" s="54">
        <v>267</v>
      </c>
      <c r="WW26" s="7"/>
      <c r="WX26" s="18">
        <v>267</v>
      </c>
      <c r="WY26" s="54">
        <v>267</v>
      </c>
      <c r="WZ26" s="7"/>
      <c r="XA26" s="18">
        <v>267</v>
      </c>
      <c r="XB26" s="54">
        <v>267</v>
      </c>
      <c r="XC26" s="7"/>
      <c r="XD26" s="18">
        <v>267</v>
      </c>
      <c r="XE26" s="54">
        <v>267</v>
      </c>
      <c r="XF26" s="7"/>
      <c r="XG26" s="16"/>
      <c r="XH26" s="18">
        <v>267</v>
      </c>
      <c r="XI26" s="54">
        <v>267</v>
      </c>
      <c r="XJ26" s="7"/>
      <c r="XK26" s="18">
        <v>267</v>
      </c>
      <c r="XL26" s="54">
        <v>267</v>
      </c>
      <c r="XM26" s="7"/>
      <c r="XN26" s="18">
        <v>267</v>
      </c>
      <c r="XO26" s="54">
        <v>267</v>
      </c>
      <c r="XP26" s="7"/>
      <c r="XQ26" s="18">
        <v>267</v>
      </c>
      <c r="XR26" s="54">
        <v>267</v>
      </c>
      <c r="XS26" s="7"/>
      <c r="XT26" s="18">
        <v>267</v>
      </c>
      <c r="XU26" s="54">
        <v>267</v>
      </c>
      <c r="XV26" s="7"/>
      <c r="XW26" s="18">
        <v>267</v>
      </c>
      <c r="XX26" s="54">
        <v>267</v>
      </c>
      <c r="XY26" s="7"/>
      <c r="XZ26" s="18">
        <v>267</v>
      </c>
      <c r="YA26" s="54">
        <v>267</v>
      </c>
      <c r="YB26" s="7"/>
      <c r="YC26" s="18">
        <v>267</v>
      </c>
      <c r="YD26" s="54">
        <v>267</v>
      </c>
      <c r="YE26" s="7"/>
      <c r="YF26" s="18">
        <v>267</v>
      </c>
      <c r="YG26" s="54">
        <v>267</v>
      </c>
      <c r="YH26" s="7"/>
      <c r="YI26" s="18">
        <v>267</v>
      </c>
      <c r="YJ26" s="54">
        <v>267</v>
      </c>
      <c r="YK26" s="7"/>
      <c r="YL26" s="18">
        <v>267</v>
      </c>
      <c r="YM26" s="54">
        <v>267</v>
      </c>
      <c r="YN26" s="7"/>
      <c r="YO26" s="18">
        <v>267</v>
      </c>
      <c r="YP26" s="54">
        <v>267</v>
      </c>
      <c r="YQ26" s="7"/>
      <c r="YR26" s="18">
        <v>267</v>
      </c>
      <c r="YS26" s="54">
        <v>267</v>
      </c>
      <c r="YT26" s="7"/>
      <c r="YU26" s="16"/>
      <c r="YV26" s="18">
        <v>267</v>
      </c>
      <c r="YW26" s="54">
        <v>267</v>
      </c>
      <c r="YX26" s="7"/>
      <c r="YY26" s="18">
        <v>267</v>
      </c>
      <c r="YZ26" s="54">
        <v>267</v>
      </c>
      <c r="ZA26" s="7"/>
      <c r="ZB26" s="18">
        <v>267</v>
      </c>
      <c r="ZC26" s="54">
        <v>267</v>
      </c>
      <c r="ZD26" s="7"/>
      <c r="ZE26" s="18">
        <v>267</v>
      </c>
      <c r="ZF26" s="54">
        <v>267</v>
      </c>
      <c r="ZG26" s="7"/>
      <c r="ZH26" s="18">
        <v>267</v>
      </c>
      <c r="ZI26" s="54">
        <v>267</v>
      </c>
      <c r="ZJ26" s="7"/>
      <c r="ZK26" s="18">
        <v>267</v>
      </c>
      <c r="ZL26" s="54">
        <v>267</v>
      </c>
      <c r="ZM26" s="7"/>
      <c r="ZN26" s="18">
        <v>267</v>
      </c>
      <c r="ZO26" s="54">
        <v>267</v>
      </c>
      <c r="ZP26" s="7"/>
      <c r="ZQ26" s="18">
        <v>267</v>
      </c>
      <c r="ZR26" s="54">
        <v>267</v>
      </c>
      <c r="ZS26" s="7"/>
      <c r="ZT26" s="18">
        <v>267</v>
      </c>
      <c r="ZU26" s="54">
        <v>267</v>
      </c>
      <c r="ZV26" s="7"/>
      <c r="ZW26" s="18">
        <v>267</v>
      </c>
      <c r="ZX26" s="54">
        <v>267</v>
      </c>
      <c r="ZY26" s="7"/>
      <c r="ZZ26" s="18">
        <v>267</v>
      </c>
      <c r="AAA26" s="54">
        <v>267</v>
      </c>
      <c r="AAB26" s="7"/>
      <c r="AAC26" s="18">
        <v>267</v>
      </c>
      <c r="AAD26" s="54">
        <v>267</v>
      </c>
      <c r="AAE26" s="7"/>
      <c r="AAF26" s="18">
        <v>267</v>
      </c>
      <c r="AAG26" s="54">
        <v>267</v>
      </c>
      <c r="AAH26" s="7"/>
      <c r="AAI26" s="16"/>
      <c r="AAJ26" s="18">
        <v>267</v>
      </c>
      <c r="AAK26" s="54">
        <v>267</v>
      </c>
      <c r="AAL26" s="7"/>
      <c r="AAM26" s="18">
        <v>267</v>
      </c>
      <c r="AAN26" s="54">
        <v>267</v>
      </c>
      <c r="AAO26" s="7"/>
      <c r="AAP26" s="18">
        <v>267</v>
      </c>
      <c r="AAQ26" s="54">
        <v>267</v>
      </c>
      <c r="AAR26" s="7"/>
      <c r="AAS26" s="18">
        <v>267</v>
      </c>
      <c r="AAT26" s="54">
        <v>267</v>
      </c>
      <c r="AAU26" s="7"/>
      <c r="AAV26" s="18">
        <v>267</v>
      </c>
      <c r="AAW26" s="54">
        <v>267</v>
      </c>
      <c r="AAX26" s="7"/>
      <c r="AAY26" s="18">
        <v>267</v>
      </c>
      <c r="AAZ26" s="54">
        <v>267</v>
      </c>
      <c r="ABA26" s="7"/>
      <c r="ABB26" s="16"/>
      <c r="ABC26" s="18">
        <v>267</v>
      </c>
      <c r="ABD26" s="54">
        <v>267</v>
      </c>
      <c r="ABE26" s="7"/>
      <c r="ABF26" s="18">
        <v>267</v>
      </c>
      <c r="ABG26" s="54">
        <v>267</v>
      </c>
      <c r="ABH26" s="7"/>
      <c r="ABI26" s="18">
        <v>267</v>
      </c>
      <c r="ABJ26" s="54">
        <v>267</v>
      </c>
      <c r="ABK26" s="7"/>
      <c r="ABL26" s="18">
        <v>267</v>
      </c>
      <c r="ABM26" s="54">
        <v>267</v>
      </c>
      <c r="ABN26" s="7"/>
      <c r="ABO26" s="18">
        <v>267</v>
      </c>
      <c r="ABP26" s="54">
        <v>267</v>
      </c>
      <c r="ABQ26" s="7"/>
      <c r="ABR26" s="18">
        <v>267</v>
      </c>
      <c r="ABS26" s="54">
        <v>267</v>
      </c>
      <c r="ABT26" s="7"/>
      <c r="ABU26" s="16"/>
      <c r="ABV26" s="18">
        <v>267</v>
      </c>
      <c r="ABW26" s="54">
        <v>267</v>
      </c>
      <c r="ABX26" s="7"/>
      <c r="ABY26" s="18">
        <v>267</v>
      </c>
      <c r="ABZ26" s="54">
        <v>267</v>
      </c>
      <c r="ACA26" s="7"/>
      <c r="ACB26" s="18">
        <v>267</v>
      </c>
      <c r="ACC26" s="54">
        <v>267</v>
      </c>
      <c r="ACD26" s="7"/>
      <c r="ACE26" s="18">
        <v>267</v>
      </c>
      <c r="ACF26" s="54">
        <v>267</v>
      </c>
      <c r="ACG26" s="7"/>
      <c r="ACH26" s="18">
        <v>267</v>
      </c>
      <c r="ACI26" s="54">
        <v>267</v>
      </c>
      <c r="ACJ26" s="7"/>
      <c r="ACK26" s="18">
        <v>267</v>
      </c>
      <c r="ACL26" s="54">
        <v>267</v>
      </c>
      <c r="ACM26" s="7"/>
      <c r="ACN26" s="16"/>
      <c r="ACO26" s="18">
        <v>267</v>
      </c>
      <c r="ACP26" s="54">
        <v>267</v>
      </c>
      <c r="ACQ26" s="7"/>
      <c r="ACR26" s="18">
        <v>267</v>
      </c>
      <c r="ACS26" s="54">
        <v>267</v>
      </c>
      <c r="ACT26" s="7"/>
      <c r="ACU26" s="18">
        <v>267</v>
      </c>
      <c r="ACV26" s="54">
        <v>267</v>
      </c>
      <c r="ACW26" s="7"/>
      <c r="ACX26" s="18">
        <v>267</v>
      </c>
      <c r="ACY26" s="54">
        <v>267</v>
      </c>
      <c r="ACZ26" s="7"/>
      <c r="ADA26" s="18">
        <v>267</v>
      </c>
      <c r="ADB26" s="54">
        <v>267</v>
      </c>
      <c r="ADC26" s="7"/>
      <c r="ADD26" s="18">
        <v>267</v>
      </c>
      <c r="ADE26" s="54">
        <v>267</v>
      </c>
      <c r="ADF26" s="7"/>
      <c r="ADG26" s="16"/>
      <c r="ADH26" s="18">
        <v>267</v>
      </c>
      <c r="ADI26" s="54">
        <v>267</v>
      </c>
      <c r="ADJ26" s="7"/>
      <c r="ADK26" s="18">
        <v>267</v>
      </c>
      <c r="ADL26" s="54">
        <v>267</v>
      </c>
      <c r="ADM26" s="7"/>
      <c r="ADN26" s="18">
        <v>267</v>
      </c>
      <c r="ADO26" s="54">
        <v>267</v>
      </c>
      <c r="ADP26" s="7"/>
      <c r="ADQ26" s="18">
        <v>267</v>
      </c>
      <c r="ADR26" s="54">
        <v>267</v>
      </c>
      <c r="ADS26" s="7"/>
      <c r="ADT26" s="18">
        <v>267</v>
      </c>
      <c r="ADU26" s="54">
        <v>267</v>
      </c>
      <c r="ADV26" s="7"/>
      <c r="ADW26" s="16"/>
      <c r="ADX26" s="16"/>
      <c r="ADY26" s="16"/>
      <c r="ADZ26" s="18">
        <v>267</v>
      </c>
      <c r="AEA26" s="54">
        <v>267</v>
      </c>
      <c r="AEB26" s="7"/>
      <c r="AEC26" s="18">
        <v>267</v>
      </c>
      <c r="AED26" s="54">
        <v>267</v>
      </c>
      <c r="AEE26" s="7"/>
      <c r="AEF26" s="18">
        <v>267</v>
      </c>
      <c r="AEG26" s="54">
        <v>267</v>
      </c>
      <c r="AEH26" s="7"/>
      <c r="AEI26" s="18">
        <v>267</v>
      </c>
      <c r="AEJ26" s="16"/>
      <c r="AEK26" s="7"/>
      <c r="AEL26" s="18">
        <v>267</v>
      </c>
      <c r="AEM26" s="54">
        <v>267</v>
      </c>
      <c r="AEN26" s="7"/>
      <c r="AEO26" s="16"/>
      <c r="AEP26" s="18">
        <v>267</v>
      </c>
      <c r="AEQ26" s="54">
        <v>267</v>
      </c>
      <c r="AER26" s="7"/>
      <c r="AES26" s="18">
        <v>267</v>
      </c>
      <c r="AET26" s="54">
        <v>267</v>
      </c>
      <c r="AEU26" s="7"/>
      <c r="AEV26" s="18">
        <v>267</v>
      </c>
      <c r="AEW26" s="54">
        <v>267</v>
      </c>
      <c r="AEX26" s="7"/>
      <c r="AEY26" s="18">
        <v>267</v>
      </c>
      <c r="AEZ26" s="54">
        <v>267</v>
      </c>
      <c r="AFA26" s="7"/>
      <c r="AFB26" s="18">
        <v>267</v>
      </c>
      <c r="AFC26" s="54">
        <v>267</v>
      </c>
      <c r="AFD26" s="7"/>
      <c r="AFE26" s="18">
        <v>267</v>
      </c>
      <c r="AFF26" s="54">
        <v>267</v>
      </c>
      <c r="AFG26" s="7"/>
      <c r="AFH26" s="16"/>
      <c r="AFI26" s="18">
        <v>267</v>
      </c>
      <c r="AFJ26" s="54">
        <v>267</v>
      </c>
      <c r="AFK26" s="7"/>
      <c r="AFL26" s="18">
        <v>267</v>
      </c>
      <c r="AFM26" s="54">
        <v>267</v>
      </c>
      <c r="AFN26" s="7"/>
      <c r="AFO26" s="18">
        <v>267</v>
      </c>
      <c r="AFP26" s="54">
        <v>267</v>
      </c>
      <c r="AFQ26" s="7"/>
      <c r="AFR26" s="18">
        <v>267</v>
      </c>
      <c r="AFS26" s="54">
        <v>267</v>
      </c>
      <c r="AFT26" s="7"/>
      <c r="AFU26" s="18">
        <v>267</v>
      </c>
      <c r="AFV26" s="54">
        <v>267</v>
      </c>
      <c r="AFW26" s="7"/>
      <c r="AFX26" s="18">
        <v>267</v>
      </c>
      <c r="AFY26" s="54">
        <v>267</v>
      </c>
      <c r="AFZ26" s="7"/>
      <c r="AGA26" s="18">
        <v>267</v>
      </c>
      <c r="AGB26" s="54">
        <v>267</v>
      </c>
      <c r="AGC26" s="7"/>
      <c r="AGD26" s="18">
        <v>267</v>
      </c>
      <c r="AGE26" s="54">
        <v>267</v>
      </c>
      <c r="AGF26" s="7"/>
      <c r="AGG26" s="18">
        <v>267</v>
      </c>
      <c r="AGH26" s="54">
        <v>267</v>
      </c>
      <c r="AGI26" s="7"/>
      <c r="AGJ26" s="18">
        <v>267</v>
      </c>
      <c r="AGK26" s="54">
        <v>267</v>
      </c>
      <c r="AGL26" s="7"/>
      <c r="AGM26" s="18">
        <v>267</v>
      </c>
      <c r="AGN26" s="54">
        <v>267</v>
      </c>
      <c r="AGO26" s="7"/>
      <c r="AGP26" s="18">
        <v>267</v>
      </c>
      <c r="AGQ26" s="54">
        <v>267</v>
      </c>
      <c r="AGR26" s="7"/>
      <c r="AGS26" s="18">
        <v>267</v>
      </c>
      <c r="AGT26" s="54">
        <v>267</v>
      </c>
      <c r="AGU26" s="7"/>
      <c r="AGV26" s="16"/>
      <c r="AGW26" s="18">
        <v>267</v>
      </c>
      <c r="AGX26" s="54">
        <v>267</v>
      </c>
      <c r="AGY26" s="7"/>
      <c r="AGZ26" s="18">
        <v>267</v>
      </c>
      <c r="AHA26" s="54">
        <v>267</v>
      </c>
      <c r="AHB26" s="7"/>
      <c r="AHC26" s="18">
        <v>267</v>
      </c>
      <c r="AHD26" s="54">
        <v>267</v>
      </c>
      <c r="AHE26" s="7"/>
      <c r="AHF26" s="18">
        <v>267</v>
      </c>
      <c r="AHG26" s="54">
        <v>267</v>
      </c>
      <c r="AHH26" s="7"/>
      <c r="AHI26" s="18">
        <v>267</v>
      </c>
      <c r="AHJ26" s="54">
        <v>267</v>
      </c>
      <c r="AHK26" s="7"/>
      <c r="AHL26" s="18">
        <v>267</v>
      </c>
      <c r="AHM26" s="54">
        <v>267</v>
      </c>
      <c r="AHN26" s="7"/>
      <c r="AHO26" s="16"/>
      <c r="AHP26" s="18">
        <v>267</v>
      </c>
      <c r="AHQ26" s="54">
        <v>267</v>
      </c>
      <c r="AHR26" s="7"/>
      <c r="AHS26" s="18">
        <v>267</v>
      </c>
      <c r="AHT26" s="54">
        <v>267</v>
      </c>
      <c r="AHU26" s="7"/>
      <c r="AHV26" s="18">
        <v>267</v>
      </c>
      <c r="AHW26" s="54">
        <v>267</v>
      </c>
      <c r="AHX26" s="7"/>
      <c r="AHY26" s="18">
        <v>267</v>
      </c>
      <c r="AHZ26" s="54">
        <v>267</v>
      </c>
      <c r="AIA26" s="7"/>
      <c r="AIB26" s="18">
        <v>267</v>
      </c>
      <c r="AIC26" s="54">
        <v>267</v>
      </c>
      <c r="AID26" s="7"/>
      <c r="AIE26" s="16"/>
      <c r="AIF26" s="16"/>
      <c r="AIG26" s="18">
        <v>267</v>
      </c>
      <c r="AIH26" s="54">
        <v>267</v>
      </c>
      <c r="AII26" s="7"/>
      <c r="AIJ26" s="18">
        <v>267</v>
      </c>
      <c r="AIK26" s="54">
        <v>267</v>
      </c>
      <c r="AIL26" s="7"/>
      <c r="AIM26" s="18">
        <v>267</v>
      </c>
      <c r="AIN26" s="54">
        <v>267</v>
      </c>
      <c r="AIO26" s="7"/>
      <c r="AIP26" s="18">
        <v>267</v>
      </c>
      <c r="AIQ26" s="54">
        <v>267</v>
      </c>
      <c r="AIR26" s="7"/>
      <c r="AIS26" s="16"/>
      <c r="AIT26" s="18">
        <v>267</v>
      </c>
      <c r="AIU26" s="54">
        <v>267</v>
      </c>
      <c r="AIV26" s="7"/>
      <c r="AIW26" s="18">
        <v>267</v>
      </c>
      <c r="AIX26" s="54">
        <v>267</v>
      </c>
      <c r="AIY26" s="7"/>
      <c r="AIZ26" s="18">
        <v>267</v>
      </c>
      <c r="AJA26" s="54">
        <v>267</v>
      </c>
      <c r="AJB26" s="7"/>
      <c r="AJC26" s="18">
        <v>267</v>
      </c>
      <c r="AJD26" s="54">
        <v>267</v>
      </c>
      <c r="AJE26" s="7"/>
      <c r="AJF26" s="18">
        <v>267</v>
      </c>
      <c r="AJG26" s="54">
        <v>267</v>
      </c>
      <c r="AJH26" s="7"/>
      <c r="AJI26" s="18">
        <v>267</v>
      </c>
      <c r="AJJ26" s="54">
        <v>267</v>
      </c>
      <c r="AJK26" s="7"/>
      <c r="AJL26" s="18">
        <v>267</v>
      </c>
      <c r="AJM26" s="54">
        <v>267</v>
      </c>
      <c r="AJN26" s="7"/>
      <c r="AJO26" s="18">
        <v>267</v>
      </c>
      <c r="AJP26" s="54">
        <v>267</v>
      </c>
      <c r="AJQ26" s="7"/>
      <c r="AJR26" s="16"/>
      <c r="AJS26" s="18">
        <v>267</v>
      </c>
      <c r="AJT26" s="54">
        <v>267</v>
      </c>
      <c r="AJU26" s="7"/>
      <c r="AJV26" s="18">
        <v>267</v>
      </c>
      <c r="AJW26" s="54">
        <v>267</v>
      </c>
      <c r="AJX26" s="7"/>
      <c r="AJY26" s="18">
        <v>267</v>
      </c>
      <c r="AJZ26" s="54">
        <v>267</v>
      </c>
      <c r="AKA26" s="7"/>
      <c r="AKB26" s="18">
        <v>267</v>
      </c>
      <c r="AKC26" s="54">
        <v>267</v>
      </c>
      <c r="AKD26" s="7"/>
      <c r="AKE26" s="18">
        <v>267</v>
      </c>
      <c r="AKF26" s="54">
        <v>267</v>
      </c>
      <c r="AKG26" s="7"/>
      <c r="AKH26" s="18">
        <v>267</v>
      </c>
      <c r="AKI26" s="54">
        <v>267</v>
      </c>
      <c r="AKJ26" s="7"/>
      <c r="AKK26" s="16"/>
      <c r="AKL26" s="18">
        <v>267</v>
      </c>
      <c r="AKM26" s="54">
        <v>267</v>
      </c>
      <c r="AKN26" s="7"/>
      <c r="AKO26" s="18">
        <v>267</v>
      </c>
      <c r="AKP26" s="54">
        <v>267</v>
      </c>
      <c r="AKQ26" s="7"/>
      <c r="AKR26" s="18">
        <v>267</v>
      </c>
      <c r="AKS26" s="54">
        <v>267</v>
      </c>
      <c r="AKT26" s="7"/>
      <c r="AKU26" s="18">
        <v>267</v>
      </c>
      <c r="AKV26" s="54">
        <v>267</v>
      </c>
      <c r="AKW26" s="7"/>
      <c r="AKX26" s="18">
        <v>267</v>
      </c>
      <c r="AKY26" s="54">
        <v>267</v>
      </c>
      <c r="AKZ26" s="7"/>
      <c r="ALA26" s="18">
        <v>267</v>
      </c>
      <c r="ALB26" s="54">
        <v>267</v>
      </c>
      <c r="ALC26" s="7"/>
      <c r="ALD26" s="16"/>
      <c r="ALE26" s="18">
        <v>267</v>
      </c>
      <c r="ALF26" s="54">
        <v>267</v>
      </c>
      <c r="ALG26" s="7"/>
      <c r="ALH26" s="18">
        <v>267</v>
      </c>
      <c r="ALI26" s="54">
        <v>267</v>
      </c>
      <c r="ALJ26" s="7"/>
      <c r="ALK26" s="18">
        <v>267</v>
      </c>
      <c r="ALL26" s="54">
        <v>267</v>
      </c>
      <c r="ALM26" s="7"/>
      <c r="ALN26" s="18">
        <v>267</v>
      </c>
      <c r="ALO26" s="54">
        <v>267</v>
      </c>
      <c r="ALP26" s="7"/>
      <c r="ALQ26" s="18">
        <v>267</v>
      </c>
      <c r="ALR26" s="54">
        <v>267</v>
      </c>
      <c r="ALS26" s="7"/>
      <c r="ALT26" s="18">
        <v>267</v>
      </c>
      <c r="ALU26" s="54">
        <v>267</v>
      </c>
      <c r="ALV26" s="7"/>
      <c r="ALW26" s="16"/>
      <c r="ALX26" s="18">
        <v>267</v>
      </c>
      <c r="ALY26" s="54">
        <v>267</v>
      </c>
      <c r="ALZ26" s="7"/>
      <c r="AMA26" s="18">
        <v>267</v>
      </c>
      <c r="AMB26" s="54">
        <v>267</v>
      </c>
      <c r="AMC26" s="7"/>
      <c r="AMD26" s="18">
        <v>267</v>
      </c>
      <c r="AME26" s="54">
        <v>267</v>
      </c>
      <c r="AMF26" s="7"/>
      <c r="AMG26" s="18">
        <v>267</v>
      </c>
      <c r="AMH26" s="54">
        <v>267</v>
      </c>
      <c r="AMI26" s="7"/>
      <c r="AMJ26" s="18">
        <v>267</v>
      </c>
      <c r="AMK26" s="54">
        <v>267</v>
      </c>
      <c r="AML26" s="7"/>
      <c r="AMM26" s="18">
        <v>267</v>
      </c>
      <c r="AMN26" s="54">
        <v>267</v>
      </c>
      <c r="AMO26" s="7"/>
      <c r="AMP26" s="16"/>
      <c r="AMQ26" s="18">
        <v>267</v>
      </c>
      <c r="AMR26" s="54">
        <v>267</v>
      </c>
      <c r="AMS26" s="7"/>
      <c r="AMT26" s="18">
        <v>267</v>
      </c>
      <c r="AMU26" s="54">
        <v>267</v>
      </c>
      <c r="AMV26" s="7"/>
      <c r="AMW26" s="18">
        <v>267</v>
      </c>
      <c r="AMX26" s="54">
        <v>267</v>
      </c>
      <c r="AMY26" s="7"/>
      <c r="AMZ26" s="18">
        <v>267</v>
      </c>
      <c r="ANA26" s="54">
        <v>267</v>
      </c>
      <c r="ANB26" s="7"/>
      <c r="ANC26" s="18">
        <v>267</v>
      </c>
      <c r="AND26" s="54">
        <v>267</v>
      </c>
      <c r="ANE26" s="7"/>
      <c r="ANF26" s="18">
        <v>267</v>
      </c>
      <c r="ANG26" s="54">
        <v>267</v>
      </c>
      <c r="ANH26" s="7"/>
      <c r="ANI26" s="16"/>
      <c r="ANJ26" s="18">
        <v>267</v>
      </c>
      <c r="ANK26" s="54">
        <v>267</v>
      </c>
      <c r="ANL26" s="7"/>
      <c r="ANM26" s="18">
        <v>267</v>
      </c>
      <c r="ANN26" s="54">
        <v>267</v>
      </c>
      <c r="ANO26" s="7"/>
      <c r="ANP26" s="18">
        <v>267</v>
      </c>
      <c r="ANQ26" s="54">
        <v>267</v>
      </c>
      <c r="ANR26" s="7"/>
      <c r="ANS26" s="16"/>
      <c r="ANT26" s="18">
        <v>267</v>
      </c>
      <c r="ANU26" s="54">
        <v>267</v>
      </c>
      <c r="ANV26" s="7"/>
      <c r="ANW26" s="18">
        <v>267</v>
      </c>
      <c r="ANX26" s="54">
        <v>267</v>
      </c>
      <c r="ANY26" s="7"/>
      <c r="ANZ26" s="18">
        <v>267</v>
      </c>
      <c r="AOA26" s="54">
        <v>267</v>
      </c>
      <c r="AOB26" s="7"/>
      <c r="AOC26" s="18">
        <v>267</v>
      </c>
      <c r="AOD26" s="54">
        <v>267</v>
      </c>
      <c r="AOE26" s="7"/>
      <c r="AOF26" s="18">
        <v>267</v>
      </c>
      <c r="AOG26" s="54">
        <v>267</v>
      </c>
      <c r="AOH26" s="7"/>
      <c r="AOI26" s="18">
        <v>267</v>
      </c>
      <c r="AOJ26" s="54">
        <v>267</v>
      </c>
      <c r="AOK26" s="7"/>
      <c r="AOL26" s="18">
        <v>267</v>
      </c>
      <c r="AOM26" s="54">
        <v>267</v>
      </c>
      <c r="AON26" s="7"/>
      <c r="AOO26" s="18">
        <v>267</v>
      </c>
      <c r="AOP26" s="54">
        <v>267</v>
      </c>
      <c r="AOQ26" s="7"/>
      <c r="AOR26" s="18">
        <v>267</v>
      </c>
      <c r="AOS26" s="54">
        <v>267</v>
      </c>
      <c r="AOT26" s="7"/>
      <c r="AOU26" s="16"/>
      <c r="AOV26" s="18">
        <v>267</v>
      </c>
      <c r="AOW26" s="54">
        <v>267</v>
      </c>
      <c r="AOX26" s="7"/>
      <c r="AOY26" s="18">
        <v>267</v>
      </c>
      <c r="AOZ26" s="54">
        <v>267</v>
      </c>
      <c r="APA26" s="7"/>
      <c r="APB26" s="18">
        <v>267</v>
      </c>
      <c r="APC26" s="54">
        <v>267</v>
      </c>
      <c r="APD26" s="7"/>
      <c r="APE26" s="18">
        <v>267</v>
      </c>
      <c r="APF26" s="54">
        <v>267</v>
      </c>
      <c r="APG26" s="7"/>
      <c r="APH26" s="18">
        <v>267</v>
      </c>
      <c r="API26" s="54">
        <v>267</v>
      </c>
      <c r="APJ26" s="7"/>
      <c r="APK26" s="18">
        <v>267</v>
      </c>
      <c r="APL26" s="54">
        <v>267</v>
      </c>
      <c r="APM26" s="7"/>
      <c r="APN26" s="18">
        <v>267</v>
      </c>
      <c r="APO26" s="54">
        <v>267</v>
      </c>
      <c r="APP26" s="7"/>
      <c r="APQ26" s="14"/>
      <c r="APR26" s="14"/>
      <c r="APS26" s="14"/>
      <c r="APT26" s="14"/>
      <c r="APU26" s="18">
        <v>267</v>
      </c>
      <c r="APV26" s="54">
        <v>267</v>
      </c>
      <c r="APW26" s="7"/>
      <c r="APX26" s="18">
        <v>267</v>
      </c>
      <c r="APY26" s="54">
        <v>267</v>
      </c>
      <c r="APZ26" s="7"/>
      <c r="AQA26" s="16"/>
      <c r="AQB26" s="18">
        <v>267</v>
      </c>
      <c r="AQC26" s="54">
        <v>267</v>
      </c>
      <c r="AQD26" s="7"/>
      <c r="AQE26" s="18">
        <v>267</v>
      </c>
      <c r="AQF26" s="54">
        <v>267</v>
      </c>
      <c r="AQG26" s="7"/>
      <c r="AQH26" s="18">
        <v>267</v>
      </c>
      <c r="AQI26" s="54">
        <v>267</v>
      </c>
      <c r="AQJ26" s="7"/>
      <c r="AQK26" s="18">
        <v>267</v>
      </c>
      <c r="AQL26" s="54">
        <v>267</v>
      </c>
      <c r="AQM26" s="7"/>
      <c r="AQN26" s="18">
        <v>267</v>
      </c>
      <c r="AQO26" s="54">
        <v>267</v>
      </c>
      <c r="AQP26" s="7"/>
      <c r="AQQ26" s="18">
        <v>267</v>
      </c>
      <c r="AQR26" s="54">
        <v>267</v>
      </c>
      <c r="AQS26" s="7"/>
      <c r="AQT26" s="16"/>
      <c r="AQU26" s="18">
        <v>267</v>
      </c>
      <c r="AQV26" s="54">
        <v>267</v>
      </c>
      <c r="AQW26" s="7"/>
      <c r="AQX26" s="18">
        <v>267</v>
      </c>
      <c r="AQY26" s="54">
        <v>267</v>
      </c>
      <c r="AQZ26" s="7"/>
      <c r="ARA26" s="18">
        <v>267</v>
      </c>
      <c r="ARB26" s="54">
        <v>267</v>
      </c>
      <c r="ARC26" s="7"/>
      <c r="ARD26" s="18">
        <v>267</v>
      </c>
      <c r="ARE26" s="54">
        <v>267</v>
      </c>
      <c r="ARF26" s="7"/>
      <c r="ARG26" s="18">
        <v>267</v>
      </c>
      <c r="ARH26" s="54">
        <v>267</v>
      </c>
      <c r="ARI26" s="7"/>
      <c r="ARJ26" s="18">
        <v>267</v>
      </c>
      <c r="ARK26" s="54">
        <v>267</v>
      </c>
      <c r="ARL26" s="7"/>
      <c r="ARM26" s="16"/>
      <c r="ARN26" s="18">
        <v>267</v>
      </c>
      <c r="ARO26" s="54">
        <v>267</v>
      </c>
      <c r="ARP26" s="7"/>
      <c r="ARQ26" s="18">
        <v>267</v>
      </c>
      <c r="ARR26" s="54">
        <v>267</v>
      </c>
      <c r="ARS26" s="7"/>
      <c r="ART26" s="18">
        <v>267</v>
      </c>
      <c r="ARU26" s="54">
        <v>267</v>
      </c>
      <c r="ARV26" s="7"/>
      <c r="ARW26" s="18">
        <v>267</v>
      </c>
      <c r="ARX26" s="54">
        <v>267</v>
      </c>
      <c r="ARY26" s="7"/>
      <c r="ARZ26" s="18">
        <v>267</v>
      </c>
      <c r="ASA26" s="54">
        <v>267</v>
      </c>
      <c r="ASB26" s="7"/>
      <c r="ASC26" s="18">
        <v>267</v>
      </c>
      <c r="ASD26" s="54">
        <v>267</v>
      </c>
      <c r="ASE26" s="7"/>
      <c r="ASF26" s="16"/>
      <c r="ASG26" s="18">
        <v>267</v>
      </c>
      <c r="ASH26" s="54">
        <v>267</v>
      </c>
      <c r="ASI26" s="7"/>
      <c r="ASJ26" s="18">
        <v>267</v>
      </c>
      <c r="ASK26" s="54">
        <v>267</v>
      </c>
      <c r="ASL26" s="7"/>
      <c r="ASM26" s="18">
        <v>267</v>
      </c>
      <c r="ASN26" s="54">
        <v>267</v>
      </c>
      <c r="ASO26" s="7"/>
      <c r="ASP26" s="18">
        <v>267</v>
      </c>
      <c r="ASQ26" s="54">
        <v>267</v>
      </c>
      <c r="ASR26" s="7"/>
      <c r="ASS26" s="18">
        <v>267</v>
      </c>
      <c r="AST26" s="54">
        <v>267</v>
      </c>
      <c r="ASU26" s="7"/>
      <c r="ASV26" s="18">
        <v>267</v>
      </c>
      <c r="ASW26" s="54">
        <v>267</v>
      </c>
      <c r="ASX26" s="7"/>
      <c r="ASY26" s="16"/>
      <c r="ASZ26" s="18">
        <v>267</v>
      </c>
      <c r="ATA26" s="54">
        <v>267</v>
      </c>
      <c r="ATB26" s="7"/>
      <c r="ATC26" s="18">
        <v>267</v>
      </c>
      <c r="ATD26" s="54">
        <v>267</v>
      </c>
      <c r="ATE26" s="7"/>
      <c r="ATF26" s="18">
        <v>267</v>
      </c>
      <c r="ATG26" s="54">
        <v>267</v>
      </c>
      <c r="ATH26" s="7"/>
      <c r="ATI26" s="18">
        <v>267</v>
      </c>
      <c r="ATJ26" s="54">
        <v>267</v>
      </c>
      <c r="ATK26" s="7"/>
      <c r="ATL26" s="18">
        <v>267</v>
      </c>
      <c r="ATM26" s="54">
        <v>267</v>
      </c>
      <c r="ATN26" s="7"/>
      <c r="ATO26" s="18">
        <v>267</v>
      </c>
      <c r="ATP26" s="54">
        <v>267</v>
      </c>
      <c r="ATQ26" s="7"/>
      <c r="ATR26" s="16"/>
      <c r="ATS26" s="18">
        <v>267</v>
      </c>
      <c r="ATT26" s="54">
        <v>267</v>
      </c>
      <c r="ATU26" s="7"/>
      <c r="ATV26" s="18">
        <v>267</v>
      </c>
      <c r="ATW26" s="54">
        <v>267</v>
      </c>
      <c r="ATX26" s="7"/>
      <c r="ATY26" s="18">
        <v>267</v>
      </c>
      <c r="ATZ26" s="54">
        <v>267</v>
      </c>
      <c r="AUA26" s="7"/>
      <c r="AUB26" s="18">
        <v>267</v>
      </c>
      <c r="AUC26" s="54">
        <v>267</v>
      </c>
      <c r="AUD26" s="7"/>
      <c r="AUE26" s="18">
        <v>267</v>
      </c>
      <c r="AUF26" s="54">
        <v>267</v>
      </c>
      <c r="AUG26" s="7"/>
      <c r="AUH26" s="18">
        <v>267</v>
      </c>
      <c r="AUI26" s="54">
        <v>267</v>
      </c>
      <c r="AUJ26" s="7"/>
      <c r="AUK26" s="16"/>
      <c r="AUL26" s="18">
        <v>267</v>
      </c>
      <c r="AUM26" s="54">
        <v>267</v>
      </c>
      <c r="AUN26" s="7"/>
      <c r="AUO26" s="18">
        <v>267</v>
      </c>
      <c r="AUP26" s="54">
        <v>267</v>
      </c>
      <c r="AUQ26" s="7"/>
      <c r="AUR26" s="18">
        <v>267</v>
      </c>
      <c r="AUS26" s="54">
        <v>267</v>
      </c>
      <c r="AUT26" s="7"/>
      <c r="AUU26" s="18">
        <v>267</v>
      </c>
      <c r="AUV26" s="54">
        <v>267</v>
      </c>
      <c r="AUW26" s="7"/>
      <c r="AUX26" s="18">
        <v>267</v>
      </c>
      <c r="AUY26" s="54">
        <v>267</v>
      </c>
      <c r="AUZ26" s="7"/>
      <c r="AVA26" s="18">
        <v>267</v>
      </c>
      <c r="AVB26" s="54">
        <v>267</v>
      </c>
      <c r="AVC26" s="7"/>
      <c r="AVD26" s="16"/>
      <c r="AVE26" s="18">
        <v>267</v>
      </c>
      <c r="AVF26" s="54">
        <v>267</v>
      </c>
      <c r="AVG26" s="7"/>
      <c r="AVH26" s="18">
        <v>267</v>
      </c>
      <c r="AVI26" s="54">
        <v>267</v>
      </c>
      <c r="AVJ26" s="7"/>
      <c r="AVK26" s="18">
        <v>267</v>
      </c>
      <c r="AVL26" s="54">
        <v>267</v>
      </c>
      <c r="AVM26" s="7"/>
      <c r="AVN26" s="18">
        <v>267</v>
      </c>
      <c r="AVO26" s="54">
        <v>267</v>
      </c>
      <c r="AVP26" s="7"/>
      <c r="AVQ26" s="18">
        <v>267</v>
      </c>
      <c r="AVR26" s="54">
        <v>267</v>
      </c>
      <c r="AVS26" s="7"/>
      <c r="AVT26" s="18">
        <v>267</v>
      </c>
      <c r="AVU26" s="54">
        <v>267</v>
      </c>
      <c r="AVV26" s="7"/>
      <c r="AVW26" s="16"/>
      <c r="AVX26" s="18">
        <v>267</v>
      </c>
      <c r="AVY26" s="54">
        <v>267</v>
      </c>
      <c r="AVZ26" s="7"/>
      <c r="AWA26" s="18">
        <v>267</v>
      </c>
      <c r="AWB26" s="54">
        <v>267</v>
      </c>
      <c r="AWC26" s="7"/>
      <c r="AWD26" s="18">
        <v>267</v>
      </c>
      <c r="AWE26" s="54">
        <v>267</v>
      </c>
      <c r="AWF26" s="7"/>
      <c r="AWG26" s="18">
        <v>267</v>
      </c>
      <c r="AWH26" s="54">
        <v>267</v>
      </c>
      <c r="AWI26" s="7"/>
      <c r="AWJ26" s="54"/>
      <c r="AWK26" s="54"/>
      <c r="AWL26" s="16"/>
      <c r="AWM26" s="54"/>
      <c r="AWN26" s="54"/>
      <c r="AWO26" s="54"/>
      <c r="AWP26" s="54"/>
      <c r="AWQ26" s="54"/>
      <c r="AWR26" s="54"/>
      <c r="AWS26" s="16"/>
      <c r="AWT26" s="54"/>
      <c r="AWU26" s="54"/>
      <c r="AWV26" s="54"/>
      <c r="AWW26" s="54"/>
      <c r="AWX26" s="54"/>
      <c r="AWY26" s="54"/>
      <c r="AWZ26" s="16"/>
      <c r="AXA26" s="54"/>
      <c r="AXB26" s="54"/>
      <c r="AXC26" s="54"/>
      <c r="AXD26" s="54"/>
      <c r="AXE26" s="54"/>
      <c r="AXF26" s="54"/>
      <c r="AXG26" s="16"/>
      <c r="AXH26" s="54"/>
      <c r="AXI26" s="54"/>
      <c r="AXJ26" s="54"/>
      <c r="AXK26" s="54"/>
      <c r="AXL26" s="54"/>
      <c r="AXM26" s="54"/>
      <c r="AXN26" s="16"/>
      <c r="AXO26" s="54"/>
      <c r="AXP26" s="54"/>
      <c r="AXQ26" s="54"/>
      <c r="AXR26" s="54"/>
      <c r="AXS26" s="54"/>
      <c r="AXT26" s="54"/>
      <c r="AXU26" s="16"/>
      <c r="AXV26" s="54"/>
      <c r="AXW26" s="54"/>
      <c r="AXX26" s="54"/>
      <c r="AXY26" s="54"/>
      <c r="AXZ26" s="54"/>
      <c r="AYA26" s="54"/>
      <c r="AYB26" s="16"/>
      <c r="AYC26" s="54"/>
      <c r="AYD26" s="54"/>
      <c r="AYE26" s="54"/>
      <c r="AYF26" s="54"/>
      <c r="AYG26" s="54"/>
      <c r="AYH26" s="54"/>
      <c r="AYI26" s="16"/>
      <c r="AYJ26" s="54"/>
      <c r="AYK26" s="54"/>
      <c r="AYL26" s="54"/>
      <c r="AYM26" s="54"/>
      <c r="AYN26" s="54"/>
      <c r="AYO26" s="54"/>
      <c r="AYP26" s="16"/>
      <c r="AYQ26" s="54"/>
      <c r="AYR26" s="54"/>
      <c r="AYS26" s="54"/>
      <c r="AYT26" s="54"/>
      <c r="AYU26" s="54"/>
      <c r="AYV26" s="54"/>
      <c r="AYW26" s="16"/>
      <c r="AYX26" s="54"/>
      <c r="AYY26" s="54"/>
      <c r="AYZ26" s="54"/>
      <c r="AZA26" s="54"/>
      <c r="AZB26" s="54"/>
      <c r="AZC26" s="54"/>
      <c r="AZD26" s="16"/>
      <c r="AZE26" s="54"/>
      <c r="AZF26" s="54"/>
      <c r="AZG26" s="54"/>
      <c r="AZH26" s="54"/>
      <c r="AZI26" s="54"/>
      <c r="AZJ26" s="54"/>
      <c r="AZK26" s="16"/>
      <c r="AZL26" s="54"/>
      <c r="AZM26" s="54"/>
      <c r="AZN26" s="54"/>
      <c r="AZO26" s="54"/>
      <c r="AZP26" s="54"/>
      <c r="AZQ26" s="54"/>
      <c r="AZR26" s="16"/>
      <c r="AZS26" s="54"/>
      <c r="AZT26" s="54"/>
      <c r="AZU26" s="54"/>
      <c r="AZV26" s="54"/>
      <c r="AZW26" s="54"/>
      <c r="AZX26" s="54"/>
      <c r="AZY26" s="16"/>
      <c r="AZZ26" s="54"/>
      <c r="BAA26" s="54"/>
      <c r="BAB26" s="54"/>
      <c r="BAC26" s="54"/>
      <c r="BAD26" s="54"/>
      <c r="BAE26" s="54"/>
      <c r="BAF26" s="16"/>
      <c r="BAG26" s="54"/>
      <c r="BAH26" s="54"/>
      <c r="BAI26" s="54"/>
      <c r="BAJ26" s="54"/>
      <c r="BAK26" s="54"/>
      <c r="BAL26" s="54"/>
      <c r="BAM26" s="16"/>
      <c r="BAN26" s="54"/>
      <c r="BAO26" s="54"/>
      <c r="BAP26" s="54"/>
      <c r="BAQ26" s="54"/>
      <c r="BAR26" s="54"/>
      <c r="BAS26" s="54"/>
      <c r="BAT26" s="16"/>
    </row>
    <row r="27" spans="1:1398">
      <c r="A27" t="s">
        <v>911</v>
      </c>
      <c r="B27" t="s">
        <v>913</v>
      </c>
      <c r="D27" s="10" t="s">
        <v>8</v>
      </c>
      <c r="E27" s="7"/>
      <c r="F27" s="18">
        <v>15593</v>
      </c>
      <c r="G27" s="12">
        <v>15813</v>
      </c>
      <c r="H27" s="7"/>
      <c r="I27" s="16"/>
      <c r="J27" s="18">
        <f>F27+20</f>
        <v>15613</v>
      </c>
      <c r="K27" s="12">
        <f>G27+9</f>
        <v>15822</v>
      </c>
      <c r="L27" s="7"/>
      <c r="M27" s="18">
        <f>J27+30</f>
        <v>15643</v>
      </c>
      <c r="N27" s="12">
        <f>K27+10</f>
        <v>15832</v>
      </c>
      <c r="O27" s="7"/>
      <c r="P27" s="18">
        <f>M27+20</f>
        <v>15663</v>
      </c>
      <c r="Q27" s="12">
        <f>N27+12</f>
        <v>15844</v>
      </c>
      <c r="R27" s="7"/>
      <c r="S27" s="18">
        <f>P27+20</f>
        <v>15683</v>
      </c>
      <c r="T27" s="12">
        <f>Q27+11</f>
        <v>15855</v>
      </c>
      <c r="U27" s="7"/>
      <c r="V27" s="18">
        <f>S27+20</f>
        <v>15703</v>
      </c>
      <c r="W27" s="12">
        <f>T27+12</f>
        <v>15867</v>
      </c>
      <c r="X27" s="7"/>
      <c r="Y27" s="18">
        <f>V27+20</f>
        <v>15723</v>
      </c>
      <c r="Z27" s="12">
        <f>W27+17</f>
        <v>15884</v>
      </c>
      <c r="AA27" s="7"/>
      <c r="AB27" s="16"/>
      <c r="AC27" s="18">
        <f>Y27+20</f>
        <v>15743</v>
      </c>
      <c r="AD27" s="12">
        <f>Z27+4</f>
        <v>15888</v>
      </c>
      <c r="AE27" s="7"/>
      <c r="AF27" s="18">
        <f>AC27+20</f>
        <v>15763</v>
      </c>
      <c r="AG27" s="12">
        <f>AD27+20</f>
        <v>15908</v>
      </c>
      <c r="AH27" s="7"/>
      <c r="AI27" s="18">
        <f>AF27+20</f>
        <v>15783</v>
      </c>
      <c r="AJ27" s="12">
        <f>AG27+6</f>
        <v>15914</v>
      </c>
      <c r="AK27" s="7"/>
      <c r="AL27" s="18">
        <f>AI27+20</f>
        <v>15803</v>
      </c>
      <c r="AM27" s="12">
        <f>AJ27+14</f>
        <v>15928</v>
      </c>
      <c r="AN27" s="7"/>
      <c r="AO27" s="18">
        <f>AL27+20</f>
        <v>15823</v>
      </c>
      <c r="AP27" s="12">
        <f>AM27+6</f>
        <v>15934</v>
      </c>
      <c r="AQ27" s="7"/>
      <c r="AR27" s="18">
        <f>AO27+20</f>
        <v>15843</v>
      </c>
      <c r="AS27" s="12">
        <f>AP27+2</f>
        <v>15936</v>
      </c>
      <c r="AT27" s="7"/>
      <c r="AU27" s="16"/>
      <c r="AV27" s="18">
        <f>AR27+20</f>
        <v>15863</v>
      </c>
      <c r="AW27" s="12">
        <f>AS27+9</f>
        <v>15945</v>
      </c>
      <c r="AX27" s="7"/>
      <c r="AY27" s="18">
        <f>AV27+20</f>
        <v>15883</v>
      </c>
      <c r="AZ27" s="12">
        <f>AW27+2</f>
        <v>15947</v>
      </c>
      <c r="BA27" s="7"/>
      <c r="BB27" s="18">
        <f>AY27+20</f>
        <v>15903</v>
      </c>
      <c r="BC27" s="12">
        <f>AZ27+19</f>
        <v>15966</v>
      </c>
      <c r="BD27" s="7"/>
      <c r="BE27" s="18">
        <f>BB27+20</f>
        <v>15923</v>
      </c>
      <c r="BF27" s="12">
        <f>BC27+2</f>
        <v>15968</v>
      </c>
      <c r="BG27" s="7"/>
      <c r="BH27" s="18">
        <f>BE27+20</f>
        <v>15943</v>
      </c>
      <c r="BI27" s="12">
        <f>BF27+8</f>
        <v>15976</v>
      </c>
      <c r="BJ27" s="7"/>
      <c r="BK27" s="18">
        <f>BH27+20</f>
        <v>15963</v>
      </c>
      <c r="BL27" s="12">
        <f>BI27+3</f>
        <v>15979</v>
      </c>
      <c r="BM27" s="7"/>
      <c r="BN27" s="16"/>
      <c r="BO27" s="18">
        <f>BK27+20</f>
        <v>15983</v>
      </c>
      <c r="BP27" s="12">
        <f>BL27+15</f>
        <v>15994</v>
      </c>
      <c r="BQ27" s="7"/>
      <c r="BR27" s="18">
        <f>BO27+20</f>
        <v>16003</v>
      </c>
      <c r="BS27" s="12">
        <f>BP27+1</f>
        <v>15995</v>
      </c>
      <c r="BT27" s="7"/>
      <c r="BU27" s="18">
        <f>BR27</f>
        <v>16003</v>
      </c>
      <c r="BV27" s="12">
        <f>BS27+7</f>
        <v>16002</v>
      </c>
      <c r="BW27" s="7"/>
      <c r="BX27" s="18">
        <f>BU27</f>
        <v>16003</v>
      </c>
      <c r="BY27" s="12">
        <f>BV27+9</f>
        <v>16011</v>
      </c>
      <c r="BZ27" s="7"/>
      <c r="CA27" s="18">
        <f>BX27</f>
        <v>16003</v>
      </c>
      <c r="CB27" s="12">
        <f>BY27+13</f>
        <v>16024</v>
      </c>
      <c r="CC27" s="7"/>
      <c r="CD27" s="18">
        <f>CA27</f>
        <v>16003</v>
      </c>
      <c r="CE27" s="12">
        <f>CB27+7</f>
        <v>16031</v>
      </c>
      <c r="CF27" s="7"/>
      <c r="CG27" s="16"/>
      <c r="CH27" s="16"/>
      <c r="CI27" s="18">
        <f>CD27-140</f>
        <v>15863</v>
      </c>
      <c r="CJ27" s="12">
        <f>CE27+5</f>
        <v>16036</v>
      </c>
      <c r="CK27" s="7"/>
      <c r="CL27" s="16"/>
      <c r="CM27" s="18">
        <f>CI27+20</f>
        <v>15883</v>
      </c>
      <c r="CN27" s="12">
        <f>CJ27+6</f>
        <v>16042</v>
      </c>
      <c r="CO27" s="7"/>
      <c r="CP27" s="18">
        <f>CM27</f>
        <v>15883</v>
      </c>
      <c r="CQ27" s="12">
        <f>CN27+7</f>
        <v>16049</v>
      </c>
      <c r="CR27" s="7"/>
      <c r="CS27" s="18">
        <f>CP27+20</f>
        <v>15903</v>
      </c>
      <c r="CT27" s="12">
        <f>CQ27+4</f>
        <v>16053</v>
      </c>
      <c r="CU27" s="7"/>
      <c r="CV27" s="16"/>
      <c r="CW27" s="18">
        <f>CS27+20</f>
        <v>15923</v>
      </c>
      <c r="CX27" s="12">
        <f>CT27+17</f>
        <v>16070</v>
      </c>
      <c r="CY27" s="7"/>
      <c r="CZ27" s="18">
        <f>CW27+10</f>
        <v>15933</v>
      </c>
      <c r="DA27" s="12">
        <f>CX27+9</f>
        <v>16079</v>
      </c>
      <c r="DB27" s="7"/>
      <c r="DC27" s="18">
        <f>CZ27+10</f>
        <v>15943</v>
      </c>
      <c r="DD27" s="12">
        <f>DA27+11</f>
        <v>16090</v>
      </c>
      <c r="DE27" s="7"/>
      <c r="DF27" s="18">
        <f>DC27+10</f>
        <v>15953</v>
      </c>
      <c r="DG27" s="12">
        <f>DD27+6</f>
        <v>16096</v>
      </c>
      <c r="DH27" s="7"/>
      <c r="DI27" s="18">
        <f>DF27+10</f>
        <v>15963</v>
      </c>
      <c r="DJ27" s="12">
        <f>DG27+9</f>
        <v>16105</v>
      </c>
      <c r="DK27" s="7"/>
      <c r="DL27" s="16"/>
      <c r="DM27" s="16"/>
      <c r="DN27" s="18">
        <f>DI27+10</f>
        <v>15973</v>
      </c>
      <c r="DO27" s="12">
        <f>DJ27+10</f>
        <v>16115</v>
      </c>
      <c r="DP27" s="7"/>
      <c r="DQ27" s="18">
        <f>DN27+10</f>
        <v>15983</v>
      </c>
      <c r="DR27" s="12">
        <f>DO27+8</f>
        <v>16123</v>
      </c>
      <c r="DS27" s="7"/>
      <c r="DT27" s="18">
        <f>DQ27+10</f>
        <v>15993</v>
      </c>
      <c r="DU27" s="12">
        <f>DR27+12</f>
        <v>16135</v>
      </c>
      <c r="DV27" s="7"/>
      <c r="DW27" s="18">
        <f>DT27+10</f>
        <v>16003</v>
      </c>
      <c r="DX27" s="12">
        <f>DU27+2</f>
        <v>16137</v>
      </c>
      <c r="DY27" s="7"/>
      <c r="DZ27" s="18">
        <f>DW27+10</f>
        <v>16013</v>
      </c>
      <c r="EA27" s="12">
        <f>DX27+9</f>
        <v>16146</v>
      </c>
      <c r="EB27" s="7"/>
      <c r="EC27" s="18">
        <f>DZ27+10</f>
        <v>16023</v>
      </c>
      <c r="ED27" s="12">
        <f>EA27</f>
        <v>16146</v>
      </c>
      <c r="EE27" s="7"/>
      <c r="EF27" s="16"/>
      <c r="EG27" s="18">
        <f>EC27+10</f>
        <v>16033</v>
      </c>
      <c r="EH27" s="12">
        <f>ED27</f>
        <v>16146</v>
      </c>
      <c r="EI27" s="7"/>
      <c r="EJ27" s="18">
        <f>EG27+10</f>
        <v>16043</v>
      </c>
      <c r="EK27" s="12">
        <f>EH27+11</f>
        <v>16157</v>
      </c>
      <c r="EL27" s="7"/>
      <c r="EM27" s="18">
        <f>EJ27+10</f>
        <v>16053</v>
      </c>
      <c r="EN27" s="12">
        <f>EK27</f>
        <v>16157</v>
      </c>
      <c r="EO27" s="7"/>
      <c r="EP27" s="18">
        <f>EM27+10</f>
        <v>16063</v>
      </c>
      <c r="EQ27" s="12">
        <f>EN27+6</f>
        <v>16163</v>
      </c>
      <c r="ER27" s="7"/>
      <c r="ES27" s="18">
        <f>EP27+10</f>
        <v>16073</v>
      </c>
      <c r="ET27" s="12">
        <f>EQ27+1</f>
        <v>16164</v>
      </c>
      <c r="EU27" s="7"/>
      <c r="EV27" s="18">
        <f>ES27+10</f>
        <v>16083</v>
      </c>
      <c r="EW27" s="12">
        <f>ET27+3</f>
        <v>16167</v>
      </c>
      <c r="EX27" s="7"/>
      <c r="EY27" s="18">
        <f>EV27</f>
        <v>16083</v>
      </c>
      <c r="EZ27" s="12">
        <f>EW27+5</f>
        <v>16172</v>
      </c>
      <c r="FA27" s="7"/>
      <c r="FB27" s="18">
        <f>EY27+10</f>
        <v>16093</v>
      </c>
      <c r="FC27" s="12">
        <f>EZ27+2</f>
        <v>16174</v>
      </c>
      <c r="FD27" s="7"/>
      <c r="FE27" s="18">
        <f>FB27+10</f>
        <v>16103</v>
      </c>
      <c r="FF27" s="12">
        <f>FC27</f>
        <v>16174</v>
      </c>
      <c r="FG27" s="7"/>
      <c r="FH27" s="18">
        <f>FE27-80</f>
        <v>16023</v>
      </c>
      <c r="FI27" s="12">
        <f>FF27</f>
        <v>16174</v>
      </c>
      <c r="FJ27" s="7"/>
      <c r="FK27" s="16"/>
      <c r="FL27" s="16"/>
      <c r="FM27" s="16"/>
      <c r="FN27" s="16"/>
      <c r="FO27" s="18">
        <f>FH27+10</f>
        <v>16033</v>
      </c>
      <c r="FP27" s="12">
        <f>FI27+11</f>
        <v>16185</v>
      </c>
      <c r="FQ27" s="7"/>
      <c r="FR27" s="18">
        <f>FO27+30</f>
        <v>16063</v>
      </c>
      <c r="FS27" s="12">
        <f>FP27+22</f>
        <v>16207</v>
      </c>
      <c r="FT27" s="7"/>
      <c r="FU27" s="18">
        <f>FR27+30</f>
        <v>16093</v>
      </c>
      <c r="FV27" s="12">
        <f>FS27+4</f>
        <v>16211</v>
      </c>
      <c r="FW27" s="7"/>
      <c r="FX27" s="16"/>
      <c r="FY27" s="18">
        <f>FU27+30</f>
        <v>16123</v>
      </c>
      <c r="FZ27" s="12">
        <f>FV27+17</f>
        <v>16228</v>
      </c>
      <c r="GA27" s="7"/>
      <c r="GB27" s="18">
        <f>FY27+20</f>
        <v>16143</v>
      </c>
      <c r="GC27" s="12">
        <f>FZ27+53</f>
        <v>16281</v>
      </c>
      <c r="GD27" s="7"/>
      <c r="GE27" s="16"/>
      <c r="GF27" s="18">
        <f>GB27+20</f>
        <v>16163</v>
      </c>
      <c r="GG27" s="12">
        <f>GC27+20</f>
        <v>16301</v>
      </c>
      <c r="GH27" s="7"/>
      <c r="GI27" s="18">
        <f>GF27+20</f>
        <v>16183</v>
      </c>
      <c r="GJ27" s="12">
        <f>GG27+53</f>
        <v>16354</v>
      </c>
      <c r="GK27" s="7"/>
      <c r="GL27" s="18">
        <f>GI27+25</f>
        <v>16208</v>
      </c>
      <c r="GM27" s="12">
        <f>GJ27+52</f>
        <v>16406</v>
      </c>
      <c r="GN27" s="7"/>
      <c r="GO27" s="18">
        <f>GL27+30</f>
        <v>16238</v>
      </c>
      <c r="GP27" s="12">
        <f>GM27+48</f>
        <v>16454</v>
      </c>
      <c r="GQ27" s="7"/>
      <c r="GR27" s="18">
        <f>GO27+30</f>
        <v>16268</v>
      </c>
      <c r="GS27" s="12">
        <f>GP27+31</f>
        <v>16485</v>
      </c>
      <c r="GT27" s="7"/>
      <c r="GU27" s="18">
        <f>GR27+20</f>
        <v>16288</v>
      </c>
      <c r="GV27" s="12">
        <f>GS27+25</f>
        <v>16510</v>
      </c>
      <c r="GW27" s="7"/>
      <c r="GX27" s="16"/>
      <c r="GY27" s="18">
        <f>GU27+20</f>
        <v>16308</v>
      </c>
      <c r="GZ27" s="12">
        <f>GV27+19</f>
        <v>16529</v>
      </c>
      <c r="HA27" s="7"/>
      <c r="HB27" s="18">
        <f>GY27+20</f>
        <v>16328</v>
      </c>
      <c r="HC27" s="12">
        <f>GZ27+20</f>
        <v>16549</v>
      </c>
      <c r="HD27" s="7"/>
      <c r="HE27" s="18">
        <f>HB27+20</f>
        <v>16348</v>
      </c>
      <c r="HF27" s="12">
        <f>HC27+21</f>
        <v>16570</v>
      </c>
      <c r="HG27" s="7"/>
      <c r="HH27" s="18">
        <f>HE27+20</f>
        <v>16368</v>
      </c>
      <c r="HI27" s="12">
        <f>HF27+20</f>
        <v>16590</v>
      </c>
      <c r="HJ27" s="7"/>
      <c r="HK27" s="18">
        <f>HH27+20</f>
        <v>16388</v>
      </c>
      <c r="HL27" s="12">
        <f>HI27+5</f>
        <v>16595</v>
      </c>
      <c r="HM27" s="7"/>
      <c r="HN27" s="18">
        <f>HK27+20</f>
        <v>16408</v>
      </c>
      <c r="HO27" s="12">
        <f>HL27+13</f>
        <v>16608</v>
      </c>
      <c r="HP27" s="7"/>
      <c r="HQ27" s="16"/>
      <c r="HR27" s="18">
        <f>HN27+20</f>
        <v>16428</v>
      </c>
      <c r="HS27" s="12">
        <f>HO27</f>
        <v>16608</v>
      </c>
      <c r="HT27" s="7"/>
      <c r="HU27" s="18">
        <f>HR27+20</f>
        <v>16448</v>
      </c>
      <c r="HV27" s="12">
        <f>HS27+15</f>
        <v>16623</v>
      </c>
      <c r="HW27" s="7"/>
      <c r="HX27" s="18">
        <f>HU27</f>
        <v>16448</v>
      </c>
      <c r="HY27" s="12">
        <f>HV27+5</f>
        <v>16628</v>
      </c>
      <c r="HZ27" s="7"/>
      <c r="IA27" s="18">
        <f>HX27+20</f>
        <v>16468</v>
      </c>
      <c r="IB27" s="12">
        <f>HY27+4</f>
        <v>16632</v>
      </c>
      <c r="IC27" s="7"/>
      <c r="ID27" s="18">
        <f>IA27+20</f>
        <v>16488</v>
      </c>
      <c r="IE27" s="12">
        <f>IB27</f>
        <v>16632</v>
      </c>
      <c r="IF27" s="7"/>
      <c r="IG27" s="18">
        <f>ID27+20</f>
        <v>16508</v>
      </c>
      <c r="IH27" s="12">
        <f>IE27</f>
        <v>16632</v>
      </c>
      <c r="II27" s="7"/>
      <c r="IJ27" s="16"/>
      <c r="IK27" s="18">
        <f>IG27-70+20</f>
        <v>16458</v>
      </c>
      <c r="IL27" s="12">
        <f>IH27+11</f>
        <v>16643</v>
      </c>
      <c r="IM27" s="7"/>
      <c r="IN27" s="18">
        <f>IK27+20</f>
        <v>16478</v>
      </c>
      <c r="IO27" s="12">
        <f>IL27</f>
        <v>16643</v>
      </c>
      <c r="IP27" s="7"/>
      <c r="IQ27" s="18">
        <f>IN27+20</f>
        <v>16498</v>
      </c>
      <c r="IR27" s="12">
        <f>IO27+15</f>
        <v>16658</v>
      </c>
      <c r="IS27" s="7"/>
      <c r="IT27" s="18">
        <f>IQ27+20</f>
        <v>16518</v>
      </c>
      <c r="IU27" s="12">
        <f>IR27+8</f>
        <v>16666</v>
      </c>
      <c r="IV27" s="7"/>
      <c r="IW27" s="18">
        <f>IT27+20</f>
        <v>16538</v>
      </c>
      <c r="IX27" s="12">
        <f>IU27+5</f>
        <v>16671</v>
      </c>
      <c r="IY27" s="7"/>
      <c r="IZ27" s="18">
        <f>IW27+20</f>
        <v>16558</v>
      </c>
      <c r="JA27" s="12">
        <f>IX27+20</f>
        <v>16691</v>
      </c>
      <c r="JB27" s="7"/>
      <c r="JC27" s="16"/>
      <c r="JD27" s="18">
        <f>IZ27</f>
        <v>16558</v>
      </c>
      <c r="JE27" s="12">
        <f>JA27+10</f>
        <v>16701</v>
      </c>
      <c r="JF27" s="7"/>
      <c r="JG27" s="18">
        <f>JD27+10</f>
        <v>16568</v>
      </c>
      <c r="JH27" s="12">
        <f>JE27+20</f>
        <v>16721</v>
      </c>
      <c r="JI27" s="7"/>
      <c r="JJ27" s="18">
        <f>JG27+20</f>
        <v>16588</v>
      </c>
      <c r="JK27" s="12">
        <f>JH27</f>
        <v>16721</v>
      </c>
      <c r="JL27" s="7"/>
      <c r="JM27" s="18">
        <f>JJ27+20</f>
        <v>16608</v>
      </c>
      <c r="JN27" s="12">
        <f>JK27+10</f>
        <v>16731</v>
      </c>
      <c r="JO27" s="7"/>
      <c r="JP27" s="18">
        <f>JM27+20</f>
        <v>16628</v>
      </c>
      <c r="JQ27" s="12">
        <f>JN27+5</f>
        <v>16736</v>
      </c>
      <c r="JR27" s="7"/>
      <c r="JS27" s="18">
        <f>JP27+20</f>
        <v>16648</v>
      </c>
      <c r="JT27" s="12">
        <f>JQ27+4</f>
        <v>16740</v>
      </c>
      <c r="JU27" s="7"/>
      <c r="JV27" s="16"/>
      <c r="JW27" s="18">
        <f>JS27+10</f>
        <v>16658</v>
      </c>
      <c r="JX27" s="12">
        <f>JT27+9</f>
        <v>16749</v>
      </c>
      <c r="JY27" s="7"/>
      <c r="JZ27" s="18">
        <f>JW27+10</f>
        <v>16668</v>
      </c>
      <c r="KA27" s="12">
        <f>JX27+4</f>
        <v>16753</v>
      </c>
      <c r="KB27" s="7"/>
      <c r="KC27" s="18">
        <f>JZ27+10</f>
        <v>16678</v>
      </c>
      <c r="KD27" s="12">
        <f>KA27+3</f>
        <v>16756</v>
      </c>
      <c r="KE27" s="7"/>
      <c r="KF27" s="18">
        <f>KC27+10</f>
        <v>16688</v>
      </c>
      <c r="KG27" s="12">
        <f>KD27+4</f>
        <v>16760</v>
      </c>
      <c r="KH27" s="7"/>
      <c r="KI27" s="18">
        <f>KF27+10</f>
        <v>16698</v>
      </c>
      <c r="KJ27" s="12">
        <f>KG27+2</f>
        <v>16762</v>
      </c>
      <c r="KK27" s="7"/>
      <c r="KL27" s="18">
        <f>KI27+10</f>
        <v>16708</v>
      </c>
      <c r="KM27" s="12">
        <f>KJ27+5</f>
        <v>16767</v>
      </c>
      <c r="KN27" s="7"/>
      <c r="KO27" s="16"/>
      <c r="KP27" s="18">
        <f>KL27+10</f>
        <v>16718</v>
      </c>
      <c r="KQ27" s="12">
        <f>KM27+4</f>
        <v>16771</v>
      </c>
      <c r="KR27" s="7"/>
      <c r="KS27" s="18">
        <f>KP27+10</f>
        <v>16728</v>
      </c>
      <c r="KT27" s="12">
        <f>KQ27+4</f>
        <v>16775</v>
      </c>
      <c r="KU27" s="7"/>
      <c r="KV27" s="18">
        <f>KS27+10</f>
        <v>16738</v>
      </c>
      <c r="KW27" s="12">
        <f>KT27+1</f>
        <v>16776</v>
      </c>
      <c r="KX27" s="7"/>
      <c r="KY27" s="18">
        <f>KV27+10</f>
        <v>16748</v>
      </c>
      <c r="KZ27" s="12">
        <f>KW27+2</f>
        <v>16778</v>
      </c>
      <c r="LA27" s="7"/>
      <c r="LB27" s="18">
        <f>KY27+10</f>
        <v>16758</v>
      </c>
      <c r="LC27" s="12">
        <f>KZ27+8</f>
        <v>16786</v>
      </c>
      <c r="LD27" s="7"/>
      <c r="LE27" s="18">
        <f>LB27+10</f>
        <v>16768</v>
      </c>
      <c r="LF27" s="12">
        <f>LC27+4</f>
        <v>16790</v>
      </c>
      <c r="LG27" s="7"/>
      <c r="LH27" s="18">
        <f>LE27</f>
        <v>16768</v>
      </c>
      <c r="LI27" s="12">
        <f>LF27+13</f>
        <v>16803</v>
      </c>
      <c r="LJ27" s="7"/>
      <c r="LK27" s="18">
        <f>LH27+10</f>
        <v>16778</v>
      </c>
      <c r="LL27" s="12">
        <f>LI27</f>
        <v>16803</v>
      </c>
      <c r="LM27" s="7"/>
      <c r="LN27" s="16"/>
      <c r="LO27" s="16"/>
      <c r="LP27" s="16"/>
      <c r="LQ27" s="16"/>
      <c r="LR27" s="16"/>
      <c r="LS27" s="16"/>
      <c r="LT27" s="18">
        <f>LK27+30</f>
        <v>16808</v>
      </c>
      <c r="LU27" s="12">
        <f>LL27+8</f>
        <v>16811</v>
      </c>
      <c r="LV27" s="7"/>
      <c r="LW27" s="18">
        <f>LT27+30</f>
        <v>16838</v>
      </c>
      <c r="LX27" s="12">
        <f>LU27+34</f>
        <v>16845</v>
      </c>
      <c r="LY27" s="7"/>
      <c r="LZ27" s="18">
        <f>LW27+20</f>
        <v>16858</v>
      </c>
      <c r="MA27" s="12">
        <f>LX27+24</f>
        <v>16869</v>
      </c>
      <c r="MB27" s="7"/>
      <c r="MC27" s="18">
        <f>LZ27+20</f>
        <v>16878</v>
      </c>
      <c r="MD27" s="12">
        <f>MA27+8</f>
        <v>16877</v>
      </c>
      <c r="ME27" s="7"/>
      <c r="MF27" s="18">
        <f>MC27+20</f>
        <v>16898</v>
      </c>
      <c r="MG27" s="12">
        <f>MD27+4</f>
        <v>16881</v>
      </c>
      <c r="MH27" s="7"/>
      <c r="MI27" s="18">
        <f>MF27+20</f>
        <v>16918</v>
      </c>
      <c r="MJ27" s="12">
        <f>MG27+36</f>
        <v>16917</v>
      </c>
      <c r="MK27" s="7"/>
      <c r="ML27" s="16"/>
      <c r="MM27" s="18">
        <f>MI27+20</f>
        <v>16938</v>
      </c>
      <c r="MN27" s="12">
        <f>MJ27+22</f>
        <v>16939</v>
      </c>
      <c r="MO27" s="7"/>
      <c r="MP27" s="18">
        <f>MM27+15</f>
        <v>16953</v>
      </c>
      <c r="MQ27" s="12">
        <f>MN27+10</f>
        <v>16949</v>
      </c>
      <c r="MR27" s="7"/>
      <c r="MS27" s="18">
        <f>MP27+10</f>
        <v>16963</v>
      </c>
      <c r="MT27" s="12">
        <f>MQ27+9</f>
        <v>16958</v>
      </c>
      <c r="MU27" s="7"/>
      <c r="MV27" s="18">
        <f>MS27+10</f>
        <v>16973</v>
      </c>
      <c r="MW27" s="12">
        <f>MT27+9</f>
        <v>16967</v>
      </c>
      <c r="MX27" s="7"/>
      <c r="MY27" s="18">
        <f>MV27+10</f>
        <v>16983</v>
      </c>
      <c r="MZ27" s="12">
        <f>MW27+2</f>
        <v>16969</v>
      </c>
      <c r="NA27" s="7"/>
      <c r="NB27" s="18">
        <f>MY27+20</f>
        <v>17003</v>
      </c>
      <c r="NC27" s="12">
        <f>MZ27+20</f>
        <v>16989</v>
      </c>
      <c r="ND27" s="7"/>
      <c r="NE27" s="16"/>
      <c r="NF27" s="18">
        <f>NB27+15</f>
        <v>17018</v>
      </c>
      <c r="NG27" s="12">
        <f>NC27+30</f>
        <v>17019</v>
      </c>
      <c r="NH27" s="7"/>
      <c r="NI27" s="18">
        <f>NF27+15</f>
        <v>17033</v>
      </c>
      <c r="NJ27" s="12">
        <f>NG27+14</f>
        <v>17033</v>
      </c>
      <c r="NK27" s="7"/>
      <c r="NL27" s="18">
        <f>NI27+10</f>
        <v>17043</v>
      </c>
      <c r="NM27" s="12">
        <f>NJ27+20</f>
        <v>17053</v>
      </c>
      <c r="NN27" s="7"/>
      <c r="NO27" s="18">
        <f>NL27+10</f>
        <v>17053</v>
      </c>
      <c r="NP27" s="12">
        <f>NM27</f>
        <v>17053</v>
      </c>
      <c r="NQ27" s="7"/>
      <c r="NR27" s="18">
        <f>NO27+10</f>
        <v>17063</v>
      </c>
      <c r="NS27" s="12">
        <f>NP27</f>
        <v>17053</v>
      </c>
      <c r="NT27" s="7"/>
      <c r="NU27" s="18">
        <f>NR27+10</f>
        <v>17073</v>
      </c>
      <c r="NV27" s="12">
        <f>NS27+3</f>
        <v>17056</v>
      </c>
      <c r="NW27" s="7"/>
      <c r="NX27" s="16"/>
      <c r="NY27" s="18">
        <f>NU27+15</f>
        <v>17088</v>
      </c>
      <c r="NZ27" s="12">
        <f>NV27+4</f>
        <v>17060</v>
      </c>
      <c r="OA27" s="7"/>
      <c r="OB27" s="18">
        <f>NY27+20</f>
        <v>17108</v>
      </c>
      <c r="OC27" s="12">
        <f>NZ27+16</f>
        <v>17076</v>
      </c>
      <c r="OD27" s="7"/>
      <c r="OE27" s="18">
        <f>OB27+20</f>
        <v>17128</v>
      </c>
      <c r="OF27" s="12">
        <f>OC27+3</f>
        <v>17079</v>
      </c>
      <c r="OG27" s="7"/>
      <c r="OH27" s="18">
        <f>OE27+20</f>
        <v>17148</v>
      </c>
      <c r="OI27" s="12">
        <f>OF27+10</f>
        <v>17089</v>
      </c>
      <c r="OJ27" s="7"/>
      <c r="OK27" s="18">
        <f>OH27+20</f>
        <v>17168</v>
      </c>
      <c r="OL27" s="12">
        <f>OI27+7</f>
        <v>17096</v>
      </c>
      <c r="OM27" s="7"/>
      <c r="ON27" s="18">
        <f>OK27+10</f>
        <v>17178</v>
      </c>
      <c r="OO27" s="12">
        <f>OL27+31</f>
        <v>17127</v>
      </c>
      <c r="OP27" s="7"/>
      <c r="OQ27" s="16"/>
      <c r="OR27" s="18">
        <f>OO27+10</f>
        <v>17137</v>
      </c>
      <c r="OS27" s="12">
        <f>OO27+8</f>
        <v>17135</v>
      </c>
      <c r="OT27" s="7"/>
      <c r="OU27" s="18">
        <f>OR27+10</f>
        <v>17147</v>
      </c>
      <c r="OV27" s="12">
        <f>OS27+6</f>
        <v>17141</v>
      </c>
      <c r="OW27" s="7"/>
      <c r="OX27" s="18">
        <f>OU27+10</f>
        <v>17157</v>
      </c>
      <c r="OY27" s="12">
        <f>OV27+9</f>
        <v>17150</v>
      </c>
      <c r="OZ27" s="7"/>
      <c r="PA27" s="18">
        <f>OX27+10</f>
        <v>17167</v>
      </c>
      <c r="PB27" s="12">
        <f>OY27</f>
        <v>17150</v>
      </c>
      <c r="PC27" s="7"/>
      <c r="PD27" s="18">
        <f>PA27+10</f>
        <v>17177</v>
      </c>
      <c r="PE27" s="12">
        <f>PB27+12</f>
        <v>17162</v>
      </c>
      <c r="PF27" s="7"/>
      <c r="PG27" s="18">
        <f>PD27+10</f>
        <v>17187</v>
      </c>
      <c r="PH27" s="12">
        <f>PE27+9</f>
        <v>17171</v>
      </c>
      <c r="PI27" s="7"/>
      <c r="PJ27" s="16"/>
      <c r="PK27" s="18">
        <f>PH27+20</f>
        <v>17191</v>
      </c>
      <c r="PL27" s="12">
        <f>PH27+11</f>
        <v>17182</v>
      </c>
      <c r="PM27" s="7"/>
      <c r="PN27" s="18">
        <f>PK27+20</f>
        <v>17211</v>
      </c>
      <c r="PO27" s="12">
        <f>PL27+14</f>
        <v>17196</v>
      </c>
      <c r="PP27" s="7"/>
      <c r="PQ27" s="18">
        <f>PN27+20</f>
        <v>17231</v>
      </c>
      <c r="PR27" s="12">
        <f>PO27+14</f>
        <v>17210</v>
      </c>
      <c r="PS27" s="7"/>
      <c r="PT27" s="18">
        <f>PQ27+20</f>
        <v>17251</v>
      </c>
      <c r="PU27" s="12">
        <f>PR27+4</f>
        <v>17214</v>
      </c>
      <c r="PV27" s="7"/>
      <c r="PW27" s="18">
        <f>PT27+20</f>
        <v>17271</v>
      </c>
      <c r="PX27" s="12">
        <f>PU27+6</f>
        <v>17220</v>
      </c>
      <c r="PY27" s="7"/>
      <c r="PZ27" s="18">
        <f>PW27+20</f>
        <v>17291</v>
      </c>
      <c r="QA27" s="12">
        <f>PX27+8</f>
        <v>17228</v>
      </c>
      <c r="QB27" s="7"/>
      <c r="QC27" s="16"/>
      <c r="QD27" s="18">
        <f>PZ27+20</f>
        <v>17311</v>
      </c>
      <c r="QE27" s="12">
        <f>QA27+27</f>
        <v>17255</v>
      </c>
      <c r="QF27" s="7"/>
      <c r="QG27" s="18">
        <f>QD27+20</f>
        <v>17331</v>
      </c>
      <c r="QH27" s="12">
        <f>QE27+6</f>
        <v>17261</v>
      </c>
      <c r="QI27" s="7"/>
      <c r="QJ27" s="18">
        <f>QG27+10</f>
        <v>17341</v>
      </c>
      <c r="QK27" s="12">
        <f>QH27+5</f>
        <v>17266</v>
      </c>
      <c r="QL27" s="7"/>
      <c r="QM27" s="18">
        <f>QJ27+20</f>
        <v>17361</v>
      </c>
      <c r="QN27" s="12">
        <f>QK27+2</f>
        <v>17268</v>
      </c>
      <c r="QO27" s="7"/>
      <c r="QP27" s="18">
        <f>QM27+20</f>
        <v>17381</v>
      </c>
      <c r="QQ27" s="12">
        <f>QN27</f>
        <v>17268</v>
      </c>
      <c r="QR27" s="7"/>
      <c r="QS27" s="18">
        <f>QP27+20</f>
        <v>17401</v>
      </c>
      <c r="QT27" s="12">
        <f>QQ27</f>
        <v>17268</v>
      </c>
      <c r="QU27" s="7"/>
      <c r="QV27" s="16"/>
      <c r="QW27" s="18">
        <f>QS27+10</f>
        <v>17411</v>
      </c>
      <c r="QX27" s="12">
        <f>QT27+7</f>
        <v>17275</v>
      </c>
      <c r="QY27" s="7"/>
      <c r="QZ27" s="18">
        <f>QW27+10</f>
        <v>17421</v>
      </c>
      <c r="RA27" s="12">
        <f>QX27+8</f>
        <v>17283</v>
      </c>
      <c r="RB27" s="7"/>
      <c r="RC27" s="16"/>
      <c r="RD27" s="18">
        <f>QZ27+10</f>
        <v>17431</v>
      </c>
      <c r="RE27" s="12">
        <f>RA27+1</f>
        <v>17284</v>
      </c>
      <c r="RF27" s="7"/>
      <c r="RG27" s="18">
        <f>RD27+10</f>
        <v>17441</v>
      </c>
      <c r="RH27" s="12">
        <f>RE27+14</f>
        <v>17298</v>
      </c>
      <c r="RI27" s="7"/>
      <c r="RJ27" s="18">
        <f>RG27+20</f>
        <v>17461</v>
      </c>
      <c r="RK27" s="12">
        <f>RH27+10</f>
        <v>17308</v>
      </c>
      <c r="RL27" s="7"/>
      <c r="RM27" s="16"/>
      <c r="RN27" s="18">
        <f>RJ27+20</f>
        <v>17481</v>
      </c>
      <c r="RO27" s="12">
        <f>RK27+21</f>
        <v>17329</v>
      </c>
      <c r="RP27" s="7"/>
      <c r="RQ27" s="18">
        <f>RN27+20</f>
        <v>17501</v>
      </c>
      <c r="RR27" s="12">
        <f>RO27+8</f>
        <v>17337</v>
      </c>
      <c r="RS27" s="7"/>
      <c r="RT27" s="18">
        <f>RQ27+20</f>
        <v>17521</v>
      </c>
      <c r="RU27" s="12">
        <f>RR27+1</f>
        <v>17338</v>
      </c>
      <c r="RV27" s="7"/>
      <c r="RW27" s="18">
        <f>RT27+10</f>
        <v>17531</v>
      </c>
      <c r="RX27" s="12">
        <f>RU27+8</f>
        <v>17346</v>
      </c>
      <c r="RY27" s="7"/>
      <c r="RZ27" s="18">
        <f>RW27+10</f>
        <v>17541</v>
      </c>
      <c r="SA27" s="12">
        <f>RX27+6</f>
        <v>17352</v>
      </c>
      <c r="SB27" s="7"/>
      <c r="SC27" s="18">
        <f>RZ27+10</f>
        <v>17551</v>
      </c>
      <c r="SD27" s="12">
        <f>SA27+6</f>
        <v>17358</v>
      </c>
      <c r="SE27" s="7"/>
      <c r="SF27" s="18">
        <f>SC27+10</f>
        <v>17561</v>
      </c>
      <c r="SG27" s="12">
        <f>SD27</f>
        <v>17358</v>
      </c>
      <c r="SH27" s="7"/>
      <c r="SI27" s="18">
        <f>SF27+10</f>
        <v>17571</v>
      </c>
      <c r="SJ27" s="12">
        <f>SG27+3</f>
        <v>17361</v>
      </c>
      <c r="SK27" s="7"/>
      <c r="SL27" s="18">
        <f>SI27+10</f>
        <v>17581</v>
      </c>
      <c r="SM27" s="12">
        <f>SJ27+16</f>
        <v>17377</v>
      </c>
      <c r="SN27" s="7"/>
      <c r="SO27" s="18">
        <f>SL27+10</f>
        <v>17591</v>
      </c>
      <c r="SP27" s="12">
        <f>SM27+1</f>
        <v>17378</v>
      </c>
      <c r="SQ27" s="7"/>
      <c r="SR27" s="16"/>
      <c r="SS27" s="16"/>
      <c r="ST27" s="18">
        <f>SO27</f>
        <v>17591</v>
      </c>
      <c r="SU27" s="12">
        <f>SP27+6</f>
        <v>17384</v>
      </c>
      <c r="SV27" s="7"/>
      <c r="SW27" s="18">
        <f>ST27+10</f>
        <v>17601</v>
      </c>
      <c r="SX27" s="12">
        <f>SU27+10</f>
        <v>17394</v>
      </c>
      <c r="SY27" s="7"/>
      <c r="SZ27" s="18">
        <f>SW27+20</f>
        <v>17621</v>
      </c>
      <c r="TA27" s="12">
        <f>SX27+10</f>
        <v>17404</v>
      </c>
      <c r="TB27" s="7"/>
      <c r="TC27" s="18">
        <f>SZ27+20</f>
        <v>17641</v>
      </c>
      <c r="TD27" s="12">
        <f>TA27+11</f>
        <v>17415</v>
      </c>
      <c r="TE27" s="7"/>
      <c r="TF27" s="18">
        <f>TC27+20</f>
        <v>17661</v>
      </c>
      <c r="TG27" s="12">
        <f>TD27+6</f>
        <v>17421</v>
      </c>
      <c r="TH27" s="7"/>
      <c r="TI27" s="18">
        <f>TF27+10</f>
        <v>17671</v>
      </c>
      <c r="TJ27" s="12">
        <f>TG27+8</f>
        <v>17429</v>
      </c>
      <c r="TK27" s="7"/>
      <c r="TL27" s="18">
        <f>TI27+20</f>
        <v>17691</v>
      </c>
      <c r="TM27" s="12">
        <f>TJ27+8</f>
        <v>17437</v>
      </c>
      <c r="TN27" s="7"/>
      <c r="TO27" s="18">
        <f>TL27+10</f>
        <v>17701</v>
      </c>
      <c r="TP27" s="12">
        <f>TM27+2</f>
        <v>17439</v>
      </c>
      <c r="TQ27" s="7"/>
      <c r="TR27" s="16"/>
      <c r="TS27" s="18">
        <f>TO27+10</f>
        <v>17711</v>
      </c>
      <c r="TT27" s="12">
        <f>TP27+10</f>
        <v>17449</v>
      </c>
      <c r="TU27" s="7"/>
      <c r="TV27" s="18">
        <f>TS27+10</f>
        <v>17721</v>
      </c>
      <c r="TW27" s="12">
        <f>TT27+13</f>
        <v>17462</v>
      </c>
      <c r="TX27" s="7"/>
      <c r="TY27" s="18">
        <f>TV27+10</f>
        <v>17731</v>
      </c>
      <c r="TZ27" s="12">
        <f>TW27</f>
        <v>17462</v>
      </c>
      <c r="UA27" s="7"/>
      <c r="UB27" s="18">
        <f>TY27+10</f>
        <v>17741</v>
      </c>
      <c r="UC27" s="12">
        <f>TZ27+6</f>
        <v>17468</v>
      </c>
      <c r="UD27" s="7"/>
      <c r="UE27" s="18">
        <f>UB27+10</f>
        <v>17751</v>
      </c>
      <c r="UF27" s="12">
        <f>UC27+14</f>
        <v>17482</v>
      </c>
      <c r="UG27" s="7"/>
      <c r="UH27" s="18">
        <f>UE27+10</f>
        <v>17761</v>
      </c>
      <c r="UI27" s="12">
        <f>UF27+5</f>
        <v>17487</v>
      </c>
      <c r="UJ27" s="7"/>
      <c r="UK27" s="16"/>
      <c r="UL27" s="16"/>
      <c r="UM27" s="18">
        <f>UH27+20</f>
        <v>17781</v>
      </c>
      <c r="UN27" s="12">
        <f>UI27+11</f>
        <v>17498</v>
      </c>
      <c r="UO27" s="7"/>
      <c r="UP27" s="18">
        <f>UM27+10</f>
        <v>17791</v>
      </c>
      <c r="UQ27" s="12">
        <f>UN27+21</f>
        <v>17519</v>
      </c>
      <c r="UR27" s="7"/>
      <c r="US27" s="18">
        <f>UP27+10</f>
        <v>17801</v>
      </c>
      <c r="UT27" s="12">
        <f>UQ27+7</f>
        <v>17526</v>
      </c>
      <c r="UU27" s="7"/>
      <c r="UV27" s="18">
        <f>US27+10</f>
        <v>17811</v>
      </c>
      <c r="UW27" s="12">
        <f>UT27+8</f>
        <v>17534</v>
      </c>
      <c r="UX27" s="7"/>
      <c r="UY27" s="18">
        <f>UV27+10</f>
        <v>17821</v>
      </c>
      <c r="UZ27" s="12">
        <f>UW27+5</f>
        <v>17539</v>
      </c>
      <c r="VA27" s="7"/>
      <c r="VB27" s="16"/>
      <c r="VC27" s="18">
        <f>UY27+15</f>
        <v>17836</v>
      </c>
      <c r="VD27" s="12">
        <f>UZ27+5</f>
        <v>17544</v>
      </c>
      <c r="VE27" s="7"/>
      <c r="VF27" s="18">
        <f>VC27+10</f>
        <v>17846</v>
      </c>
      <c r="VG27" s="12">
        <f>VD27+7</f>
        <v>17551</v>
      </c>
      <c r="VH27" s="7"/>
      <c r="VI27" s="18">
        <f>VF27+10</f>
        <v>17856</v>
      </c>
      <c r="VJ27" s="12">
        <f>VG27+12</f>
        <v>17563</v>
      </c>
      <c r="VK27" s="7"/>
      <c r="VL27" s="18">
        <f>VI27+10</f>
        <v>17866</v>
      </c>
      <c r="VM27" s="12">
        <f>VJ27+10</f>
        <v>17573</v>
      </c>
      <c r="VN27" s="7"/>
      <c r="VO27" s="18">
        <f>VL27+15</f>
        <v>17881</v>
      </c>
      <c r="VP27" s="12">
        <f>VM27+17</f>
        <v>17590</v>
      </c>
      <c r="VQ27" s="7"/>
      <c r="VR27" s="18">
        <f>VO27+15</f>
        <v>17896</v>
      </c>
      <c r="VS27" s="12">
        <f>VP27+11</f>
        <v>17601</v>
      </c>
      <c r="VT27" s="7"/>
      <c r="VU27" s="16"/>
      <c r="VV27" s="16"/>
      <c r="VW27" s="18">
        <f>VR27+10</f>
        <v>17906</v>
      </c>
      <c r="VX27" s="12">
        <f>VS27+32</f>
        <v>17633</v>
      </c>
      <c r="VY27" s="7"/>
      <c r="VZ27" s="18">
        <f>VW27+15</f>
        <v>17921</v>
      </c>
      <c r="WA27" s="12">
        <f>VX27+17</f>
        <v>17650</v>
      </c>
      <c r="WB27" s="7"/>
      <c r="WC27" s="18">
        <f>VZ27+10</f>
        <v>17931</v>
      </c>
      <c r="WD27" s="12">
        <f>WA27+7</f>
        <v>17657</v>
      </c>
      <c r="WE27" s="7"/>
      <c r="WF27" s="18">
        <f>WC27+15</f>
        <v>17946</v>
      </c>
      <c r="WG27" s="12">
        <f>WD27+7</f>
        <v>17664</v>
      </c>
      <c r="WH27" s="7"/>
      <c r="WI27" s="18">
        <f>WF27+10</f>
        <v>17956</v>
      </c>
      <c r="WJ27" s="12">
        <f>WG27+26</f>
        <v>17690</v>
      </c>
      <c r="WK27" s="7"/>
      <c r="WL27" s="18">
        <f>WI27</f>
        <v>17956</v>
      </c>
      <c r="WM27" s="12">
        <f>WJ27+6</f>
        <v>17696</v>
      </c>
      <c r="WN27" s="7"/>
      <c r="WO27" s="18">
        <f>WL27+10</f>
        <v>17966</v>
      </c>
      <c r="WP27" s="12">
        <f>WM27+11</f>
        <v>17707</v>
      </c>
      <c r="WQ27" s="7"/>
      <c r="WR27" s="18">
        <f>WO27+10</f>
        <v>17976</v>
      </c>
      <c r="WS27" s="12">
        <f>WP27+6</f>
        <v>17713</v>
      </c>
      <c r="WT27" s="7"/>
      <c r="WU27" s="18">
        <f>WR27+10</f>
        <v>17986</v>
      </c>
      <c r="WV27" s="12">
        <f>WS27+4</f>
        <v>17717</v>
      </c>
      <c r="WW27" s="7"/>
      <c r="WX27" s="18">
        <f>WU27+10</f>
        <v>17996</v>
      </c>
      <c r="WY27" s="12">
        <f>WV27+1</f>
        <v>17718</v>
      </c>
      <c r="WZ27" s="7"/>
      <c r="XA27" s="18">
        <f>WX27+10</f>
        <v>18006</v>
      </c>
      <c r="XB27" s="12">
        <f>WY27</f>
        <v>17718</v>
      </c>
      <c r="XC27" s="7"/>
      <c r="XD27" s="18">
        <f>XA27+10</f>
        <v>18016</v>
      </c>
      <c r="XE27" s="12">
        <f>XB27+15</f>
        <v>17733</v>
      </c>
      <c r="XF27" s="7"/>
      <c r="XG27" s="16"/>
      <c r="XH27" s="18">
        <f>XD27+20</f>
        <v>18036</v>
      </c>
      <c r="XI27" s="12">
        <f>XE27+24</f>
        <v>17757</v>
      </c>
      <c r="XJ27" s="7"/>
      <c r="XK27" s="18">
        <f>XH27+20</f>
        <v>18056</v>
      </c>
      <c r="XL27" s="12">
        <f>XI27+10</f>
        <v>17767</v>
      </c>
      <c r="XM27" s="7"/>
      <c r="XN27" s="18">
        <f>XK27+20</f>
        <v>18076</v>
      </c>
      <c r="XO27" s="12">
        <f>XL27+11</f>
        <v>17778</v>
      </c>
      <c r="XP27" s="7"/>
      <c r="XQ27" s="18">
        <f>XN27+15</f>
        <v>18091</v>
      </c>
      <c r="XR27" s="12">
        <f>XO27+9</f>
        <v>17787</v>
      </c>
      <c r="XS27" s="7"/>
      <c r="XT27" s="18">
        <f>XQ27+10</f>
        <v>18101</v>
      </c>
      <c r="XU27" s="12">
        <f>XR27+17</f>
        <v>17804</v>
      </c>
      <c r="XV27" s="7"/>
      <c r="XW27" s="18">
        <f>XT27+10</f>
        <v>18111</v>
      </c>
      <c r="XX27" s="12">
        <f>XU27+10</f>
        <v>17814</v>
      </c>
      <c r="XY27" s="7"/>
      <c r="XZ27" s="18">
        <f>XW27</f>
        <v>18111</v>
      </c>
      <c r="YA27" s="12">
        <f>XX27+10</f>
        <v>17824</v>
      </c>
      <c r="YB27" s="7"/>
      <c r="YC27" s="18">
        <f>XZ27+10</f>
        <v>18121</v>
      </c>
      <c r="YD27" s="12">
        <f>YA27+11</f>
        <v>17835</v>
      </c>
      <c r="YE27" s="7"/>
      <c r="YF27" s="18">
        <f>YC27+10</f>
        <v>18131</v>
      </c>
      <c r="YG27" s="12">
        <f>YD27+9</f>
        <v>17844</v>
      </c>
      <c r="YH27" s="7"/>
      <c r="YI27" s="18">
        <f>YF27+10</f>
        <v>18141</v>
      </c>
      <c r="YJ27" s="12">
        <f>YG27+17</f>
        <v>17861</v>
      </c>
      <c r="YK27" s="7"/>
      <c r="YL27" s="18">
        <f>YI27+15</f>
        <v>18156</v>
      </c>
      <c r="YM27" s="12">
        <f>YJ27+4</f>
        <v>17865</v>
      </c>
      <c r="YN27" s="7"/>
      <c r="YO27" s="18">
        <f>YL27+15</f>
        <v>18171</v>
      </c>
      <c r="YP27" s="12">
        <f>YM27+17</f>
        <v>17882</v>
      </c>
      <c r="YQ27" s="7"/>
      <c r="YR27" s="18">
        <f>YO27+15</f>
        <v>18186</v>
      </c>
      <c r="YS27" s="12">
        <f>YP27+3</f>
        <v>17885</v>
      </c>
      <c r="YT27" s="7"/>
      <c r="YU27" s="16"/>
      <c r="YV27" s="18">
        <f>YR27+15</f>
        <v>18201</v>
      </c>
      <c r="YW27" s="12">
        <f>YS27+18</f>
        <v>17903</v>
      </c>
      <c r="YX27" s="7"/>
      <c r="YY27" s="18">
        <f>YV27+20</f>
        <v>18221</v>
      </c>
      <c r="YZ27" s="12">
        <f>YW27+14</f>
        <v>17917</v>
      </c>
      <c r="ZA27" s="7"/>
      <c r="ZB27" s="18">
        <f>YY27+20</f>
        <v>18241</v>
      </c>
      <c r="ZC27" s="12">
        <f>YZ27+13</f>
        <v>17930</v>
      </c>
      <c r="ZD27" s="7"/>
      <c r="ZE27" s="18">
        <f>ZB27+20</f>
        <v>18261</v>
      </c>
      <c r="ZF27" s="12">
        <f>ZC27+14</f>
        <v>17944</v>
      </c>
      <c r="ZG27" s="7"/>
      <c r="ZH27" s="18">
        <f>ZE27+20</f>
        <v>18281</v>
      </c>
      <c r="ZI27" s="12">
        <f>ZF27+27</f>
        <v>17971</v>
      </c>
      <c r="ZJ27" s="7"/>
      <c r="ZK27" s="18">
        <f>ZH27+20</f>
        <v>18301</v>
      </c>
      <c r="ZL27" s="12">
        <f>ZI27+14</f>
        <v>17985</v>
      </c>
      <c r="ZM27" s="7"/>
      <c r="ZN27" s="18">
        <f>ZK27</f>
        <v>18301</v>
      </c>
      <c r="ZO27" s="12">
        <f>ZL27</f>
        <v>17985</v>
      </c>
      <c r="ZP27" s="7"/>
      <c r="ZQ27" s="18">
        <f>ZN27+20</f>
        <v>18321</v>
      </c>
      <c r="ZR27" s="12">
        <f>ZO27+7</f>
        <v>17992</v>
      </c>
      <c r="ZS27" s="7"/>
      <c r="ZT27" s="18">
        <f>ZQ27+20</f>
        <v>18341</v>
      </c>
      <c r="ZU27" s="12">
        <f>ZR27+10</f>
        <v>18002</v>
      </c>
      <c r="ZV27" s="7"/>
      <c r="ZW27" s="18">
        <f>ZT27+20</f>
        <v>18361</v>
      </c>
      <c r="ZX27" s="12">
        <f>ZU27+1</f>
        <v>18003</v>
      </c>
      <c r="ZY27" s="7"/>
      <c r="ZZ27" s="18">
        <f>ZW27+20</f>
        <v>18381</v>
      </c>
      <c r="AAA27" s="12">
        <f>ZX27+2</f>
        <v>18005</v>
      </c>
      <c r="AAB27" s="7"/>
      <c r="AAC27" s="18">
        <f>ZZ27+20</f>
        <v>18401</v>
      </c>
      <c r="AAD27" s="12">
        <f>AAA27+10</f>
        <v>18015</v>
      </c>
      <c r="AAE27" s="7"/>
      <c r="AAF27" s="18">
        <f>AAC27+15</f>
        <v>18416</v>
      </c>
      <c r="AAG27" s="12">
        <f>AAD27+4</f>
        <v>18019</v>
      </c>
      <c r="AAH27" s="7"/>
      <c r="AAI27" s="16"/>
      <c r="AAJ27" s="18">
        <f>AAF27+20</f>
        <v>18436</v>
      </c>
      <c r="AAK27" s="12">
        <f>AAG27+10</f>
        <v>18029</v>
      </c>
      <c r="AAL27" s="7"/>
      <c r="AAM27" s="18">
        <f>AAJ27+20</f>
        <v>18456</v>
      </c>
      <c r="AAN27" s="12">
        <f>AAK27+9</f>
        <v>18038</v>
      </c>
      <c r="AAO27" s="7"/>
      <c r="AAP27" s="18">
        <f>AAM27+20</f>
        <v>18476</v>
      </c>
      <c r="AAQ27" s="12">
        <f>AAN27+11</f>
        <v>18049</v>
      </c>
      <c r="AAR27" s="7"/>
      <c r="AAS27" s="18">
        <f>AAP27+20</f>
        <v>18496</v>
      </c>
      <c r="AAT27" s="12">
        <f>AAQ27+5</f>
        <v>18054</v>
      </c>
      <c r="AAU27" s="7"/>
      <c r="AAV27" s="18">
        <f>AAS27+20</f>
        <v>18516</v>
      </c>
      <c r="AAW27" s="12">
        <f>AAT27+2</f>
        <v>18056</v>
      </c>
      <c r="AAX27" s="7"/>
      <c r="AAY27" s="18">
        <f>AAV27+20</f>
        <v>18536</v>
      </c>
      <c r="AAZ27" s="12">
        <f>AAW27+18</f>
        <v>18074</v>
      </c>
      <c r="ABA27" s="7"/>
      <c r="ABB27" s="16"/>
      <c r="ABC27" s="18">
        <f>AAY27+20</f>
        <v>18556</v>
      </c>
      <c r="ABD27" s="12">
        <f>AAZ27+18</f>
        <v>18092</v>
      </c>
      <c r="ABE27" s="7"/>
      <c r="ABF27" s="18">
        <f>ABC27+20</f>
        <v>18576</v>
      </c>
      <c r="ABG27" s="12">
        <f>ABD27+4</f>
        <v>18096</v>
      </c>
      <c r="ABH27" s="7"/>
      <c r="ABI27" s="18">
        <f>ABF27+20</f>
        <v>18596</v>
      </c>
      <c r="ABJ27" s="12">
        <f>ABG27+3</f>
        <v>18099</v>
      </c>
      <c r="ABK27" s="7"/>
      <c r="ABL27" s="18">
        <f>ABI27+20</f>
        <v>18616</v>
      </c>
      <c r="ABM27" s="12">
        <f>ABJ27+7</f>
        <v>18106</v>
      </c>
      <c r="ABN27" s="7"/>
      <c r="ABO27" s="18">
        <f>ABL27+20</f>
        <v>18636</v>
      </c>
      <c r="ABP27" s="12">
        <f>ABM27+10</f>
        <v>18116</v>
      </c>
      <c r="ABQ27" s="7"/>
      <c r="ABR27" s="18">
        <f>ABO27+20</f>
        <v>18656</v>
      </c>
      <c r="ABS27" s="12">
        <f>ABP27+25</f>
        <v>18141</v>
      </c>
      <c r="ABT27" s="7"/>
      <c r="ABU27" s="16"/>
      <c r="ABV27" s="18">
        <f>ABR27+20</f>
        <v>18676</v>
      </c>
      <c r="ABW27" s="12">
        <f>ABS27+7</f>
        <v>18148</v>
      </c>
      <c r="ABX27" s="7"/>
      <c r="ABY27" s="18">
        <f>ABV27+20</f>
        <v>18696</v>
      </c>
      <c r="ABZ27" s="12">
        <f>ABW27+11</f>
        <v>18159</v>
      </c>
      <c r="ACA27" s="7"/>
      <c r="ACB27" s="18">
        <f>ABY27+20</f>
        <v>18716</v>
      </c>
      <c r="ACC27" s="12">
        <f>ABZ27+7</f>
        <v>18166</v>
      </c>
      <c r="ACD27" s="7"/>
      <c r="ACE27" s="18">
        <f>ACB27+10</f>
        <v>18726</v>
      </c>
      <c r="ACF27" s="12">
        <f>ACC27+11</f>
        <v>18177</v>
      </c>
      <c r="ACG27" s="7"/>
      <c r="ACH27" s="18">
        <f>ACE27+10</f>
        <v>18736</v>
      </c>
      <c r="ACI27" s="12">
        <f>ACF27+6</f>
        <v>18183</v>
      </c>
      <c r="ACJ27" s="7"/>
      <c r="ACK27" s="18">
        <f>ACH27+10</f>
        <v>18746</v>
      </c>
      <c r="ACL27" s="12">
        <f>ACI27+4</f>
        <v>18187</v>
      </c>
      <c r="ACM27" s="7"/>
      <c r="ACN27" s="16"/>
      <c r="ACO27" s="18">
        <f>ACK27+10</f>
        <v>18756</v>
      </c>
      <c r="ACP27" s="12">
        <f>ACL27+17</f>
        <v>18204</v>
      </c>
      <c r="ACQ27" s="7"/>
      <c r="ACR27" s="18">
        <f>ACO27+10</f>
        <v>18766</v>
      </c>
      <c r="ACS27" s="12">
        <f>ACP27+6</f>
        <v>18210</v>
      </c>
      <c r="ACT27" s="7"/>
      <c r="ACU27" s="18">
        <f>ACR27+10</f>
        <v>18776</v>
      </c>
      <c r="ACV27" s="12">
        <f>ACS27+6</f>
        <v>18216</v>
      </c>
      <c r="ACW27" s="7"/>
      <c r="ACX27" s="18">
        <f>ACU27+10</f>
        <v>18786</v>
      </c>
      <c r="ACY27" s="12">
        <f>ACV27+2</f>
        <v>18218</v>
      </c>
      <c r="ACZ27" s="7"/>
      <c r="ADA27" s="18">
        <f>ACX27+10</f>
        <v>18796</v>
      </c>
      <c r="ADB27" s="12">
        <f>ACY27+4</f>
        <v>18222</v>
      </c>
      <c r="ADC27" s="7"/>
      <c r="ADD27" s="18">
        <f>ADA27+10</f>
        <v>18806</v>
      </c>
      <c r="ADE27" s="12">
        <f>ADB27+4</f>
        <v>18226</v>
      </c>
      <c r="ADF27" s="7"/>
      <c r="ADG27" s="16"/>
      <c r="ADH27" s="18">
        <f>ADD27+10</f>
        <v>18816</v>
      </c>
      <c r="ADI27" s="12">
        <f>ADE27+10</f>
        <v>18236</v>
      </c>
      <c r="ADJ27" s="7"/>
      <c r="ADK27" s="18">
        <f>ADH27+10</f>
        <v>18826</v>
      </c>
      <c r="ADL27" s="12">
        <f>ADI27+6</f>
        <v>18242</v>
      </c>
      <c r="ADM27" s="7"/>
      <c r="ADN27" s="18">
        <f>ADK27+10</f>
        <v>18836</v>
      </c>
      <c r="ADO27" s="12">
        <f>ADL27+9</f>
        <v>18251</v>
      </c>
      <c r="ADP27" s="7"/>
      <c r="ADQ27" s="18">
        <f>ADN27+10</f>
        <v>18846</v>
      </c>
      <c r="ADR27" s="12">
        <f>ADO27+11</f>
        <v>18262</v>
      </c>
      <c r="ADS27" s="7"/>
      <c r="ADT27" s="18">
        <f>ADQ27+10</f>
        <v>18856</v>
      </c>
      <c r="ADU27" s="12">
        <f>ADR27+10</f>
        <v>18272</v>
      </c>
      <c r="ADV27" s="7"/>
      <c r="ADW27" s="16"/>
      <c r="ADX27" s="16"/>
      <c r="ADY27" s="16"/>
      <c r="ADZ27" s="18">
        <f>ADT27+20</f>
        <v>18876</v>
      </c>
      <c r="AEA27" s="12">
        <f>ADU27+18</f>
        <v>18290</v>
      </c>
      <c r="AEB27" s="7"/>
      <c r="AEC27" s="18">
        <f>ADZ27+15</f>
        <v>18891</v>
      </c>
      <c r="AED27" s="12">
        <f>AEA27+29</f>
        <v>18319</v>
      </c>
      <c r="AEE27" s="7"/>
      <c r="AEF27" s="18">
        <f>AEC27+15</f>
        <v>18906</v>
      </c>
      <c r="AEG27" s="12">
        <f>AED27+12</f>
        <v>18331</v>
      </c>
      <c r="AEH27" s="7"/>
      <c r="AEI27" s="18">
        <f>AEF27+15</f>
        <v>18921</v>
      </c>
      <c r="AEJ27" s="16"/>
      <c r="AEK27" s="7"/>
      <c r="AEL27" s="18">
        <f>AEI27+15</f>
        <v>18936</v>
      </c>
      <c r="AEM27" s="12">
        <f>AEG27+10</f>
        <v>18341</v>
      </c>
      <c r="AEN27" s="7"/>
      <c r="AEO27" s="16"/>
      <c r="AEP27" s="18">
        <f>AEL27+10</f>
        <v>18946</v>
      </c>
      <c r="AEQ27" s="12">
        <f>AEM27+53</f>
        <v>18394</v>
      </c>
      <c r="AER27" s="7"/>
      <c r="AES27" s="18">
        <f>AEP27+10</f>
        <v>18956</v>
      </c>
      <c r="AET27" s="12">
        <f>AEQ27+38</f>
        <v>18432</v>
      </c>
      <c r="AEU27" s="7"/>
      <c r="AEV27" s="18">
        <f>AES27+10</f>
        <v>18966</v>
      </c>
      <c r="AEW27" s="12">
        <f>AET27+20</f>
        <v>18452</v>
      </c>
      <c r="AEX27" s="7"/>
      <c r="AEY27" s="18">
        <f>AEV27+10</f>
        <v>18976</v>
      </c>
      <c r="AEZ27" s="12">
        <f>AEW27+15</f>
        <v>18467</v>
      </c>
      <c r="AFA27" s="7"/>
      <c r="AFB27" s="18">
        <f>AEY27+10</f>
        <v>18986</v>
      </c>
      <c r="AFC27" s="12">
        <f>AEZ27+17</f>
        <v>18484</v>
      </c>
      <c r="AFD27" s="7"/>
      <c r="AFE27" s="18">
        <f>AFB27+10</f>
        <v>18996</v>
      </c>
      <c r="AFF27" s="12">
        <f>AFC27+9</f>
        <v>18493</v>
      </c>
      <c r="AFG27" s="7"/>
      <c r="AFH27" s="16"/>
      <c r="AFI27" s="18">
        <f>AFE27+15</f>
        <v>19011</v>
      </c>
      <c r="AFJ27" s="12">
        <f>AFF27+43</f>
        <v>18536</v>
      </c>
      <c r="AFK27" s="7"/>
      <c r="AFL27" s="18">
        <f>AFI27+15</f>
        <v>19026</v>
      </c>
      <c r="AFM27" s="12">
        <f>AFJ27+39</f>
        <v>18575</v>
      </c>
      <c r="AFN27" s="7"/>
      <c r="AFO27" s="18">
        <f>AFL27+15</f>
        <v>19041</v>
      </c>
      <c r="AFP27" s="12">
        <f>AFM27+30</f>
        <v>18605</v>
      </c>
      <c r="AFQ27" s="7"/>
      <c r="AFR27" s="18">
        <f>AFO27+15</f>
        <v>19056</v>
      </c>
      <c r="AFS27" s="12">
        <f>AFP27+24</f>
        <v>18629</v>
      </c>
      <c r="AFT27" s="7"/>
      <c r="AFU27" s="18">
        <f>AFR27+15</f>
        <v>19071</v>
      </c>
      <c r="AFV27" s="12">
        <f>AFS27+12</f>
        <v>18641</v>
      </c>
      <c r="AFW27" s="7"/>
      <c r="AFX27" s="18">
        <f>AFU27+15</f>
        <v>19086</v>
      </c>
      <c r="AFY27" s="12">
        <f>AFV27+8</f>
        <v>18649</v>
      </c>
      <c r="AFZ27" s="7"/>
      <c r="AGA27" s="18">
        <f>AFX27</f>
        <v>19086</v>
      </c>
      <c r="AGB27" s="12">
        <f>AFY27+2</f>
        <v>18651</v>
      </c>
      <c r="AGC27" s="7"/>
      <c r="AGD27" s="18">
        <f>AGA27+15</f>
        <v>19101</v>
      </c>
      <c r="AGE27" s="12">
        <f>AGB27</f>
        <v>18651</v>
      </c>
      <c r="AGF27" s="7"/>
      <c r="AGG27" s="18">
        <f>AGD27+15</f>
        <v>19116</v>
      </c>
      <c r="AGH27" s="12">
        <f>AGE27+15</f>
        <v>18666</v>
      </c>
      <c r="AGI27" s="7"/>
      <c r="AGJ27" s="18">
        <f>AGG27+15</f>
        <v>19131</v>
      </c>
      <c r="AGK27" s="12">
        <f>AGH27+9</f>
        <v>18675</v>
      </c>
      <c r="AGL27" s="7"/>
      <c r="AGM27" s="18">
        <f>AGJ27+15</f>
        <v>19146</v>
      </c>
      <c r="AGN27" s="12">
        <f>AGK27+10</f>
        <v>18685</v>
      </c>
      <c r="AGO27" s="7"/>
      <c r="AGP27" s="18">
        <f>AGM27+15</f>
        <v>19161</v>
      </c>
      <c r="AGQ27" s="12">
        <f>AGN27+15</f>
        <v>18700</v>
      </c>
      <c r="AGR27" s="7"/>
      <c r="AGS27" s="18">
        <f>AGP27+20</f>
        <v>19181</v>
      </c>
      <c r="AGT27" s="12">
        <f>AGQ27+6</f>
        <v>18706</v>
      </c>
      <c r="AGU27" s="7"/>
      <c r="AGV27" s="16"/>
      <c r="AGW27" s="18">
        <f>AGS27+15</f>
        <v>19196</v>
      </c>
      <c r="AGX27" s="12">
        <f>AGT27+30</f>
        <v>18736</v>
      </c>
      <c r="AGY27" s="7"/>
      <c r="AGZ27" s="18">
        <f>AGW27+20</f>
        <v>19216</v>
      </c>
      <c r="AHA27" s="12">
        <f>AGX27+20</f>
        <v>18756</v>
      </c>
      <c r="AHB27" s="7"/>
      <c r="AHC27" s="18">
        <f>AGZ27+20</f>
        <v>19236</v>
      </c>
      <c r="AHD27" s="12">
        <f>AHA27+18</f>
        <v>18774</v>
      </c>
      <c r="AHE27" s="7"/>
      <c r="AHF27" s="18">
        <f>AHC27+20</f>
        <v>19256</v>
      </c>
      <c r="AHG27" s="12">
        <f>AHD27+4</f>
        <v>18778</v>
      </c>
      <c r="AHH27" s="7"/>
      <c r="AHI27" s="18">
        <f>AHF27+20</f>
        <v>19276</v>
      </c>
      <c r="AHJ27" s="12">
        <f>AHG27+6</f>
        <v>18784</v>
      </c>
      <c r="AHK27" s="7"/>
      <c r="AHL27" s="18">
        <f>AHI27+15</f>
        <v>19291</v>
      </c>
      <c r="AHM27" s="12">
        <f>AHJ27+21</f>
        <v>18805</v>
      </c>
      <c r="AHN27" s="7"/>
      <c r="AHO27" s="16"/>
      <c r="AHP27" s="18">
        <f>AHL27+20</f>
        <v>19311</v>
      </c>
      <c r="AHQ27" s="12">
        <f>AHM27+19</f>
        <v>18824</v>
      </c>
      <c r="AHR27" s="7"/>
      <c r="AHS27" s="18">
        <f>AHP27+15</f>
        <v>19326</v>
      </c>
      <c r="AHT27" s="12">
        <f>AHQ27+1</f>
        <v>18825</v>
      </c>
      <c r="AHU27" s="7"/>
      <c r="AHV27" s="18">
        <f>AHS27+15</f>
        <v>19341</v>
      </c>
      <c r="AHW27" s="12">
        <f>AHT27+19</f>
        <v>18844</v>
      </c>
      <c r="AHX27" s="7"/>
      <c r="AHY27" s="18">
        <f>AHV27+15</f>
        <v>19356</v>
      </c>
      <c r="AHZ27" s="12">
        <f>AHW27+4</f>
        <v>18848</v>
      </c>
      <c r="AIA27" s="7"/>
      <c r="AIB27" s="18">
        <f>AHY27+15</f>
        <v>19371</v>
      </c>
      <c r="AIC27" s="12">
        <f>AHZ27</f>
        <v>18848</v>
      </c>
      <c r="AID27" s="7"/>
      <c r="AIE27" s="16"/>
      <c r="AIF27" s="16"/>
      <c r="AIG27" s="18">
        <f>AIB27+15</f>
        <v>19386</v>
      </c>
      <c r="AIH27" s="12">
        <f>AIC27+41</f>
        <v>18889</v>
      </c>
      <c r="AII27" s="7"/>
      <c r="AIJ27" s="18">
        <f>AIG27+15</f>
        <v>19401</v>
      </c>
      <c r="AIK27" s="12">
        <f>AIH27+57</f>
        <v>18946</v>
      </c>
      <c r="AIL27" s="7"/>
      <c r="AIM27" s="18">
        <f>AIJ27+15</f>
        <v>19416</v>
      </c>
      <c r="AIN27" s="12">
        <f>AIK27+26</f>
        <v>18972</v>
      </c>
      <c r="AIO27" s="7"/>
      <c r="AIP27" s="18">
        <f>AIM27+15</f>
        <v>19431</v>
      </c>
      <c r="AIQ27" s="12">
        <f>AIN27+19</f>
        <v>18991</v>
      </c>
      <c r="AIR27" s="7"/>
      <c r="AIS27" s="16"/>
      <c r="AIT27" s="18">
        <f>AIP27+20</f>
        <v>19451</v>
      </c>
      <c r="AIU27" s="12">
        <f>AIQ27+25</f>
        <v>19016</v>
      </c>
      <c r="AIV27" s="7"/>
      <c r="AIW27" s="18">
        <f>AIT27+15</f>
        <v>19466</v>
      </c>
      <c r="AIX27" s="12">
        <f>AIU27+24</f>
        <v>19040</v>
      </c>
      <c r="AIY27" s="7"/>
      <c r="AIZ27" s="18">
        <f>AIW27+20</f>
        <v>19486</v>
      </c>
      <c r="AJA27" s="12">
        <f>AIX27+12</f>
        <v>19052</v>
      </c>
      <c r="AJB27" s="7"/>
      <c r="AJC27" s="18">
        <f>AIZ27+20</f>
        <v>19506</v>
      </c>
      <c r="AJD27" s="12">
        <f>AJA27+15</f>
        <v>19067</v>
      </c>
      <c r="AJE27" s="7"/>
      <c r="AJF27" s="18">
        <f>AJC27+20</f>
        <v>19526</v>
      </c>
      <c r="AJG27" s="12">
        <f>AJD27+21</f>
        <v>19088</v>
      </c>
      <c r="AJH27" s="7"/>
      <c r="AJI27" s="18">
        <f>AJF27+20</f>
        <v>19546</v>
      </c>
      <c r="AJJ27" s="12">
        <f>AJG27+6</f>
        <v>19094</v>
      </c>
      <c r="AJK27" s="7"/>
      <c r="AJL27" s="18">
        <f>AJI27+20</f>
        <v>19566</v>
      </c>
      <c r="AJM27" s="12">
        <f>AJJ27+14</f>
        <v>19108</v>
      </c>
      <c r="AJN27" s="7"/>
      <c r="AJO27" s="18">
        <f>AJL27+20</f>
        <v>19586</v>
      </c>
      <c r="AJP27" s="12">
        <f>AJM27+26</f>
        <v>19134</v>
      </c>
      <c r="AJQ27" s="7"/>
      <c r="AJR27" s="16"/>
      <c r="AJS27" s="18">
        <f>AJO27+20</f>
        <v>19606</v>
      </c>
      <c r="AJT27" s="12">
        <f>AJP27+8</f>
        <v>19142</v>
      </c>
      <c r="AJU27" s="7"/>
      <c r="AJV27" s="18">
        <f>AJS27+20</f>
        <v>19626</v>
      </c>
      <c r="AJW27" s="12">
        <f>AJT27+8</f>
        <v>19150</v>
      </c>
      <c r="AJX27" s="7"/>
      <c r="AJY27" s="18">
        <f>AJV27+20</f>
        <v>19646</v>
      </c>
      <c r="AJZ27" s="12">
        <f>AJW27+16</f>
        <v>19166</v>
      </c>
      <c r="AKA27" s="7"/>
      <c r="AKB27" s="18">
        <f>AJY27+20</f>
        <v>19666</v>
      </c>
      <c r="AKC27" s="12">
        <f>AJZ27+12</f>
        <v>19178</v>
      </c>
      <c r="AKD27" s="7"/>
      <c r="AKE27" s="18">
        <f>AKB27+20</f>
        <v>19686</v>
      </c>
      <c r="AKF27" s="12">
        <f>AKC27+19</f>
        <v>19197</v>
      </c>
      <c r="AKG27" s="7"/>
      <c r="AKH27" s="18">
        <f>AKE27+20</f>
        <v>19706</v>
      </c>
      <c r="AKI27" s="12">
        <f>AKF27+13</f>
        <v>19210</v>
      </c>
      <c r="AKJ27" s="7"/>
      <c r="AKK27" s="16"/>
      <c r="AKL27" s="18">
        <f>AKH27+20</f>
        <v>19726</v>
      </c>
      <c r="AKM27" s="12">
        <f>AKI27+9</f>
        <v>19219</v>
      </c>
      <c r="AKN27" s="7"/>
      <c r="AKO27" s="18">
        <f>AKL27+20</f>
        <v>19746</v>
      </c>
      <c r="AKP27" s="12">
        <f>AKM27+8</f>
        <v>19227</v>
      </c>
      <c r="AKQ27" s="7"/>
      <c r="AKR27" s="18">
        <f>AKO27+20</f>
        <v>19766</v>
      </c>
      <c r="AKS27" s="12">
        <f>AKP27+17</f>
        <v>19244</v>
      </c>
      <c r="AKT27" s="7"/>
      <c r="AKU27" s="18">
        <f>AKR27+20</f>
        <v>19786</v>
      </c>
      <c r="AKV27" s="12">
        <f>AKS27+2</f>
        <v>19246</v>
      </c>
      <c r="AKW27" s="7"/>
      <c r="AKX27" s="18">
        <f>AKU27+20</f>
        <v>19806</v>
      </c>
      <c r="AKY27" s="12">
        <f>AKV27+11</f>
        <v>19257</v>
      </c>
      <c r="AKZ27" s="7"/>
      <c r="ALA27" s="18">
        <f>AKX27+10</f>
        <v>19816</v>
      </c>
      <c r="ALB27" s="12">
        <f>AKY27+4</f>
        <v>19261</v>
      </c>
      <c r="ALC27" s="7"/>
      <c r="ALD27" s="16"/>
      <c r="ALE27" s="18">
        <f>ALA27+10</f>
        <v>19826</v>
      </c>
      <c r="ALF27" s="12">
        <f>ALB27+26</f>
        <v>19287</v>
      </c>
      <c r="ALG27" s="7"/>
      <c r="ALH27" s="18">
        <f>ALE27+10</f>
        <v>19836</v>
      </c>
      <c r="ALI27" s="12">
        <f>ALF27+16</f>
        <v>19303</v>
      </c>
      <c r="ALJ27" s="7"/>
      <c r="ALK27" s="18">
        <f>ALH27+10</f>
        <v>19846</v>
      </c>
      <c r="ALL27" s="12">
        <f>ALI27+29</f>
        <v>19332</v>
      </c>
      <c r="ALM27" s="7"/>
      <c r="ALN27" s="18">
        <f>ALK27+20</f>
        <v>19866</v>
      </c>
      <c r="ALO27" s="12">
        <f>ALL27+8</f>
        <v>19340</v>
      </c>
      <c r="ALP27" s="7"/>
      <c r="ALQ27" s="18">
        <f>ALN27+20</f>
        <v>19886</v>
      </c>
      <c r="ALR27" s="12">
        <f>ALO27+12</f>
        <v>19352</v>
      </c>
      <c r="ALS27" s="7"/>
      <c r="ALT27" s="18">
        <f>ALQ27+20</f>
        <v>19906</v>
      </c>
      <c r="ALU27" s="12">
        <f>ALR27+10</f>
        <v>19362</v>
      </c>
      <c r="ALV27" s="7"/>
      <c r="ALW27" s="16"/>
      <c r="ALX27" s="18">
        <f>ALT27+20</f>
        <v>19926</v>
      </c>
      <c r="ALY27" s="12">
        <f>ALU27+17</f>
        <v>19379</v>
      </c>
      <c r="ALZ27" s="7"/>
      <c r="AMA27" s="18">
        <f>ALX27+20</f>
        <v>19946</v>
      </c>
      <c r="AMB27" s="12">
        <f>ALY27+6</f>
        <v>19385</v>
      </c>
      <c r="AMC27" s="7"/>
      <c r="AMD27" s="18">
        <f>AMA27+20</f>
        <v>19966</v>
      </c>
      <c r="AME27" s="12">
        <f>AMB27+13</f>
        <v>19398</v>
      </c>
      <c r="AMF27" s="7"/>
      <c r="AMG27" s="18">
        <f>AMD27+20</f>
        <v>19986</v>
      </c>
      <c r="AMH27" s="12">
        <f>AME27+8</f>
        <v>19406</v>
      </c>
      <c r="AMI27" s="7"/>
      <c r="AMJ27" s="18">
        <f>AMG27+20</f>
        <v>20006</v>
      </c>
      <c r="AMK27" s="12">
        <f>AMH27+5</f>
        <v>19411</v>
      </c>
      <c r="AML27" s="7"/>
      <c r="AMM27" s="18">
        <f>AMJ27+20</f>
        <v>20026</v>
      </c>
      <c r="AMN27" s="12">
        <f>AMK27+13</f>
        <v>19424</v>
      </c>
      <c r="AMO27" s="7"/>
      <c r="AMP27" s="16"/>
      <c r="AMQ27" s="18">
        <f>AMM27+20</f>
        <v>20046</v>
      </c>
      <c r="AMR27" s="12">
        <f>AMN27+1</f>
        <v>19425</v>
      </c>
      <c r="AMS27" s="7"/>
      <c r="AMT27" s="18">
        <f>AMQ27+10</f>
        <v>20056</v>
      </c>
      <c r="AMU27" s="12">
        <f>AMR27+6</f>
        <v>19431</v>
      </c>
      <c r="AMV27" s="7"/>
      <c r="AMW27" s="18">
        <f>AMT27+10</f>
        <v>20066</v>
      </c>
      <c r="AMX27" s="12">
        <f>AMU27+3</f>
        <v>19434</v>
      </c>
      <c r="AMY27" s="7"/>
      <c r="AMZ27" s="18">
        <f>AMW27+10</f>
        <v>20076</v>
      </c>
      <c r="ANA27" s="12">
        <f>AMX27+7</f>
        <v>19441</v>
      </c>
      <c r="ANB27" s="7"/>
      <c r="ANC27" s="18">
        <f>AMZ27+10</f>
        <v>20086</v>
      </c>
      <c r="AND27" s="12">
        <f>ANA27+4</f>
        <v>19445</v>
      </c>
      <c r="ANE27" s="7"/>
      <c r="ANF27" s="18">
        <f>ANC27+10</f>
        <v>20096</v>
      </c>
      <c r="ANG27" s="12">
        <f>AND27+4</f>
        <v>19449</v>
      </c>
      <c r="ANH27" s="7"/>
      <c r="ANI27" s="16"/>
      <c r="ANJ27" s="18">
        <f>ANF27+10</f>
        <v>20106</v>
      </c>
      <c r="ANK27" s="12">
        <f>ANG27+14</f>
        <v>19463</v>
      </c>
      <c r="ANL27" s="7"/>
      <c r="ANM27" s="18">
        <f>ANJ27+10</f>
        <v>20116</v>
      </c>
      <c r="ANN27" s="12">
        <f>ANK27+7</f>
        <v>19470</v>
      </c>
      <c r="ANO27" s="7"/>
      <c r="ANP27" s="18">
        <f>ANM27+10</f>
        <v>20126</v>
      </c>
      <c r="ANQ27" s="12">
        <f>ANN27+7</f>
        <v>19477</v>
      </c>
      <c r="ANR27" s="7"/>
      <c r="ANS27" s="16"/>
      <c r="ANT27" s="18">
        <f>ANP27+10</f>
        <v>20136</v>
      </c>
      <c r="ANU27" s="12">
        <f>ANQ27+2</f>
        <v>19479</v>
      </c>
      <c r="ANV27" s="7"/>
      <c r="ANW27" s="18">
        <f>ANT27+10</f>
        <v>20146</v>
      </c>
      <c r="ANX27" s="12">
        <f>ANU27+6</f>
        <v>19485</v>
      </c>
      <c r="ANY27" s="7"/>
      <c r="ANZ27" s="18">
        <f>ANW27+10</f>
        <v>20156</v>
      </c>
      <c r="AOA27" s="12">
        <f>ANX27+5</f>
        <v>19490</v>
      </c>
      <c r="AOB27" s="7"/>
      <c r="AOC27" s="18">
        <f>ANZ27+10</f>
        <v>20166</v>
      </c>
      <c r="AOD27" s="12">
        <f>AOA27+5</f>
        <v>19495</v>
      </c>
      <c r="AOE27" s="7"/>
      <c r="AOF27" s="18">
        <f>AOC27+10</f>
        <v>20176</v>
      </c>
      <c r="AOG27" s="12">
        <f>AOD27+6</f>
        <v>19501</v>
      </c>
      <c r="AOH27" s="7"/>
      <c r="AOI27" s="18">
        <f>AOF27+10</f>
        <v>20186</v>
      </c>
      <c r="AOJ27" s="12">
        <f>AOG27+14</f>
        <v>19515</v>
      </c>
      <c r="AOK27" s="7"/>
      <c r="AOL27" s="18">
        <f>AOI27+10</f>
        <v>20196</v>
      </c>
      <c r="AOM27" s="12">
        <f>AOJ27+8</f>
        <v>19523</v>
      </c>
      <c r="AON27" s="7"/>
      <c r="AOO27" s="18">
        <f>AOL27+10</f>
        <v>20206</v>
      </c>
      <c r="AOP27" s="12">
        <f>AOM27+15</f>
        <v>19538</v>
      </c>
      <c r="AOQ27" s="7"/>
      <c r="AOR27" s="18">
        <f>AOO27+10</f>
        <v>20216</v>
      </c>
      <c r="AOS27" s="12">
        <f>AOP27</f>
        <v>19538</v>
      </c>
      <c r="AOT27" s="7"/>
      <c r="AOU27" s="16"/>
      <c r="AOV27" s="18">
        <f>AOR27+10</f>
        <v>20226</v>
      </c>
      <c r="AOW27" s="12">
        <f>AOS27</f>
        <v>19538</v>
      </c>
      <c r="AOX27" s="7"/>
      <c r="AOY27" s="18">
        <f>AOV27+10</f>
        <v>20236</v>
      </c>
      <c r="AOZ27" s="12">
        <f>AOW27+8</f>
        <v>19546</v>
      </c>
      <c r="APA27" s="7"/>
      <c r="APB27" s="18">
        <f>AOY27+10</f>
        <v>20246</v>
      </c>
      <c r="APC27" s="12">
        <f>AOZ27+4</f>
        <v>19550</v>
      </c>
      <c r="APD27" s="7"/>
      <c r="APE27" s="18">
        <f>APB27+10</f>
        <v>20256</v>
      </c>
      <c r="APF27" s="12">
        <f>APC27+3</f>
        <v>19553</v>
      </c>
      <c r="APG27" s="7"/>
      <c r="APH27" s="18">
        <f>APE27+10</f>
        <v>20266</v>
      </c>
      <c r="API27" s="12">
        <f>APF27+6</f>
        <v>19559</v>
      </c>
      <c r="APJ27" s="7"/>
      <c r="APK27" s="18">
        <f>APH27+15</f>
        <v>20281</v>
      </c>
      <c r="APL27" s="12">
        <f>API27+4</f>
        <v>19563</v>
      </c>
      <c r="APM27" s="7"/>
      <c r="APN27" s="18">
        <f>APK27</f>
        <v>20281</v>
      </c>
      <c r="APO27" s="12">
        <f>APL27+3</f>
        <v>19566</v>
      </c>
      <c r="APP27" s="7"/>
      <c r="APQ27" s="14"/>
      <c r="APR27" s="14"/>
      <c r="APS27" s="14"/>
      <c r="APT27" s="14"/>
      <c r="APU27" s="18">
        <f>APN27+50</f>
        <v>20331</v>
      </c>
      <c r="APV27" s="12">
        <f>APO27+12</f>
        <v>19578</v>
      </c>
      <c r="APW27" s="7"/>
      <c r="APX27" s="18">
        <f>APU27+15</f>
        <v>20346</v>
      </c>
      <c r="APY27" s="12">
        <f>APV27+14</f>
        <v>19592</v>
      </c>
      <c r="APZ27" s="7"/>
      <c r="AQA27" s="16"/>
      <c r="AQB27" s="18">
        <f>APX27+20</f>
        <v>20366</v>
      </c>
      <c r="AQC27" s="12">
        <f>APY27+29</f>
        <v>19621</v>
      </c>
      <c r="AQD27" s="7"/>
      <c r="AQE27" s="18">
        <f>AQB27+20</f>
        <v>20386</v>
      </c>
      <c r="AQF27" s="12">
        <f>AQC27+26</f>
        <v>19647</v>
      </c>
      <c r="AQG27" s="7"/>
      <c r="AQH27" s="18">
        <f>AQE27+20</f>
        <v>20406</v>
      </c>
      <c r="AQI27" s="12">
        <f>AQF27+28</f>
        <v>19675</v>
      </c>
      <c r="AQJ27" s="7"/>
      <c r="AQK27" s="18">
        <f>AQH27+20</f>
        <v>20426</v>
      </c>
      <c r="AQL27" s="12">
        <f>AQI27+21</f>
        <v>19696</v>
      </c>
      <c r="AQM27" s="7"/>
      <c r="AQN27" s="18">
        <f>AQK27+20</f>
        <v>20446</v>
      </c>
      <c r="AQO27" s="12">
        <f>AQL27+85</f>
        <v>19781</v>
      </c>
      <c r="AQP27" s="7"/>
      <c r="AQQ27" s="18">
        <f>AQN27+20</f>
        <v>20466</v>
      </c>
      <c r="AQR27" s="12">
        <f>AQO27+30</f>
        <v>19811</v>
      </c>
      <c r="AQS27" s="7"/>
      <c r="AQT27" s="16"/>
      <c r="AQU27" s="18">
        <f>AQQ27+20</f>
        <v>20486</v>
      </c>
      <c r="AQV27" s="12">
        <f>AQR27+29</f>
        <v>19840</v>
      </c>
      <c r="AQW27" s="7"/>
      <c r="AQX27" s="18">
        <f>AQU27+40</f>
        <v>20526</v>
      </c>
      <c r="AQY27" s="12">
        <f>AQV27+30</f>
        <v>19870</v>
      </c>
      <c r="AQZ27" s="7"/>
      <c r="ARA27" s="18">
        <f>AQX27+40</f>
        <v>20566</v>
      </c>
      <c r="ARB27" s="12">
        <f>AQY27+33</f>
        <v>19903</v>
      </c>
      <c r="ARC27" s="7"/>
      <c r="ARD27" s="18">
        <f>ARA27+20</f>
        <v>20586</v>
      </c>
      <c r="ARE27" s="12">
        <f>ARB27+11</f>
        <v>19914</v>
      </c>
      <c r="ARF27" s="7"/>
      <c r="ARG27" s="18">
        <f>ARD27+15</f>
        <v>20601</v>
      </c>
      <c r="ARH27" s="12">
        <f>ARE27+9</f>
        <v>19923</v>
      </c>
      <c r="ARI27" s="7"/>
      <c r="ARJ27" s="18">
        <f>ARG27+15</f>
        <v>20616</v>
      </c>
      <c r="ARK27" s="12">
        <f>ARH27+26</f>
        <v>19949</v>
      </c>
      <c r="ARL27" s="7"/>
      <c r="ARM27" s="16"/>
      <c r="ARN27" s="18">
        <f>ARJ27+10</f>
        <v>20626</v>
      </c>
      <c r="ARO27" s="12">
        <f>ARK27+5</f>
        <v>19954</v>
      </c>
      <c r="ARP27" s="7"/>
      <c r="ARQ27" s="18">
        <f>ARN27+15</f>
        <v>20641</v>
      </c>
      <c r="ARR27" s="12">
        <f>ARO27+36</f>
        <v>19990</v>
      </c>
      <c r="ARS27" s="7"/>
      <c r="ART27" s="18">
        <f>ARQ27+15</f>
        <v>20656</v>
      </c>
      <c r="ARU27" s="12">
        <f>ARR27+28</f>
        <v>20018</v>
      </c>
      <c r="ARV27" s="7"/>
      <c r="ARW27" s="18">
        <f>ART27+15</f>
        <v>20671</v>
      </c>
      <c r="ARX27" s="12">
        <f>ARU27+28</f>
        <v>20046</v>
      </c>
      <c r="ARY27" s="7"/>
      <c r="ARZ27" s="18">
        <f>ARW27+15</f>
        <v>20686</v>
      </c>
      <c r="ASA27" s="12">
        <f>ARX27+15</f>
        <v>20061</v>
      </c>
      <c r="ASB27" s="7"/>
      <c r="ASC27" s="18">
        <f>ARZ27+15</f>
        <v>20701</v>
      </c>
      <c r="ASD27" s="12">
        <f>ASA27+9</f>
        <v>20070</v>
      </c>
      <c r="ASE27" s="7"/>
      <c r="ASF27" s="16"/>
      <c r="ASG27" s="18">
        <f>ASC27+15</f>
        <v>20716</v>
      </c>
      <c r="ASH27" s="12">
        <f>ASD27+19</f>
        <v>20089</v>
      </c>
      <c r="ASI27" s="7"/>
      <c r="ASJ27" s="18">
        <f>ASG27+15</f>
        <v>20731</v>
      </c>
      <c r="ASK27" s="12">
        <f>ASH27+2</f>
        <v>20091</v>
      </c>
      <c r="ASL27" s="7"/>
      <c r="ASM27" s="18">
        <f>ASJ27+15</f>
        <v>20746</v>
      </c>
      <c r="ASN27" s="12">
        <f>ASK27+19</f>
        <v>20110</v>
      </c>
      <c r="ASO27" s="7"/>
      <c r="ASP27" s="18">
        <f>ASM27+15</f>
        <v>20761</v>
      </c>
      <c r="ASQ27" s="12">
        <f>ASN27+4</f>
        <v>20114</v>
      </c>
      <c r="ASR27" s="7"/>
      <c r="ASS27" s="18">
        <f>ASP27+15</f>
        <v>20776</v>
      </c>
      <c r="AST27" s="12">
        <f>ASQ27+13</f>
        <v>20127</v>
      </c>
      <c r="ASU27" s="7"/>
      <c r="ASV27" s="18">
        <f>ASS27+15</f>
        <v>20791</v>
      </c>
      <c r="ASW27" s="12">
        <f>AST27+6</f>
        <v>20133</v>
      </c>
      <c r="ASX27" s="7"/>
      <c r="ASY27" s="16"/>
      <c r="ASZ27" s="18">
        <f>ASV27+15</f>
        <v>20806</v>
      </c>
      <c r="ATA27" s="12">
        <f>ASW27+11</f>
        <v>20144</v>
      </c>
      <c r="ATB27" s="7"/>
      <c r="ATC27" s="18">
        <f>ASZ27+20</f>
        <v>20826</v>
      </c>
      <c r="ATD27" s="12">
        <f>ATA27+16</f>
        <v>20160</v>
      </c>
      <c r="ATE27" s="7"/>
      <c r="ATF27" s="18">
        <f>ATC27+20</f>
        <v>20846</v>
      </c>
      <c r="ATG27" s="12">
        <f>ATD27+18</f>
        <v>20178</v>
      </c>
      <c r="ATH27" s="7"/>
      <c r="ATI27" s="18">
        <f>ATF27+20</f>
        <v>20866</v>
      </c>
      <c r="ATJ27" s="12">
        <f>ATG27+22</f>
        <v>20200</v>
      </c>
      <c r="ATK27" s="7"/>
      <c r="ATL27" s="18">
        <f>ATI27+20</f>
        <v>20886</v>
      </c>
      <c r="ATM27" s="12">
        <f>ATJ27</f>
        <v>20200</v>
      </c>
      <c r="ATN27" s="7"/>
      <c r="ATO27" s="18">
        <f>ATL27+20</f>
        <v>20906</v>
      </c>
      <c r="ATP27" s="12">
        <f>ATM27+21</f>
        <v>20221</v>
      </c>
      <c r="ATQ27" s="7"/>
      <c r="ATR27" s="16"/>
      <c r="ATS27" s="18">
        <f>ATO27+10</f>
        <v>20916</v>
      </c>
      <c r="ATT27" s="12">
        <f>ATP27+21</f>
        <v>20242</v>
      </c>
      <c r="ATU27" s="7"/>
      <c r="ATV27" s="18">
        <f>ATS27+20</f>
        <v>20936</v>
      </c>
      <c r="ATW27" s="12">
        <f>ATT27+26</f>
        <v>20268</v>
      </c>
      <c r="ATX27" s="7"/>
      <c r="ATY27" s="18">
        <f>ATV27+15</f>
        <v>20951</v>
      </c>
      <c r="ATZ27" s="12">
        <f>ATW27+5</f>
        <v>20273</v>
      </c>
      <c r="AUA27" s="7"/>
      <c r="AUB27" s="18">
        <f>ATY27+15</f>
        <v>20966</v>
      </c>
      <c r="AUC27" s="12">
        <f>ATZ27+3</f>
        <v>20276</v>
      </c>
      <c r="AUD27" s="7"/>
      <c r="AUE27" s="18">
        <f>AUB27+15</f>
        <v>20981</v>
      </c>
      <c r="AUF27" s="12">
        <f>AUC27+25</f>
        <v>20301</v>
      </c>
      <c r="AUG27" s="7"/>
      <c r="AUH27" s="18">
        <f>AUE27+15</f>
        <v>20996</v>
      </c>
      <c r="AUI27" s="12">
        <f>AUF27+7</f>
        <v>20308</v>
      </c>
      <c r="AUJ27" s="7"/>
      <c r="AUK27" s="16"/>
      <c r="AUL27" s="18">
        <f>AUH27+15</f>
        <v>21011</v>
      </c>
      <c r="AUM27" s="12">
        <f>AUI27+18</f>
        <v>20326</v>
      </c>
      <c r="AUN27" s="7"/>
      <c r="AUO27" s="18">
        <f>AUL27+15</f>
        <v>21026</v>
      </c>
      <c r="AUP27" s="12">
        <f>AUM27+15</f>
        <v>20341</v>
      </c>
      <c r="AUQ27" s="7"/>
      <c r="AUR27" s="18">
        <f>AUO27+15</f>
        <v>21041</v>
      </c>
      <c r="AUS27" s="12">
        <f>AUP27+19</f>
        <v>20360</v>
      </c>
      <c r="AUT27" s="7"/>
      <c r="AUU27" s="18">
        <f>AUR27+15</f>
        <v>21056</v>
      </c>
      <c r="AUV27" s="12">
        <f>AUS27+22</f>
        <v>20382</v>
      </c>
      <c r="AUW27" s="7"/>
      <c r="AUX27" s="18">
        <f>AUU27+15</f>
        <v>21071</v>
      </c>
      <c r="AUY27" s="12">
        <f>AUV27+15</f>
        <v>20397</v>
      </c>
      <c r="AUZ27" s="7"/>
      <c r="AVA27" s="18">
        <f>AUX27+15</f>
        <v>21086</v>
      </c>
      <c r="AVB27" s="12">
        <f>AUY27+9</f>
        <v>20406</v>
      </c>
      <c r="AVC27" s="7"/>
      <c r="AVD27" s="16"/>
      <c r="AVE27" s="18">
        <f>AVA27+15</f>
        <v>21101</v>
      </c>
      <c r="AVF27" s="12">
        <f>AVB27+13</f>
        <v>20419</v>
      </c>
      <c r="AVG27" s="7"/>
      <c r="AVH27" s="18">
        <f>AVE27+15</f>
        <v>21116</v>
      </c>
      <c r="AVI27" s="12">
        <f>AVF27+14</f>
        <v>20433</v>
      </c>
      <c r="AVJ27" s="7"/>
      <c r="AVK27" s="18">
        <f>AVH27+15</f>
        <v>21131</v>
      </c>
      <c r="AVL27" s="12">
        <f>AVI27+4</f>
        <v>20437</v>
      </c>
      <c r="AVM27" s="7"/>
      <c r="AVN27" s="18">
        <f>AVK27+15</f>
        <v>21146</v>
      </c>
      <c r="AVO27" s="12">
        <f>AVL27+4</f>
        <v>20441</v>
      </c>
      <c r="AVP27" s="7"/>
      <c r="AVQ27" s="18">
        <f>AVN27+15</f>
        <v>21161</v>
      </c>
      <c r="AVR27" s="12">
        <f>AVO27+6</f>
        <v>20447</v>
      </c>
      <c r="AVS27" s="7"/>
      <c r="AVT27" s="18">
        <f>AVQ27+15</f>
        <v>21176</v>
      </c>
      <c r="AVU27" s="12">
        <f>AVR27+6</f>
        <v>20453</v>
      </c>
      <c r="AVV27" s="7"/>
      <c r="AVW27" s="16"/>
      <c r="AVX27" s="18">
        <f>AVT27+15</f>
        <v>21191</v>
      </c>
      <c r="AVY27" s="12">
        <f>AVU27+5</f>
        <v>20458</v>
      </c>
      <c r="AVZ27" s="7"/>
      <c r="AWA27" s="18">
        <f>AVX27+15</f>
        <v>21206</v>
      </c>
      <c r="AWB27" s="12">
        <f>AVY27+7</f>
        <v>20465</v>
      </c>
      <c r="AWC27" s="7"/>
      <c r="AWD27" s="18">
        <f>AWA27+15</f>
        <v>21221</v>
      </c>
      <c r="AWE27" s="12">
        <f>AWB27+7</f>
        <v>20472</v>
      </c>
      <c r="AWF27" s="7"/>
      <c r="AWG27" s="18">
        <f>AWD27+15</f>
        <v>21236</v>
      </c>
      <c r="AWH27" s="12">
        <f>AWE27+4</f>
        <v>20476</v>
      </c>
      <c r="AWI27" s="7"/>
      <c r="AWJ27" s="54"/>
      <c r="AWK27" s="54"/>
      <c r="AWL27" s="16"/>
      <c r="AWM27" s="54"/>
      <c r="AWN27" s="54"/>
      <c r="AWO27" s="54"/>
      <c r="AWP27" s="54"/>
      <c r="AWQ27" s="54"/>
      <c r="AWR27" s="54"/>
      <c r="AWS27" s="16"/>
      <c r="AWT27" s="54"/>
      <c r="AWU27" s="54"/>
      <c r="AWV27" s="54"/>
      <c r="AWW27" s="54"/>
      <c r="AWX27" s="54"/>
      <c r="AWY27" s="54"/>
      <c r="AWZ27" s="16"/>
      <c r="AXA27" s="54"/>
      <c r="AXB27" s="54"/>
      <c r="AXC27" s="54"/>
      <c r="AXD27" s="54"/>
      <c r="AXE27" s="54"/>
      <c r="AXF27" s="54"/>
      <c r="AXG27" s="16"/>
      <c r="AXH27" s="54"/>
      <c r="AXI27" s="54"/>
      <c r="AXJ27" s="54"/>
      <c r="AXK27" s="54"/>
      <c r="AXL27" s="54"/>
      <c r="AXM27" s="54"/>
      <c r="AXN27" s="16"/>
      <c r="AXO27" s="54"/>
      <c r="AXP27" s="54"/>
      <c r="AXQ27" s="54"/>
      <c r="AXR27" s="54"/>
      <c r="AXS27" s="54"/>
      <c r="AXT27" s="54"/>
      <c r="AXU27" s="16"/>
      <c r="AXV27" s="54"/>
      <c r="AXW27" s="54"/>
      <c r="AXX27" s="54"/>
      <c r="AXY27" s="54"/>
      <c r="AXZ27" s="54"/>
      <c r="AYA27" s="54"/>
      <c r="AYB27" s="16"/>
      <c r="AYC27" s="54"/>
      <c r="AYD27" s="54"/>
      <c r="AYE27" s="54"/>
      <c r="AYF27" s="54"/>
      <c r="AYG27" s="54"/>
      <c r="AYH27" s="54"/>
      <c r="AYI27" s="16"/>
      <c r="AYJ27" s="54"/>
      <c r="AYK27" s="54"/>
      <c r="AYL27" s="54"/>
      <c r="AYM27" s="54"/>
      <c r="AYN27" s="54"/>
      <c r="AYO27" s="54"/>
      <c r="AYP27" s="16"/>
      <c r="AYQ27" s="54"/>
      <c r="AYR27" s="54"/>
      <c r="AYS27" s="54"/>
      <c r="AYT27" s="54"/>
      <c r="AYU27" s="54"/>
      <c r="AYV27" s="54"/>
      <c r="AYW27" s="16"/>
      <c r="AYX27" s="54"/>
      <c r="AYY27" s="54"/>
      <c r="AYZ27" s="54"/>
      <c r="AZA27" s="54"/>
      <c r="AZB27" s="54"/>
      <c r="AZC27" s="54"/>
      <c r="AZD27" s="16"/>
      <c r="AZE27" s="54"/>
      <c r="AZF27" s="54"/>
      <c r="AZG27" s="54"/>
      <c r="AZH27" s="54"/>
      <c r="AZI27" s="54"/>
      <c r="AZJ27" s="54"/>
      <c r="AZK27" s="16"/>
      <c r="AZL27" s="54"/>
      <c r="AZM27" s="54"/>
      <c r="AZN27" s="54"/>
      <c r="AZO27" s="54"/>
      <c r="AZP27" s="54"/>
      <c r="AZQ27" s="54"/>
      <c r="AZR27" s="16"/>
      <c r="AZS27" s="54"/>
      <c r="AZT27" s="54"/>
      <c r="AZU27" s="54"/>
      <c r="AZV27" s="54"/>
      <c r="AZW27" s="54"/>
      <c r="AZX27" s="54"/>
      <c r="AZY27" s="16"/>
      <c r="AZZ27" s="54"/>
      <c r="BAA27" s="54"/>
      <c r="BAB27" s="54"/>
      <c r="BAC27" s="54"/>
      <c r="BAD27" s="54"/>
      <c r="BAE27" s="54"/>
      <c r="BAF27" s="16"/>
      <c r="BAG27" s="54"/>
      <c r="BAH27" s="54"/>
      <c r="BAI27" s="54"/>
      <c r="BAJ27" s="54"/>
      <c r="BAK27" s="54"/>
      <c r="BAL27" s="54"/>
      <c r="BAM27" s="16"/>
      <c r="BAN27" s="54"/>
      <c r="BAO27" s="54"/>
      <c r="BAP27" s="54"/>
      <c r="BAQ27" s="54"/>
      <c r="BAR27" s="54"/>
      <c r="BAS27" s="54"/>
      <c r="BAT27" s="16"/>
    </row>
    <row r="28" spans="1:1398" s="57" customFormat="1" ht="18" customHeight="1">
      <c r="A28" t="s">
        <v>911</v>
      </c>
      <c r="B28" t="s">
        <v>913</v>
      </c>
      <c r="D28" s="53" t="s">
        <v>144</v>
      </c>
      <c r="E28" s="82"/>
      <c r="F28" s="49"/>
      <c r="G28" s="12">
        <v>512</v>
      </c>
      <c r="H28" s="82"/>
      <c r="I28" s="55"/>
      <c r="J28" s="49"/>
      <c r="K28" s="12">
        <f>K27-G27</f>
        <v>9</v>
      </c>
      <c r="L28" s="82"/>
      <c r="M28" s="49"/>
      <c r="N28" s="12">
        <f>N27-K27+K28</f>
        <v>19</v>
      </c>
      <c r="O28" s="82"/>
      <c r="P28" s="49"/>
      <c r="Q28" s="12">
        <f>Q27-N27+N28</f>
        <v>31</v>
      </c>
      <c r="R28" s="82"/>
      <c r="S28" s="49"/>
      <c r="T28" s="12">
        <f>T27-Q27+Q28</f>
        <v>42</v>
      </c>
      <c r="U28" s="82"/>
      <c r="V28" s="49"/>
      <c r="W28" s="12">
        <f>W27-T27+T28</f>
        <v>54</v>
      </c>
      <c r="X28" s="82"/>
      <c r="Y28" s="49"/>
      <c r="Z28" s="12">
        <f>Z27-W27+W28</f>
        <v>71</v>
      </c>
      <c r="AA28" s="82"/>
      <c r="AB28" s="55"/>
      <c r="AC28" s="49"/>
      <c r="AD28" s="12">
        <f>AD27-Z27+Z28</f>
        <v>75</v>
      </c>
      <c r="AE28" s="82"/>
      <c r="AF28" s="49"/>
      <c r="AG28" s="12">
        <f>AG27-AD27+AD28</f>
        <v>95</v>
      </c>
      <c r="AH28" s="82"/>
      <c r="AI28" s="49"/>
      <c r="AJ28" s="12">
        <f>AJ27-AG27+AG28</f>
        <v>101</v>
      </c>
      <c r="AK28" s="82"/>
      <c r="AL28" s="49"/>
      <c r="AM28" s="12">
        <f>AM27-AJ27+AJ28</f>
        <v>115</v>
      </c>
      <c r="AN28" s="82"/>
      <c r="AO28" s="49"/>
      <c r="AP28" s="12">
        <f>AP27-AM27+AM28</f>
        <v>121</v>
      </c>
      <c r="AQ28" s="82"/>
      <c r="AR28" s="49"/>
      <c r="AS28" s="12">
        <f>AS27-AP27+AP28</f>
        <v>123</v>
      </c>
      <c r="AT28" s="82"/>
      <c r="AU28" s="55"/>
      <c r="AV28" s="49"/>
      <c r="AW28" s="12">
        <f>AW27-AS27+AS28</f>
        <v>132</v>
      </c>
      <c r="AX28" s="82"/>
      <c r="AY28" s="49"/>
      <c r="AZ28" s="12">
        <f>AZ27-AW27+AW28</f>
        <v>134</v>
      </c>
      <c r="BA28" s="82"/>
      <c r="BB28" s="49"/>
      <c r="BC28" s="12">
        <f>BC27-AZ27+AZ28</f>
        <v>153</v>
      </c>
      <c r="BD28" s="82"/>
      <c r="BE28" s="49"/>
      <c r="BF28" s="12">
        <f>BF27-BC27+BC28</f>
        <v>155</v>
      </c>
      <c r="BG28" s="82"/>
      <c r="BH28" s="49"/>
      <c r="BI28" s="12">
        <f>BI27-BF27+BF28</f>
        <v>163</v>
      </c>
      <c r="BJ28" s="82"/>
      <c r="BK28" s="49"/>
      <c r="BL28" s="12">
        <f>BL27-BI27+BI28</f>
        <v>166</v>
      </c>
      <c r="BM28" s="82"/>
      <c r="BN28" s="55"/>
      <c r="BO28" s="49"/>
      <c r="BP28" s="12">
        <f>BP27-BL27+BL28</f>
        <v>181</v>
      </c>
      <c r="BQ28" s="82"/>
      <c r="BR28" s="49"/>
      <c r="BS28" s="12">
        <f>BS27-BP27+BP28</f>
        <v>182</v>
      </c>
      <c r="BT28" s="82"/>
      <c r="BU28" s="49"/>
      <c r="BV28" s="12">
        <f>BV27-BS27+BS28</f>
        <v>189</v>
      </c>
      <c r="BW28" s="82"/>
      <c r="BX28" s="49"/>
      <c r="BY28" s="12">
        <f>BY27-BV27+BV28</f>
        <v>198</v>
      </c>
      <c r="BZ28" s="82"/>
      <c r="CA28" s="49"/>
      <c r="CB28" s="12">
        <f>CB27-BY27+BY28</f>
        <v>211</v>
      </c>
      <c r="CC28" s="82"/>
      <c r="CD28" s="49"/>
      <c r="CE28" s="12">
        <f>CE27-CB27+CB28</f>
        <v>218</v>
      </c>
      <c r="CF28" s="82"/>
      <c r="CG28" s="55"/>
      <c r="CH28" s="55"/>
      <c r="CI28" s="49"/>
      <c r="CJ28" s="12">
        <f>CJ27-CE27</f>
        <v>5</v>
      </c>
      <c r="CK28" s="82"/>
      <c r="CL28" s="55"/>
      <c r="CM28" s="49"/>
      <c r="CN28" s="12">
        <f>CN27-CJ27+CJ28</f>
        <v>11</v>
      </c>
      <c r="CO28" s="82"/>
      <c r="CP28" s="49"/>
      <c r="CQ28" s="12">
        <f>CQ27-CN27+CN28</f>
        <v>18</v>
      </c>
      <c r="CR28" s="82"/>
      <c r="CS28" s="49"/>
      <c r="CT28" s="12">
        <f>CT27-CQ27+CQ28</f>
        <v>22</v>
      </c>
      <c r="CU28" s="82"/>
      <c r="CV28" s="55"/>
      <c r="CW28" s="49"/>
      <c r="CX28" s="12">
        <f>CX27-CT27+CT28</f>
        <v>39</v>
      </c>
      <c r="CY28" s="82"/>
      <c r="CZ28" s="49"/>
      <c r="DA28" s="12">
        <f>DA27-CX27+CX28</f>
        <v>48</v>
      </c>
      <c r="DB28" s="82"/>
      <c r="DC28" s="49"/>
      <c r="DD28" s="12">
        <f>DD27-DA27+DA28</f>
        <v>59</v>
      </c>
      <c r="DE28" s="82"/>
      <c r="DF28" s="49"/>
      <c r="DG28" s="12">
        <f>DG27-DD27+DD28</f>
        <v>65</v>
      </c>
      <c r="DH28" s="82"/>
      <c r="DI28" s="49"/>
      <c r="DJ28" s="12">
        <f>DJ27-DG27+DG28</f>
        <v>74</v>
      </c>
      <c r="DK28" s="82"/>
      <c r="DL28" s="55"/>
      <c r="DM28" s="55"/>
      <c r="DN28" s="49"/>
      <c r="DO28" s="12">
        <f>DO27-DJ27+DJ28</f>
        <v>84</v>
      </c>
      <c r="DP28" s="82"/>
      <c r="DQ28" s="49"/>
      <c r="DR28" s="12">
        <f>DR27-DO27+DO28</f>
        <v>92</v>
      </c>
      <c r="DS28" s="82"/>
      <c r="DT28" s="49"/>
      <c r="DU28" s="12">
        <f>DU27-DR27+DR28</f>
        <v>104</v>
      </c>
      <c r="DV28" s="82"/>
      <c r="DW28" s="49"/>
      <c r="DX28" s="12">
        <f>DX27-DU27+DU28</f>
        <v>106</v>
      </c>
      <c r="DY28" s="82"/>
      <c r="DZ28" s="49"/>
      <c r="EA28" s="12">
        <f>EA27-DX27+DX28</f>
        <v>115</v>
      </c>
      <c r="EB28" s="82"/>
      <c r="EC28" s="49"/>
      <c r="ED28" s="12">
        <f>ED27-EA27+EA28</f>
        <v>115</v>
      </c>
      <c r="EE28" s="82"/>
      <c r="EF28" s="55"/>
      <c r="EG28" s="49"/>
      <c r="EH28" s="12">
        <f>EH27-ED27+ED28</f>
        <v>115</v>
      </c>
      <c r="EI28" s="82"/>
      <c r="EJ28" s="49"/>
      <c r="EK28" s="12">
        <f>EK27-EH27+EH28</f>
        <v>126</v>
      </c>
      <c r="EL28" s="82"/>
      <c r="EM28" s="49"/>
      <c r="EN28" s="12">
        <f>EN27-EK27+EK28</f>
        <v>126</v>
      </c>
      <c r="EO28" s="82"/>
      <c r="EP28" s="49"/>
      <c r="EQ28" s="12">
        <f>EQ27-EN27+EN28</f>
        <v>132</v>
      </c>
      <c r="ER28" s="82"/>
      <c r="ES28" s="49"/>
      <c r="ET28" s="12">
        <f>ET27-EQ27+EQ28</f>
        <v>133</v>
      </c>
      <c r="EU28" s="82"/>
      <c r="EV28" s="49"/>
      <c r="EW28" s="12">
        <f>EW27-ET27+ET28</f>
        <v>136</v>
      </c>
      <c r="EX28" s="82"/>
      <c r="EY28" s="49"/>
      <c r="EZ28" s="12">
        <f>EZ27-EW27+EW28</f>
        <v>141</v>
      </c>
      <c r="FA28" s="82"/>
      <c r="FB28" s="49"/>
      <c r="FC28" s="12">
        <f>FC27-EZ27+EZ28</f>
        <v>143</v>
      </c>
      <c r="FD28" s="82"/>
      <c r="FE28" s="49"/>
      <c r="FF28" s="12">
        <f>FF27-FC27+FC28</f>
        <v>143</v>
      </c>
      <c r="FG28" s="82"/>
      <c r="FH28" s="49"/>
      <c r="FI28" s="12">
        <f>FI27-FF27+FF28</f>
        <v>143</v>
      </c>
      <c r="FJ28" s="82"/>
      <c r="FK28" s="55"/>
      <c r="FL28" s="55"/>
      <c r="FM28" s="55"/>
      <c r="FN28" s="55"/>
      <c r="FO28" s="49"/>
      <c r="FP28" s="12">
        <f>FP27-FI27+FM28</f>
        <v>11</v>
      </c>
      <c r="FQ28" s="82"/>
      <c r="FR28" s="49"/>
      <c r="FS28" s="12">
        <f>FS27-FP27+FP28</f>
        <v>33</v>
      </c>
      <c r="FT28" s="82"/>
      <c r="FU28" s="49"/>
      <c r="FV28" s="12">
        <f>FV27-FS27+FS28</f>
        <v>37</v>
      </c>
      <c r="FW28" s="82"/>
      <c r="FX28" s="55"/>
      <c r="FY28" s="49"/>
      <c r="FZ28" s="12">
        <f>FZ27-FV27+FV28</f>
        <v>54</v>
      </c>
      <c r="GA28" s="82"/>
      <c r="GB28" s="49"/>
      <c r="GC28" s="12">
        <f>GC27-FZ27+FZ28</f>
        <v>107</v>
      </c>
      <c r="GD28" s="82"/>
      <c r="GE28" s="55"/>
      <c r="GF28" s="49"/>
      <c r="GG28" s="12">
        <f>GG27-GC27+GC28</f>
        <v>127</v>
      </c>
      <c r="GH28" s="82"/>
      <c r="GI28" s="49"/>
      <c r="GJ28" s="12">
        <f>GJ27-GG27+GG28</f>
        <v>180</v>
      </c>
      <c r="GK28" s="82"/>
      <c r="GL28" s="49"/>
      <c r="GM28" s="12">
        <f>GM27-GJ27+GJ28</f>
        <v>232</v>
      </c>
      <c r="GN28" s="82"/>
      <c r="GO28" s="49"/>
      <c r="GP28" s="12">
        <f>GP27-GM27+GM28</f>
        <v>280</v>
      </c>
      <c r="GQ28" s="82"/>
      <c r="GR28" s="49"/>
      <c r="GS28" s="12">
        <f>GS27-GP27+GP28</f>
        <v>311</v>
      </c>
      <c r="GT28" s="82"/>
      <c r="GU28" s="49"/>
      <c r="GV28" s="12">
        <f>GV27-GS27+GS28</f>
        <v>336</v>
      </c>
      <c r="GW28" s="82"/>
      <c r="GX28" s="55"/>
      <c r="GY28" s="49"/>
      <c r="GZ28" s="12">
        <f>GZ27-GV27+GV28</f>
        <v>355</v>
      </c>
      <c r="HA28" s="82"/>
      <c r="HB28" s="49"/>
      <c r="HC28" s="12">
        <f>HC27-GZ27+GZ28</f>
        <v>375</v>
      </c>
      <c r="HD28" s="82"/>
      <c r="HE28" s="49"/>
      <c r="HF28" s="12">
        <f>HF27-HC27+HC28</f>
        <v>396</v>
      </c>
      <c r="HG28" s="82"/>
      <c r="HH28" s="49"/>
      <c r="HI28" s="12">
        <f>HI27-HF27+HF28</f>
        <v>416</v>
      </c>
      <c r="HJ28" s="82"/>
      <c r="HK28" s="49"/>
      <c r="HL28" s="12">
        <f>HL27-HI27+HI28</f>
        <v>421</v>
      </c>
      <c r="HM28" s="82"/>
      <c r="HN28" s="49"/>
      <c r="HO28" s="12">
        <f>HO27-HL27+HL28</f>
        <v>434</v>
      </c>
      <c r="HP28" s="82"/>
      <c r="HQ28" s="55"/>
      <c r="HR28" s="49"/>
      <c r="HS28" s="12">
        <f>HS27-HO27+HO28</f>
        <v>434</v>
      </c>
      <c r="HT28" s="82"/>
      <c r="HU28" s="49"/>
      <c r="HV28" s="12">
        <f>HV27-HS27+HS28</f>
        <v>449</v>
      </c>
      <c r="HW28" s="82"/>
      <c r="HX28" s="49"/>
      <c r="HY28" s="12">
        <f>HY27-HV27+HV28</f>
        <v>454</v>
      </c>
      <c r="HZ28" s="82"/>
      <c r="IA28" s="49"/>
      <c r="IB28" s="12">
        <f>IB27-HY27+HY28</f>
        <v>458</v>
      </c>
      <c r="IC28" s="82"/>
      <c r="ID28" s="49"/>
      <c r="IE28" s="12">
        <f>IE27-IB27+IB28</f>
        <v>458</v>
      </c>
      <c r="IF28" s="82"/>
      <c r="IG28" s="49"/>
      <c r="IH28" s="12">
        <f>IH27-IE27+IE28</f>
        <v>458</v>
      </c>
      <c r="II28" s="82"/>
      <c r="IJ28" s="55"/>
      <c r="IK28" s="49"/>
      <c r="IL28" s="12">
        <f>IL27-IH27</f>
        <v>11</v>
      </c>
      <c r="IM28" s="82"/>
      <c r="IN28" s="49"/>
      <c r="IO28" s="12">
        <f>IO27-IL27+IL28</f>
        <v>11</v>
      </c>
      <c r="IP28" s="82"/>
      <c r="IQ28" s="49"/>
      <c r="IR28" s="12">
        <f>IR27-IO27+IO28</f>
        <v>26</v>
      </c>
      <c r="IS28" s="82"/>
      <c r="IT28" s="49"/>
      <c r="IU28" s="12">
        <f>IU27-IR27+IR28</f>
        <v>34</v>
      </c>
      <c r="IV28" s="82"/>
      <c r="IW28" s="49"/>
      <c r="IX28" s="12">
        <f>IX27-IU27+IU28</f>
        <v>39</v>
      </c>
      <c r="IY28" s="82"/>
      <c r="IZ28" s="49"/>
      <c r="JA28" s="12">
        <f>JA27-IX27+IX28</f>
        <v>59</v>
      </c>
      <c r="JB28" s="82"/>
      <c r="JC28" s="55"/>
      <c r="JD28" s="49"/>
      <c r="JE28" s="12">
        <f>JE27-JA27+JA28</f>
        <v>69</v>
      </c>
      <c r="JF28" s="82"/>
      <c r="JG28" s="49"/>
      <c r="JH28" s="12">
        <f>JH27-JE27+JE28</f>
        <v>89</v>
      </c>
      <c r="JI28" s="82"/>
      <c r="JJ28" s="49"/>
      <c r="JK28" s="12">
        <f>JK27-JH27+JH28</f>
        <v>89</v>
      </c>
      <c r="JL28" s="82"/>
      <c r="JM28" s="49"/>
      <c r="JN28" s="12">
        <f>JN27-JK27+JK28</f>
        <v>99</v>
      </c>
      <c r="JO28" s="82"/>
      <c r="JP28" s="49"/>
      <c r="JQ28" s="12">
        <f>JQ27-JN27+JN28</f>
        <v>104</v>
      </c>
      <c r="JR28" s="82"/>
      <c r="JS28" s="49"/>
      <c r="JT28" s="12">
        <f>JT27-JQ27+JQ28</f>
        <v>108</v>
      </c>
      <c r="JU28" s="82"/>
      <c r="JV28" s="55"/>
      <c r="JW28" s="49"/>
      <c r="JX28" s="12">
        <f>JX27-JT27+JT28</f>
        <v>117</v>
      </c>
      <c r="JY28" s="82"/>
      <c r="JZ28" s="49"/>
      <c r="KA28" s="12">
        <f>KA27-JX27+JX28</f>
        <v>121</v>
      </c>
      <c r="KB28" s="82"/>
      <c r="KC28" s="49"/>
      <c r="KD28" s="12">
        <f>KD27-KA27+KA28</f>
        <v>124</v>
      </c>
      <c r="KE28" s="82"/>
      <c r="KF28" s="49"/>
      <c r="KG28" s="12">
        <f>KG27-KD27+KD28</f>
        <v>128</v>
      </c>
      <c r="KH28" s="82"/>
      <c r="KI28" s="49"/>
      <c r="KJ28" s="12">
        <f>KJ27-KG27+KG28</f>
        <v>130</v>
      </c>
      <c r="KK28" s="82"/>
      <c r="KL28" s="49"/>
      <c r="KM28" s="12">
        <f>KM27-KJ27+KJ28</f>
        <v>135</v>
      </c>
      <c r="KN28" s="82"/>
      <c r="KO28" s="55"/>
      <c r="KP28" s="49"/>
      <c r="KQ28" s="12">
        <f>KQ27-KM27+KM28</f>
        <v>139</v>
      </c>
      <c r="KR28" s="82"/>
      <c r="KS28" s="49"/>
      <c r="KT28" s="12">
        <f>KT27-KQ27+KQ28</f>
        <v>143</v>
      </c>
      <c r="KU28" s="82"/>
      <c r="KV28" s="49"/>
      <c r="KW28" s="12">
        <f>KW27-KT27+KT28</f>
        <v>144</v>
      </c>
      <c r="KX28" s="82"/>
      <c r="KY28" s="49"/>
      <c r="KZ28" s="12">
        <f>KZ27-KW27+KW28</f>
        <v>146</v>
      </c>
      <c r="LA28" s="82"/>
      <c r="LB28" s="49"/>
      <c r="LC28" s="12">
        <f>LC27-KZ27+KZ28</f>
        <v>154</v>
      </c>
      <c r="LD28" s="82"/>
      <c r="LE28" s="49"/>
      <c r="LF28" s="12">
        <f>LF27-LC27+LC28</f>
        <v>158</v>
      </c>
      <c r="LG28" s="82"/>
      <c r="LH28" s="49"/>
      <c r="LI28" s="12">
        <f>LI27-LF27+LF28</f>
        <v>171</v>
      </c>
      <c r="LJ28" s="82"/>
      <c r="LK28" s="49"/>
      <c r="LL28" s="12">
        <f>LL27-LI27+LI28</f>
        <v>171</v>
      </c>
      <c r="LM28" s="82"/>
      <c r="LN28" s="55"/>
      <c r="LO28" s="55"/>
      <c r="LP28" s="55"/>
      <c r="LQ28" s="55"/>
      <c r="LR28" s="55"/>
      <c r="LS28" s="55"/>
      <c r="LT28" s="49"/>
      <c r="LU28" s="12">
        <f>LU27-LL27</f>
        <v>8</v>
      </c>
      <c r="LV28" s="82"/>
      <c r="LW28" s="49"/>
      <c r="LX28" s="12">
        <f>LX27-LU27+LU28</f>
        <v>42</v>
      </c>
      <c r="LY28" s="82"/>
      <c r="LZ28" s="49"/>
      <c r="MA28" s="12">
        <f>MA27-LX27+LX28</f>
        <v>66</v>
      </c>
      <c r="MB28" s="82"/>
      <c r="MC28" s="49"/>
      <c r="MD28" s="12">
        <f>MD27-MA27+MA28</f>
        <v>74</v>
      </c>
      <c r="ME28" s="82"/>
      <c r="MF28" s="49"/>
      <c r="MG28" s="12">
        <f>MG27-MD27+MD28</f>
        <v>78</v>
      </c>
      <c r="MH28" s="82"/>
      <c r="MI28" s="49"/>
      <c r="MJ28" s="12">
        <f>MJ27-MG27+MG28</f>
        <v>114</v>
      </c>
      <c r="MK28" s="82"/>
      <c r="ML28" s="55"/>
      <c r="MM28" s="49"/>
      <c r="MN28" s="12">
        <f>MN27-MJ27+MJ28</f>
        <v>136</v>
      </c>
      <c r="MO28" s="82"/>
      <c r="MP28" s="49"/>
      <c r="MQ28" s="12">
        <f>MQ27-MN27+MN28</f>
        <v>146</v>
      </c>
      <c r="MR28" s="82"/>
      <c r="MS28" s="49"/>
      <c r="MT28" s="12">
        <f>MT27-MQ27+MQ28</f>
        <v>155</v>
      </c>
      <c r="MU28" s="82"/>
      <c r="MV28" s="49"/>
      <c r="MW28" s="12">
        <f>MW27-MT27+MT28</f>
        <v>164</v>
      </c>
      <c r="MX28" s="82"/>
      <c r="MY28" s="49"/>
      <c r="MZ28" s="12">
        <f>MZ27-MW27+MW28</f>
        <v>166</v>
      </c>
      <c r="NA28" s="82"/>
      <c r="NB28" s="49"/>
      <c r="NC28" s="12">
        <f>NC27-MZ27+MZ28</f>
        <v>186</v>
      </c>
      <c r="ND28" s="82"/>
      <c r="NE28" s="55"/>
      <c r="NF28" s="49"/>
      <c r="NG28" s="12">
        <f>NG27-NC27+NC28</f>
        <v>216</v>
      </c>
      <c r="NH28" s="82"/>
      <c r="NI28" s="49"/>
      <c r="NJ28" s="12">
        <f>NJ27-NG27+NG28</f>
        <v>230</v>
      </c>
      <c r="NK28" s="82"/>
      <c r="NL28" s="49"/>
      <c r="NM28" s="12">
        <f>NM27-NJ27+NJ28</f>
        <v>250</v>
      </c>
      <c r="NN28" s="82"/>
      <c r="NO28" s="49"/>
      <c r="NP28" s="12">
        <f>NP27-NM27+NM28</f>
        <v>250</v>
      </c>
      <c r="NQ28" s="82"/>
      <c r="NR28" s="49"/>
      <c r="NS28" s="12">
        <f>NS27-NP27+NP28</f>
        <v>250</v>
      </c>
      <c r="NT28" s="82"/>
      <c r="NU28" s="49"/>
      <c r="NV28" s="12">
        <f>NV27-NS27+NS28</f>
        <v>253</v>
      </c>
      <c r="NW28" s="82"/>
      <c r="NX28" s="55"/>
      <c r="NY28" s="49"/>
      <c r="NZ28" s="12">
        <f>NZ27-NV27+NV28</f>
        <v>257</v>
      </c>
      <c r="OA28" s="82"/>
      <c r="OB28" s="49"/>
      <c r="OC28" s="12">
        <f>OC27-NZ27+NZ28</f>
        <v>273</v>
      </c>
      <c r="OD28" s="82"/>
      <c r="OE28" s="49"/>
      <c r="OF28" s="12">
        <f>OF27-OC27+OC28</f>
        <v>276</v>
      </c>
      <c r="OG28" s="82"/>
      <c r="OH28" s="49"/>
      <c r="OI28" s="12">
        <f>OI27-OF27+OF28</f>
        <v>286</v>
      </c>
      <c r="OJ28" s="82"/>
      <c r="OK28" s="49"/>
      <c r="OL28" s="12">
        <f>OL27-OI27+OI28</f>
        <v>293</v>
      </c>
      <c r="OM28" s="82"/>
      <c r="ON28" s="49"/>
      <c r="OO28" s="12">
        <f>OO27-OL27</f>
        <v>31</v>
      </c>
      <c r="OP28" s="82"/>
      <c r="OQ28" s="55"/>
      <c r="OR28" s="49"/>
      <c r="OS28" s="12">
        <f>OS27-OO27+OO28</f>
        <v>39</v>
      </c>
      <c r="OT28" s="82"/>
      <c r="OU28" s="49"/>
      <c r="OV28" s="12">
        <f>OV27-OS27+OS28</f>
        <v>45</v>
      </c>
      <c r="OW28" s="82"/>
      <c r="OX28" s="49"/>
      <c r="OY28" s="12">
        <f>OY27-OV27+OV28</f>
        <v>54</v>
      </c>
      <c r="OZ28" s="82"/>
      <c r="PA28" s="49"/>
      <c r="PB28" s="12">
        <f>PB27-OY27+OY28</f>
        <v>54</v>
      </c>
      <c r="PC28" s="82"/>
      <c r="PD28" s="49"/>
      <c r="PE28" s="12">
        <f>PE27-PB27+PB28</f>
        <v>66</v>
      </c>
      <c r="PF28" s="82"/>
      <c r="PG28" s="49"/>
      <c r="PH28" s="12">
        <f>PH27-PE27+PE28</f>
        <v>75</v>
      </c>
      <c r="PI28" s="82"/>
      <c r="PJ28" s="55"/>
      <c r="PK28" s="49"/>
      <c r="PL28" s="12">
        <f>PL27-PH27+PH28</f>
        <v>86</v>
      </c>
      <c r="PM28" s="82"/>
      <c r="PN28" s="49"/>
      <c r="PO28" s="12">
        <f>PO27-PL27+PL28</f>
        <v>100</v>
      </c>
      <c r="PP28" s="82"/>
      <c r="PQ28" s="49"/>
      <c r="PR28" s="12">
        <f>PR27-PO27+PO28</f>
        <v>114</v>
      </c>
      <c r="PS28" s="82"/>
      <c r="PT28" s="49"/>
      <c r="PU28" s="12">
        <f>PU27-PR27+PR28</f>
        <v>118</v>
      </c>
      <c r="PV28" s="82"/>
      <c r="PW28" s="49"/>
      <c r="PX28" s="12">
        <f>PX27-PU27+PU28</f>
        <v>124</v>
      </c>
      <c r="PY28" s="82"/>
      <c r="PZ28" s="49"/>
      <c r="QA28" s="12">
        <f>QA27-PX27+PX28</f>
        <v>132</v>
      </c>
      <c r="QB28" s="82"/>
      <c r="QC28" s="55"/>
      <c r="QD28" s="49"/>
      <c r="QE28" s="12">
        <f>QE27-QA27+QA28</f>
        <v>159</v>
      </c>
      <c r="QF28" s="82"/>
      <c r="QG28" s="49"/>
      <c r="QH28" s="12">
        <f>QH27-QE27+QE28</f>
        <v>165</v>
      </c>
      <c r="QI28" s="82"/>
      <c r="QJ28" s="49"/>
      <c r="QK28" s="12">
        <f>QK27-QH27+QH28</f>
        <v>170</v>
      </c>
      <c r="QL28" s="82"/>
      <c r="QM28" s="49"/>
      <c r="QN28" s="12">
        <f>QN27-QK27+QK28</f>
        <v>172</v>
      </c>
      <c r="QO28" s="82"/>
      <c r="QP28" s="49"/>
      <c r="QQ28" s="12">
        <f>QQ27-QN27+QN28</f>
        <v>172</v>
      </c>
      <c r="QR28" s="82"/>
      <c r="QS28" s="49"/>
      <c r="QT28" s="12">
        <f>QT27-QQ27+QQ28</f>
        <v>172</v>
      </c>
      <c r="QU28" s="82"/>
      <c r="QV28" s="55"/>
      <c r="QW28" s="49"/>
      <c r="QX28" s="12">
        <f>QX27-QT27+QT28</f>
        <v>179</v>
      </c>
      <c r="QY28" s="82"/>
      <c r="QZ28" s="49"/>
      <c r="RA28" s="12">
        <f>RA27-QX27+QX28</f>
        <v>187</v>
      </c>
      <c r="RB28" s="82"/>
      <c r="RC28" s="55"/>
      <c r="RD28" s="49"/>
      <c r="RE28" s="12">
        <f>RE27-RA27+RA28</f>
        <v>188</v>
      </c>
      <c r="RF28" s="82"/>
      <c r="RG28" s="49"/>
      <c r="RH28" s="12">
        <f>RH27-RE27+RE28</f>
        <v>202</v>
      </c>
      <c r="RI28" s="82"/>
      <c r="RJ28" s="49"/>
      <c r="RK28" s="12">
        <f>RK27-RH27</f>
        <v>10</v>
      </c>
      <c r="RL28" s="82"/>
      <c r="RM28" s="55"/>
      <c r="RN28" s="49"/>
      <c r="RO28" s="12">
        <f>RO27-RK27+RK28</f>
        <v>31</v>
      </c>
      <c r="RP28" s="82"/>
      <c r="RQ28" s="49"/>
      <c r="RR28" s="12">
        <f>RR27-RO27+RO28</f>
        <v>39</v>
      </c>
      <c r="RS28" s="82"/>
      <c r="RT28" s="49"/>
      <c r="RU28" s="12">
        <f>RU27-RR27+RR28</f>
        <v>40</v>
      </c>
      <c r="RV28" s="82"/>
      <c r="RW28" s="49"/>
      <c r="RX28" s="12">
        <f>RX27-RU27+RU28</f>
        <v>48</v>
      </c>
      <c r="RY28" s="82"/>
      <c r="RZ28" s="49"/>
      <c r="SA28" s="12">
        <f>SA27-RX27+RX28</f>
        <v>54</v>
      </c>
      <c r="SB28" s="82"/>
      <c r="SC28" s="49"/>
      <c r="SD28" s="12">
        <f>SD27-SA27+SA28</f>
        <v>60</v>
      </c>
      <c r="SE28" s="82"/>
      <c r="SF28" s="49"/>
      <c r="SG28" s="12">
        <f>SG27-SD27+SD28</f>
        <v>60</v>
      </c>
      <c r="SH28" s="82"/>
      <c r="SI28" s="49"/>
      <c r="SJ28" s="12">
        <f>SJ27-SG27+SG28</f>
        <v>63</v>
      </c>
      <c r="SK28" s="82"/>
      <c r="SL28" s="49"/>
      <c r="SM28" s="12">
        <f>SM27-SJ27+SJ28</f>
        <v>79</v>
      </c>
      <c r="SN28" s="82"/>
      <c r="SO28" s="49"/>
      <c r="SP28" s="12">
        <f>SP27-SM27+SM28</f>
        <v>80</v>
      </c>
      <c r="SQ28" s="82"/>
      <c r="SR28" s="55"/>
      <c r="SS28" s="55"/>
      <c r="ST28" s="49"/>
      <c r="SU28" s="12">
        <f>SU27-SP27+SP28</f>
        <v>86</v>
      </c>
      <c r="SV28" s="82"/>
      <c r="SW28" s="49"/>
      <c r="SX28" s="12">
        <f>SX27-SU27+SU28</f>
        <v>96</v>
      </c>
      <c r="SY28" s="82"/>
      <c r="SZ28" s="49"/>
      <c r="TA28" s="12">
        <f>TA27-SX27+SX28</f>
        <v>106</v>
      </c>
      <c r="TB28" s="82"/>
      <c r="TC28" s="49"/>
      <c r="TD28" s="12">
        <f>TD27-TA27+TA28</f>
        <v>117</v>
      </c>
      <c r="TE28" s="82"/>
      <c r="TF28" s="49"/>
      <c r="TG28" s="12">
        <f>TG27-TD27+TD28</f>
        <v>123</v>
      </c>
      <c r="TH28" s="82"/>
      <c r="TI28" s="49"/>
      <c r="TJ28" s="12">
        <f>TJ27-TG27+TG28</f>
        <v>131</v>
      </c>
      <c r="TK28" s="82"/>
      <c r="TL28" s="49"/>
      <c r="TM28" s="12">
        <f>TM27-TJ27+TJ28</f>
        <v>139</v>
      </c>
      <c r="TN28" s="82"/>
      <c r="TO28" s="49"/>
      <c r="TP28" s="12">
        <f>TP27-TM27+TM28</f>
        <v>141</v>
      </c>
      <c r="TQ28" s="82"/>
      <c r="TR28" s="55"/>
      <c r="TS28" s="49"/>
      <c r="TT28" s="12">
        <f>TT27-TP27+TP28</f>
        <v>151</v>
      </c>
      <c r="TU28" s="82"/>
      <c r="TV28" s="49"/>
      <c r="TW28" s="12">
        <f>TW27-TT27+TT28</f>
        <v>164</v>
      </c>
      <c r="TX28" s="82"/>
      <c r="TY28" s="49"/>
      <c r="TZ28" s="12">
        <f>TZ27-TW27+TW28</f>
        <v>164</v>
      </c>
      <c r="UA28" s="82"/>
      <c r="UB28" s="49"/>
      <c r="UC28" s="12">
        <f>UC27-TZ27+TZ28</f>
        <v>170</v>
      </c>
      <c r="UD28" s="82"/>
      <c r="UE28" s="49"/>
      <c r="UF28" s="12">
        <f>UF27-UC27+UC28</f>
        <v>184</v>
      </c>
      <c r="UG28" s="82"/>
      <c r="UH28" s="49"/>
      <c r="UI28" s="12">
        <f>UI27-UF27+UF28</f>
        <v>189</v>
      </c>
      <c r="UJ28" s="82"/>
      <c r="UK28" s="55"/>
      <c r="UL28" s="55"/>
      <c r="UM28" s="49"/>
      <c r="UN28" s="12">
        <f>UN27-UI27</f>
        <v>11</v>
      </c>
      <c r="UO28" s="82"/>
      <c r="UP28" s="49"/>
      <c r="UQ28" s="12">
        <f>UQ27-UN27+UN28</f>
        <v>32</v>
      </c>
      <c r="UR28" s="82"/>
      <c r="US28" s="49"/>
      <c r="UT28" s="12">
        <f>UT27-UQ27+UQ28</f>
        <v>39</v>
      </c>
      <c r="UU28" s="82"/>
      <c r="UV28" s="49"/>
      <c r="UW28" s="12">
        <f>UW27-UT27+UT28</f>
        <v>47</v>
      </c>
      <c r="UX28" s="82"/>
      <c r="UY28" s="49"/>
      <c r="UZ28" s="12">
        <f>UZ27-UW27+UW28</f>
        <v>52</v>
      </c>
      <c r="VA28" s="82"/>
      <c r="VB28" s="55"/>
      <c r="VC28" s="49"/>
      <c r="VD28" s="12">
        <f>VD27-UZ27+UZ28</f>
        <v>57</v>
      </c>
      <c r="VE28" s="82"/>
      <c r="VF28" s="49"/>
      <c r="VG28" s="12">
        <f>VG27-VD27+VD28</f>
        <v>64</v>
      </c>
      <c r="VH28" s="82"/>
      <c r="VI28" s="49"/>
      <c r="VJ28" s="12">
        <f>VJ27-VG27+VG28</f>
        <v>76</v>
      </c>
      <c r="VK28" s="82"/>
      <c r="VL28" s="49"/>
      <c r="VM28" s="12">
        <f>VM27-VJ27+VJ28</f>
        <v>86</v>
      </c>
      <c r="VN28" s="82"/>
      <c r="VO28" s="49"/>
      <c r="VP28" s="12">
        <f>VP27-VM27+VM28</f>
        <v>103</v>
      </c>
      <c r="VQ28" s="82"/>
      <c r="VR28" s="49"/>
      <c r="VS28" s="12">
        <f>VS27-VP27+VP28</f>
        <v>114</v>
      </c>
      <c r="VT28" s="82"/>
      <c r="VU28" s="55"/>
      <c r="VV28" s="55"/>
      <c r="VW28" s="49"/>
      <c r="VX28" s="12">
        <f>VX27-VS27+VS28</f>
        <v>146</v>
      </c>
      <c r="VY28" s="82"/>
      <c r="VZ28" s="49"/>
      <c r="WA28" s="12">
        <f>WA27-VX27+VX28</f>
        <v>163</v>
      </c>
      <c r="WB28" s="82"/>
      <c r="WC28" s="49"/>
      <c r="WD28" s="12">
        <f>WD27-WA27+WA28</f>
        <v>170</v>
      </c>
      <c r="WE28" s="82"/>
      <c r="WF28" s="49"/>
      <c r="WG28" s="12">
        <f>WG27-WD27+WD28</f>
        <v>177</v>
      </c>
      <c r="WH28" s="82"/>
      <c r="WI28" s="49"/>
      <c r="WJ28" s="12">
        <f>WJ27-WG27+WG28</f>
        <v>203</v>
      </c>
      <c r="WK28" s="82"/>
      <c r="WL28" s="49"/>
      <c r="WM28" s="12">
        <f>WM27-WJ27+WJ28</f>
        <v>209</v>
      </c>
      <c r="WN28" s="82"/>
      <c r="WO28" s="49"/>
      <c r="WP28" s="12">
        <f>WP27-WM27+WM28</f>
        <v>220</v>
      </c>
      <c r="WQ28" s="82"/>
      <c r="WR28" s="49"/>
      <c r="WS28" s="12">
        <f>WS27-WP27+WP28</f>
        <v>226</v>
      </c>
      <c r="WT28" s="82"/>
      <c r="WU28" s="49"/>
      <c r="WV28" s="12">
        <f>WV27-WS27+WS28</f>
        <v>230</v>
      </c>
      <c r="WW28" s="82"/>
      <c r="WX28" s="49"/>
      <c r="WY28" s="12">
        <f>WY27-WV27+WV28</f>
        <v>231</v>
      </c>
      <c r="WZ28" s="82"/>
      <c r="XA28" s="49"/>
      <c r="XB28" s="12">
        <f>XB27-WY27+WY28</f>
        <v>231</v>
      </c>
      <c r="XC28" s="82"/>
      <c r="XD28" s="49"/>
      <c r="XE28" s="12">
        <f>XE27-XB27+XB28</f>
        <v>246</v>
      </c>
      <c r="XF28" s="82"/>
      <c r="XG28" s="55"/>
      <c r="XH28" s="49"/>
      <c r="XI28" s="12">
        <f>XI27-XE27+XE28</f>
        <v>270</v>
      </c>
      <c r="XJ28" s="82"/>
      <c r="XK28" s="49"/>
      <c r="XL28" s="12">
        <f>XL27-XI27+XI28</f>
        <v>280</v>
      </c>
      <c r="XM28" s="82"/>
      <c r="XN28" s="49"/>
      <c r="XO28" s="12">
        <f>XO27-XL27+XL28</f>
        <v>291</v>
      </c>
      <c r="XP28" s="82"/>
      <c r="XQ28" s="49"/>
      <c r="XR28" s="12">
        <f>XR27-XO27</f>
        <v>9</v>
      </c>
      <c r="XS28" s="82"/>
      <c r="XT28" s="49"/>
      <c r="XU28" s="12">
        <f>XU27-XR27+XR28</f>
        <v>26</v>
      </c>
      <c r="XV28" s="82"/>
      <c r="XW28" s="49"/>
      <c r="XX28" s="12">
        <f>XX27-XU27+XU28</f>
        <v>36</v>
      </c>
      <c r="XY28" s="82"/>
      <c r="XZ28" s="49"/>
      <c r="YA28" s="12">
        <f>YA27-XX27+XX28</f>
        <v>46</v>
      </c>
      <c r="YB28" s="82"/>
      <c r="YC28" s="49"/>
      <c r="YD28" s="12">
        <f>YD27-YA27+YA28</f>
        <v>57</v>
      </c>
      <c r="YE28" s="82"/>
      <c r="YF28" s="49"/>
      <c r="YG28" s="12">
        <f>YG27-YD27+YD28</f>
        <v>66</v>
      </c>
      <c r="YH28" s="82"/>
      <c r="YI28" s="49"/>
      <c r="YJ28" s="12">
        <f>YJ27-YG27+YG28</f>
        <v>83</v>
      </c>
      <c r="YK28" s="82"/>
      <c r="YL28" s="49"/>
      <c r="YM28" s="12">
        <f>YM27-YJ27+YJ28</f>
        <v>87</v>
      </c>
      <c r="YN28" s="82"/>
      <c r="YO28" s="49"/>
      <c r="YP28" s="12">
        <f>YP27-YM27+YM28</f>
        <v>104</v>
      </c>
      <c r="YQ28" s="82"/>
      <c r="YR28" s="49"/>
      <c r="YS28" s="12">
        <f>YS27-YP27+YP28</f>
        <v>107</v>
      </c>
      <c r="YT28" s="82"/>
      <c r="YU28" s="55"/>
      <c r="YV28" s="49"/>
      <c r="YW28" s="12">
        <f>YW27-YS27+YS28</f>
        <v>125</v>
      </c>
      <c r="YX28" s="82"/>
      <c r="YY28" s="49"/>
      <c r="YZ28" s="12">
        <f>YZ27-YW27+YW28</f>
        <v>139</v>
      </c>
      <c r="ZA28" s="82"/>
      <c r="ZB28" s="49"/>
      <c r="ZC28" s="12">
        <f>ZC27-YZ27+YZ28</f>
        <v>152</v>
      </c>
      <c r="ZD28" s="82"/>
      <c r="ZE28" s="49"/>
      <c r="ZF28" s="12">
        <f>ZF27-ZC27+ZC28</f>
        <v>166</v>
      </c>
      <c r="ZG28" s="82"/>
      <c r="ZH28" s="49"/>
      <c r="ZI28" s="12">
        <f>ZI27-ZF27+ZF28</f>
        <v>193</v>
      </c>
      <c r="ZJ28" s="82"/>
      <c r="ZK28" s="49"/>
      <c r="ZL28" s="12">
        <f>ZL27-ZI27+ZI28</f>
        <v>207</v>
      </c>
      <c r="ZM28" s="82"/>
      <c r="ZN28" s="49"/>
      <c r="ZO28" s="12">
        <f>ZO27-ZL27+ZL28</f>
        <v>207</v>
      </c>
      <c r="ZP28" s="82"/>
      <c r="ZQ28" s="49"/>
      <c r="ZR28" s="12">
        <f>ZR27-ZO27+ZO28</f>
        <v>214</v>
      </c>
      <c r="ZS28" s="82"/>
      <c r="ZT28" s="49"/>
      <c r="ZU28" s="12">
        <f>ZU27-ZR27+ZR28</f>
        <v>224</v>
      </c>
      <c r="ZV28" s="82"/>
      <c r="ZW28" s="49"/>
      <c r="ZX28" s="12">
        <f>ZX27-ZU27+ZU28</f>
        <v>225</v>
      </c>
      <c r="ZY28" s="82"/>
      <c r="ZZ28" s="49"/>
      <c r="AAA28" s="12">
        <f>AAA27-ZX27+ZX28</f>
        <v>227</v>
      </c>
      <c r="AAB28" s="82"/>
      <c r="AAC28" s="49"/>
      <c r="AAD28" s="12">
        <f>AAD27-AAA27+AAA28</f>
        <v>237</v>
      </c>
      <c r="AAE28" s="82"/>
      <c r="AAF28" s="49"/>
      <c r="AAG28" s="12">
        <f>AAG27-AAD27+AAD28</f>
        <v>241</v>
      </c>
      <c r="AAH28" s="82"/>
      <c r="AAI28" s="55"/>
      <c r="AAJ28" s="49"/>
      <c r="AAK28" s="12">
        <f>AAK27-AAG27+AAG28</f>
        <v>251</v>
      </c>
      <c r="AAL28" s="82"/>
      <c r="AAM28" s="49"/>
      <c r="AAN28" s="12">
        <f>AAN27-AAK27+AAK28</f>
        <v>260</v>
      </c>
      <c r="AAO28" s="82"/>
      <c r="AAP28" s="49"/>
      <c r="AAQ28" s="12">
        <f>AAQ27-AAN27+AAN28</f>
        <v>271</v>
      </c>
      <c r="AAR28" s="82"/>
      <c r="AAS28" s="49"/>
      <c r="AAT28" s="12">
        <f>AAT27-AAQ27+AAQ28</f>
        <v>276</v>
      </c>
      <c r="AAU28" s="82"/>
      <c r="AAV28" s="49"/>
      <c r="AAW28" s="12">
        <f>AAW27-AAT27+AAT28</f>
        <v>278</v>
      </c>
      <c r="AAX28" s="82"/>
      <c r="AAY28" s="49"/>
      <c r="AAZ28" s="12">
        <f>AAZ27-AAW27+AAW28</f>
        <v>296</v>
      </c>
      <c r="ABA28" s="82"/>
      <c r="ABB28" s="55"/>
      <c r="ABC28" s="49"/>
      <c r="ABD28" s="12">
        <f>ABD27-AAZ27</f>
        <v>18</v>
      </c>
      <c r="ABE28" s="82"/>
      <c r="ABF28" s="49"/>
      <c r="ABG28" s="12">
        <f>ABG27-ABD27+ABD28</f>
        <v>22</v>
      </c>
      <c r="ABH28" s="82"/>
      <c r="ABI28" s="49"/>
      <c r="ABJ28" s="12">
        <f>ABJ27-ABG27+ABG28</f>
        <v>25</v>
      </c>
      <c r="ABK28" s="82"/>
      <c r="ABL28" s="49"/>
      <c r="ABM28" s="12">
        <f>ABM27-ABJ27+ABJ28</f>
        <v>32</v>
      </c>
      <c r="ABN28" s="82"/>
      <c r="ABO28" s="49"/>
      <c r="ABP28" s="12">
        <f>ABP27-ABM27+ABM28</f>
        <v>42</v>
      </c>
      <c r="ABQ28" s="82"/>
      <c r="ABR28" s="49"/>
      <c r="ABS28" s="12">
        <f>ABS27-ABP27+ABP28</f>
        <v>67</v>
      </c>
      <c r="ABT28" s="82"/>
      <c r="ABU28" s="55"/>
      <c r="ABV28" s="49"/>
      <c r="ABW28" s="12">
        <f>ABW27-ABS27+ABS28</f>
        <v>74</v>
      </c>
      <c r="ABX28" s="82"/>
      <c r="ABY28" s="49"/>
      <c r="ABZ28" s="12">
        <f>ABZ27-ABW27+ABW28</f>
        <v>85</v>
      </c>
      <c r="ACA28" s="82"/>
      <c r="ACB28" s="49"/>
      <c r="ACC28" s="12">
        <f>ACC27-ABZ27+ABZ28</f>
        <v>92</v>
      </c>
      <c r="ACD28" s="82"/>
      <c r="ACE28" s="49"/>
      <c r="ACF28" s="12">
        <f>ACF27-ACC27+ACC28</f>
        <v>103</v>
      </c>
      <c r="ACG28" s="82"/>
      <c r="ACH28" s="49"/>
      <c r="ACI28" s="12">
        <f>ACI27-ACF27+ACF28</f>
        <v>109</v>
      </c>
      <c r="ACJ28" s="82"/>
      <c r="ACK28" s="49"/>
      <c r="ACL28" s="12">
        <f>ACL27-ACI27+ACI28</f>
        <v>113</v>
      </c>
      <c r="ACM28" s="82"/>
      <c r="ACN28" s="55"/>
      <c r="ACO28" s="49"/>
      <c r="ACP28" s="12">
        <f>ACP27-ACL27+ACL28</f>
        <v>130</v>
      </c>
      <c r="ACQ28" s="82"/>
      <c r="ACR28" s="49"/>
      <c r="ACS28" s="12">
        <f>ACS27-ACP27+ACP28</f>
        <v>136</v>
      </c>
      <c r="ACT28" s="82"/>
      <c r="ACU28" s="49"/>
      <c r="ACV28" s="12">
        <f>ACV27-ACS27+ACS28</f>
        <v>142</v>
      </c>
      <c r="ACW28" s="82"/>
      <c r="ACX28" s="49"/>
      <c r="ACY28" s="12">
        <f>ACY27-ACV27+ACV28</f>
        <v>144</v>
      </c>
      <c r="ACZ28" s="82"/>
      <c r="ADA28" s="49"/>
      <c r="ADB28" s="12">
        <f>ADB27-ACY27+ACY28</f>
        <v>148</v>
      </c>
      <c r="ADC28" s="82"/>
      <c r="ADD28" s="49"/>
      <c r="ADE28" s="12">
        <f>ADE27-ADB27+ADB28</f>
        <v>152</v>
      </c>
      <c r="ADF28" s="82"/>
      <c r="ADG28" s="55"/>
      <c r="ADH28" s="49"/>
      <c r="ADI28" s="12">
        <f>ADI27-ADE27+ADE28</f>
        <v>162</v>
      </c>
      <c r="ADJ28" s="82"/>
      <c r="ADK28" s="49"/>
      <c r="ADL28" s="12">
        <f>ADL27-ADI27+ADI28</f>
        <v>168</v>
      </c>
      <c r="ADM28" s="82"/>
      <c r="ADN28" s="49"/>
      <c r="ADO28" s="12">
        <f>ADO27-ADL27+ADL28</f>
        <v>177</v>
      </c>
      <c r="ADP28" s="82"/>
      <c r="ADQ28" s="49"/>
      <c r="ADR28" s="12">
        <f>ADR27-ADO27+ADO28</f>
        <v>188</v>
      </c>
      <c r="ADS28" s="82"/>
      <c r="ADT28" s="49"/>
      <c r="ADU28" s="12">
        <f>ADU27-ADR27+ADR28</f>
        <v>198</v>
      </c>
      <c r="ADV28" s="82"/>
      <c r="ADW28" s="55"/>
      <c r="ADX28" s="55"/>
      <c r="ADY28" s="55"/>
      <c r="ADZ28" s="49"/>
      <c r="AEA28" s="12">
        <f>AEA27-ADU27</f>
        <v>18</v>
      </c>
      <c r="AEB28" s="82"/>
      <c r="AEC28" s="49"/>
      <c r="AED28" s="12">
        <f>AED27-AEA27+AEA28</f>
        <v>47</v>
      </c>
      <c r="AEE28" s="82"/>
      <c r="AEF28" s="49"/>
      <c r="AEG28" s="12">
        <f>AEG27-AED27+AED28</f>
        <v>59</v>
      </c>
      <c r="AEH28" s="82"/>
      <c r="AEI28" s="49"/>
      <c r="AEJ28" s="55"/>
      <c r="AEK28" s="82"/>
      <c r="AEL28" s="49"/>
      <c r="AEM28" s="12">
        <f>AEM27-AEG27+AEG28</f>
        <v>69</v>
      </c>
      <c r="AEN28" s="82"/>
      <c r="AEO28" s="55"/>
      <c r="AEP28" s="49"/>
      <c r="AEQ28" s="12">
        <f>AEQ27-AEM27+AEM28</f>
        <v>122</v>
      </c>
      <c r="AER28" s="82"/>
      <c r="AES28" s="49"/>
      <c r="AET28" s="12">
        <f>AET27-AEQ27+AEQ28</f>
        <v>160</v>
      </c>
      <c r="AEU28" s="82"/>
      <c r="AEV28" s="49"/>
      <c r="AEW28" s="12">
        <f>AEW27-AET27+AET28</f>
        <v>180</v>
      </c>
      <c r="AEX28" s="82"/>
      <c r="AEY28" s="49"/>
      <c r="AEZ28" s="12">
        <f>AEZ27-AEW27+AEW28</f>
        <v>195</v>
      </c>
      <c r="AFA28" s="82"/>
      <c r="AFB28" s="49"/>
      <c r="AFC28" s="12">
        <f>AFC27-AEZ27+AEZ28</f>
        <v>212</v>
      </c>
      <c r="AFD28" s="82"/>
      <c r="AFE28" s="49"/>
      <c r="AFF28" s="12">
        <f>AFF27-AFC27+AFC28</f>
        <v>221</v>
      </c>
      <c r="AFG28" s="82"/>
      <c r="AFH28" s="55"/>
      <c r="AFI28" s="49"/>
      <c r="AFJ28" s="12">
        <f>AFJ27-AFF27+AFF28</f>
        <v>264</v>
      </c>
      <c r="AFK28" s="82"/>
      <c r="AFL28" s="49"/>
      <c r="AFM28" s="12">
        <f>AFM27-AFJ27+AFJ28</f>
        <v>303</v>
      </c>
      <c r="AFN28" s="82"/>
      <c r="AFO28" s="49"/>
      <c r="AFP28" s="12">
        <f>AFP27-AFM27+AFM28</f>
        <v>333</v>
      </c>
      <c r="AFQ28" s="82"/>
      <c r="AFR28" s="49"/>
      <c r="AFS28" s="12">
        <f>AFS27-AFP27+AFP28</f>
        <v>357</v>
      </c>
      <c r="AFT28" s="82"/>
      <c r="AFU28" s="49"/>
      <c r="AFV28" s="12">
        <f>AFV27-AFS27+AFS28</f>
        <v>369</v>
      </c>
      <c r="AFW28" s="82"/>
      <c r="AFX28" s="49"/>
      <c r="AFY28" s="12">
        <f>AFY27-AFV27+AFV28</f>
        <v>377</v>
      </c>
      <c r="AFZ28" s="82"/>
      <c r="AGA28" s="49"/>
      <c r="AGB28" s="12">
        <f>AGB27-AFY27+AFY28</f>
        <v>379</v>
      </c>
      <c r="AGC28" s="82"/>
      <c r="AGD28" s="49"/>
      <c r="AGE28" s="12">
        <f>AGE27-AGB27+AGB28</f>
        <v>379</v>
      </c>
      <c r="AGF28" s="82"/>
      <c r="AGG28" s="49"/>
      <c r="AGH28" s="12">
        <f>AGH27-AGE27+AGE28</f>
        <v>394</v>
      </c>
      <c r="AGI28" s="82"/>
      <c r="AGJ28" s="49"/>
      <c r="AGK28" s="12">
        <f>AGK27-AGH27+AGH28</f>
        <v>403</v>
      </c>
      <c r="AGL28" s="82"/>
      <c r="AGM28" s="49"/>
      <c r="AGN28" s="12">
        <f>AGN27-AGK27+AGK28</f>
        <v>413</v>
      </c>
      <c r="AGO28" s="82"/>
      <c r="AGP28" s="49"/>
      <c r="AGQ28" s="12">
        <f>AGQ27-AGN27+AGN28</f>
        <v>428</v>
      </c>
      <c r="AGR28" s="82"/>
      <c r="AGS28" s="49"/>
      <c r="AGT28" s="12">
        <f>AGT27-AGQ27+AGQ28</f>
        <v>434</v>
      </c>
      <c r="AGU28" s="82"/>
      <c r="AGV28" s="55"/>
      <c r="AGW28" s="49"/>
      <c r="AGX28" s="12">
        <f>AGX27-AGT27+AGT28</f>
        <v>464</v>
      </c>
      <c r="AGY28" s="82"/>
      <c r="AGZ28" s="49"/>
      <c r="AHA28" s="12">
        <f>AHA27-AGX27+AGX28</f>
        <v>484</v>
      </c>
      <c r="AHB28" s="82"/>
      <c r="AHC28" s="49"/>
      <c r="AHD28" s="12">
        <f>AHD27-AHA27+AHA28</f>
        <v>502</v>
      </c>
      <c r="AHE28" s="82"/>
      <c r="AHF28" s="49"/>
      <c r="AHG28" s="12">
        <f>AHG27-AHD27+AHD28</f>
        <v>506</v>
      </c>
      <c r="AHH28" s="82"/>
      <c r="AHI28" s="49"/>
      <c r="AHJ28" s="12">
        <f>AHJ27-AHG27</f>
        <v>6</v>
      </c>
      <c r="AHK28" s="82"/>
      <c r="AHL28" s="49"/>
      <c r="AHM28" s="12">
        <f>AHM27-AHJ27+AHJ28</f>
        <v>27</v>
      </c>
      <c r="AHN28" s="82"/>
      <c r="AHO28" s="55"/>
      <c r="AHP28" s="49"/>
      <c r="AHQ28" s="12">
        <f>AHQ27-AHM27+AHM28</f>
        <v>46</v>
      </c>
      <c r="AHR28" s="82"/>
      <c r="AHS28" s="49"/>
      <c r="AHT28" s="12">
        <f>AHT27-AHQ27+AHQ28</f>
        <v>47</v>
      </c>
      <c r="AHU28" s="82"/>
      <c r="AHV28" s="49"/>
      <c r="AHW28" s="12">
        <f>AHW27-AHT27+AHT28</f>
        <v>66</v>
      </c>
      <c r="AHX28" s="82"/>
      <c r="AHY28" s="49"/>
      <c r="AHZ28" s="12">
        <f>AHZ27-AHW27+AHW28</f>
        <v>70</v>
      </c>
      <c r="AIA28" s="82"/>
      <c r="AIB28" s="49"/>
      <c r="AIC28" s="12">
        <f>AIC27-AHZ27+AHZ28</f>
        <v>70</v>
      </c>
      <c r="AID28" s="82"/>
      <c r="AIE28" s="55"/>
      <c r="AIF28" s="55"/>
      <c r="AIG28" s="49"/>
      <c r="AIH28" s="12">
        <f>AIH27-AIC27+AIC28</f>
        <v>111</v>
      </c>
      <c r="AII28" s="82"/>
      <c r="AIJ28" s="49"/>
      <c r="AIK28" s="12">
        <f>AIK27-AIH27+AIH28</f>
        <v>168</v>
      </c>
      <c r="AIL28" s="82"/>
      <c r="AIM28" s="49"/>
      <c r="AIN28" s="12">
        <f>AIN27-AIK27+AIK28</f>
        <v>194</v>
      </c>
      <c r="AIO28" s="82"/>
      <c r="AIP28" s="49"/>
      <c r="AIQ28" s="12">
        <f>AIQ27-AIN27+AIN28</f>
        <v>213</v>
      </c>
      <c r="AIR28" s="82"/>
      <c r="AIS28" s="55"/>
      <c r="AIT28" s="49"/>
      <c r="AIU28" s="12">
        <f>AIU27-AIQ27+AIQ28</f>
        <v>238</v>
      </c>
      <c r="AIV28" s="82"/>
      <c r="AIW28" s="49"/>
      <c r="AIX28" s="12">
        <f>AIX27-AIU27+AIU28</f>
        <v>262</v>
      </c>
      <c r="AIY28" s="82"/>
      <c r="AIZ28" s="49"/>
      <c r="AJA28" s="12">
        <f>AJA27-AIX27+AIX28</f>
        <v>274</v>
      </c>
      <c r="AJB28" s="82"/>
      <c r="AJC28" s="49"/>
      <c r="AJD28" s="12">
        <f>AJD27-AJA27+AJA28</f>
        <v>289</v>
      </c>
      <c r="AJE28" s="82"/>
      <c r="AJF28" s="49"/>
      <c r="AJG28" s="12">
        <f>AJG27-AJD27+AJD28</f>
        <v>310</v>
      </c>
      <c r="AJH28" s="82"/>
      <c r="AJI28" s="49"/>
      <c r="AJJ28" s="12">
        <f>AJJ27-AJG27+AJG28</f>
        <v>316</v>
      </c>
      <c r="AJK28" s="82"/>
      <c r="AJL28" s="49"/>
      <c r="AJM28" s="12">
        <f>AJM27-AJJ27+AJJ28</f>
        <v>330</v>
      </c>
      <c r="AJN28" s="82"/>
      <c r="AJO28" s="49"/>
      <c r="AJP28" s="12">
        <f>AJP27-AJM27+AJM28</f>
        <v>356</v>
      </c>
      <c r="AJQ28" s="82"/>
      <c r="AJR28" s="55"/>
      <c r="AJS28" s="49"/>
      <c r="AJT28" s="12">
        <f>AJT27-AJP27+AJP28</f>
        <v>364</v>
      </c>
      <c r="AJU28" s="82"/>
      <c r="AJV28" s="49"/>
      <c r="AJW28" s="12">
        <f>AJW27-AJT27+AJT28</f>
        <v>372</v>
      </c>
      <c r="AJX28" s="82"/>
      <c r="AJY28" s="49"/>
      <c r="AJZ28" s="12">
        <f>AJZ27-AJW27+AJW28</f>
        <v>388</v>
      </c>
      <c r="AKA28" s="82"/>
      <c r="AKB28" s="49"/>
      <c r="AKC28" s="12">
        <f>AKC27-AJZ27+AJZ28</f>
        <v>400</v>
      </c>
      <c r="AKD28" s="82"/>
      <c r="AKE28" s="49"/>
      <c r="AKF28" s="12">
        <f>AKF27-AKC27+AKC28</f>
        <v>419</v>
      </c>
      <c r="AKG28" s="82"/>
      <c r="AKH28" s="49"/>
      <c r="AKI28" s="12">
        <f>AKI27-AKF27+AKF28</f>
        <v>432</v>
      </c>
      <c r="AKJ28" s="82"/>
      <c r="AKK28" s="55"/>
      <c r="AKL28" s="49"/>
      <c r="AKM28" s="12">
        <f>AKM27-AKI27</f>
        <v>9</v>
      </c>
      <c r="AKN28" s="82"/>
      <c r="AKO28" s="49"/>
      <c r="AKP28" s="12">
        <f>AKP27-AKM27+AKM28</f>
        <v>17</v>
      </c>
      <c r="AKQ28" s="82"/>
      <c r="AKR28" s="49"/>
      <c r="AKS28" s="12">
        <f>AKS27-AKP27+AKP28</f>
        <v>34</v>
      </c>
      <c r="AKT28" s="82"/>
      <c r="AKU28" s="49"/>
      <c r="AKV28" s="12">
        <f>AKV27-AKS27+AKS28</f>
        <v>36</v>
      </c>
      <c r="AKW28" s="82"/>
      <c r="AKX28" s="49"/>
      <c r="AKY28" s="12">
        <f>AKY27-AKV27+AKV28</f>
        <v>47</v>
      </c>
      <c r="AKZ28" s="82"/>
      <c r="ALA28" s="49"/>
      <c r="ALB28" s="12">
        <f>ALB27-AKY27+AKY28</f>
        <v>51</v>
      </c>
      <c r="ALC28" s="82"/>
      <c r="ALD28" s="55"/>
      <c r="ALE28" s="49"/>
      <c r="ALF28" s="12">
        <f>ALF27-ALB27+ALB28</f>
        <v>77</v>
      </c>
      <c r="ALG28" s="82"/>
      <c r="ALH28" s="49"/>
      <c r="ALI28" s="12">
        <f>ALI27-ALF27+ALF28</f>
        <v>93</v>
      </c>
      <c r="ALJ28" s="82"/>
      <c r="ALK28" s="49"/>
      <c r="ALL28" s="12">
        <f>ALL27-ALI27+ALI28</f>
        <v>122</v>
      </c>
      <c r="ALM28" s="82"/>
      <c r="ALN28" s="49"/>
      <c r="ALO28" s="12">
        <f>ALO27-ALL27+ALL28</f>
        <v>130</v>
      </c>
      <c r="ALP28" s="82"/>
      <c r="ALQ28" s="49"/>
      <c r="ALR28" s="12">
        <f>ALR27-ALO27+ALO28</f>
        <v>142</v>
      </c>
      <c r="ALS28" s="82"/>
      <c r="ALT28" s="49"/>
      <c r="ALU28" s="12">
        <f>ALU27-ALR27+ALR28</f>
        <v>152</v>
      </c>
      <c r="ALV28" s="82"/>
      <c r="ALW28" s="55"/>
      <c r="ALX28" s="49"/>
      <c r="ALY28" s="12">
        <f>ALY27-ALU27+ALU28</f>
        <v>169</v>
      </c>
      <c r="ALZ28" s="82"/>
      <c r="AMA28" s="49"/>
      <c r="AMB28" s="12">
        <f>AMB27-ALY27+ALY28</f>
        <v>175</v>
      </c>
      <c r="AMC28" s="82"/>
      <c r="AMD28" s="49"/>
      <c r="AME28" s="12">
        <f>AME27-AMB27+AMB28</f>
        <v>188</v>
      </c>
      <c r="AMF28" s="82"/>
      <c r="AMG28" s="49"/>
      <c r="AMH28" s="12">
        <f>AMH27-AME27+AME28</f>
        <v>196</v>
      </c>
      <c r="AMI28" s="82"/>
      <c r="AMJ28" s="49"/>
      <c r="AMK28" s="12">
        <f>AMK27-AMH27+AMH28</f>
        <v>201</v>
      </c>
      <c r="AML28" s="82"/>
      <c r="AMM28" s="49"/>
      <c r="AMN28" s="12">
        <f>AMN27-AMK27+AMK28</f>
        <v>214</v>
      </c>
      <c r="AMO28" s="82"/>
      <c r="AMP28" s="55"/>
      <c r="AMQ28" s="49"/>
      <c r="AMR28" s="12">
        <f>AMR27-AMN27+AMN28</f>
        <v>215</v>
      </c>
      <c r="AMS28" s="82"/>
      <c r="AMT28" s="49"/>
      <c r="AMU28" s="12">
        <f>AMU27-AMR27+AMR28</f>
        <v>221</v>
      </c>
      <c r="AMV28" s="82"/>
      <c r="AMW28" s="49"/>
      <c r="AMX28" s="12">
        <f>AMX27-AMU27+AMU28</f>
        <v>224</v>
      </c>
      <c r="AMY28" s="82"/>
      <c r="AMZ28" s="49"/>
      <c r="ANA28" s="12">
        <f>ANA27-AMX27+AMX28</f>
        <v>231</v>
      </c>
      <c r="ANB28" s="82"/>
      <c r="ANC28" s="49"/>
      <c r="AND28" s="12">
        <f>AND27-ANA27+ANA28</f>
        <v>235</v>
      </c>
      <c r="ANE28" s="82"/>
      <c r="ANF28" s="49"/>
      <c r="ANG28" s="12">
        <f>ANG27-AND27+AND28</f>
        <v>239</v>
      </c>
      <c r="ANH28" s="82"/>
      <c r="ANI28" s="55"/>
      <c r="ANJ28" s="49"/>
      <c r="ANK28" s="12">
        <f>ANK27-ANG27+ANG28</f>
        <v>253</v>
      </c>
      <c r="ANL28" s="82"/>
      <c r="ANM28" s="49"/>
      <c r="ANN28" s="12">
        <f>ANN27-ANK27+ANK28</f>
        <v>260</v>
      </c>
      <c r="ANO28" s="82"/>
      <c r="ANP28" s="49"/>
      <c r="ANQ28" s="12">
        <f>ANQ27-ANN27</f>
        <v>7</v>
      </c>
      <c r="ANR28" s="82"/>
      <c r="ANS28" s="55"/>
      <c r="ANT28" s="49"/>
      <c r="ANU28" s="12">
        <f>ANU27-ANQ27+ANQ28</f>
        <v>9</v>
      </c>
      <c r="ANV28" s="82"/>
      <c r="ANW28" s="49"/>
      <c r="ANX28" s="12">
        <f>ANX27-ANU27+ANU28</f>
        <v>15</v>
      </c>
      <c r="ANY28" s="82"/>
      <c r="ANZ28" s="49"/>
      <c r="AOA28" s="12">
        <f>AOA27-ANX27+ANX28</f>
        <v>20</v>
      </c>
      <c r="AOB28" s="82"/>
      <c r="AOC28" s="49"/>
      <c r="AOD28" s="12">
        <f>AOD27-AOA27+AOA28</f>
        <v>25</v>
      </c>
      <c r="AOE28" s="82"/>
      <c r="AOF28" s="49"/>
      <c r="AOG28" s="12">
        <f>AOG27-AOD27+AOD28</f>
        <v>31</v>
      </c>
      <c r="AOH28" s="82"/>
      <c r="AOI28" s="49"/>
      <c r="AOJ28" s="12">
        <f>AOJ27-AOG27+AOG28</f>
        <v>45</v>
      </c>
      <c r="AOK28" s="82"/>
      <c r="AOL28" s="49"/>
      <c r="AOM28" s="12">
        <f>AOM27-AOJ27+AOJ28</f>
        <v>53</v>
      </c>
      <c r="AON28" s="82"/>
      <c r="AOO28" s="49"/>
      <c r="AOP28" s="12">
        <f>AOP27-AOM27+AOM28</f>
        <v>68</v>
      </c>
      <c r="AOQ28" s="82"/>
      <c r="AOR28" s="49"/>
      <c r="AOS28" s="12">
        <f>AOS27-AOP27+AOP28</f>
        <v>68</v>
      </c>
      <c r="AOT28" s="82"/>
      <c r="AOU28" s="55"/>
      <c r="AOV28" s="49"/>
      <c r="AOW28" s="12">
        <f>AOW27-AOS27+AOS28</f>
        <v>68</v>
      </c>
      <c r="AOX28" s="82"/>
      <c r="AOY28" s="49"/>
      <c r="AOZ28" s="12">
        <f>AOZ27-AOW27+AOW28</f>
        <v>76</v>
      </c>
      <c r="APA28" s="82"/>
      <c r="APB28" s="49"/>
      <c r="APC28" s="12">
        <f>APC27-AOZ27+AOZ28</f>
        <v>80</v>
      </c>
      <c r="APD28" s="82"/>
      <c r="APE28" s="49"/>
      <c r="APF28" s="12">
        <f>APF27-APC27+APC28</f>
        <v>83</v>
      </c>
      <c r="APG28" s="82"/>
      <c r="APH28" s="49"/>
      <c r="API28" s="12">
        <f>API27-APF27+APF28</f>
        <v>89</v>
      </c>
      <c r="APJ28" s="82"/>
      <c r="APK28" s="49"/>
      <c r="APL28" s="12">
        <f>APL27-API27+API28</f>
        <v>93</v>
      </c>
      <c r="APM28" s="82"/>
      <c r="APN28" s="49"/>
      <c r="APO28" s="12">
        <f>APO27-APL27+APL28</f>
        <v>96</v>
      </c>
      <c r="APP28" s="82"/>
      <c r="APQ28" s="149"/>
      <c r="APR28" s="149"/>
      <c r="APS28" s="149"/>
      <c r="APT28" s="149"/>
      <c r="APU28" s="49"/>
      <c r="APV28" s="12">
        <f>APV27-APO27+APO28</f>
        <v>108</v>
      </c>
      <c r="APW28" s="82"/>
      <c r="APX28" s="49"/>
      <c r="APY28" s="12">
        <f>APY27-APV27+APV28</f>
        <v>122</v>
      </c>
      <c r="APZ28" s="82"/>
      <c r="AQA28" s="55"/>
      <c r="AQB28" s="49"/>
      <c r="AQC28" s="12">
        <f>AQC27-APY27+APY28</f>
        <v>151</v>
      </c>
      <c r="AQD28" s="82"/>
      <c r="AQE28" s="49"/>
      <c r="AQF28" s="12">
        <f>AQF27-AQC27+AQC28</f>
        <v>177</v>
      </c>
      <c r="AQG28" s="82"/>
      <c r="AQH28" s="49"/>
      <c r="AQI28" s="12">
        <f>AQI27-AQF27+AQF28</f>
        <v>205</v>
      </c>
      <c r="AQJ28" s="82"/>
      <c r="AQK28" s="49"/>
      <c r="AQL28" s="12">
        <f>AQL27-AQI27+AQI28</f>
        <v>226</v>
      </c>
      <c r="AQM28" s="82"/>
      <c r="AQN28" s="49"/>
      <c r="AQO28" s="12">
        <f>AQO27-AQL27+AQL28</f>
        <v>311</v>
      </c>
      <c r="AQP28" s="82"/>
      <c r="AQQ28" s="49"/>
      <c r="AQR28" s="12">
        <f>AQR27-AQO27</f>
        <v>30</v>
      </c>
      <c r="AQS28" s="82"/>
      <c r="AQT28" s="55"/>
      <c r="AQU28" s="49"/>
      <c r="AQV28" s="12">
        <f>AQV27-AQR27+AQR28</f>
        <v>59</v>
      </c>
      <c r="AQW28" s="82"/>
      <c r="AQX28" s="49"/>
      <c r="AQY28" s="12">
        <f>AQY27-AQV27+AQV28</f>
        <v>89</v>
      </c>
      <c r="AQZ28" s="82"/>
      <c r="ARA28" s="49"/>
      <c r="ARB28" s="12">
        <f>ARB27-AQY27+AQY28</f>
        <v>122</v>
      </c>
      <c r="ARC28" s="82"/>
      <c r="ARD28" s="49"/>
      <c r="ARE28" s="12">
        <f>ARE27-ARB27+ARB28</f>
        <v>133</v>
      </c>
      <c r="ARF28" s="82"/>
      <c r="ARG28" s="49"/>
      <c r="ARH28" s="12">
        <f>ARH27-ARE27+ARE28</f>
        <v>142</v>
      </c>
      <c r="ARI28" s="82"/>
      <c r="ARJ28" s="49"/>
      <c r="ARK28" s="12">
        <f>ARK27-ARH27+ARH28</f>
        <v>168</v>
      </c>
      <c r="ARL28" s="82"/>
      <c r="ARM28" s="55"/>
      <c r="ARN28" s="49"/>
      <c r="ARO28" s="12">
        <f>ARO27-ARK27+ARK28</f>
        <v>173</v>
      </c>
      <c r="ARP28" s="82"/>
      <c r="ARQ28" s="49"/>
      <c r="ARR28" s="12">
        <f>ARR27-ARO27+ARO28</f>
        <v>209</v>
      </c>
      <c r="ARS28" s="82"/>
      <c r="ART28" s="49"/>
      <c r="ARU28" s="12">
        <f>ARU27-ARR27+ARR28</f>
        <v>237</v>
      </c>
      <c r="ARV28" s="82"/>
      <c r="ARW28" s="49"/>
      <c r="ARX28" s="12">
        <f>ARX27-ARU27+ARU28</f>
        <v>265</v>
      </c>
      <c r="ARY28" s="82"/>
      <c r="ARZ28" s="49"/>
      <c r="ASA28" s="12">
        <f>ASA27-ARX27+ARX28</f>
        <v>280</v>
      </c>
      <c r="ASB28" s="82"/>
      <c r="ASC28" s="49"/>
      <c r="ASD28" s="12">
        <f>ASD27-ASA27+ASA28</f>
        <v>289</v>
      </c>
      <c r="ASE28" s="82"/>
      <c r="ASF28" s="55"/>
      <c r="ASG28" s="49"/>
      <c r="ASH28" s="12">
        <f>ASH27-ASD27+ASD28</f>
        <v>308</v>
      </c>
      <c r="ASI28" s="82"/>
      <c r="ASJ28" s="49"/>
      <c r="ASK28" s="12">
        <f>ASK27-ASH27+ASH28</f>
        <v>310</v>
      </c>
      <c r="ASL28" s="82"/>
      <c r="ASM28" s="49"/>
      <c r="ASN28" s="12">
        <f>ASN27-ASK27+ASK28</f>
        <v>329</v>
      </c>
      <c r="ASO28" s="82"/>
      <c r="ASP28" s="49"/>
      <c r="ASQ28" s="12">
        <f>ASQ27-ASN27+ASN28</f>
        <v>333</v>
      </c>
      <c r="ASR28" s="82"/>
      <c r="ASS28" s="49"/>
      <c r="AST28" s="12">
        <f>AST27-ASQ27+ASQ28</f>
        <v>346</v>
      </c>
      <c r="ASU28" s="82"/>
      <c r="ASV28" s="49"/>
      <c r="ASW28" s="12">
        <f>ASW27-AST27+AST28</f>
        <v>352</v>
      </c>
      <c r="ASX28" s="82"/>
      <c r="ASY28" s="55"/>
      <c r="ASZ28" s="49"/>
      <c r="ATA28" s="12">
        <f>ATA27-ASW27+ASW28</f>
        <v>363</v>
      </c>
      <c r="ATB28" s="82"/>
      <c r="ATC28" s="49"/>
      <c r="ATD28" s="12">
        <f>ATD27-ATA27+ATA28</f>
        <v>379</v>
      </c>
      <c r="ATE28" s="82"/>
      <c r="ATF28" s="49"/>
      <c r="ATG28" s="12">
        <f>ATG27-ATD27+ATD28</f>
        <v>397</v>
      </c>
      <c r="ATH28" s="82"/>
      <c r="ATI28" s="49"/>
      <c r="ATJ28" s="12">
        <f>ATJ27-ATG27+ATG28</f>
        <v>419</v>
      </c>
      <c r="ATK28" s="82"/>
      <c r="ATL28" s="49"/>
      <c r="ATM28" s="12">
        <f>ATM27-ATJ27+ATJ28</f>
        <v>419</v>
      </c>
      <c r="ATN28" s="82"/>
      <c r="ATO28" s="49"/>
      <c r="ATP28" s="12">
        <f>ATP27-ATM27+ATM28</f>
        <v>440</v>
      </c>
      <c r="ATQ28" s="82"/>
      <c r="ATR28" s="55"/>
      <c r="ATS28" s="49"/>
      <c r="ATT28" s="12">
        <f>ATT27-ATP27</f>
        <v>21</v>
      </c>
      <c r="ATU28" s="82"/>
      <c r="ATV28" s="49"/>
      <c r="ATW28" s="12">
        <f>ATW27-ATT27+ATT28</f>
        <v>47</v>
      </c>
      <c r="ATX28" s="82"/>
      <c r="ATY28" s="49"/>
      <c r="ATZ28" s="12">
        <f>ATZ27-ATW27+ATW28</f>
        <v>52</v>
      </c>
      <c r="AUA28" s="82"/>
      <c r="AUB28" s="49"/>
      <c r="AUC28" s="12">
        <f>AUC27-ATZ27+ATZ28</f>
        <v>55</v>
      </c>
      <c r="AUD28" s="82"/>
      <c r="AUE28" s="49"/>
      <c r="AUF28" s="12">
        <f>AUF27-AUC27+AUC28</f>
        <v>80</v>
      </c>
      <c r="AUG28" s="82"/>
      <c r="AUH28" s="49"/>
      <c r="AUI28" s="12">
        <f>AUI27-AUF27+AUF28</f>
        <v>87</v>
      </c>
      <c r="AUJ28" s="82"/>
      <c r="AUK28" s="55"/>
      <c r="AUL28" s="49"/>
      <c r="AUM28" s="12">
        <f>AUM27-AUI27+AUI28</f>
        <v>105</v>
      </c>
      <c r="AUN28" s="82"/>
      <c r="AUO28" s="49"/>
      <c r="AUP28" s="12">
        <f>AUP27-AUM27+AUM28</f>
        <v>120</v>
      </c>
      <c r="AUQ28" s="82"/>
      <c r="AUR28" s="49"/>
      <c r="AUS28" s="12">
        <f>AUS27-AUP27+AUP28</f>
        <v>139</v>
      </c>
      <c r="AUT28" s="82"/>
      <c r="AUU28" s="49"/>
      <c r="AUV28" s="12">
        <f>AUV27-AUS27+AUS28</f>
        <v>161</v>
      </c>
      <c r="AUW28" s="82"/>
      <c r="AUX28" s="49"/>
      <c r="AUY28" s="12">
        <f>AUY27-AUV27+AUV28</f>
        <v>176</v>
      </c>
      <c r="AUZ28" s="82"/>
      <c r="AVA28" s="49"/>
      <c r="AVB28" s="12">
        <f>AVB27-AUY27+AUY28</f>
        <v>185</v>
      </c>
      <c r="AVC28" s="82"/>
      <c r="AVD28" s="55"/>
      <c r="AVE28" s="49"/>
      <c r="AVF28" s="12">
        <f>AVF27-AVB27+AVB28</f>
        <v>198</v>
      </c>
      <c r="AVG28" s="82"/>
      <c r="AVH28" s="49"/>
      <c r="AVI28" s="12">
        <f>AVI27-AVF27+AVF28</f>
        <v>212</v>
      </c>
      <c r="AVJ28" s="82"/>
      <c r="AVK28" s="49"/>
      <c r="AVL28" s="12">
        <f>AVL27-AVI27+AVI28</f>
        <v>216</v>
      </c>
      <c r="AVM28" s="82"/>
      <c r="AVN28" s="49"/>
      <c r="AVO28" s="12">
        <f>AVO27-AVL27+AVL28</f>
        <v>220</v>
      </c>
      <c r="AVP28" s="82"/>
      <c r="AVQ28" s="49"/>
      <c r="AVR28" s="12">
        <f>AVR27-AVO27+AVO28</f>
        <v>226</v>
      </c>
      <c r="AVS28" s="82"/>
      <c r="AVT28" s="49"/>
      <c r="AVU28" s="12">
        <f>AVU27-AVR27+AVR28</f>
        <v>232</v>
      </c>
      <c r="AVV28" s="82"/>
      <c r="AVW28" s="55"/>
      <c r="AVX28" s="49"/>
      <c r="AVY28" s="12">
        <f>AVY27-AVU27+AVU28</f>
        <v>237</v>
      </c>
      <c r="AVZ28" s="82"/>
      <c r="AWA28" s="49"/>
      <c r="AWB28" s="12">
        <f>AWB27-AVY27+AVY28</f>
        <v>244</v>
      </c>
      <c r="AWC28" s="82"/>
      <c r="AWD28" s="49"/>
      <c r="AWE28" s="12">
        <f>AWE27-AWB27+AWB28</f>
        <v>251</v>
      </c>
      <c r="AWF28" s="82"/>
      <c r="AWG28" s="49"/>
      <c r="AWH28" s="12">
        <f>AWH27-AWE27+AWE28</f>
        <v>255</v>
      </c>
      <c r="AWI28" s="82"/>
      <c r="AWJ28" s="12"/>
      <c r="AWK28" s="12"/>
      <c r="AWL28" s="55"/>
      <c r="AWM28" s="12"/>
      <c r="AWN28" s="12"/>
      <c r="AWO28" s="12"/>
      <c r="AWP28" s="12"/>
      <c r="AWQ28" s="12"/>
      <c r="AWR28" s="12"/>
      <c r="AWS28" s="55"/>
      <c r="AWT28" s="12"/>
      <c r="AWU28" s="12"/>
      <c r="AWV28" s="12"/>
      <c r="AWW28" s="12"/>
      <c r="AWX28" s="12"/>
      <c r="AWY28" s="12"/>
      <c r="AWZ28" s="55"/>
      <c r="AXA28" s="12"/>
      <c r="AXB28" s="12"/>
      <c r="AXC28" s="12"/>
      <c r="AXD28" s="12"/>
      <c r="AXE28" s="12"/>
      <c r="AXF28" s="12"/>
      <c r="AXG28" s="55"/>
      <c r="AXH28" s="12"/>
      <c r="AXI28" s="12"/>
      <c r="AXJ28" s="12"/>
      <c r="AXK28" s="12"/>
      <c r="AXL28" s="12"/>
      <c r="AXM28" s="12"/>
      <c r="AXN28" s="55"/>
      <c r="AXO28" s="12"/>
      <c r="AXP28" s="12"/>
      <c r="AXQ28" s="12"/>
      <c r="AXR28" s="12"/>
      <c r="AXS28" s="12"/>
      <c r="AXT28" s="12"/>
      <c r="AXU28" s="55"/>
      <c r="AXV28" s="12"/>
      <c r="AXW28" s="12"/>
      <c r="AXX28" s="12"/>
      <c r="AXY28" s="12"/>
      <c r="AXZ28" s="12"/>
      <c r="AYA28" s="12"/>
      <c r="AYB28" s="55"/>
      <c r="AYC28" s="12"/>
      <c r="AYD28" s="12"/>
      <c r="AYE28" s="12"/>
      <c r="AYF28" s="12"/>
      <c r="AYG28" s="12"/>
      <c r="AYH28" s="12"/>
      <c r="AYI28" s="55"/>
      <c r="AYJ28" s="12"/>
      <c r="AYK28" s="12"/>
      <c r="AYL28" s="12"/>
      <c r="AYM28" s="12"/>
      <c r="AYN28" s="12"/>
      <c r="AYO28" s="12"/>
      <c r="AYP28" s="55"/>
      <c r="AYQ28" s="12"/>
      <c r="AYR28" s="12"/>
      <c r="AYS28" s="12"/>
      <c r="AYT28" s="12"/>
      <c r="AYU28" s="12"/>
      <c r="AYV28" s="12"/>
      <c r="AYW28" s="55"/>
      <c r="AYX28" s="12"/>
      <c r="AYY28" s="12"/>
      <c r="AYZ28" s="12"/>
      <c r="AZA28" s="12"/>
      <c r="AZB28" s="12"/>
      <c r="AZC28" s="12"/>
      <c r="AZD28" s="55"/>
      <c r="AZE28" s="12"/>
      <c r="AZF28" s="12"/>
      <c r="AZG28" s="12"/>
      <c r="AZH28" s="12"/>
      <c r="AZI28" s="12"/>
      <c r="AZJ28" s="12"/>
      <c r="AZK28" s="55"/>
      <c r="AZL28" s="12"/>
      <c r="AZM28" s="12"/>
      <c r="AZN28" s="12"/>
      <c r="AZO28" s="12"/>
      <c r="AZP28" s="12"/>
      <c r="AZQ28" s="12"/>
      <c r="AZR28" s="55"/>
      <c r="AZS28" s="12"/>
      <c r="AZT28" s="12"/>
      <c r="AZU28" s="12"/>
      <c r="AZV28" s="12"/>
      <c r="AZW28" s="12"/>
      <c r="AZX28" s="12"/>
      <c r="AZY28" s="55"/>
      <c r="AZZ28" s="12"/>
      <c r="BAA28" s="12"/>
      <c r="BAB28" s="12"/>
      <c r="BAC28" s="12"/>
      <c r="BAD28" s="12"/>
      <c r="BAE28" s="12"/>
      <c r="BAF28" s="55"/>
      <c r="BAG28" s="12"/>
      <c r="BAH28" s="12"/>
      <c r="BAI28" s="12"/>
      <c r="BAJ28" s="12"/>
      <c r="BAK28" s="12"/>
      <c r="BAL28" s="12"/>
      <c r="BAM28" s="55"/>
      <c r="BAN28" s="12"/>
      <c r="BAO28" s="12"/>
      <c r="BAP28" s="12"/>
      <c r="BAQ28" s="12"/>
      <c r="BAR28" s="12"/>
      <c r="BAS28" s="12"/>
      <c r="BAT28" s="55"/>
    </row>
    <row r="29" spans="1:1398" ht="43.8" thickBot="1">
      <c r="A29" t="s">
        <v>911</v>
      </c>
      <c r="B29" s="159" t="s">
        <v>915</v>
      </c>
      <c r="D29" s="97" t="s">
        <v>143</v>
      </c>
      <c r="F29" s="49">
        <v>20</v>
      </c>
      <c r="G29" s="54">
        <v>587</v>
      </c>
      <c r="I29" s="16"/>
      <c r="J29" s="49">
        <v>20</v>
      </c>
      <c r="K29" s="54">
        <v>20</v>
      </c>
      <c r="M29" s="49">
        <v>30</v>
      </c>
      <c r="N29" s="54">
        <v>50</v>
      </c>
      <c r="P29" s="49">
        <v>20</v>
      </c>
      <c r="Q29" s="54">
        <v>70</v>
      </c>
      <c r="S29" s="49">
        <v>20</v>
      </c>
      <c r="T29" s="54">
        <v>90</v>
      </c>
      <c r="V29" s="49">
        <v>20</v>
      </c>
      <c r="W29" s="54">
        <v>110</v>
      </c>
      <c r="Y29" s="49">
        <v>20</v>
      </c>
      <c r="Z29" s="54">
        <v>130</v>
      </c>
      <c r="AB29" s="16"/>
      <c r="AC29" s="49">
        <v>20</v>
      </c>
      <c r="AD29" s="54">
        <v>160</v>
      </c>
      <c r="AF29" s="49">
        <v>20</v>
      </c>
      <c r="AG29" s="54">
        <v>190</v>
      </c>
      <c r="AI29" s="49">
        <v>20</v>
      </c>
      <c r="AJ29" s="54">
        <v>210</v>
      </c>
      <c r="AL29" s="49">
        <v>20</v>
      </c>
      <c r="AM29" s="54">
        <v>230</v>
      </c>
      <c r="AO29" s="49">
        <v>20</v>
      </c>
      <c r="AP29" s="54">
        <v>250</v>
      </c>
      <c r="AR29" s="49">
        <v>20</v>
      </c>
      <c r="AS29" s="54">
        <v>270</v>
      </c>
      <c r="AU29" s="16"/>
      <c r="AV29" s="49">
        <v>20</v>
      </c>
      <c r="AW29" s="54">
        <v>290</v>
      </c>
      <c r="AY29" s="49">
        <v>20</v>
      </c>
      <c r="AZ29" s="54">
        <v>310</v>
      </c>
      <c r="BB29" s="49">
        <v>20</v>
      </c>
      <c r="BC29" s="54">
        <v>330</v>
      </c>
      <c r="BE29" s="49">
        <v>20</v>
      </c>
      <c r="BF29" s="54">
        <v>350</v>
      </c>
      <c r="BH29" s="49">
        <v>20</v>
      </c>
      <c r="BI29" s="54">
        <v>370</v>
      </c>
      <c r="BK29" s="49">
        <v>20</v>
      </c>
      <c r="BL29" s="54">
        <v>390</v>
      </c>
      <c r="BN29" s="16"/>
      <c r="BO29" s="49">
        <v>20</v>
      </c>
      <c r="BP29" s="54">
        <v>400</v>
      </c>
      <c r="BR29" s="49">
        <v>20</v>
      </c>
      <c r="BS29" s="54">
        <v>410</v>
      </c>
      <c r="BU29" s="49">
        <v>20</v>
      </c>
      <c r="BV29" s="54">
        <v>430</v>
      </c>
      <c r="BX29" s="49">
        <v>20</v>
      </c>
      <c r="BY29" s="54">
        <v>450</v>
      </c>
      <c r="CA29" s="49">
        <v>20</v>
      </c>
      <c r="CB29" s="54">
        <v>470</v>
      </c>
      <c r="CD29" s="49">
        <v>20</v>
      </c>
      <c r="CE29" s="54">
        <v>490</v>
      </c>
      <c r="CG29" s="16"/>
      <c r="CH29" s="16">
        <v>510</v>
      </c>
      <c r="CI29" s="49">
        <v>20</v>
      </c>
      <c r="CJ29" s="54">
        <v>20</v>
      </c>
      <c r="CL29" s="16">
        <v>20</v>
      </c>
      <c r="CM29" s="49">
        <v>20</v>
      </c>
      <c r="CN29" s="54">
        <v>40</v>
      </c>
      <c r="CP29" s="49">
        <v>20</v>
      </c>
      <c r="CQ29" s="54">
        <v>60</v>
      </c>
      <c r="CS29" s="49">
        <v>20</v>
      </c>
      <c r="CT29" s="54">
        <v>60</v>
      </c>
      <c r="CV29" s="16"/>
      <c r="CW29" s="49">
        <v>20</v>
      </c>
      <c r="CX29" s="54">
        <v>80</v>
      </c>
      <c r="CZ29" s="49">
        <v>10</v>
      </c>
      <c r="DA29" s="54">
        <v>49</v>
      </c>
      <c r="DC29" s="49">
        <v>10</v>
      </c>
      <c r="DD29" s="54">
        <v>59</v>
      </c>
      <c r="DF29" s="49">
        <v>10</v>
      </c>
      <c r="DG29" s="54">
        <v>69</v>
      </c>
      <c r="DI29" s="49">
        <v>10</v>
      </c>
      <c r="DJ29" s="54">
        <v>79</v>
      </c>
      <c r="DL29" s="16">
        <v>79</v>
      </c>
      <c r="DM29" s="16"/>
      <c r="DN29" s="49">
        <v>10</v>
      </c>
      <c r="DO29" s="54">
        <v>94</v>
      </c>
      <c r="DQ29" s="49">
        <v>10</v>
      </c>
      <c r="DR29" s="54">
        <v>109</v>
      </c>
      <c r="DT29" s="49">
        <v>10</v>
      </c>
      <c r="DU29" s="54">
        <v>124</v>
      </c>
      <c r="DW29" s="49">
        <v>10</v>
      </c>
      <c r="DX29" s="54">
        <v>139</v>
      </c>
      <c r="DZ29" s="49">
        <v>10</v>
      </c>
      <c r="EA29" s="54">
        <v>154</v>
      </c>
      <c r="EC29" s="49">
        <v>10</v>
      </c>
      <c r="ED29" s="54">
        <v>169</v>
      </c>
      <c r="EF29" s="16"/>
      <c r="EG29" s="49">
        <v>10</v>
      </c>
      <c r="EH29" s="54">
        <v>179</v>
      </c>
      <c r="EJ29" s="49">
        <v>10</v>
      </c>
      <c r="EK29" s="54">
        <v>194</v>
      </c>
      <c r="EM29" s="49">
        <v>10</v>
      </c>
      <c r="EN29" s="54">
        <v>214</v>
      </c>
      <c r="EP29" s="49">
        <v>10</v>
      </c>
      <c r="EQ29" s="54">
        <v>234</v>
      </c>
      <c r="ES29" s="49">
        <v>10</v>
      </c>
      <c r="ET29" s="54">
        <v>254</v>
      </c>
      <c r="EV29" s="49">
        <v>10</v>
      </c>
      <c r="EW29" s="54">
        <v>274</v>
      </c>
      <c r="EY29" s="49">
        <v>0</v>
      </c>
      <c r="EZ29" s="54">
        <v>274</v>
      </c>
      <c r="FB29" s="49">
        <v>10</v>
      </c>
      <c r="FC29" s="54">
        <v>284</v>
      </c>
      <c r="FE29" s="49">
        <v>10</v>
      </c>
      <c r="FF29" s="54">
        <v>294</v>
      </c>
      <c r="FH29" s="49">
        <v>0</v>
      </c>
      <c r="FI29" s="54">
        <v>294</v>
      </c>
      <c r="FK29" s="16">
        <v>0</v>
      </c>
      <c r="FL29" s="16">
        <v>0</v>
      </c>
      <c r="FM29" s="16">
        <v>0</v>
      </c>
      <c r="FN29" s="16"/>
      <c r="FO29" s="49">
        <v>30</v>
      </c>
      <c r="FP29" s="54">
        <v>30</v>
      </c>
      <c r="FR29" s="49">
        <v>30</v>
      </c>
      <c r="FS29" s="54">
        <v>60</v>
      </c>
      <c r="FU29" s="49">
        <v>30</v>
      </c>
      <c r="FV29" s="54">
        <v>90</v>
      </c>
      <c r="FX29" s="16">
        <v>90</v>
      </c>
      <c r="FY29" s="49">
        <v>30</v>
      </c>
      <c r="FZ29" s="54">
        <v>120</v>
      </c>
      <c r="GB29" s="49">
        <v>20</v>
      </c>
      <c r="GC29" s="54">
        <v>140</v>
      </c>
      <c r="GE29" s="16"/>
      <c r="GF29" s="49">
        <v>20</v>
      </c>
      <c r="GG29" s="54">
        <v>160</v>
      </c>
      <c r="GI29" s="49">
        <v>20</v>
      </c>
      <c r="GJ29" s="54">
        <v>180</v>
      </c>
      <c r="GL29" s="49">
        <v>25</v>
      </c>
      <c r="GM29" s="54">
        <v>205</v>
      </c>
      <c r="GO29" s="49">
        <v>30</v>
      </c>
      <c r="GP29" s="54">
        <v>235</v>
      </c>
      <c r="GR29" s="49">
        <v>30</v>
      </c>
      <c r="GS29" s="54">
        <v>265</v>
      </c>
      <c r="GU29" s="49">
        <v>20</v>
      </c>
      <c r="GV29" s="54">
        <v>285</v>
      </c>
      <c r="GX29" s="16"/>
      <c r="GY29" s="49">
        <v>20</v>
      </c>
      <c r="GZ29" s="54">
        <v>305</v>
      </c>
      <c r="HB29" s="49">
        <v>20</v>
      </c>
      <c r="HC29" s="54">
        <v>325</v>
      </c>
      <c r="HE29" s="49">
        <v>20</v>
      </c>
      <c r="HF29" s="54">
        <v>345</v>
      </c>
      <c r="HH29" s="49">
        <v>20</v>
      </c>
      <c r="HI29" s="54">
        <v>365</v>
      </c>
      <c r="HK29" s="49">
        <v>20</v>
      </c>
      <c r="HL29" s="54">
        <v>385</v>
      </c>
      <c r="HN29" s="49">
        <v>20</v>
      </c>
      <c r="HO29" s="54">
        <v>405</v>
      </c>
      <c r="HQ29" s="16"/>
      <c r="HR29" s="49">
        <v>20</v>
      </c>
      <c r="HS29" s="54">
        <v>425</v>
      </c>
      <c r="HU29" s="49">
        <v>20</v>
      </c>
      <c r="HV29" s="54">
        <v>445</v>
      </c>
      <c r="HX29" s="49">
        <v>20</v>
      </c>
      <c r="HY29" s="54">
        <v>475</v>
      </c>
      <c r="IA29" s="49">
        <v>20</v>
      </c>
      <c r="IB29" s="54">
        <v>505</v>
      </c>
      <c r="ID29" s="49">
        <v>20</v>
      </c>
      <c r="IE29" s="54">
        <v>535</v>
      </c>
      <c r="IG29" s="49">
        <v>20</v>
      </c>
      <c r="IH29" s="54">
        <v>555</v>
      </c>
      <c r="IJ29" s="16"/>
      <c r="IK29" s="49">
        <v>20</v>
      </c>
      <c r="IL29" s="54">
        <v>20</v>
      </c>
      <c r="IN29" s="49">
        <v>20</v>
      </c>
      <c r="IO29" s="54">
        <v>40</v>
      </c>
      <c r="IQ29" s="49">
        <v>20</v>
      </c>
      <c r="IR29" s="54">
        <v>60</v>
      </c>
      <c r="IT29" s="49">
        <v>20</v>
      </c>
      <c r="IU29" s="54">
        <v>80</v>
      </c>
      <c r="IW29" s="49">
        <v>20</v>
      </c>
      <c r="IX29" s="54">
        <v>100</v>
      </c>
      <c r="IZ29" s="49">
        <v>20</v>
      </c>
      <c r="JA29" s="54">
        <v>120</v>
      </c>
      <c r="JC29" s="16"/>
      <c r="JD29" s="49">
        <v>25</v>
      </c>
      <c r="JE29" s="54">
        <v>140</v>
      </c>
      <c r="JG29" s="49">
        <v>20</v>
      </c>
      <c r="JH29" s="54">
        <v>160</v>
      </c>
      <c r="JJ29" s="49">
        <v>20</v>
      </c>
      <c r="JK29" s="54">
        <v>180</v>
      </c>
      <c r="JM29" s="49">
        <v>20</v>
      </c>
      <c r="JN29" s="54">
        <v>200</v>
      </c>
      <c r="JP29" s="49">
        <v>20</v>
      </c>
      <c r="JQ29" s="54">
        <v>220</v>
      </c>
      <c r="JS29" s="49">
        <v>20</v>
      </c>
      <c r="JT29" s="54">
        <v>240</v>
      </c>
      <c r="JV29" s="16"/>
      <c r="JW29" s="49">
        <v>10</v>
      </c>
      <c r="JX29" s="54">
        <v>250</v>
      </c>
      <c r="JZ29" s="49">
        <v>10</v>
      </c>
      <c r="KA29" s="54">
        <v>260</v>
      </c>
      <c r="KC29" s="49">
        <v>10</v>
      </c>
      <c r="KD29" s="54">
        <v>270</v>
      </c>
      <c r="KF29" s="49">
        <v>10</v>
      </c>
      <c r="KG29" s="54">
        <v>280</v>
      </c>
      <c r="KI29" s="49">
        <v>10</v>
      </c>
      <c r="KJ29" s="54">
        <v>290</v>
      </c>
      <c r="KL29" s="49">
        <v>10</v>
      </c>
      <c r="KM29" s="54">
        <v>300</v>
      </c>
      <c r="KO29" s="16"/>
      <c r="KP29" s="49">
        <v>10</v>
      </c>
      <c r="KQ29" s="54">
        <v>310</v>
      </c>
      <c r="KS29" s="49">
        <v>10</v>
      </c>
      <c r="KT29" s="54">
        <v>320</v>
      </c>
      <c r="KV29" s="49">
        <v>10</v>
      </c>
      <c r="KW29" s="54">
        <v>330</v>
      </c>
      <c r="KY29" s="49">
        <v>10</v>
      </c>
      <c r="KZ29" s="54">
        <v>340</v>
      </c>
      <c r="LB29" s="49">
        <v>10</v>
      </c>
      <c r="LC29" s="54">
        <v>350</v>
      </c>
      <c r="LE29" s="49">
        <v>10</v>
      </c>
      <c r="LF29" s="54">
        <v>360</v>
      </c>
      <c r="LH29" s="49">
        <v>0</v>
      </c>
      <c r="LI29" s="16">
        <v>360</v>
      </c>
      <c r="LK29" s="49">
        <v>10</v>
      </c>
      <c r="LL29" s="54">
        <v>370</v>
      </c>
      <c r="LN29" s="16">
        <v>370</v>
      </c>
      <c r="LO29" s="16">
        <v>0</v>
      </c>
      <c r="LP29" s="16">
        <v>0</v>
      </c>
      <c r="LQ29" s="16">
        <v>0</v>
      </c>
      <c r="LR29" s="16">
        <v>0</v>
      </c>
      <c r="LS29" s="16"/>
      <c r="LT29" s="49">
        <v>30</v>
      </c>
      <c r="LU29" s="54">
        <v>30</v>
      </c>
      <c r="LW29" s="49">
        <v>30</v>
      </c>
      <c r="LX29" s="54">
        <v>60</v>
      </c>
      <c r="LZ29" s="49">
        <v>20</v>
      </c>
      <c r="MA29" s="54">
        <v>80</v>
      </c>
      <c r="MC29" s="49">
        <v>20</v>
      </c>
      <c r="MD29" s="54">
        <v>100</v>
      </c>
      <c r="MF29" s="49">
        <v>20</v>
      </c>
      <c r="MG29" s="54">
        <v>120</v>
      </c>
      <c r="MI29" s="49">
        <v>20</v>
      </c>
      <c r="MJ29" s="54">
        <v>140</v>
      </c>
      <c r="ML29" s="16"/>
      <c r="MM29" s="49">
        <v>20</v>
      </c>
      <c r="MN29" s="54">
        <v>160</v>
      </c>
      <c r="MP29" s="49">
        <v>15</v>
      </c>
      <c r="MQ29" s="54">
        <v>175</v>
      </c>
      <c r="MS29" s="49">
        <v>10</v>
      </c>
      <c r="MT29" s="54">
        <v>185</v>
      </c>
      <c r="MV29" s="49">
        <v>10</v>
      </c>
      <c r="MW29" s="54">
        <v>195</v>
      </c>
      <c r="MY29" s="49">
        <v>10</v>
      </c>
      <c r="MZ29" s="54">
        <v>215</v>
      </c>
      <c r="NB29" s="49">
        <v>20</v>
      </c>
      <c r="NC29" s="54">
        <v>235</v>
      </c>
      <c r="NE29" s="16"/>
      <c r="NF29" s="49">
        <v>15</v>
      </c>
      <c r="NG29" s="54">
        <v>250</v>
      </c>
      <c r="NI29" s="49">
        <v>15</v>
      </c>
      <c r="NJ29" s="54">
        <v>265</v>
      </c>
      <c r="NL29" s="49">
        <v>10</v>
      </c>
      <c r="NM29" s="54">
        <v>275</v>
      </c>
      <c r="NO29" s="49">
        <v>10</v>
      </c>
      <c r="NP29" s="54">
        <v>285</v>
      </c>
      <c r="NR29" s="49">
        <v>10</v>
      </c>
      <c r="NS29" s="54">
        <v>295</v>
      </c>
      <c r="NU29" s="49">
        <v>10</v>
      </c>
      <c r="NV29" s="54">
        <v>305</v>
      </c>
      <c r="NX29" s="16"/>
      <c r="NY29" s="49">
        <v>15</v>
      </c>
      <c r="NZ29" s="54">
        <v>320</v>
      </c>
      <c r="OB29" s="49">
        <v>20</v>
      </c>
      <c r="OC29" s="54">
        <v>340</v>
      </c>
      <c r="OE29" s="49">
        <v>20</v>
      </c>
      <c r="OF29" s="54">
        <v>360</v>
      </c>
      <c r="OH29" s="49">
        <v>20</v>
      </c>
      <c r="OI29" s="54">
        <v>380</v>
      </c>
      <c r="OK29" s="49">
        <v>20</v>
      </c>
      <c r="OL29" s="54">
        <v>400</v>
      </c>
      <c r="ON29" s="49">
        <v>10</v>
      </c>
      <c r="OO29" s="54">
        <v>10</v>
      </c>
      <c r="OQ29" s="16"/>
      <c r="OR29" s="49">
        <v>10</v>
      </c>
      <c r="OS29" s="54">
        <v>20</v>
      </c>
      <c r="OU29" s="49">
        <v>10</v>
      </c>
      <c r="OV29" s="54">
        <v>30</v>
      </c>
      <c r="OX29" s="49">
        <v>10</v>
      </c>
      <c r="OY29" s="54">
        <v>40</v>
      </c>
      <c r="PA29" s="49">
        <v>10</v>
      </c>
      <c r="PB29" s="54">
        <v>50</v>
      </c>
      <c r="PD29" s="49">
        <v>10</v>
      </c>
      <c r="PE29" s="54">
        <v>60</v>
      </c>
      <c r="PG29" s="49">
        <v>10</v>
      </c>
      <c r="PH29" s="54">
        <v>70</v>
      </c>
      <c r="PJ29" s="16"/>
      <c r="PK29" s="49">
        <v>20</v>
      </c>
      <c r="PL29" s="54">
        <v>90</v>
      </c>
      <c r="PN29" s="49">
        <v>20</v>
      </c>
      <c r="PO29" s="54">
        <v>110</v>
      </c>
      <c r="PQ29" s="49">
        <v>20</v>
      </c>
      <c r="PR29" s="54">
        <v>130</v>
      </c>
      <c r="PT29" s="49">
        <v>20</v>
      </c>
      <c r="PU29" s="54">
        <v>150</v>
      </c>
      <c r="PW29" s="49">
        <v>20</v>
      </c>
      <c r="PX29" s="54">
        <v>170</v>
      </c>
      <c r="PZ29" s="49">
        <v>20</v>
      </c>
      <c r="QA29" s="54">
        <v>190</v>
      </c>
      <c r="QC29" s="16"/>
      <c r="QD29" s="49">
        <v>20</v>
      </c>
      <c r="QE29" s="54">
        <v>210</v>
      </c>
      <c r="QG29" s="49">
        <v>20</v>
      </c>
      <c r="QH29" s="54">
        <v>230</v>
      </c>
      <c r="QJ29" s="49">
        <v>10</v>
      </c>
      <c r="QK29" s="54">
        <v>250</v>
      </c>
      <c r="QM29" s="49">
        <v>20</v>
      </c>
      <c r="QN29" s="54">
        <v>270</v>
      </c>
      <c r="QP29" s="49">
        <v>20</v>
      </c>
      <c r="QQ29" s="54">
        <v>290</v>
      </c>
      <c r="QS29" s="49">
        <v>20</v>
      </c>
      <c r="QT29" s="54">
        <v>310</v>
      </c>
      <c r="QV29" s="16"/>
      <c r="QW29" s="49">
        <v>10</v>
      </c>
      <c r="QX29" s="54">
        <v>330</v>
      </c>
      <c r="QZ29" s="49">
        <v>10</v>
      </c>
      <c r="RA29" s="54">
        <v>350</v>
      </c>
      <c r="RC29" s="16">
        <v>370</v>
      </c>
      <c r="RD29" s="49">
        <v>20</v>
      </c>
      <c r="RE29" s="54">
        <v>390</v>
      </c>
      <c r="RG29" s="49">
        <v>20</v>
      </c>
      <c r="RH29" s="54">
        <v>410</v>
      </c>
      <c r="RJ29" s="49">
        <v>20</v>
      </c>
      <c r="RK29" s="54">
        <v>20</v>
      </c>
      <c r="RM29" s="16"/>
      <c r="RN29" s="49">
        <v>20</v>
      </c>
      <c r="RO29" s="54">
        <v>40</v>
      </c>
      <c r="RQ29" s="49">
        <v>20</v>
      </c>
      <c r="RR29" s="54">
        <v>60</v>
      </c>
      <c r="RT29" s="49">
        <v>20</v>
      </c>
      <c r="RU29" s="54">
        <v>80</v>
      </c>
      <c r="RW29" s="49">
        <v>10</v>
      </c>
      <c r="RX29" s="54">
        <v>90</v>
      </c>
      <c r="RZ29" s="49">
        <v>10</v>
      </c>
      <c r="SA29" s="54">
        <v>100</v>
      </c>
      <c r="SC29" s="49">
        <v>10</v>
      </c>
      <c r="SD29" s="54">
        <v>110</v>
      </c>
      <c r="SF29" s="49">
        <v>10</v>
      </c>
      <c r="SG29" s="54">
        <v>120</v>
      </c>
      <c r="SI29" s="49">
        <v>10</v>
      </c>
      <c r="SJ29" s="54">
        <v>130</v>
      </c>
      <c r="SL29" s="49">
        <v>10</v>
      </c>
      <c r="SM29" s="54">
        <v>140</v>
      </c>
      <c r="SO29" s="49">
        <v>10</v>
      </c>
      <c r="SP29" s="54">
        <v>150</v>
      </c>
      <c r="SR29" s="16">
        <v>150</v>
      </c>
      <c r="SS29" s="16">
        <v>150</v>
      </c>
      <c r="ST29" s="49">
        <v>0</v>
      </c>
      <c r="SU29" s="54">
        <v>150</v>
      </c>
      <c r="SW29" s="49">
        <v>10</v>
      </c>
      <c r="SX29" s="54">
        <v>160</v>
      </c>
      <c r="SZ29" s="49">
        <v>20</v>
      </c>
      <c r="TA29" s="54">
        <v>180</v>
      </c>
      <c r="TC29" s="49">
        <v>20</v>
      </c>
      <c r="TD29" s="54">
        <v>200</v>
      </c>
      <c r="TF29" s="49">
        <v>20</v>
      </c>
      <c r="TG29" s="54">
        <v>220</v>
      </c>
      <c r="TI29" s="49">
        <v>10</v>
      </c>
      <c r="TJ29" s="54">
        <v>220</v>
      </c>
      <c r="TL29" s="49">
        <v>20</v>
      </c>
      <c r="TM29" s="54">
        <v>240</v>
      </c>
      <c r="TO29" s="49">
        <v>10</v>
      </c>
      <c r="TP29" s="54">
        <v>250</v>
      </c>
      <c r="TR29" s="16"/>
      <c r="TS29" s="49">
        <v>10</v>
      </c>
      <c r="TT29" s="54">
        <v>260</v>
      </c>
      <c r="TV29" s="49">
        <v>10</v>
      </c>
      <c r="TW29" s="54">
        <v>270</v>
      </c>
      <c r="TY29" s="49">
        <v>10</v>
      </c>
      <c r="TZ29" s="54">
        <v>280</v>
      </c>
      <c r="UB29" s="49">
        <v>10</v>
      </c>
      <c r="UC29" s="54">
        <v>290</v>
      </c>
      <c r="UE29" s="49">
        <v>10</v>
      </c>
      <c r="UF29" s="54">
        <v>300</v>
      </c>
      <c r="UH29" s="49">
        <v>20</v>
      </c>
      <c r="UI29" s="54">
        <v>320</v>
      </c>
      <c r="UK29" s="16"/>
      <c r="UL29" s="16">
        <v>340</v>
      </c>
      <c r="UM29" s="49">
        <v>20</v>
      </c>
      <c r="UN29" s="54">
        <v>20</v>
      </c>
      <c r="UP29" s="49">
        <v>10</v>
      </c>
      <c r="UQ29" s="54">
        <v>30</v>
      </c>
      <c r="US29" s="49">
        <v>10</v>
      </c>
      <c r="UT29" s="54">
        <v>40</v>
      </c>
      <c r="UV29" s="49">
        <v>10</v>
      </c>
      <c r="UW29" s="54">
        <v>50</v>
      </c>
      <c r="UY29" s="49">
        <v>10</v>
      </c>
      <c r="UZ29" s="54">
        <v>60</v>
      </c>
      <c r="VB29" s="16"/>
      <c r="VC29" s="49">
        <v>15</v>
      </c>
      <c r="VD29" s="54">
        <v>75</v>
      </c>
      <c r="VF29" s="49">
        <v>10</v>
      </c>
      <c r="VG29" s="54">
        <v>85</v>
      </c>
      <c r="VI29" s="49">
        <v>10</v>
      </c>
      <c r="VJ29" s="54">
        <v>100</v>
      </c>
      <c r="VL29" s="49">
        <v>10</v>
      </c>
      <c r="VM29" s="54">
        <v>110</v>
      </c>
      <c r="VO29" s="49">
        <v>15</v>
      </c>
      <c r="VP29" s="54">
        <v>125</v>
      </c>
      <c r="VR29" s="49">
        <v>10</v>
      </c>
      <c r="VS29" s="54">
        <v>135</v>
      </c>
      <c r="VU29" s="16"/>
      <c r="VV29" s="16">
        <v>150</v>
      </c>
      <c r="VW29" s="49">
        <v>10</v>
      </c>
      <c r="VX29" s="54">
        <v>160</v>
      </c>
      <c r="VZ29" s="49">
        <v>15</v>
      </c>
      <c r="WA29" s="54">
        <v>175</v>
      </c>
      <c r="WC29" s="49">
        <v>10</v>
      </c>
      <c r="WD29" s="54">
        <v>185</v>
      </c>
      <c r="WF29" s="49">
        <v>15</v>
      </c>
      <c r="WG29" s="54">
        <v>200</v>
      </c>
      <c r="WI29" s="49">
        <v>10</v>
      </c>
      <c r="WJ29" s="54">
        <v>210</v>
      </c>
      <c r="WL29" s="49">
        <v>0</v>
      </c>
      <c r="WM29" s="54">
        <v>210</v>
      </c>
      <c r="WO29" s="49">
        <v>10</v>
      </c>
      <c r="WP29" s="54">
        <v>220</v>
      </c>
      <c r="WR29" s="49">
        <v>10</v>
      </c>
      <c r="WS29" s="54">
        <v>235</v>
      </c>
      <c r="WU29" s="49">
        <v>10</v>
      </c>
      <c r="WV29" s="54">
        <v>245</v>
      </c>
      <c r="WX29" s="49">
        <v>10</v>
      </c>
      <c r="WY29" s="54">
        <v>255</v>
      </c>
      <c r="XA29" s="49">
        <v>10</v>
      </c>
      <c r="XB29" s="54">
        <v>265</v>
      </c>
      <c r="XD29" s="49">
        <v>10</v>
      </c>
      <c r="XE29" s="54">
        <v>285</v>
      </c>
      <c r="XG29" s="16"/>
      <c r="XH29" s="49">
        <v>20</v>
      </c>
      <c r="XI29" s="54">
        <v>305</v>
      </c>
      <c r="XK29" s="49">
        <v>20</v>
      </c>
      <c r="XL29" s="54">
        <v>325</v>
      </c>
      <c r="XN29" s="49">
        <v>20</v>
      </c>
      <c r="XO29" s="54">
        <v>345</v>
      </c>
      <c r="XQ29" s="49">
        <v>15</v>
      </c>
      <c r="XR29" s="54">
        <v>15</v>
      </c>
      <c r="XT29" s="49">
        <v>10</v>
      </c>
      <c r="XU29" s="54">
        <v>25</v>
      </c>
      <c r="XW29" s="49">
        <v>10</v>
      </c>
      <c r="XX29" s="54">
        <v>35</v>
      </c>
      <c r="XZ29" s="49">
        <v>0</v>
      </c>
      <c r="YA29" s="54">
        <v>35</v>
      </c>
      <c r="YC29" s="49">
        <v>10</v>
      </c>
      <c r="YD29" s="54">
        <v>45</v>
      </c>
      <c r="YF29" s="49">
        <v>10</v>
      </c>
      <c r="YG29" s="54">
        <v>60</v>
      </c>
      <c r="YI29" s="49">
        <v>10</v>
      </c>
      <c r="YJ29" s="54">
        <v>70</v>
      </c>
      <c r="YL29" s="49">
        <v>15</v>
      </c>
      <c r="YM29" s="54">
        <v>85</v>
      </c>
      <c r="YO29" s="49">
        <v>15</v>
      </c>
      <c r="YP29" s="54">
        <v>100</v>
      </c>
      <c r="YR29" s="49">
        <v>15</v>
      </c>
      <c r="YS29" s="54">
        <v>115</v>
      </c>
      <c r="YU29" s="16"/>
      <c r="YV29" s="49">
        <v>15</v>
      </c>
      <c r="YW29" s="54">
        <v>130</v>
      </c>
      <c r="YY29" s="49">
        <v>20</v>
      </c>
      <c r="YZ29" s="54">
        <v>150</v>
      </c>
      <c r="ZB29" s="49">
        <v>20</v>
      </c>
      <c r="ZC29" s="54">
        <v>165</v>
      </c>
      <c r="ZE29" s="49">
        <v>20</v>
      </c>
      <c r="ZF29" s="54">
        <v>185</v>
      </c>
      <c r="ZH29" s="49">
        <v>20</v>
      </c>
      <c r="ZI29" s="54">
        <v>205</v>
      </c>
      <c r="ZK29" s="49">
        <v>20</v>
      </c>
      <c r="ZL29" s="54">
        <v>225</v>
      </c>
      <c r="ZN29" s="49">
        <v>0</v>
      </c>
      <c r="ZO29" s="54">
        <v>225</v>
      </c>
      <c r="ZQ29" s="49">
        <v>20</v>
      </c>
      <c r="ZR29" s="54">
        <v>245</v>
      </c>
      <c r="ZT29" s="49">
        <v>20</v>
      </c>
      <c r="ZU29" s="54">
        <v>265</v>
      </c>
      <c r="ZW29" s="49">
        <v>20</v>
      </c>
      <c r="ZX29" s="54">
        <v>285</v>
      </c>
      <c r="ZZ29" s="49">
        <v>20</v>
      </c>
      <c r="AAA29" s="54">
        <v>305</v>
      </c>
      <c r="AAC29" s="49">
        <v>20</v>
      </c>
      <c r="AAD29" s="54">
        <v>325</v>
      </c>
      <c r="AAF29" s="49">
        <v>15</v>
      </c>
      <c r="AAG29" s="54">
        <v>340</v>
      </c>
      <c r="AAI29" s="16"/>
      <c r="AAJ29" s="49">
        <v>20</v>
      </c>
      <c r="AAK29" s="54">
        <v>360</v>
      </c>
      <c r="AAM29" s="49">
        <v>20</v>
      </c>
      <c r="AAN29" s="54">
        <v>380</v>
      </c>
      <c r="AAP29" s="49">
        <v>20</v>
      </c>
      <c r="AAQ29" s="54">
        <v>400</v>
      </c>
      <c r="AAS29" s="49">
        <v>20</v>
      </c>
      <c r="AAT29" s="54">
        <v>420</v>
      </c>
      <c r="AAV29" s="49">
        <v>20</v>
      </c>
      <c r="AAW29" s="54">
        <v>440</v>
      </c>
      <c r="AAY29" s="49">
        <v>20</v>
      </c>
      <c r="AAZ29" s="54">
        <v>460</v>
      </c>
      <c r="ABB29" s="16"/>
      <c r="ABC29" s="49">
        <v>20</v>
      </c>
      <c r="ABD29" s="54">
        <v>20</v>
      </c>
      <c r="ABF29" s="49">
        <v>20</v>
      </c>
      <c r="ABG29" s="54">
        <v>40</v>
      </c>
      <c r="ABI29" s="49">
        <v>20</v>
      </c>
      <c r="ABJ29" s="54">
        <v>60</v>
      </c>
      <c r="ABL29" s="49">
        <v>20</v>
      </c>
      <c r="ABM29" s="54">
        <v>80</v>
      </c>
      <c r="ABO29" s="49">
        <v>20</v>
      </c>
      <c r="ABP29" s="54">
        <v>100</v>
      </c>
      <c r="ABR29" s="49">
        <v>20</v>
      </c>
      <c r="ABS29" s="54">
        <v>120</v>
      </c>
      <c r="ABU29" s="16"/>
      <c r="ABV29" s="49">
        <v>20</v>
      </c>
      <c r="ABW29" s="54">
        <v>140</v>
      </c>
      <c r="ABY29" s="49">
        <v>20</v>
      </c>
      <c r="ABZ29" s="54">
        <v>160</v>
      </c>
      <c r="ACB29" s="49">
        <v>20</v>
      </c>
      <c r="ACC29" s="54">
        <v>180</v>
      </c>
      <c r="ACE29" s="49">
        <v>10</v>
      </c>
      <c r="ACF29" s="54">
        <v>200</v>
      </c>
      <c r="ACH29" s="49">
        <v>10</v>
      </c>
      <c r="ACI29" s="54">
        <v>220</v>
      </c>
      <c r="ACK29" s="49">
        <v>10</v>
      </c>
      <c r="ACL29" s="54">
        <v>240</v>
      </c>
      <c r="ACN29" s="16"/>
      <c r="ACO29" s="49">
        <v>10</v>
      </c>
      <c r="ACP29" s="54">
        <v>260</v>
      </c>
      <c r="ACR29" s="49">
        <v>10</v>
      </c>
      <c r="ACS29" s="54">
        <v>280</v>
      </c>
      <c r="ACU29" s="49">
        <v>10</v>
      </c>
      <c r="ACV29" s="54">
        <v>300</v>
      </c>
      <c r="ACX29" s="49">
        <v>10</v>
      </c>
      <c r="ACY29" s="54">
        <v>320</v>
      </c>
      <c r="ADA29" s="49">
        <v>10</v>
      </c>
      <c r="ADB29" s="54">
        <v>340</v>
      </c>
      <c r="ADD29" s="49">
        <v>10</v>
      </c>
      <c r="ADE29" s="54">
        <v>360</v>
      </c>
      <c r="ADG29" s="16"/>
      <c r="ADH29" s="49">
        <v>10</v>
      </c>
      <c r="ADI29" s="54">
        <v>380</v>
      </c>
      <c r="ADK29" s="49">
        <v>10</v>
      </c>
      <c r="ADL29" s="54">
        <v>400</v>
      </c>
      <c r="ADN29" s="49">
        <v>10</v>
      </c>
      <c r="ADO29" s="54">
        <v>420</v>
      </c>
      <c r="ADQ29" s="49">
        <v>10</v>
      </c>
      <c r="ADR29" s="54">
        <v>440</v>
      </c>
      <c r="ADT29" s="49">
        <v>10</v>
      </c>
      <c r="ADU29" s="54">
        <v>460</v>
      </c>
      <c r="ADW29" s="16">
        <v>480</v>
      </c>
      <c r="ADX29" s="16"/>
      <c r="ADY29" s="16">
        <v>500</v>
      </c>
      <c r="ADZ29" s="49">
        <v>20</v>
      </c>
      <c r="AEA29" s="54">
        <v>20</v>
      </c>
      <c r="AEC29" s="49">
        <v>15</v>
      </c>
      <c r="AED29" s="54">
        <v>45</v>
      </c>
      <c r="AEF29" s="49">
        <v>15</v>
      </c>
      <c r="AEG29" s="54">
        <v>70</v>
      </c>
      <c r="AEI29" s="49">
        <v>15</v>
      </c>
      <c r="AEJ29" s="16">
        <v>95</v>
      </c>
      <c r="AEL29" s="49">
        <v>15</v>
      </c>
      <c r="AEM29" s="54">
        <v>115</v>
      </c>
      <c r="AEO29" s="16"/>
      <c r="AEP29" s="49">
        <v>10</v>
      </c>
      <c r="AEQ29" s="54">
        <v>125</v>
      </c>
      <c r="AES29" s="49">
        <v>10</v>
      </c>
      <c r="AET29" s="54">
        <v>135</v>
      </c>
      <c r="AEV29" s="49">
        <v>10</v>
      </c>
      <c r="AEW29" s="54">
        <v>145</v>
      </c>
      <c r="AEY29" s="49">
        <v>10</v>
      </c>
      <c r="AEZ29" s="54">
        <v>155</v>
      </c>
      <c r="AFB29" s="49">
        <v>10</v>
      </c>
      <c r="AFC29" s="54">
        <v>165</v>
      </c>
      <c r="AFE29" s="49">
        <v>10</v>
      </c>
      <c r="AFF29" s="54">
        <v>175</v>
      </c>
      <c r="AFH29" s="16"/>
      <c r="AFI29" s="49">
        <v>15</v>
      </c>
      <c r="AFJ29" s="54">
        <v>190</v>
      </c>
      <c r="AFL29" s="49">
        <v>15</v>
      </c>
      <c r="AFM29" s="54">
        <v>205</v>
      </c>
      <c r="AFO29" s="49">
        <v>15</v>
      </c>
      <c r="AFP29" s="54">
        <v>220</v>
      </c>
      <c r="AFR29" s="49">
        <v>15</v>
      </c>
      <c r="AFS29" s="54">
        <v>235</v>
      </c>
      <c r="AFU29" s="49">
        <v>15</v>
      </c>
      <c r="AFV29" s="54">
        <v>250</v>
      </c>
      <c r="AFX29" s="49">
        <v>15</v>
      </c>
      <c r="AFY29" s="54">
        <v>265</v>
      </c>
      <c r="AGA29" s="49">
        <v>0</v>
      </c>
      <c r="AGB29" s="54">
        <v>265</v>
      </c>
      <c r="AGD29" s="49">
        <v>15</v>
      </c>
      <c r="AGE29" s="54">
        <v>280</v>
      </c>
      <c r="AGG29" s="49">
        <v>15</v>
      </c>
      <c r="AGH29" s="54">
        <v>295</v>
      </c>
      <c r="AGJ29" s="49">
        <v>15</v>
      </c>
      <c r="AGK29" s="54">
        <v>310</v>
      </c>
      <c r="AGM29" s="49">
        <v>15</v>
      </c>
      <c r="AGN29" s="54">
        <v>325</v>
      </c>
      <c r="AGP29" s="49">
        <v>15</v>
      </c>
      <c r="AGQ29" s="54">
        <v>340</v>
      </c>
      <c r="AGS29" s="49">
        <v>20</v>
      </c>
      <c r="AGT29" s="54">
        <v>360</v>
      </c>
      <c r="AGV29" s="16"/>
      <c r="AGW29" s="49">
        <v>15</v>
      </c>
      <c r="AGX29" s="54">
        <v>380</v>
      </c>
      <c r="AGZ29" s="49">
        <v>20</v>
      </c>
      <c r="AHA29" s="54">
        <v>400</v>
      </c>
      <c r="AHC29" s="49">
        <v>20</v>
      </c>
      <c r="AHD29" s="54">
        <v>420</v>
      </c>
      <c r="AHF29" s="49">
        <v>20</v>
      </c>
      <c r="AHG29" s="54">
        <v>440</v>
      </c>
      <c r="AHI29" s="49">
        <v>20</v>
      </c>
      <c r="AHJ29" s="54">
        <v>20</v>
      </c>
      <c r="AHL29" s="49">
        <v>15</v>
      </c>
      <c r="AHM29" s="54">
        <v>35</v>
      </c>
      <c r="AHO29" s="16"/>
      <c r="AHP29" s="49">
        <v>20</v>
      </c>
      <c r="AHQ29" s="54">
        <v>55</v>
      </c>
      <c r="AHS29" s="49">
        <v>15</v>
      </c>
      <c r="AHT29" s="54">
        <v>75</v>
      </c>
      <c r="AHV29" s="49">
        <v>15</v>
      </c>
      <c r="AHW29" s="54">
        <v>90</v>
      </c>
      <c r="AHY29" s="49">
        <v>15</v>
      </c>
      <c r="AHZ29" s="54">
        <v>105</v>
      </c>
      <c r="AIB29" s="49">
        <v>15</v>
      </c>
      <c r="AIC29" s="54">
        <v>120</v>
      </c>
      <c r="AIE29" s="16">
        <v>120</v>
      </c>
      <c r="AIF29" s="16"/>
      <c r="AIG29" s="49">
        <v>15</v>
      </c>
      <c r="AIH29" s="54">
        <v>135</v>
      </c>
      <c r="AIJ29" s="49">
        <v>15</v>
      </c>
      <c r="AIK29" s="54">
        <v>150</v>
      </c>
      <c r="AIM29" s="49">
        <v>15</v>
      </c>
      <c r="AIN29" s="54">
        <v>165</v>
      </c>
      <c r="AIP29" s="49">
        <v>15</v>
      </c>
      <c r="AIQ29" s="54">
        <v>180</v>
      </c>
      <c r="AIS29" s="16">
        <v>180</v>
      </c>
      <c r="AIT29" s="49">
        <v>0</v>
      </c>
      <c r="AIU29" s="16">
        <v>180</v>
      </c>
      <c r="AIW29" s="49">
        <v>0</v>
      </c>
      <c r="AIX29" s="16">
        <v>180</v>
      </c>
      <c r="AIZ29" s="49">
        <v>20</v>
      </c>
      <c r="AJA29" s="54">
        <v>200</v>
      </c>
      <c r="AJC29" s="49">
        <v>20</v>
      </c>
      <c r="AJD29" s="54">
        <v>220</v>
      </c>
      <c r="AJF29" s="49">
        <v>20</v>
      </c>
      <c r="AJG29" s="54">
        <v>240</v>
      </c>
      <c r="AJI29" s="49">
        <v>20</v>
      </c>
      <c r="AJJ29" s="54">
        <v>260</v>
      </c>
      <c r="AJL29" s="49">
        <v>20</v>
      </c>
      <c r="AJM29" s="54">
        <v>280</v>
      </c>
      <c r="AJO29" s="49">
        <v>20</v>
      </c>
      <c r="AJP29" s="54">
        <v>300</v>
      </c>
      <c r="AJR29" s="16"/>
      <c r="AJS29" s="49">
        <v>20</v>
      </c>
      <c r="AJT29" s="54">
        <v>320</v>
      </c>
      <c r="AJV29" s="49">
        <v>20</v>
      </c>
      <c r="AJW29" s="54">
        <v>340</v>
      </c>
      <c r="AJY29" s="49">
        <v>20</v>
      </c>
      <c r="AJZ29" s="54">
        <v>360</v>
      </c>
      <c r="AKB29" s="49">
        <v>20</v>
      </c>
      <c r="AKC29" s="54">
        <v>380</v>
      </c>
      <c r="AKE29" s="49">
        <v>20</v>
      </c>
      <c r="AKF29" s="54">
        <v>400</v>
      </c>
      <c r="AKH29" s="49">
        <v>20</v>
      </c>
      <c r="AKI29" s="54">
        <v>420</v>
      </c>
      <c r="AKK29" s="16"/>
      <c r="AKL29" s="49">
        <v>20</v>
      </c>
      <c r="AKM29" s="54">
        <v>20</v>
      </c>
      <c r="AKO29" s="49">
        <v>20</v>
      </c>
      <c r="AKP29" s="54">
        <v>40</v>
      </c>
      <c r="AKR29" s="49">
        <v>20</v>
      </c>
      <c r="AKS29" s="54">
        <v>60</v>
      </c>
      <c r="AKU29" s="49">
        <v>20</v>
      </c>
      <c r="AKV29" s="54">
        <v>80</v>
      </c>
      <c r="AKX29" s="49">
        <v>20</v>
      </c>
      <c r="AKY29" s="54">
        <v>100</v>
      </c>
      <c r="ALA29" s="49">
        <v>10</v>
      </c>
      <c r="ALB29" s="54">
        <v>120</v>
      </c>
      <c r="ALD29" s="16"/>
      <c r="ALE29" s="49">
        <v>10</v>
      </c>
      <c r="ALF29" s="54">
        <v>140</v>
      </c>
      <c r="ALH29" s="49">
        <v>10</v>
      </c>
      <c r="ALI29" s="54">
        <v>160</v>
      </c>
      <c r="ALK29" s="49">
        <v>10</v>
      </c>
      <c r="ALL29" s="54">
        <v>180</v>
      </c>
      <c r="ALN29" s="49">
        <v>20</v>
      </c>
      <c r="ALO29" s="54">
        <v>200</v>
      </c>
      <c r="ALQ29" s="49">
        <v>20</v>
      </c>
      <c r="ALR29" s="54">
        <v>220</v>
      </c>
      <c r="ALT29" s="49">
        <v>20</v>
      </c>
      <c r="ALU29" s="54">
        <v>240</v>
      </c>
      <c r="ALW29" s="16"/>
      <c r="ALX29" s="49">
        <v>20</v>
      </c>
      <c r="ALY29" s="54">
        <v>260</v>
      </c>
      <c r="AMA29" s="49">
        <v>20</v>
      </c>
      <c r="AMB29" s="54">
        <v>280</v>
      </c>
      <c r="AMD29" s="49">
        <v>20</v>
      </c>
      <c r="AME29" s="54">
        <v>300</v>
      </c>
      <c r="AMG29" s="49">
        <v>20</v>
      </c>
      <c r="AMH29" s="54">
        <v>320</v>
      </c>
      <c r="AMJ29" s="49">
        <v>20</v>
      </c>
      <c r="AMK29" s="54">
        <v>340</v>
      </c>
      <c r="AMM29" s="49">
        <v>20</v>
      </c>
      <c r="AMN29" s="54">
        <v>360</v>
      </c>
      <c r="AMP29" s="16"/>
      <c r="AMQ29" s="49">
        <v>20</v>
      </c>
      <c r="AMR29" s="54">
        <v>380</v>
      </c>
      <c r="AMT29" s="49">
        <v>10</v>
      </c>
      <c r="AMU29" s="54">
        <v>400</v>
      </c>
      <c r="AMW29" s="49">
        <v>10</v>
      </c>
      <c r="AMX29" s="54">
        <v>410</v>
      </c>
      <c r="AMZ29" s="49">
        <v>10</v>
      </c>
      <c r="ANA29" s="54">
        <f>AMX29+10</f>
        <v>420</v>
      </c>
      <c r="ANC29" s="49">
        <v>10</v>
      </c>
      <c r="AND29" s="54">
        <f>ANA29+10</f>
        <v>430</v>
      </c>
      <c r="ANF29" s="49">
        <v>10</v>
      </c>
      <c r="ANG29" s="54">
        <f t="shared" ref="ANG29" si="463">AND29+10</f>
        <v>440</v>
      </c>
      <c r="ANI29" s="16"/>
      <c r="ANJ29" s="49">
        <v>10</v>
      </c>
      <c r="ANK29" s="54">
        <f>ANG29+10</f>
        <v>450</v>
      </c>
      <c r="ANM29" s="49">
        <v>10</v>
      </c>
      <c r="ANN29" s="54">
        <f>ANK29+10</f>
        <v>460</v>
      </c>
      <c r="ANP29" s="49">
        <v>10</v>
      </c>
      <c r="ANQ29" s="54">
        <v>10</v>
      </c>
      <c r="ANS29" s="16">
        <v>10</v>
      </c>
      <c r="ANT29" s="49">
        <v>10</v>
      </c>
      <c r="ANU29" s="54">
        <v>20</v>
      </c>
      <c r="ANW29" s="49">
        <v>10</v>
      </c>
      <c r="ANX29" s="54">
        <v>30</v>
      </c>
      <c r="ANZ29" s="49">
        <v>10</v>
      </c>
      <c r="AOA29" s="16">
        <v>30</v>
      </c>
      <c r="AOC29" s="49">
        <v>10</v>
      </c>
      <c r="AOD29" s="54">
        <v>40</v>
      </c>
      <c r="AOF29" s="49">
        <v>10</v>
      </c>
      <c r="AOG29" s="54">
        <v>50</v>
      </c>
      <c r="AOI29" s="49">
        <v>10</v>
      </c>
      <c r="AOJ29" s="54">
        <v>60</v>
      </c>
      <c r="AOL29" s="49">
        <v>10</v>
      </c>
      <c r="AOM29" s="54">
        <v>70</v>
      </c>
      <c r="AOO29" s="49">
        <v>10</v>
      </c>
      <c r="AOP29" s="54">
        <v>70</v>
      </c>
      <c r="AOR29" s="49">
        <v>10</v>
      </c>
      <c r="AOS29" s="54">
        <v>80</v>
      </c>
      <c r="AOU29" s="16">
        <v>95</v>
      </c>
      <c r="AOV29" s="49">
        <v>10</v>
      </c>
      <c r="AOW29" s="54">
        <v>110</v>
      </c>
      <c r="AOY29" s="49">
        <v>10</v>
      </c>
      <c r="AOZ29" s="54">
        <v>125</v>
      </c>
      <c r="APB29" s="49">
        <v>10</v>
      </c>
      <c r="APC29" s="54">
        <v>140</v>
      </c>
      <c r="APE29" s="49">
        <v>10</v>
      </c>
      <c r="APF29" s="54">
        <v>155</v>
      </c>
      <c r="APH29" s="49">
        <v>10</v>
      </c>
      <c r="API29" s="54">
        <v>170</v>
      </c>
      <c r="APK29" s="49">
        <v>15</v>
      </c>
      <c r="APL29" s="54">
        <v>185</v>
      </c>
      <c r="APN29" s="49">
        <v>0</v>
      </c>
      <c r="APO29" s="54">
        <v>185</v>
      </c>
      <c r="APQ29" s="14">
        <v>215</v>
      </c>
      <c r="APR29" s="14">
        <v>230</v>
      </c>
      <c r="APS29" s="14">
        <v>245</v>
      </c>
      <c r="APT29" s="14">
        <v>260</v>
      </c>
      <c r="APU29" s="49">
        <v>50</v>
      </c>
      <c r="APV29" s="54">
        <v>280</v>
      </c>
      <c r="APX29" s="49">
        <v>15</v>
      </c>
      <c r="APY29" s="54">
        <v>295</v>
      </c>
      <c r="AQA29" s="16">
        <v>315</v>
      </c>
      <c r="AQB29" s="49">
        <v>20</v>
      </c>
      <c r="AQC29" s="54">
        <v>335</v>
      </c>
      <c r="AQE29" s="49">
        <v>20</v>
      </c>
      <c r="AQF29" s="54">
        <v>355</v>
      </c>
      <c r="AQH29" s="49">
        <v>20</v>
      </c>
      <c r="AQI29" s="54">
        <v>375</v>
      </c>
      <c r="AQK29" s="49">
        <v>20</v>
      </c>
      <c r="AQL29" s="54">
        <v>395</v>
      </c>
      <c r="AQN29" s="49">
        <v>20</v>
      </c>
      <c r="AQO29" s="54">
        <v>415</v>
      </c>
      <c r="AQQ29" s="49">
        <v>20</v>
      </c>
      <c r="AQR29" s="54">
        <v>20</v>
      </c>
      <c r="AQT29" s="16">
        <v>35</v>
      </c>
      <c r="AQU29" s="49">
        <v>20</v>
      </c>
      <c r="AQV29" s="54">
        <v>40</v>
      </c>
      <c r="AQX29" s="49">
        <v>20</v>
      </c>
      <c r="AQY29" s="54">
        <v>60</v>
      </c>
      <c r="ARA29" s="49">
        <v>20</v>
      </c>
      <c r="ARB29" s="54">
        <v>75</v>
      </c>
      <c r="ARD29" s="49">
        <v>20</v>
      </c>
      <c r="ARE29" s="54">
        <v>90</v>
      </c>
      <c r="ARG29" s="49">
        <v>15</v>
      </c>
      <c r="ARH29" s="54">
        <v>105</v>
      </c>
      <c r="ARJ29" s="49">
        <v>15</v>
      </c>
      <c r="ARK29" s="54">
        <v>120</v>
      </c>
      <c r="ARM29" s="16"/>
      <c r="ARN29" s="49">
        <v>10</v>
      </c>
      <c r="ARO29" s="54">
        <v>135</v>
      </c>
      <c r="ARQ29" s="49">
        <v>15</v>
      </c>
      <c r="ARR29" s="54">
        <v>150</v>
      </c>
      <c r="ART29" s="49">
        <v>15</v>
      </c>
      <c r="ARU29" s="54">
        <v>165</v>
      </c>
      <c r="ARW29" s="49">
        <v>15</v>
      </c>
      <c r="ARX29" s="54">
        <v>180</v>
      </c>
      <c r="ARZ29" s="49">
        <v>15</v>
      </c>
      <c r="ASA29" s="54">
        <v>195</v>
      </c>
      <c r="ASC29" s="49">
        <v>15</v>
      </c>
      <c r="ASD29" s="54">
        <v>210</v>
      </c>
      <c r="ASF29" s="16"/>
      <c r="ASG29" s="49">
        <v>15</v>
      </c>
      <c r="ASH29" s="54">
        <v>225</v>
      </c>
      <c r="ASJ29" s="49">
        <v>15</v>
      </c>
      <c r="ASK29" s="54">
        <v>240</v>
      </c>
      <c r="ASM29" s="49">
        <v>15</v>
      </c>
      <c r="ASN29" s="54">
        <v>255</v>
      </c>
      <c r="ASP29" s="49">
        <v>15</v>
      </c>
      <c r="ASQ29" s="54">
        <v>270</v>
      </c>
      <c r="ASS29" s="49">
        <v>15</v>
      </c>
      <c r="AST29" s="54">
        <v>285</v>
      </c>
      <c r="ASV29" s="49">
        <v>15</v>
      </c>
      <c r="ASW29" s="54">
        <v>300</v>
      </c>
      <c r="ASY29" s="16"/>
      <c r="ASZ29" s="49">
        <v>20</v>
      </c>
      <c r="ATA29" s="54">
        <v>320</v>
      </c>
      <c r="ATC29" s="49">
        <v>20</v>
      </c>
      <c r="ATD29" s="54">
        <v>340</v>
      </c>
      <c r="ATF29" s="49">
        <v>20</v>
      </c>
      <c r="ATG29" s="54">
        <v>360</v>
      </c>
      <c r="ATI29" s="49">
        <v>20</v>
      </c>
      <c r="ATJ29" s="54">
        <v>380</v>
      </c>
      <c r="ATL29" s="49">
        <v>20</v>
      </c>
      <c r="ATM29" s="54">
        <v>400</v>
      </c>
      <c r="ATO29" s="49">
        <v>20</v>
      </c>
      <c r="ATP29" s="54">
        <v>420</v>
      </c>
      <c r="ATR29" s="16"/>
      <c r="ATS29" s="49">
        <v>10</v>
      </c>
      <c r="ATT29" s="54">
        <v>10</v>
      </c>
      <c r="ATV29" s="49">
        <v>20</v>
      </c>
      <c r="ATW29" s="54">
        <v>25</v>
      </c>
      <c r="ATY29" s="49">
        <v>15</v>
      </c>
      <c r="ATZ29" s="54">
        <v>40</v>
      </c>
      <c r="AUB29" s="49">
        <v>15</v>
      </c>
      <c r="AUC29" s="54">
        <v>55</v>
      </c>
      <c r="AUE29" s="49">
        <v>15</v>
      </c>
      <c r="AUF29" s="54">
        <v>70</v>
      </c>
      <c r="AUH29" s="49">
        <v>15</v>
      </c>
      <c r="AUI29" s="54">
        <v>85</v>
      </c>
      <c r="AUK29" s="16"/>
      <c r="AUL29" s="49">
        <v>20</v>
      </c>
      <c r="AUM29" s="54">
        <v>105</v>
      </c>
      <c r="AUO29" s="49">
        <v>15</v>
      </c>
      <c r="AUP29" s="54">
        <v>120</v>
      </c>
      <c r="AUR29" s="49">
        <v>15</v>
      </c>
      <c r="AUS29" s="54">
        <v>135</v>
      </c>
      <c r="AUU29" s="49">
        <v>15</v>
      </c>
      <c r="AUV29" s="54">
        <v>150</v>
      </c>
      <c r="AUX29" s="49">
        <v>15</v>
      </c>
      <c r="AUY29" s="54">
        <v>165</v>
      </c>
      <c r="AVA29" s="49">
        <v>15</v>
      </c>
      <c r="AVB29" s="54">
        <v>180</v>
      </c>
      <c r="AVD29" s="16"/>
      <c r="AVE29" s="49">
        <v>15</v>
      </c>
      <c r="AVF29" s="54">
        <v>195</v>
      </c>
      <c r="AVH29" s="49">
        <v>15</v>
      </c>
      <c r="AVI29" s="54">
        <v>210</v>
      </c>
      <c r="AVK29" s="49">
        <v>15</v>
      </c>
      <c r="AVL29" s="54">
        <v>225</v>
      </c>
      <c r="AVN29" s="49">
        <v>15</v>
      </c>
      <c r="AVO29" s="54">
        <v>240</v>
      </c>
      <c r="AVQ29" s="49">
        <v>15</v>
      </c>
      <c r="AVR29" s="54">
        <v>255</v>
      </c>
      <c r="AVT29" s="49">
        <v>15</v>
      </c>
      <c r="AVU29" s="54">
        <v>270</v>
      </c>
      <c r="AVW29" s="16"/>
      <c r="AVX29" s="49">
        <v>15</v>
      </c>
      <c r="AVY29" s="54">
        <v>285</v>
      </c>
      <c r="AWA29" s="49">
        <v>15</v>
      </c>
      <c r="AWB29" s="54">
        <v>300</v>
      </c>
      <c r="AWD29" s="49">
        <v>15</v>
      </c>
      <c r="AWE29" s="54">
        <v>315</v>
      </c>
      <c r="AWG29" s="49">
        <v>15</v>
      </c>
      <c r="AWH29" s="54">
        <v>335</v>
      </c>
      <c r="AWJ29" s="54">
        <v>355</v>
      </c>
      <c r="AWK29" s="54">
        <v>375</v>
      </c>
      <c r="AWL29" s="16"/>
      <c r="AWM29" s="54">
        <v>395</v>
      </c>
      <c r="AWN29" s="54">
        <v>415</v>
      </c>
      <c r="AWO29" s="54">
        <v>435</v>
      </c>
      <c r="AWP29" s="54">
        <v>10</v>
      </c>
      <c r="AWQ29" s="54">
        <v>20</v>
      </c>
      <c r="AWR29" s="54">
        <v>30</v>
      </c>
      <c r="AWS29" s="16"/>
      <c r="AWT29" s="54"/>
      <c r="AWU29" s="54"/>
      <c r="AWV29" s="54"/>
      <c r="AWW29" s="54"/>
      <c r="AWX29" s="54"/>
      <c r="AWY29" s="54"/>
      <c r="AWZ29" s="16"/>
      <c r="AXA29" s="54"/>
      <c r="AXB29" s="54"/>
      <c r="AXC29" s="54"/>
      <c r="AXD29" s="54"/>
      <c r="AXE29" s="54"/>
      <c r="AXF29" s="54"/>
      <c r="AXG29" s="16"/>
      <c r="AXH29" s="54"/>
      <c r="AXI29" s="54"/>
      <c r="AXJ29" s="54"/>
      <c r="AXK29" s="54"/>
      <c r="AXL29" s="54"/>
      <c r="AXM29" s="54"/>
      <c r="AXN29" s="16"/>
      <c r="AXO29" s="54"/>
      <c r="AXP29" s="54"/>
      <c r="AXQ29" s="54"/>
      <c r="AXR29" s="54"/>
      <c r="AXS29" s="54"/>
      <c r="AXT29" s="54"/>
      <c r="AXU29" s="16"/>
      <c r="AXV29" s="54"/>
      <c r="AXW29" s="54"/>
      <c r="AXX29" s="54"/>
      <c r="AXY29" s="54"/>
      <c r="AXZ29" s="54"/>
      <c r="AYA29" s="54"/>
      <c r="AYB29" s="16"/>
      <c r="AYC29" s="54"/>
      <c r="AYD29" s="54"/>
      <c r="AYE29" s="54"/>
      <c r="AYF29" s="54"/>
      <c r="AYG29" s="54"/>
      <c r="AYH29" s="54"/>
      <c r="AYI29" s="16"/>
      <c r="AYJ29" s="54"/>
      <c r="AYK29" s="54"/>
      <c r="AYL29" s="54"/>
      <c r="AYM29" s="54"/>
      <c r="AYN29" s="54"/>
      <c r="AYO29" s="54"/>
      <c r="AYP29" s="16"/>
      <c r="AYQ29" s="54"/>
      <c r="AYR29" s="54"/>
      <c r="AYS29" s="54"/>
      <c r="AYT29" s="54"/>
      <c r="AYU29" s="54"/>
      <c r="AYV29" s="54"/>
      <c r="AYW29" s="16"/>
      <c r="AYX29" s="54"/>
      <c r="AYY29" s="54"/>
      <c r="AYZ29" s="54"/>
      <c r="AZA29" s="54"/>
      <c r="AZB29" s="54"/>
      <c r="AZC29" s="54"/>
      <c r="AZD29" s="16"/>
      <c r="AZE29" s="54"/>
      <c r="AZF29" s="54"/>
      <c r="AZG29" s="54"/>
      <c r="AZH29" s="54"/>
      <c r="AZI29" s="54"/>
      <c r="AZJ29" s="54"/>
      <c r="AZK29" s="16"/>
      <c r="AZL29" s="54"/>
      <c r="AZM29" s="54"/>
      <c r="AZN29" s="54"/>
      <c r="AZO29" s="54"/>
      <c r="AZP29" s="54"/>
      <c r="AZQ29" s="54"/>
      <c r="AZR29" s="16"/>
      <c r="AZS29" s="54"/>
      <c r="AZT29" s="54"/>
      <c r="AZU29" s="54"/>
      <c r="AZV29" s="54"/>
      <c r="AZW29" s="54"/>
      <c r="AZX29" s="54"/>
      <c r="AZY29" s="16"/>
      <c r="AZZ29" s="54"/>
      <c r="BAA29" s="54"/>
      <c r="BAB29" s="54"/>
      <c r="BAC29" s="54"/>
      <c r="BAD29" s="54"/>
      <c r="BAE29" s="54"/>
      <c r="BAF29" s="16"/>
      <c r="BAG29" s="54"/>
      <c r="BAH29" s="54"/>
      <c r="BAI29" s="54"/>
      <c r="BAJ29" s="54"/>
      <c r="BAK29" s="54"/>
      <c r="BAL29" s="54"/>
      <c r="BAM29" s="16"/>
      <c r="BAN29" s="54"/>
      <c r="BAO29" s="54"/>
      <c r="BAP29" s="54"/>
      <c r="BAQ29" s="54"/>
      <c r="BAR29" s="54"/>
      <c r="BAS29" s="54"/>
      <c r="BAT29" s="16"/>
    </row>
    <row r="30" spans="1:1398" s="44" customFormat="1" ht="18" customHeight="1" thickBot="1">
      <c r="A30" t="s">
        <v>911</v>
      </c>
      <c r="B30" t="s">
        <v>913</v>
      </c>
      <c r="C30"/>
      <c r="D30" s="53" t="s">
        <v>73</v>
      </c>
      <c r="E30" s="88"/>
      <c r="F30" s="74"/>
      <c r="G30" s="62">
        <v>75</v>
      </c>
      <c r="H30" s="88"/>
      <c r="I30" s="16"/>
      <c r="J30" s="74"/>
      <c r="K30" s="62">
        <f>K29-K28</f>
        <v>11</v>
      </c>
      <c r="L30" s="88"/>
      <c r="M30" s="74"/>
      <c r="N30" s="62">
        <f>N29-N28</f>
        <v>31</v>
      </c>
      <c r="O30" s="88"/>
      <c r="P30" s="74"/>
      <c r="Q30" s="62">
        <f>Q29-Q28</f>
        <v>39</v>
      </c>
      <c r="R30" s="88"/>
      <c r="S30" s="74"/>
      <c r="T30" s="62">
        <f>T29-T28</f>
        <v>48</v>
      </c>
      <c r="U30" s="88"/>
      <c r="V30" s="74"/>
      <c r="W30" s="62">
        <f>W29-W28</f>
        <v>56</v>
      </c>
      <c r="X30" s="88"/>
      <c r="Y30" s="74"/>
      <c r="Z30" s="62">
        <f>Z29-Z28</f>
        <v>59</v>
      </c>
      <c r="AA30" s="88"/>
      <c r="AB30" s="16"/>
      <c r="AC30" s="74"/>
      <c r="AD30" s="62">
        <f>AD29-AD28</f>
        <v>85</v>
      </c>
      <c r="AE30" s="88"/>
      <c r="AF30" s="74"/>
      <c r="AG30" s="62">
        <f>AG29-AG28</f>
        <v>95</v>
      </c>
      <c r="AH30" s="88"/>
      <c r="AI30" s="74"/>
      <c r="AJ30" s="62">
        <f>AJ29-AJ28</f>
        <v>109</v>
      </c>
      <c r="AK30" s="88"/>
      <c r="AL30" s="74"/>
      <c r="AM30" s="62">
        <f>AM29-AM28</f>
        <v>115</v>
      </c>
      <c r="AN30" s="88"/>
      <c r="AO30" s="74"/>
      <c r="AP30" s="62">
        <f>AP29-AP28</f>
        <v>129</v>
      </c>
      <c r="AQ30" s="88"/>
      <c r="AR30" s="74"/>
      <c r="AS30" s="62">
        <f>AS29-AS28</f>
        <v>147</v>
      </c>
      <c r="AT30" s="88"/>
      <c r="AU30" s="16"/>
      <c r="AV30" s="74"/>
      <c r="AW30" s="62">
        <f>AW29-AW28</f>
        <v>158</v>
      </c>
      <c r="AX30" s="88"/>
      <c r="AY30" s="74"/>
      <c r="AZ30" s="62">
        <f>AZ29-AZ28</f>
        <v>176</v>
      </c>
      <c r="BA30" s="88"/>
      <c r="BB30" s="74"/>
      <c r="BC30" s="62">
        <f>BC29-BC28</f>
        <v>177</v>
      </c>
      <c r="BD30" s="88"/>
      <c r="BE30" s="74"/>
      <c r="BF30" s="62">
        <f>BF29-BF28</f>
        <v>195</v>
      </c>
      <c r="BG30" s="88"/>
      <c r="BH30" s="74"/>
      <c r="BI30" s="62">
        <f>BI29-BI28</f>
        <v>207</v>
      </c>
      <c r="BJ30" s="88"/>
      <c r="BK30" s="74"/>
      <c r="BL30" s="62">
        <f>BL29-BL28</f>
        <v>224</v>
      </c>
      <c r="BM30" s="88"/>
      <c r="BN30" s="16"/>
      <c r="BO30" s="74"/>
      <c r="BP30" s="62">
        <f>BP29-BP28</f>
        <v>219</v>
      </c>
      <c r="BQ30" s="88"/>
      <c r="BR30" s="74"/>
      <c r="BS30" s="62">
        <f>BS29-BS28</f>
        <v>228</v>
      </c>
      <c r="BT30" s="88"/>
      <c r="BU30" s="74"/>
      <c r="BV30" s="62">
        <f>BV29-BV28</f>
        <v>241</v>
      </c>
      <c r="BW30" s="88"/>
      <c r="BX30" s="74"/>
      <c r="BY30" s="62">
        <f>BY29-BY28</f>
        <v>252</v>
      </c>
      <c r="BZ30" s="88"/>
      <c r="CA30" s="74"/>
      <c r="CB30" s="62">
        <f>CB29-CB28</f>
        <v>259</v>
      </c>
      <c r="CC30" s="88"/>
      <c r="CD30" s="74"/>
      <c r="CE30" s="62">
        <f>CE29-CE28</f>
        <v>272</v>
      </c>
      <c r="CF30" s="88"/>
      <c r="CG30" s="16"/>
      <c r="CH30" s="16"/>
      <c r="CI30" s="74"/>
      <c r="CJ30" s="62">
        <f>CJ29-CJ28</f>
        <v>15</v>
      </c>
      <c r="CK30" s="88"/>
      <c r="CL30" s="16"/>
      <c r="CM30" s="74"/>
      <c r="CN30" s="62">
        <f>CN29-CN28</f>
        <v>29</v>
      </c>
      <c r="CO30" s="88"/>
      <c r="CP30" s="74"/>
      <c r="CQ30" s="62">
        <f>CQ29-CQ28</f>
        <v>42</v>
      </c>
      <c r="CR30" s="88"/>
      <c r="CS30" s="74"/>
      <c r="CT30" s="62">
        <f>CT29-CT28</f>
        <v>38</v>
      </c>
      <c r="CU30" s="88"/>
      <c r="CV30" s="16"/>
      <c r="CW30" s="74"/>
      <c r="CX30" s="62">
        <f>CX29-CX28</f>
        <v>41</v>
      </c>
      <c r="CY30" s="88"/>
      <c r="CZ30" s="74"/>
      <c r="DA30" s="62">
        <f>DA29-DA28</f>
        <v>1</v>
      </c>
      <c r="DB30" s="88"/>
      <c r="DC30" s="74"/>
      <c r="DD30" s="62">
        <f>DD29-DD28</f>
        <v>0</v>
      </c>
      <c r="DE30" s="88"/>
      <c r="DF30" s="74"/>
      <c r="DG30" s="62">
        <f>DG29-DG28</f>
        <v>4</v>
      </c>
      <c r="DH30" s="88"/>
      <c r="DI30" s="74"/>
      <c r="DJ30" s="62">
        <f>DJ29-DJ28</f>
        <v>5</v>
      </c>
      <c r="DK30" s="88"/>
      <c r="DL30" s="16"/>
      <c r="DM30" s="16"/>
      <c r="DN30" s="74"/>
      <c r="DO30" s="62">
        <f>DO29-DO28</f>
        <v>10</v>
      </c>
      <c r="DP30" s="88"/>
      <c r="DQ30" s="74"/>
      <c r="DR30" s="62">
        <f>DR29-DR28</f>
        <v>17</v>
      </c>
      <c r="DS30" s="88"/>
      <c r="DT30" s="74"/>
      <c r="DU30" s="62">
        <f>DU29-DU28</f>
        <v>20</v>
      </c>
      <c r="DV30" s="88"/>
      <c r="DW30" s="74"/>
      <c r="DX30" s="62">
        <f>DX29-DX28</f>
        <v>33</v>
      </c>
      <c r="DY30" s="88"/>
      <c r="DZ30" s="74"/>
      <c r="EA30" s="62">
        <f>EA29-EA28</f>
        <v>39</v>
      </c>
      <c r="EB30" s="88"/>
      <c r="EC30" s="74"/>
      <c r="ED30" s="62">
        <f>ED29-ED28</f>
        <v>54</v>
      </c>
      <c r="EE30" s="88"/>
      <c r="EF30" s="16"/>
      <c r="EG30" s="74"/>
      <c r="EH30" s="62">
        <f>EH29-EH28</f>
        <v>64</v>
      </c>
      <c r="EI30" s="88"/>
      <c r="EJ30" s="74"/>
      <c r="EK30" s="62">
        <f>EK29-EK28</f>
        <v>68</v>
      </c>
      <c r="EL30" s="88"/>
      <c r="EM30" s="74"/>
      <c r="EN30" s="62">
        <f>EN29-EN28</f>
        <v>88</v>
      </c>
      <c r="EO30" s="88"/>
      <c r="EP30" s="74"/>
      <c r="EQ30" s="62">
        <f>EQ29-EQ28</f>
        <v>102</v>
      </c>
      <c r="ER30" s="88"/>
      <c r="ES30" s="74"/>
      <c r="ET30" s="62">
        <f>ET29-ET28</f>
        <v>121</v>
      </c>
      <c r="EU30" s="88"/>
      <c r="EV30" s="74"/>
      <c r="EW30" s="62">
        <f>EW29-EW28</f>
        <v>138</v>
      </c>
      <c r="EX30" s="88"/>
      <c r="EY30" s="74"/>
      <c r="EZ30" s="62">
        <f>EZ29-EZ28</f>
        <v>133</v>
      </c>
      <c r="FA30" s="88"/>
      <c r="FB30" s="74"/>
      <c r="FC30" s="62">
        <f>FC29-FC28</f>
        <v>141</v>
      </c>
      <c r="FD30" s="88"/>
      <c r="FE30" s="74"/>
      <c r="FF30" s="62">
        <f>FF29-FF28</f>
        <v>151</v>
      </c>
      <c r="FG30" s="88"/>
      <c r="FH30" s="74"/>
      <c r="FI30" s="62">
        <f>FI29-FI28</f>
        <v>151</v>
      </c>
      <c r="FJ30" s="88"/>
      <c r="FK30" s="16"/>
      <c r="FL30" s="16"/>
      <c r="FM30" s="16"/>
      <c r="FN30" s="16"/>
      <c r="FO30" s="74"/>
      <c r="FP30" s="62">
        <f>FP29-FP28</f>
        <v>19</v>
      </c>
      <c r="FQ30" s="88"/>
      <c r="FR30" s="74"/>
      <c r="FS30" s="62">
        <f>FS29-FS28</f>
        <v>27</v>
      </c>
      <c r="FT30" s="88"/>
      <c r="FU30" s="74"/>
      <c r="FV30" s="62">
        <f>FV29-FV28</f>
        <v>53</v>
      </c>
      <c r="FW30" s="88"/>
      <c r="FX30" s="16"/>
      <c r="FY30" s="74"/>
      <c r="FZ30" s="62">
        <f>FZ29-FZ28</f>
        <v>66</v>
      </c>
      <c r="GA30" s="88"/>
      <c r="GB30" s="74"/>
      <c r="GC30" s="62">
        <f>GC29-GC28</f>
        <v>33</v>
      </c>
      <c r="GD30" s="88"/>
      <c r="GE30" s="16"/>
      <c r="GF30" s="74"/>
      <c r="GG30" s="62">
        <f>GG29-GG28</f>
        <v>33</v>
      </c>
      <c r="GH30" s="88"/>
      <c r="GI30" s="74"/>
      <c r="GJ30" s="62">
        <f>GJ29-GJ28</f>
        <v>0</v>
      </c>
      <c r="GK30" s="88"/>
      <c r="GL30" s="74"/>
      <c r="GM30" s="62">
        <f>GM29-GM28</f>
        <v>-27</v>
      </c>
      <c r="GN30" s="88"/>
      <c r="GO30" s="74"/>
      <c r="GP30" s="62">
        <f>GP29-GP28</f>
        <v>-45</v>
      </c>
      <c r="GQ30" s="88"/>
      <c r="GR30" s="74"/>
      <c r="GS30" s="62">
        <f>GS29-GS28</f>
        <v>-46</v>
      </c>
      <c r="GT30" s="88"/>
      <c r="GU30" s="74"/>
      <c r="GV30" s="62">
        <f>GV29-GV28</f>
        <v>-51</v>
      </c>
      <c r="GW30" s="88"/>
      <c r="GX30" s="16"/>
      <c r="GY30" s="74"/>
      <c r="GZ30" s="62">
        <f>GZ29-GZ28</f>
        <v>-50</v>
      </c>
      <c r="HA30" s="88"/>
      <c r="HB30" s="74"/>
      <c r="HC30" s="62">
        <f>HC29-HC28</f>
        <v>-50</v>
      </c>
      <c r="HD30" s="88"/>
      <c r="HE30" s="74"/>
      <c r="HF30" s="62">
        <f>HF29-HF28</f>
        <v>-51</v>
      </c>
      <c r="HG30" s="88"/>
      <c r="HH30" s="74"/>
      <c r="HI30" s="62">
        <f>HI29-HI28</f>
        <v>-51</v>
      </c>
      <c r="HJ30" s="88"/>
      <c r="HK30" s="74"/>
      <c r="HL30" s="62">
        <f>HL29-HL28</f>
        <v>-36</v>
      </c>
      <c r="HM30" s="88"/>
      <c r="HN30" s="74"/>
      <c r="HO30" s="62">
        <f>HO29-HO28</f>
        <v>-29</v>
      </c>
      <c r="HP30" s="88"/>
      <c r="HQ30" s="16"/>
      <c r="HR30" s="74"/>
      <c r="HS30" s="62">
        <f>HS29-HS28</f>
        <v>-9</v>
      </c>
      <c r="HT30" s="88"/>
      <c r="HU30" s="74"/>
      <c r="HV30" s="62">
        <f>HV29-HV28</f>
        <v>-4</v>
      </c>
      <c r="HW30" s="88"/>
      <c r="HX30" s="74"/>
      <c r="HY30" s="62">
        <f>HY29-HY28</f>
        <v>21</v>
      </c>
      <c r="HZ30" s="88"/>
      <c r="IA30" s="74"/>
      <c r="IB30" s="62">
        <f>IB29-IB28</f>
        <v>47</v>
      </c>
      <c r="IC30" s="88"/>
      <c r="ID30" s="74"/>
      <c r="IE30" s="62">
        <f>IE29-IE28</f>
        <v>77</v>
      </c>
      <c r="IF30" s="88"/>
      <c r="IG30" s="74"/>
      <c r="IH30" s="62">
        <f>IH29-IH28</f>
        <v>97</v>
      </c>
      <c r="II30" s="88"/>
      <c r="IJ30" s="16"/>
      <c r="IK30" s="74"/>
      <c r="IL30" s="62">
        <f>IL29-IL28</f>
        <v>9</v>
      </c>
      <c r="IM30" s="88"/>
      <c r="IN30" s="74"/>
      <c r="IO30" s="62">
        <f>IO29-IO28</f>
        <v>29</v>
      </c>
      <c r="IP30" s="88"/>
      <c r="IQ30" s="74"/>
      <c r="IR30" s="62">
        <f>IR29-IR28</f>
        <v>34</v>
      </c>
      <c r="IS30" s="88"/>
      <c r="IT30" s="74"/>
      <c r="IU30" s="62">
        <f>IU29-IU28</f>
        <v>46</v>
      </c>
      <c r="IV30" s="88"/>
      <c r="IW30" s="74"/>
      <c r="IX30" s="62">
        <f>IX29-IX28</f>
        <v>61</v>
      </c>
      <c r="IY30" s="88"/>
      <c r="IZ30" s="74"/>
      <c r="JA30" s="62">
        <f>JA29-JA28</f>
        <v>61</v>
      </c>
      <c r="JB30" s="88"/>
      <c r="JC30" s="16"/>
      <c r="JD30" s="74"/>
      <c r="JE30" s="62">
        <f>JE29-JE28</f>
        <v>71</v>
      </c>
      <c r="JF30" s="88"/>
      <c r="JG30" s="74"/>
      <c r="JH30" s="62">
        <f>JH29-JH28</f>
        <v>71</v>
      </c>
      <c r="JI30" s="88"/>
      <c r="JJ30" s="74"/>
      <c r="JK30" s="62">
        <f>JK29-JK28</f>
        <v>91</v>
      </c>
      <c r="JL30" s="88"/>
      <c r="JM30" s="74"/>
      <c r="JN30" s="62">
        <f>JN29-JN28</f>
        <v>101</v>
      </c>
      <c r="JO30" s="88"/>
      <c r="JP30" s="74"/>
      <c r="JQ30" s="62">
        <f>JQ29-JQ28</f>
        <v>116</v>
      </c>
      <c r="JR30" s="88"/>
      <c r="JS30" s="74"/>
      <c r="JT30" s="62">
        <f>JT29-JT28</f>
        <v>132</v>
      </c>
      <c r="JU30" s="88"/>
      <c r="JV30" s="16"/>
      <c r="JW30" s="74"/>
      <c r="JX30" s="62">
        <f>JX29-JX28</f>
        <v>133</v>
      </c>
      <c r="JY30" s="88"/>
      <c r="JZ30" s="74"/>
      <c r="KA30" s="62">
        <f>KA29-KA28</f>
        <v>139</v>
      </c>
      <c r="KB30" s="88"/>
      <c r="KC30" s="74"/>
      <c r="KD30" s="62">
        <f>KD29-KD28</f>
        <v>146</v>
      </c>
      <c r="KE30" s="88"/>
      <c r="KF30" s="74"/>
      <c r="KG30" s="62">
        <f>KG29-KG28</f>
        <v>152</v>
      </c>
      <c r="KH30" s="88"/>
      <c r="KI30" s="74"/>
      <c r="KJ30" s="62">
        <f>KJ29-KJ28</f>
        <v>160</v>
      </c>
      <c r="KK30" s="88"/>
      <c r="KL30" s="74"/>
      <c r="KM30" s="62">
        <f>KM29-KM28</f>
        <v>165</v>
      </c>
      <c r="KN30" s="88"/>
      <c r="KO30" s="16"/>
      <c r="KP30" s="74"/>
      <c r="KQ30" s="62">
        <f>KQ29-KQ28</f>
        <v>171</v>
      </c>
      <c r="KR30" s="88"/>
      <c r="KS30" s="74"/>
      <c r="KT30" s="62">
        <f>KT29-KT28</f>
        <v>177</v>
      </c>
      <c r="KU30" s="88"/>
      <c r="KV30" s="74"/>
      <c r="KW30" s="62">
        <f>KW29-KW28</f>
        <v>186</v>
      </c>
      <c r="KX30" s="88"/>
      <c r="KY30" s="74"/>
      <c r="KZ30" s="62">
        <f>KZ29-KZ28</f>
        <v>194</v>
      </c>
      <c r="LA30" s="88"/>
      <c r="LB30" s="74"/>
      <c r="LC30" s="62">
        <f>LC29-LC28</f>
        <v>196</v>
      </c>
      <c r="LD30" s="88"/>
      <c r="LE30" s="74"/>
      <c r="LF30" s="62">
        <f>LF29-LF28</f>
        <v>202</v>
      </c>
      <c r="LG30" s="88"/>
      <c r="LH30" s="74"/>
      <c r="LI30" s="62">
        <f>LI29-LI28</f>
        <v>189</v>
      </c>
      <c r="LJ30" s="88"/>
      <c r="LK30" s="74"/>
      <c r="LL30" s="62">
        <f>LL29-LL28</f>
        <v>199</v>
      </c>
      <c r="LM30" s="88"/>
      <c r="LN30" s="16"/>
      <c r="LO30" s="16"/>
      <c r="LP30" s="16"/>
      <c r="LQ30" s="16"/>
      <c r="LR30" s="16"/>
      <c r="LS30" s="16"/>
      <c r="LT30" s="74"/>
      <c r="LU30" s="62">
        <f>LU29-LU28</f>
        <v>22</v>
      </c>
      <c r="LV30" s="88"/>
      <c r="LW30" s="74"/>
      <c r="LX30" s="62">
        <f>LX29-LX28</f>
        <v>18</v>
      </c>
      <c r="LY30" s="88"/>
      <c r="LZ30" s="74"/>
      <c r="MA30" s="62">
        <f>MA29-MA28</f>
        <v>14</v>
      </c>
      <c r="MB30" s="88"/>
      <c r="MC30" s="74"/>
      <c r="MD30" s="62">
        <f>MD29-MD28</f>
        <v>26</v>
      </c>
      <c r="ME30" s="88"/>
      <c r="MF30" s="74"/>
      <c r="MG30" s="62">
        <f>MG29-MG28</f>
        <v>42</v>
      </c>
      <c r="MH30" s="88"/>
      <c r="MI30" s="74"/>
      <c r="MJ30" s="62">
        <f>MJ29-MJ28</f>
        <v>26</v>
      </c>
      <c r="MK30" s="88"/>
      <c r="ML30" s="16"/>
      <c r="MM30" s="74"/>
      <c r="MN30" s="62">
        <f>MN29-MN28</f>
        <v>24</v>
      </c>
      <c r="MO30" s="88"/>
      <c r="MP30" s="74"/>
      <c r="MQ30" s="62">
        <f>MQ29-MQ28</f>
        <v>29</v>
      </c>
      <c r="MR30" s="88"/>
      <c r="MS30" s="74"/>
      <c r="MT30" s="62">
        <f>MT29-MT28</f>
        <v>30</v>
      </c>
      <c r="MU30" s="88"/>
      <c r="MV30" s="74"/>
      <c r="MW30" s="62">
        <f>MW29-MW28</f>
        <v>31</v>
      </c>
      <c r="MX30" s="88"/>
      <c r="MY30" s="74"/>
      <c r="MZ30" s="62">
        <f>MZ29-MZ28</f>
        <v>49</v>
      </c>
      <c r="NA30" s="88"/>
      <c r="NB30" s="74"/>
      <c r="NC30" s="62">
        <f>NC29-NC28</f>
        <v>49</v>
      </c>
      <c r="ND30" s="88"/>
      <c r="NE30" s="16"/>
      <c r="NF30" s="74"/>
      <c r="NG30" s="62">
        <f>NG29-NG28</f>
        <v>34</v>
      </c>
      <c r="NH30" s="88"/>
      <c r="NI30" s="74"/>
      <c r="NJ30" s="62">
        <f>NJ29-NJ28</f>
        <v>35</v>
      </c>
      <c r="NK30" s="88"/>
      <c r="NL30" s="74"/>
      <c r="NM30" s="62">
        <f>NM29-NM28</f>
        <v>25</v>
      </c>
      <c r="NN30" s="88"/>
      <c r="NO30" s="74"/>
      <c r="NP30" s="62">
        <f>NP29-NP28</f>
        <v>35</v>
      </c>
      <c r="NQ30" s="88"/>
      <c r="NR30" s="74"/>
      <c r="NS30" s="62">
        <f>NS29-NS28</f>
        <v>45</v>
      </c>
      <c r="NT30" s="88"/>
      <c r="NU30" s="74"/>
      <c r="NV30" s="62">
        <f>NV29-NV28</f>
        <v>52</v>
      </c>
      <c r="NW30" s="88"/>
      <c r="NX30" s="16"/>
      <c r="NY30" s="74"/>
      <c r="NZ30" s="62">
        <f>NZ29-NZ28</f>
        <v>63</v>
      </c>
      <c r="OA30" s="88"/>
      <c r="OB30" s="74"/>
      <c r="OC30" s="62">
        <f>OC29-OC28</f>
        <v>67</v>
      </c>
      <c r="OD30" s="88"/>
      <c r="OE30" s="74"/>
      <c r="OF30" s="62">
        <f>OF29-OF28</f>
        <v>84</v>
      </c>
      <c r="OG30" s="88"/>
      <c r="OH30" s="74"/>
      <c r="OI30" s="62">
        <f>OI29-OI28</f>
        <v>94</v>
      </c>
      <c r="OJ30" s="88"/>
      <c r="OK30" s="74"/>
      <c r="OL30" s="62">
        <f>OL29-OL28</f>
        <v>107</v>
      </c>
      <c r="OM30" s="88"/>
      <c r="ON30" s="74"/>
      <c r="OO30" s="62">
        <f>OO29-OO28</f>
        <v>-21</v>
      </c>
      <c r="OP30" s="88"/>
      <c r="OQ30" s="16"/>
      <c r="OR30" s="74"/>
      <c r="OS30" s="62">
        <f>OS29-OS28</f>
        <v>-19</v>
      </c>
      <c r="OT30" s="88"/>
      <c r="OU30" s="74"/>
      <c r="OV30" s="62">
        <f>OV29-OV28</f>
        <v>-15</v>
      </c>
      <c r="OW30" s="88"/>
      <c r="OX30" s="74"/>
      <c r="OY30" s="62">
        <f>OY29-OY28</f>
        <v>-14</v>
      </c>
      <c r="OZ30" s="88"/>
      <c r="PA30" s="74"/>
      <c r="PB30" s="62">
        <f>PB29-PB28</f>
        <v>-4</v>
      </c>
      <c r="PC30" s="88"/>
      <c r="PD30" s="74"/>
      <c r="PE30" s="62">
        <f>PE29-PE28</f>
        <v>-6</v>
      </c>
      <c r="PF30" s="88"/>
      <c r="PG30" s="74"/>
      <c r="PH30" s="62">
        <f>PH29-PH28</f>
        <v>-5</v>
      </c>
      <c r="PI30" s="88"/>
      <c r="PJ30" s="16"/>
      <c r="PK30" s="74"/>
      <c r="PL30" s="62">
        <f>PL29-PL28</f>
        <v>4</v>
      </c>
      <c r="PM30" s="88"/>
      <c r="PN30" s="74"/>
      <c r="PO30" s="62">
        <f>PO29-PO28</f>
        <v>10</v>
      </c>
      <c r="PP30" s="88"/>
      <c r="PQ30" s="74"/>
      <c r="PR30" s="62">
        <f>PR29-PR28</f>
        <v>16</v>
      </c>
      <c r="PS30" s="88"/>
      <c r="PT30" s="74"/>
      <c r="PU30" s="62">
        <f>PU29-PU28</f>
        <v>32</v>
      </c>
      <c r="PV30" s="88"/>
      <c r="PW30" s="74"/>
      <c r="PX30" s="62">
        <f>PX29-PX28</f>
        <v>46</v>
      </c>
      <c r="PY30" s="88"/>
      <c r="PZ30" s="74"/>
      <c r="QA30" s="62">
        <f>QA29-QA28</f>
        <v>58</v>
      </c>
      <c r="QB30" s="88"/>
      <c r="QC30" s="16"/>
      <c r="QD30" s="74"/>
      <c r="QE30" s="62">
        <f>QE29-QE28</f>
        <v>51</v>
      </c>
      <c r="QF30" s="88"/>
      <c r="QG30" s="74"/>
      <c r="QH30" s="62">
        <f>QH29-QH28</f>
        <v>65</v>
      </c>
      <c r="QI30" s="88"/>
      <c r="QJ30" s="74"/>
      <c r="QK30" s="62">
        <f>QK29-QK28</f>
        <v>80</v>
      </c>
      <c r="QL30" s="88"/>
      <c r="QM30" s="74"/>
      <c r="QN30" s="62">
        <f>QN29-QN28</f>
        <v>98</v>
      </c>
      <c r="QO30" s="88"/>
      <c r="QP30" s="74"/>
      <c r="QQ30" s="62">
        <f>QQ29-QQ28</f>
        <v>118</v>
      </c>
      <c r="QR30" s="88"/>
      <c r="QS30" s="74"/>
      <c r="QT30" s="62">
        <f>QT29-QT28</f>
        <v>138</v>
      </c>
      <c r="QU30" s="88"/>
      <c r="QV30" s="16"/>
      <c r="QW30" s="74"/>
      <c r="QX30" s="62">
        <f>QX29-QX28</f>
        <v>151</v>
      </c>
      <c r="QY30" s="88"/>
      <c r="QZ30" s="74"/>
      <c r="RA30" s="62">
        <f>RA29-RA28</f>
        <v>163</v>
      </c>
      <c r="RB30" s="88"/>
      <c r="RC30" s="16"/>
      <c r="RD30" s="74"/>
      <c r="RE30" s="62">
        <f>RE29-RE28</f>
        <v>202</v>
      </c>
      <c r="RF30" s="88"/>
      <c r="RG30" s="74"/>
      <c r="RH30" s="62">
        <f>RH29-RH28</f>
        <v>208</v>
      </c>
      <c r="RI30" s="88"/>
      <c r="RJ30" s="74"/>
      <c r="RK30" s="62">
        <f>RK29-RK28</f>
        <v>10</v>
      </c>
      <c r="RL30" s="88"/>
      <c r="RM30" s="16"/>
      <c r="RN30" s="74"/>
      <c r="RO30" s="62">
        <f>RO29-RO28</f>
        <v>9</v>
      </c>
      <c r="RP30" s="88"/>
      <c r="RQ30" s="74"/>
      <c r="RR30" s="62">
        <f>RR29-RR28</f>
        <v>21</v>
      </c>
      <c r="RS30" s="88"/>
      <c r="RT30" s="74"/>
      <c r="RU30" s="62">
        <f>RU29-RU28</f>
        <v>40</v>
      </c>
      <c r="RV30" s="88"/>
      <c r="RW30" s="74"/>
      <c r="RX30" s="62">
        <f>RX29-RX28</f>
        <v>42</v>
      </c>
      <c r="RY30" s="88"/>
      <c r="RZ30" s="74"/>
      <c r="SA30" s="62">
        <f>SA29-SA28</f>
        <v>46</v>
      </c>
      <c r="SB30" s="88"/>
      <c r="SC30" s="74"/>
      <c r="SD30" s="62">
        <f>SD29-SD28</f>
        <v>50</v>
      </c>
      <c r="SE30" s="88"/>
      <c r="SF30" s="74"/>
      <c r="SG30" s="62">
        <f>SG29-SG28</f>
        <v>60</v>
      </c>
      <c r="SH30" s="88"/>
      <c r="SI30" s="74"/>
      <c r="SJ30" s="62">
        <f>SJ29-SJ28</f>
        <v>67</v>
      </c>
      <c r="SK30" s="88"/>
      <c r="SL30" s="74"/>
      <c r="SM30" s="62">
        <f>SM29-SM28</f>
        <v>61</v>
      </c>
      <c r="SN30" s="88"/>
      <c r="SO30" s="74"/>
      <c r="SP30" s="62">
        <f>SP29-SP28</f>
        <v>70</v>
      </c>
      <c r="SQ30" s="88"/>
      <c r="SR30" s="16"/>
      <c r="SS30" s="16"/>
      <c r="ST30" s="74"/>
      <c r="SU30" s="62">
        <f>SU29-SU28</f>
        <v>64</v>
      </c>
      <c r="SV30" s="88"/>
      <c r="SW30" s="74"/>
      <c r="SX30" s="62">
        <f>SX29-SX28</f>
        <v>64</v>
      </c>
      <c r="SY30" s="88"/>
      <c r="SZ30" s="74"/>
      <c r="TA30" s="62">
        <f>TA29-TA28</f>
        <v>74</v>
      </c>
      <c r="TB30" s="88"/>
      <c r="TC30" s="74"/>
      <c r="TD30" s="62">
        <f>TD29-TD28</f>
        <v>83</v>
      </c>
      <c r="TE30" s="88"/>
      <c r="TF30" s="74"/>
      <c r="TG30" s="62">
        <f>TG29-TG28</f>
        <v>97</v>
      </c>
      <c r="TH30" s="88"/>
      <c r="TI30" s="74"/>
      <c r="TJ30" s="62">
        <f>TJ29-TJ28</f>
        <v>89</v>
      </c>
      <c r="TK30" s="88"/>
      <c r="TL30" s="74"/>
      <c r="TM30" s="62">
        <f>TM29-TM28</f>
        <v>101</v>
      </c>
      <c r="TN30" s="88"/>
      <c r="TO30" s="74"/>
      <c r="TP30" s="62">
        <f>TP29-TP28</f>
        <v>109</v>
      </c>
      <c r="TQ30" s="88"/>
      <c r="TR30" s="16"/>
      <c r="TS30" s="74"/>
      <c r="TT30" s="62">
        <f>TT29-TT28</f>
        <v>109</v>
      </c>
      <c r="TU30" s="88"/>
      <c r="TV30" s="74"/>
      <c r="TW30" s="62">
        <f>TW29-TW28</f>
        <v>106</v>
      </c>
      <c r="TX30" s="88"/>
      <c r="TY30" s="74"/>
      <c r="TZ30" s="62">
        <f>TZ29-TZ28</f>
        <v>116</v>
      </c>
      <c r="UA30" s="88"/>
      <c r="UB30" s="74"/>
      <c r="UC30" s="62">
        <f>UC29-UC28</f>
        <v>120</v>
      </c>
      <c r="UD30" s="88"/>
      <c r="UE30" s="74"/>
      <c r="UF30" s="62">
        <f>UF29-UF28</f>
        <v>116</v>
      </c>
      <c r="UG30" s="88"/>
      <c r="UH30" s="74"/>
      <c r="UI30" s="62">
        <f>UI29-UI28</f>
        <v>131</v>
      </c>
      <c r="UJ30" s="88"/>
      <c r="UK30" s="16"/>
      <c r="UL30" s="16"/>
      <c r="UM30" s="74"/>
      <c r="UN30" s="62">
        <f>UN29-UN28</f>
        <v>9</v>
      </c>
      <c r="UO30" s="88"/>
      <c r="UP30" s="74"/>
      <c r="UQ30" s="62">
        <f>UQ29-UQ28</f>
        <v>-2</v>
      </c>
      <c r="UR30" s="88"/>
      <c r="US30" s="74"/>
      <c r="UT30" s="62">
        <f>UT29-UT28</f>
        <v>1</v>
      </c>
      <c r="UU30" s="88"/>
      <c r="UV30" s="74"/>
      <c r="UW30" s="62">
        <f>UW29-UW28</f>
        <v>3</v>
      </c>
      <c r="UX30" s="88"/>
      <c r="UY30" s="74"/>
      <c r="UZ30" s="62">
        <f>UZ29-UZ28</f>
        <v>8</v>
      </c>
      <c r="VA30" s="88"/>
      <c r="VB30" s="16"/>
      <c r="VC30" s="74"/>
      <c r="VD30" s="62">
        <f>VD29-VD28</f>
        <v>18</v>
      </c>
      <c r="VE30" s="88"/>
      <c r="VF30" s="74"/>
      <c r="VG30" s="62">
        <f>VG29-VG28</f>
        <v>21</v>
      </c>
      <c r="VH30" s="88"/>
      <c r="VI30" s="74"/>
      <c r="VJ30" s="62">
        <f>VJ29-VJ28</f>
        <v>24</v>
      </c>
      <c r="VK30" s="88"/>
      <c r="VL30" s="74"/>
      <c r="VM30" s="62">
        <f>VM29-VM28</f>
        <v>24</v>
      </c>
      <c r="VN30" s="88"/>
      <c r="VO30" s="74"/>
      <c r="VP30" s="62">
        <f>VP29-VP28</f>
        <v>22</v>
      </c>
      <c r="VQ30" s="88"/>
      <c r="VR30" s="74"/>
      <c r="VS30" s="62">
        <f>VS29-VS28</f>
        <v>21</v>
      </c>
      <c r="VT30" s="88"/>
      <c r="VU30" s="16"/>
      <c r="VV30" s="16"/>
      <c r="VW30" s="74"/>
      <c r="VX30" s="62">
        <f>VX29-VX28</f>
        <v>14</v>
      </c>
      <c r="VY30" s="88"/>
      <c r="VZ30" s="74"/>
      <c r="WA30" s="62">
        <f>WA29-WA28</f>
        <v>12</v>
      </c>
      <c r="WB30" s="88"/>
      <c r="WC30" s="74"/>
      <c r="WD30" s="62">
        <f>WD29-WD28</f>
        <v>15</v>
      </c>
      <c r="WE30" s="88"/>
      <c r="WF30" s="74"/>
      <c r="WG30" s="62">
        <f>WG29-WG28</f>
        <v>23</v>
      </c>
      <c r="WH30" s="88"/>
      <c r="WI30" s="74"/>
      <c r="WJ30" s="62">
        <f>WJ29-WJ28</f>
        <v>7</v>
      </c>
      <c r="WK30" s="88"/>
      <c r="WL30" s="74"/>
      <c r="WM30" s="62">
        <f>WM29-WM28</f>
        <v>1</v>
      </c>
      <c r="WN30" s="88"/>
      <c r="WO30" s="74"/>
      <c r="WP30" s="62">
        <f>WP29-WP28</f>
        <v>0</v>
      </c>
      <c r="WQ30" s="88"/>
      <c r="WR30" s="74"/>
      <c r="WS30" s="62">
        <f>WS29-WS28</f>
        <v>9</v>
      </c>
      <c r="WT30" s="88"/>
      <c r="WU30" s="74"/>
      <c r="WV30" s="62">
        <f>WV29-WV28</f>
        <v>15</v>
      </c>
      <c r="WW30" s="88"/>
      <c r="WX30" s="74"/>
      <c r="WY30" s="62">
        <f>WY29-WY28</f>
        <v>24</v>
      </c>
      <c r="WZ30" s="88"/>
      <c r="XA30" s="74"/>
      <c r="XB30" s="62">
        <f>XB29-XB28</f>
        <v>34</v>
      </c>
      <c r="XC30" s="88"/>
      <c r="XD30" s="74"/>
      <c r="XE30" s="62">
        <f>XE29-XE28</f>
        <v>39</v>
      </c>
      <c r="XF30" s="88"/>
      <c r="XG30" s="16"/>
      <c r="XH30" s="74"/>
      <c r="XI30" s="62">
        <f>XI29-XI28</f>
        <v>35</v>
      </c>
      <c r="XJ30" s="88"/>
      <c r="XK30" s="74"/>
      <c r="XL30" s="62">
        <f>XL29-XL28</f>
        <v>45</v>
      </c>
      <c r="XM30" s="88"/>
      <c r="XN30" s="74"/>
      <c r="XO30" s="62">
        <f>XO29-XO28</f>
        <v>54</v>
      </c>
      <c r="XP30" s="88"/>
      <c r="XQ30" s="74"/>
      <c r="XR30" s="62">
        <f>XR29-XR28</f>
        <v>6</v>
      </c>
      <c r="XS30" s="88"/>
      <c r="XT30" s="74"/>
      <c r="XU30" s="62">
        <f>XU29-XU28</f>
        <v>-1</v>
      </c>
      <c r="XV30" s="88"/>
      <c r="XW30" s="74"/>
      <c r="XX30" s="62">
        <f>XX29-XX28</f>
        <v>-1</v>
      </c>
      <c r="XY30" s="88"/>
      <c r="XZ30" s="74"/>
      <c r="YA30" s="62">
        <f>YA29-YA28</f>
        <v>-11</v>
      </c>
      <c r="YB30" s="88"/>
      <c r="YC30" s="74"/>
      <c r="YD30" s="62">
        <f>YD29-YD28</f>
        <v>-12</v>
      </c>
      <c r="YE30" s="88"/>
      <c r="YF30" s="74"/>
      <c r="YG30" s="62">
        <f>YG29-YG28</f>
        <v>-6</v>
      </c>
      <c r="YH30" s="88"/>
      <c r="YI30" s="74"/>
      <c r="YJ30" s="62">
        <f>YJ29-YJ28</f>
        <v>-13</v>
      </c>
      <c r="YK30" s="88"/>
      <c r="YL30" s="74"/>
      <c r="YM30" s="62">
        <f>YM29-YM28</f>
        <v>-2</v>
      </c>
      <c r="YN30" s="88"/>
      <c r="YO30" s="74"/>
      <c r="YP30" s="62">
        <f>YP29-YP28</f>
        <v>-4</v>
      </c>
      <c r="YQ30" s="88"/>
      <c r="YR30" s="74"/>
      <c r="YS30" s="62">
        <f>YS29-YS28</f>
        <v>8</v>
      </c>
      <c r="YT30" s="88"/>
      <c r="YU30" s="16"/>
      <c r="YV30" s="74"/>
      <c r="YW30" s="62">
        <f>YW29-YW28</f>
        <v>5</v>
      </c>
      <c r="YX30" s="88"/>
      <c r="YY30" s="74"/>
      <c r="YZ30" s="62">
        <f>YZ29-YZ28</f>
        <v>11</v>
      </c>
      <c r="ZA30" s="88"/>
      <c r="ZB30" s="74"/>
      <c r="ZC30" s="62">
        <f>ZC29-ZC28</f>
        <v>13</v>
      </c>
      <c r="ZD30" s="88"/>
      <c r="ZE30" s="74"/>
      <c r="ZF30" s="62">
        <f>ZF29-ZF28</f>
        <v>19</v>
      </c>
      <c r="ZG30" s="88"/>
      <c r="ZH30" s="74"/>
      <c r="ZI30" s="62">
        <f>ZI29-ZI28</f>
        <v>12</v>
      </c>
      <c r="ZJ30" s="88"/>
      <c r="ZK30" s="74"/>
      <c r="ZL30" s="62">
        <f>ZL29-ZL28</f>
        <v>18</v>
      </c>
      <c r="ZM30" s="88"/>
      <c r="ZN30" s="74"/>
      <c r="ZO30" s="62">
        <f>ZO29-ZO28</f>
        <v>18</v>
      </c>
      <c r="ZP30" s="88"/>
      <c r="ZQ30" s="74"/>
      <c r="ZR30" s="62">
        <f>ZR29-ZR28</f>
        <v>31</v>
      </c>
      <c r="ZS30" s="88"/>
      <c r="ZT30" s="74"/>
      <c r="ZU30" s="62">
        <f>ZU29-ZU28</f>
        <v>41</v>
      </c>
      <c r="ZV30" s="88"/>
      <c r="ZW30" s="74"/>
      <c r="ZX30" s="62">
        <f>ZX29-ZX28</f>
        <v>60</v>
      </c>
      <c r="ZY30" s="88"/>
      <c r="ZZ30" s="74"/>
      <c r="AAA30" s="62">
        <f>AAA29-AAA28</f>
        <v>78</v>
      </c>
      <c r="AAB30" s="88"/>
      <c r="AAC30" s="74"/>
      <c r="AAD30" s="62">
        <f>AAD29-AAD28</f>
        <v>88</v>
      </c>
      <c r="AAE30" s="88"/>
      <c r="AAF30" s="74"/>
      <c r="AAG30" s="62">
        <f>AAG29-AAG28</f>
        <v>99</v>
      </c>
      <c r="AAH30" s="88"/>
      <c r="AAI30" s="16"/>
      <c r="AAJ30" s="74"/>
      <c r="AAK30" s="62">
        <f>AAK29-AAK28</f>
        <v>109</v>
      </c>
      <c r="AAL30" s="88"/>
      <c r="AAM30" s="74"/>
      <c r="AAN30" s="62">
        <f>AAN29-AAN28</f>
        <v>120</v>
      </c>
      <c r="AAO30" s="88"/>
      <c r="AAP30" s="74"/>
      <c r="AAQ30" s="62">
        <f>AAQ29-AAQ28</f>
        <v>129</v>
      </c>
      <c r="AAR30" s="88"/>
      <c r="AAS30" s="74"/>
      <c r="AAT30" s="62">
        <f>AAT29-AAT28</f>
        <v>144</v>
      </c>
      <c r="AAU30" s="88"/>
      <c r="AAV30" s="74"/>
      <c r="AAW30" s="62">
        <f>AAW29-AAW28</f>
        <v>162</v>
      </c>
      <c r="AAX30" s="88"/>
      <c r="AAY30" s="74"/>
      <c r="AAZ30" s="62">
        <f>AAZ29-AAZ28</f>
        <v>164</v>
      </c>
      <c r="ABA30" s="88"/>
      <c r="ABB30" s="16"/>
      <c r="ABC30" s="74"/>
      <c r="ABD30" s="62">
        <f>ABD29-ABD28</f>
        <v>2</v>
      </c>
      <c r="ABE30" s="88"/>
      <c r="ABF30" s="74"/>
      <c r="ABG30" s="62">
        <f>ABG29-ABG28</f>
        <v>18</v>
      </c>
      <c r="ABH30" s="88"/>
      <c r="ABI30" s="74"/>
      <c r="ABJ30" s="62">
        <f>ABJ29-ABJ28</f>
        <v>35</v>
      </c>
      <c r="ABK30" s="88"/>
      <c r="ABL30" s="74"/>
      <c r="ABM30" s="62">
        <f>ABM29-ABM28</f>
        <v>48</v>
      </c>
      <c r="ABN30" s="88"/>
      <c r="ABO30" s="74"/>
      <c r="ABP30" s="62">
        <f>ABP29-ABP28</f>
        <v>58</v>
      </c>
      <c r="ABQ30" s="88"/>
      <c r="ABR30" s="74"/>
      <c r="ABS30" s="62">
        <f>ABS29-ABS28</f>
        <v>53</v>
      </c>
      <c r="ABT30" s="88"/>
      <c r="ABU30" s="16"/>
      <c r="ABV30" s="74"/>
      <c r="ABW30" s="62">
        <f>ABW29-ABW28</f>
        <v>66</v>
      </c>
      <c r="ABX30" s="88"/>
      <c r="ABY30" s="74"/>
      <c r="ABZ30" s="62">
        <f>ABZ29-ABZ28</f>
        <v>75</v>
      </c>
      <c r="ACA30" s="88"/>
      <c r="ACB30" s="74"/>
      <c r="ACC30" s="62">
        <f>ACC29-ACC28</f>
        <v>88</v>
      </c>
      <c r="ACD30" s="88"/>
      <c r="ACE30" s="74"/>
      <c r="ACF30" s="62">
        <f>ACF29-ACF28</f>
        <v>97</v>
      </c>
      <c r="ACG30" s="88"/>
      <c r="ACH30" s="74"/>
      <c r="ACI30" s="62">
        <f>ACI29-ACI28</f>
        <v>111</v>
      </c>
      <c r="ACJ30" s="88"/>
      <c r="ACK30" s="74"/>
      <c r="ACL30" s="62">
        <f>ACL29-ACL28</f>
        <v>127</v>
      </c>
      <c r="ACM30" s="88"/>
      <c r="ACN30" s="16"/>
      <c r="ACO30" s="74"/>
      <c r="ACP30" s="62">
        <f>ACP29-ACP28</f>
        <v>130</v>
      </c>
      <c r="ACQ30" s="88"/>
      <c r="ACR30" s="74"/>
      <c r="ACS30" s="62">
        <f>ACS29-ACS28</f>
        <v>144</v>
      </c>
      <c r="ACT30" s="88"/>
      <c r="ACU30" s="74"/>
      <c r="ACV30" s="62">
        <f>ACV29-ACV28</f>
        <v>158</v>
      </c>
      <c r="ACW30" s="88"/>
      <c r="ACX30" s="74"/>
      <c r="ACY30" s="62">
        <f>ACY29-ACY28</f>
        <v>176</v>
      </c>
      <c r="ACZ30" s="88"/>
      <c r="ADA30" s="74"/>
      <c r="ADB30" s="62">
        <f>ADB29-ADB28</f>
        <v>192</v>
      </c>
      <c r="ADC30" s="88"/>
      <c r="ADD30" s="74"/>
      <c r="ADE30" s="62">
        <f>ADE29-ADE28</f>
        <v>208</v>
      </c>
      <c r="ADF30" s="88"/>
      <c r="ADG30" s="16"/>
      <c r="ADH30" s="74"/>
      <c r="ADI30" s="62">
        <f>ADI29-ADI28</f>
        <v>218</v>
      </c>
      <c r="ADJ30" s="88"/>
      <c r="ADK30" s="74"/>
      <c r="ADL30" s="62">
        <f>ADL29-ADL28</f>
        <v>232</v>
      </c>
      <c r="ADM30" s="88"/>
      <c r="ADN30" s="74"/>
      <c r="ADO30" s="62">
        <f>ADO29-ADO28</f>
        <v>243</v>
      </c>
      <c r="ADP30" s="88"/>
      <c r="ADQ30" s="74"/>
      <c r="ADR30" s="62">
        <f>ADR29-ADR28</f>
        <v>252</v>
      </c>
      <c r="ADS30" s="88"/>
      <c r="ADT30" s="74"/>
      <c r="ADU30" s="62">
        <f>ADU29-ADU28</f>
        <v>262</v>
      </c>
      <c r="ADV30" s="88"/>
      <c r="ADW30" s="16"/>
      <c r="ADX30" s="16"/>
      <c r="ADY30" s="16"/>
      <c r="ADZ30" s="74"/>
      <c r="AEA30" s="62">
        <f>AEA29-AEA28</f>
        <v>2</v>
      </c>
      <c r="AEB30" s="88"/>
      <c r="AEC30" s="74"/>
      <c r="AED30" s="62">
        <f>AED29-AED28</f>
        <v>-2</v>
      </c>
      <c r="AEE30" s="88"/>
      <c r="AEF30" s="74"/>
      <c r="AEG30" s="62">
        <f>AEG29-AEG28</f>
        <v>11</v>
      </c>
      <c r="AEH30" s="88"/>
      <c r="AEI30" s="74"/>
      <c r="AEJ30" s="16"/>
      <c r="AEK30" s="88"/>
      <c r="AEL30" s="74"/>
      <c r="AEM30" s="62">
        <f>AEM29-AEM28</f>
        <v>46</v>
      </c>
      <c r="AEN30" s="88"/>
      <c r="AEO30" s="16"/>
      <c r="AEP30" s="74"/>
      <c r="AEQ30" s="62">
        <f>AEQ29-AEQ28</f>
        <v>3</v>
      </c>
      <c r="AER30" s="88"/>
      <c r="AES30" s="74"/>
      <c r="AET30" s="62">
        <f>AET29-AET28</f>
        <v>-25</v>
      </c>
      <c r="AEU30" s="88"/>
      <c r="AEV30" s="74"/>
      <c r="AEW30" s="62">
        <f>AEW29-AEW28</f>
        <v>-35</v>
      </c>
      <c r="AEX30" s="88"/>
      <c r="AEY30" s="74"/>
      <c r="AEZ30" s="62">
        <f>AEZ29-AEZ28</f>
        <v>-40</v>
      </c>
      <c r="AFA30" s="88"/>
      <c r="AFB30" s="74"/>
      <c r="AFC30" s="62">
        <f>AFC29-AFC28</f>
        <v>-47</v>
      </c>
      <c r="AFD30" s="88"/>
      <c r="AFE30" s="74"/>
      <c r="AFF30" s="62">
        <f>AFF29-AFF28</f>
        <v>-46</v>
      </c>
      <c r="AFG30" s="88"/>
      <c r="AFH30" s="16"/>
      <c r="AFI30" s="74"/>
      <c r="AFJ30" s="62">
        <f>AFJ29-AFJ28</f>
        <v>-74</v>
      </c>
      <c r="AFK30" s="88"/>
      <c r="AFL30" s="74"/>
      <c r="AFM30" s="62">
        <f>AFM29-AFM28</f>
        <v>-98</v>
      </c>
      <c r="AFN30" s="88"/>
      <c r="AFO30" s="74"/>
      <c r="AFP30" s="62">
        <f>AFP29-AFP28</f>
        <v>-113</v>
      </c>
      <c r="AFQ30" s="88"/>
      <c r="AFR30" s="74"/>
      <c r="AFS30" s="62">
        <f>AFS29-AFS28</f>
        <v>-122</v>
      </c>
      <c r="AFT30" s="88"/>
      <c r="AFU30" s="74"/>
      <c r="AFV30" s="62">
        <f>AFV29-AFV28</f>
        <v>-119</v>
      </c>
      <c r="AFW30" s="88"/>
      <c r="AFX30" s="74"/>
      <c r="AFY30" s="62">
        <f>AFY29-AFY28</f>
        <v>-112</v>
      </c>
      <c r="AFZ30" s="88"/>
      <c r="AGA30" s="74"/>
      <c r="AGB30" s="62">
        <f>AGB29-AGB28</f>
        <v>-114</v>
      </c>
      <c r="AGC30" s="88"/>
      <c r="AGD30" s="74"/>
      <c r="AGE30" s="62">
        <f>AGE29-AGE28</f>
        <v>-99</v>
      </c>
      <c r="AGF30" s="88"/>
      <c r="AGG30" s="74"/>
      <c r="AGH30" s="62">
        <f>AGH29-AGH28</f>
        <v>-99</v>
      </c>
      <c r="AGI30" s="88"/>
      <c r="AGJ30" s="74"/>
      <c r="AGK30" s="62">
        <f>AGK29-AGK28</f>
        <v>-93</v>
      </c>
      <c r="AGL30" s="88"/>
      <c r="AGM30" s="74"/>
      <c r="AGN30" s="62">
        <f>AGN29-AGN28</f>
        <v>-88</v>
      </c>
      <c r="AGO30" s="88"/>
      <c r="AGP30" s="74"/>
      <c r="AGQ30" s="62">
        <f>AGQ29-AGQ28</f>
        <v>-88</v>
      </c>
      <c r="AGR30" s="88"/>
      <c r="AGS30" s="74"/>
      <c r="AGT30" s="62">
        <f>AGT29-AGT28</f>
        <v>-74</v>
      </c>
      <c r="AGU30" s="88"/>
      <c r="AGV30" s="16"/>
      <c r="AGW30" s="74"/>
      <c r="AGX30" s="62">
        <f>AGX29-AGX28</f>
        <v>-84</v>
      </c>
      <c r="AGY30" s="88"/>
      <c r="AGZ30" s="74"/>
      <c r="AHA30" s="62">
        <f>AHA29-AHA28</f>
        <v>-84</v>
      </c>
      <c r="AHB30" s="88"/>
      <c r="AHC30" s="74"/>
      <c r="AHD30" s="62">
        <f>AHD29-AHD28</f>
        <v>-82</v>
      </c>
      <c r="AHE30" s="88"/>
      <c r="AHF30" s="74"/>
      <c r="AHG30" s="62">
        <f>AHG29-AHG28</f>
        <v>-66</v>
      </c>
      <c r="AHH30" s="88"/>
      <c r="AHI30" s="74"/>
      <c r="AHJ30" s="62">
        <f>AHJ29-AHJ28</f>
        <v>14</v>
      </c>
      <c r="AHK30" s="88"/>
      <c r="AHL30" s="74"/>
      <c r="AHM30" s="62">
        <f>AHM29-AHM28</f>
        <v>8</v>
      </c>
      <c r="AHN30" s="88"/>
      <c r="AHO30" s="16"/>
      <c r="AHP30" s="74"/>
      <c r="AHQ30" s="62">
        <f>AHQ29-AHQ28</f>
        <v>9</v>
      </c>
      <c r="AHR30" s="88"/>
      <c r="AHS30" s="74"/>
      <c r="AHT30" s="62">
        <f>AHT29-AHT28</f>
        <v>28</v>
      </c>
      <c r="AHU30" s="88"/>
      <c r="AHV30" s="74"/>
      <c r="AHW30" s="62">
        <f>AHW29-AHW28</f>
        <v>24</v>
      </c>
      <c r="AHX30" s="88"/>
      <c r="AHY30" s="74"/>
      <c r="AHZ30" s="62">
        <f>AHZ29-AHZ28</f>
        <v>35</v>
      </c>
      <c r="AIA30" s="88"/>
      <c r="AIB30" s="74"/>
      <c r="AIC30" s="62">
        <f>AIC29-AIC28</f>
        <v>50</v>
      </c>
      <c r="AID30" s="88"/>
      <c r="AIE30" s="16"/>
      <c r="AIF30" s="16"/>
      <c r="AIG30" s="74"/>
      <c r="AIH30" s="62">
        <f>AIH29-AIH28</f>
        <v>24</v>
      </c>
      <c r="AII30" s="88"/>
      <c r="AIJ30" s="74"/>
      <c r="AIK30" s="62">
        <f>AIK29-AIK28</f>
        <v>-18</v>
      </c>
      <c r="AIL30" s="88"/>
      <c r="AIM30" s="74"/>
      <c r="AIN30" s="62">
        <f>AIN29-AIN28</f>
        <v>-29</v>
      </c>
      <c r="AIO30" s="88"/>
      <c r="AIP30" s="74"/>
      <c r="AIQ30" s="62">
        <f>AIQ29-AIQ28</f>
        <v>-33</v>
      </c>
      <c r="AIR30" s="88"/>
      <c r="AIS30" s="16"/>
      <c r="AIT30" s="74"/>
      <c r="AIU30" s="62">
        <f>AIU29-AIU28</f>
        <v>-58</v>
      </c>
      <c r="AIV30" s="88"/>
      <c r="AIW30" s="74"/>
      <c r="AIX30" s="62">
        <f>AIX29-AIX28</f>
        <v>-82</v>
      </c>
      <c r="AIY30" s="88"/>
      <c r="AIZ30" s="74"/>
      <c r="AJA30" s="62">
        <f>AJA29-AJA28</f>
        <v>-74</v>
      </c>
      <c r="AJB30" s="88"/>
      <c r="AJC30" s="74"/>
      <c r="AJD30" s="62">
        <f>AJD29-AJD28</f>
        <v>-69</v>
      </c>
      <c r="AJE30" s="88"/>
      <c r="AJF30" s="74"/>
      <c r="AJG30" s="62">
        <f>AJG29-AJG28</f>
        <v>-70</v>
      </c>
      <c r="AJH30" s="88"/>
      <c r="AJI30" s="74"/>
      <c r="AJJ30" s="62">
        <f>AJJ29-AJJ28</f>
        <v>-56</v>
      </c>
      <c r="AJK30" s="88"/>
      <c r="AJL30" s="74"/>
      <c r="AJM30" s="62">
        <f>AJM29-AJM28</f>
        <v>-50</v>
      </c>
      <c r="AJN30" s="88"/>
      <c r="AJO30" s="74"/>
      <c r="AJP30" s="62">
        <f>AJP29-AJP28</f>
        <v>-56</v>
      </c>
      <c r="AJQ30" s="88"/>
      <c r="AJR30" s="16"/>
      <c r="AJS30" s="74"/>
      <c r="AJT30" s="62">
        <f>AJT29-AJT28</f>
        <v>-44</v>
      </c>
      <c r="AJU30" s="88"/>
      <c r="AJV30" s="74"/>
      <c r="AJW30" s="62">
        <f>AJW29-AJW28</f>
        <v>-32</v>
      </c>
      <c r="AJX30" s="88"/>
      <c r="AJY30" s="74"/>
      <c r="AJZ30" s="62">
        <f>AJZ29-AJZ28</f>
        <v>-28</v>
      </c>
      <c r="AKA30" s="88"/>
      <c r="AKB30" s="74"/>
      <c r="AKC30" s="62">
        <f>AKC29-AKC28</f>
        <v>-20</v>
      </c>
      <c r="AKD30" s="88"/>
      <c r="AKE30" s="74"/>
      <c r="AKF30" s="62">
        <f>AKF29-AKF28</f>
        <v>-19</v>
      </c>
      <c r="AKG30" s="88"/>
      <c r="AKH30" s="74"/>
      <c r="AKI30" s="62">
        <f>AKI29-AKI28</f>
        <v>-12</v>
      </c>
      <c r="AKJ30" s="88"/>
      <c r="AKK30" s="16"/>
      <c r="AKL30" s="74"/>
      <c r="AKM30" s="62">
        <f>AKM29-AKM28</f>
        <v>11</v>
      </c>
      <c r="AKN30" s="88"/>
      <c r="AKO30" s="74"/>
      <c r="AKP30" s="62">
        <f>AKP29-AKP28</f>
        <v>23</v>
      </c>
      <c r="AKQ30" s="88"/>
      <c r="AKR30" s="74"/>
      <c r="AKS30" s="62">
        <f>AKS29-AKS28</f>
        <v>26</v>
      </c>
      <c r="AKT30" s="88"/>
      <c r="AKU30" s="74"/>
      <c r="AKV30" s="62">
        <f>AKV29-AKV28</f>
        <v>44</v>
      </c>
      <c r="AKW30" s="88"/>
      <c r="AKX30" s="74"/>
      <c r="AKY30" s="62">
        <f>AKY29-AKY28</f>
        <v>53</v>
      </c>
      <c r="AKZ30" s="88"/>
      <c r="ALA30" s="74"/>
      <c r="ALB30" s="62">
        <f>ALB29-ALB28</f>
        <v>69</v>
      </c>
      <c r="ALC30" s="88"/>
      <c r="ALD30" s="16"/>
      <c r="ALE30" s="74"/>
      <c r="ALF30" s="62">
        <f>ALF29-ALF28</f>
        <v>63</v>
      </c>
      <c r="ALG30" s="88"/>
      <c r="ALH30" s="74"/>
      <c r="ALI30" s="62">
        <f>ALI29-ALI28</f>
        <v>67</v>
      </c>
      <c r="ALJ30" s="88"/>
      <c r="ALK30" s="74"/>
      <c r="ALL30" s="62">
        <f>ALL29-ALL28</f>
        <v>58</v>
      </c>
      <c r="ALM30" s="88"/>
      <c r="ALN30" s="74"/>
      <c r="ALO30" s="62">
        <f>ALO29-ALO28</f>
        <v>70</v>
      </c>
      <c r="ALP30" s="88"/>
      <c r="ALQ30" s="74"/>
      <c r="ALR30" s="62">
        <f>ALR29-ALR28</f>
        <v>78</v>
      </c>
      <c r="ALS30" s="88"/>
      <c r="ALT30" s="74"/>
      <c r="ALU30" s="62">
        <f>ALU29-ALU28</f>
        <v>88</v>
      </c>
      <c r="ALV30" s="88"/>
      <c r="ALW30" s="16"/>
      <c r="ALX30" s="74"/>
      <c r="ALY30" s="62">
        <f>ALY29-ALY28</f>
        <v>91</v>
      </c>
      <c r="ALZ30" s="88"/>
      <c r="AMA30" s="74"/>
      <c r="AMB30" s="62">
        <f>AMB29-AMB28</f>
        <v>105</v>
      </c>
      <c r="AMC30" s="88"/>
      <c r="AMD30" s="74"/>
      <c r="AME30" s="62">
        <f>AME29-AME28</f>
        <v>112</v>
      </c>
      <c r="AMF30" s="88"/>
      <c r="AMG30" s="74"/>
      <c r="AMH30" s="62">
        <f>AMH29-AMH28</f>
        <v>124</v>
      </c>
      <c r="AMI30" s="88"/>
      <c r="AMJ30" s="74"/>
      <c r="AMK30" s="62">
        <f>AMK29-AMK28</f>
        <v>139</v>
      </c>
      <c r="AML30" s="88"/>
      <c r="AMM30" s="74"/>
      <c r="AMN30" s="62">
        <f>AMN29-AMN28</f>
        <v>146</v>
      </c>
      <c r="AMO30" s="88"/>
      <c r="AMP30" s="16"/>
      <c r="AMQ30" s="74"/>
      <c r="AMR30" s="62">
        <f>AMR29-AMR28</f>
        <v>165</v>
      </c>
      <c r="AMS30" s="88"/>
      <c r="AMT30" s="74"/>
      <c r="AMU30" s="62">
        <f>AMU29-AMU28</f>
        <v>179</v>
      </c>
      <c r="AMV30" s="88"/>
      <c r="AMW30" s="74"/>
      <c r="AMX30" s="62">
        <f>AMX29-AMX28</f>
        <v>186</v>
      </c>
      <c r="AMY30" s="88"/>
      <c r="AMZ30" s="74"/>
      <c r="ANA30" s="62">
        <f>ANA29-ANA28</f>
        <v>189</v>
      </c>
      <c r="ANB30" s="88"/>
      <c r="ANC30" s="74"/>
      <c r="AND30" s="62">
        <f>AND29-AND28</f>
        <v>195</v>
      </c>
      <c r="ANE30" s="88"/>
      <c r="ANF30" s="74"/>
      <c r="ANG30" s="62">
        <f>ANG29-ANG28</f>
        <v>201</v>
      </c>
      <c r="ANH30" s="88"/>
      <c r="ANI30" s="16"/>
      <c r="ANJ30" s="74"/>
      <c r="ANK30" s="62">
        <f>ANK29-ANK28</f>
        <v>197</v>
      </c>
      <c r="ANL30" s="88"/>
      <c r="ANM30" s="74"/>
      <c r="ANN30" s="62">
        <f>ANN29-ANN28</f>
        <v>200</v>
      </c>
      <c r="ANO30" s="88"/>
      <c r="ANP30" s="74"/>
      <c r="ANQ30" s="62">
        <f>ANQ29-ANQ28</f>
        <v>3</v>
      </c>
      <c r="ANR30" s="88"/>
      <c r="ANS30" s="16"/>
      <c r="ANT30" s="74"/>
      <c r="ANU30" s="62">
        <f>ANU29-ANU28</f>
        <v>11</v>
      </c>
      <c r="ANV30" s="88"/>
      <c r="ANW30" s="74"/>
      <c r="ANX30" s="62">
        <f>ANX29-ANX28</f>
        <v>15</v>
      </c>
      <c r="ANY30" s="88"/>
      <c r="ANZ30" s="74"/>
      <c r="AOA30" s="62">
        <f>AOA29-AOA28</f>
        <v>10</v>
      </c>
      <c r="AOB30" s="88"/>
      <c r="AOC30" s="74"/>
      <c r="AOD30" s="62">
        <f>AOD29-AOD28</f>
        <v>15</v>
      </c>
      <c r="AOE30" s="88"/>
      <c r="AOF30" s="74"/>
      <c r="AOG30" s="62">
        <f>AOG29-AOG28</f>
        <v>19</v>
      </c>
      <c r="AOH30" s="88"/>
      <c r="AOI30" s="74"/>
      <c r="AOJ30" s="62">
        <f>AOJ29-AOJ28</f>
        <v>15</v>
      </c>
      <c r="AOK30" s="88"/>
      <c r="AOL30" s="74"/>
      <c r="AOM30" s="62">
        <f>AOM29-AOM28</f>
        <v>17</v>
      </c>
      <c r="AON30" s="88"/>
      <c r="AOO30" s="74"/>
      <c r="AOP30" s="62">
        <f>AOP29-AOP28</f>
        <v>2</v>
      </c>
      <c r="AOQ30" s="88"/>
      <c r="AOR30" s="74"/>
      <c r="AOS30" s="62">
        <f>AOS29-AOS28</f>
        <v>12</v>
      </c>
      <c r="AOT30" s="88"/>
      <c r="AOU30" s="16"/>
      <c r="AOV30" s="74"/>
      <c r="AOW30" s="62">
        <f>AOW29-AOW28</f>
        <v>42</v>
      </c>
      <c r="AOX30" s="88"/>
      <c r="AOY30" s="74"/>
      <c r="AOZ30" s="62">
        <f>AOZ29-AOZ28</f>
        <v>49</v>
      </c>
      <c r="APA30" s="88"/>
      <c r="APB30" s="74"/>
      <c r="APC30" s="62">
        <f>APC29-APC28</f>
        <v>60</v>
      </c>
      <c r="APD30" s="88"/>
      <c r="APE30" s="74"/>
      <c r="APF30" s="62">
        <f>APF29-APF28</f>
        <v>72</v>
      </c>
      <c r="APG30" s="88"/>
      <c r="APH30" s="74"/>
      <c r="API30" s="62">
        <f>API29-API28</f>
        <v>81</v>
      </c>
      <c r="APJ30" s="88"/>
      <c r="APK30" s="74"/>
      <c r="APL30" s="62">
        <f>APL29-APL28</f>
        <v>92</v>
      </c>
      <c r="APM30" s="88"/>
      <c r="APN30" s="74"/>
      <c r="APO30" s="62">
        <f>APO29-APO28</f>
        <v>89</v>
      </c>
      <c r="APP30" s="88"/>
      <c r="APQ30" s="14"/>
      <c r="APR30" s="14"/>
      <c r="APS30" s="14"/>
      <c r="APT30" s="14">
        <f>APT29-APO29</f>
        <v>75</v>
      </c>
      <c r="APU30" s="74"/>
      <c r="APV30" s="62">
        <f>APV29-APV28</f>
        <v>172</v>
      </c>
      <c r="APW30" s="88"/>
      <c r="APX30" s="74"/>
      <c r="APY30" s="62">
        <f>APY29-APY28</f>
        <v>173</v>
      </c>
      <c r="APZ30" s="88"/>
      <c r="AQA30" s="16"/>
      <c r="AQB30" s="74"/>
      <c r="AQC30" s="62">
        <f>AQC29-AQC28</f>
        <v>184</v>
      </c>
      <c r="AQD30" s="88"/>
      <c r="AQE30" s="74"/>
      <c r="AQF30" s="62">
        <f>AQF29-AQF28</f>
        <v>178</v>
      </c>
      <c r="AQG30" s="88"/>
      <c r="AQH30" s="74"/>
      <c r="AQI30" s="62">
        <f>AQI29-AQI28</f>
        <v>170</v>
      </c>
      <c r="AQJ30" s="88"/>
      <c r="AQK30" s="74"/>
      <c r="AQL30" s="62">
        <f>AQL29-AQL28</f>
        <v>169</v>
      </c>
      <c r="AQM30" s="88"/>
      <c r="AQN30" s="74"/>
      <c r="AQO30" s="62">
        <f>AQO29-AQO28</f>
        <v>104</v>
      </c>
      <c r="AQP30" s="88"/>
      <c r="AQQ30" s="74"/>
      <c r="AQR30" s="62">
        <f>AQR29-AQR28</f>
        <v>-10</v>
      </c>
      <c r="AQS30" s="88"/>
      <c r="AQT30" s="16"/>
      <c r="AQU30" s="74"/>
      <c r="AQV30" s="62">
        <f>AQV29-AQV28</f>
        <v>-19</v>
      </c>
      <c r="AQW30" s="88"/>
      <c r="AQX30" s="74"/>
      <c r="AQY30" s="62">
        <f>AQY29-AQY28</f>
        <v>-29</v>
      </c>
      <c r="AQZ30" s="88"/>
      <c r="ARA30" s="74"/>
      <c r="ARB30" s="62">
        <f>ARB29-ARB28</f>
        <v>-47</v>
      </c>
      <c r="ARC30" s="88"/>
      <c r="ARD30" s="74"/>
      <c r="ARE30" s="62">
        <f>ARE29-ARE28</f>
        <v>-43</v>
      </c>
      <c r="ARF30" s="88"/>
      <c r="ARG30" s="74"/>
      <c r="ARH30" s="62">
        <f>ARH29-ARH28</f>
        <v>-37</v>
      </c>
      <c r="ARI30" s="88"/>
      <c r="ARJ30" s="74"/>
      <c r="ARK30" s="62">
        <f>ARK29-ARK28</f>
        <v>-48</v>
      </c>
      <c r="ARL30" s="88"/>
      <c r="ARM30" s="16"/>
      <c r="ARN30" s="74"/>
      <c r="ARO30" s="62">
        <f>ARO29-ARO28</f>
        <v>-38</v>
      </c>
      <c r="ARP30" s="88"/>
      <c r="ARQ30" s="74"/>
      <c r="ARR30" s="62">
        <f>ARR29-ARR28</f>
        <v>-59</v>
      </c>
      <c r="ARS30" s="88"/>
      <c r="ART30" s="74"/>
      <c r="ARU30" s="62">
        <f>ARU29-ARU28</f>
        <v>-72</v>
      </c>
      <c r="ARV30" s="88"/>
      <c r="ARW30" s="74"/>
      <c r="ARX30" s="62">
        <f>ARX29-ARX28</f>
        <v>-85</v>
      </c>
      <c r="ARY30" s="88"/>
      <c r="ARZ30" s="74"/>
      <c r="ASA30" s="62">
        <f>ASA29-ASA28</f>
        <v>-85</v>
      </c>
      <c r="ASB30" s="88"/>
      <c r="ASC30" s="74"/>
      <c r="ASD30" s="62">
        <f>ASD29-ASD28</f>
        <v>-79</v>
      </c>
      <c r="ASE30" s="88"/>
      <c r="ASF30" s="16"/>
      <c r="ASG30" s="74"/>
      <c r="ASH30" s="62">
        <f>ASH29-ASH28</f>
        <v>-83</v>
      </c>
      <c r="ASI30" s="88"/>
      <c r="ASJ30" s="74"/>
      <c r="ASK30" s="62">
        <f>ASK29-ASK28</f>
        <v>-70</v>
      </c>
      <c r="ASL30" s="88"/>
      <c r="ASM30" s="74"/>
      <c r="ASN30" s="62">
        <f>ASN29-ASN28</f>
        <v>-74</v>
      </c>
      <c r="ASO30" s="88"/>
      <c r="ASP30" s="74"/>
      <c r="ASQ30" s="62">
        <f>ASQ29-ASQ28</f>
        <v>-63</v>
      </c>
      <c r="ASR30" s="88"/>
      <c r="ASS30" s="74"/>
      <c r="AST30" s="62">
        <f>AST29-AST28</f>
        <v>-61</v>
      </c>
      <c r="ASU30" s="88"/>
      <c r="ASV30" s="74"/>
      <c r="ASW30" s="62">
        <f>ASW29-ASW28</f>
        <v>-52</v>
      </c>
      <c r="ASX30" s="88"/>
      <c r="ASY30" s="16"/>
      <c r="ASZ30" s="74"/>
      <c r="ATA30" s="62">
        <f>ATA29-ATA28</f>
        <v>-43</v>
      </c>
      <c r="ATB30" s="88"/>
      <c r="ATC30" s="74"/>
      <c r="ATD30" s="62">
        <f>ATD29-ATD28</f>
        <v>-39</v>
      </c>
      <c r="ATE30" s="88"/>
      <c r="ATF30" s="74"/>
      <c r="ATG30" s="62">
        <f>ATG29-ATG28</f>
        <v>-37</v>
      </c>
      <c r="ATH30" s="88"/>
      <c r="ATI30" s="74"/>
      <c r="ATJ30" s="62">
        <f>ATJ29-ATJ28</f>
        <v>-39</v>
      </c>
      <c r="ATK30" s="88"/>
      <c r="ATL30" s="74"/>
      <c r="ATM30" s="62">
        <f>ATM29-ATM28</f>
        <v>-19</v>
      </c>
      <c r="ATN30" s="88"/>
      <c r="ATO30" s="74"/>
      <c r="ATP30" s="62">
        <f>ATP29-ATP28</f>
        <v>-20</v>
      </c>
      <c r="ATQ30" s="88"/>
      <c r="ATR30" s="16"/>
      <c r="ATS30" s="74"/>
      <c r="ATT30" s="62">
        <f>ATT29-ATT28</f>
        <v>-11</v>
      </c>
      <c r="ATU30" s="88"/>
      <c r="ATV30" s="74"/>
      <c r="ATW30" s="62">
        <f>ATW29-ATW28</f>
        <v>-22</v>
      </c>
      <c r="ATX30" s="88"/>
      <c r="ATY30" s="74"/>
      <c r="ATZ30" s="62">
        <f>ATZ29-ATZ28</f>
        <v>-12</v>
      </c>
      <c r="AUA30" s="88"/>
      <c r="AUB30" s="74"/>
      <c r="AUC30" s="62">
        <f>AUC29-AUC28</f>
        <v>0</v>
      </c>
      <c r="AUD30" s="88"/>
      <c r="AUE30" s="74"/>
      <c r="AUF30" s="62">
        <f>AUF29-AUF28</f>
        <v>-10</v>
      </c>
      <c r="AUG30" s="88"/>
      <c r="AUH30" s="74"/>
      <c r="AUI30" s="62">
        <f>AUI29-AUI28</f>
        <v>-2</v>
      </c>
      <c r="AUJ30" s="88"/>
      <c r="AUK30" s="16"/>
      <c r="AUL30" s="74"/>
      <c r="AUM30" s="62">
        <f>AUM29-AUM28</f>
        <v>0</v>
      </c>
      <c r="AUN30" s="88"/>
      <c r="AUO30" s="74"/>
      <c r="AUP30" s="62">
        <f>AUP29-AUP28</f>
        <v>0</v>
      </c>
      <c r="AUQ30" s="88"/>
      <c r="AUR30" s="74"/>
      <c r="AUS30" s="62">
        <f>AUS29-AUS28</f>
        <v>-4</v>
      </c>
      <c r="AUT30" s="88"/>
      <c r="AUU30" s="74"/>
      <c r="AUV30" s="62">
        <f>AUV29-AUV28</f>
        <v>-11</v>
      </c>
      <c r="AUW30" s="88"/>
      <c r="AUX30" s="74"/>
      <c r="AUY30" s="62">
        <f>AUY29-AUY28</f>
        <v>-11</v>
      </c>
      <c r="AUZ30" s="88"/>
      <c r="AVA30" s="74"/>
      <c r="AVB30" s="62">
        <f>AVB29-AVB28</f>
        <v>-5</v>
      </c>
      <c r="AVC30" s="88"/>
      <c r="AVD30" s="16"/>
      <c r="AVE30" s="74"/>
      <c r="AVF30" s="62">
        <f>AVF29-AVF28</f>
        <v>-3</v>
      </c>
      <c r="AVG30" s="88"/>
      <c r="AVH30" s="74"/>
      <c r="AVI30" s="62">
        <f>AVI29-AVI28</f>
        <v>-2</v>
      </c>
      <c r="AVJ30" s="88"/>
      <c r="AVK30" s="74"/>
      <c r="AVL30" s="62">
        <f>AVL29-AVL28</f>
        <v>9</v>
      </c>
      <c r="AVM30" s="88"/>
      <c r="AVN30" s="74"/>
      <c r="AVO30" s="62">
        <f>AVO29-AVO28</f>
        <v>20</v>
      </c>
      <c r="AVP30" s="88"/>
      <c r="AVQ30" s="74"/>
      <c r="AVR30" s="62">
        <f>AVR29-AVR28</f>
        <v>29</v>
      </c>
      <c r="AVS30" s="88"/>
      <c r="AVT30" s="74"/>
      <c r="AVU30" s="62">
        <f>AVU29-AVU28</f>
        <v>38</v>
      </c>
      <c r="AVV30" s="88"/>
      <c r="AVW30" s="16"/>
      <c r="AVX30" s="74"/>
      <c r="AVY30" s="62">
        <f>AVY29-AVY28</f>
        <v>48</v>
      </c>
      <c r="AVZ30" s="88"/>
      <c r="AWA30" s="74"/>
      <c r="AWB30" s="62">
        <f>AWB29-AWB28</f>
        <v>56</v>
      </c>
      <c r="AWC30" s="88"/>
      <c r="AWD30" s="74"/>
      <c r="AWE30" s="62">
        <f>AWE29-AWE28</f>
        <v>64</v>
      </c>
      <c r="AWF30" s="88"/>
      <c r="AWG30" s="74"/>
      <c r="AWH30" s="62">
        <f>AWH29-AWH28</f>
        <v>80</v>
      </c>
      <c r="AWI30" s="88"/>
      <c r="AWJ30" s="54"/>
      <c r="AWK30" s="54"/>
      <c r="AWL30" s="16"/>
      <c r="AWM30" s="54"/>
      <c r="AWN30" s="54"/>
      <c r="AWO30" s="54"/>
      <c r="AWP30" s="54"/>
      <c r="AWQ30" s="54"/>
      <c r="AWR30" s="54"/>
      <c r="AWS30" s="16"/>
      <c r="AWT30" s="54"/>
      <c r="AWU30" s="54"/>
      <c r="AWV30" s="54"/>
      <c r="AWW30" s="54"/>
      <c r="AWX30" s="54"/>
      <c r="AWY30" s="54"/>
      <c r="AWZ30" s="16"/>
      <c r="AXA30" s="54"/>
      <c r="AXB30" s="54"/>
      <c r="AXC30" s="54"/>
      <c r="AXD30" s="54"/>
      <c r="AXE30" s="54"/>
      <c r="AXF30" s="54"/>
      <c r="AXG30" s="16"/>
      <c r="AXH30" s="54"/>
      <c r="AXI30" s="54"/>
      <c r="AXJ30" s="54"/>
      <c r="AXK30" s="54"/>
      <c r="AXL30" s="54"/>
      <c r="AXM30" s="54"/>
      <c r="AXN30" s="16"/>
      <c r="AXO30" s="54"/>
      <c r="AXP30" s="54"/>
      <c r="AXQ30" s="54"/>
      <c r="AXR30" s="54"/>
      <c r="AXS30" s="54"/>
      <c r="AXT30" s="54"/>
      <c r="AXU30" s="16"/>
      <c r="AXV30" s="54"/>
      <c r="AXW30" s="54"/>
      <c r="AXX30" s="54"/>
      <c r="AXY30" s="54"/>
      <c r="AXZ30" s="54"/>
      <c r="AYA30" s="54"/>
      <c r="AYB30" s="16"/>
      <c r="AYC30" s="54"/>
      <c r="AYD30" s="54"/>
      <c r="AYE30" s="54"/>
      <c r="AYF30" s="54"/>
      <c r="AYG30" s="54"/>
      <c r="AYH30" s="54"/>
      <c r="AYI30" s="16"/>
      <c r="AYJ30" s="54"/>
      <c r="AYK30" s="54"/>
      <c r="AYL30" s="54"/>
      <c r="AYM30" s="54"/>
      <c r="AYN30" s="54"/>
      <c r="AYO30" s="54"/>
      <c r="AYP30" s="16"/>
      <c r="AYQ30" s="54"/>
      <c r="AYR30" s="54"/>
      <c r="AYS30" s="54"/>
      <c r="AYT30" s="54"/>
      <c r="AYU30" s="54"/>
      <c r="AYV30" s="54"/>
      <c r="AYW30" s="16"/>
      <c r="AYX30" s="54"/>
      <c r="AYY30" s="54"/>
      <c r="AYZ30" s="54"/>
      <c r="AZA30" s="54"/>
      <c r="AZB30" s="54"/>
      <c r="AZC30" s="54"/>
      <c r="AZD30" s="16"/>
      <c r="AZE30" s="54"/>
      <c r="AZF30" s="54"/>
      <c r="AZG30" s="54"/>
      <c r="AZH30" s="54"/>
      <c r="AZI30" s="54"/>
      <c r="AZJ30" s="54"/>
      <c r="AZK30" s="16"/>
      <c r="AZL30" s="54"/>
      <c r="AZM30" s="54"/>
      <c r="AZN30" s="54"/>
      <c r="AZO30" s="54"/>
      <c r="AZP30" s="54"/>
      <c r="AZQ30" s="54"/>
      <c r="AZR30" s="16"/>
      <c r="AZS30" s="54"/>
      <c r="AZT30" s="54"/>
      <c r="AZU30" s="54"/>
      <c r="AZV30" s="54"/>
      <c r="AZW30" s="54"/>
      <c r="AZX30" s="54"/>
      <c r="AZY30" s="16"/>
      <c r="AZZ30" s="54"/>
      <c r="BAA30" s="54"/>
      <c r="BAB30" s="54"/>
      <c r="BAC30" s="54"/>
      <c r="BAD30" s="54"/>
      <c r="BAE30" s="54"/>
      <c r="BAF30" s="16"/>
      <c r="BAG30" s="54"/>
      <c r="BAH30" s="54"/>
      <c r="BAI30" s="54"/>
      <c r="BAJ30" s="54"/>
      <c r="BAK30" s="54"/>
      <c r="BAL30" s="54"/>
      <c r="BAM30" s="16"/>
      <c r="BAN30" s="54"/>
      <c r="BAO30" s="54"/>
      <c r="BAP30" s="54"/>
      <c r="BAQ30" s="54"/>
      <c r="BAR30" s="54"/>
      <c r="BAS30" s="54"/>
      <c r="BAT30" s="16"/>
    </row>
    <row r="31" spans="1:1398" ht="17.25" customHeight="1">
      <c r="A31" t="s">
        <v>911</v>
      </c>
      <c r="B31" t="s">
        <v>913</v>
      </c>
      <c r="D31" s="96" t="s">
        <v>21</v>
      </c>
      <c r="E31" s="47"/>
      <c r="F31" s="46"/>
      <c r="G31" s="63">
        <v>5457</v>
      </c>
      <c r="H31" s="47"/>
      <c r="I31" s="45"/>
      <c r="J31" s="46"/>
      <c r="K31" s="63">
        <f>G31+6</f>
        <v>5463</v>
      </c>
      <c r="L31" s="47"/>
      <c r="M31" s="46"/>
      <c r="N31" s="63">
        <f>K31+7</f>
        <v>5470</v>
      </c>
      <c r="O31" s="47"/>
      <c r="P31" s="46"/>
      <c r="Q31" s="63">
        <f>N31+5</f>
        <v>5475</v>
      </c>
      <c r="R31" s="47"/>
      <c r="S31" s="46"/>
      <c r="T31" s="63">
        <f>Q31+3</f>
        <v>5478</v>
      </c>
      <c r="U31" s="47"/>
      <c r="V31" s="46"/>
      <c r="W31" s="63">
        <f>T31+8</f>
        <v>5486</v>
      </c>
      <c r="X31" s="47"/>
      <c r="Y31" s="46"/>
      <c r="Z31" s="63">
        <f>W31+3</f>
        <v>5489</v>
      </c>
      <c r="AA31" s="47"/>
      <c r="AB31" s="45"/>
      <c r="AC31" s="46"/>
      <c r="AD31" s="63">
        <f>Z31+4</f>
        <v>5493</v>
      </c>
      <c r="AE31" s="47"/>
      <c r="AF31" s="46"/>
      <c r="AG31" s="63">
        <f>AD31+2</f>
        <v>5495</v>
      </c>
      <c r="AH31" s="47"/>
      <c r="AI31" s="46"/>
      <c r="AJ31" s="63">
        <f>AG31+2</f>
        <v>5497</v>
      </c>
      <c r="AK31" s="47"/>
      <c r="AL31" s="46"/>
      <c r="AM31" s="63">
        <f>AJ31+5</f>
        <v>5502</v>
      </c>
      <c r="AN31" s="47"/>
      <c r="AO31" s="46"/>
      <c r="AP31" s="63">
        <f>AM31+6</f>
        <v>5508</v>
      </c>
      <c r="AQ31" s="47"/>
      <c r="AR31" s="46"/>
      <c r="AS31" s="63">
        <f>AP31+2</f>
        <v>5510</v>
      </c>
      <c r="AT31" s="47"/>
      <c r="AU31" s="45"/>
      <c r="AV31" s="46"/>
      <c r="AW31" s="63">
        <f>AS31</f>
        <v>5510</v>
      </c>
      <c r="AX31" s="47"/>
      <c r="AY31" s="46"/>
      <c r="AZ31" s="63">
        <f>AW31</f>
        <v>5510</v>
      </c>
      <c r="BA31" s="47"/>
      <c r="BB31" s="46"/>
      <c r="BC31" s="63">
        <f>AZ31+8</f>
        <v>5518</v>
      </c>
      <c r="BD31" s="47"/>
      <c r="BE31" s="46"/>
      <c r="BF31" s="63">
        <f>BC31</f>
        <v>5518</v>
      </c>
      <c r="BG31" s="47"/>
      <c r="BH31" s="46"/>
      <c r="BI31" s="63">
        <f>BF31+4</f>
        <v>5522</v>
      </c>
      <c r="BJ31" s="47"/>
      <c r="BK31" s="46"/>
      <c r="BL31" s="63">
        <f>BI31+1</f>
        <v>5523</v>
      </c>
      <c r="BM31" s="47"/>
      <c r="BN31" s="45"/>
      <c r="BO31" s="46"/>
      <c r="BP31" s="63">
        <f>BL31+8</f>
        <v>5531</v>
      </c>
      <c r="BQ31" s="47"/>
      <c r="BR31" s="46"/>
      <c r="BS31" s="63">
        <f>BP31</f>
        <v>5531</v>
      </c>
      <c r="BT31" s="47"/>
      <c r="BU31" s="46"/>
      <c r="BV31" s="63">
        <f>BS31+4</f>
        <v>5535</v>
      </c>
      <c r="BW31" s="47"/>
      <c r="BX31" s="46"/>
      <c r="BY31" s="63">
        <f>BV31+3</f>
        <v>5538</v>
      </c>
      <c r="BZ31" s="47"/>
      <c r="CA31" s="46"/>
      <c r="CB31" s="63">
        <f>BY31+8</f>
        <v>5546</v>
      </c>
      <c r="CC31" s="47"/>
      <c r="CD31" s="46"/>
      <c r="CE31" s="63">
        <f>CB31+3</f>
        <v>5549</v>
      </c>
      <c r="CF31" s="47"/>
      <c r="CG31" s="45"/>
      <c r="CH31" s="45"/>
      <c r="CI31" s="46"/>
      <c r="CJ31" s="63">
        <f>CE31+5</f>
        <v>5554</v>
      </c>
      <c r="CK31" s="47"/>
      <c r="CL31" s="45"/>
      <c r="CM31" s="46"/>
      <c r="CN31" s="63">
        <f>CJ31+1</f>
        <v>5555</v>
      </c>
      <c r="CO31" s="47"/>
      <c r="CP31" s="46"/>
      <c r="CQ31" s="63">
        <f>CN31+2</f>
        <v>5557</v>
      </c>
      <c r="CR31" s="47"/>
      <c r="CS31" s="46"/>
      <c r="CT31" s="63">
        <f>CQ31+3</f>
        <v>5560</v>
      </c>
      <c r="CU31" s="47"/>
      <c r="CV31" s="45"/>
      <c r="CW31" s="46"/>
      <c r="CX31" s="63">
        <f>CT31+4</f>
        <v>5564</v>
      </c>
      <c r="CY31" s="47"/>
      <c r="CZ31" s="46"/>
      <c r="DA31" s="63">
        <f>CX31+3</f>
        <v>5567</v>
      </c>
      <c r="DB31" s="47"/>
      <c r="DC31" s="46"/>
      <c r="DD31" s="63">
        <f>DA31+4</f>
        <v>5571</v>
      </c>
      <c r="DE31" s="47"/>
      <c r="DF31" s="46"/>
      <c r="DG31" s="63">
        <f>DD31+2</f>
        <v>5573</v>
      </c>
      <c r="DH31" s="47"/>
      <c r="DI31" s="46"/>
      <c r="DJ31" s="63">
        <f>DG31+3</f>
        <v>5576</v>
      </c>
      <c r="DK31" s="47"/>
      <c r="DL31" s="45"/>
      <c r="DM31" s="45"/>
      <c r="DN31" s="46"/>
      <c r="DO31" s="63">
        <f>DJ31+3</f>
        <v>5579</v>
      </c>
      <c r="DP31" s="47"/>
      <c r="DQ31" s="46"/>
      <c r="DR31" s="63">
        <f>DO31+2</f>
        <v>5581</v>
      </c>
      <c r="DS31" s="47"/>
      <c r="DT31" s="46"/>
      <c r="DU31" s="63">
        <f>DR31+1</f>
        <v>5582</v>
      </c>
      <c r="DV31" s="47"/>
      <c r="DW31" s="46"/>
      <c r="DX31" s="63">
        <f>DU31+1</f>
        <v>5583</v>
      </c>
      <c r="DY31" s="47"/>
      <c r="DZ31" s="46"/>
      <c r="EA31" s="63">
        <f>DX31</f>
        <v>5583</v>
      </c>
      <c r="EB31" s="47"/>
      <c r="EC31" s="46"/>
      <c r="ED31" s="63">
        <f>EA31</f>
        <v>5583</v>
      </c>
      <c r="EE31" s="47"/>
      <c r="EF31" s="45"/>
      <c r="EG31" s="46"/>
      <c r="EH31" s="63">
        <f>ED31</f>
        <v>5583</v>
      </c>
      <c r="EI31" s="47"/>
      <c r="EJ31" s="46"/>
      <c r="EK31" s="63">
        <f>EH31+6</f>
        <v>5589</v>
      </c>
      <c r="EL31" s="47"/>
      <c r="EM31" s="46"/>
      <c r="EN31" s="63">
        <f>EK31</f>
        <v>5589</v>
      </c>
      <c r="EO31" s="47"/>
      <c r="EP31" s="46"/>
      <c r="EQ31" s="63">
        <f>EN31+1</f>
        <v>5590</v>
      </c>
      <c r="ER31" s="47"/>
      <c r="ES31" s="46"/>
      <c r="ET31" s="63">
        <f>EQ31+1</f>
        <v>5591</v>
      </c>
      <c r="EU31" s="47"/>
      <c r="EV31" s="46"/>
      <c r="EW31" s="63">
        <f>ET31</f>
        <v>5591</v>
      </c>
      <c r="EX31" s="47"/>
      <c r="EY31" s="46"/>
      <c r="EZ31" s="63">
        <f>EW31+1</f>
        <v>5592</v>
      </c>
      <c r="FA31" s="47"/>
      <c r="FB31" s="46"/>
      <c r="FC31" s="63">
        <f>EZ31+1</f>
        <v>5593</v>
      </c>
      <c r="FD31" s="47"/>
      <c r="FE31" s="46"/>
      <c r="FF31" s="63">
        <f>FC31</f>
        <v>5593</v>
      </c>
      <c r="FG31" s="47"/>
      <c r="FH31" s="46"/>
      <c r="FI31" s="63">
        <f>FF31</f>
        <v>5593</v>
      </c>
      <c r="FJ31" s="47"/>
      <c r="FK31" s="45"/>
      <c r="FL31" s="45"/>
      <c r="FM31" s="45"/>
      <c r="FN31" s="45"/>
      <c r="FO31" s="46"/>
      <c r="FP31" s="63">
        <f>FI31+3</f>
        <v>5596</v>
      </c>
      <c r="FQ31" s="47"/>
      <c r="FR31" s="46"/>
      <c r="FS31" s="63">
        <f>FP31+5</f>
        <v>5601</v>
      </c>
      <c r="FT31" s="47"/>
      <c r="FU31" s="46"/>
      <c r="FV31" s="63">
        <f>FS31+2</f>
        <v>5603</v>
      </c>
      <c r="FW31" s="47"/>
      <c r="FX31" s="45"/>
      <c r="FY31" s="46"/>
      <c r="FZ31" s="63">
        <f>FV31+6</f>
        <v>5609</v>
      </c>
      <c r="GA31" s="47"/>
      <c r="GB31" s="46"/>
      <c r="GC31" s="63">
        <f>FZ31+15</f>
        <v>5624</v>
      </c>
      <c r="GD31" s="47"/>
      <c r="GE31" s="45"/>
      <c r="GF31" s="46"/>
      <c r="GG31" s="63">
        <f>GC31+4</f>
        <v>5628</v>
      </c>
      <c r="GH31" s="47"/>
      <c r="GI31" s="46"/>
      <c r="GJ31" s="63">
        <f>GG31+10</f>
        <v>5638</v>
      </c>
      <c r="GK31" s="47"/>
      <c r="GL31" s="46"/>
      <c r="GM31" s="63">
        <f>GJ31+12</f>
        <v>5650</v>
      </c>
      <c r="GN31" s="47"/>
      <c r="GO31" s="46"/>
      <c r="GP31" s="63">
        <f>GM31+8</f>
        <v>5658</v>
      </c>
      <c r="GQ31" s="47"/>
      <c r="GR31" s="46"/>
      <c r="GS31" s="63">
        <f>GP31+1</f>
        <v>5659</v>
      </c>
      <c r="GT31" s="47"/>
      <c r="GU31" s="46"/>
      <c r="GV31" s="63">
        <f>GS31</f>
        <v>5659</v>
      </c>
      <c r="GW31" s="47"/>
      <c r="GX31" s="45"/>
      <c r="GY31" s="46"/>
      <c r="GZ31" s="63">
        <f>GV31+9</f>
        <v>5668</v>
      </c>
      <c r="HA31" s="47"/>
      <c r="HB31" s="46"/>
      <c r="HC31" s="63">
        <f>GZ31+5</f>
        <v>5673</v>
      </c>
      <c r="HD31" s="47"/>
      <c r="HE31" s="46"/>
      <c r="HF31" s="63">
        <f>HC31+10</f>
        <v>5683</v>
      </c>
      <c r="HG31" s="47"/>
      <c r="HH31" s="46"/>
      <c r="HI31" s="63">
        <f>HF31+10</f>
        <v>5693</v>
      </c>
      <c r="HJ31" s="47"/>
      <c r="HK31" s="46"/>
      <c r="HL31" s="63">
        <f>HI31+5</f>
        <v>5698</v>
      </c>
      <c r="HM31" s="47"/>
      <c r="HN31" s="46"/>
      <c r="HO31" s="63">
        <f>HL31+8</f>
        <v>5706</v>
      </c>
      <c r="HP31" s="47"/>
      <c r="HQ31" s="45"/>
      <c r="HR31" s="46"/>
      <c r="HS31" s="63">
        <f>HO31</f>
        <v>5706</v>
      </c>
      <c r="HT31" s="47"/>
      <c r="HU31" s="46"/>
      <c r="HV31" s="63">
        <f>HS31+5</f>
        <v>5711</v>
      </c>
      <c r="HW31" s="47"/>
      <c r="HX31" s="46"/>
      <c r="HY31" s="63">
        <f>HV31</f>
        <v>5711</v>
      </c>
      <c r="HZ31" s="47"/>
      <c r="IA31" s="46"/>
      <c r="IB31" s="63">
        <f>HY31</f>
        <v>5711</v>
      </c>
      <c r="IC31" s="47"/>
      <c r="ID31" s="46"/>
      <c r="IE31" s="63">
        <f>IB31</f>
        <v>5711</v>
      </c>
      <c r="IF31" s="47"/>
      <c r="IG31" s="46"/>
      <c r="IH31" s="63">
        <f>IE31</f>
        <v>5711</v>
      </c>
      <c r="II31" s="47"/>
      <c r="IJ31" s="45"/>
      <c r="IK31" s="46"/>
      <c r="IL31" s="63">
        <f>IH31+5</f>
        <v>5716</v>
      </c>
      <c r="IM31" s="47"/>
      <c r="IN31" s="46"/>
      <c r="IO31" s="63">
        <f>IL31</f>
        <v>5716</v>
      </c>
      <c r="IP31" s="47"/>
      <c r="IQ31" s="46"/>
      <c r="IR31" s="63">
        <f>IO31</f>
        <v>5716</v>
      </c>
      <c r="IS31" s="47"/>
      <c r="IT31" s="46"/>
      <c r="IU31" s="63">
        <f>IR31+4</f>
        <v>5720</v>
      </c>
      <c r="IV31" s="47"/>
      <c r="IW31" s="46"/>
      <c r="IX31" s="63">
        <f>IU31</f>
        <v>5720</v>
      </c>
      <c r="IY31" s="47"/>
      <c r="IZ31" s="46"/>
      <c r="JA31" s="63">
        <f>IX31+10</f>
        <v>5730</v>
      </c>
      <c r="JB31" s="47"/>
      <c r="JC31" s="45"/>
      <c r="JD31" s="46"/>
      <c r="JE31" s="63">
        <f>JA31</f>
        <v>5730</v>
      </c>
      <c r="JF31" s="47"/>
      <c r="JG31" s="46"/>
      <c r="JH31" s="63">
        <f>JE31</f>
        <v>5730</v>
      </c>
      <c r="JI31" s="47"/>
      <c r="JJ31" s="46"/>
      <c r="JK31" s="63">
        <f>JH31</f>
        <v>5730</v>
      </c>
      <c r="JL31" s="47"/>
      <c r="JM31" s="46"/>
      <c r="JN31" s="63">
        <f>JK31</f>
        <v>5730</v>
      </c>
      <c r="JO31" s="47"/>
      <c r="JP31" s="46"/>
      <c r="JQ31" s="63">
        <f>JN31+2</f>
        <v>5732</v>
      </c>
      <c r="JR31" s="47"/>
      <c r="JS31" s="46"/>
      <c r="JT31" s="63">
        <f>JQ31</f>
        <v>5732</v>
      </c>
      <c r="JU31" s="47"/>
      <c r="JV31" s="45"/>
      <c r="JW31" s="46"/>
      <c r="JX31" s="63">
        <f>JT31+4</f>
        <v>5736</v>
      </c>
      <c r="JY31" s="47"/>
      <c r="JZ31" s="46"/>
      <c r="KA31" s="63">
        <f>JX31+2</f>
        <v>5738</v>
      </c>
      <c r="KB31" s="47"/>
      <c r="KC31" s="46"/>
      <c r="KD31" s="63">
        <f>KA31+3</f>
        <v>5741</v>
      </c>
      <c r="KE31" s="47"/>
      <c r="KF31" s="46"/>
      <c r="KG31" s="63">
        <f>KD31+4</f>
        <v>5745</v>
      </c>
      <c r="KH31" s="47"/>
      <c r="KI31" s="46"/>
      <c r="KJ31" s="63">
        <f>KG31+2</f>
        <v>5747</v>
      </c>
      <c r="KK31" s="47"/>
      <c r="KL31" s="46"/>
      <c r="KM31" s="63">
        <f>KJ31+3</f>
        <v>5750</v>
      </c>
      <c r="KN31" s="47"/>
      <c r="KO31" s="45"/>
      <c r="KP31" s="46"/>
      <c r="KQ31" s="63">
        <f>KM31</f>
        <v>5750</v>
      </c>
      <c r="KR31" s="47"/>
      <c r="KS31" s="46"/>
      <c r="KT31" s="63">
        <f>KQ31+1</f>
        <v>5751</v>
      </c>
      <c r="KU31" s="47"/>
      <c r="KV31" s="46"/>
      <c r="KW31" s="63">
        <f>KT31</f>
        <v>5751</v>
      </c>
      <c r="KX31" s="47"/>
      <c r="KY31" s="46"/>
      <c r="KZ31" s="63">
        <f>KW31+2</f>
        <v>5753</v>
      </c>
      <c r="LA31" s="47"/>
      <c r="LB31" s="46"/>
      <c r="LC31" s="63">
        <f>KZ31+4</f>
        <v>5757</v>
      </c>
      <c r="LD31" s="47"/>
      <c r="LE31" s="46"/>
      <c r="LF31" s="63">
        <f>LC31+2</f>
        <v>5759</v>
      </c>
      <c r="LG31" s="47"/>
      <c r="LH31" s="46"/>
      <c r="LI31" s="63">
        <f>LF31+5</f>
        <v>5764</v>
      </c>
      <c r="LJ31" s="47"/>
      <c r="LK31" s="46"/>
      <c r="LL31" s="63">
        <f>LI31</f>
        <v>5764</v>
      </c>
      <c r="LM31" s="47"/>
      <c r="LN31" s="45"/>
      <c r="LO31" s="45"/>
      <c r="LP31" s="45"/>
      <c r="LQ31" s="45"/>
      <c r="LR31" s="45"/>
      <c r="LS31" s="45"/>
      <c r="LT31" s="46"/>
      <c r="LU31" s="63">
        <f>LL31+2</f>
        <v>5766</v>
      </c>
      <c r="LV31" s="47"/>
      <c r="LW31" s="46"/>
      <c r="LX31" s="63">
        <f>LU31+6</f>
        <v>5772</v>
      </c>
      <c r="LY31" s="47"/>
      <c r="LZ31" s="46"/>
      <c r="MA31" s="63">
        <f>LX31+4</f>
        <v>5776</v>
      </c>
      <c r="MB31" s="47"/>
      <c r="MC31" s="46"/>
      <c r="MD31" s="63">
        <f>MA31+8</f>
        <v>5784</v>
      </c>
      <c r="ME31" s="47"/>
      <c r="MF31" s="46"/>
      <c r="MG31" s="63">
        <f>MD31+3</f>
        <v>5787</v>
      </c>
      <c r="MH31" s="47"/>
      <c r="MI31" s="46"/>
      <c r="MJ31" s="63">
        <f>MG31+11</f>
        <v>5798</v>
      </c>
      <c r="MK31" s="47"/>
      <c r="ML31" s="45"/>
      <c r="MM31" s="46"/>
      <c r="MN31" s="63">
        <f>MJ31+4</f>
        <v>5802</v>
      </c>
      <c r="MO31" s="47"/>
      <c r="MP31" s="46"/>
      <c r="MQ31" s="63">
        <f>MN31+5</f>
        <v>5807</v>
      </c>
      <c r="MR31" s="47"/>
      <c r="MS31" s="46"/>
      <c r="MT31" s="63">
        <f>MQ31+2</f>
        <v>5809</v>
      </c>
      <c r="MU31" s="47"/>
      <c r="MV31" s="46"/>
      <c r="MW31" s="63">
        <f>MT31+1</f>
        <v>5810</v>
      </c>
      <c r="MX31" s="47"/>
      <c r="MY31" s="46"/>
      <c r="MZ31" s="63">
        <f>MW31+2</f>
        <v>5812</v>
      </c>
      <c r="NA31" s="47"/>
      <c r="NB31" s="46"/>
      <c r="NC31" s="63">
        <f>MZ31+2</f>
        <v>5814</v>
      </c>
      <c r="ND31" s="47"/>
      <c r="NE31" s="45"/>
      <c r="NF31" s="46"/>
      <c r="NG31" s="63">
        <f>NC31+7</f>
        <v>5821</v>
      </c>
      <c r="NH31" s="47"/>
      <c r="NI31" s="46"/>
      <c r="NJ31" s="63">
        <f>NG31+4</f>
        <v>5825</v>
      </c>
      <c r="NK31" s="47"/>
      <c r="NL31" s="46"/>
      <c r="NM31" s="63">
        <f>NJ31+4</f>
        <v>5829</v>
      </c>
      <c r="NN31" s="47"/>
      <c r="NO31" s="46"/>
      <c r="NP31" s="63">
        <f>NM31</f>
        <v>5829</v>
      </c>
      <c r="NQ31" s="47"/>
      <c r="NR31" s="46"/>
      <c r="NS31" s="63">
        <f>NP31</f>
        <v>5829</v>
      </c>
      <c r="NT31" s="47"/>
      <c r="NU31" s="46"/>
      <c r="NV31" s="63">
        <f>NS31+2</f>
        <v>5831</v>
      </c>
      <c r="NW31" s="47"/>
      <c r="NX31" s="45"/>
      <c r="NY31" s="46"/>
      <c r="NZ31" s="63">
        <f>NV31+2</f>
        <v>5833</v>
      </c>
      <c r="OA31" s="47"/>
      <c r="OB31" s="46"/>
      <c r="OC31" s="63">
        <f>NZ31+1</f>
        <v>5834</v>
      </c>
      <c r="OD31" s="47"/>
      <c r="OE31" s="46"/>
      <c r="OF31" s="63">
        <f>OC31+1</f>
        <v>5835</v>
      </c>
      <c r="OG31" s="47"/>
      <c r="OH31" s="46"/>
      <c r="OI31" s="63">
        <f>OF31+1</f>
        <v>5836</v>
      </c>
      <c r="OJ31" s="47"/>
      <c r="OK31" s="46"/>
      <c r="OL31" s="63">
        <f>OI31+4</f>
        <v>5840</v>
      </c>
      <c r="OM31" s="47"/>
      <c r="ON31" s="46"/>
      <c r="OO31" s="63">
        <f>OL31+14</f>
        <v>5854</v>
      </c>
      <c r="OP31" s="47"/>
      <c r="OQ31" s="45"/>
      <c r="OR31" s="46"/>
      <c r="OS31" s="63">
        <f>OO31+1</f>
        <v>5855</v>
      </c>
      <c r="OT31" s="47"/>
      <c r="OU31" s="46"/>
      <c r="OV31" s="63">
        <f>OS31+4</f>
        <v>5859</v>
      </c>
      <c r="OW31" s="47"/>
      <c r="OX31" s="46"/>
      <c r="OY31" s="63">
        <f>OV31+5</f>
        <v>5864</v>
      </c>
      <c r="OZ31" s="47"/>
      <c r="PA31" s="46"/>
      <c r="PB31" s="63">
        <f>OY31</f>
        <v>5864</v>
      </c>
      <c r="PC31" s="47"/>
      <c r="PD31" s="46"/>
      <c r="PE31" s="63">
        <f>PB31+5</f>
        <v>5869</v>
      </c>
      <c r="PF31" s="47"/>
      <c r="PG31" s="46"/>
      <c r="PH31" s="63">
        <f>PE31+1</f>
        <v>5870</v>
      </c>
      <c r="PI31" s="47"/>
      <c r="PJ31" s="45"/>
      <c r="PK31" s="46"/>
      <c r="PL31" s="63">
        <f>PH31+4</f>
        <v>5874</v>
      </c>
      <c r="PM31" s="47"/>
      <c r="PN31" s="46"/>
      <c r="PO31" s="63">
        <f>PL31+2</f>
        <v>5876</v>
      </c>
      <c r="PP31" s="47"/>
      <c r="PQ31" s="46"/>
      <c r="PR31" s="63">
        <f>PO31+1</f>
        <v>5877</v>
      </c>
      <c r="PS31" s="47"/>
      <c r="PT31" s="46"/>
      <c r="PU31" s="63">
        <f>PR31+2</f>
        <v>5879</v>
      </c>
      <c r="PV31" s="47"/>
      <c r="PW31" s="46"/>
      <c r="PX31" s="63">
        <f>PU31+3</f>
        <v>5882</v>
      </c>
      <c r="PY31" s="47"/>
      <c r="PZ31" s="46"/>
      <c r="QA31" s="63">
        <f>PX31</f>
        <v>5882</v>
      </c>
      <c r="QB31" s="47"/>
      <c r="QC31" s="45"/>
      <c r="QD31" s="46"/>
      <c r="QE31" s="63">
        <f>QA31+12</f>
        <v>5894</v>
      </c>
      <c r="QF31" s="47"/>
      <c r="QG31" s="46"/>
      <c r="QH31" s="63">
        <f>QE31+3</f>
        <v>5897</v>
      </c>
      <c r="QI31" s="47"/>
      <c r="QJ31" s="46"/>
      <c r="QK31" s="63">
        <f>QH31+3</f>
        <v>5900</v>
      </c>
      <c r="QL31" s="47"/>
      <c r="QM31" s="46"/>
      <c r="QN31" s="63">
        <f>QK31+2</f>
        <v>5902</v>
      </c>
      <c r="QO31" s="47"/>
      <c r="QP31" s="46"/>
      <c r="QQ31" s="63">
        <f>QN31</f>
        <v>5902</v>
      </c>
      <c r="QR31" s="47"/>
      <c r="QS31" s="46"/>
      <c r="QT31" s="63">
        <f>QQ31</f>
        <v>5902</v>
      </c>
      <c r="QU31" s="47"/>
      <c r="QV31" s="45"/>
      <c r="QW31" s="46"/>
      <c r="QX31" s="63">
        <f>QT31+1</f>
        <v>5903</v>
      </c>
      <c r="QY31" s="47"/>
      <c r="QZ31" s="46"/>
      <c r="RA31" s="63">
        <f>QX31+1</f>
        <v>5904</v>
      </c>
      <c r="RB31" s="47"/>
      <c r="RC31" s="45"/>
      <c r="RD31" s="46"/>
      <c r="RE31" s="63">
        <f>RA31+1</f>
        <v>5905</v>
      </c>
      <c r="RF31" s="47"/>
      <c r="RG31" s="46"/>
      <c r="RH31" s="63">
        <f>RE31+6</f>
        <v>5911</v>
      </c>
      <c r="RI31" s="47"/>
      <c r="RJ31" s="46"/>
      <c r="RK31" s="63">
        <f>RH31+7</f>
        <v>5918</v>
      </c>
      <c r="RL31" s="47"/>
      <c r="RM31" s="45"/>
      <c r="RN31" s="46"/>
      <c r="RO31" s="63">
        <f>RK31+7</f>
        <v>5925</v>
      </c>
      <c r="RP31" s="47"/>
      <c r="RQ31" s="46"/>
      <c r="RR31" s="63">
        <f>RO31</f>
        <v>5925</v>
      </c>
      <c r="RS31" s="47"/>
      <c r="RT31" s="46"/>
      <c r="RU31" s="63">
        <f>RR31</f>
        <v>5925</v>
      </c>
      <c r="RV31" s="47"/>
      <c r="RW31" s="46"/>
      <c r="RX31" s="63">
        <f>RU31+3</f>
        <v>5928</v>
      </c>
      <c r="RY31" s="47"/>
      <c r="RZ31" s="46"/>
      <c r="SA31" s="63">
        <f>RX31</f>
        <v>5928</v>
      </c>
      <c r="SB31" s="47"/>
      <c r="SC31" s="46"/>
      <c r="SD31" s="63">
        <f>SA31+2</f>
        <v>5930</v>
      </c>
      <c r="SE31" s="47"/>
      <c r="SF31" s="46"/>
      <c r="SG31" s="63">
        <f>SD31</f>
        <v>5930</v>
      </c>
      <c r="SH31" s="47"/>
      <c r="SI31" s="46"/>
      <c r="SJ31" s="63">
        <f>SG31</f>
        <v>5930</v>
      </c>
      <c r="SK31" s="47"/>
      <c r="SL31" s="46"/>
      <c r="SM31" s="63">
        <f>SJ31+4</f>
        <v>5934</v>
      </c>
      <c r="SN31" s="47"/>
      <c r="SO31" s="46"/>
      <c r="SP31" s="63">
        <f>SM31+1</f>
        <v>5935</v>
      </c>
      <c r="SQ31" s="47"/>
      <c r="SR31" s="45"/>
      <c r="SS31" s="45"/>
      <c r="ST31" s="46"/>
      <c r="SU31" s="63">
        <f>SP31+1</f>
        <v>5936</v>
      </c>
      <c r="SV31" s="47"/>
      <c r="SW31" s="46"/>
      <c r="SX31" s="63">
        <f>SU31+6</f>
        <v>5942</v>
      </c>
      <c r="SY31" s="47"/>
      <c r="SZ31" s="46"/>
      <c r="TA31" s="63">
        <f>SX31+1</f>
        <v>5943</v>
      </c>
      <c r="TB31" s="47"/>
      <c r="TC31" s="46"/>
      <c r="TD31" s="63">
        <f>TA31</f>
        <v>5943</v>
      </c>
      <c r="TE31" s="47"/>
      <c r="TF31" s="46"/>
      <c r="TG31" s="63">
        <f>TD31+2</f>
        <v>5945</v>
      </c>
      <c r="TH31" s="47"/>
      <c r="TI31" s="46"/>
      <c r="TJ31" s="63">
        <f>TG31+4</f>
        <v>5949</v>
      </c>
      <c r="TK31" s="47"/>
      <c r="TL31" s="46"/>
      <c r="TM31" s="63">
        <f>TJ31+5</f>
        <v>5954</v>
      </c>
      <c r="TN31" s="47"/>
      <c r="TO31" s="46"/>
      <c r="TP31" s="63">
        <f>TM31+2</f>
        <v>5956</v>
      </c>
      <c r="TQ31" s="47"/>
      <c r="TR31" s="45"/>
      <c r="TS31" s="46"/>
      <c r="TT31" s="63">
        <f>TP31+1</f>
        <v>5957</v>
      </c>
      <c r="TU31" s="47"/>
      <c r="TV31" s="46"/>
      <c r="TW31" s="63">
        <f>TT31+1</f>
        <v>5958</v>
      </c>
      <c r="TX31" s="47"/>
      <c r="TY31" s="46"/>
      <c r="TZ31" s="63">
        <f>TW31</f>
        <v>5958</v>
      </c>
      <c r="UA31" s="47"/>
      <c r="UB31" s="46"/>
      <c r="UC31" s="63">
        <f>TZ31+6</f>
        <v>5964</v>
      </c>
      <c r="UD31" s="47"/>
      <c r="UE31" s="46"/>
      <c r="UF31" s="63">
        <f>UC31</f>
        <v>5964</v>
      </c>
      <c r="UG31" s="47"/>
      <c r="UH31" s="46"/>
      <c r="UI31" s="63">
        <f>UF31+1</f>
        <v>5965</v>
      </c>
      <c r="UJ31" s="47"/>
      <c r="UK31" s="45"/>
      <c r="UL31" s="45"/>
      <c r="UM31" s="46"/>
      <c r="UN31" s="63">
        <f>UI31+4</f>
        <v>5969</v>
      </c>
      <c r="UO31" s="47"/>
      <c r="UP31" s="46"/>
      <c r="UQ31" s="63">
        <f>UN31+4</f>
        <v>5973</v>
      </c>
      <c r="UR31" s="47"/>
      <c r="US31" s="46"/>
      <c r="UT31" s="63">
        <f>UQ31+5</f>
        <v>5978</v>
      </c>
      <c r="UU31" s="47"/>
      <c r="UV31" s="46"/>
      <c r="UW31" s="63">
        <f>UT31+2</f>
        <v>5980</v>
      </c>
      <c r="UX31" s="47"/>
      <c r="UY31" s="46"/>
      <c r="UZ31" s="63">
        <f>UW31+2</f>
        <v>5982</v>
      </c>
      <c r="VA31" s="47"/>
      <c r="VB31" s="45"/>
      <c r="VC31" s="46"/>
      <c r="VD31" s="63">
        <f>UZ31+2</f>
        <v>5984</v>
      </c>
      <c r="VE31" s="47"/>
      <c r="VF31" s="46"/>
      <c r="VG31" s="63">
        <f>VD31+4</f>
        <v>5988</v>
      </c>
      <c r="VH31" s="47"/>
      <c r="VI31" s="46"/>
      <c r="VJ31" s="63">
        <f>VG31+6</f>
        <v>5994</v>
      </c>
      <c r="VK31" s="47"/>
      <c r="VL31" s="46"/>
      <c r="VM31" s="63">
        <f>VJ31+2</f>
        <v>5996</v>
      </c>
      <c r="VN31" s="47"/>
      <c r="VO31" s="46"/>
      <c r="VP31" s="63">
        <f>VM31+4</f>
        <v>6000</v>
      </c>
      <c r="VQ31" s="47"/>
      <c r="VR31" s="46"/>
      <c r="VS31" s="63">
        <f>VP31+2</f>
        <v>6002</v>
      </c>
      <c r="VT31" s="47"/>
      <c r="VU31" s="45"/>
      <c r="VV31" s="45"/>
      <c r="VW31" s="46"/>
      <c r="VX31" s="63">
        <f>VS31+13</f>
        <v>6015</v>
      </c>
      <c r="VY31" s="47"/>
      <c r="VZ31" s="46"/>
      <c r="WA31" s="63">
        <f>VX31+4</f>
        <v>6019</v>
      </c>
      <c r="WB31" s="47"/>
      <c r="WC31" s="46"/>
      <c r="WD31" s="63">
        <f>WA31+3</f>
        <v>6022</v>
      </c>
      <c r="WE31" s="47"/>
      <c r="WF31" s="46"/>
      <c r="WG31" s="63">
        <f>WD31+2</f>
        <v>6024</v>
      </c>
      <c r="WH31" s="47"/>
      <c r="WI31" s="46"/>
      <c r="WJ31" s="63">
        <f>WG31+14</f>
        <v>6038</v>
      </c>
      <c r="WK31" s="47"/>
      <c r="WL31" s="46"/>
      <c r="WM31" s="63">
        <f>WJ31+2</f>
        <v>6040</v>
      </c>
      <c r="WN31" s="47"/>
      <c r="WO31" s="46"/>
      <c r="WP31" s="63">
        <f>WM31+2</f>
        <v>6042</v>
      </c>
      <c r="WQ31" s="47"/>
      <c r="WR31" s="46"/>
      <c r="WS31" s="63">
        <f>WP31+1</f>
        <v>6043</v>
      </c>
      <c r="WT31" s="47"/>
      <c r="WU31" s="46"/>
      <c r="WV31" s="63">
        <f>WS31</f>
        <v>6043</v>
      </c>
      <c r="WW31" s="47"/>
      <c r="WX31" s="46"/>
      <c r="WY31" s="63">
        <f>WV31+1</f>
        <v>6044</v>
      </c>
      <c r="WZ31" s="47"/>
      <c r="XA31" s="46"/>
      <c r="XB31" s="63">
        <f>WY31</f>
        <v>6044</v>
      </c>
      <c r="XC31" s="47"/>
      <c r="XD31" s="46"/>
      <c r="XE31" s="63">
        <f>XB31+9</f>
        <v>6053</v>
      </c>
      <c r="XF31" s="47"/>
      <c r="XG31" s="45"/>
      <c r="XH31" s="46"/>
      <c r="XI31" s="63">
        <f>XE31+1</f>
        <v>6054</v>
      </c>
      <c r="XJ31" s="47"/>
      <c r="XK31" s="46"/>
      <c r="XL31" s="63">
        <f>XI31+6</f>
        <v>6060</v>
      </c>
      <c r="XM31" s="47"/>
      <c r="XN31" s="46"/>
      <c r="XO31" s="63">
        <f>XL31</f>
        <v>6060</v>
      </c>
      <c r="XP31" s="47"/>
      <c r="XQ31" s="46"/>
      <c r="XR31" s="63">
        <f>XO31+3</f>
        <v>6063</v>
      </c>
      <c r="XS31" s="47"/>
      <c r="XT31" s="46"/>
      <c r="XU31" s="63">
        <f>XR31+7</f>
        <v>6070</v>
      </c>
      <c r="XV31" s="47"/>
      <c r="XW31" s="46"/>
      <c r="XX31" s="63">
        <f>XU31+4</f>
        <v>6074</v>
      </c>
      <c r="XY31" s="47"/>
      <c r="XZ31" s="46"/>
      <c r="YA31" s="63">
        <f>XX31+4</f>
        <v>6078</v>
      </c>
      <c r="YB31" s="47"/>
      <c r="YC31" s="46"/>
      <c r="YD31" s="63">
        <f>YA31+2</f>
        <v>6080</v>
      </c>
      <c r="YE31" s="47"/>
      <c r="YF31" s="46"/>
      <c r="YG31" s="63">
        <f>YD31+2</f>
        <v>6082</v>
      </c>
      <c r="YH31" s="47"/>
      <c r="YI31" s="46"/>
      <c r="YJ31" s="63">
        <f>YG31+6</f>
        <v>6088</v>
      </c>
      <c r="YK31" s="47"/>
      <c r="YL31" s="46"/>
      <c r="YM31" s="63">
        <f>YJ31+3</f>
        <v>6091</v>
      </c>
      <c r="YN31" s="47"/>
      <c r="YO31" s="46"/>
      <c r="YP31" s="63">
        <f>YM31+7</f>
        <v>6098</v>
      </c>
      <c r="YQ31" s="47"/>
      <c r="YR31" s="46"/>
      <c r="YS31" s="63">
        <f>YP31+1</f>
        <v>6099</v>
      </c>
      <c r="YT31" s="47"/>
      <c r="YU31" s="45"/>
      <c r="YV31" s="46"/>
      <c r="YW31" s="63">
        <f>YS31+5</f>
        <v>6104</v>
      </c>
      <c r="YX31" s="47"/>
      <c r="YY31" s="46"/>
      <c r="YZ31" s="63">
        <f>YW31+1</f>
        <v>6105</v>
      </c>
      <c r="ZA31" s="47"/>
      <c r="ZB31" s="46"/>
      <c r="ZC31" s="63">
        <f>YZ31+7</f>
        <v>6112</v>
      </c>
      <c r="ZD31" s="47"/>
      <c r="ZE31" s="46"/>
      <c r="ZF31" s="63">
        <f>ZC31+3</f>
        <v>6115</v>
      </c>
      <c r="ZG31" s="47"/>
      <c r="ZH31" s="46"/>
      <c r="ZI31" s="63">
        <f>ZF31+9</f>
        <v>6124</v>
      </c>
      <c r="ZJ31" s="47"/>
      <c r="ZK31" s="46"/>
      <c r="ZL31" s="63">
        <f>ZI31+7</f>
        <v>6131</v>
      </c>
      <c r="ZM31" s="47"/>
      <c r="ZN31" s="46"/>
      <c r="ZO31" s="63">
        <f>ZL31+4</f>
        <v>6135</v>
      </c>
      <c r="ZP31" s="47"/>
      <c r="ZQ31" s="46"/>
      <c r="ZR31" s="63">
        <f>ZO31+3</f>
        <v>6138</v>
      </c>
      <c r="ZS31" s="47"/>
      <c r="ZT31" s="46"/>
      <c r="ZU31" s="63">
        <f>ZR31+4</f>
        <v>6142</v>
      </c>
      <c r="ZV31" s="47"/>
      <c r="ZW31" s="46"/>
      <c r="ZX31" s="63">
        <f>ZU31</f>
        <v>6142</v>
      </c>
      <c r="ZY31" s="47"/>
      <c r="ZZ31" s="46"/>
      <c r="AAA31" s="63">
        <f>ZX31</f>
        <v>6142</v>
      </c>
      <c r="AAB31" s="47"/>
      <c r="AAC31" s="46"/>
      <c r="AAD31" s="63">
        <f>AAA31</f>
        <v>6142</v>
      </c>
      <c r="AAE31" s="47"/>
      <c r="AAF31" s="46"/>
      <c r="AAG31" s="63">
        <f>AAD31+1</f>
        <v>6143</v>
      </c>
      <c r="AAH31" s="47"/>
      <c r="AAI31" s="45"/>
      <c r="AAJ31" s="46"/>
      <c r="AAK31" s="63">
        <f>AAG31</f>
        <v>6143</v>
      </c>
      <c r="AAL31" s="47"/>
      <c r="AAM31" s="46"/>
      <c r="AAN31" s="63">
        <f>AAK31+3</f>
        <v>6146</v>
      </c>
      <c r="AAO31" s="47"/>
      <c r="AAP31" s="46"/>
      <c r="AAQ31" s="63">
        <f>AAN31+2</f>
        <v>6148</v>
      </c>
      <c r="AAR31" s="47"/>
      <c r="AAS31" s="46"/>
      <c r="AAT31" s="63">
        <f>AAQ31+3</f>
        <v>6151</v>
      </c>
      <c r="AAU31" s="47"/>
      <c r="AAV31" s="46"/>
      <c r="AAW31" s="63">
        <f>AAT31</f>
        <v>6151</v>
      </c>
      <c r="AAX31" s="47"/>
      <c r="AAY31" s="46"/>
      <c r="AAZ31" s="63">
        <f>AAW31+12</f>
        <v>6163</v>
      </c>
      <c r="ABA31" s="47"/>
      <c r="ABB31" s="45"/>
      <c r="ABC31" s="46"/>
      <c r="ABD31" s="63">
        <f>AAZ31+7</f>
        <v>6170</v>
      </c>
      <c r="ABE31" s="47"/>
      <c r="ABF31" s="46"/>
      <c r="ABG31" s="63">
        <f>ABD31+3</f>
        <v>6173</v>
      </c>
      <c r="ABH31" s="47"/>
      <c r="ABI31" s="46"/>
      <c r="ABJ31" s="63">
        <f>ABG31+1</f>
        <v>6174</v>
      </c>
      <c r="ABK31" s="47"/>
      <c r="ABL31" s="46"/>
      <c r="ABM31" s="63">
        <f>ABJ31</f>
        <v>6174</v>
      </c>
      <c r="ABN31" s="47"/>
      <c r="ABO31" s="46"/>
      <c r="ABP31" s="63">
        <f>ABM31</f>
        <v>6174</v>
      </c>
      <c r="ABQ31" s="47"/>
      <c r="ABR31" s="46"/>
      <c r="ABS31" s="63">
        <f>ABP31+5</f>
        <v>6179</v>
      </c>
      <c r="ABT31" s="47"/>
      <c r="ABU31" s="45"/>
      <c r="ABV31" s="46"/>
      <c r="ABW31" s="63">
        <f>ABS31+2</f>
        <v>6181</v>
      </c>
      <c r="ABX31" s="47"/>
      <c r="ABY31" s="46"/>
      <c r="ABZ31" s="63">
        <f>ABW31+11</f>
        <v>6192</v>
      </c>
      <c r="ACA31" s="47"/>
      <c r="ACB31" s="46"/>
      <c r="ACC31" s="63">
        <f>ABZ31</f>
        <v>6192</v>
      </c>
      <c r="ACD31" s="47"/>
      <c r="ACE31" s="46"/>
      <c r="ACF31" s="63">
        <f>ACC31</f>
        <v>6192</v>
      </c>
      <c r="ACG31" s="47"/>
      <c r="ACH31" s="46"/>
      <c r="ACI31" s="63">
        <f>ACF31+2</f>
        <v>6194</v>
      </c>
      <c r="ACJ31" s="47"/>
      <c r="ACK31" s="46"/>
      <c r="ACL31" s="63">
        <f>ACI31</f>
        <v>6194</v>
      </c>
      <c r="ACM31" s="47"/>
      <c r="ACN31" s="45"/>
      <c r="ACO31" s="46"/>
      <c r="ACP31" s="63">
        <f>ACL31+14</f>
        <v>6208</v>
      </c>
      <c r="ACQ31" s="47"/>
      <c r="ACR31" s="46"/>
      <c r="ACS31" s="63">
        <f>ACP31+2</f>
        <v>6210</v>
      </c>
      <c r="ACT31" s="47"/>
      <c r="ACU31" s="46"/>
      <c r="ACV31" s="63">
        <f>ACS31</f>
        <v>6210</v>
      </c>
      <c r="ACW31" s="47"/>
      <c r="ACX31" s="46"/>
      <c r="ACY31" s="63">
        <f>ACV31+1</f>
        <v>6211</v>
      </c>
      <c r="ACZ31" s="47"/>
      <c r="ADA31" s="46"/>
      <c r="ADB31" s="63">
        <f>ACY31</f>
        <v>6211</v>
      </c>
      <c r="ADC31" s="47"/>
      <c r="ADD31" s="46"/>
      <c r="ADE31" s="63">
        <f>ADB31+1</f>
        <v>6212</v>
      </c>
      <c r="ADF31" s="47"/>
      <c r="ADG31" s="45"/>
      <c r="ADH31" s="46"/>
      <c r="ADI31" s="63">
        <f>ADE31+4</f>
        <v>6216</v>
      </c>
      <c r="ADJ31" s="47"/>
      <c r="ADK31" s="46"/>
      <c r="ADL31" s="63">
        <f>ADI31</f>
        <v>6216</v>
      </c>
      <c r="ADM31" s="47"/>
      <c r="ADN31" s="46"/>
      <c r="ADO31" s="63">
        <f>ADL31+3</f>
        <v>6219</v>
      </c>
      <c r="ADP31" s="47"/>
      <c r="ADQ31" s="46"/>
      <c r="ADR31" s="63">
        <f>ADO31+7</f>
        <v>6226</v>
      </c>
      <c r="ADS31" s="47"/>
      <c r="ADT31" s="46"/>
      <c r="ADU31" s="63">
        <f>ADR31+2</f>
        <v>6228</v>
      </c>
      <c r="ADV31" s="47"/>
      <c r="ADW31" s="45"/>
      <c r="ADX31" s="45"/>
      <c r="ADY31" s="45"/>
      <c r="ADZ31" s="46"/>
      <c r="AEA31" s="63">
        <f>ADU31+6</f>
        <v>6234</v>
      </c>
      <c r="AEB31" s="47"/>
      <c r="AEC31" s="46"/>
      <c r="AED31" s="63">
        <f>AEA31+5</f>
        <v>6239</v>
      </c>
      <c r="AEE31" s="47"/>
      <c r="AEF31" s="46"/>
      <c r="AEG31" s="63">
        <f>AED31+2</f>
        <v>6241</v>
      </c>
      <c r="AEH31" s="47"/>
      <c r="AEI31" s="46"/>
      <c r="AEJ31" s="45"/>
      <c r="AEK31" s="47"/>
      <c r="AEL31" s="46"/>
      <c r="AEM31" s="63">
        <f>AEG31+2</f>
        <v>6243</v>
      </c>
      <c r="AEN31" s="47"/>
      <c r="AEO31" s="45"/>
      <c r="AEP31" s="46"/>
      <c r="AEQ31" s="63">
        <f>AEM31+11</f>
        <v>6254</v>
      </c>
      <c r="AER31" s="47"/>
      <c r="AES31" s="46"/>
      <c r="AET31" s="63">
        <f>AEQ31+1</f>
        <v>6255</v>
      </c>
      <c r="AEU31" s="47"/>
      <c r="AEV31" s="46"/>
      <c r="AEW31" s="63">
        <f>AET31+7</f>
        <v>6262</v>
      </c>
      <c r="AEX31" s="47"/>
      <c r="AEY31" s="46"/>
      <c r="AEZ31" s="63">
        <f>AEW31+5</f>
        <v>6267</v>
      </c>
      <c r="AFA31" s="47"/>
      <c r="AFB31" s="46"/>
      <c r="AFC31" s="63">
        <f>AEZ31+1</f>
        <v>6268</v>
      </c>
      <c r="AFD31" s="47"/>
      <c r="AFE31" s="46"/>
      <c r="AFF31" s="63">
        <f>AFC31</f>
        <v>6268</v>
      </c>
      <c r="AFG31" s="47"/>
      <c r="AFH31" s="45"/>
      <c r="AFI31" s="46"/>
      <c r="AFJ31" s="63">
        <f>AFF31+15</f>
        <v>6283</v>
      </c>
      <c r="AFK31" s="47"/>
      <c r="AFL31" s="46"/>
      <c r="AFM31" s="63">
        <f>AFJ31+8</f>
        <v>6291</v>
      </c>
      <c r="AFN31" s="47"/>
      <c r="AFO31" s="46"/>
      <c r="AFP31" s="63">
        <f>AFM31+12</f>
        <v>6303</v>
      </c>
      <c r="AFQ31" s="47"/>
      <c r="AFR31" s="46"/>
      <c r="AFS31" s="63">
        <f>AFP31+7</f>
        <v>6310</v>
      </c>
      <c r="AFT31" s="47"/>
      <c r="AFU31" s="46"/>
      <c r="AFV31" s="63">
        <f>AFS31+1</f>
        <v>6311</v>
      </c>
      <c r="AFW31" s="47"/>
      <c r="AFX31" s="46"/>
      <c r="AFY31" s="63">
        <f>AFV31</f>
        <v>6311</v>
      </c>
      <c r="AFZ31" s="47"/>
      <c r="AGA31" s="46"/>
      <c r="AGB31" s="63">
        <f>AFY31</f>
        <v>6311</v>
      </c>
      <c r="AGC31" s="47"/>
      <c r="AGD31" s="46"/>
      <c r="AGE31" s="63">
        <f>AGB31</f>
        <v>6311</v>
      </c>
      <c r="AGF31" s="47"/>
      <c r="AGG31" s="46"/>
      <c r="AGH31" s="63">
        <f>AGE31+4</f>
        <v>6315</v>
      </c>
      <c r="AGI31" s="47"/>
      <c r="AGJ31" s="46"/>
      <c r="AGK31" s="63">
        <f>AGH31</f>
        <v>6315</v>
      </c>
      <c r="AGL31" s="47"/>
      <c r="AGM31" s="46"/>
      <c r="AGN31" s="63">
        <f>AGK31+5</f>
        <v>6320</v>
      </c>
      <c r="AGO31" s="47"/>
      <c r="AGP31" s="46"/>
      <c r="AGQ31" s="63">
        <f>AGN31+1</f>
        <v>6321</v>
      </c>
      <c r="AGR31" s="47"/>
      <c r="AGS31" s="46"/>
      <c r="AGT31" s="63">
        <f>AGQ31+1</f>
        <v>6322</v>
      </c>
      <c r="AGU31" s="47"/>
      <c r="AGV31" s="45"/>
      <c r="AGW31" s="46"/>
      <c r="AGX31" s="63">
        <f>AGT31+6</f>
        <v>6328</v>
      </c>
      <c r="AGY31" s="47"/>
      <c r="AGZ31" s="46"/>
      <c r="AHA31" s="63">
        <f>AGX31+8</f>
        <v>6336</v>
      </c>
      <c r="AHB31" s="47"/>
      <c r="AHC31" s="46"/>
      <c r="AHD31" s="63">
        <f>AHA31+4</f>
        <v>6340</v>
      </c>
      <c r="AHE31" s="47"/>
      <c r="AHF31" s="46"/>
      <c r="AHG31" s="63">
        <f>AHD31+3</f>
        <v>6343</v>
      </c>
      <c r="AHH31" s="47"/>
      <c r="AHI31" s="46"/>
      <c r="AHJ31" s="63">
        <f>AHG31</f>
        <v>6343</v>
      </c>
      <c r="AHK31" s="47"/>
      <c r="AHL31" s="46"/>
      <c r="AHM31" s="63">
        <f>AHJ31</f>
        <v>6343</v>
      </c>
      <c r="AHN31" s="47"/>
      <c r="AHO31" s="45"/>
      <c r="AHP31" s="46"/>
      <c r="AHQ31" s="63">
        <f>AHM31+4</f>
        <v>6347</v>
      </c>
      <c r="AHR31" s="47"/>
      <c r="AHS31" s="46"/>
      <c r="AHT31" s="63">
        <f>AHQ31</f>
        <v>6347</v>
      </c>
      <c r="AHU31" s="47"/>
      <c r="AHV31" s="46"/>
      <c r="AHW31" s="63">
        <f>AHT31+7</f>
        <v>6354</v>
      </c>
      <c r="AHX31" s="47"/>
      <c r="AHY31" s="46"/>
      <c r="AHZ31" s="63">
        <f>AHW31+3</f>
        <v>6357</v>
      </c>
      <c r="AIA31" s="47"/>
      <c r="AIB31" s="46"/>
      <c r="AIC31" s="63">
        <f>AHZ31</f>
        <v>6357</v>
      </c>
      <c r="AID31" s="47"/>
      <c r="AIE31" s="45"/>
      <c r="AIF31" s="45"/>
      <c r="AIG31" s="46"/>
      <c r="AIH31" s="63">
        <f>AIC31+15</f>
        <v>6372</v>
      </c>
      <c r="AII31" s="47"/>
      <c r="AIJ31" s="46"/>
      <c r="AIK31" s="63">
        <f>AIH31+12</f>
        <v>6384</v>
      </c>
      <c r="AIL31" s="47"/>
      <c r="AIM31" s="46"/>
      <c r="AIN31" s="63">
        <f>AIK31+10</f>
        <v>6394</v>
      </c>
      <c r="AIO31" s="47"/>
      <c r="AIP31" s="46"/>
      <c r="AIQ31" s="63">
        <f>AIN31+7</f>
        <v>6401</v>
      </c>
      <c r="AIR31" s="47"/>
      <c r="AIS31" s="45"/>
      <c r="AIT31" s="46"/>
      <c r="AIU31" s="63">
        <f>AIQ31+7</f>
        <v>6408</v>
      </c>
      <c r="AIV31" s="47"/>
      <c r="AIW31" s="46"/>
      <c r="AIX31" s="63">
        <f>AIU31+4</f>
        <v>6412</v>
      </c>
      <c r="AIY31" s="47"/>
      <c r="AIZ31" s="46"/>
      <c r="AJA31" s="63">
        <f>AIX31+3</f>
        <v>6415</v>
      </c>
      <c r="AJB31" s="47"/>
      <c r="AJC31" s="46"/>
      <c r="AJD31" s="63">
        <f>AJA31+8</f>
        <v>6423</v>
      </c>
      <c r="AJE31" s="47"/>
      <c r="AJF31" s="46"/>
      <c r="AJG31" s="63">
        <f>AJD31+4</f>
        <v>6427</v>
      </c>
      <c r="AJH31" s="47"/>
      <c r="AJI31" s="46"/>
      <c r="AJJ31" s="63">
        <f>AJG31+2</f>
        <v>6429</v>
      </c>
      <c r="AJK31" s="47"/>
      <c r="AJL31" s="46"/>
      <c r="AJM31" s="63">
        <f>AJJ31+4</f>
        <v>6433</v>
      </c>
      <c r="AJN31" s="47"/>
      <c r="AJO31" s="46"/>
      <c r="AJP31" s="63">
        <f>AJM31+4</f>
        <v>6437</v>
      </c>
      <c r="AJQ31" s="47"/>
      <c r="AJR31" s="45"/>
      <c r="AJS31" s="46"/>
      <c r="AJT31" s="63">
        <f>AJP31</f>
        <v>6437</v>
      </c>
      <c r="AJU31" s="47"/>
      <c r="AJV31" s="46"/>
      <c r="AJW31" s="63">
        <f>AJT31</f>
        <v>6437</v>
      </c>
      <c r="AJX31" s="47"/>
      <c r="AJY31" s="46"/>
      <c r="AJZ31" s="63">
        <f>AJW31</f>
        <v>6437</v>
      </c>
      <c r="AKA31" s="47"/>
      <c r="AKB31" s="46"/>
      <c r="AKC31" s="63">
        <f>AJZ31+1</f>
        <v>6438</v>
      </c>
      <c r="AKD31" s="47"/>
      <c r="AKE31" s="46"/>
      <c r="AKF31" s="63">
        <f>AKC31+7</f>
        <v>6445</v>
      </c>
      <c r="AKG31" s="47"/>
      <c r="AKH31" s="46"/>
      <c r="AKI31" s="63">
        <f>AKF31+1</f>
        <v>6446</v>
      </c>
      <c r="AKJ31" s="47"/>
      <c r="AKK31" s="45"/>
      <c r="AKL31" s="46"/>
      <c r="AKM31" s="63">
        <f>AKI31+2</f>
        <v>6448</v>
      </c>
      <c r="AKN31" s="47"/>
      <c r="AKO31" s="46"/>
      <c r="AKP31" s="63">
        <f>AKM31+4</f>
        <v>6452</v>
      </c>
      <c r="AKQ31" s="47"/>
      <c r="AKR31" s="46"/>
      <c r="AKS31" s="63">
        <f>AKP31+6</f>
        <v>6458</v>
      </c>
      <c r="AKT31" s="47"/>
      <c r="AKU31" s="46"/>
      <c r="AKV31" s="63">
        <f>AKS31+1</f>
        <v>6459</v>
      </c>
      <c r="AKW31" s="47"/>
      <c r="AKX31" s="46"/>
      <c r="AKY31" s="63">
        <f>AKV31+3</f>
        <v>6462</v>
      </c>
      <c r="AKZ31" s="47"/>
      <c r="ALA31" s="46"/>
      <c r="ALB31" s="63">
        <f>AKY31+1</f>
        <v>6463</v>
      </c>
      <c r="ALC31" s="47"/>
      <c r="ALD31" s="45"/>
      <c r="ALE31" s="46"/>
      <c r="ALF31" s="63">
        <f>ALB31+9</f>
        <v>6472</v>
      </c>
      <c r="ALG31" s="47"/>
      <c r="ALH31" s="46"/>
      <c r="ALI31" s="63">
        <f>ALF31</f>
        <v>6472</v>
      </c>
      <c r="ALJ31" s="47"/>
      <c r="ALK31" s="46"/>
      <c r="ALL31" s="63">
        <f>ALI31+12</f>
        <v>6484</v>
      </c>
      <c r="ALM31" s="47"/>
      <c r="ALN31" s="46"/>
      <c r="ALO31" s="63">
        <f>ALL31+1</f>
        <v>6485</v>
      </c>
      <c r="ALP31" s="47"/>
      <c r="ALQ31" s="46"/>
      <c r="ALR31" s="63">
        <f>ALO31</f>
        <v>6485</v>
      </c>
      <c r="ALS31" s="47"/>
      <c r="ALT31" s="46"/>
      <c r="ALU31" s="63">
        <f>ALR31+2</f>
        <v>6487</v>
      </c>
      <c r="ALV31" s="47"/>
      <c r="ALW31" s="45"/>
      <c r="ALX31" s="46"/>
      <c r="ALY31" s="63">
        <f>ALU31+8</f>
        <v>6495</v>
      </c>
      <c r="ALZ31" s="47"/>
      <c r="AMA31" s="46"/>
      <c r="AMB31" s="63">
        <f>ALY31+3</f>
        <v>6498</v>
      </c>
      <c r="AMC31" s="47"/>
      <c r="AMD31" s="46"/>
      <c r="AME31" s="63">
        <f>AMB31+4</f>
        <v>6502</v>
      </c>
      <c r="AMF31" s="47"/>
      <c r="AMG31" s="46"/>
      <c r="AMH31" s="63">
        <f>AME31+3</f>
        <v>6505</v>
      </c>
      <c r="AMI31" s="47"/>
      <c r="AMJ31" s="46"/>
      <c r="AMK31" s="63">
        <f>AMH31</f>
        <v>6505</v>
      </c>
      <c r="AML31" s="47"/>
      <c r="AMM31" s="46"/>
      <c r="AMN31" s="63">
        <f>AMK31+3</f>
        <v>6508</v>
      </c>
      <c r="AMO31" s="47"/>
      <c r="AMP31" s="45"/>
      <c r="AMQ31" s="46"/>
      <c r="AMR31" s="63">
        <f>AMN31</f>
        <v>6508</v>
      </c>
      <c r="AMS31" s="47"/>
      <c r="AMT31" s="46"/>
      <c r="AMU31" s="63">
        <f>AMR31</f>
        <v>6508</v>
      </c>
      <c r="AMV31" s="47"/>
      <c r="AMW31" s="46"/>
      <c r="AMX31" s="63">
        <f>AMU31+2</f>
        <v>6510</v>
      </c>
      <c r="AMY31" s="47"/>
      <c r="AMZ31" s="46"/>
      <c r="ANA31" s="63">
        <f>AMX31</f>
        <v>6510</v>
      </c>
      <c r="ANB31" s="47"/>
      <c r="ANC31" s="46"/>
      <c r="AND31" s="63">
        <f>ANA31+3</f>
        <v>6513</v>
      </c>
      <c r="ANE31" s="47"/>
      <c r="ANF31" s="46"/>
      <c r="ANG31" s="63">
        <f>AND31</f>
        <v>6513</v>
      </c>
      <c r="ANH31" s="47"/>
      <c r="ANI31" s="45"/>
      <c r="ANJ31" s="46"/>
      <c r="ANK31" s="63">
        <f>ANG31+3</f>
        <v>6516</v>
      </c>
      <c r="ANL31" s="47"/>
      <c r="ANM31" s="46"/>
      <c r="ANN31" s="63">
        <f>ANK31+2</f>
        <v>6518</v>
      </c>
      <c r="ANO31" s="47"/>
      <c r="ANP31" s="46"/>
      <c r="ANQ31" s="63">
        <f>ANN31+3</f>
        <v>6521</v>
      </c>
      <c r="ANR31" s="47"/>
      <c r="ANS31" s="45"/>
      <c r="ANT31" s="46"/>
      <c r="ANU31" s="63">
        <f>ANQ31</f>
        <v>6521</v>
      </c>
      <c r="ANV31" s="47"/>
      <c r="ANW31" s="46"/>
      <c r="ANX31" s="63">
        <f>ANU31+1</f>
        <v>6522</v>
      </c>
      <c r="ANY31" s="47"/>
      <c r="ANZ31" s="46"/>
      <c r="AOA31" s="63">
        <f>ANX31+2</f>
        <v>6524</v>
      </c>
      <c r="AOB31" s="47"/>
      <c r="AOC31" s="46"/>
      <c r="AOD31" s="63">
        <f>AOA31</f>
        <v>6524</v>
      </c>
      <c r="AOE31" s="47"/>
      <c r="AOF31" s="46"/>
      <c r="AOG31" s="63">
        <f>AOD31</f>
        <v>6524</v>
      </c>
      <c r="AOH31" s="47"/>
      <c r="AOI31" s="46"/>
      <c r="AOJ31" s="63">
        <f>AOG31+9</f>
        <v>6533</v>
      </c>
      <c r="AOK31" s="47"/>
      <c r="AOL31" s="46"/>
      <c r="AOM31" s="63">
        <f>AOJ31+2</f>
        <v>6535</v>
      </c>
      <c r="AON31" s="47"/>
      <c r="AOO31" s="46"/>
      <c r="AOP31" s="63">
        <f>AOM31+8</f>
        <v>6543</v>
      </c>
      <c r="AOQ31" s="47"/>
      <c r="AOR31" s="46"/>
      <c r="AOS31" s="63">
        <f>AOP31</f>
        <v>6543</v>
      </c>
      <c r="AOT31" s="47"/>
      <c r="AOU31" s="45"/>
      <c r="AOV31" s="46"/>
      <c r="AOW31" s="63">
        <f>AOS31</f>
        <v>6543</v>
      </c>
      <c r="AOX31" s="47"/>
      <c r="AOY31" s="46"/>
      <c r="AOZ31" s="63">
        <f>AOW31+2</f>
        <v>6545</v>
      </c>
      <c r="APA31" s="47"/>
      <c r="APB31" s="46"/>
      <c r="APC31" s="63">
        <f>AOZ31+1</f>
        <v>6546</v>
      </c>
      <c r="APD31" s="47"/>
      <c r="APE31" s="46"/>
      <c r="APF31" s="63">
        <f>APC31+1</f>
        <v>6547</v>
      </c>
      <c r="APG31" s="47"/>
      <c r="APH31" s="46"/>
      <c r="API31" s="63">
        <f>APF31+2</f>
        <v>6549</v>
      </c>
      <c r="APJ31" s="47"/>
      <c r="APK31" s="46"/>
      <c r="APL31" s="63">
        <f>API31+2</f>
        <v>6551</v>
      </c>
      <c r="APM31" s="47"/>
      <c r="APN31" s="46"/>
      <c r="APO31" s="63">
        <f>APL31+3</f>
        <v>6554</v>
      </c>
      <c r="APP31" s="47"/>
      <c r="APQ31" s="155"/>
      <c r="APR31" s="155"/>
      <c r="APS31" s="155"/>
      <c r="APT31" s="155"/>
      <c r="APU31" s="46"/>
      <c r="APV31" s="63">
        <f>APO31+7</f>
        <v>6561</v>
      </c>
      <c r="APW31" s="47"/>
      <c r="APX31" s="46"/>
      <c r="APY31" s="63">
        <f>APV31+5</f>
        <v>6566</v>
      </c>
      <c r="APZ31" s="47"/>
      <c r="AQA31" s="45"/>
      <c r="AQB31" s="46"/>
      <c r="AQC31" s="63">
        <f>APY31+12</f>
        <v>6578</v>
      </c>
      <c r="AQD31" s="47"/>
      <c r="AQE31" s="46"/>
      <c r="AQF31" s="63">
        <f>AQC31+11</f>
        <v>6589</v>
      </c>
      <c r="AQG31" s="47"/>
      <c r="AQH31" s="46"/>
      <c r="AQI31" s="63">
        <f>AQF31+9</f>
        <v>6598</v>
      </c>
      <c r="AQJ31" s="47"/>
      <c r="AQK31" s="46"/>
      <c r="AQL31" s="63">
        <f>AQI31+7</f>
        <v>6605</v>
      </c>
      <c r="AQM31" s="47"/>
      <c r="AQN31" s="46"/>
      <c r="AQO31" s="63">
        <f>AQL31+17</f>
        <v>6622</v>
      </c>
      <c r="AQP31" s="47"/>
      <c r="AQQ31" s="46"/>
      <c r="AQR31" s="63">
        <f>AQO31+6</f>
        <v>6628</v>
      </c>
      <c r="AQS31" s="47"/>
      <c r="AQT31" s="45"/>
      <c r="AQU31" s="46"/>
      <c r="AQV31" s="63">
        <f>AQR31+6</f>
        <v>6634</v>
      </c>
      <c r="AQW31" s="47"/>
      <c r="AQX31" s="46"/>
      <c r="AQY31" s="63">
        <f>AQV31+10</f>
        <v>6644</v>
      </c>
      <c r="AQZ31" s="47"/>
      <c r="ARA31" s="46"/>
      <c r="ARB31" s="63">
        <f>AQY31+9</f>
        <v>6653</v>
      </c>
      <c r="ARC31" s="47"/>
      <c r="ARD31" s="46"/>
      <c r="ARE31" s="63">
        <f>ARB31+6</f>
        <v>6659</v>
      </c>
      <c r="ARF31" s="47"/>
      <c r="ARG31" s="46"/>
      <c r="ARH31" s="63">
        <f>ARE31+4</f>
        <v>6663</v>
      </c>
      <c r="ARI31" s="47"/>
      <c r="ARJ31" s="46"/>
      <c r="ARK31" s="63">
        <f>ARH31+9</f>
        <v>6672</v>
      </c>
      <c r="ARL31" s="47"/>
      <c r="ARM31" s="45"/>
      <c r="ARN31" s="46"/>
      <c r="ARO31" s="63">
        <f>ARK31+2</f>
        <v>6674</v>
      </c>
      <c r="ARP31" s="47"/>
      <c r="ARQ31" s="46"/>
      <c r="ARR31" s="63">
        <f>ARO31+10</f>
        <v>6684</v>
      </c>
      <c r="ARS31" s="47"/>
      <c r="ART31" s="46"/>
      <c r="ARU31" s="63">
        <f>ARR31+7</f>
        <v>6691</v>
      </c>
      <c r="ARV31" s="47"/>
      <c r="ARW31" s="46"/>
      <c r="ARX31" s="63">
        <f>ARU31+6</f>
        <v>6697</v>
      </c>
      <c r="ARY31" s="47"/>
      <c r="ARZ31" s="46"/>
      <c r="ASA31" s="63">
        <f>ARX31+3</f>
        <v>6700</v>
      </c>
      <c r="ASB31" s="47"/>
      <c r="ASC31" s="46"/>
      <c r="ASD31" s="63">
        <f>ASA31+3</f>
        <v>6703</v>
      </c>
      <c r="ASE31" s="47"/>
      <c r="ASF31" s="45"/>
      <c r="ASG31" s="46"/>
      <c r="ASH31" s="63">
        <f>ASD31+1</f>
        <v>6704</v>
      </c>
      <c r="ASI31" s="47"/>
      <c r="ASJ31" s="46"/>
      <c r="ASK31" s="63">
        <f>ASH31+1</f>
        <v>6705</v>
      </c>
      <c r="ASL31" s="47"/>
      <c r="ASM31" s="46"/>
      <c r="ASN31" s="63">
        <f>ASK31+4</f>
        <v>6709</v>
      </c>
      <c r="ASO31" s="47"/>
      <c r="ASP31" s="46"/>
      <c r="ASQ31" s="63">
        <f>ASN31+1</f>
        <v>6710</v>
      </c>
      <c r="ASR31" s="47"/>
      <c r="ASS31" s="46"/>
      <c r="AST31" s="63">
        <f>ASQ31+2</f>
        <v>6712</v>
      </c>
      <c r="ASU31" s="47"/>
      <c r="ASV31" s="46"/>
      <c r="ASW31" s="63">
        <f>AST31+1</f>
        <v>6713</v>
      </c>
      <c r="ASX31" s="47"/>
      <c r="ASY31" s="45"/>
      <c r="ASZ31" s="46"/>
      <c r="ATA31" s="63">
        <f>ASW31</f>
        <v>6713</v>
      </c>
      <c r="ATB31" s="47"/>
      <c r="ATC31" s="46"/>
      <c r="ATD31" s="63">
        <f>ATA31+3</f>
        <v>6716</v>
      </c>
      <c r="ATE31" s="47"/>
      <c r="ATF31" s="46"/>
      <c r="ATG31" s="63">
        <f>ATD31+8</f>
        <v>6724</v>
      </c>
      <c r="ATH31" s="47"/>
      <c r="ATI31" s="46"/>
      <c r="ATJ31" s="63">
        <f>ATG31+4</f>
        <v>6728</v>
      </c>
      <c r="ATK31" s="47"/>
      <c r="ATL31" s="46"/>
      <c r="ATM31" s="63">
        <f>ATJ31</f>
        <v>6728</v>
      </c>
      <c r="ATN31" s="47"/>
      <c r="ATO31" s="46"/>
      <c r="ATP31" s="63">
        <f>ATM31+4</f>
        <v>6732</v>
      </c>
      <c r="ATQ31" s="47"/>
      <c r="ATR31" s="45"/>
      <c r="ATS31" s="46"/>
      <c r="ATT31" s="63">
        <f>ATP31+1</f>
        <v>6733</v>
      </c>
      <c r="ATU31" s="47"/>
      <c r="ATV31" s="46"/>
      <c r="ATW31" s="63">
        <f>ATT31+9</f>
        <v>6742</v>
      </c>
      <c r="ATX31" s="47"/>
      <c r="ATY31" s="46"/>
      <c r="ATZ31" s="63">
        <f>ATW31+2</f>
        <v>6744</v>
      </c>
      <c r="AUA31" s="47"/>
      <c r="AUB31" s="46"/>
      <c r="AUC31" s="63">
        <f>ATZ31+1</f>
        <v>6745</v>
      </c>
      <c r="AUD31" s="47"/>
      <c r="AUE31" s="46"/>
      <c r="AUF31" s="63">
        <f>AUC31+5</f>
        <v>6750</v>
      </c>
      <c r="AUG31" s="47"/>
      <c r="AUH31" s="46"/>
      <c r="AUI31" s="63">
        <f>AUF31+2</f>
        <v>6752</v>
      </c>
      <c r="AUJ31" s="47"/>
      <c r="AUK31" s="45"/>
      <c r="AUL31" s="46"/>
      <c r="AUM31" s="63">
        <f>AUI31+1</f>
        <v>6753</v>
      </c>
      <c r="AUN31" s="47"/>
      <c r="AUO31" s="46"/>
      <c r="AUP31" s="63">
        <f>AUM31+5</f>
        <v>6758</v>
      </c>
      <c r="AUQ31" s="47"/>
      <c r="AUR31" s="46"/>
      <c r="AUS31" s="63">
        <f>AUP31+8</f>
        <v>6766</v>
      </c>
      <c r="AUT31" s="47"/>
      <c r="AUU31" s="46"/>
      <c r="AUV31" s="63">
        <f>AUS31+7</f>
        <v>6773</v>
      </c>
      <c r="AUW31" s="47"/>
      <c r="AUX31" s="46"/>
      <c r="AUY31" s="63">
        <f>AUV31+3</f>
        <v>6776</v>
      </c>
      <c r="AUZ31" s="47"/>
      <c r="AVA31" s="46"/>
      <c r="AVB31" s="63">
        <f>AUY31+3</f>
        <v>6779</v>
      </c>
      <c r="AVC31" s="47"/>
      <c r="AVD31" s="45"/>
      <c r="AVE31" s="46"/>
      <c r="AVF31" s="63">
        <f>AVB31+5</f>
        <v>6784</v>
      </c>
      <c r="AVG31" s="47"/>
      <c r="AVH31" s="46"/>
      <c r="AVI31" s="63">
        <f>AVF31+2</f>
        <v>6786</v>
      </c>
      <c r="AVJ31" s="47"/>
      <c r="AVK31" s="46"/>
      <c r="AVL31" s="63">
        <f>AVI31+1</f>
        <v>6787</v>
      </c>
      <c r="AVM31" s="47"/>
      <c r="AVN31" s="46"/>
      <c r="AVO31" s="63">
        <f>AVL31</f>
        <v>6787</v>
      </c>
      <c r="AVP31" s="47"/>
      <c r="AVQ31" s="46"/>
      <c r="AVR31" s="63">
        <f>AVO31+2</f>
        <v>6789</v>
      </c>
      <c r="AVS31" s="47"/>
      <c r="AVT31" s="46"/>
      <c r="AVU31" s="63">
        <f>AVR31+4</f>
        <v>6793</v>
      </c>
      <c r="AVV31" s="47"/>
      <c r="AVW31" s="45"/>
      <c r="AVX31" s="46"/>
      <c r="AVY31" s="63">
        <f>AVU31</f>
        <v>6793</v>
      </c>
      <c r="AVZ31" s="47"/>
      <c r="AWA31" s="46"/>
      <c r="AWB31" s="63">
        <f>AVY31+4</f>
        <v>6797</v>
      </c>
      <c r="AWC31" s="47"/>
      <c r="AWD31" s="46"/>
      <c r="AWE31" s="63">
        <f>AWB31+1</f>
        <v>6798</v>
      </c>
      <c r="AWF31" s="47"/>
      <c r="AWG31" s="46"/>
      <c r="AWH31" s="63">
        <f>AWE31+1</f>
        <v>6799</v>
      </c>
      <c r="AWI31" s="47"/>
      <c r="AWJ31" s="46"/>
      <c r="AWK31" s="46"/>
      <c r="AWL31" s="45"/>
      <c r="AWM31" s="46"/>
      <c r="AWN31" s="46"/>
      <c r="AWO31" s="46"/>
      <c r="AWP31" s="46"/>
      <c r="AWQ31" s="46"/>
      <c r="AWR31" s="46"/>
      <c r="AWS31" s="45"/>
      <c r="AWT31" s="46"/>
      <c r="AWU31" s="46"/>
      <c r="AWV31" s="46"/>
      <c r="AWW31" s="46"/>
      <c r="AWX31" s="46"/>
      <c r="AWY31" s="46"/>
      <c r="AWZ31" s="45"/>
      <c r="AXA31" s="46"/>
      <c r="AXB31" s="46"/>
      <c r="AXC31" s="46"/>
      <c r="AXD31" s="46"/>
      <c r="AXE31" s="46"/>
      <c r="AXF31" s="46"/>
      <c r="AXG31" s="45"/>
      <c r="AXH31" s="46"/>
      <c r="AXI31" s="46"/>
      <c r="AXJ31" s="46"/>
      <c r="AXK31" s="46"/>
      <c r="AXL31" s="46"/>
      <c r="AXM31" s="46"/>
      <c r="AXN31" s="45"/>
      <c r="AXO31" s="46"/>
      <c r="AXP31" s="46"/>
      <c r="AXQ31" s="46"/>
      <c r="AXR31" s="46"/>
      <c r="AXS31" s="46"/>
      <c r="AXT31" s="46"/>
      <c r="AXU31" s="45"/>
      <c r="AXV31" s="46"/>
      <c r="AXW31" s="46"/>
      <c r="AXX31" s="46"/>
      <c r="AXY31" s="46"/>
      <c r="AXZ31" s="46"/>
      <c r="AYA31" s="46"/>
      <c r="AYB31" s="45"/>
      <c r="AYC31" s="46"/>
      <c r="AYD31" s="46"/>
      <c r="AYE31" s="46"/>
      <c r="AYF31" s="46"/>
      <c r="AYG31" s="46"/>
      <c r="AYH31" s="46"/>
      <c r="AYI31" s="45"/>
      <c r="AYJ31" s="46"/>
      <c r="AYK31" s="46"/>
      <c r="AYL31" s="46"/>
      <c r="AYM31" s="46"/>
      <c r="AYN31" s="46"/>
      <c r="AYO31" s="46"/>
      <c r="AYP31" s="45"/>
      <c r="AYQ31" s="46"/>
      <c r="AYR31" s="46"/>
      <c r="AYS31" s="46"/>
      <c r="AYT31" s="46"/>
      <c r="AYU31" s="46"/>
      <c r="AYV31" s="46"/>
      <c r="AYW31" s="45"/>
      <c r="AYX31" s="46"/>
      <c r="AYY31" s="46"/>
      <c r="AYZ31" s="46"/>
      <c r="AZA31" s="46"/>
      <c r="AZB31" s="46"/>
      <c r="AZC31" s="46"/>
      <c r="AZD31" s="45"/>
      <c r="AZE31" s="46"/>
      <c r="AZF31" s="46"/>
      <c r="AZG31" s="46"/>
      <c r="AZH31" s="46"/>
      <c r="AZI31" s="46"/>
      <c r="AZJ31" s="46"/>
      <c r="AZK31" s="45"/>
      <c r="AZL31" s="46"/>
      <c r="AZM31" s="46"/>
      <c r="AZN31" s="46"/>
      <c r="AZO31" s="46"/>
      <c r="AZP31" s="46"/>
      <c r="AZQ31" s="46"/>
      <c r="AZR31" s="45"/>
      <c r="AZS31" s="46"/>
      <c r="AZT31" s="46"/>
      <c r="AZU31" s="46"/>
      <c r="AZV31" s="46"/>
      <c r="AZW31" s="46"/>
      <c r="AZX31" s="46"/>
      <c r="AZY31" s="45"/>
      <c r="AZZ31" s="46"/>
      <c r="BAA31" s="46"/>
      <c r="BAB31" s="46"/>
      <c r="BAC31" s="46"/>
      <c r="BAD31" s="46"/>
      <c r="BAE31" s="46"/>
      <c r="BAF31" s="45"/>
      <c r="BAG31" s="46"/>
      <c r="BAH31" s="46"/>
      <c r="BAI31" s="46"/>
      <c r="BAJ31" s="46"/>
      <c r="BAK31" s="46"/>
      <c r="BAL31" s="46"/>
      <c r="BAM31" s="45"/>
      <c r="BAN31" s="46"/>
      <c r="BAO31" s="46"/>
      <c r="BAP31" s="46"/>
      <c r="BAQ31" s="46"/>
      <c r="BAR31" s="46"/>
      <c r="BAS31" s="46"/>
      <c r="BAT31" s="45"/>
    </row>
    <row r="32" spans="1:1398">
      <c r="A32" t="s">
        <v>911</v>
      </c>
      <c r="B32" t="s">
        <v>913</v>
      </c>
      <c r="D32" s="22" t="s">
        <v>20</v>
      </c>
      <c r="E32" s="20"/>
      <c r="F32" s="18"/>
      <c r="G32" s="63">
        <v>10360</v>
      </c>
      <c r="H32" s="20"/>
      <c r="I32" s="19"/>
      <c r="J32" s="18"/>
      <c r="K32" s="63">
        <f>G32+3</f>
        <v>10363</v>
      </c>
      <c r="L32" s="20"/>
      <c r="M32" s="18"/>
      <c r="N32" s="63">
        <f>K32+3</f>
        <v>10366</v>
      </c>
      <c r="O32" s="20"/>
      <c r="P32" s="18"/>
      <c r="Q32" s="63">
        <f>N32+7</f>
        <v>10373</v>
      </c>
      <c r="R32" s="20"/>
      <c r="S32" s="18"/>
      <c r="T32" s="63">
        <f>Q32+8</f>
        <v>10381</v>
      </c>
      <c r="U32" s="20"/>
      <c r="V32" s="18"/>
      <c r="W32" s="63">
        <f>T32+4</f>
        <v>10385</v>
      </c>
      <c r="X32" s="20"/>
      <c r="Y32" s="18"/>
      <c r="Z32" s="63">
        <f>W32+14</f>
        <v>10399</v>
      </c>
      <c r="AA32" s="20"/>
      <c r="AB32" s="19"/>
      <c r="AC32" s="18"/>
      <c r="AD32" s="63">
        <f>Z32</f>
        <v>10399</v>
      </c>
      <c r="AE32" s="20"/>
      <c r="AF32" s="18"/>
      <c r="AG32" s="63">
        <f>AD32+18</f>
        <v>10417</v>
      </c>
      <c r="AH32" s="20"/>
      <c r="AI32" s="18"/>
      <c r="AJ32" s="63">
        <f>AG32+4</f>
        <v>10421</v>
      </c>
      <c r="AK32" s="20"/>
      <c r="AL32" s="18"/>
      <c r="AM32" s="63">
        <f>AJ32+9</f>
        <v>10430</v>
      </c>
      <c r="AN32" s="20"/>
      <c r="AO32" s="18"/>
      <c r="AP32" s="63">
        <f>AM32</f>
        <v>10430</v>
      </c>
      <c r="AQ32" s="20"/>
      <c r="AR32" s="18"/>
      <c r="AS32" s="63">
        <f>AP32+2</f>
        <v>10432</v>
      </c>
      <c r="AT32" s="20"/>
      <c r="AU32" s="19"/>
      <c r="AV32" s="18"/>
      <c r="AW32" s="63">
        <f>AS32+9</f>
        <v>10441</v>
      </c>
      <c r="AX32" s="20"/>
      <c r="AY32" s="18"/>
      <c r="AZ32" s="63">
        <f>AW32</f>
        <v>10441</v>
      </c>
      <c r="BA32" s="20"/>
      <c r="BB32" s="18"/>
      <c r="BC32" s="63">
        <f>AZ32+11</f>
        <v>10452</v>
      </c>
      <c r="BD32" s="20"/>
      <c r="BE32" s="18"/>
      <c r="BF32" s="63">
        <f>BC32+2</f>
        <v>10454</v>
      </c>
      <c r="BG32" s="20"/>
      <c r="BH32" s="18"/>
      <c r="BI32" s="63">
        <f>BF32+4</f>
        <v>10458</v>
      </c>
      <c r="BJ32" s="20"/>
      <c r="BK32" s="18"/>
      <c r="BL32" s="63">
        <f>BI32+2</f>
        <v>10460</v>
      </c>
      <c r="BM32" s="20"/>
      <c r="BN32" s="19"/>
      <c r="BO32" s="18"/>
      <c r="BP32" s="63">
        <f>BL32+7</f>
        <v>10467</v>
      </c>
      <c r="BQ32" s="20"/>
      <c r="BR32" s="18"/>
      <c r="BS32" s="63">
        <f>BP32+1</f>
        <v>10468</v>
      </c>
      <c r="BT32" s="20"/>
      <c r="BU32" s="18"/>
      <c r="BV32" s="63">
        <f>BS32+3</f>
        <v>10471</v>
      </c>
      <c r="BW32" s="20"/>
      <c r="BX32" s="18"/>
      <c r="BY32" s="63">
        <f>BV32+6</f>
        <v>10477</v>
      </c>
      <c r="BZ32" s="20"/>
      <c r="CA32" s="18"/>
      <c r="CB32" s="63">
        <f>BY32+5</f>
        <v>10482</v>
      </c>
      <c r="CC32" s="20"/>
      <c r="CD32" s="18"/>
      <c r="CE32" s="63">
        <f>CB32+4</f>
        <v>10486</v>
      </c>
      <c r="CF32" s="20"/>
      <c r="CG32" s="19"/>
      <c r="CH32" s="19"/>
      <c r="CI32" s="18"/>
      <c r="CJ32" s="63">
        <f>CE32</f>
        <v>10486</v>
      </c>
      <c r="CK32" s="20"/>
      <c r="CL32" s="19"/>
      <c r="CM32" s="18"/>
      <c r="CN32" s="63">
        <f>CJ32+5</f>
        <v>10491</v>
      </c>
      <c r="CO32" s="20"/>
      <c r="CP32" s="18"/>
      <c r="CQ32" s="63">
        <f>CN32+5</f>
        <v>10496</v>
      </c>
      <c r="CR32" s="20"/>
      <c r="CS32" s="18"/>
      <c r="CT32" s="63">
        <f>CQ32+1</f>
        <v>10497</v>
      </c>
      <c r="CU32" s="20"/>
      <c r="CV32" s="19"/>
      <c r="CW32" s="18"/>
      <c r="CX32" s="63">
        <f>CT32+13</f>
        <v>10510</v>
      </c>
      <c r="CY32" s="20"/>
      <c r="CZ32" s="18"/>
      <c r="DA32" s="63">
        <f>CX32+6</f>
        <v>10516</v>
      </c>
      <c r="DB32" s="20"/>
      <c r="DC32" s="18"/>
      <c r="DD32" s="63">
        <f>DA32+7</f>
        <v>10523</v>
      </c>
      <c r="DE32" s="20"/>
      <c r="DF32" s="18"/>
      <c r="DG32" s="63">
        <f>DD32+4</f>
        <v>10527</v>
      </c>
      <c r="DH32" s="20"/>
      <c r="DI32" s="18"/>
      <c r="DJ32" s="63">
        <f>DG32+6</f>
        <v>10533</v>
      </c>
      <c r="DK32" s="20"/>
      <c r="DL32" s="19"/>
      <c r="DM32" s="19"/>
      <c r="DN32" s="18"/>
      <c r="DO32" s="63">
        <f>DJ32+7</f>
        <v>10540</v>
      </c>
      <c r="DP32" s="20"/>
      <c r="DQ32" s="18"/>
      <c r="DR32" s="63">
        <f>DO32+6</f>
        <v>10546</v>
      </c>
      <c r="DS32" s="20"/>
      <c r="DT32" s="18"/>
      <c r="DU32" s="63">
        <f>DR32+11</f>
        <v>10557</v>
      </c>
      <c r="DV32" s="20"/>
      <c r="DW32" s="18"/>
      <c r="DX32" s="63">
        <f>DU32+1</f>
        <v>10558</v>
      </c>
      <c r="DY32" s="20"/>
      <c r="DZ32" s="18"/>
      <c r="EA32" s="63">
        <f>DX32+9</f>
        <v>10567</v>
      </c>
      <c r="EB32" s="20"/>
      <c r="EC32" s="18"/>
      <c r="ED32" s="63">
        <f>EA32</f>
        <v>10567</v>
      </c>
      <c r="EE32" s="20"/>
      <c r="EF32" s="19"/>
      <c r="EG32" s="18"/>
      <c r="EH32" s="63">
        <f>ED32</f>
        <v>10567</v>
      </c>
      <c r="EI32" s="20"/>
      <c r="EJ32" s="18"/>
      <c r="EK32" s="63">
        <f>EH32+5</f>
        <v>10572</v>
      </c>
      <c r="EL32" s="20"/>
      <c r="EM32" s="18"/>
      <c r="EN32" s="63">
        <f>EK32</f>
        <v>10572</v>
      </c>
      <c r="EO32" s="20"/>
      <c r="EP32" s="18"/>
      <c r="EQ32" s="63">
        <f>EN32+5</f>
        <v>10577</v>
      </c>
      <c r="ER32" s="20"/>
      <c r="ES32" s="18"/>
      <c r="ET32" s="63">
        <f>EQ32</f>
        <v>10577</v>
      </c>
      <c r="EU32" s="20"/>
      <c r="EV32" s="18"/>
      <c r="EW32" s="63">
        <f>ET32+3</f>
        <v>10580</v>
      </c>
      <c r="EX32" s="20"/>
      <c r="EY32" s="18"/>
      <c r="EZ32" s="63">
        <f>EW32+4</f>
        <v>10584</v>
      </c>
      <c r="FA32" s="20"/>
      <c r="FB32" s="18"/>
      <c r="FC32" s="63">
        <f>EZ32+1</f>
        <v>10585</v>
      </c>
      <c r="FD32" s="20"/>
      <c r="FE32" s="18"/>
      <c r="FF32" s="63">
        <f>FC32</f>
        <v>10585</v>
      </c>
      <c r="FG32" s="20"/>
      <c r="FH32" s="18"/>
      <c r="FI32" s="63">
        <f>FF32</f>
        <v>10585</v>
      </c>
      <c r="FJ32" s="20"/>
      <c r="FK32" s="19"/>
      <c r="FL32" s="19"/>
      <c r="FM32" s="19"/>
      <c r="FN32" s="19"/>
      <c r="FO32" s="18"/>
      <c r="FP32" s="63">
        <f>FI32+8</f>
        <v>10593</v>
      </c>
      <c r="FQ32" s="20"/>
      <c r="FR32" s="18"/>
      <c r="FS32" s="63">
        <f>FP32+17</f>
        <v>10610</v>
      </c>
      <c r="FT32" s="20"/>
      <c r="FU32" s="18"/>
      <c r="FV32" s="63">
        <f>FS32+2</f>
        <v>10612</v>
      </c>
      <c r="FW32" s="20"/>
      <c r="FX32" s="19"/>
      <c r="FY32" s="18"/>
      <c r="FZ32" s="63">
        <f>FV32+7</f>
        <v>10619</v>
      </c>
      <c r="GA32" s="20"/>
      <c r="GB32" s="18"/>
      <c r="GC32" s="63">
        <f>FZ32+38</f>
        <v>10657</v>
      </c>
      <c r="GD32" s="20"/>
      <c r="GE32" s="19"/>
      <c r="GF32" s="18"/>
      <c r="GG32" s="63">
        <f>GC32+16</f>
        <v>10673</v>
      </c>
      <c r="GH32" s="20"/>
      <c r="GI32" s="18"/>
      <c r="GJ32" s="63">
        <f>GG32+43</f>
        <v>10716</v>
      </c>
      <c r="GK32" s="20"/>
      <c r="GL32" s="18"/>
      <c r="GM32" s="63">
        <f>GJ32+40</f>
        <v>10756</v>
      </c>
      <c r="GN32" s="20"/>
      <c r="GO32" s="18"/>
      <c r="GP32" s="63">
        <f>GM32+40</f>
        <v>10796</v>
      </c>
      <c r="GQ32" s="20"/>
      <c r="GR32" s="18"/>
      <c r="GS32" s="63">
        <f>GP32+30</f>
        <v>10826</v>
      </c>
      <c r="GT32" s="20"/>
      <c r="GU32" s="18"/>
      <c r="GV32" s="63">
        <f>GS32+25</f>
        <v>10851</v>
      </c>
      <c r="GW32" s="20"/>
      <c r="GX32" s="19"/>
      <c r="GY32" s="18"/>
      <c r="GZ32" s="63">
        <f>GV32+10</f>
        <v>10861</v>
      </c>
      <c r="HA32" s="20"/>
      <c r="HB32" s="18"/>
      <c r="HC32" s="63">
        <f>GZ32+15</f>
        <v>10876</v>
      </c>
      <c r="HD32" s="20"/>
      <c r="HE32" s="18"/>
      <c r="HF32" s="63">
        <f>HC32+11</f>
        <v>10887</v>
      </c>
      <c r="HG32" s="20"/>
      <c r="HH32" s="18"/>
      <c r="HI32" s="63">
        <f>HF32+10</f>
        <v>10897</v>
      </c>
      <c r="HJ32" s="20"/>
      <c r="HK32" s="18"/>
      <c r="HL32" s="63">
        <f>HI32</f>
        <v>10897</v>
      </c>
      <c r="HM32" s="20"/>
      <c r="HN32" s="18"/>
      <c r="HO32" s="63">
        <f>HL32+5</f>
        <v>10902</v>
      </c>
      <c r="HP32" s="20"/>
      <c r="HQ32" s="19"/>
      <c r="HR32" s="18"/>
      <c r="HS32" s="63">
        <f>HO32</f>
        <v>10902</v>
      </c>
      <c r="HT32" s="20"/>
      <c r="HU32" s="18"/>
      <c r="HV32" s="63">
        <f>HS32+10</f>
        <v>10912</v>
      </c>
      <c r="HW32" s="20"/>
      <c r="HX32" s="18"/>
      <c r="HY32" s="63">
        <f>HV32+5</f>
        <v>10917</v>
      </c>
      <c r="HZ32" s="20"/>
      <c r="IA32" s="18"/>
      <c r="IB32" s="63">
        <f>HY32+4</f>
        <v>10921</v>
      </c>
      <c r="IC32" s="20"/>
      <c r="ID32" s="18"/>
      <c r="IE32" s="63">
        <f>IB32</f>
        <v>10921</v>
      </c>
      <c r="IF32" s="20"/>
      <c r="IG32" s="18"/>
      <c r="IH32" s="63">
        <f>IE32</f>
        <v>10921</v>
      </c>
      <c r="II32" s="20"/>
      <c r="IJ32" s="19"/>
      <c r="IK32" s="18"/>
      <c r="IL32" s="63">
        <f>IH32+6</f>
        <v>10927</v>
      </c>
      <c r="IM32" s="20"/>
      <c r="IN32" s="18"/>
      <c r="IO32" s="63">
        <f>IL32</f>
        <v>10927</v>
      </c>
      <c r="IP32" s="20"/>
      <c r="IQ32" s="18"/>
      <c r="IR32" s="63">
        <f>IO32+15</f>
        <v>10942</v>
      </c>
      <c r="IS32" s="20"/>
      <c r="IT32" s="18"/>
      <c r="IU32" s="63">
        <f>IR32+4</f>
        <v>10946</v>
      </c>
      <c r="IV32" s="20"/>
      <c r="IW32" s="18"/>
      <c r="IX32" s="63">
        <f>IU32+5</f>
        <v>10951</v>
      </c>
      <c r="IY32" s="20"/>
      <c r="IZ32" s="18"/>
      <c r="JA32" s="63">
        <f>IX32+10</f>
        <v>10961</v>
      </c>
      <c r="JB32" s="20"/>
      <c r="JC32" s="19"/>
      <c r="JD32" s="18"/>
      <c r="JE32" s="63">
        <f>JA32+10</f>
        <v>10971</v>
      </c>
      <c r="JF32" s="20"/>
      <c r="JG32" s="18"/>
      <c r="JH32" s="63">
        <f>JE32+20</f>
        <v>10991</v>
      </c>
      <c r="JI32" s="20"/>
      <c r="JJ32" s="18"/>
      <c r="JK32" s="63">
        <f>JH32</f>
        <v>10991</v>
      </c>
      <c r="JL32" s="20"/>
      <c r="JM32" s="18"/>
      <c r="JN32" s="63">
        <f>JK32+10</f>
        <v>11001</v>
      </c>
      <c r="JO32" s="20"/>
      <c r="JP32" s="18"/>
      <c r="JQ32" s="63">
        <f>JN32+3</f>
        <v>11004</v>
      </c>
      <c r="JR32" s="20"/>
      <c r="JS32" s="18"/>
      <c r="JT32" s="63">
        <f>JQ32+4</f>
        <v>11008</v>
      </c>
      <c r="JU32" s="20"/>
      <c r="JV32" s="19"/>
      <c r="JW32" s="18"/>
      <c r="JX32" s="63">
        <f>JT32+5</f>
        <v>11013</v>
      </c>
      <c r="JY32" s="20"/>
      <c r="JZ32" s="18"/>
      <c r="KA32" s="63">
        <f>JX32+2</f>
        <v>11015</v>
      </c>
      <c r="KB32" s="20"/>
      <c r="KC32" s="18"/>
      <c r="KD32" s="63">
        <f>KA32</f>
        <v>11015</v>
      </c>
      <c r="KE32" s="20"/>
      <c r="KF32" s="18"/>
      <c r="KG32" s="63">
        <f>KD32</f>
        <v>11015</v>
      </c>
      <c r="KH32" s="20"/>
      <c r="KI32" s="18"/>
      <c r="KJ32" s="63">
        <f>KG32</f>
        <v>11015</v>
      </c>
      <c r="KK32" s="20"/>
      <c r="KL32" s="18"/>
      <c r="KM32" s="63">
        <f>KJ32+2</f>
        <v>11017</v>
      </c>
      <c r="KN32" s="20"/>
      <c r="KO32" s="19"/>
      <c r="KP32" s="18"/>
      <c r="KQ32" s="63">
        <f>KM32+4</f>
        <v>11021</v>
      </c>
      <c r="KR32" s="20"/>
      <c r="KS32" s="18"/>
      <c r="KT32" s="63">
        <f>KQ32+3</f>
        <v>11024</v>
      </c>
      <c r="KU32" s="20"/>
      <c r="KV32" s="18"/>
      <c r="KW32" s="63">
        <f>KT32+1</f>
        <v>11025</v>
      </c>
      <c r="KX32" s="20"/>
      <c r="KY32" s="18"/>
      <c r="KZ32" s="63">
        <f>KW32</f>
        <v>11025</v>
      </c>
      <c r="LA32" s="20"/>
      <c r="LB32" s="18"/>
      <c r="LC32" s="63">
        <f>KZ32+4</f>
        <v>11029</v>
      </c>
      <c r="LD32" s="20"/>
      <c r="LE32" s="18"/>
      <c r="LF32" s="63">
        <f>LC32+2</f>
        <v>11031</v>
      </c>
      <c r="LG32" s="20"/>
      <c r="LH32" s="18"/>
      <c r="LI32" s="63">
        <f>LF32+8</f>
        <v>11039</v>
      </c>
      <c r="LJ32" s="20"/>
      <c r="LK32" s="18"/>
      <c r="LL32" s="63">
        <f>LI32</f>
        <v>11039</v>
      </c>
      <c r="LM32" s="20"/>
      <c r="LN32" s="19"/>
      <c r="LO32" s="19"/>
      <c r="LP32" s="19"/>
      <c r="LQ32" s="19"/>
      <c r="LR32" s="19"/>
      <c r="LS32" s="19"/>
      <c r="LT32" s="18"/>
      <c r="LU32" s="63">
        <f>LL32+6</f>
        <v>11045</v>
      </c>
      <c r="LV32" s="20"/>
      <c r="LW32" s="18"/>
      <c r="LX32" s="63">
        <f>LU32+28</f>
        <v>11073</v>
      </c>
      <c r="LY32" s="20"/>
      <c r="LZ32" s="18"/>
      <c r="MA32" s="63">
        <f>LX32+20</f>
        <v>11093</v>
      </c>
      <c r="MB32" s="20"/>
      <c r="MC32" s="18"/>
      <c r="MD32" s="63">
        <f>MA32</f>
        <v>11093</v>
      </c>
      <c r="ME32" s="20"/>
      <c r="MF32" s="18"/>
      <c r="MG32" s="63">
        <f>MD32+1</f>
        <v>11094</v>
      </c>
      <c r="MH32" s="20"/>
      <c r="MI32" s="18"/>
      <c r="MJ32" s="63">
        <f>MG32+25</f>
        <v>11119</v>
      </c>
      <c r="MK32" s="20"/>
      <c r="ML32" s="19"/>
      <c r="MM32" s="18"/>
      <c r="MN32" s="63">
        <f>MJ32+18</f>
        <v>11137</v>
      </c>
      <c r="MO32" s="20"/>
      <c r="MP32" s="18"/>
      <c r="MQ32" s="63">
        <f>MN32+5</f>
        <v>11142</v>
      </c>
      <c r="MR32" s="20"/>
      <c r="MS32" s="18"/>
      <c r="MT32" s="63">
        <f>MQ32+7</f>
        <v>11149</v>
      </c>
      <c r="MU32" s="20"/>
      <c r="MV32" s="18"/>
      <c r="MW32" s="63">
        <f>MT32+8</f>
        <v>11157</v>
      </c>
      <c r="MX32" s="20"/>
      <c r="MY32" s="18"/>
      <c r="MZ32" s="63">
        <f>MW32</f>
        <v>11157</v>
      </c>
      <c r="NA32" s="20"/>
      <c r="NB32" s="18"/>
      <c r="NC32" s="63">
        <f>MZ32+18</f>
        <v>11175</v>
      </c>
      <c r="ND32" s="20"/>
      <c r="NE32" s="19"/>
      <c r="NF32" s="18"/>
      <c r="NG32" s="63">
        <f>NC32+23</f>
        <v>11198</v>
      </c>
      <c r="NH32" s="20"/>
      <c r="NI32" s="18"/>
      <c r="NJ32" s="63">
        <f>NG32+10</f>
        <v>11208</v>
      </c>
      <c r="NK32" s="20"/>
      <c r="NL32" s="18"/>
      <c r="NM32" s="63">
        <f>NJ32+16</f>
        <v>11224</v>
      </c>
      <c r="NN32" s="20"/>
      <c r="NO32" s="18"/>
      <c r="NP32" s="63">
        <f>NM32</f>
        <v>11224</v>
      </c>
      <c r="NQ32" s="20"/>
      <c r="NR32" s="18"/>
      <c r="NS32" s="63">
        <f>NP32</f>
        <v>11224</v>
      </c>
      <c r="NT32" s="20"/>
      <c r="NU32" s="18"/>
      <c r="NV32" s="63">
        <f>NS32+1</f>
        <v>11225</v>
      </c>
      <c r="NW32" s="20"/>
      <c r="NX32" s="19"/>
      <c r="NY32" s="18"/>
      <c r="NZ32" s="63">
        <f>NV32+2</f>
        <v>11227</v>
      </c>
      <c r="OA32" s="20"/>
      <c r="OB32" s="18"/>
      <c r="OC32" s="63">
        <f>NZ32+15</f>
        <v>11242</v>
      </c>
      <c r="OD32" s="20"/>
      <c r="OE32" s="18"/>
      <c r="OF32" s="63">
        <f>OC32+2</f>
        <v>11244</v>
      </c>
      <c r="OG32" s="20"/>
      <c r="OH32" s="18"/>
      <c r="OI32" s="63">
        <f>OF32+9</f>
        <v>11253</v>
      </c>
      <c r="OJ32" s="20"/>
      <c r="OK32" s="18"/>
      <c r="OL32" s="63">
        <f>OI32+3</f>
        <v>11256</v>
      </c>
      <c r="OM32" s="20"/>
      <c r="ON32" s="18"/>
      <c r="OO32" s="63">
        <f>OL32+17</f>
        <v>11273</v>
      </c>
      <c r="OP32" s="20"/>
      <c r="OQ32" s="19"/>
      <c r="OR32" s="18"/>
      <c r="OS32" s="63">
        <f>OO32+7</f>
        <v>11280</v>
      </c>
      <c r="OT32" s="20"/>
      <c r="OU32" s="18"/>
      <c r="OV32" s="63">
        <f>OS32+2</f>
        <v>11282</v>
      </c>
      <c r="OW32" s="20"/>
      <c r="OX32" s="18"/>
      <c r="OY32" s="63">
        <f>OV32+4</f>
        <v>11286</v>
      </c>
      <c r="OZ32" s="20"/>
      <c r="PA32" s="18"/>
      <c r="PB32" s="63">
        <f>OY32</f>
        <v>11286</v>
      </c>
      <c r="PC32" s="20"/>
      <c r="PD32" s="18"/>
      <c r="PE32" s="63">
        <f>PB32+7</f>
        <v>11293</v>
      </c>
      <c r="PF32" s="20"/>
      <c r="PG32" s="18"/>
      <c r="PH32" s="63">
        <f>PE32+8</f>
        <v>11301</v>
      </c>
      <c r="PI32" s="20"/>
      <c r="PJ32" s="19"/>
      <c r="PK32" s="18"/>
      <c r="PL32" s="63">
        <f>PH32+7</f>
        <v>11308</v>
      </c>
      <c r="PM32" s="20"/>
      <c r="PN32" s="18"/>
      <c r="PO32" s="63">
        <f>PL32+12</f>
        <v>11320</v>
      </c>
      <c r="PP32" s="20"/>
      <c r="PQ32" s="18"/>
      <c r="PR32" s="63">
        <f>PO32+13</f>
        <v>11333</v>
      </c>
      <c r="PS32" s="20"/>
      <c r="PT32" s="18"/>
      <c r="PU32" s="63">
        <f>PR32+2</f>
        <v>11335</v>
      </c>
      <c r="PV32" s="20"/>
      <c r="PW32" s="18"/>
      <c r="PX32" s="63">
        <f>PU32+3</f>
        <v>11338</v>
      </c>
      <c r="PY32" s="20"/>
      <c r="PZ32" s="18"/>
      <c r="QA32" s="63">
        <f>PX32+8</f>
        <v>11346</v>
      </c>
      <c r="QB32" s="20"/>
      <c r="QC32" s="19"/>
      <c r="QD32" s="18"/>
      <c r="QE32" s="63">
        <f>QA32+15</f>
        <v>11361</v>
      </c>
      <c r="QF32" s="20"/>
      <c r="QG32" s="18"/>
      <c r="QH32" s="63">
        <f>QE32+3</f>
        <v>11364</v>
      </c>
      <c r="QI32" s="20"/>
      <c r="QJ32" s="18"/>
      <c r="QK32" s="63">
        <f>QH32+2</f>
        <v>11366</v>
      </c>
      <c r="QL32" s="20"/>
      <c r="QM32" s="18"/>
      <c r="QN32" s="63">
        <f>QK32</f>
        <v>11366</v>
      </c>
      <c r="QO32" s="20"/>
      <c r="QP32" s="18"/>
      <c r="QQ32" s="63">
        <f>QN32</f>
        <v>11366</v>
      </c>
      <c r="QR32" s="20"/>
      <c r="QS32" s="18"/>
      <c r="QT32" s="63">
        <f>QQ32</f>
        <v>11366</v>
      </c>
      <c r="QU32" s="20"/>
      <c r="QV32" s="19"/>
      <c r="QW32" s="18"/>
      <c r="QX32" s="63">
        <f>QT32+6</f>
        <v>11372</v>
      </c>
      <c r="QY32" s="20"/>
      <c r="QZ32" s="18"/>
      <c r="RA32" s="63">
        <f>QX32+7</f>
        <v>11379</v>
      </c>
      <c r="RB32" s="20"/>
      <c r="RC32" s="19"/>
      <c r="RD32" s="18"/>
      <c r="RE32" s="63">
        <f>RA32</f>
        <v>11379</v>
      </c>
      <c r="RF32" s="20"/>
      <c r="RG32" s="18"/>
      <c r="RH32" s="63">
        <f>RE32+8</f>
        <v>11387</v>
      </c>
      <c r="RI32" s="20"/>
      <c r="RJ32" s="18"/>
      <c r="RK32" s="63">
        <f>RH32+3</f>
        <v>11390</v>
      </c>
      <c r="RL32" s="20"/>
      <c r="RM32" s="19"/>
      <c r="RN32" s="18"/>
      <c r="RO32" s="63">
        <f>RK32+14</f>
        <v>11404</v>
      </c>
      <c r="RP32" s="20"/>
      <c r="RQ32" s="18"/>
      <c r="RR32" s="63">
        <f>RO32</f>
        <v>11404</v>
      </c>
      <c r="RS32" s="20"/>
      <c r="RT32" s="18"/>
      <c r="RU32" s="63">
        <f>RR32+1</f>
        <v>11405</v>
      </c>
      <c r="RV32" s="20"/>
      <c r="RW32" s="18"/>
      <c r="RX32" s="63">
        <f>RU32+5</f>
        <v>11410</v>
      </c>
      <c r="RY32" s="20"/>
      <c r="RZ32" s="18"/>
      <c r="SA32" s="63">
        <f>RX32+6</f>
        <v>11416</v>
      </c>
      <c r="SB32" s="20"/>
      <c r="SC32" s="18"/>
      <c r="SD32" s="63">
        <f>SA32+4</f>
        <v>11420</v>
      </c>
      <c r="SE32" s="20"/>
      <c r="SF32" s="18"/>
      <c r="SG32" s="63">
        <f>SD32</f>
        <v>11420</v>
      </c>
      <c r="SH32" s="20"/>
      <c r="SI32" s="18"/>
      <c r="SJ32" s="63">
        <f>SG32+3</f>
        <v>11423</v>
      </c>
      <c r="SK32" s="20"/>
      <c r="SL32" s="18"/>
      <c r="SM32" s="63">
        <f>SJ32+12</f>
        <v>11435</v>
      </c>
      <c r="SN32" s="20"/>
      <c r="SO32" s="18"/>
      <c r="SP32" s="63">
        <f>SM32</f>
        <v>11435</v>
      </c>
      <c r="SQ32" s="20"/>
      <c r="SR32" s="19"/>
      <c r="SS32" s="19"/>
      <c r="ST32" s="18"/>
      <c r="SU32" s="63">
        <f>SP32+5</f>
        <v>11440</v>
      </c>
      <c r="SV32" s="20"/>
      <c r="SW32" s="18"/>
      <c r="SX32" s="63">
        <f>SU32+4</f>
        <v>11444</v>
      </c>
      <c r="SY32" s="20"/>
      <c r="SZ32" s="18"/>
      <c r="TA32" s="63">
        <f>SX32+9</f>
        <v>11453</v>
      </c>
      <c r="TB32" s="20"/>
      <c r="TC32" s="18"/>
      <c r="TD32" s="63">
        <f>TA32+11</f>
        <v>11464</v>
      </c>
      <c r="TE32" s="20"/>
      <c r="TF32" s="18"/>
      <c r="TG32" s="63">
        <f>TD32+4</f>
        <v>11468</v>
      </c>
      <c r="TH32" s="20"/>
      <c r="TI32" s="18"/>
      <c r="TJ32" s="63">
        <f>TG32+4</f>
        <v>11472</v>
      </c>
      <c r="TK32" s="20"/>
      <c r="TL32" s="18"/>
      <c r="TM32" s="63">
        <f>TJ32+3</f>
        <v>11475</v>
      </c>
      <c r="TN32" s="20"/>
      <c r="TO32" s="18"/>
      <c r="TP32" s="63">
        <f>TM32</f>
        <v>11475</v>
      </c>
      <c r="TQ32" s="20"/>
      <c r="TR32" s="19"/>
      <c r="TS32" s="18"/>
      <c r="TT32" s="63">
        <f>TP32+9</f>
        <v>11484</v>
      </c>
      <c r="TU32" s="20"/>
      <c r="TV32" s="18"/>
      <c r="TW32" s="63">
        <f>TT32+12</f>
        <v>11496</v>
      </c>
      <c r="TX32" s="20"/>
      <c r="TY32" s="18"/>
      <c r="TZ32" s="63">
        <f>TW32</f>
        <v>11496</v>
      </c>
      <c r="UA32" s="20"/>
      <c r="UB32" s="18"/>
      <c r="UC32" s="63">
        <f>TZ32</f>
        <v>11496</v>
      </c>
      <c r="UD32" s="20"/>
      <c r="UE32" s="18"/>
      <c r="UF32" s="63">
        <f>UC32+14</f>
        <v>11510</v>
      </c>
      <c r="UG32" s="20"/>
      <c r="UH32" s="18"/>
      <c r="UI32" s="63">
        <f>UF32+4</f>
        <v>11514</v>
      </c>
      <c r="UJ32" s="20"/>
      <c r="UK32" s="19"/>
      <c r="UL32" s="19"/>
      <c r="UM32" s="18"/>
      <c r="UN32" s="63">
        <f>UI32+7</f>
        <v>11521</v>
      </c>
      <c r="UO32" s="20"/>
      <c r="UP32" s="18"/>
      <c r="UQ32" s="63">
        <f>UN32+17</f>
        <v>11538</v>
      </c>
      <c r="UR32" s="20"/>
      <c r="US32" s="18"/>
      <c r="UT32" s="63">
        <f>UQ32+2</f>
        <v>11540</v>
      </c>
      <c r="UU32" s="20"/>
      <c r="UV32" s="18"/>
      <c r="UW32" s="63">
        <f>UT32+6</f>
        <v>11546</v>
      </c>
      <c r="UX32" s="20"/>
      <c r="UY32" s="18"/>
      <c r="UZ32" s="63">
        <f>UW32+3</f>
        <v>11549</v>
      </c>
      <c r="VA32" s="20"/>
      <c r="VB32" s="19"/>
      <c r="VC32" s="18"/>
      <c r="VD32" s="63">
        <f>UZ32+3</f>
        <v>11552</v>
      </c>
      <c r="VE32" s="20"/>
      <c r="VF32" s="18"/>
      <c r="VG32" s="63">
        <f>VD32+3</f>
        <v>11555</v>
      </c>
      <c r="VH32" s="20"/>
      <c r="VI32" s="18"/>
      <c r="VJ32" s="63">
        <f>VG32+6</f>
        <v>11561</v>
      </c>
      <c r="VK32" s="20"/>
      <c r="VL32" s="18"/>
      <c r="VM32" s="63">
        <f>VJ32+8</f>
        <v>11569</v>
      </c>
      <c r="VN32" s="20"/>
      <c r="VO32" s="18"/>
      <c r="VP32" s="63">
        <f>VM32+13</f>
        <v>11582</v>
      </c>
      <c r="VQ32" s="20"/>
      <c r="VR32" s="18"/>
      <c r="VS32" s="63">
        <f>VP32+9</f>
        <v>11591</v>
      </c>
      <c r="VT32" s="20"/>
      <c r="VU32" s="19"/>
      <c r="VV32" s="19"/>
      <c r="VW32" s="18"/>
      <c r="VX32" s="63">
        <f>VS32+19</f>
        <v>11610</v>
      </c>
      <c r="VY32" s="20"/>
      <c r="VZ32" s="18"/>
      <c r="WA32" s="63">
        <f>VX32+13</f>
        <v>11623</v>
      </c>
      <c r="WB32" s="20"/>
      <c r="WC32" s="18"/>
      <c r="WD32" s="63">
        <f>WA32+4</f>
        <v>11627</v>
      </c>
      <c r="WE32" s="20"/>
      <c r="WF32" s="18"/>
      <c r="WG32" s="63">
        <f>WD32+5</f>
        <v>11632</v>
      </c>
      <c r="WH32" s="20"/>
      <c r="WI32" s="18"/>
      <c r="WJ32" s="63">
        <f>WG32+12</f>
        <v>11644</v>
      </c>
      <c r="WK32" s="20"/>
      <c r="WL32" s="18"/>
      <c r="WM32" s="63">
        <f>WJ32+4</f>
        <v>11648</v>
      </c>
      <c r="WN32" s="20"/>
      <c r="WO32" s="18"/>
      <c r="WP32" s="63">
        <f>WM32+9</f>
        <v>11657</v>
      </c>
      <c r="WQ32" s="20"/>
      <c r="WR32" s="18"/>
      <c r="WS32" s="63">
        <f>WP32+5</f>
        <v>11662</v>
      </c>
      <c r="WT32" s="20"/>
      <c r="WU32" s="18"/>
      <c r="WV32" s="63">
        <f>WS32+4</f>
        <v>11666</v>
      </c>
      <c r="WW32" s="20"/>
      <c r="WX32" s="18"/>
      <c r="WY32" s="63">
        <f>WV32</f>
        <v>11666</v>
      </c>
      <c r="WZ32" s="20"/>
      <c r="XA32" s="18"/>
      <c r="XB32" s="63">
        <f>WY32</f>
        <v>11666</v>
      </c>
      <c r="XC32" s="20"/>
      <c r="XD32" s="18"/>
      <c r="XE32" s="63">
        <f>XB32+6</f>
        <v>11672</v>
      </c>
      <c r="XF32" s="20"/>
      <c r="XG32" s="19"/>
      <c r="XH32" s="18"/>
      <c r="XI32" s="63">
        <f>XE32+23</f>
        <v>11695</v>
      </c>
      <c r="XJ32" s="20"/>
      <c r="XK32" s="18"/>
      <c r="XL32" s="63">
        <f>XI32+4</f>
        <v>11699</v>
      </c>
      <c r="XM32" s="20"/>
      <c r="XN32" s="18"/>
      <c r="XO32" s="63">
        <f>XL32+11</f>
        <v>11710</v>
      </c>
      <c r="XP32" s="20"/>
      <c r="XQ32" s="18"/>
      <c r="XR32" s="63">
        <f>XO32+6</f>
        <v>11716</v>
      </c>
      <c r="XS32" s="20"/>
      <c r="XT32" s="18"/>
      <c r="XU32" s="63">
        <f>XR32+10</f>
        <v>11726</v>
      </c>
      <c r="XV32" s="20"/>
      <c r="XW32" s="18"/>
      <c r="XX32" s="63">
        <f>XU32+6</f>
        <v>11732</v>
      </c>
      <c r="XY32" s="20"/>
      <c r="XZ32" s="18"/>
      <c r="YA32" s="63">
        <f>XX32+6</f>
        <v>11738</v>
      </c>
      <c r="YB32" s="20"/>
      <c r="YC32" s="18"/>
      <c r="YD32" s="63">
        <f>YA32+9</f>
        <v>11747</v>
      </c>
      <c r="YE32" s="20"/>
      <c r="YF32" s="18"/>
      <c r="YG32" s="63">
        <f>YD32+7</f>
        <v>11754</v>
      </c>
      <c r="YH32" s="20"/>
      <c r="YI32" s="18"/>
      <c r="YJ32" s="63">
        <f>YG32+11</f>
        <v>11765</v>
      </c>
      <c r="YK32" s="20"/>
      <c r="YL32" s="18"/>
      <c r="YM32" s="63">
        <f>YJ32+1</f>
        <v>11766</v>
      </c>
      <c r="YN32" s="20"/>
      <c r="YO32" s="18"/>
      <c r="YP32" s="63">
        <f>YM32+10</f>
        <v>11776</v>
      </c>
      <c r="YQ32" s="20"/>
      <c r="YR32" s="18"/>
      <c r="YS32" s="63">
        <f>YP32+2</f>
        <v>11778</v>
      </c>
      <c r="YT32" s="20"/>
      <c r="YU32" s="19"/>
      <c r="YV32" s="18"/>
      <c r="YW32" s="63">
        <f>YS32+13</f>
        <v>11791</v>
      </c>
      <c r="YX32" s="20"/>
      <c r="YY32" s="18"/>
      <c r="YZ32" s="63">
        <f>YW32+13</f>
        <v>11804</v>
      </c>
      <c r="ZA32" s="20"/>
      <c r="ZB32" s="18"/>
      <c r="ZC32" s="63">
        <f>YZ32+6</f>
        <v>11810</v>
      </c>
      <c r="ZD32" s="20"/>
      <c r="ZE32" s="18"/>
      <c r="ZF32" s="63">
        <f>ZC32+11</f>
        <v>11821</v>
      </c>
      <c r="ZG32" s="20"/>
      <c r="ZH32" s="18"/>
      <c r="ZI32" s="63">
        <f>ZF32+18</f>
        <v>11839</v>
      </c>
      <c r="ZJ32" s="20"/>
      <c r="ZK32" s="18"/>
      <c r="ZL32" s="63">
        <f>ZI32+7</f>
        <v>11846</v>
      </c>
      <c r="ZM32" s="20"/>
      <c r="ZN32" s="18"/>
      <c r="ZO32" s="63">
        <f>ZL32+7</f>
        <v>11853</v>
      </c>
      <c r="ZP32" s="20"/>
      <c r="ZQ32" s="18"/>
      <c r="ZR32" s="63">
        <f>ZO32+4</f>
        <v>11857</v>
      </c>
      <c r="ZS32" s="20"/>
      <c r="ZT32" s="18"/>
      <c r="ZU32" s="63">
        <f>ZR32+6</f>
        <v>11863</v>
      </c>
      <c r="ZV32" s="20"/>
      <c r="ZW32" s="18"/>
      <c r="ZX32" s="63">
        <f>ZU32+1</f>
        <v>11864</v>
      </c>
      <c r="ZY32" s="20"/>
      <c r="ZZ32" s="18"/>
      <c r="AAA32" s="63">
        <f>ZX32+1</f>
        <v>11865</v>
      </c>
      <c r="AAB32" s="20"/>
      <c r="AAC32" s="18"/>
      <c r="AAD32" s="63">
        <f>AAA32+10</f>
        <v>11875</v>
      </c>
      <c r="AAE32" s="20"/>
      <c r="AAF32" s="18"/>
      <c r="AAG32" s="63">
        <f>AAD32+3</f>
        <v>11878</v>
      </c>
      <c r="AAH32" s="20"/>
      <c r="AAI32" s="19"/>
      <c r="AAJ32" s="18"/>
      <c r="AAK32" s="63">
        <f>AAG32+10</f>
        <v>11888</v>
      </c>
      <c r="AAL32" s="20"/>
      <c r="AAM32" s="18"/>
      <c r="AAN32" s="63">
        <f>AAK32+6</f>
        <v>11894</v>
      </c>
      <c r="AAO32" s="20"/>
      <c r="AAP32" s="18"/>
      <c r="AAQ32" s="63">
        <f>AAN32+9</f>
        <v>11903</v>
      </c>
      <c r="AAR32" s="20"/>
      <c r="AAS32" s="18"/>
      <c r="AAT32" s="63">
        <f>AAQ32+2</f>
        <v>11905</v>
      </c>
      <c r="AAU32" s="20"/>
      <c r="AAV32" s="18"/>
      <c r="AAW32" s="63">
        <f>AAT32</f>
        <v>11905</v>
      </c>
      <c r="AAX32" s="20"/>
      <c r="AAY32" s="18"/>
      <c r="AAZ32" s="63">
        <f>AAW32+6</f>
        <v>11911</v>
      </c>
      <c r="ABA32" s="20"/>
      <c r="ABB32" s="19"/>
      <c r="ABC32" s="18"/>
      <c r="ABD32" s="63">
        <f>AAZ32+11</f>
        <v>11922</v>
      </c>
      <c r="ABE32" s="20"/>
      <c r="ABF32" s="18"/>
      <c r="ABG32" s="63">
        <f>ABD32+1</f>
        <v>11923</v>
      </c>
      <c r="ABH32" s="20"/>
      <c r="ABI32" s="18"/>
      <c r="ABJ32" s="63">
        <f>ABG32+2</f>
        <v>11925</v>
      </c>
      <c r="ABK32" s="20"/>
      <c r="ABL32" s="18"/>
      <c r="ABM32" s="63">
        <f>ABJ32+7</f>
        <v>11932</v>
      </c>
      <c r="ABN32" s="20"/>
      <c r="ABO32" s="18"/>
      <c r="ABP32" s="63">
        <f>ABM32+10</f>
        <v>11942</v>
      </c>
      <c r="ABQ32" s="20"/>
      <c r="ABR32" s="18"/>
      <c r="ABS32" s="63">
        <f>ABP32+20</f>
        <v>11962</v>
      </c>
      <c r="ABT32" s="20"/>
      <c r="ABU32" s="19"/>
      <c r="ABV32" s="18"/>
      <c r="ABW32" s="63">
        <f>ABS32+5</f>
        <v>11967</v>
      </c>
      <c r="ABX32" s="20"/>
      <c r="ABY32" s="18"/>
      <c r="ABZ32" s="63">
        <f>ABW32</f>
        <v>11967</v>
      </c>
      <c r="ACA32" s="20"/>
      <c r="ACB32" s="18"/>
      <c r="ACC32" s="63">
        <f>ABZ32+7</f>
        <v>11974</v>
      </c>
      <c r="ACD32" s="20"/>
      <c r="ACE32" s="18"/>
      <c r="ACF32" s="63">
        <f>ACC32+11</f>
        <v>11985</v>
      </c>
      <c r="ACG32" s="20"/>
      <c r="ACH32" s="18"/>
      <c r="ACI32" s="63">
        <f>ACF32+4</f>
        <v>11989</v>
      </c>
      <c r="ACJ32" s="20"/>
      <c r="ACK32" s="18"/>
      <c r="ACL32" s="63">
        <f>ACI32+4</f>
        <v>11993</v>
      </c>
      <c r="ACM32" s="20"/>
      <c r="ACN32" s="19"/>
      <c r="ACO32" s="18"/>
      <c r="ACP32" s="63">
        <f>ACL32+7</f>
        <v>12000</v>
      </c>
      <c r="ACQ32" s="20"/>
      <c r="ACR32" s="18"/>
      <c r="ACS32" s="63">
        <f>ACP32+4</f>
        <v>12004</v>
      </c>
      <c r="ACT32" s="20"/>
      <c r="ACU32" s="18"/>
      <c r="ACV32" s="63">
        <f>ACS32+6</f>
        <v>12010</v>
      </c>
      <c r="ACW32" s="20"/>
      <c r="ACX32" s="18"/>
      <c r="ACY32" s="63">
        <f>ACV32+1</f>
        <v>12011</v>
      </c>
      <c r="ACZ32" s="20"/>
      <c r="ADA32" s="18"/>
      <c r="ADB32" s="63">
        <f>ACY32+4</f>
        <v>12015</v>
      </c>
      <c r="ADC32" s="20"/>
      <c r="ADD32" s="18"/>
      <c r="ADE32" s="63">
        <f>ADB32+3</f>
        <v>12018</v>
      </c>
      <c r="ADF32" s="20"/>
      <c r="ADG32" s="19"/>
      <c r="ADH32" s="18"/>
      <c r="ADI32" s="63">
        <f>ADE32+6</f>
        <v>12024</v>
      </c>
      <c r="ADJ32" s="20"/>
      <c r="ADK32" s="18"/>
      <c r="ADL32" s="63">
        <f>ADI32+6</f>
        <v>12030</v>
      </c>
      <c r="ADM32" s="20"/>
      <c r="ADN32" s="18"/>
      <c r="ADO32" s="63">
        <f>ADL32+6</f>
        <v>12036</v>
      </c>
      <c r="ADP32" s="20"/>
      <c r="ADQ32" s="18"/>
      <c r="ADR32" s="63">
        <f>ADO32+4</f>
        <v>12040</v>
      </c>
      <c r="ADS32" s="20"/>
      <c r="ADT32" s="18"/>
      <c r="ADU32" s="63">
        <f>ADR32+8</f>
        <v>12048</v>
      </c>
      <c r="ADV32" s="20"/>
      <c r="ADW32" s="19"/>
      <c r="ADX32" s="19"/>
      <c r="ADY32" s="19"/>
      <c r="ADZ32" s="18"/>
      <c r="AEA32" s="63">
        <f>ADU32+12</f>
        <v>12060</v>
      </c>
      <c r="AEB32" s="20"/>
      <c r="AEC32" s="18"/>
      <c r="AED32" s="63">
        <f>AEA32+24</f>
        <v>12084</v>
      </c>
      <c r="AEE32" s="20"/>
      <c r="AEF32" s="18"/>
      <c r="AEG32" s="63">
        <f>AED32+10</f>
        <v>12094</v>
      </c>
      <c r="AEH32" s="20"/>
      <c r="AEI32" s="18"/>
      <c r="AEJ32" s="19"/>
      <c r="AEK32" s="20"/>
      <c r="AEL32" s="18"/>
      <c r="AEM32" s="63">
        <f>AEG32+8</f>
        <v>12102</v>
      </c>
      <c r="AEN32" s="20"/>
      <c r="AEO32" s="19"/>
      <c r="AEP32" s="18"/>
      <c r="AEQ32" s="63">
        <f>AEM32+42</f>
        <v>12144</v>
      </c>
      <c r="AER32" s="20"/>
      <c r="AES32" s="18"/>
      <c r="AET32" s="63">
        <f>AEQ32+31</f>
        <v>12175</v>
      </c>
      <c r="AEU32" s="20"/>
      <c r="AEV32" s="18"/>
      <c r="AEW32" s="63">
        <f>AET32+13</f>
        <v>12188</v>
      </c>
      <c r="AEX32" s="20"/>
      <c r="AEY32" s="18"/>
      <c r="AEZ32" s="63">
        <f>AEW32+10</f>
        <v>12198</v>
      </c>
      <c r="AFA32" s="20"/>
      <c r="AFB32" s="18"/>
      <c r="AFC32" s="63">
        <f>AEZ32+16</f>
        <v>12214</v>
      </c>
      <c r="AFD32" s="20"/>
      <c r="AFE32" s="18"/>
      <c r="AFF32" s="63">
        <f>AFC32+9</f>
        <v>12223</v>
      </c>
      <c r="AFG32" s="20"/>
      <c r="AFH32" s="19"/>
      <c r="AFI32" s="18"/>
      <c r="AFJ32" s="63">
        <f>AFF32+28</f>
        <v>12251</v>
      </c>
      <c r="AFK32" s="20"/>
      <c r="AFL32" s="18"/>
      <c r="AFM32" s="63">
        <f>AFJ32+31</f>
        <v>12282</v>
      </c>
      <c r="AFN32" s="20"/>
      <c r="AFO32" s="18"/>
      <c r="AFP32" s="63">
        <f>AFM32+18</f>
        <v>12300</v>
      </c>
      <c r="AFQ32" s="20"/>
      <c r="AFR32" s="18"/>
      <c r="AFS32" s="63">
        <f>AFP32+17</f>
        <v>12317</v>
      </c>
      <c r="AFT32" s="20"/>
      <c r="AFU32" s="18"/>
      <c r="AFV32" s="63">
        <f>AFS32+11</f>
        <v>12328</v>
      </c>
      <c r="AFW32" s="20"/>
      <c r="AFX32" s="18"/>
      <c r="AFY32" s="63">
        <f>AFV32+8</f>
        <v>12336</v>
      </c>
      <c r="AFZ32" s="20"/>
      <c r="AGA32" s="18"/>
      <c r="AGB32" s="63">
        <f>AFY32+2</f>
        <v>12338</v>
      </c>
      <c r="AGC32" s="20"/>
      <c r="AGD32" s="18"/>
      <c r="AGE32" s="63">
        <f>AGB32</f>
        <v>12338</v>
      </c>
      <c r="AGF32" s="20"/>
      <c r="AGG32" s="18"/>
      <c r="AGH32" s="63">
        <f>AGE32+11</f>
        <v>12349</v>
      </c>
      <c r="AGI32" s="20"/>
      <c r="AGJ32" s="18"/>
      <c r="AGK32" s="63">
        <f>AGH32+9</f>
        <v>12358</v>
      </c>
      <c r="AGL32" s="20"/>
      <c r="AGM32" s="18"/>
      <c r="AGN32" s="63">
        <f>AGK32+5</f>
        <v>12363</v>
      </c>
      <c r="AGO32" s="20"/>
      <c r="AGP32" s="18"/>
      <c r="AGQ32" s="63">
        <f>AGN32+14</f>
        <v>12377</v>
      </c>
      <c r="AGR32" s="20"/>
      <c r="AGS32" s="18"/>
      <c r="AGT32" s="63">
        <f>AGQ32+5</f>
        <v>12382</v>
      </c>
      <c r="AGU32" s="20"/>
      <c r="AGV32" s="19"/>
      <c r="AGW32" s="18"/>
      <c r="AGX32" s="63">
        <f>AGT32+24</f>
        <v>12406</v>
      </c>
      <c r="AGY32" s="20"/>
      <c r="AGZ32" s="18"/>
      <c r="AHA32" s="63">
        <f>AGX32+12</f>
        <v>12418</v>
      </c>
      <c r="AHB32" s="20"/>
      <c r="AHC32" s="18"/>
      <c r="AHD32" s="63">
        <f>AHA32+14</f>
        <v>12432</v>
      </c>
      <c r="AHE32" s="20"/>
      <c r="AHF32" s="18"/>
      <c r="AHG32" s="63">
        <f>AHD32+1</f>
        <v>12433</v>
      </c>
      <c r="AHH32" s="20"/>
      <c r="AHI32" s="18"/>
      <c r="AHJ32" s="63">
        <f>AHG32+6</f>
        <v>12439</v>
      </c>
      <c r="AHK32" s="20"/>
      <c r="AHL32" s="18"/>
      <c r="AHM32" s="63">
        <f>AHJ32+21</f>
        <v>12460</v>
      </c>
      <c r="AHN32" s="20"/>
      <c r="AHO32" s="19"/>
      <c r="AHP32" s="18"/>
      <c r="AHQ32" s="63">
        <f>AHM32+15</f>
        <v>12475</v>
      </c>
      <c r="AHR32" s="20"/>
      <c r="AHS32" s="18"/>
      <c r="AHT32" s="63">
        <f>AHQ32+1</f>
        <v>12476</v>
      </c>
      <c r="AHU32" s="20"/>
      <c r="AHV32" s="18"/>
      <c r="AHW32" s="63">
        <f>AHT32+12</f>
        <v>12488</v>
      </c>
      <c r="AHX32" s="20"/>
      <c r="AHY32" s="18"/>
      <c r="AHZ32" s="63">
        <f>AHW32+1</f>
        <v>12489</v>
      </c>
      <c r="AIA32" s="20"/>
      <c r="AIB32" s="18"/>
      <c r="AIC32" s="63">
        <f>AHZ32</f>
        <v>12489</v>
      </c>
      <c r="AID32" s="20"/>
      <c r="AIE32" s="19"/>
      <c r="AIF32" s="19"/>
      <c r="AIG32" s="18"/>
      <c r="AIH32" s="63">
        <f>AIC32+26</f>
        <v>12515</v>
      </c>
      <c r="AII32" s="20"/>
      <c r="AIJ32" s="18"/>
      <c r="AIK32" s="63">
        <f>AIH32+45</f>
        <v>12560</v>
      </c>
      <c r="AIL32" s="20"/>
      <c r="AIM32" s="18"/>
      <c r="AIN32" s="63">
        <f>AIK32+16</f>
        <v>12576</v>
      </c>
      <c r="AIO32" s="20"/>
      <c r="AIP32" s="18"/>
      <c r="AIQ32" s="63">
        <f>AIN32+12</f>
        <v>12588</v>
      </c>
      <c r="AIR32" s="20"/>
      <c r="AIS32" s="19"/>
      <c r="AIT32" s="18"/>
      <c r="AIU32" s="63">
        <f>AIQ32+18</f>
        <v>12606</v>
      </c>
      <c r="AIV32" s="20"/>
      <c r="AIW32" s="18"/>
      <c r="AIX32" s="63">
        <f>AIU32+20</f>
        <v>12626</v>
      </c>
      <c r="AIY32" s="20"/>
      <c r="AIZ32" s="18"/>
      <c r="AJA32" s="63">
        <f>AIX32+9</f>
        <v>12635</v>
      </c>
      <c r="AJB32" s="20"/>
      <c r="AJC32" s="18"/>
      <c r="AJD32" s="63">
        <f>AJA32+7</f>
        <v>12642</v>
      </c>
      <c r="AJE32" s="20"/>
      <c r="AJF32" s="18"/>
      <c r="AJG32" s="63">
        <f>AJD32+17</f>
        <v>12659</v>
      </c>
      <c r="AJH32" s="20"/>
      <c r="AJI32" s="18"/>
      <c r="AJJ32" s="63">
        <f>AJG32+4</f>
        <v>12663</v>
      </c>
      <c r="AJK32" s="20"/>
      <c r="AJL32" s="18"/>
      <c r="AJM32" s="63">
        <f>AJJ32+10</f>
        <v>12673</v>
      </c>
      <c r="AJN32" s="20"/>
      <c r="AJO32" s="18"/>
      <c r="AJP32" s="63">
        <f>AJM32+22</f>
        <v>12695</v>
      </c>
      <c r="AJQ32" s="20"/>
      <c r="AJR32" s="19"/>
      <c r="AJS32" s="18"/>
      <c r="AJT32" s="63">
        <f>AJP32+8</f>
        <v>12703</v>
      </c>
      <c r="AJU32" s="20"/>
      <c r="AJV32" s="18"/>
      <c r="AJW32" s="63">
        <f>AJT32+8</f>
        <v>12711</v>
      </c>
      <c r="AJX32" s="20"/>
      <c r="AJY32" s="18"/>
      <c r="AJZ32" s="63">
        <f>AJW32+16</f>
        <v>12727</v>
      </c>
      <c r="AKA32" s="20"/>
      <c r="AKB32" s="18"/>
      <c r="AKC32" s="63">
        <f>AJZ32+13</f>
        <v>12740</v>
      </c>
      <c r="AKD32" s="20"/>
      <c r="AKE32" s="18"/>
      <c r="AKF32" s="63">
        <f>AKC32+12</f>
        <v>12752</v>
      </c>
      <c r="AKG32" s="20"/>
      <c r="AKH32" s="18"/>
      <c r="AKI32" s="63">
        <f>AKF32+12</f>
        <v>12764</v>
      </c>
      <c r="AKJ32" s="20"/>
      <c r="AKK32" s="19"/>
      <c r="AKL32" s="18"/>
      <c r="AKM32" s="63">
        <f>AKI32+7</f>
        <v>12771</v>
      </c>
      <c r="AKN32" s="20"/>
      <c r="AKO32" s="18"/>
      <c r="AKP32" s="63">
        <f>AKM32+4</f>
        <v>12775</v>
      </c>
      <c r="AKQ32" s="20"/>
      <c r="AKR32" s="18"/>
      <c r="AKS32" s="63">
        <f>AKP32+11</f>
        <v>12786</v>
      </c>
      <c r="AKT32" s="20"/>
      <c r="AKU32" s="18"/>
      <c r="AKV32" s="63">
        <f>AKS32+1</f>
        <v>12787</v>
      </c>
      <c r="AKW32" s="20"/>
      <c r="AKX32" s="18"/>
      <c r="AKY32" s="63">
        <f>AKV32+8</f>
        <v>12795</v>
      </c>
      <c r="AKZ32" s="20"/>
      <c r="ALA32" s="18"/>
      <c r="ALB32" s="63">
        <f>AKY32+3</f>
        <v>12798</v>
      </c>
      <c r="ALC32" s="20"/>
      <c r="ALD32" s="19"/>
      <c r="ALE32" s="18"/>
      <c r="ALF32" s="63">
        <f>ALB32+17</f>
        <v>12815</v>
      </c>
      <c r="ALG32" s="20"/>
      <c r="ALH32" s="18"/>
      <c r="ALI32" s="63">
        <f>ALF32+16</f>
        <v>12831</v>
      </c>
      <c r="ALJ32" s="20"/>
      <c r="ALK32" s="18"/>
      <c r="ALL32" s="63">
        <f>ALI32+17</f>
        <v>12848</v>
      </c>
      <c r="ALM32" s="20"/>
      <c r="ALN32" s="18"/>
      <c r="ALO32" s="63">
        <f>ALL32+7</f>
        <v>12855</v>
      </c>
      <c r="ALP32" s="20"/>
      <c r="ALQ32" s="18"/>
      <c r="ALR32" s="63">
        <f>ALO32+12</f>
        <v>12867</v>
      </c>
      <c r="ALS32" s="20"/>
      <c r="ALT32" s="18"/>
      <c r="ALU32" s="63">
        <f>ALR32+8</f>
        <v>12875</v>
      </c>
      <c r="ALV32" s="20"/>
      <c r="ALW32" s="19"/>
      <c r="ALX32" s="18"/>
      <c r="ALY32" s="63">
        <f>ALU32+9</f>
        <v>12884</v>
      </c>
      <c r="ALZ32" s="20"/>
      <c r="AMA32" s="18"/>
      <c r="AMB32" s="63">
        <f>ALY32+3</f>
        <v>12887</v>
      </c>
      <c r="AMC32" s="20"/>
      <c r="AMD32" s="18"/>
      <c r="AME32" s="63">
        <f>AMB32+9</f>
        <v>12896</v>
      </c>
      <c r="AMF32" s="20"/>
      <c r="AMG32" s="18"/>
      <c r="AMH32" s="63">
        <f>AME32+5</f>
        <v>12901</v>
      </c>
      <c r="AMI32" s="20"/>
      <c r="AMJ32" s="18"/>
      <c r="AMK32" s="63">
        <f>AMH32+5</f>
        <v>12906</v>
      </c>
      <c r="AML32" s="20"/>
      <c r="AMM32" s="18"/>
      <c r="AMN32" s="63">
        <f>AMK32+10</f>
        <v>12916</v>
      </c>
      <c r="AMO32" s="20"/>
      <c r="AMP32" s="19"/>
      <c r="AMQ32" s="18"/>
      <c r="AMR32" s="63">
        <f>AMN32+1</f>
        <v>12917</v>
      </c>
      <c r="AMS32" s="20"/>
      <c r="AMT32" s="18"/>
      <c r="AMU32" s="63">
        <f>AMR32+6</f>
        <v>12923</v>
      </c>
      <c r="AMV32" s="20"/>
      <c r="AMW32" s="18"/>
      <c r="AMX32" s="63">
        <f>AMU32+1</f>
        <v>12924</v>
      </c>
      <c r="AMY32" s="20"/>
      <c r="AMZ32" s="18"/>
      <c r="ANA32" s="63">
        <f>AMX32+7</f>
        <v>12931</v>
      </c>
      <c r="ANB32" s="20"/>
      <c r="ANC32" s="18"/>
      <c r="AND32" s="63">
        <f>ANA32+1</f>
        <v>12932</v>
      </c>
      <c r="ANE32" s="20"/>
      <c r="ANF32" s="18"/>
      <c r="ANG32" s="63">
        <f>AND32+4</f>
        <v>12936</v>
      </c>
      <c r="ANH32" s="20"/>
      <c r="ANI32" s="19"/>
      <c r="ANJ32" s="18"/>
      <c r="ANK32" s="63">
        <f>ANG32+11</f>
        <v>12947</v>
      </c>
      <c r="ANL32" s="20"/>
      <c r="ANM32" s="18"/>
      <c r="ANN32" s="63">
        <f>ANK32+5</f>
        <v>12952</v>
      </c>
      <c r="ANO32" s="20"/>
      <c r="ANP32" s="18"/>
      <c r="ANQ32" s="63">
        <f>ANN32+4</f>
        <v>12956</v>
      </c>
      <c r="ANR32" s="20"/>
      <c r="ANS32" s="19"/>
      <c r="ANT32" s="18"/>
      <c r="ANU32" s="63">
        <f>ANQ32+2</f>
        <v>12958</v>
      </c>
      <c r="ANV32" s="20"/>
      <c r="ANW32" s="18"/>
      <c r="ANX32" s="63">
        <f>ANU32+5</f>
        <v>12963</v>
      </c>
      <c r="ANY32" s="20"/>
      <c r="ANZ32" s="18"/>
      <c r="AOA32" s="63">
        <f>ANX32+3</f>
        <v>12966</v>
      </c>
      <c r="AOB32" s="20"/>
      <c r="AOC32" s="18"/>
      <c r="AOD32" s="63">
        <f>AOA32+5</f>
        <v>12971</v>
      </c>
      <c r="AOE32" s="20"/>
      <c r="AOF32" s="18"/>
      <c r="AOG32" s="63">
        <f>AOD32+6</f>
        <v>12977</v>
      </c>
      <c r="AOH32" s="20"/>
      <c r="AOI32" s="18"/>
      <c r="AOJ32" s="63">
        <f>AOG32+5</f>
        <v>12982</v>
      </c>
      <c r="AOK32" s="20"/>
      <c r="AOL32" s="18"/>
      <c r="AOM32" s="63">
        <f>AOJ32+6</f>
        <v>12988</v>
      </c>
      <c r="AON32" s="20"/>
      <c r="AOO32" s="18"/>
      <c r="AOP32" s="63">
        <f>AOM32+7</f>
        <v>12995</v>
      </c>
      <c r="AOQ32" s="20"/>
      <c r="AOR32" s="18"/>
      <c r="AOS32" s="63">
        <f>AOP32</f>
        <v>12995</v>
      </c>
      <c r="AOT32" s="20"/>
      <c r="AOU32" s="19"/>
      <c r="AOV32" s="18"/>
      <c r="AOW32" s="63">
        <f>AOS32</f>
        <v>12995</v>
      </c>
      <c r="AOX32" s="20"/>
      <c r="AOY32" s="18"/>
      <c r="AOZ32" s="63">
        <f>AOW32+6</f>
        <v>13001</v>
      </c>
      <c r="APA32" s="20"/>
      <c r="APB32" s="18"/>
      <c r="APC32" s="63">
        <f>AOZ32+3</f>
        <v>13004</v>
      </c>
      <c r="APD32" s="20"/>
      <c r="APE32" s="18"/>
      <c r="APF32" s="63">
        <f>APC32+2</f>
        <v>13006</v>
      </c>
      <c r="APG32" s="20"/>
      <c r="APH32" s="18"/>
      <c r="API32" s="63">
        <f>APF32+4</f>
        <v>13010</v>
      </c>
      <c r="APJ32" s="20"/>
      <c r="APK32" s="18"/>
      <c r="APL32" s="63">
        <f>API32+2</f>
        <v>13012</v>
      </c>
      <c r="APM32" s="20"/>
      <c r="APN32" s="18"/>
      <c r="APO32" s="63">
        <f>APL32</f>
        <v>13012</v>
      </c>
      <c r="APP32" s="20"/>
      <c r="APQ32" s="14"/>
      <c r="APR32" s="14"/>
      <c r="APS32" s="14"/>
      <c r="APT32" s="14"/>
      <c r="APU32" s="18"/>
      <c r="APV32" s="63">
        <f>APO32+5</f>
        <v>13017</v>
      </c>
      <c r="APW32" s="20"/>
      <c r="APX32" s="18"/>
      <c r="APY32" s="63">
        <f>APV32+9</f>
        <v>13026</v>
      </c>
      <c r="APZ32" s="20"/>
      <c r="AQA32" s="19"/>
      <c r="AQB32" s="18"/>
      <c r="AQC32" s="63">
        <f>APY32+17</f>
        <v>13043</v>
      </c>
      <c r="AQD32" s="20"/>
      <c r="AQE32" s="18"/>
      <c r="AQF32" s="63">
        <f>AQC32+15</f>
        <v>13058</v>
      </c>
      <c r="AQG32" s="20"/>
      <c r="AQH32" s="18"/>
      <c r="AQI32" s="63">
        <f>AQF32+19</f>
        <v>13077</v>
      </c>
      <c r="AQJ32" s="20"/>
      <c r="AQK32" s="18"/>
      <c r="AQL32" s="63">
        <f>AQI32+14</f>
        <v>13091</v>
      </c>
      <c r="AQM32" s="20"/>
      <c r="AQN32" s="18"/>
      <c r="AQO32" s="63">
        <f>AQL32+68</f>
        <v>13159</v>
      </c>
      <c r="AQP32" s="20"/>
      <c r="AQQ32" s="18"/>
      <c r="AQR32" s="63">
        <f>AQO32+24</f>
        <v>13183</v>
      </c>
      <c r="AQS32" s="20"/>
      <c r="AQT32" s="19"/>
      <c r="AQU32" s="18"/>
      <c r="AQV32" s="63">
        <f>AQR32+23</f>
        <v>13206</v>
      </c>
      <c r="AQW32" s="20"/>
      <c r="AQX32" s="18"/>
      <c r="AQY32" s="63">
        <f>AQV32+20</f>
        <v>13226</v>
      </c>
      <c r="AQZ32" s="20"/>
      <c r="ARA32" s="18"/>
      <c r="ARB32" s="63">
        <f>AQY32+24</f>
        <v>13250</v>
      </c>
      <c r="ARC32" s="20"/>
      <c r="ARD32" s="18"/>
      <c r="ARE32" s="63">
        <f>ARB32+5</f>
        <v>13255</v>
      </c>
      <c r="ARF32" s="20"/>
      <c r="ARG32" s="18"/>
      <c r="ARH32" s="63">
        <f>ARE32+5</f>
        <v>13260</v>
      </c>
      <c r="ARI32" s="20"/>
      <c r="ARJ32" s="18"/>
      <c r="ARK32" s="63">
        <f>ARH32+17</f>
        <v>13277</v>
      </c>
      <c r="ARL32" s="20"/>
      <c r="ARM32" s="19"/>
      <c r="ARN32" s="18"/>
      <c r="ARO32" s="63">
        <f>ARK32+3</f>
        <v>13280</v>
      </c>
      <c r="ARP32" s="20"/>
      <c r="ARQ32" s="18"/>
      <c r="ARR32" s="63">
        <f>ARO32+26</f>
        <v>13306</v>
      </c>
      <c r="ARS32" s="20"/>
      <c r="ART32" s="18"/>
      <c r="ARU32" s="63">
        <f>ARR32+21</f>
        <v>13327</v>
      </c>
      <c r="ARV32" s="20"/>
      <c r="ARW32" s="18"/>
      <c r="ARX32" s="63">
        <f>ARU32+22</f>
        <v>13349</v>
      </c>
      <c r="ARY32" s="20"/>
      <c r="ARZ32" s="18"/>
      <c r="ASA32" s="63">
        <f>ARX32+12</f>
        <v>13361</v>
      </c>
      <c r="ASB32" s="20"/>
      <c r="ASC32" s="18"/>
      <c r="ASD32" s="63">
        <f>ASA32+6</f>
        <v>13367</v>
      </c>
      <c r="ASE32" s="20"/>
      <c r="ASF32" s="19"/>
      <c r="ASG32" s="18"/>
      <c r="ASH32" s="63">
        <f>ASD32+18</f>
        <v>13385</v>
      </c>
      <c r="ASI32" s="20"/>
      <c r="ASJ32" s="18"/>
      <c r="ASK32" s="63">
        <f>ASH32+1</f>
        <v>13386</v>
      </c>
      <c r="ASL32" s="20"/>
      <c r="ASM32" s="18"/>
      <c r="ASN32" s="63">
        <f>ASK32+15</f>
        <v>13401</v>
      </c>
      <c r="ASO32" s="20"/>
      <c r="ASP32" s="18"/>
      <c r="ASQ32" s="63">
        <f>ASN32+3</f>
        <v>13404</v>
      </c>
      <c r="ASR32" s="20"/>
      <c r="ASS32" s="18"/>
      <c r="AST32" s="63">
        <f>ASQ32+11</f>
        <v>13415</v>
      </c>
      <c r="ASU32" s="20"/>
      <c r="ASV32" s="18"/>
      <c r="ASW32" s="63">
        <f>AST32+5</f>
        <v>13420</v>
      </c>
      <c r="ASX32" s="20"/>
      <c r="ASY32" s="19"/>
      <c r="ASZ32" s="18"/>
      <c r="ATA32" s="63">
        <f>ASW32+11</f>
        <v>13431</v>
      </c>
      <c r="ATB32" s="20"/>
      <c r="ATC32" s="18"/>
      <c r="ATD32" s="63">
        <f>ATA32+13</f>
        <v>13444</v>
      </c>
      <c r="ATE32" s="20"/>
      <c r="ATF32" s="18"/>
      <c r="ATG32" s="63">
        <f>ATD32+10</f>
        <v>13454</v>
      </c>
      <c r="ATH32" s="20"/>
      <c r="ATI32" s="18"/>
      <c r="ATJ32" s="63">
        <f>ATG32+18</f>
        <v>13472</v>
      </c>
      <c r="ATK32" s="20"/>
      <c r="ATL32" s="18"/>
      <c r="ATM32" s="63">
        <f>ATJ32</f>
        <v>13472</v>
      </c>
      <c r="ATN32" s="20"/>
      <c r="ATO32" s="18"/>
      <c r="ATP32" s="63">
        <f>ATM32+17</f>
        <v>13489</v>
      </c>
      <c r="ATQ32" s="20"/>
      <c r="ATR32" s="19"/>
      <c r="ATS32" s="18"/>
      <c r="ATT32" s="63">
        <f>ATP32+20</f>
        <v>13509</v>
      </c>
      <c r="ATU32" s="20"/>
      <c r="ATV32" s="18"/>
      <c r="ATW32" s="63">
        <f>ATT32+17</f>
        <v>13526</v>
      </c>
      <c r="ATX32" s="20"/>
      <c r="ATY32" s="18"/>
      <c r="ATZ32" s="63">
        <f>ATW32+3</f>
        <v>13529</v>
      </c>
      <c r="AUA32" s="20"/>
      <c r="AUB32" s="18"/>
      <c r="AUC32" s="63">
        <f>ATZ32+2</f>
        <v>13531</v>
      </c>
      <c r="AUD32" s="20"/>
      <c r="AUE32" s="18"/>
      <c r="AUF32" s="63">
        <f>AUC32+20</f>
        <v>13551</v>
      </c>
      <c r="AUG32" s="20"/>
      <c r="AUH32" s="18"/>
      <c r="AUI32" s="63">
        <f>AUF32+5</f>
        <v>13556</v>
      </c>
      <c r="AUJ32" s="20"/>
      <c r="AUK32" s="19"/>
      <c r="AUL32" s="18"/>
      <c r="AUM32" s="63">
        <f>AUI32+17</f>
        <v>13573</v>
      </c>
      <c r="AUN32" s="20"/>
      <c r="AUO32" s="18"/>
      <c r="AUP32" s="63">
        <f>AUM32+10</f>
        <v>13583</v>
      </c>
      <c r="AUQ32" s="20"/>
      <c r="AUR32" s="18"/>
      <c r="AUS32" s="63">
        <f>AUP32+11</f>
        <v>13594</v>
      </c>
      <c r="AUT32" s="20"/>
      <c r="AUU32" s="18"/>
      <c r="AUV32" s="63">
        <f>AUS32+15</f>
        <v>13609</v>
      </c>
      <c r="AUW32" s="20"/>
      <c r="AUX32" s="18"/>
      <c r="AUY32" s="63">
        <f>AUV32+12</f>
        <v>13621</v>
      </c>
      <c r="AUZ32" s="20"/>
      <c r="AVA32" s="18"/>
      <c r="AVB32" s="63">
        <f>AUY32+6</f>
        <v>13627</v>
      </c>
      <c r="AVC32" s="20"/>
      <c r="AVD32" s="19"/>
      <c r="AVE32" s="18"/>
      <c r="AVF32" s="63">
        <f>AVB32+8</f>
        <v>13635</v>
      </c>
      <c r="AVG32" s="20"/>
      <c r="AVH32" s="18"/>
      <c r="AVI32" s="63">
        <f>AVF32+12</f>
        <v>13647</v>
      </c>
      <c r="AVJ32" s="20"/>
      <c r="AVK32" s="18"/>
      <c r="AVL32" s="63">
        <f>AVI32+3</f>
        <v>13650</v>
      </c>
      <c r="AVM32" s="20"/>
      <c r="AVN32" s="18"/>
      <c r="AVO32" s="63">
        <f>AVL32+4</f>
        <v>13654</v>
      </c>
      <c r="AVP32" s="20"/>
      <c r="AVQ32" s="18"/>
      <c r="AVR32" s="63">
        <f>AVO32+4</f>
        <v>13658</v>
      </c>
      <c r="AVS32" s="20"/>
      <c r="AVT32" s="18"/>
      <c r="AVU32" s="63">
        <f>AVR32+2</f>
        <v>13660</v>
      </c>
      <c r="AVV32" s="20"/>
      <c r="AVW32" s="19"/>
      <c r="AVX32" s="18"/>
      <c r="AVY32" s="63">
        <f>AVU32+5</f>
        <v>13665</v>
      </c>
      <c r="AVZ32" s="20"/>
      <c r="AWA32" s="18"/>
      <c r="AWB32" s="63">
        <f>AVY32+3</f>
        <v>13668</v>
      </c>
      <c r="AWC32" s="20"/>
      <c r="AWD32" s="18"/>
      <c r="AWE32" s="63">
        <f>AWB32+6</f>
        <v>13674</v>
      </c>
      <c r="AWF32" s="20"/>
      <c r="AWG32" s="18"/>
      <c r="AWH32" s="63">
        <f>AWE32+3</f>
        <v>13677</v>
      </c>
      <c r="AWI32" s="20"/>
      <c r="AWJ32" s="18"/>
      <c r="AWK32" s="18"/>
      <c r="AWL32" s="19"/>
      <c r="AWM32" s="18"/>
      <c r="AWN32" s="18"/>
      <c r="AWO32" s="18"/>
      <c r="AWP32" s="18"/>
      <c r="AWQ32" s="18"/>
      <c r="AWR32" s="18"/>
      <c r="AWS32" s="19"/>
      <c r="AWT32" s="18"/>
      <c r="AWU32" s="18"/>
      <c r="AWV32" s="18"/>
      <c r="AWW32" s="18"/>
      <c r="AWX32" s="18"/>
      <c r="AWY32" s="18"/>
      <c r="AWZ32" s="19"/>
      <c r="AXA32" s="18"/>
      <c r="AXB32" s="18"/>
      <c r="AXC32" s="18"/>
      <c r="AXD32" s="18"/>
      <c r="AXE32" s="18"/>
      <c r="AXF32" s="18"/>
      <c r="AXG32" s="19"/>
      <c r="AXH32" s="18"/>
      <c r="AXI32" s="18"/>
      <c r="AXJ32" s="18"/>
      <c r="AXK32" s="18"/>
      <c r="AXL32" s="18"/>
      <c r="AXM32" s="18"/>
      <c r="AXN32" s="19"/>
      <c r="AXO32" s="18"/>
      <c r="AXP32" s="18"/>
      <c r="AXQ32" s="18"/>
      <c r="AXR32" s="18"/>
      <c r="AXS32" s="18"/>
      <c r="AXT32" s="18"/>
      <c r="AXU32" s="19"/>
      <c r="AXV32" s="18"/>
      <c r="AXW32" s="18"/>
      <c r="AXX32" s="18"/>
      <c r="AXY32" s="18"/>
      <c r="AXZ32" s="18"/>
      <c r="AYA32" s="18"/>
      <c r="AYB32" s="19"/>
      <c r="AYC32" s="18"/>
      <c r="AYD32" s="18"/>
      <c r="AYE32" s="18"/>
      <c r="AYF32" s="18"/>
      <c r="AYG32" s="18"/>
      <c r="AYH32" s="18"/>
      <c r="AYI32" s="19"/>
      <c r="AYJ32" s="18"/>
      <c r="AYK32" s="18"/>
      <c r="AYL32" s="18"/>
      <c r="AYM32" s="18"/>
      <c r="AYN32" s="18"/>
      <c r="AYO32" s="18"/>
      <c r="AYP32" s="19"/>
      <c r="AYQ32" s="18"/>
      <c r="AYR32" s="18"/>
      <c r="AYS32" s="18"/>
      <c r="AYT32" s="18"/>
      <c r="AYU32" s="18"/>
      <c r="AYV32" s="18"/>
      <c r="AYW32" s="19"/>
      <c r="AYX32" s="18"/>
      <c r="AYY32" s="18"/>
      <c r="AYZ32" s="18"/>
      <c r="AZA32" s="18"/>
      <c r="AZB32" s="18"/>
      <c r="AZC32" s="18"/>
      <c r="AZD32" s="19"/>
      <c r="AZE32" s="18"/>
      <c r="AZF32" s="18"/>
      <c r="AZG32" s="18"/>
      <c r="AZH32" s="18"/>
      <c r="AZI32" s="18"/>
      <c r="AZJ32" s="18"/>
      <c r="AZK32" s="19"/>
      <c r="AZL32" s="18"/>
      <c r="AZM32" s="18"/>
      <c r="AZN32" s="18"/>
      <c r="AZO32" s="18"/>
      <c r="AZP32" s="18"/>
      <c r="AZQ32" s="18"/>
      <c r="AZR32" s="19"/>
      <c r="AZS32" s="18"/>
      <c r="AZT32" s="18"/>
      <c r="AZU32" s="18"/>
      <c r="AZV32" s="18"/>
      <c r="AZW32" s="18"/>
      <c r="AZX32" s="18"/>
      <c r="AZY32" s="19"/>
      <c r="AZZ32" s="18"/>
      <c r="BAA32" s="18"/>
      <c r="BAB32" s="18"/>
      <c r="BAC32" s="18"/>
      <c r="BAD32" s="18"/>
      <c r="BAE32" s="18"/>
      <c r="BAF32" s="19"/>
      <c r="BAG32" s="18"/>
      <c r="BAH32" s="18"/>
      <c r="BAI32" s="18"/>
      <c r="BAJ32" s="18"/>
      <c r="BAK32" s="18"/>
      <c r="BAL32" s="18"/>
      <c r="BAM32" s="19"/>
      <c r="BAN32" s="18"/>
      <c r="BAO32" s="18"/>
      <c r="BAP32" s="18"/>
      <c r="BAQ32" s="18"/>
      <c r="BAR32" s="18"/>
      <c r="BAS32" s="18"/>
      <c r="BAT32" s="19"/>
    </row>
    <row r="33" spans="1:1398" s="57" customFormat="1" ht="41.25" customHeight="1">
      <c r="A33" t="s">
        <v>911</v>
      </c>
      <c r="B33" t="s">
        <v>913</v>
      </c>
      <c r="D33" s="76" t="s">
        <v>1</v>
      </c>
      <c r="E33" s="123"/>
      <c r="F33" s="67">
        <v>404</v>
      </c>
      <c r="G33" s="12">
        <v>332</v>
      </c>
      <c r="H33" s="123"/>
      <c r="I33" s="55"/>
      <c r="J33" s="67">
        <v>356</v>
      </c>
      <c r="K33" s="12">
        <v>310</v>
      </c>
      <c r="L33" s="123"/>
      <c r="M33" s="67">
        <v>334</v>
      </c>
      <c r="N33" s="12">
        <v>276</v>
      </c>
      <c r="O33" s="123"/>
      <c r="P33" s="67">
        <v>334</v>
      </c>
      <c r="Q33" s="12">
        <v>279</v>
      </c>
      <c r="R33" s="123"/>
      <c r="S33" s="67">
        <v>334</v>
      </c>
      <c r="T33" s="12">
        <v>254</v>
      </c>
      <c r="U33" s="123"/>
      <c r="V33" s="67">
        <v>334</v>
      </c>
      <c r="W33" s="12">
        <v>264</v>
      </c>
      <c r="X33" s="123"/>
      <c r="Y33" s="67">
        <v>334</v>
      </c>
      <c r="Z33" s="12">
        <v>285</v>
      </c>
      <c r="AA33" s="123"/>
      <c r="AB33" s="55"/>
      <c r="AC33" s="67">
        <v>334</v>
      </c>
      <c r="AD33" s="12">
        <v>357</v>
      </c>
      <c r="AE33" s="123"/>
      <c r="AF33" s="67">
        <v>334</v>
      </c>
      <c r="AG33" s="12">
        <v>307</v>
      </c>
      <c r="AH33" s="123"/>
      <c r="AI33" s="67">
        <v>334</v>
      </c>
      <c r="AJ33" s="12">
        <v>290</v>
      </c>
      <c r="AK33" s="123"/>
      <c r="AL33" s="67">
        <v>334</v>
      </c>
      <c r="AM33" s="12">
        <v>278</v>
      </c>
      <c r="AN33" s="123"/>
      <c r="AO33" s="67">
        <v>334</v>
      </c>
      <c r="AP33" s="12">
        <v>269</v>
      </c>
      <c r="AQ33" s="123"/>
      <c r="AR33" s="67">
        <v>334</v>
      </c>
      <c r="AS33" s="12">
        <v>275</v>
      </c>
      <c r="AT33" s="123"/>
      <c r="AU33" s="55"/>
      <c r="AV33" s="67">
        <v>334</v>
      </c>
      <c r="AW33" s="12">
        <v>288</v>
      </c>
      <c r="AX33" s="123"/>
      <c r="AY33" s="67">
        <v>334</v>
      </c>
      <c r="AZ33" s="12">
        <v>294</v>
      </c>
      <c r="BA33" s="123"/>
      <c r="BB33" s="67">
        <v>334</v>
      </c>
      <c r="BC33" s="12">
        <v>289</v>
      </c>
      <c r="BD33" s="123"/>
      <c r="BE33" s="67">
        <v>304</v>
      </c>
      <c r="BF33" s="12">
        <v>238</v>
      </c>
      <c r="BG33" s="123"/>
      <c r="BH33" s="67">
        <v>304</v>
      </c>
      <c r="BI33" s="12">
        <v>218</v>
      </c>
      <c r="BJ33" s="123"/>
      <c r="BK33" s="67">
        <v>304</v>
      </c>
      <c r="BL33" s="12">
        <v>214</v>
      </c>
      <c r="BM33" s="123"/>
      <c r="BN33" s="55"/>
      <c r="BO33" s="67">
        <v>274</v>
      </c>
      <c r="BP33" s="12">
        <v>204</v>
      </c>
      <c r="BQ33" s="123"/>
      <c r="BR33" s="67">
        <v>274</v>
      </c>
      <c r="BS33" s="12">
        <v>218</v>
      </c>
      <c r="BT33" s="123"/>
      <c r="BU33" s="67">
        <v>274</v>
      </c>
      <c r="BV33" s="12">
        <v>200</v>
      </c>
      <c r="BW33" s="123"/>
      <c r="BX33" s="67">
        <v>274</v>
      </c>
      <c r="BY33" s="12">
        <v>227</v>
      </c>
      <c r="BZ33" s="123"/>
      <c r="CA33" s="67">
        <v>274</v>
      </c>
      <c r="CB33" s="12">
        <v>211</v>
      </c>
      <c r="CC33" s="123"/>
      <c r="CD33" s="67">
        <v>274</v>
      </c>
      <c r="CE33" s="12">
        <v>182</v>
      </c>
      <c r="CF33" s="123"/>
      <c r="CG33" s="55"/>
      <c r="CH33" s="55"/>
      <c r="CI33" s="67">
        <v>294</v>
      </c>
      <c r="CJ33" s="12">
        <v>237</v>
      </c>
      <c r="CK33" s="123"/>
      <c r="CL33" s="55"/>
      <c r="CM33" s="67">
        <v>284</v>
      </c>
      <c r="CN33" s="12">
        <v>248</v>
      </c>
      <c r="CO33" s="123"/>
      <c r="CP33" s="67">
        <v>274</v>
      </c>
      <c r="CQ33" s="12">
        <v>232</v>
      </c>
      <c r="CR33" s="123"/>
      <c r="CS33" s="67">
        <v>334</v>
      </c>
      <c r="CT33" s="12">
        <v>304</v>
      </c>
      <c r="CU33" s="123"/>
      <c r="CV33" s="55"/>
      <c r="CW33" s="67">
        <v>284</v>
      </c>
      <c r="CX33" s="12">
        <v>247</v>
      </c>
      <c r="CY33" s="123"/>
      <c r="CZ33" s="67">
        <v>259</v>
      </c>
      <c r="DA33" s="12">
        <v>263</v>
      </c>
      <c r="DB33" s="123"/>
      <c r="DC33" s="67">
        <v>254</v>
      </c>
      <c r="DD33" s="12">
        <v>241</v>
      </c>
      <c r="DE33" s="123"/>
      <c r="DF33" s="67">
        <v>254</v>
      </c>
      <c r="DG33" s="12">
        <v>244</v>
      </c>
      <c r="DH33" s="123"/>
      <c r="DI33" s="67">
        <v>254</v>
      </c>
      <c r="DJ33" s="12">
        <v>244</v>
      </c>
      <c r="DK33" s="123"/>
      <c r="DL33" s="55"/>
      <c r="DM33" s="55"/>
      <c r="DN33" s="67">
        <v>254</v>
      </c>
      <c r="DO33" s="12">
        <v>267</v>
      </c>
      <c r="DP33" s="123"/>
      <c r="DQ33" s="67">
        <v>244</v>
      </c>
      <c r="DR33" s="12">
        <v>225</v>
      </c>
      <c r="DS33" s="123"/>
      <c r="DT33" s="67">
        <v>238</v>
      </c>
      <c r="DU33" s="12">
        <v>182</v>
      </c>
      <c r="DV33" s="123"/>
      <c r="DW33" s="67">
        <v>238</v>
      </c>
      <c r="DX33" s="12">
        <v>189</v>
      </c>
      <c r="DY33" s="123"/>
      <c r="DZ33" s="67">
        <v>236</v>
      </c>
      <c r="EA33" s="12">
        <v>167</v>
      </c>
      <c r="EB33" s="123"/>
      <c r="EC33" s="67">
        <v>236</v>
      </c>
      <c r="ED33" s="12">
        <v>175</v>
      </c>
      <c r="EE33" s="123"/>
      <c r="EF33" s="55"/>
      <c r="EG33" s="67">
        <v>236</v>
      </c>
      <c r="EH33" s="12">
        <v>187</v>
      </c>
      <c r="EI33" s="123"/>
      <c r="EJ33" s="67">
        <v>236</v>
      </c>
      <c r="EK33" s="12">
        <v>172</v>
      </c>
      <c r="EL33" s="123"/>
      <c r="EM33" s="67">
        <v>232</v>
      </c>
      <c r="EN33" s="12">
        <v>161</v>
      </c>
      <c r="EO33" s="123"/>
      <c r="EP33" s="67">
        <v>232</v>
      </c>
      <c r="EQ33" s="12">
        <v>169</v>
      </c>
      <c r="ER33" s="123"/>
      <c r="ES33" s="67">
        <v>232</v>
      </c>
      <c r="ET33" s="12">
        <v>159</v>
      </c>
      <c r="EU33" s="123"/>
      <c r="EV33" s="67">
        <v>232</v>
      </c>
      <c r="EW33" s="12">
        <v>281</v>
      </c>
      <c r="EX33" s="123"/>
      <c r="EY33" s="67">
        <v>272</v>
      </c>
      <c r="EZ33" s="12">
        <v>486</v>
      </c>
      <c r="FA33" s="123"/>
      <c r="FB33" s="67">
        <v>232</v>
      </c>
      <c r="FC33" s="12">
        <v>269</v>
      </c>
      <c r="FD33" s="123"/>
      <c r="FE33" s="67">
        <v>232</v>
      </c>
      <c r="FF33" s="12">
        <v>263</v>
      </c>
      <c r="FG33" s="123"/>
      <c r="FH33" s="67">
        <v>232</v>
      </c>
      <c r="FI33" s="12">
        <v>366</v>
      </c>
      <c r="FJ33" s="123"/>
      <c r="FK33" s="55"/>
      <c r="FL33" s="55"/>
      <c r="FM33" s="55"/>
      <c r="FN33" s="55"/>
      <c r="FO33" s="67">
        <v>713</v>
      </c>
      <c r="FP33" s="12">
        <v>701</v>
      </c>
      <c r="FQ33" s="123"/>
      <c r="FR33" s="67">
        <v>680</v>
      </c>
      <c r="FS33" s="12">
        <v>729</v>
      </c>
      <c r="FT33" s="123"/>
      <c r="FU33" s="67">
        <v>680</v>
      </c>
      <c r="FV33" s="12">
        <v>711</v>
      </c>
      <c r="FW33" s="123"/>
      <c r="FX33" s="55"/>
      <c r="FY33" s="67">
        <v>630</v>
      </c>
      <c r="FZ33" s="12">
        <v>622</v>
      </c>
      <c r="GA33" s="123"/>
      <c r="GB33" s="67">
        <v>610</v>
      </c>
      <c r="GC33" s="12">
        <v>591</v>
      </c>
      <c r="GD33" s="123"/>
      <c r="GE33" s="55"/>
      <c r="GF33" s="67">
        <v>551</v>
      </c>
      <c r="GG33" s="12">
        <v>604</v>
      </c>
      <c r="GH33" s="123"/>
      <c r="GI33" s="67">
        <v>535</v>
      </c>
      <c r="GJ33" s="12">
        <v>533</v>
      </c>
      <c r="GK33" s="123"/>
      <c r="GL33" s="67">
        <v>495</v>
      </c>
      <c r="GM33" s="12">
        <v>452</v>
      </c>
      <c r="GN33" s="123"/>
      <c r="GO33" s="67">
        <v>445</v>
      </c>
      <c r="GP33" s="12">
        <v>386</v>
      </c>
      <c r="GQ33" s="123"/>
      <c r="GR33" s="67">
        <v>415</v>
      </c>
      <c r="GS33" s="12">
        <v>363</v>
      </c>
      <c r="GT33" s="123"/>
      <c r="GU33" s="67">
        <v>395</v>
      </c>
      <c r="GV33" s="12">
        <v>353</v>
      </c>
      <c r="GW33" s="123"/>
      <c r="GX33" s="55"/>
      <c r="GY33" s="67">
        <v>385</v>
      </c>
      <c r="GZ33" s="12">
        <v>351</v>
      </c>
      <c r="HA33" s="123"/>
      <c r="HB33" s="67">
        <v>375</v>
      </c>
      <c r="HC33" s="12">
        <v>324</v>
      </c>
      <c r="HD33" s="123"/>
      <c r="HE33" s="67">
        <v>365</v>
      </c>
      <c r="HF33" s="12">
        <v>305</v>
      </c>
      <c r="HG33" s="123"/>
      <c r="HH33" s="67">
        <v>345</v>
      </c>
      <c r="HI33" s="12">
        <v>280</v>
      </c>
      <c r="HJ33" s="123"/>
      <c r="HK33" s="67">
        <v>335</v>
      </c>
      <c r="HL33" s="12">
        <v>278</v>
      </c>
      <c r="HM33" s="123"/>
      <c r="HN33" s="67">
        <v>325</v>
      </c>
      <c r="HO33" s="12">
        <v>269</v>
      </c>
      <c r="HP33" s="123"/>
      <c r="HQ33" s="55"/>
      <c r="HR33" s="67">
        <v>315</v>
      </c>
      <c r="HS33" s="12">
        <v>288</v>
      </c>
      <c r="HT33" s="123"/>
      <c r="HU33" s="67">
        <v>325</v>
      </c>
      <c r="HV33" s="12">
        <v>306</v>
      </c>
      <c r="HW33" s="123"/>
      <c r="HX33" s="67">
        <v>295</v>
      </c>
      <c r="HY33" s="12">
        <v>285</v>
      </c>
      <c r="HZ33" s="123"/>
      <c r="IA33" s="67">
        <v>295</v>
      </c>
      <c r="IB33" s="12">
        <v>274</v>
      </c>
      <c r="IC33" s="123"/>
      <c r="ID33" s="67">
        <v>295</v>
      </c>
      <c r="IE33" s="12">
        <v>268</v>
      </c>
      <c r="IF33" s="123"/>
      <c r="IG33" s="67">
        <v>295</v>
      </c>
      <c r="IH33" s="12">
        <v>270</v>
      </c>
      <c r="II33" s="123"/>
      <c r="IJ33" s="55"/>
      <c r="IK33" s="67">
        <v>295</v>
      </c>
      <c r="IL33" s="12">
        <v>289</v>
      </c>
      <c r="IM33" s="123"/>
      <c r="IN33" s="67">
        <v>295</v>
      </c>
      <c r="IO33" s="12">
        <v>275</v>
      </c>
      <c r="IP33" s="123"/>
      <c r="IQ33" s="67">
        <v>295</v>
      </c>
      <c r="IR33" s="12">
        <v>292</v>
      </c>
      <c r="IS33" s="123"/>
      <c r="IT33" s="67">
        <v>295</v>
      </c>
      <c r="IU33" s="12">
        <v>278</v>
      </c>
      <c r="IV33" s="123"/>
      <c r="IW33" s="67">
        <v>290</v>
      </c>
      <c r="IX33" s="12">
        <v>279</v>
      </c>
      <c r="IY33" s="123"/>
      <c r="IZ33" s="67">
        <v>290</v>
      </c>
      <c r="JA33" s="12">
        <v>300</v>
      </c>
      <c r="JB33" s="123"/>
      <c r="JC33" s="55"/>
      <c r="JD33" s="67">
        <v>290</v>
      </c>
      <c r="JE33" s="12">
        <v>330</v>
      </c>
      <c r="JF33" s="123"/>
      <c r="JG33" s="67">
        <v>290</v>
      </c>
      <c r="JH33" s="12">
        <v>296</v>
      </c>
      <c r="JI33" s="123"/>
      <c r="JJ33" s="67">
        <v>290</v>
      </c>
      <c r="JK33" s="12">
        <v>296</v>
      </c>
      <c r="JL33" s="123"/>
      <c r="JM33" s="67">
        <v>290</v>
      </c>
      <c r="JN33" s="12">
        <v>287</v>
      </c>
      <c r="JO33" s="123"/>
      <c r="JP33" s="67">
        <v>290</v>
      </c>
      <c r="JQ33" s="12">
        <v>287</v>
      </c>
      <c r="JR33" s="123"/>
      <c r="JS33" s="67">
        <v>290</v>
      </c>
      <c r="JT33" s="12">
        <v>282</v>
      </c>
      <c r="JU33" s="123"/>
      <c r="JV33" s="55"/>
      <c r="JW33" s="67">
        <v>290</v>
      </c>
      <c r="JX33" s="12">
        <v>292</v>
      </c>
      <c r="JY33" s="123"/>
      <c r="JZ33" s="67">
        <v>290</v>
      </c>
      <c r="KA33" s="12">
        <v>276</v>
      </c>
      <c r="KB33" s="123"/>
      <c r="KC33" s="67">
        <v>276</v>
      </c>
      <c r="KD33" s="12">
        <v>269</v>
      </c>
      <c r="KE33" s="123"/>
      <c r="KF33" s="67">
        <v>276</v>
      </c>
      <c r="KG33" s="12">
        <v>263</v>
      </c>
      <c r="KH33" s="123"/>
      <c r="KI33" s="67">
        <v>276</v>
      </c>
      <c r="KJ33" s="12">
        <v>251</v>
      </c>
      <c r="KK33" s="123"/>
      <c r="KL33" s="67">
        <v>276</v>
      </c>
      <c r="KM33" s="12">
        <v>266</v>
      </c>
      <c r="KN33" s="123"/>
      <c r="KO33" s="55"/>
      <c r="KP33" s="67">
        <v>276</v>
      </c>
      <c r="KQ33" s="12">
        <v>257</v>
      </c>
      <c r="KR33" s="123"/>
      <c r="KS33" s="67">
        <v>276</v>
      </c>
      <c r="KT33" s="12">
        <v>238</v>
      </c>
      <c r="KU33" s="123"/>
      <c r="KV33" s="67">
        <v>276</v>
      </c>
      <c r="KW33" s="12">
        <v>254</v>
      </c>
      <c r="KX33" s="123"/>
      <c r="KY33" s="67">
        <v>276</v>
      </c>
      <c r="KZ33" s="12">
        <v>332</v>
      </c>
      <c r="LA33" s="123"/>
      <c r="LB33" s="67">
        <v>276</v>
      </c>
      <c r="LC33" s="12">
        <v>391</v>
      </c>
      <c r="LD33" s="123"/>
      <c r="LE33" s="67">
        <v>276</v>
      </c>
      <c r="LF33" s="12">
        <v>321</v>
      </c>
      <c r="LG33" s="123"/>
      <c r="LH33" s="67">
        <v>296</v>
      </c>
      <c r="LI33" s="12">
        <v>394</v>
      </c>
      <c r="LJ33" s="123"/>
      <c r="LK33" s="67">
        <v>296</v>
      </c>
      <c r="LL33" s="12">
        <v>362</v>
      </c>
      <c r="LM33" s="123"/>
      <c r="LN33" s="55"/>
      <c r="LO33" s="55"/>
      <c r="LP33" s="55"/>
      <c r="LQ33" s="55"/>
      <c r="LR33" s="55"/>
      <c r="LS33" s="55"/>
      <c r="LT33" s="67">
        <v>481</v>
      </c>
      <c r="LU33" s="12">
        <v>385</v>
      </c>
      <c r="LV33" s="123"/>
      <c r="LW33" s="67">
        <v>455</v>
      </c>
      <c r="LX33" s="12">
        <v>406</v>
      </c>
      <c r="LY33" s="123"/>
      <c r="LZ33" s="67">
        <v>455</v>
      </c>
      <c r="MA33" s="12">
        <v>1180</v>
      </c>
      <c r="MB33" s="146" t="s">
        <v>476</v>
      </c>
      <c r="MC33" s="67">
        <v>414</v>
      </c>
      <c r="MD33" s="12">
        <v>379</v>
      </c>
      <c r="ME33" s="146"/>
      <c r="MF33" s="67">
        <v>396</v>
      </c>
      <c r="MG33" s="12">
        <v>363</v>
      </c>
      <c r="MH33" s="146"/>
      <c r="MI33" s="67">
        <v>396</v>
      </c>
      <c r="MJ33" s="12">
        <v>317</v>
      </c>
      <c r="MK33" s="146"/>
      <c r="ML33" s="55"/>
      <c r="MM33" s="67">
        <v>361</v>
      </c>
      <c r="MN33" s="12">
        <v>320</v>
      </c>
      <c r="MO33" s="146"/>
      <c r="MP33" s="67">
        <v>325</v>
      </c>
      <c r="MQ33" s="12">
        <v>307</v>
      </c>
      <c r="MR33" s="146"/>
      <c r="MS33" s="67">
        <v>308</v>
      </c>
      <c r="MT33" s="12">
        <v>303</v>
      </c>
      <c r="MU33" s="146"/>
      <c r="MV33" s="67">
        <v>308</v>
      </c>
      <c r="MW33" s="12">
        <f>1087</f>
        <v>1087</v>
      </c>
      <c r="MX33" s="146" t="s">
        <v>492</v>
      </c>
      <c r="MY33" s="67">
        <v>308</v>
      </c>
      <c r="MZ33" s="12">
        <v>319</v>
      </c>
      <c r="NA33" s="146"/>
      <c r="NB33" s="67">
        <v>308</v>
      </c>
      <c r="NC33" s="12">
        <v>287</v>
      </c>
      <c r="ND33" s="146"/>
      <c r="NE33" s="55"/>
      <c r="NF33" s="67">
        <v>277</v>
      </c>
      <c r="NG33" s="12">
        <v>266</v>
      </c>
      <c r="NH33" s="146"/>
      <c r="NI33" s="67">
        <v>277</v>
      </c>
      <c r="NJ33" s="12">
        <v>244</v>
      </c>
      <c r="NK33" s="146"/>
      <c r="NL33" s="67">
        <v>249</v>
      </c>
      <c r="NM33" s="12">
        <v>212</v>
      </c>
      <c r="NN33" s="146"/>
      <c r="NO33" s="67">
        <v>249</v>
      </c>
      <c r="NP33" s="12">
        <v>205</v>
      </c>
      <c r="NQ33" s="146"/>
      <c r="NR33" s="67">
        <v>249</v>
      </c>
      <c r="NS33" s="12">
        <v>199</v>
      </c>
      <c r="NT33" s="146"/>
      <c r="NU33" s="67">
        <v>249</v>
      </c>
      <c r="NV33" s="12">
        <v>186</v>
      </c>
      <c r="NW33" s="146"/>
      <c r="NX33" s="55"/>
      <c r="NY33" s="67">
        <v>266</v>
      </c>
      <c r="NZ33" s="12">
        <v>300</v>
      </c>
      <c r="OA33" s="146"/>
      <c r="OB33" s="67">
        <v>266</v>
      </c>
      <c r="OC33" s="12">
        <v>269</v>
      </c>
      <c r="OD33" s="146"/>
      <c r="OE33" s="67">
        <v>266</v>
      </c>
      <c r="OF33" s="12">
        <v>242</v>
      </c>
      <c r="OG33" s="146"/>
      <c r="OH33" s="67">
        <v>266</v>
      </c>
      <c r="OI33" s="12">
        <v>246</v>
      </c>
      <c r="OJ33" s="146"/>
      <c r="OK33" s="67">
        <v>266</v>
      </c>
      <c r="OL33" s="12">
        <v>271</v>
      </c>
      <c r="OM33" s="146"/>
      <c r="ON33" s="67">
        <v>266</v>
      </c>
      <c r="OO33" s="12">
        <v>242</v>
      </c>
      <c r="OP33" s="146"/>
      <c r="OQ33" s="55"/>
      <c r="OR33" s="67">
        <v>266</v>
      </c>
      <c r="OS33" s="12">
        <v>287</v>
      </c>
      <c r="OT33" s="146"/>
      <c r="OU33" s="67">
        <v>264</v>
      </c>
      <c r="OV33" s="12">
        <v>271</v>
      </c>
      <c r="OW33" s="146"/>
      <c r="OX33" s="67">
        <v>264</v>
      </c>
      <c r="OY33" s="12">
        <v>242</v>
      </c>
      <c r="OZ33" s="146"/>
      <c r="PA33" s="67">
        <v>264</v>
      </c>
      <c r="PB33" s="12">
        <v>254</v>
      </c>
      <c r="PC33" s="146"/>
      <c r="PD33" s="67">
        <v>264</v>
      </c>
      <c r="PE33" s="12">
        <v>250</v>
      </c>
      <c r="PF33" s="146"/>
      <c r="PG33" s="67">
        <v>264</v>
      </c>
      <c r="PH33" s="12">
        <v>308</v>
      </c>
      <c r="PI33" s="146"/>
      <c r="PJ33" s="55"/>
      <c r="PK33" s="67">
        <v>266</v>
      </c>
      <c r="PL33" s="12">
        <v>340</v>
      </c>
      <c r="PM33" s="146"/>
      <c r="PN33" s="67">
        <v>264</v>
      </c>
      <c r="PO33" s="12">
        <v>310</v>
      </c>
      <c r="PP33" s="146"/>
      <c r="PQ33" s="67">
        <v>264</v>
      </c>
      <c r="PR33" s="12">
        <v>282</v>
      </c>
      <c r="PS33" s="146"/>
      <c r="PT33" s="67">
        <v>264</v>
      </c>
      <c r="PU33" s="12">
        <v>288</v>
      </c>
      <c r="PV33" s="146"/>
      <c r="PW33" s="67">
        <v>264</v>
      </c>
      <c r="PX33" s="12">
        <v>288</v>
      </c>
      <c r="PY33" s="146"/>
      <c r="PZ33" s="67">
        <v>264</v>
      </c>
      <c r="QA33" s="12">
        <v>280</v>
      </c>
      <c r="QB33" s="146"/>
      <c r="QC33" s="55"/>
      <c r="QD33" s="67">
        <v>266</v>
      </c>
      <c r="QE33" s="12">
        <v>270</v>
      </c>
      <c r="QF33" s="146"/>
      <c r="QG33" s="67">
        <v>264</v>
      </c>
      <c r="QH33" s="12">
        <v>241</v>
      </c>
      <c r="QI33" s="146"/>
      <c r="QJ33" s="67">
        <v>264</v>
      </c>
      <c r="QK33" s="12">
        <v>227</v>
      </c>
      <c r="QL33" s="146"/>
      <c r="QM33" s="67">
        <v>264</v>
      </c>
      <c r="QN33" s="12">
        <v>245</v>
      </c>
      <c r="QO33" s="146"/>
      <c r="QP33" s="67">
        <v>264</v>
      </c>
      <c r="QQ33" s="12">
        <v>235</v>
      </c>
      <c r="QR33" s="146"/>
      <c r="QS33" s="67">
        <v>264</v>
      </c>
      <c r="QT33" s="12">
        <v>233</v>
      </c>
      <c r="QU33" s="146"/>
      <c r="QV33" s="55"/>
      <c r="QW33" s="67">
        <v>266</v>
      </c>
      <c r="QX33" s="12">
        <v>239</v>
      </c>
      <c r="QY33" s="146"/>
      <c r="QZ33" s="67">
        <v>254</v>
      </c>
      <c r="RA33" s="12">
        <v>218</v>
      </c>
      <c r="RB33" s="146"/>
      <c r="RC33" s="55"/>
      <c r="RD33" s="67">
        <v>266</v>
      </c>
      <c r="RE33" s="12">
        <v>276</v>
      </c>
      <c r="RF33" s="146"/>
      <c r="RG33" s="67">
        <v>266</v>
      </c>
      <c r="RH33" s="12">
        <v>278</v>
      </c>
      <c r="RI33" s="146"/>
      <c r="RJ33" s="67">
        <v>266</v>
      </c>
      <c r="RK33" s="12">
        <v>327</v>
      </c>
      <c r="RL33" s="146"/>
      <c r="RM33" s="55"/>
      <c r="RN33" s="67">
        <v>266</v>
      </c>
      <c r="RO33" s="12">
        <v>276</v>
      </c>
      <c r="RP33" s="146"/>
      <c r="RQ33" s="67">
        <v>254</v>
      </c>
      <c r="RR33" s="12">
        <v>260</v>
      </c>
      <c r="RS33" s="146"/>
      <c r="RT33" s="67">
        <v>258</v>
      </c>
      <c r="RU33" s="12">
        <v>249</v>
      </c>
      <c r="RV33" s="146"/>
      <c r="RW33" s="67">
        <v>258</v>
      </c>
      <c r="RX33" s="12">
        <v>260</v>
      </c>
      <c r="RY33" s="146"/>
      <c r="RZ33" s="67">
        <v>258</v>
      </c>
      <c r="SA33" s="12">
        <v>272</v>
      </c>
      <c r="SB33" s="146"/>
      <c r="SC33" s="67">
        <v>258</v>
      </c>
      <c r="SD33" s="12">
        <v>260</v>
      </c>
      <c r="SE33" s="146"/>
      <c r="SF33" s="67">
        <v>258</v>
      </c>
      <c r="SG33" s="12">
        <v>424</v>
      </c>
      <c r="SH33" s="146"/>
      <c r="SI33" s="67">
        <v>258</v>
      </c>
      <c r="SJ33" s="12">
        <v>322</v>
      </c>
      <c r="SK33" s="146"/>
      <c r="SL33" s="67">
        <v>320</v>
      </c>
      <c r="SM33" s="12">
        <v>345</v>
      </c>
      <c r="SN33" s="146"/>
      <c r="SO33" s="67">
        <v>340</v>
      </c>
      <c r="SP33" s="12">
        <v>379</v>
      </c>
      <c r="SQ33" s="146"/>
      <c r="SR33" s="55"/>
      <c r="SS33" s="55"/>
      <c r="ST33" s="67">
        <v>541</v>
      </c>
      <c r="SU33" s="12">
        <v>546</v>
      </c>
      <c r="SV33" s="146"/>
      <c r="SW33" s="67">
        <v>541</v>
      </c>
      <c r="SX33" s="12">
        <v>543</v>
      </c>
      <c r="SY33" s="146"/>
      <c r="SZ33" s="67">
        <v>521</v>
      </c>
      <c r="TA33" s="12">
        <v>391</v>
      </c>
      <c r="TB33" s="146"/>
      <c r="TC33" s="67">
        <v>498</v>
      </c>
      <c r="TD33" s="12">
        <v>339</v>
      </c>
      <c r="TE33" s="146"/>
      <c r="TF33" s="67">
        <v>472</v>
      </c>
      <c r="TG33" s="12">
        <v>296</v>
      </c>
      <c r="TH33" s="146"/>
      <c r="TI33" s="67">
        <v>434</v>
      </c>
      <c r="TJ33" s="12">
        <v>270</v>
      </c>
      <c r="TK33" s="146"/>
      <c r="TL33" s="67">
        <v>415</v>
      </c>
      <c r="TM33" s="12">
        <v>242</v>
      </c>
      <c r="TN33" s="146"/>
      <c r="TO33" s="67">
        <v>381</v>
      </c>
      <c r="TP33" s="12">
        <v>233</v>
      </c>
      <c r="TQ33" s="146"/>
      <c r="TR33" s="55"/>
      <c r="TS33" s="67">
        <v>314</v>
      </c>
      <c r="TT33" s="12">
        <v>221</v>
      </c>
      <c r="TU33" s="146"/>
      <c r="TV33" s="67">
        <v>296</v>
      </c>
      <c r="TW33" s="12">
        <v>193</v>
      </c>
      <c r="TX33" s="146"/>
      <c r="TY33" s="67">
        <v>261</v>
      </c>
      <c r="TZ33" s="12">
        <v>236</v>
      </c>
      <c r="UA33" s="146"/>
      <c r="UB33" s="67">
        <v>261</v>
      </c>
      <c r="UC33" s="12">
        <v>234</v>
      </c>
      <c r="UD33" s="146"/>
      <c r="UE33" s="67">
        <v>261</v>
      </c>
      <c r="UF33" s="12">
        <v>221</v>
      </c>
      <c r="UG33" s="146"/>
      <c r="UH33" s="67">
        <v>261</v>
      </c>
      <c r="UI33" s="12">
        <v>229</v>
      </c>
      <c r="UJ33" s="146"/>
      <c r="UK33" s="55"/>
      <c r="UL33" s="55"/>
      <c r="UM33" s="67">
        <v>261</v>
      </c>
      <c r="UN33" s="12">
        <v>279</v>
      </c>
      <c r="UO33" s="146"/>
      <c r="UP33" s="67">
        <v>261</v>
      </c>
      <c r="UQ33" s="12">
        <v>250</v>
      </c>
      <c r="UR33" s="146"/>
      <c r="US33" s="67">
        <v>261</v>
      </c>
      <c r="UT33" s="12">
        <v>253</v>
      </c>
      <c r="UU33" s="146"/>
      <c r="UV33" s="67">
        <v>261</v>
      </c>
      <c r="UW33" s="12">
        <v>240</v>
      </c>
      <c r="UX33" s="146"/>
      <c r="UY33" s="67">
        <v>261</v>
      </c>
      <c r="UZ33" s="12">
        <v>239</v>
      </c>
      <c r="VA33" s="146"/>
      <c r="VB33" s="55"/>
      <c r="VC33" s="67">
        <v>261</v>
      </c>
      <c r="VD33" s="12">
        <v>293</v>
      </c>
      <c r="VE33" s="146"/>
      <c r="VF33" s="67">
        <v>261</v>
      </c>
      <c r="VG33" s="12">
        <v>288</v>
      </c>
      <c r="VH33" s="146"/>
      <c r="VI33" s="67">
        <v>261</v>
      </c>
      <c r="VJ33" s="12">
        <v>298</v>
      </c>
      <c r="VK33" s="146"/>
      <c r="VL33" s="67">
        <v>268</v>
      </c>
      <c r="VM33" s="12">
        <v>308</v>
      </c>
      <c r="VN33" s="146"/>
      <c r="VO33" s="67">
        <v>268</v>
      </c>
      <c r="VP33" s="12">
        <v>291</v>
      </c>
      <c r="VQ33" s="146"/>
      <c r="VR33" s="67">
        <v>268</v>
      </c>
      <c r="VS33" s="12">
        <v>287</v>
      </c>
      <c r="VT33" s="146"/>
      <c r="VU33" s="55"/>
      <c r="VV33" s="55"/>
      <c r="VW33" s="67">
        <v>276</v>
      </c>
      <c r="VX33" s="12">
        <v>312</v>
      </c>
      <c r="VY33" s="146"/>
      <c r="VZ33" s="67">
        <v>281</v>
      </c>
      <c r="WA33" s="12">
        <v>315</v>
      </c>
      <c r="WB33" s="146"/>
      <c r="WC33" s="67">
        <v>281</v>
      </c>
      <c r="WD33" s="12">
        <v>307</v>
      </c>
      <c r="WE33" s="146"/>
      <c r="WF33" s="67">
        <v>281</v>
      </c>
      <c r="WG33" s="12">
        <v>298</v>
      </c>
      <c r="WH33" s="146"/>
      <c r="WI33" s="67">
        <v>281</v>
      </c>
      <c r="WJ33" s="12">
        <v>276</v>
      </c>
      <c r="WK33" s="146"/>
      <c r="WL33" s="67">
        <v>355</v>
      </c>
      <c r="WM33" s="12">
        <v>437</v>
      </c>
      <c r="WN33" s="146"/>
      <c r="WO33" s="67">
        <v>281</v>
      </c>
      <c r="WP33" s="12">
        <v>295</v>
      </c>
      <c r="WQ33" s="146"/>
      <c r="WR33" s="67">
        <v>281</v>
      </c>
      <c r="WS33" s="12">
        <v>270</v>
      </c>
      <c r="WT33" s="146"/>
      <c r="WU33" s="67">
        <v>281</v>
      </c>
      <c r="WV33" s="12">
        <v>275</v>
      </c>
      <c r="WW33" s="146"/>
      <c r="WX33" s="67">
        <v>265</v>
      </c>
      <c r="WY33" s="12">
        <v>256</v>
      </c>
      <c r="WZ33" s="146"/>
      <c r="XA33" s="67">
        <v>264</v>
      </c>
      <c r="XB33" s="12">
        <v>264</v>
      </c>
      <c r="XC33" s="146"/>
      <c r="XD33" s="67">
        <v>264</v>
      </c>
      <c r="XE33" s="12">
        <v>382</v>
      </c>
      <c r="XF33" s="146"/>
      <c r="XG33" s="55"/>
      <c r="XH33" s="67">
        <v>264</v>
      </c>
      <c r="XI33" s="12">
        <v>395</v>
      </c>
      <c r="XJ33" s="146"/>
      <c r="XK33" s="67">
        <v>264</v>
      </c>
      <c r="XL33" s="12">
        <v>405</v>
      </c>
      <c r="XM33" s="146"/>
      <c r="XN33" s="67">
        <v>264</v>
      </c>
      <c r="XO33" s="12">
        <v>410</v>
      </c>
      <c r="XP33" s="146"/>
      <c r="XQ33" s="67">
        <v>409</v>
      </c>
      <c r="XR33" s="12">
        <v>402</v>
      </c>
      <c r="XS33" s="146"/>
      <c r="XT33" s="67">
        <v>407</v>
      </c>
      <c r="XU33" s="12">
        <v>392</v>
      </c>
      <c r="XV33" s="146"/>
      <c r="XW33" s="67">
        <v>407</v>
      </c>
      <c r="XX33" s="12">
        <v>409</v>
      </c>
      <c r="XY33" s="146"/>
      <c r="XZ33" s="67">
        <v>407</v>
      </c>
      <c r="YA33" s="12">
        <v>649</v>
      </c>
      <c r="YB33" s="146"/>
      <c r="YC33" s="67">
        <v>407</v>
      </c>
      <c r="YD33" s="12">
        <v>434</v>
      </c>
      <c r="YE33" s="146"/>
      <c r="YF33" s="67">
        <v>407</v>
      </c>
      <c r="YG33" s="12">
        <v>407</v>
      </c>
      <c r="YH33" s="146"/>
      <c r="YI33" s="67">
        <v>407</v>
      </c>
      <c r="YJ33" s="12">
        <v>417</v>
      </c>
      <c r="YK33" s="146"/>
      <c r="YL33" s="67">
        <v>425</v>
      </c>
      <c r="YM33" s="12">
        <v>429</v>
      </c>
      <c r="YN33" s="146"/>
      <c r="YO33" s="67">
        <v>425</v>
      </c>
      <c r="YP33" s="12">
        <v>425</v>
      </c>
      <c r="YQ33" s="146"/>
      <c r="YR33" s="67">
        <v>425</v>
      </c>
      <c r="YS33" s="12">
        <v>413</v>
      </c>
      <c r="YT33" s="146"/>
      <c r="YU33" s="55"/>
      <c r="YV33" s="67">
        <v>425</v>
      </c>
      <c r="YW33" s="12">
        <v>413</v>
      </c>
      <c r="YX33" s="146"/>
      <c r="YY33" s="67">
        <v>425</v>
      </c>
      <c r="YZ33" s="12">
        <v>394</v>
      </c>
      <c r="ZA33" s="146"/>
      <c r="ZB33" s="67">
        <v>425</v>
      </c>
      <c r="ZC33" s="12">
        <v>382</v>
      </c>
      <c r="ZD33" s="146"/>
      <c r="ZE33" s="67">
        <v>425</v>
      </c>
      <c r="ZF33" s="12">
        <v>364</v>
      </c>
      <c r="ZG33" s="146"/>
      <c r="ZH33" s="67">
        <v>425</v>
      </c>
      <c r="ZI33" s="12">
        <v>337</v>
      </c>
      <c r="ZJ33" s="146"/>
      <c r="ZK33" s="67">
        <v>425</v>
      </c>
      <c r="ZL33" s="12">
        <v>326</v>
      </c>
      <c r="ZM33" s="146"/>
      <c r="ZN33" s="67">
        <v>425</v>
      </c>
      <c r="ZO33" s="12">
        <v>472</v>
      </c>
      <c r="ZP33" s="146"/>
      <c r="ZQ33" s="67">
        <v>425</v>
      </c>
      <c r="ZR33" s="12">
        <v>335</v>
      </c>
      <c r="ZS33" s="146"/>
      <c r="ZT33" s="67">
        <v>415</v>
      </c>
      <c r="ZU33" s="12">
        <v>325</v>
      </c>
      <c r="ZV33" s="146"/>
      <c r="ZW33" s="67">
        <v>405</v>
      </c>
      <c r="ZX33" s="12">
        <v>297</v>
      </c>
      <c r="ZY33" s="146"/>
      <c r="ZZ33" s="67">
        <v>405</v>
      </c>
      <c r="AAA33" s="12">
        <v>302</v>
      </c>
      <c r="AAB33" s="146"/>
      <c r="AAC33" s="67">
        <v>385</v>
      </c>
      <c r="AAD33" s="12">
        <v>286</v>
      </c>
      <c r="AAE33" s="146"/>
      <c r="AAF33" s="67">
        <v>385</v>
      </c>
      <c r="AAG33" s="12">
        <v>300</v>
      </c>
      <c r="AAH33" s="146"/>
      <c r="AAI33" s="55"/>
      <c r="AAJ33" s="67">
        <v>385</v>
      </c>
      <c r="AAK33" s="12">
        <v>347</v>
      </c>
      <c r="AAL33" s="146"/>
      <c r="AAM33" s="67">
        <v>385</v>
      </c>
      <c r="AAN33" s="12">
        <v>352</v>
      </c>
      <c r="AAO33" s="146"/>
      <c r="AAP33" s="67">
        <v>385</v>
      </c>
      <c r="AAQ33" s="12">
        <v>353</v>
      </c>
      <c r="AAR33" s="146"/>
      <c r="AAS33" s="67">
        <v>385</v>
      </c>
      <c r="AAT33" s="12">
        <v>343</v>
      </c>
      <c r="AAU33" s="146"/>
      <c r="AAV33" s="67">
        <v>385</v>
      </c>
      <c r="AAW33" s="12">
        <v>352</v>
      </c>
      <c r="AAX33" s="146"/>
      <c r="AAY33" s="67">
        <v>385</v>
      </c>
      <c r="AAZ33" s="12">
        <v>336</v>
      </c>
      <c r="ABA33" s="146"/>
      <c r="ABB33" s="55"/>
      <c r="ABC33" s="67">
        <v>385</v>
      </c>
      <c r="ABD33" s="12">
        <v>323</v>
      </c>
      <c r="ABE33" s="146"/>
      <c r="ABF33" s="67">
        <v>385</v>
      </c>
      <c r="ABG33" s="12">
        <v>324</v>
      </c>
      <c r="ABH33" s="146"/>
      <c r="ABI33" s="67">
        <v>385</v>
      </c>
      <c r="ABJ33" s="12">
        <v>316</v>
      </c>
      <c r="ABK33" s="146"/>
      <c r="ABL33" s="67">
        <v>375</v>
      </c>
      <c r="ABM33" s="12">
        <v>305</v>
      </c>
      <c r="ABN33" s="146"/>
      <c r="ABO33" s="67">
        <v>355</v>
      </c>
      <c r="ABP33" s="12">
        <v>293</v>
      </c>
      <c r="ABQ33" s="146"/>
      <c r="ABR33" s="67">
        <v>355</v>
      </c>
      <c r="ABS33" s="12">
        <v>290</v>
      </c>
      <c r="ABT33" s="146"/>
      <c r="ABU33" s="55"/>
      <c r="ABV33" s="67">
        <v>355</v>
      </c>
      <c r="ABW33" s="12">
        <v>307</v>
      </c>
      <c r="ABX33" s="146"/>
      <c r="ABY33" s="67">
        <v>355</v>
      </c>
      <c r="ABZ33" s="12">
        <v>284</v>
      </c>
      <c r="ACA33" s="146"/>
      <c r="ACB33" s="67">
        <v>325</v>
      </c>
      <c r="ACC33" s="12">
        <v>273</v>
      </c>
      <c r="ACD33" s="146"/>
      <c r="ACE33" s="67">
        <v>305</v>
      </c>
      <c r="ACF33" s="12">
        <v>265</v>
      </c>
      <c r="ACG33" s="146"/>
      <c r="ACH33" s="67">
        <v>275</v>
      </c>
      <c r="ACI33" s="12">
        <v>248</v>
      </c>
      <c r="ACJ33" s="146"/>
      <c r="ACK33" s="67">
        <v>275</v>
      </c>
      <c r="ACL33" s="12">
        <v>242</v>
      </c>
      <c r="ACM33" s="146"/>
      <c r="ACN33" s="55"/>
      <c r="ACO33" s="67">
        <v>275</v>
      </c>
      <c r="ACP33" s="12">
        <v>257</v>
      </c>
      <c r="ACQ33" s="146"/>
      <c r="ACR33" s="67">
        <v>265</v>
      </c>
      <c r="ACS33" s="12">
        <v>255</v>
      </c>
      <c r="ACT33" s="146"/>
      <c r="ACU33" s="67">
        <v>255</v>
      </c>
      <c r="ACV33" s="12">
        <v>214</v>
      </c>
      <c r="ACW33" s="146"/>
      <c r="ACX33" s="67">
        <v>255</v>
      </c>
      <c r="ACY33" s="12">
        <v>242</v>
      </c>
      <c r="ACZ33" s="146"/>
      <c r="ADA33" s="67">
        <v>255</v>
      </c>
      <c r="ADB33" s="12">
        <v>223</v>
      </c>
      <c r="ADC33" s="146"/>
      <c r="ADD33" s="67">
        <v>255</v>
      </c>
      <c r="ADE33" s="12">
        <v>234</v>
      </c>
      <c r="ADF33" s="146"/>
      <c r="ADG33" s="55"/>
      <c r="ADH33" s="67">
        <v>255</v>
      </c>
      <c r="ADI33" s="12">
        <v>234</v>
      </c>
      <c r="ADJ33" s="146"/>
      <c r="ADK33" s="67">
        <v>255</v>
      </c>
      <c r="ADL33" s="12">
        <v>238</v>
      </c>
      <c r="ADM33" s="146"/>
      <c r="ADN33" s="67">
        <v>255</v>
      </c>
      <c r="ADO33" s="12">
        <v>239</v>
      </c>
      <c r="ADP33" s="146"/>
      <c r="ADQ33" s="67">
        <v>295</v>
      </c>
      <c r="ADR33" s="12">
        <v>320</v>
      </c>
      <c r="ADS33" s="146"/>
      <c r="ADT33" s="67">
        <v>255</v>
      </c>
      <c r="ADU33" s="12">
        <v>344</v>
      </c>
      <c r="ADV33" s="146"/>
      <c r="ADW33" s="55"/>
      <c r="ADX33" s="55"/>
      <c r="ADY33" s="55"/>
      <c r="ADZ33" s="67">
        <v>525</v>
      </c>
      <c r="AEA33" s="12">
        <v>435</v>
      </c>
      <c r="AEB33" s="146"/>
      <c r="AEC33" s="67">
        <v>525</v>
      </c>
      <c r="AED33" s="12">
        <v>431</v>
      </c>
      <c r="AEE33" s="146"/>
      <c r="AEF33" s="67">
        <v>525</v>
      </c>
      <c r="AEG33" s="12">
        <v>435</v>
      </c>
      <c r="AEH33" s="146"/>
      <c r="AEI33" s="67">
        <v>525</v>
      </c>
      <c r="AEJ33" s="55"/>
      <c r="AEK33" s="146"/>
      <c r="AEL33" s="67">
        <v>469</v>
      </c>
      <c r="AEM33" s="12">
        <v>387</v>
      </c>
      <c r="AEN33" s="146"/>
      <c r="AEO33" s="55"/>
      <c r="AEP33" s="67">
        <v>455</v>
      </c>
      <c r="AEQ33" s="12">
        <v>404</v>
      </c>
      <c r="AER33" s="146"/>
      <c r="AES33" s="67">
        <v>425</v>
      </c>
      <c r="AET33" s="12">
        <v>348</v>
      </c>
      <c r="AEU33" s="146"/>
      <c r="AEV33" s="67">
        <v>405</v>
      </c>
      <c r="AEW33" s="12">
        <v>349</v>
      </c>
      <c r="AEX33" s="146"/>
      <c r="AEY33" s="67">
        <v>405</v>
      </c>
      <c r="AEZ33" s="12">
        <v>372</v>
      </c>
      <c r="AFA33" s="146"/>
      <c r="AFB33" s="67">
        <v>395</v>
      </c>
      <c r="AFC33" s="12">
        <v>336</v>
      </c>
      <c r="AFD33" s="146"/>
      <c r="AFE33" s="67">
        <v>355</v>
      </c>
      <c r="AFF33" s="12">
        <v>338</v>
      </c>
      <c r="AFG33" s="146"/>
      <c r="AFH33" s="55"/>
      <c r="AFI33" s="67">
        <v>335</v>
      </c>
      <c r="AFJ33" s="12">
        <v>311</v>
      </c>
      <c r="AFK33" s="146"/>
      <c r="AFL33" s="67">
        <v>315</v>
      </c>
      <c r="AFM33" s="12">
        <v>268</v>
      </c>
      <c r="AFN33" s="146"/>
      <c r="AFO33" s="67">
        <v>285</v>
      </c>
      <c r="AFP33" s="12">
        <v>215</v>
      </c>
      <c r="AFQ33" s="146"/>
      <c r="AFR33" s="67">
        <v>285</v>
      </c>
      <c r="AFS33" s="12">
        <v>196</v>
      </c>
      <c r="AFT33" s="146"/>
      <c r="AFU33" s="67">
        <v>285</v>
      </c>
      <c r="AFV33" s="12">
        <v>195</v>
      </c>
      <c r="AFW33" s="146"/>
      <c r="AFX33" s="67">
        <v>285</v>
      </c>
      <c r="AFY33" s="12">
        <v>195</v>
      </c>
      <c r="AFZ33" s="146"/>
      <c r="AGA33" s="67">
        <v>485</v>
      </c>
      <c r="AGB33" s="12">
        <v>507</v>
      </c>
      <c r="AGC33" s="146"/>
      <c r="AGD33" s="67">
        <v>285</v>
      </c>
      <c r="AGE33" s="12">
        <v>240</v>
      </c>
      <c r="AGF33" s="146"/>
      <c r="AGG33" s="67">
        <v>285</v>
      </c>
      <c r="AGH33" s="12">
        <v>213</v>
      </c>
      <c r="AGI33" s="146"/>
      <c r="AGJ33" s="67">
        <v>285</v>
      </c>
      <c r="AGK33" s="12">
        <v>216</v>
      </c>
      <c r="AGL33" s="146"/>
      <c r="AGM33" s="67">
        <v>285</v>
      </c>
      <c r="AGN33" s="12">
        <v>205</v>
      </c>
      <c r="AGO33" s="146"/>
      <c r="AGP33" s="67">
        <v>285</v>
      </c>
      <c r="AGQ33" s="12">
        <v>197</v>
      </c>
      <c r="AGR33" s="146"/>
      <c r="AGS33" s="67">
        <v>325</v>
      </c>
      <c r="AGT33" s="12">
        <v>311</v>
      </c>
      <c r="AGU33" s="146"/>
      <c r="AGV33" s="55"/>
      <c r="AGW33" s="67">
        <v>335</v>
      </c>
      <c r="AGX33" s="12">
        <v>335</v>
      </c>
      <c r="AGY33" s="146"/>
      <c r="AGZ33" s="67">
        <v>305</v>
      </c>
      <c r="AHA33" s="12">
        <v>281</v>
      </c>
      <c r="AHB33" s="146"/>
      <c r="AHC33" s="67">
        <v>305</v>
      </c>
      <c r="AHD33" s="12">
        <v>276</v>
      </c>
      <c r="AHE33" s="146"/>
      <c r="AHF33" s="67">
        <v>305</v>
      </c>
      <c r="AHG33" s="12">
        <v>310</v>
      </c>
      <c r="AHH33" s="146"/>
      <c r="AHI33" s="67">
        <v>305</v>
      </c>
      <c r="AHJ33" s="12">
        <v>317</v>
      </c>
      <c r="AHK33" s="146"/>
      <c r="AHL33" s="67">
        <v>305</v>
      </c>
      <c r="AHM33" s="12">
        <v>295</v>
      </c>
      <c r="AHN33" s="146"/>
      <c r="AHO33" s="55"/>
      <c r="AHP33" s="67">
        <v>305</v>
      </c>
      <c r="AHQ33" s="12">
        <v>324</v>
      </c>
      <c r="AHR33" s="146"/>
      <c r="AHS33" s="67">
        <v>305</v>
      </c>
      <c r="AHT33" s="12">
        <v>344</v>
      </c>
      <c r="AHU33" s="146"/>
      <c r="AHV33" s="67">
        <v>305</v>
      </c>
      <c r="AHW33" s="12">
        <v>357</v>
      </c>
      <c r="AHX33" s="146"/>
      <c r="AHY33" s="67">
        <v>335</v>
      </c>
      <c r="AHZ33" s="12">
        <v>513</v>
      </c>
      <c r="AIA33" s="146"/>
      <c r="AIB33" s="67">
        <v>335</v>
      </c>
      <c r="AIC33" s="12">
        <v>643</v>
      </c>
      <c r="AID33" s="146"/>
      <c r="AIE33" s="55"/>
      <c r="AIF33" s="55"/>
      <c r="AIG33" s="67">
        <v>695</v>
      </c>
      <c r="AIH33" s="12">
        <v>665</v>
      </c>
      <c r="AII33" s="146"/>
      <c r="AIJ33" s="67">
        <v>655</v>
      </c>
      <c r="AIK33" s="12">
        <v>574</v>
      </c>
      <c r="AIL33" s="146"/>
      <c r="AIM33" s="67">
        <v>595</v>
      </c>
      <c r="AIN33" s="12">
        <v>496</v>
      </c>
      <c r="AIO33" s="146"/>
      <c r="AIP33" s="67">
        <v>595</v>
      </c>
      <c r="AIQ33" s="12">
        <v>464</v>
      </c>
      <c r="AIR33" s="146"/>
      <c r="AIS33" s="55"/>
      <c r="AIT33" s="67">
        <v>595</v>
      </c>
      <c r="AIU33" s="12">
        <v>508</v>
      </c>
      <c r="AIV33" s="146"/>
      <c r="AIW33" s="67">
        <v>595</v>
      </c>
      <c r="AIX33" s="12">
        <v>612</v>
      </c>
      <c r="AIY33" s="146"/>
      <c r="AIZ33" s="67">
        <v>535</v>
      </c>
      <c r="AJA33" s="12">
        <v>345</v>
      </c>
      <c r="AJB33" s="146"/>
      <c r="AJC33" s="67">
        <v>505</v>
      </c>
      <c r="AJD33" s="12">
        <v>293</v>
      </c>
      <c r="AJE33" s="146"/>
      <c r="AJF33" s="67">
        <v>445</v>
      </c>
      <c r="AJG33" s="12">
        <v>266</v>
      </c>
      <c r="AJH33" s="146"/>
      <c r="AJI33" s="67">
        <v>405</v>
      </c>
      <c r="AJJ33" s="12">
        <v>250</v>
      </c>
      <c r="AJK33" s="146"/>
      <c r="AJL33" s="67">
        <v>365</v>
      </c>
      <c r="AJM33" s="12">
        <v>231</v>
      </c>
      <c r="AJN33" s="146"/>
      <c r="AJO33" s="67">
        <v>305</v>
      </c>
      <c r="AJP33" s="12">
        <v>204</v>
      </c>
      <c r="AJQ33" s="146"/>
      <c r="AJR33" s="55"/>
      <c r="AJS33" s="67">
        <v>295</v>
      </c>
      <c r="AJT33" s="12">
        <v>233</v>
      </c>
      <c r="AJU33" s="146"/>
      <c r="AJV33" s="67">
        <v>295</v>
      </c>
      <c r="AJW33" s="12">
        <v>373</v>
      </c>
      <c r="AJX33" s="146"/>
      <c r="AJY33" s="67">
        <v>295</v>
      </c>
      <c r="AJZ33" s="12">
        <v>247</v>
      </c>
      <c r="AKA33" s="146"/>
      <c r="AKB33" s="67">
        <v>295</v>
      </c>
      <c r="AKC33" s="12">
        <v>258</v>
      </c>
      <c r="AKD33" s="146"/>
      <c r="AKE33" s="67">
        <v>295</v>
      </c>
      <c r="AKF33" s="12">
        <v>254</v>
      </c>
      <c r="AKG33" s="146"/>
      <c r="AKH33" s="67">
        <v>280</v>
      </c>
      <c r="AKI33" s="12">
        <v>237</v>
      </c>
      <c r="AKJ33" s="146"/>
      <c r="AKK33" s="55"/>
      <c r="AKL33" s="67">
        <v>295</v>
      </c>
      <c r="AKM33" s="12">
        <v>339</v>
      </c>
      <c r="AKN33" s="146"/>
      <c r="AKO33" s="67">
        <v>295</v>
      </c>
      <c r="AKP33" s="12">
        <v>357</v>
      </c>
      <c r="AKQ33" s="146"/>
      <c r="AKR33" s="67">
        <v>295</v>
      </c>
      <c r="AKS33" s="12">
        <v>244</v>
      </c>
      <c r="AKT33" s="146"/>
      <c r="AKU33" s="67">
        <v>275</v>
      </c>
      <c r="AKV33" s="12">
        <v>227</v>
      </c>
      <c r="AKW33" s="146"/>
      <c r="AKX33" s="67">
        <v>275</v>
      </c>
      <c r="AKY33" s="12">
        <v>227</v>
      </c>
      <c r="AKZ33" s="146"/>
      <c r="ALA33" s="67">
        <v>275</v>
      </c>
      <c r="ALB33" s="12">
        <v>245</v>
      </c>
      <c r="ALC33" s="146"/>
      <c r="ALD33" s="55"/>
      <c r="ALE33" s="67">
        <v>275</v>
      </c>
      <c r="ALF33" s="12">
        <v>265</v>
      </c>
      <c r="ALG33" s="146"/>
      <c r="ALH33" s="67">
        <v>275</v>
      </c>
      <c r="ALI33" s="12">
        <v>225</v>
      </c>
      <c r="ALJ33" s="146"/>
      <c r="ALK33" s="67">
        <v>275</v>
      </c>
      <c r="ALL33" s="12">
        <v>227</v>
      </c>
      <c r="ALM33" s="146"/>
      <c r="ALN33" s="67">
        <v>275</v>
      </c>
      <c r="ALO33" s="12">
        <v>239</v>
      </c>
      <c r="ALP33" s="146"/>
      <c r="ALQ33" s="67">
        <v>275</v>
      </c>
      <c r="ALR33" s="12">
        <v>216</v>
      </c>
      <c r="ALS33" s="146"/>
      <c r="ALT33" s="67">
        <v>275</v>
      </c>
      <c r="ALU33" s="12">
        <v>234</v>
      </c>
      <c r="ALV33" s="146"/>
      <c r="ALW33" s="55"/>
      <c r="ALX33" s="67">
        <v>275</v>
      </c>
      <c r="ALY33" s="12">
        <v>259</v>
      </c>
      <c r="ALZ33" s="146"/>
      <c r="AMA33" s="67">
        <v>275</v>
      </c>
      <c r="AMB33" s="12">
        <v>238</v>
      </c>
      <c r="AMC33" s="146"/>
      <c r="AMD33" s="67">
        <v>275</v>
      </c>
      <c r="AME33" s="12">
        <v>239</v>
      </c>
      <c r="AMF33" s="146"/>
      <c r="AMG33" s="67">
        <v>275</v>
      </c>
      <c r="AMH33" s="12">
        <v>196</v>
      </c>
      <c r="AMI33" s="146"/>
      <c r="AMJ33" s="67">
        <v>275</v>
      </c>
      <c r="AMK33" s="12">
        <v>203</v>
      </c>
      <c r="AML33" s="146"/>
      <c r="AMM33" s="67">
        <v>275</v>
      </c>
      <c r="AMN33" s="12">
        <v>201</v>
      </c>
      <c r="AMO33" s="146"/>
      <c r="AMP33" s="55"/>
      <c r="AMQ33" s="67">
        <v>275</v>
      </c>
      <c r="AMR33" s="12">
        <v>265</v>
      </c>
      <c r="AMS33" s="146"/>
      <c r="AMT33" s="67">
        <v>275</v>
      </c>
      <c r="AMU33" s="12">
        <v>222</v>
      </c>
      <c r="AMV33" s="146"/>
      <c r="AMW33" s="67">
        <v>275</v>
      </c>
      <c r="AMX33" s="12">
        <v>219</v>
      </c>
      <c r="AMY33" s="146"/>
      <c r="AMZ33" s="67">
        <v>275</v>
      </c>
      <c r="ANA33" s="12">
        <v>205</v>
      </c>
      <c r="ANB33" s="146"/>
      <c r="ANC33" s="67">
        <v>275</v>
      </c>
      <c r="AND33" s="12">
        <v>265</v>
      </c>
      <c r="ANE33" s="146"/>
      <c r="ANF33" s="67">
        <v>275</v>
      </c>
      <c r="ANG33" s="12">
        <v>240</v>
      </c>
      <c r="ANH33" s="146"/>
      <c r="ANI33" s="55"/>
      <c r="ANJ33" s="67">
        <v>275</v>
      </c>
      <c r="ANK33" s="12">
        <v>277</v>
      </c>
      <c r="ANL33" s="146"/>
      <c r="ANM33" s="67">
        <v>275</v>
      </c>
      <c r="ANN33" s="12">
        <v>273</v>
      </c>
      <c r="ANO33" s="146"/>
      <c r="ANP33" s="67">
        <v>275</v>
      </c>
      <c r="ANQ33" s="12">
        <v>267</v>
      </c>
      <c r="ANR33" s="146"/>
      <c r="ANS33" s="55"/>
      <c r="ANT33" s="67">
        <v>275</v>
      </c>
      <c r="ANU33" s="12">
        <v>294</v>
      </c>
      <c r="ANV33" s="146"/>
      <c r="ANW33" s="67">
        <v>275</v>
      </c>
      <c r="ANX33" s="12">
        <v>265</v>
      </c>
      <c r="ANY33" s="146"/>
      <c r="ANZ33" s="67">
        <v>385</v>
      </c>
      <c r="AOA33" s="12">
        <v>488</v>
      </c>
      <c r="AOB33" s="146"/>
      <c r="AOC33" s="67">
        <v>275</v>
      </c>
      <c r="AOD33" s="12">
        <v>269</v>
      </c>
      <c r="AOE33" s="146"/>
      <c r="AOF33" s="67">
        <v>275</v>
      </c>
      <c r="AOG33" s="12">
        <v>256</v>
      </c>
      <c r="AOH33" s="146"/>
      <c r="AOI33" s="67">
        <v>275</v>
      </c>
      <c r="AOJ33" s="12">
        <v>245</v>
      </c>
      <c r="AOK33" s="146"/>
      <c r="AOL33" s="67">
        <v>275</v>
      </c>
      <c r="AOM33" s="12">
        <v>218</v>
      </c>
      <c r="AON33" s="146"/>
      <c r="AOO33" s="67">
        <v>275</v>
      </c>
      <c r="AOP33" s="12">
        <v>365</v>
      </c>
      <c r="AOQ33" s="146"/>
      <c r="AOR33" s="67">
        <v>275</v>
      </c>
      <c r="AOS33" s="12">
        <v>276</v>
      </c>
      <c r="AOT33" s="146"/>
      <c r="AOU33" s="55"/>
      <c r="AOV33" s="67">
        <v>275</v>
      </c>
      <c r="AOW33" s="12">
        <v>250</v>
      </c>
      <c r="AOX33" s="146"/>
      <c r="AOY33" s="67">
        <v>275</v>
      </c>
      <c r="AOZ33" s="12">
        <v>214</v>
      </c>
      <c r="APA33" s="146"/>
      <c r="APB33" s="67">
        <v>275</v>
      </c>
      <c r="APC33" s="12">
        <v>211</v>
      </c>
      <c r="APD33" s="146"/>
      <c r="APE33" s="67">
        <v>275</v>
      </c>
      <c r="APF33" s="12">
        <v>212</v>
      </c>
      <c r="APG33" s="146"/>
      <c r="APH33" s="67">
        <v>275</v>
      </c>
      <c r="API33" s="12">
        <v>200</v>
      </c>
      <c r="APJ33" s="146"/>
      <c r="APK33" s="67">
        <v>275</v>
      </c>
      <c r="APL33" s="12">
        <v>178</v>
      </c>
      <c r="APM33" s="146"/>
      <c r="APN33" s="67">
        <v>275</v>
      </c>
      <c r="APO33" s="12">
        <v>336</v>
      </c>
      <c r="APP33" s="146"/>
      <c r="APQ33" s="149"/>
      <c r="APR33" s="149"/>
      <c r="APS33" s="149"/>
      <c r="APT33" s="149"/>
      <c r="APU33" s="67">
        <v>705</v>
      </c>
      <c r="APV33" s="12">
        <v>564</v>
      </c>
      <c r="APW33" s="146"/>
      <c r="APX33" s="67">
        <v>700</v>
      </c>
      <c r="APY33" s="12">
        <v>639</v>
      </c>
      <c r="APZ33" s="146"/>
      <c r="AQA33" s="55"/>
      <c r="AQB33" s="67">
        <v>686</v>
      </c>
      <c r="AQC33" s="12">
        <v>730</v>
      </c>
      <c r="AQD33" s="146"/>
      <c r="AQE33" s="67">
        <v>620</v>
      </c>
      <c r="AQF33" s="12">
        <v>656</v>
      </c>
      <c r="AQG33" s="146"/>
      <c r="AQH33" s="67">
        <v>559</v>
      </c>
      <c r="AQI33" s="12">
        <v>618</v>
      </c>
      <c r="AQJ33" s="146"/>
      <c r="AQK33" s="67">
        <v>500</v>
      </c>
      <c r="AQL33" s="12">
        <v>582</v>
      </c>
      <c r="AQM33" s="146"/>
      <c r="AQN33" s="67">
        <v>461</v>
      </c>
      <c r="AQO33" s="12">
        <v>512</v>
      </c>
      <c r="AQP33" s="146"/>
      <c r="AQQ33" s="67">
        <v>461</v>
      </c>
      <c r="AQR33" s="12">
        <v>508</v>
      </c>
      <c r="AQS33" s="146"/>
      <c r="AQT33" s="55"/>
      <c r="AQU33" s="67">
        <v>422</v>
      </c>
      <c r="AQV33" s="12">
        <v>500</v>
      </c>
      <c r="AQW33" s="146"/>
      <c r="AQX33" s="67">
        <v>401</v>
      </c>
      <c r="AQY33" s="12">
        <v>419</v>
      </c>
      <c r="AQZ33" s="146"/>
      <c r="ARA33" s="67">
        <v>401</v>
      </c>
      <c r="ARB33" s="12">
        <v>383</v>
      </c>
      <c r="ARC33" s="146"/>
      <c r="ARD33" s="67">
        <v>401</v>
      </c>
      <c r="ARE33" s="12">
        <v>341</v>
      </c>
      <c r="ARF33" s="146"/>
      <c r="ARG33" s="67">
        <v>366</v>
      </c>
      <c r="ARH33" s="12">
        <v>371</v>
      </c>
      <c r="ARI33" s="146"/>
      <c r="ARJ33" s="67">
        <v>366</v>
      </c>
      <c r="ARK33" s="12">
        <v>405</v>
      </c>
      <c r="ARL33" s="146"/>
      <c r="ARM33" s="55"/>
      <c r="ARN33" s="67">
        <v>331</v>
      </c>
      <c r="ARO33" s="12">
        <v>429</v>
      </c>
      <c r="ARP33" s="146"/>
      <c r="ARQ33" s="67">
        <v>438</v>
      </c>
      <c r="ARR33" s="12">
        <v>404</v>
      </c>
      <c r="ARS33" s="146"/>
      <c r="ART33" s="67">
        <v>422</v>
      </c>
      <c r="ARU33" s="12">
        <v>395</v>
      </c>
      <c r="ARV33" s="146"/>
      <c r="ARW33" s="67">
        <v>393</v>
      </c>
      <c r="ARX33" s="12">
        <v>343</v>
      </c>
      <c r="ARY33" s="146"/>
      <c r="ARZ33" s="67">
        <v>361</v>
      </c>
      <c r="ASA33" s="12">
        <v>337</v>
      </c>
      <c r="ASB33" s="146"/>
      <c r="ASC33" s="67">
        <v>344</v>
      </c>
      <c r="ASD33" s="12">
        <v>327</v>
      </c>
      <c r="ASE33" s="146"/>
      <c r="ASF33" s="55"/>
      <c r="ASG33" s="67">
        <v>344</v>
      </c>
      <c r="ASH33" s="12">
        <v>357</v>
      </c>
      <c r="ASI33" s="146"/>
      <c r="ASJ33" s="67">
        <v>344</v>
      </c>
      <c r="ASK33" s="12">
        <v>368</v>
      </c>
      <c r="ASL33" s="146"/>
      <c r="ASM33" s="67">
        <v>344</v>
      </c>
      <c r="ASN33" s="12">
        <v>338</v>
      </c>
      <c r="ASO33" s="146"/>
      <c r="ASP33" s="67">
        <v>344</v>
      </c>
      <c r="ASQ33" s="12">
        <v>360</v>
      </c>
      <c r="ASR33" s="146"/>
      <c r="ASS33" s="67">
        <v>344</v>
      </c>
      <c r="AST33" s="12">
        <v>368</v>
      </c>
      <c r="ASU33" s="146"/>
      <c r="ASV33" s="67">
        <v>344</v>
      </c>
      <c r="ASW33" s="12">
        <v>376</v>
      </c>
      <c r="ASX33" s="146"/>
      <c r="ASY33" s="55"/>
      <c r="ASZ33" s="67">
        <v>344</v>
      </c>
      <c r="ATA33" s="12">
        <v>399</v>
      </c>
      <c r="ATB33" s="146"/>
      <c r="ATC33" s="67">
        <v>344</v>
      </c>
      <c r="ATD33" s="12">
        <v>391</v>
      </c>
      <c r="ATE33" s="146"/>
      <c r="ATF33" s="67">
        <v>407</v>
      </c>
      <c r="ATG33" s="12">
        <v>437</v>
      </c>
      <c r="ATH33" s="146"/>
      <c r="ATI33" s="67">
        <v>407</v>
      </c>
      <c r="ATJ33" s="12">
        <v>421</v>
      </c>
      <c r="ATK33" s="146"/>
      <c r="ATL33" s="67">
        <v>407</v>
      </c>
      <c r="ATM33" s="12">
        <v>416</v>
      </c>
      <c r="ATN33" s="146"/>
      <c r="ATO33" s="67">
        <v>407</v>
      </c>
      <c r="ATP33" s="12">
        <v>424</v>
      </c>
      <c r="ATQ33" s="146"/>
      <c r="ATR33" s="55"/>
      <c r="ATS33" s="67">
        <v>407</v>
      </c>
      <c r="ATT33" s="12">
        <v>463</v>
      </c>
      <c r="ATU33" s="146"/>
      <c r="ATV33" s="67">
        <v>407</v>
      </c>
      <c r="ATW33" s="12">
        <v>408</v>
      </c>
      <c r="ATX33" s="146"/>
      <c r="ATY33" s="67">
        <v>407</v>
      </c>
      <c r="ATZ33" s="12">
        <v>396</v>
      </c>
      <c r="AUA33" s="146"/>
      <c r="AUB33" s="67">
        <v>407</v>
      </c>
      <c r="AUC33" s="12">
        <v>406</v>
      </c>
      <c r="AUD33" s="146"/>
      <c r="AUE33" s="67">
        <v>387</v>
      </c>
      <c r="AUF33" s="12">
        <v>364</v>
      </c>
      <c r="AUG33" s="146"/>
      <c r="AUH33" s="67">
        <v>387</v>
      </c>
      <c r="AUI33" s="12">
        <v>351</v>
      </c>
      <c r="AUJ33" s="146"/>
      <c r="AUK33" s="55"/>
      <c r="AUL33" s="67">
        <v>387</v>
      </c>
      <c r="AUM33" s="12">
        <v>376</v>
      </c>
      <c r="AUN33" s="146"/>
      <c r="AUO33" s="67">
        <v>387</v>
      </c>
      <c r="AUP33" s="12">
        <v>355</v>
      </c>
      <c r="AUQ33" s="146"/>
      <c r="AUR33" s="67">
        <v>387</v>
      </c>
      <c r="AUS33" s="12">
        <v>328</v>
      </c>
      <c r="AUT33" s="146"/>
      <c r="AUU33" s="67">
        <v>367</v>
      </c>
      <c r="AUV33" s="12">
        <v>309</v>
      </c>
      <c r="AUW33" s="146"/>
      <c r="AUX33" s="67">
        <v>347</v>
      </c>
      <c r="AUY33" s="12">
        <v>285</v>
      </c>
      <c r="AUZ33" s="146"/>
      <c r="AVA33" s="67">
        <v>327</v>
      </c>
      <c r="AVB33" s="12">
        <v>261</v>
      </c>
      <c r="AVC33" s="146"/>
      <c r="AVD33" s="55"/>
      <c r="AVE33" s="67">
        <v>327</v>
      </c>
      <c r="AVF33" s="12">
        <v>282</v>
      </c>
      <c r="AVG33" s="146"/>
      <c r="AVH33" s="67">
        <v>307</v>
      </c>
      <c r="AVI33" s="12">
        <v>258</v>
      </c>
      <c r="AVJ33" s="146"/>
      <c r="AVK33" s="67">
        <v>297</v>
      </c>
      <c r="AVL33" s="12">
        <v>249</v>
      </c>
      <c r="AVM33" s="146"/>
      <c r="AVN33" s="67">
        <v>277</v>
      </c>
      <c r="AVO33" s="12">
        <v>241</v>
      </c>
      <c r="AVP33" s="146"/>
      <c r="AVQ33" s="67">
        <v>246</v>
      </c>
      <c r="AVR33" s="12">
        <v>222</v>
      </c>
      <c r="AVS33" s="146"/>
      <c r="AVT33" s="67">
        <v>246</v>
      </c>
      <c r="AVU33" s="12">
        <v>221</v>
      </c>
      <c r="AVV33" s="146"/>
      <c r="AVW33" s="55"/>
      <c r="AVX33" s="67">
        <v>246</v>
      </c>
      <c r="AVY33" s="12">
        <v>232</v>
      </c>
      <c r="AVZ33" s="146"/>
      <c r="AWA33" s="67">
        <v>246</v>
      </c>
      <c r="AWB33" s="12">
        <v>204</v>
      </c>
      <c r="AWC33" s="146"/>
      <c r="AWD33" s="67">
        <v>246</v>
      </c>
      <c r="AWE33" s="12">
        <v>226</v>
      </c>
      <c r="AWF33" s="146"/>
      <c r="AWG33" s="67">
        <v>246</v>
      </c>
      <c r="AWH33" s="12">
        <v>223</v>
      </c>
      <c r="AWI33" s="146"/>
      <c r="AWJ33" s="12"/>
      <c r="AWK33" s="12"/>
      <c r="AWL33" s="55"/>
      <c r="AWM33" s="12"/>
      <c r="AWN33" s="12"/>
      <c r="AWO33" s="12"/>
      <c r="AWP33" s="12"/>
      <c r="AWQ33" s="12"/>
      <c r="AWR33" s="12"/>
      <c r="AWS33" s="55"/>
      <c r="AWT33" s="12"/>
      <c r="AWU33" s="12"/>
      <c r="AWV33" s="12"/>
      <c r="AWW33" s="12"/>
      <c r="AWX33" s="12"/>
      <c r="AWY33" s="12"/>
      <c r="AWZ33" s="55"/>
      <c r="AXA33" s="12"/>
      <c r="AXB33" s="12"/>
      <c r="AXC33" s="12"/>
      <c r="AXD33" s="12"/>
      <c r="AXE33" s="12"/>
      <c r="AXF33" s="12"/>
      <c r="AXG33" s="55"/>
      <c r="AXH33" s="12"/>
      <c r="AXI33" s="12"/>
      <c r="AXJ33" s="12"/>
      <c r="AXK33" s="12"/>
      <c r="AXL33" s="12"/>
      <c r="AXM33" s="12"/>
      <c r="AXN33" s="55"/>
      <c r="AXO33" s="12"/>
      <c r="AXP33" s="12"/>
      <c r="AXQ33" s="12"/>
      <c r="AXR33" s="12"/>
      <c r="AXS33" s="12"/>
      <c r="AXT33" s="12"/>
      <c r="AXU33" s="55"/>
      <c r="AXV33" s="12"/>
      <c r="AXW33" s="12"/>
      <c r="AXX33" s="12"/>
      <c r="AXY33" s="12"/>
      <c r="AXZ33" s="12"/>
      <c r="AYA33" s="12"/>
      <c r="AYB33" s="55"/>
      <c r="AYC33" s="12"/>
      <c r="AYD33" s="12"/>
      <c r="AYE33" s="12"/>
      <c r="AYF33" s="12"/>
      <c r="AYG33" s="12"/>
      <c r="AYH33" s="12"/>
      <c r="AYI33" s="55"/>
      <c r="AYJ33" s="12"/>
      <c r="AYK33" s="12"/>
      <c r="AYL33" s="12"/>
      <c r="AYM33" s="12"/>
      <c r="AYN33" s="12"/>
      <c r="AYO33" s="12"/>
      <c r="AYP33" s="55"/>
      <c r="AYQ33" s="12"/>
      <c r="AYR33" s="12"/>
      <c r="AYS33" s="12"/>
      <c r="AYT33" s="12"/>
      <c r="AYU33" s="12"/>
      <c r="AYV33" s="12"/>
      <c r="AYW33" s="55"/>
      <c r="AYX33" s="12"/>
      <c r="AYY33" s="12"/>
      <c r="AYZ33" s="12"/>
      <c r="AZA33" s="12"/>
      <c r="AZB33" s="12"/>
      <c r="AZC33" s="12"/>
      <c r="AZD33" s="55"/>
      <c r="AZE33" s="12"/>
      <c r="AZF33" s="12"/>
      <c r="AZG33" s="12"/>
      <c r="AZH33" s="12"/>
      <c r="AZI33" s="12"/>
      <c r="AZJ33" s="12"/>
      <c r="AZK33" s="55"/>
      <c r="AZL33" s="12"/>
      <c r="AZM33" s="12"/>
      <c r="AZN33" s="12"/>
      <c r="AZO33" s="12"/>
      <c r="AZP33" s="12"/>
      <c r="AZQ33" s="12"/>
      <c r="AZR33" s="55"/>
      <c r="AZS33" s="12"/>
      <c r="AZT33" s="12"/>
      <c r="AZU33" s="12"/>
      <c r="AZV33" s="12"/>
      <c r="AZW33" s="12"/>
      <c r="AZX33" s="12"/>
      <c r="AZY33" s="55"/>
      <c r="AZZ33" s="12"/>
      <c r="BAA33" s="12"/>
      <c r="BAB33" s="12"/>
      <c r="BAC33" s="12"/>
      <c r="BAD33" s="12"/>
      <c r="BAE33" s="12"/>
      <c r="BAF33" s="55"/>
      <c r="BAG33" s="12"/>
      <c r="BAH33" s="12"/>
      <c r="BAI33" s="12"/>
      <c r="BAJ33" s="12"/>
      <c r="BAK33" s="12"/>
      <c r="BAL33" s="12"/>
      <c r="BAM33" s="55"/>
      <c r="BAN33" s="12"/>
      <c r="BAO33" s="12"/>
      <c r="BAP33" s="12"/>
      <c r="BAQ33" s="12"/>
      <c r="BAR33" s="12"/>
      <c r="BAS33" s="12"/>
      <c r="BAT33" s="55"/>
    </row>
    <row r="34" spans="1:1398">
      <c r="A34" t="s">
        <v>911</v>
      </c>
      <c r="B34" t="s">
        <v>913</v>
      </c>
      <c r="D34" s="22" t="s">
        <v>914</v>
      </c>
      <c r="E34" s="20"/>
      <c r="F34" s="18">
        <v>135</v>
      </c>
      <c r="G34" s="18">
        <v>111</v>
      </c>
      <c r="H34" s="20"/>
      <c r="I34" s="19"/>
      <c r="J34" s="18">
        <v>105</v>
      </c>
      <c r="K34" s="18">
        <v>107</v>
      </c>
      <c r="L34" s="20"/>
      <c r="M34" s="18">
        <v>105</v>
      </c>
      <c r="N34" s="18">
        <v>91</v>
      </c>
      <c r="O34" s="20"/>
      <c r="P34" s="18">
        <v>105</v>
      </c>
      <c r="Q34" s="18">
        <v>86</v>
      </c>
      <c r="R34" s="20"/>
      <c r="S34" s="18">
        <v>105</v>
      </c>
      <c r="T34" s="18">
        <v>80</v>
      </c>
      <c r="U34" s="20"/>
      <c r="V34" s="18">
        <v>105</v>
      </c>
      <c r="W34" s="18">
        <v>79</v>
      </c>
      <c r="X34" s="20"/>
      <c r="Y34" s="18">
        <v>105</v>
      </c>
      <c r="Z34" s="18">
        <v>96</v>
      </c>
      <c r="AA34" s="20"/>
      <c r="AB34" s="19"/>
      <c r="AC34" s="18">
        <v>105</v>
      </c>
      <c r="AD34" s="18">
        <v>114</v>
      </c>
      <c r="AE34" s="20"/>
      <c r="AF34" s="18">
        <v>105</v>
      </c>
      <c r="AG34" s="18">
        <v>94</v>
      </c>
      <c r="AH34" s="20"/>
      <c r="AI34" s="18">
        <v>105</v>
      </c>
      <c r="AJ34" s="18">
        <v>90</v>
      </c>
      <c r="AK34" s="20"/>
      <c r="AL34" s="18">
        <v>105</v>
      </c>
      <c r="AM34" s="18">
        <v>86</v>
      </c>
      <c r="AN34" s="20"/>
      <c r="AO34" s="18">
        <v>105</v>
      </c>
      <c r="AP34" s="18">
        <v>77</v>
      </c>
      <c r="AQ34" s="20"/>
      <c r="AR34" s="18">
        <v>105</v>
      </c>
      <c r="AS34" s="18">
        <v>82</v>
      </c>
      <c r="AT34" s="20"/>
      <c r="AU34" s="19"/>
      <c r="AV34" s="18">
        <v>105</v>
      </c>
      <c r="AW34" s="18">
        <v>92</v>
      </c>
      <c r="AX34" s="20"/>
      <c r="AY34" s="18">
        <v>105</v>
      </c>
      <c r="AZ34" s="18">
        <v>88</v>
      </c>
      <c r="BA34" s="20"/>
      <c r="BB34" s="18">
        <v>105</v>
      </c>
      <c r="BC34" s="18">
        <v>81</v>
      </c>
      <c r="BD34" s="20"/>
      <c r="BE34" s="18">
        <v>105</v>
      </c>
      <c r="BF34" s="18">
        <v>74</v>
      </c>
      <c r="BG34" s="20"/>
      <c r="BH34" s="18">
        <v>105</v>
      </c>
      <c r="BI34" s="18">
        <v>64</v>
      </c>
      <c r="BJ34" s="20"/>
      <c r="BK34" s="18">
        <v>105</v>
      </c>
      <c r="BL34" s="18">
        <v>57</v>
      </c>
      <c r="BM34" s="20"/>
      <c r="BN34" s="19"/>
      <c r="BO34" s="18">
        <v>105</v>
      </c>
      <c r="BP34" s="18">
        <v>64</v>
      </c>
      <c r="BQ34" s="20"/>
      <c r="BR34" s="18">
        <v>105</v>
      </c>
      <c r="BS34" s="18">
        <v>66</v>
      </c>
      <c r="BT34" s="20"/>
      <c r="BU34" s="18">
        <v>105</v>
      </c>
      <c r="BV34" s="18">
        <v>62</v>
      </c>
      <c r="BW34" s="20"/>
      <c r="BX34" s="18">
        <v>105</v>
      </c>
      <c r="BY34" s="18">
        <v>68</v>
      </c>
      <c r="BZ34" s="20"/>
      <c r="CA34" s="18">
        <v>105</v>
      </c>
      <c r="CB34" s="18">
        <v>70</v>
      </c>
      <c r="CC34" s="20"/>
      <c r="CD34" s="18">
        <v>105</v>
      </c>
      <c r="CE34" s="18">
        <v>64</v>
      </c>
      <c r="CF34" s="20"/>
      <c r="CG34" s="19"/>
      <c r="CH34" s="19"/>
      <c r="CI34" s="18">
        <v>105</v>
      </c>
      <c r="CJ34" s="18">
        <v>83</v>
      </c>
      <c r="CK34" s="20"/>
      <c r="CL34" s="19"/>
      <c r="CM34" s="18">
        <v>105</v>
      </c>
      <c r="CN34" s="18">
        <v>70</v>
      </c>
      <c r="CO34" s="20"/>
      <c r="CP34" s="18">
        <v>105</v>
      </c>
      <c r="CQ34" s="18">
        <v>71</v>
      </c>
      <c r="CR34" s="20"/>
      <c r="CS34" s="18">
        <v>105</v>
      </c>
      <c r="CT34" s="18">
        <v>92</v>
      </c>
      <c r="CU34" s="20"/>
      <c r="CV34" s="19"/>
      <c r="CW34" s="18">
        <v>105</v>
      </c>
      <c r="CX34" s="18">
        <v>72</v>
      </c>
      <c r="CY34" s="20"/>
      <c r="CZ34" s="18">
        <v>105</v>
      </c>
      <c r="DA34" s="18">
        <v>80</v>
      </c>
      <c r="DB34" s="20"/>
      <c r="DC34" s="18">
        <v>105</v>
      </c>
      <c r="DD34" s="18">
        <v>73</v>
      </c>
      <c r="DE34" s="20"/>
      <c r="DF34" s="18">
        <v>85</v>
      </c>
      <c r="DG34" s="18">
        <v>77</v>
      </c>
      <c r="DH34" s="20"/>
      <c r="DI34" s="18">
        <v>85</v>
      </c>
      <c r="DJ34" s="18">
        <v>74</v>
      </c>
      <c r="DK34" s="20"/>
      <c r="DL34" s="19"/>
      <c r="DM34" s="19"/>
      <c r="DN34" s="18">
        <v>85</v>
      </c>
      <c r="DO34" s="18">
        <v>73</v>
      </c>
      <c r="DP34" s="20"/>
      <c r="DQ34" s="18">
        <v>85</v>
      </c>
      <c r="DR34" s="18">
        <v>67</v>
      </c>
      <c r="DS34" s="20"/>
      <c r="DT34" s="18">
        <v>85</v>
      </c>
      <c r="DU34" s="18">
        <v>60</v>
      </c>
      <c r="DV34" s="20"/>
      <c r="DW34" s="18">
        <v>85</v>
      </c>
      <c r="DX34" s="18">
        <v>56</v>
      </c>
      <c r="DY34" s="20"/>
      <c r="DZ34" s="18">
        <v>85</v>
      </c>
      <c r="EA34" s="18">
        <v>53</v>
      </c>
      <c r="EB34" s="20"/>
      <c r="EC34" s="18">
        <v>85</v>
      </c>
      <c r="ED34" s="18">
        <v>59</v>
      </c>
      <c r="EE34" s="20"/>
      <c r="EF34" s="19"/>
      <c r="EG34" s="18">
        <v>85</v>
      </c>
      <c r="EH34" s="18">
        <v>59</v>
      </c>
      <c r="EI34" s="20"/>
      <c r="EJ34" s="18">
        <v>85</v>
      </c>
      <c r="EK34" s="18">
        <v>53</v>
      </c>
      <c r="EL34" s="20"/>
      <c r="EM34" s="18">
        <v>85</v>
      </c>
      <c r="EN34" s="18">
        <v>44</v>
      </c>
      <c r="EO34" s="20"/>
      <c r="EP34" s="18">
        <v>85</v>
      </c>
      <c r="EQ34" s="18">
        <v>49</v>
      </c>
      <c r="ER34" s="20"/>
      <c r="ES34" s="18">
        <v>85</v>
      </c>
      <c r="ET34" s="18">
        <v>49</v>
      </c>
      <c r="EU34" s="20"/>
      <c r="EV34" s="18">
        <v>85</v>
      </c>
      <c r="EW34" s="18">
        <v>88</v>
      </c>
      <c r="EX34" s="20"/>
      <c r="EY34" s="18">
        <v>85</v>
      </c>
      <c r="EZ34" s="18">
        <v>116</v>
      </c>
      <c r="FA34" s="20"/>
      <c r="FB34" s="18">
        <v>85</v>
      </c>
      <c r="FC34" s="18">
        <v>81</v>
      </c>
      <c r="FD34" s="20"/>
      <c r="FE34" s="18">
        <v>85</v>
      </c>
      <c r="FF34" s="18">
        <v>82</v>
      </c>
      <c r="FG34" s="20"/>
      <c r="FH34" s="18">
        <v>85</v>
      </c>
      <c r="FI34" s="18">
        <v>97</v>
      </c>
      <c r="FJ34" s="20"/>
      <c r="FK34" s="19"/>
      <c r="FL34" s="19"/>
      <c r="FM34" s="19"/>
      <c r="FN34" s="19"/>
      <c r="FO34" s="18">
        <v>195</v>
      </c>
      <c r="FP34" s="18">
        <v>167</v>
      </c>
      <c r="FQ34" s="20"/>
      <c r="FR34" s="18">
        <v>190</v>
      </c>
      <c r="FS34" s="18">
        <v>175</v>
      </c>
      <c r="FT34" s="20"/>
      <c r="FU34" s="18">
        <v>190</v>
      </c>
      <c r="FV34" s="18">
        <v>184</v>
      </c>
      <c r="FW34" s="20"/>
      <c r="FX34" s="19"/>
      <c r="FY34" s="18">
        <v>190</v>
      </c>
      <c r="FZ34" s="18">
        <v>151</v>
      </c>
      <c r="GA34" s="20"/>
      <c r="GB34" s="18">
        <v>190</v>
      </c>
      <c r="GC34" s="18">
        <v>153</v>
      </c>
      <c r="GD34" s="20"/>
      <c r="GE34" s="19"/>
      <c r="GF34" s="18">
        <v>170</v>
      </c>
      <c r="GG34" s="18">
        <v>152</v>
      </c>
      <c r="GH34" s="20"/>
      <c r="GI34" s="18">
        <v>170</v>
      </c>
      <c r="GJ34" s="18">
        <v>135</v>
      </c>
      <c r="GK34" s="20"/>
      <c r="GL34" s="18">
        <v>150</v>
      </c>
      <c r="GM34" s="18">
        <v>119</v>
      </c>
      <c r="GN34" s="20"/>
      <c r="GO34" s="18">
        <v>150</v>
      </c>
      <c r="GP34" s="18">
        <v>103</v>
      </c>
      <c r="GQ34" s="20"/>
      <c r="GR34" s="18">
        <v>115</v>
      </c>
      <c r="GS34" s="18">
        <v>103</v>
      </c>
      <c r="GT34" s="20"/>
      <c r="GU34" s="18">
        <v>115</v>
      </c>
      <c r="GV34" s="18">
        <v>113</v>
      </c>
      <c r="GW34" s="20"/>
      <c r="GX34" s="19"/>
      <c r="GY34" s="18">
        <v>115</v>
      </c>
      <c r="GZ34" s="18">
        <v>111</v>
      </c>
      <c r="HA34" s="20"/>
      <c r="HB34" s="18">
        <v>115</v>
      </c>
      <c r="HC34" s="18">
        <v>100</v>
      </c>
      <c r="HD34" s="20"/>
      <c r="HE34" s="18">
        <v>105</v>
      </c>
      <c r="HF34" s="18">
        <v>91</v>
      </c>
      <c r="HG34" s="20"/>
      <c r="HH34" s="18">
        <v>105</v>
      </c>
      <c r="HI34" s="18">
        <v>77</v>
      </c>
      <c r="HJ34" s="20"/>
      <c r="HK34" s="18">
        <v>105</v>
      </c>
      <c r="HL34" s="18">
        <v>71</v>
      </c>
      <c r="HM34" s="20"/>
      <c r="HN34" s="18">
        <v>105</v>
      </c>
      <c r="HO34" s="18">
        <v>67</v>
      </c>
      <c r="HP34" s="20"/>
      <c r="HQ34" s="19"/>
      <c r="HR34" s="18">
        <v>105</v>
      </c>
      <c r="HS34" s="18">
        <v>67</v>
      </c>
      <c r="HT34" s="20"/>
      <c r="HU34" s="18">
        <v>105</v>
      </c>
      <c r="HV34" s="18">
        <v>69</v>
      </c>
      <c r="HW34" s="20"/>
      <c r="HX34" s="18">
        <v>95</v>
      </c>
      <c r="HY34" s="18">
        <v>71</v>
      </c>
      <c r="HZ34" s="20"/>
      <c r="IA34" s="18">
        <v>95</v>
      </c>
      <c r="IB34" s="18">
        <v>65</v>
      </c>
      <c r="IC34" s="20"/>
      <c r="ID34" s="18">
        <v>95</v>
      </c>
      <c r="IE34" s="18">
        <v>66</v>
      </c>
      <c r="IF34" s="20"/>
      <c r="IG34" s="18">
        <v>95</v>
      </c>
      <c r="IH34" s="18">
        <v>65</v>
      </c>
      <c r="II34" s="20"/>
      <c r="IJ34" s="19"/>
      <c r="IK34" s="18">
        <v>95</v>
      </c>
      <c r="IL34" s="18">
        <v>72</v>
      </c>
      <c r="IM34" s="20"/>
      <c r="IN34" s="18">
        <v>95</v>
      </c>
      <c r="IO34" s="18">
        <v>70</v>
      </c>
      <c r="IP34" s="20"/>
      <c r="IQ34" s="18">
        <v>95</v>
      </c>
      <c r="IR34" s="18">
        <v>77</v>
      </c>
      <c r="IS34" s="20"/>
      <c r="IT34" s="18">
        <v>95</v>
      </c>
      <c r="IU34" s="18">
        <v>70</v>
      </c>
      <c r="IV34" s="20"/>
      <c r="IW34" s="18">
        <v>95</v>
      </c>
      <c r="IX34" s="18">
        <v>76</v>
      </c>
      <c r="IY34" s="20"/>
      <c r="IZ34" s="18">
        <v>95</v>
      </c>
      <c r="JA34" s="18">
        <v>82</v>
      </c>
      <c r="JB34" s="20"/>
      <c r="JC34" s="19"/>
      <c r="JD34" s="18">
        <v>95</v>
      </c>
      <c r="JE34" s="18">
        <v>82</v>
      </c>
      <c r="JF34" s="20"/>
      <c r="JG34" s="18">
        <v>95</v>
      </c>
      <c r="JH34" s="18">
        <v>81</v>
      </c>
      <c r="JI34" s="20"/>
      <c r="JJ34" s="18">
        <v>95</v>
      </c>
      <c r="JK34" s="18">
        <v>78</v>
      </c>
      <c r="JL34" s="20"/>
      <c r="JM34" s="18">
        <v>95</v>
      </c>
      <c r="JN34" s="18">
        <v>81</v>
      </c>
      <c r="JO34" s="20"/>
      <c r="JP34" s="18">
        <v>95</v>
      </c>
      <c r="JQ34" s="18">
        <v>77</v>
      </c>
      <c r="JR34" s="20"/>
      <c r="JS34" s="18">
        <v>95</v>
      </c>
      <c r="JT34" s="18">
        <v>77</v>
      </c>
      <c r="JU34" s="20"/>
      <c r="JV34" s="19"/>
      <c r="JW34" s="18">
        <v>95</v>
      </c>
      <c r="JX34" s="18">
        <v>81</v>
      </c>
      <c r="JY34" s="20"/>
      <c r="JZ34" s="18">
        <v>95</v>
      </c>
      <c r="KA34" s="18">
        <v>81</v>
      </c>
      <c r="KB34" s="20"/>
      <c r="KC34" s="18">
        <v>90</v>
      </c>
      <c r="KD34" s="18">
        <v>82</v>
      </c>
      <c r="KE34" s="20"/>
      <c r="KF34" s="18">
        <v>90</v>
      </c>
      <c r="KG34" s="18">
        <v>70</v>
      </c>
      <c r="KH34" s="20"/>
      <c r="KI34" s="18">
        <v>90</v>
      </c>
      <c r="KJ34" s="18">
        <v>66</v>
      </c>
      <c r="KK34" s="20"/>
      <c r="KL34" s="18">
        <v>90</v>
      </c>
      <c r="KM34" s="18">
        <v>66</v>
      </c>
      <c r="KN34" s="20"/>
      <c r="KO34" s="19"/>
      <c r="KP34" s="18">
        <v>95</v>
      </c>
      <c r="KQ34" s="18">
        <v>66</v>
      </c>
      <c r="KR34" s="20"/>
      <c r="KS34" s="18">
        <v>90</v>
      </c>
      <c r="KT34" s="18">
        <v>66</v>
      </c>
      <c r="KU34" s="20"/>
      <c r="KV34" s="18">
        <v>90</v>
      </c>
      <c r="KW34" s="18">
        <v>56</v>
      </c>
      <c r="KX34" s="20"/>
      <c r="KY34" s="18">
        <v>90</v>
      </c>
      <c r="KZ34" s="18">
        <v>90</v>
      </c>
      <c r="LA34" s="20"/>
      <c r="LB34" s="18">
        <v>90</v>
      </c>
      <c r="LC34" s="18">
        <v>97</v>
      </c>
      <c r="LD34" s="20"/>
      <c r="LE34" s="18">
        <v>90</v>
      </c>
      <c r="LF34" s="18">
        <v>85</v>
      </c>
      <c r="LG34" s="20"/>
      <c r="LH34" s="18">
        <v>90</v>
      </c>
      <c r="LI34" s="18">
        <v>97</v>
      </c>
      <c r="LJ34" s="20"/>
      <c r="LK34" s="18">
        <v>90</v>
      </c>
      <c r="LL34" s="18">
        <v>86</v>
      </c>
      <c r="LM34" s="20"/>
      <c r="LN34" s="19"/>
      <c r="LO34" s="19"/>
      <c r="LP34" s="19"/>
      <c r="LQ34" s="19"/>
      <c r="LR34" s="19"/>
      <c r="LS34" s="19"/>
      <c r="LT34" s="18">
        <v>90</v>
      </c>
      <c r="LU34" s="18">
        <v>102</v>
      </c>
      <c r="LV34" s="20"/>
      <c r="LW34" s="18">
        <v>125</v>
      </c>
      <c r="LX34" s="18">
        <v>122</v>
      </c>
      <c r="LY34" s="20"/>
      <c r="LZ34" s="18">
        <v>125</v>
      </c>
      <c r="MA34" s="18">
        <v>284</v>
      </c>
      <c r="MB34" s="20"/>
      <c r="MC34" s="18">
        <v>125</v>
      </c>
      <c r="MD34" s="18">
        <v>109</v>
      </c>
      <c r="ME34" s="20"/>
      <c r="MF34" s="18">
        <v>125</v>
      </c>
      <c r="MG34" s="18">
        <v>110</v>
      </c>
      <c r="MH34" s="20"/>
      <c r="MI34" s="18">
        <v>125</v>
      </c>
      <c r="MJ34" s="18">
        <v>93</v>
      </c>
      <c r="MK34" s="20"/>
      <c r="ML34" s="19"/>
      <c r="MM34" s="18">
        <v>115</v>
      </c>
      <c r="MN34" s="18">
        <v>96</v>
      </c>
      <c r="MO34" s="20"/>
      <c r="MP34" s="18">
        <v>100</v>
      </c>
      <c r="MQ34" s="18">
        <v>85</v>
      </c>
      <c r="MR34" s="20"/>
      <c r="MS34" s="18">
        <v>95</v>
      </c>
      <c r="MT34" s="18">
        <v>94</v>
      </c>
      <c r="MU34" s="20"/>
      <c r="MV34" s="18">
        <v>95</v>
      </c>
      <c r="MW34" s="18">
        <v>340</v>
      </c>
      <c r="MX34" s="20"/>
      <c r="MY34" s="18">
        <v>95</v>
      </c>
      <c r="MZ34" s="18">
        <v>108</v>
      </c>
      <c r="NA34" s="20"/>
      <c r="NB34" s="18">
        <v>95</v>
      </c>
      <c r="NC34" s="18">
        <v>99</v>
      </c>
      <c r="ND34" s="20"/>
      <c r="NE34" s="19"/>
      <c r="NF34" s="18">
        <v>95</v>
      </c>
      <c r="NG34" s="18">
        <v>85</v>
      </c>
      <c r="NH34" s="20"/>
      <c r="NI34" s="18">
        <v>95</v>
      </c>
      <c r="NJ34" s="18">
        <v>82</v>
      </c>
      <c r="NK34" s="20"/>
      <c r="NL34" s="18">
        <v>80</v>
      </c>
      <c r="NM34" s="18">
        <v>66</v>
      </c>
      <c r="NN34" s="20"/>
      <c r="NO34" s="18">
        <v>80</v>
      </c>
      <c r="NP34" s="18">
        <v>63</v>
      </c>
      <c r="NQ34" s="20"/>
      <c r="NR34" s="18">
        <v>80</v>
      </c>
      <c r="NS34" s="18">
        <v>60</v>
      </c>
      <c r="NT34" s="20"/>
      <c r="NU34" s="18">
        <v>80</v>
      </c>
      <c r="NV34" s="18">
        <v>61</v>
      </c>
      <c r="NW34" s="20"/>
      <c r="NX34" s="19"/>
      <c r="NY34" s="18">
        <v>80</v>
      </c>
      <c r="NZ34" s="18">
        <v>84</v>
      </c>
      <c r="OA34" s="20"/>
      <c r="OB34" s="18">
        <v>80</v>
      </c>
      <c r="OC34" s="18">
        <v>84</v>
      </c>
      <c r="OD34" s="20"/>
      <c r="OE34" s="18">
        <v>80</v>
      </c>
      <c r="OF34" s="18">
        <v>75</v>
      </c>
      <c r="OG34" s="20"/>
      <c r="OH34" s="18">
        <v>80</v>
      </c>
      <c r="OI34" s="18">
        <v>89</v>
      </c>
      <c r="OJ34" s="20"/>
      <c r="OK34" s="18">
        <v>80</v>
      </c>
      <c r="OL34" s="18">
        <v>97</v>
      </c>
      <c r="OM34" s="20"/>
      <c r="ON34" s="18">
        <v>80</v>
      </c>
      <c r="OO34" s="18">
        <v>87</v>
      </c>
      <c r="OP34" s="20"/>
      <c r="OQ34" s="19"/>
      <c r="OR34" s="18">
        <v>80</v>
      </c>
      <c r="OS34" s="18">
        <v>93</v>
      </c>
      <c r="OT34" s="20"/>
      <c r="OU34" s="18">
        <v>80</v>
      </c>
      <c r="OV34" s="18">
        <v>78</v>
      </c>
      <c r="OW34" s="20"/>
      <c r="OX34" s="18">
        <v>80</v>
      </c>
      <c r="OY34" s="18">
        <v>74</v>
      </c>
      <c r="OZ34" s="20"/>
      <c r="PA34" s="18">
        <v>80</v>
      </c>
      <c r="PB34" s="18">
        <v>83</v>
      </c>
      <c r="PC34" s="20"/>
      <c r="PD34" s="18">
        <v>80</v>
      </c>
      <c r="PE34" s="18">
        <v>76</v>
      </c>
      <c r="PF34" s="20"/>
      <c r="PG34" s="18">
        <v>80</v>
      </c>
      <c r="PH34" s="18">
        <v>90</v>
      </c>
      <c r="PI34" s="20"/>
      <c r="PJ34" s="19"/>
      <c r="PK34" s="18">
        <v>80</v>
      </c>
      <c r="PL34" s="18">
        <v>91</v>
      </c>
      <c r="PM34" s="20"/>
      <c r="PN34" s="18">
        <v>80</v>
      </c>
      <c r="PO34" s="18">
        <v>86</v>
      </c>
      <c r="PP34" s="20"/>
      <c r="PQ34" s="18">
        <v>80</v>
      </c>
      <c r="PR34" s="18">
        <v>83</v>
      </c>
      <c r="PS34" s="20"/>
      <c r="PT34" s="18">
        <v>80</v>
      </c>
      <c r="PU34" s="18">
        <v>87</v>
      </c>
      <c r="PV34" s="20"/>
      <c r="PW34" s="18">
        <v>80</v>
      </c>
      <c r="PX34" s="18">
        <v>95</v>
      </c>
      <c r="PY34" s="20"/>
      <c r="PZ34" s="18">
        <v>80</v>
      </c>
      <c r="QA34" s="18">
        <v>93</v>
      </c>
      <c r="QB34" s="20"/>
      <c r="QC34" s="19"/>
      <c r="QD34" s="18">
        <v>80</v>
      </c>
      <c r="QE34" s="18">
        <v>72</v>
      </c>
      <c r="QF34" s="20"/>
      <c r="QG34" s="18">
        <v>80</v>
      </c>
      <c r="QH34" s="18">
        <v>70</v>
      </c>
      <c r="QI34" s="20"/>
      <c r="QJ34" s="18">
        <v>80</v>
      </c>
      <c r="QK34" s="18">
        <v>63</v>
      </c>
      <c r="QL34" s="20"/>
      <c r="QM34" s="18">
        <v>80</v>
      </c>
      <c r="QN34" s="18">
        <v>63</v>
      </c>
      <c r="QO34" s="20"/>
      <c r="QP34" s="18">
        <v>80</v>
      </c>
      <c r="QQ34" s="18">
        <v>62</v>
      </c>
      <c r="QR34" s="20"/>
      <c r="QS34" s="18">
        <v>80</v>
      </c>
      <c r="QT34" s="18">
        <v>56</v>
      </c>
      <c r="QU34" s="20"/>
      <c r="QV34" s="19"/>
      <c r="QW34" s="18">
        <v>80</v>
      </c>
      <c r="QX34" s="18">
        <v>69</v>
      </c>
      <c r="QY34" s="20"/>
      <c r="QZ34" s="18">
        <v>80</v>
      </c>
      <c r="RA34" s="18">
        <v>65</v>
      </c>
      <c r="RB34" s="20"/>
      <c r="RC34" s="19"/>
      <c r="RD34" s="18">
        <v>80</v>
      </c>
      <c r="RE34" s="18">
        <v>84</v>
      </c>
      <c r="RF34" s="20"/>
      <c r="RG34" s="18">
        <v>80</v>
      </c>
      <c r="RH34" s="18">
        <v>80</v>
      </c>
      <c r="RI34" s="20"/>
      <c r="RJ34" s="18">
        <v>80</v>
      </c>
      <c r="RK34" s="18">
        <v>105</v>
      </c>
      <c r="RL34" s="20"/>
      <c r="RM34" s="19"/>
      <c r="RN34" s="18">
        <v>80</v>
      </c>
      <c r="RO34" s="18">
        <v>87</v>
      </c>
      <c r="RP34" s="20"/>
      <c r="RQ34" s="18">
        <v>80</v>
      </c>
      <c r="RR34" s="18">
        <v>81</v>
      </c>
      <c r="RS34" s="20"/>
      <c r="RT34" s="18">
        <v>80</v>
      </c>
      <c r="RU34" s="18">
        <v>77</v>
      </c>
      <c r="RV34" s="20"/>
      <c r="RW34" s="18">
        <v>80</v>
      </c>
      <c r="RX34" s="18">
        <v>77</v>
      </c>
      <c r="RY34" s="20"/>
      <c r="RZ34" s="18">
        <v>80</v>
      </c>
      <c r="SA34" s="18">
        <v>80</v>
      </c>
      <c r="SB34" s="20"/>
      <c r="SC34" s="18">
        <v>80</v>
      </c>
      <c r="SD34" s="18">
        <v>77</v>
      </c>
      <c r="SE34" s="20"/>
      <c r="SF34" s="18">
        <v>80</v>
      </c>
      <c r="SG34" s="18">
        <v>121</v>
      </c>
      <c r="SH34" s="20"/>
      <c r="SI34" s="18">
        <v>80</v>
      </c>
      <c r="SJ34" s="18">
        <v>93</v>
      </c>
      <c r="SK34" s="20"/>
      <c r="SL34" s="18">
        <v>105</v>
      </c>
      <c r="SM34" s="18">
        <v>99</v>
      </c>
      <c r="SN34" s="20"/>
      <c r="SO34" s="18">
        <v>105</v>
      </c>
      <c r="SP34" s="18">
        <v>114</v>
      </c>
      <c r="SQ34" s="20"/>
      <c r="SR34" s="19"/>
      <c r="SS34" s="19"/>
      <c r="ST34" s="18">
        <v>155</v>
      </c>
      <c r="SU34" s="18">
        <v>172</v>
      </c>
      <c r="SV34" s="20"/>
      <c r="SW34" s="18">
        <v>155</v>
      </c>
      <c r="SX34" s="18">
        <v>148</v>
      </c>
      <c r="SY34" s="20"/>
      <c r="SZ34" s="18">
        <v>155</v>
      </c>
      <c r="TA34" s="18">
        <v>107</v>
      </c>
      <c r="TB34" s="20"/>
      <c r="TC34" s="18">
        <v>145</v>
      </c>
      <c r="TD34" s="18">
        <v>103</v>
      </c>
      <c r="TE34" s="20"/>
      <c r="TF34" s="18">
        <v>145</v>
      </c>
      <c r="TG34" s="18">
        <v>87</v>
      </c>
      <c r="TH34" s="20"/>
      <c r="TI34" s="18">
        <v>135</v>
      </c>
      <c r="TJ34" s="18">
        <v>73</v>
      </c>
      <c r="TK34" s="20"/>
      <c r="TL34" s="18">
        <v>130</v>
      </c>
      <c r="TM34" s="18">
        <v>74</v>
      </c>
      <c r="TN34" s="20"/>
      <c r="TO34" s="18">
        <v>120</v>
      </c>
      <c r="TP34" s="18">
        <v>69</v>
      </c>
      <c r="TQ34" s="20"/>
      <c r="TR34" s="19"/>
      <c r="TS34" s="18">
        <v>100</v>
      </c>
      <c r="TT34" s="18">
        <v>64</v>
      </c>
      <c r="TU34" s="20"/>
      <c r="TV34" s="18">
        <v>95</v>
      </c>
      <c r="TW34" s="18">
        <v>61</v>
      </c>
      <c r="TX34" s="20"/>
      <c r="TY34" s="18">
        <v>80</v>
      </c>
      <c r="TZ34" s="18">
        <v>80</v>
      </c>
      <c r="UA34" s="20"/>
      <c r="UB34" s="18">
        <v>80</v>
      </c>
      <c r="UC34" s="18">
        <v>68</v>
      </c>
      <c r="UD34" s="20"/>
      <c r="UE34" s="18">
        <v>80</v>
      </c>
      <c r="UF34" s="18">
        <v>69</v>
      </c>
      <c r="UG34" s="20"/>
      <c r="UH34" s="18">
        <v>80</v>
      </c>
      <c r="UI34" s="18">
        <v>76</v>
      </c>
      <c r="UJ34" s="20"/>
      <c r="UK34" s="19"/>
      <c r="UL34" s="19"/>
      <c r="UM34" s="18">
        <v>80</v>
      </c>
      <c r="UN34" s="18">
        <v>91</v>
      </c>
      <c r="UO34" s="20"/>
      <c r="UP34" s="18">
        <v>80</v>
      </c>
      <c r="UQ34" s="18">
        <v>74</v>
      </c>
      <c r="UR34" s="20"/>
      <c r="US34" s="18">
        <v>80</v>
      </c>
      <c r="UT34" s="18">
        <v>72</v>
      </c>
      <c r="UU34" s="20"/>
      <c r="UV34" s="18">
        <v>80</v>
      </c>
      <c r="UW34" s="18">
        <v>73</v>
      </c>
      <c r="UX34" s="20"/>
      <c r="UY34" s="18">
        <v>80</v>
      </c>
      <c r="UZ34" s="18">
        <v>80</v>
      </c>
      <c r="VA34" s="20"/>
      <c r="VB34" s="19"/>
      <c r="VC34" s="18">
        <v>80</v>
      </c>
      <c r="VD34" s="18">
        <v>87</v>
      </c>
      <c r="VE34" s="20"/>
      <c r="VF34" s="18">
        <v>80</v>
      </c>
      <c r="VG34" s="18">
        <v>83</v>
      </c>
      <c r="VH34" s="20"/>
      <c r="VI34" s="18">
        <v>80</v>
      </c>
      <c r="VJ34" s="18">
        <v>74</v>
      </c>
      <c r="VK34" s="20"/>
      <c r="VL34" s="18">
        <v>80</v>
      </c>
      <c r="VM34" s="18">
        <v>81</v>
      </c>
      <c r="VN34" s="20"/>
      <c r="VO34" s="18">
        <v>80</v>
      </c>
      <c r="VP34" s="18">
        <v>73</v>
      </c>
      <c r="VQ34" s="20"/>
      <c r="VR34" s="18">
        <v>80</v>
      </c>
      <c r="VS34" s="18">
        <v>76</v>
      </c>
      <c r="VT34" s="20"/>
      <c r="VU34" s="19"/>
      <c r="VV34" s="19"/>
      <c r="VW34" s="18">
        <v>80</v>
      </c>
      <c r="VX34" s="18">
        <v>83</v>
      </c>
      <c r="VY34" s="20"/>
      <c r="VZ34" s="18">
        <v>80</v>
      </c>
      <c r="WA34" s="18">
        <v>86</v>
      </c>
      <c r="WB34" s="20"/>
      <c r="WC34" s="18">
        <v>80</v>
      </c>
      <c r="WD34" s="18">
        <v>78</v>
      </c>
      <c r="WE34" s="20"/>
      <c r="WF34" s="18">
        <v>80</v>
      </c>
      <c r="WG34" s="18">
        <v>82</v>
      </c>
      <c r="WH34" s="20"/>
      <c r="WI34" s="18">
        <v>80</v>
      </c>
      <c r="WJ34" s="18">
        <v>65</v>
      </c>
      <c r="WK34" s="20"/>
      <c r="WL34" s="18">
        <v>110</v>
      </c>
      <c r="WM34" s="18">
        <v>106</v>
      </c>
      <c r="WN34" s="20"/>
      <c r="WO34" s="18">
        <v>80</v>
      </c>
      <c r="WP34" s="18">
        <v>72</v>
      </c>
      <c r="WQ34" s="20"/>
      <c r="WR34" s="18">
        <v>80</v>
      </c>
      <c r="WS34" s="18">
        <v>66</v>
      </c>
      <c r="WT34" s="20"/>
      <c r="WU34" s="18">
        <v>80</v>
      </c>
      <c r="WV34" s="18">
        <v>74</v>
      </c>
      <c r="WW34" s="20"/>
      <c r="WX34" s="18">
        <v>80</v>
      </c>
      <c r="WY34" s="18">
        <v>64</v>
      </c>
      <c r="WZ34" s="20"/>
      <c r="XA34" s="18">
        <v>80</v>
      </c>
      <c r="XB34" s="18">
        <v>69</v>
      </c>
      <c r="XC34" s="20"/>
      <c r="XD34" s="18">
        <v>80</v>
      </c>
      <c r="XE34" s="18">
        <v>94</v>
      </c>
      <c r="XF34" s="20"/>
      <c r="XG34" s="19"/>
      <c r="XH34" s="18">
        <v>80</v>
      </c>
      <c r="XI34" s="18">
        <v>106</v>
      </c>
      <c r="XJ34" s="20"/>
      <c r="XK34" s="18">
        <v>80</v>
      </c>
      <c r="XL34" s="18">
        <v>109</v>
      </c>
      <c r="XM34" s="20"/>
      <c r="XN34" s="18">
        <v>80</v>
      </c>
      <c r="XO34" s="18">
        <v>122</v>
      </c>
      <c r="XP34" s="20"/>
      <c r="XQ34" s="18">
        <v>80</v>
      </c>
      <c r="XR34" s="18">
        <v>116</v>
      </c>
      <c r="XS34" s="20"/>
      <c r="XT34" s="18">
        <v>120</v>
      </c>
      <c r="XU34" s="18">
        <v>113</v>
      </c>
      <c r="XV34" s="20"/>
      <c r="XW34" s="18">
        <v>120</v>
      </c>
      <c r="XX34" s="18">
        <v>115</v>
      </c>
      <c r="XY34" s="20"/>
      <c r="XZ34" s="18">
        <v>120</v>
      </c>
      <c r="YA34" s="18">
        <v>161</v>
      </c>
      <c r="YB34" s="20"/>
      <c r="YC34" s="18">
        <v>120</v>
      </c>
      <c r="YD34" s="18">
        <v>122</v>
      </c>
      <c r="YE34" s="20"/>
      <c r="YF34" s="18">
        <v>120</v>
      </c>
      <c r="YG34" s="18">
        <v>108</v>
      </c>
      <c r="YH34" s="20"/>
      <c r="YI34" s="18">
        <v>120</v>
      </c>
      <c r="YJ34" s="18">
        <v>108</v>
      </c>
      <c r="YK34" s="20"/>
      <c r="YL34" s="18">
        <v>120</v>
      </c>
      <c r="YM34" s="18">
        <v>109</v>
      </c>
      <c r="YN34" s="20"/>
      <c r="YO34" s="18">
        <v>120</v>
      </c>
      <c r="YP34" s="18">
        <v>105</v>
      </c>
      <c r="YQ34" s="20"/>
      <c r="YR34" s="18">
        <v>120</v>
      </c>
      <c r="YS34" s="18">
        <v>94</v>
      </c>
      <c r="YT34" s="20"/>
      <c r="YU34" s="19"/>
      <c r="YV34" s="18">
        <v>120</v>
      </c>
      <c r="YW34" s="18">
        <v>101</v>
      </c>
      <c r="YX34" s="20"/>
      <c r="YY34" s="18">
        <v>120</v>
      </c>
      <c r="YZ34" s="18">
        <v>93</v>
      </c>
      <c r="ZA34" s="20"/>
      <c r="ZB34" s="18">
        <v>120</v>
      </c>
      <c r="ZC34" s="18">
        <v>87</v>
      </c>
      <c r="ZD34" s="20"/>
      <c r="ZE34" s="18">
        <v>120</v>
      </c>
      <c r="ZF34" s="18">
        <v>81</v>
      </c>
      <c r="ZG34" s="20"/>
      <c r="ZH34" s="18">
        <v>120</v>
      </c>
      <c r="ZI34" s="18">
        <v>87</v>
      </c>
      <c r="ZJ34" s="20"/>
      <c r="ZK34" s="18">
        <v>120</v>
      </c>
      <c r="ZL34" s="18">
        <v>84</v>
      </c>
      <c r="ZM34" s="20"/>
      <c r="ZN34" s="18">
        <v>120</v>
      </c>
      <c r="ZO34" s="18">
        <v>115</v>
      </c>
      <c r="ZP34" s="20"/>
      <c r="ZQ34" s="18">
        <v>120</v>
      </c>
      <c r="ZR34" s="18">
        <v>76</v>
      </c>
      <c r="ZS34" s="20"/>
      <c r="ZT34" s="18">
        <v>120</v>
      </c>
      <c r="ZU34" s="18">
        <v>81</v>
      </c>
      <c r="ZV34" s="20"/>
      <c r="ZW34" s="18">
        <v>120</v>
      </c>
      <c r="ZX34" s="18">
        <v>70</v>
      </c>
      <c r="ZY34" s="20"/>
      <c r="ZZ34" s="18">
        <v>120</v>
      </c>
      <c r="AAA34" s="18">
        <v>74</v>
      </c>
      <c r="AAB34" s="20"/>
      <c r="AAC34" s="18">
        <v>110</v>
      </c>
      <c r="AAD34" s="18">
        <v>74</v>
      </c>
      <c r="AAE34" s="20"/>
      <c r="AAF34" s="18">
        <v>110</v>
      </c>
      <c r="AAG34" s="18">
        <v>67</v>
      </c>
      <c r="AAH34" s="20"/>
      <c r="AAI34" s="19"/>
      <c r="AAJ34" s="18">
        <v>110</v>
      </c>
      <c r="AAK34" s="18">
        <v>91</v>
      </c>
      <c r="AAL34" s="20"/>
      <c r="AAM34" s="18">
        <v>110</v>
      </c>
      <c r="AAN34" s="18">
        <v>99</v>
      </c>
      <c r="AAO34" s="20"/>
      <c r="AAP34" s="18">
        <v>110</v>
      </c>
      <c r="AAQ34" s="18">
        <v>97</v>
      </c>
      <c r="AAR34" s="20"/>
      <c r="AAS34" s="18">
        <v>110</v>
      </c>
      <c r="AAT34" s="18">
        <v>91</v>
      </c>
      <c r="AAU34" s="20"/>
      <c r="AAV34" s="18">
        <v>110</v>
      </c>
      <c r="AAW34" s="18">
        <v>94</v>
      </c>
      <c r="AAX34" s="20"/>
      <c r="AAY34" s="18">
        <v>110</v>
      </c>
      <c r="AAZ34" s="18">
        <v>80</v>
      </c>
      <c r="ABA34" s="20"/>
      <c r="ABB34" s="19"/>
      <c r="ABC34" s="18">
        <v>110</v>
      </c>
      <c r="ABD34" s="18">
        <v>83</v>
      </c>
      <c r="ABE34" s="20"/>
      <c r="ABF34" s="18">
        <v>110</v>
      </c>
      <c r="ABG34" s="18">
        <v>80</v>
      </c>
      <c r="ABH34" s="20"/>
      <c r="ABI34" s="18">
        <v>110</v>
      </c>
      <c r="ABJ34" s="18">
        <v>78</v>
      </c>
      <c r="ABK34" s="20"/>
      <c r="ABL34" s="18">
        <v>110</v>
      </c>
      <c r="ABM34" s="18">
        <v>73</v>
      </c>
      <c r="ABN34" s="20"/>
      <c r="ABO34" s="18">
        <v>110</v>
      </c>
      <c r="ABP34" s="18">
        <v>69</v>
      </c>
      <c r="ABQ34" s="20"/>
      <c r="ABR34" s="18">
        <v>110</v>
      </c>
      <c r="ABS34" s="18">
        <v>75</v>
      </c>
      <c r="ABT34" s="20"/>
      <c r="ABU34" s="19"/>
      <c r="ABV34" s="18">
        <v>110</v>
      </c>
      <c r="ABW34" s="18">
        <v>83</v>
      </c>
      <c r="ABX34" s="20"/>
      <c r="ABY34" s="18">
        <v>110</v>
      </c>
      <c r="ABZ34" s="18">
        <v>69</v>
      </c>
      <c r="ACA34" s="20"/>
      <c r="ACB34" s="18">
        <v>110</v>
      </c>
      <c r="ACC34" s="18">
        <v>69</v>
      </c>
      <c r="ACD34" s="20"/>
      <c r="ACE34" s="18">
        <v>110</v>
      </c>
      <c r="ACF34" s="18">
        <v>66</v>
      </c>
      <c r="ACG34" s="20"/>
      <c r="ACH34" s="18">
        <v>110</v>
      </c>
      <c r="ACI34" s="18">
        <v>62</v>
      </c>
      <c r="ACJ34" s="20"/>
      <c r="ACK34" s="18">
        <v>110</v>
      </c>
      <c r="ACL34" s="18">
        <v>65</v>
      </c>
      <c r="ACM34" s="20"/>
      <c r="ACN34" s="19"/>
      <c r="ACO34" s="18">
        <v>110</v>
      </c>
      <c r="ACP34" s="18">
        <v>63</v>
      </c>
      <c r="ACQ34" s="20"/>
      <c r="ACR34" s="18">
        <v>110</v>
      </c>
      <c r="ACS34" s="18">
        <v>65</v>
      </c>
      <c r="ACT34" s="20"/>
      <c r="ACU34" s="18">
        <v>110</v>
      </c>
      <c r="ACV34" s="18">
        <v>58</v>
      </c>
      <c r="ACW34" s="20"/>
      <c r="ACX34" s="18">
        <v>110</v>
      </c>
      <c r="ACY34" s="18">
        <v>52</v>
      </c>
      <c r="ACZ34" s="20"/>
      <c r="ADA34" s="18">
        <v>110</v>
      </c>
      <c r="ADB34" s="18">
        <v>56</v>
      </c>
      <c r="ADC34" s="20"/>
      <c r="ADD34" s="18">
        <v>110</v>
      </c>
      <c r="ADE34" s="18">
        <v>64</v>
      </c>
      <c r="ADF34" s="20"/>
      <c r="ADG34" s="19"/>
      <c r="ADH34" s="18">
        <v>110</v>
      </c>
      <c r="ADI34" s="18">
        <v>59</v>
      </c>
      <c r="ADJ34" s="20"/>
      <c r="ADK34" s="18">
        <v>110</v>
      </c>
      <c r="ADL34" s="18">
        <v>66</v>
      </c>
      <c r="ADM34" s="20"/>
      <c r="ADN34" s="18">
        <v>110</v>
      </c>
      <c r="ADO34" s="18">
        <v>74</v>
      </c>
      <c r="ADP34" s="20"/>
      <c r="ADQ34" s="18">
        <v>110</v>
      </c>
      <c r="ADR34" s="18">
        <v>77</v>
      </c>
      <c r="ADS34" s="20"/>
      <c r="ADT34" s="18">
        <v>110</v>
      </c>
      <c r="ADU34" s="18">
        <v>86</v>
      </c>
      <c r="ADV34" s="20"/>
      <c r="ADW34" s="19"/>
      <c r="ADX34" s="19"/>
      <c r="ADY34" s="19"/>
      <c r="ADZ34" s="18">
        <v>150</v>
      </c>
      <c r="AEA34" s="18">
        <v>119</v>
      </c>
      <c r="AEB34" s="20"/>
      <c r="AEC34" s="18">
        <v>150</v>
      </c>
      <c r="AED34" s="18">
        <v>97</v>
      </c>
      <c r="AEE34" s="20"/>
      <c r="AEF34" s="18">
        <v>150</v>
      </c>
      <c r="AEG34" s="18">
        <v>97</v>
      </c>
      <c r="AEH34" s="20"/>
      <c r="AEI34" s="18">
        <v>150</v>
      </c>
      <c r="AEJ34" s="19"/>
      <c r="AEK34" s="20"/>
      <c r="AEL34" s="18">
        <v>150</v>
      </c>
      <c r="AEM34" s="18">
        <v>89</v>
      </c>
      <c r="AEN34" s="20"/>
      <c r="AEO34" s="19"/>
      <c r="AEP34" s="18">
        <v>110</v>
      </c>
      <c r="AEQ34" s="18">
        <v>101</v>
      </c>
      <c r="AER34" s="20"/>
      <c r="AES34" s="18">
        <v>115</v>
      </c>
      <c r="AET34" s="18">
        <v>92</v>
      </c>
      <c r="AEU34" s="20"/>
      <c r="AEV34" s="18">
        <v>115</v>
      </c>
      <c r="AEW34" s="18">
        <v>93</v>
      </c>
      <c r="AEX34" s="20"/>
      <c r="AEY34" s="18">
        <v>115</v>
      </c>
      <c r="AEZ34" s="18">
        <v>100</v>
      </c>
      <c r="AFA34" s="20"/>
      <c r="AFB34" s="18">
        <v>115</v>
      </c>
      <c r="AFC34" s="18">
        <v>88</v>
      </c>
      <c r="AFD34" s="20"/>
      <c r="AFE34" s="18">
        <v>115</v>
      </c>
      <c r="AFF34" s="18">
        <v>94</v>
      </c>
      <c r="AFG34" s="20"/>
      <c r="AFH34" s="19"/>
      <c r="AFI34" s="18">
        <v>110</v>
      </c>
      <c r="AFJ34" s="18">
        <v>72</v>
      </c>
      <c r="AFK34" s="20"/>
      <c r="AFL34" s="18">
        <v>100</v>
      </c>
      <c r="AFM34" s="18">
        <v>82</v>
      </c>
      <c r="AFN34" s="20"/>
      <c r="AFO34" s="18">
        <v>90</v>
      </c>
      <c r="AFP34" s="18">
        <v>58</v>
      </c>
      <c r="AFQ34" s="20"/>
      <c r="AFR34" s="18">
        <v>90</v>
      </c>
      <c r="AFS34" s="18">
        <v>49</v>
      </c>
      <c r="AFT34" s="20"/>
      <c r="AFU34" s="18">
        <v>90</v>
      </c>
      <c r="AFV34" s="18">
        <v>45</v>
      </c>
      <c r="AFW34" s="20"/>
      <c r="AFX34" s="18">
        <v>90</v>
      </c>
      <c r="AFY34" s="18">
        <v>48</v>
      </c>
      <c r="AFZ34" s="20"/>
      <c r="AGA34" s="18">
        <v>90</v>
      </c>
      <c r="AGB34" s="18">
        <v>115</v>
      </c>
      <c r="AGC34" s="20"/>
      <c r="AGD34" s="18">
        <v>90</v>
      </c>
      <c r="AGE34" s="18">
        <v>63</v>
      </c>
      <c r="AGF34" s="20"/>
      <c r="AGG34" s="18">
        <v>90</v>
      </c>
      <c r="AGH34" s="18">
        <v>45</v>
      </c>
      <c r="AGI34" s="20"/>
      <c r="AGJ34" s="18">
        <v>90</v>
      </c>
      <c r="AGK34" s="18">
        <v>49</v>
      </c>
      <c r="AGL34" s="20"/>
      <c r="AGM34" s="18">
        <v>90</v>
      </c>
      <c r="AGN34" s="18">
        <v>46</v>
      </c>
      <c r="AGO34" s="20"/>
      <c r="AGP34" s="18">
        <v>90</v>
      </c>
      <c r="AGQ34" s="18">
        <v>43</v>
      </c>
      <c r="AGR34" s="20"/>
      <c r="AGS34" s="18">
        <v>90</v>
      </c>
      <c r="AGT34" s="18">
        <v>81</v>
      </c>
      <c r="AGU34" s="20"/>
      <c r="AGV34" s="19"/>
      <c r="AGW34" s="18">
        <v>110</v>
      </c>
      <c r="AGX34" s="18">
        <v>87</v>
      </c>
      <c r="AGY34" s="20"/>
      <c r="AGZ34" s="18">
        <v>110</v>
      </c>
      <c r="AHA34" s="18">
        <v>70</v>
      </c>
      <c r="AHB34" s="20"/>
      <c r="AHC34" s="18">
        <v>110</v>
      </c>
      <c r="AHD34" s="18">
        <v>70</v>
      </c>
      <c r="AHE34" s="20"/>
      <c r="AHF34" s="18">
        <v>110</v>
      </c>
      <c r="AHG34" s="18">
        <v>70</v>
      </c>
      <c r="AHH34" s="20"/>
      <c r="AHI34" s="18">
        <v>110</v>
      </c>
      <c r="AHJ34" s="18">
        <v>77</v>
      </c>
      <c r="AHK34" s="20"/>
      <c r="AHL34" s="18">
        <v>110</v>
      </c>
      <c r="AHM34" s="18">
        <v>73</v>
      </c>
      <c r="AHN34" s="20"/>
      <c r="AHO34" s="19"/>
      <c r="AHP34" s="18">
        <v>110</v>
      </c>
      <c r="AHQ34" s="18">
        <v>85</v>
      </c>
      <c r="AHR34" s="20"/>
      <c r="AHS34" s="18">
        <v>110</v>
      </c>
      <c r="AHT34" s="18">
        <v>92</v>
      </c>
      <c r="AHU34" s="20"/>
      <c r="AHV34" s="18">
        <v>110</v>
      </c>
      <c r="AHW34" s="18">
        <v>88</v>
      </c>
      <c r="AHX34" s="20"/>
      <c r="AHY34" s="18">
        <v>110</v>
      </c>
      <c r="AHZ34" s="18">
        <v>126</v>
      </c>
      <c r="AIA34" s="20"/>
      <c r="AIB34" s="18">
        <v>110</v>
      </c>
      <c r="AIC34" s="18">
        <v>151</v>
      </c>
      <c r="AID34" s="20"/>
      <c r="AIE34" s="19"/>
      <c r="AIF34" s="19"/>
      <c r="AIG34" s="18">
        <v>155</v>
      </c>
      <c r="AIH34" s="18">
        <v>151</v>
      </c>
      <c r="AII34" s="20"/>
      <c r="AIJ34" s="18">
        <v>155</v>
      </c>
      <c r="AIK34" s="18">
        <v>133</v>
      </c>
      <c r="AIL34" s="20"/>
      <c r="AIM34" s="18">
        <v>165</v>
      </c>
      <c r="AIN34" s="18">
        <v>111</v>
      </c>
      <c r="AIO34" s="20"/>
      <c r="AIP34" s="18">
        <v>165</v>
      </c>
      <c r="AIQ34" s="18">
        <v>103</v>
      </c>
      <c r="AIR34" s="20"/>
      <c r="AIS34" s="19"/>
      <c r="AIT34" s="18">
        <v>165</v>
      </c>
      <c r="AIU34" s="18">
        <v>109</v>
      </c>
      <c r="AIV34" s="20"/>
      <c r="AIW34" s="18">
        <v>165</v>
      </c>
      <c r="AIX34" s="18">
        <v>122</v>
      </c>
      <c r="AIY34" s="20"/>
      <c r="AIZ34" s="18">
        <v>165</v>
      </c>
      <c r="AJA34" s="18">
        <v>74</v>
      </c>
      <c r="AJB34" s="20"/>
      <c r="AJC34" s="18">
        <v>145</v>
      </c>
      <c r="AJD34" s="18">
        <v>72</v>
      </c>
      <c r="AJE34" s="20"/>
      <c r="AJF34" s="18">
        <v>145</v>
      </c>
      <c r="AJG34" s="18">
        <v>65</v>
      </c>
      <c r="AJH34" s="20"/>
      <c r="AJI34" s="18">
        <v>125</v>
      </c>
      <c r="AJJ34" s="18">
        <v>49</v>
      </c>
      <c r="AJK34" s="20"/>
      <c r="AJL34" s="18">
        <v>105</v>
      </c>
      <c r="AJM34" s="18">
        <v>45</v>
      </c>
      <c r="AJN34" s="20"/>
      <c r="AJO34" s="18">
        <v>95</v>
      </c>
      <c r="AJP34" s="18">
        <v>43</v>
      </c>
      <c r="AJQ34" s="20"/>
      <c r="AJR34" s="19"/>
      <c r="AJS34" s="18">
        <v>95</v>
      </c>
      <c r="AJT34" s="18">
        <v>58</v>
      </c>
      <c r="AJU34" s="20"/>
      <c r="AJV34" s="18">
        <v>95</v>
      </c>
      <c r="AJW34" s="18">
        <v>76</v>
      </c>
      <c r="AJX34" s="20"/>
      <c r="AJY34" s="18">
        <v>95</v>
      </c>
      <c r="AJZ34" s="18">
        <v>65</v>
      </c>
      <c r="AKA34" s="20"/>
      <c r="AKB34" s="18">
        <v>95</v>
      </c>
      <c r="AKC34" s="18">
        <v>68</v>
      </c>
      <c r="AKD34" s="20"/>
      <c r="AKE34" s="18">
        <v>95</v>
      </c>
      <c r="AKF34" s="18">
        <v>65</v>
      </c>
      <c r="AKG34" s="20"/>
      <c r="AKH34" s="18">
        <v>85</v>
      </c>
      <c r="AKI34" s="18">
        <v>60</v>
      </c>
      <c r="AKJ34" s="20"/>
      <c r="AKK34" s="19"/>
      <c r="AKL34" s="18">
        <v>95</v>
      </c>
      <c r="AKM34" s="18">
        <v>75</v>
      </c>
      <c r="AKN34" s="20"/>
      <c r="AKO34" s="18">
        <v>95</v>
      </c>
      <c r="AKP34" s="18">
        <v>90</v>
      </c>
      <c r="AKQ34" s="20"/>
      <c r="AKR34" s="18">
        <v>95</v>
      </c>
      <c r="AKS34" s="18">
        <v>71</v>
      </c>
      <c r="AKT34" s="20"/>
      <c r="AKU34" s="18">
        <v>85</v>
      </c>
      <c r="AKV34" s="18">
        <v>66</v>
      </c>
      <c r="AKW34" s="20"/>
      <c r="AKX34" s="18">
        <v>85</v>
      </c>
      <c r="AKY34" s="18">
        <v>69</v>
      </c>
      <c r="AKZ34" s="20"/>
      <c r="ALA34" s="18">
        <v>85</v>
      </c>
      <c r="ALB34" s="18">
        <v>69</v>
      </c>
      <c r="ALC34" s="20"/>
      <c r="ALD34" s="19"/>
      <c r="ALE34" s="18">
        <v>95</v>
      </c>
      <c r="ALF34" s="18">
        <v>68</v>
      </c>
      <c r="ALG34" s="20"/>
      <c r="ALH34" s="18">
        <v>85</v>
      </c>
      <c r="ALI34" s="18">
        <v>69</v>
      </c>
      <c r="ALJ34" s="20"/>
      <c r="ALK34" s="18">
        <v>85</v>
      </c>
      <c r="ALL34" s="18">
        <v>59</v>
      </c>
      <c r="ALM34" s="20"/>
      <c r="ALN34" s="18">
        <v>85</v>
      </c>
      <c r="ALO34" s="18">
        <v>73</v>
      </c>
      <c r="ALP34" s="20"/>
      <c r="ALQ34" s="18">
        <v>85</v>
      </c>
      <c r="ALR34" s="18">
        <v>62</v>
      </c>
      <c r="ALS34" s="20"/>
      <c r="ALT34" s="18">
        <v>85</v>
      </c>
      <c r="ALU34" s="18">
        <v>66</v>
      </c>
      <c r="ALV34" s="20"/>
      <c r="ALW34" s="19"/>
      <c r="ALX34" s="18">
        <v>95</v>
      </c>
      <c r="ALY34" s="18">
        <v>71</v>
      </c>
      <c r="ALZ34" s="20"/>
      <c r="AMA34" s="18">
        <v>85</v>
      </c>
      <c r="AMB34" s="18">
        <v>55</v>
      </c>
      <c r="AMC34" s="20"/>
      <c r="AMD34" s="18">
        <v>85</v>
      </c>
      <c r="AME34" s="18">
        <v>65</v>
      </c>
      <c r="AMF34" s="20"/>
      <c r="AMG34" s="18">
        <v>85</v>
      </c>
      <c r="AMH34" s="18">
        <v>49</v>
      </c>
      <c r="AMI34" s="20"/>
      <c r="AMJ34" s="18">
        <v>85</v>
      </c>
      <c r="AMK34" s="18">
        <v>55</v>
      </c>
      <c r="AML34" s="20"/>
      <c r="AMM34" s="18">
        <v>85</v>
      </c>
      <c r="AMN34" s="18">
        <v>58</v>
      </c>
      <c r="AMO34" s="20"/>
      <c r="AMP34" s="19"/>
      <c r="AMQ34" s="18">
        <v>95</v>
      </c>
      <c r="AMR34" s="18">
        <v>67</v>
      </c>
      <c r="AMS34" s="20"/>
      <c r="AMT34" s="18">
        <v>85</v>
      </c>
      <c r="AMU34" s="18">
        <v>52</v>
      </c>
      <c r="AMV34" s="20"/>
      <c r="AMW34" s="18">
        <v>85</v>
      </c>
      <c r="AMX34" s="18">
        <v>59</v>
      </c>
      <c r="AMY34" s="20"/>
      <c r="AMZ34" s="18">
        <v>85</v>
      </c>
      <c r="ANA34" s="18">
        <v>51</v>
      </c>
      <c r="ANB34" s="20"/>
      <c r="ANC34" s="18">
        <v>85</v>
      </c>
      <c r="AND34" s="18">
        <v>65</v>
      </c>
      <c r="ANE34" s="20"/>
      <c r="ANF34" s="18">
        <v>85</v>
      </c>
      <c r="ANG34" s="18">
        <v>68</v>
      </c>
      <c r="ANH34" s="20"/>
      <c r="ANI34" s="19"/>
      <c r="ANJ34" s="18">
        <v>95</v>
      </c>
      <c r="ANK34" s="18">
        <v>82</v>
      </c>
      <c r="ANL34" s="20"/>
      <c r="ANM34" s="18">
        <v>85</v>
      </c>
      <c r="ANN34" s="18">
        <v>77</v>
      </c>
      <c r="ANO34" s="20"/>
      <c r="ANP34" s="18">
        <v>85</v>
      </c>
      <c r="ANQ34" s="18">
        <v>72</v>
      </c>
      <c r="ANR34" s="20"/>
      <c r="ANS34" s="19"/>
      <c r="ANT34" s="18">
        <v>95</v>
      </c>
      <c r="ANU34" s="18">
        <v>80</v>
      </c>
      <c r="ANV34" s="20"/>
      <c r="ANW34" s="18">
        <v>85</v>
      </c>
      <c r="ANX34" s="18">
        <v>69</v>
      </c>
      <c r="ANY34" s="20"/>
      <c r="ANZ34" s="18">
        <v>115</v>
      </c>
      <c r="AOA34" s="18">
        <v>102</v>
      </c>
      <c r="AOB34" s="20"/>
      <c r="AOC34" s="18">
        <v>85</v>
      </c>
      <c r="AOD34" s="18">
        <v>68</v>
      </c>
      <c r="AOE34" s="20"/>
      <c r="AOF34" s="18">
        <v>85</v>
      </c>
      <c r="AOG34" s="18">
        <v>65</v>
      </c>
      <c r="AOH34" s="20"/>
      <c r="AOI34" s="18">
        <v>85</v>
      </c>
      <c r="AOJ34" s="18">
        <v>63</v>
      </c>
      <c r="AOK34" s="20"/>
      <c r="AOL34" s="18">
        <v>85</v>
      </c>
      <c r="AOM34" s="18">
        <v>50</v>
      </c>
      <c r="AON34" s="20"/>
      <c r="AOO34" s="18">
        <v>85</v>
      </c>
      <c r="AOP34" s="18">
        <v>85</v>
      </c>
      <c r="AOQ34" s="20"/>
      <c r="AOR34" s="18">
        <v>85</v>
      </c>
      <c r="AOS34" s="18">
        <v>69</v>
      </c>
      <c r="AOT34" s="20"/>
      <c r="AOU34" s="19"/>
      <c r="AOV34" s="18">
        <v>85</v>
      </c>
      <c r="AOW34" s="18">
        <v>73</v>
      </c>
      <c r="AOX34" s="20"/>
      <c r="AOY34" s="18">
        <v>85</v>
      </c>
      <c r="AOZ34" s="18">
        <v>65</v>
      </c>
      <c r="APA34" s="20"/>
      <c r="APB34" s="18">
        <v>85</v>
      </c>
      <c r="APC34" s="18">
        <v>62</v>
      </c>
      <c r="APD34" s="20"/>
      <c r="APE34" s="18">
        <v>85</v>
      </c>
      <c r="APF34" s="18">
        <v>65</v>
      </c>
      <c r="APG34" s="20"/>
      <c r="APH34" s="18">
        <v>85</v>
      </c>
      <c r="API34" s="18">
        <v>61</v>
      </c>
      <c r="APJ34" s="20"/>
      <c r="APK34" s="18">
        <v>85</v>
      </c>
      <c r="APL34" s="18">
        <v>54</v>
      </c>
      <c r="APM34" s="20"/>
      <c r="APN34" s="18">
        <v>85</v>
      </c>
      <c r="APO34" s="18">
        <v>87</v>
      </c>
      <c r="APP34" s="20"/>
      <c r="APQ34" s="14"/>
      <c r="APR34" s="14"/>
      <c r="APS34" s="14"/>
      <c r="APT34" s="14"/>
      <c r="APU34" s="18">
        <v>210</v>
      </c>
      <c r="APV34" s="18">
        <v>130</v>
      </c>
      <c r="APW34" s="20"/>
      <c r="APX34" s="18">
        <v>210</v>
      </c>
      <c r="APY34" s="18">
        <v>140</v>
      </c>
      <c r="APZ34" s="20"/>
      <c r="AQA34" s="19"/>
      <c r="AQB34" s="18">
        <v>200</v>
      </c>
      <c r="AQC34" s="18">
        <v>171</v>
      </c>
      <c r="AQD34" s="20"/>
      <c r="AQE34" s="18">
        <v>200</v>
      </c>
      <c r="AQF34" s="18">
        <v>152</v>
      </c>
      <c r="AQG34" s="20"/>
      <c r="AQH34" s="18">
        <v>200</v>
      </c>
      <c r="AQI34" s="18">
        <v>140</v>
      </c>
      <c r="AQJ34" s="20"/>
      <c r="AQK34" s="18">
        <v>200</v>
      </c>
      <c r="AQL34" s="18">
        <v>127</v>
      </c>
      <c r="AQM34" s="20"/>
      <c r="AQN34" s="18">
        <v>200</v>
      </c>
      <c r="AQO34" s="18">
        <v>111</v>
      </c>
      <c r="AQP34" s="20"/>
      <c r="AQQ34" s="18">
        <v>200</v>
      </c>
      <c r="AQR34" s="18">
        <v>113</v>
      </c>
      <c r="AQS34" s="20"/>
      <c r="AQT34" s="19"/>
      <c r="AQU34" s="18">
        <v>140</v>
      </c>
      <c r="AQV34" s="18">
        <v>116</v>
      </c>
      <c r="AQW34" s="20"/>
      <c r="AQX34" s="18">
        <v>140</v>
      </c>
      <c r="AQY34" s="18">
        <v>100</v>
      </c>
      <c r="AQZ34" s="20"/>
      <c r="ARA34" s="18">
        <v>140</v>
      </c>
      <c r="ARB34" s="18">
        <v>87</v>
      </c>
      <c r="ARC34" s="20"/>
      <c r="ARD34" s="18">
        <v>140</v>
      </c>
      <c r="ARE34" s="18">
        <v>73</v>
      </c>
      <c r="ARF34" s="20"/>
      <c r="ARG34" s="18">
        <v>140</v>
      </c>
      <c r="ARH34" s="18">
        <v>80</v>
      </c>
      <c r="ARI34" s="20"/>
      <c r="ARJ34" s="18">
        <v>105</v>
      </c>
      <c r="ARK34" s="18">
        <v>80</v>
      </c>
      <c r="ARL34" s="20"/>
      <c r="ARM34" s="19"/>
      <c r="ARN34" s="18">
        <v>95</v>
      </c>
      <c r="ARO34" s="18">
        <v>88</v>
      </c>
      <c r="ARP34" s="20"/>
      <c r="ARQ34" s="18">
        <v>105</v>
      </c>
      <c r="ARR34" s="18">
        <v>82</v>
      </c>
      <c r="ARS34" s="20"/>
      <c r="ART34" s="18">
        <v>125</v>
      </c>
      <c r="ARU34" s="18">
        <v>80</v>
      </c>
      <c r="ARV34" s="20"/>
      <c r="ARW34" s="18">
        <v>125</v>
      </c>
      <c r="ARX34" s="18">
        <v>66</v>
      </c>
      <c r="ARY34" s="20"/>
      <c r="ARZ34" s="18">
        <v>125</v>
      </c>
      <c r="ASA34" s="18">
        <v>62</v>
      </c>
      <c r="ASB34" s="20"/>
      <c r="ASC34" s="18">
        <v>95</v>
      </c>
      <c r="ASD34" s="18">
        <v>70</v>
      </c>
      <c r="ASE34" s="20"/>
      <c r="ASF34" s="19"/>
      <c r="ASG34" s="18">
        <v>95</v>
      </c>
      <c r="ASH34" s="18">
        <v>78</v>
      </c>
      <c r="ASI34" s="20"/>
      <c r="ASJ34" s="18">
        <v>95</v>
      </c>
      <c r="ASK34" s="18">
        <v>71</v>
      </c>
      <c r="ASL34" s="20"/>
      <c r="ASM34" s="18">
        <v>95</v>
      </c>
      <c r="ASN34" s="18">
        <v>71</v>
      </c>
      <c r="ASO34" s="20"/>
      <c r="ASP34" s="18">
        <v>95</v>
      </c>
      <c r="ASQ34" s="18">
        <v>74</v>
      </c>
      <c r="ASR34" s="20"/>
      <c r="ASS34" s="18">
        <v>95</v>
      </c>
      <c r="AST34" s="18">
        <v>77</v>
      </c>
      <c r="ASU34" s="20"/>
      <c r="ASV34" s="18">
        <v>95</v>
      </c>
      <c r="ASW34" s="18">
        <v>78</v>
      </c>
      <c r="ASX34" s="20"/>
      <c r="ASY34" s="19"/>
      <c r="ASZ34" s="18">
        <v>95</v>
      </c>
      <c r="ATA34" s="18">
        <v>99</v>
      </c>
      <c r="ATB34" s="20"/>
      <c r="ATC34" s="18">
        <v>95</v>
      </c>
      <c r="ATD34" s="18">
        <v>92</v>
      </c>
      <c r="ATE34" s="20"/>
      <c r="ATF34" s="18">
        <v>105</v>
      </c>
      <c r="ATG34" s="18">
        <v>99</v>
      </c>
      <c r="ATH34" s="20"/>
      <c r="ATI34" s="18">
        <v>105</v>
      </c>
      <c r="ATJ34" s="18">
        <v>103</v>
      </c>
      <c r="ATK34" s="20"/>
      <c r="ATL34" s="18">
        <v>105</v>
      </c>
      <c r="ATM34" s="18">
        <v>96</v>
      </c>
      <c r="ATN34" s="20"/>
      <c r="ATO34" s="18">
        <v>105</v>
      </c>
      <c r="ATP34" s="18">
        <v>105</v>
      </c>
      <c r="ATQ34" s="20"/>
      <c r="ATR34" s="19"/>
      <c r="ATS34" s="18">
        <v>102</v>
      </c>
      <c r="ATT34" s="18">
        <v>121</v>
      </c>
      <c r="ATU34" s="20"/>
      <c r="ATV34" s="18">
        <v>105</v>
      </c>
      <c r="ATW34" s="18">
        <v>106</v>
      </c>
      <c r="ATX34" s="20"/>
      <c r="ATY34" s="18">
        <v>105</v>
      </c>
      <c r="ATZ34" s="18">
        <v>101</v>
      </c>
      <c r="AUA34" s="20"/>
      <c r="AUB34" s="18">
        <v>105</v>
      </c>
      <c r="AUC34" s="18">
        <v>105</v>
      </c>
      <c r="AUD34" s="20"/>
      <c r="AUE34" s="18">
        <v>105</v>
      </c>
      <c r="AUF34" s="18">
        <v>97</v>
      </c>
      <c r="AUG34" s="20"/>
      <c r="AUH34" s="18">
        <v>105</v>
      </c>
      <c r="AUI34" s="18">
        <v>96</v>
      </c>
      <c r="AUJ34" s="20"/>
      <c r="AUK34" s="19"/>
      <c r="AUL34" s="18">
        <v>105</v>
      </c>
      <c r="AUM34" s="18">
        <v>100</v>
      </c>
      <c r="AUN34" s="20"/>
      <c r="AUO34" s="18">
        <v>105</v>
      </c>
      <c r="AUP34" s="18">
        <v>89</v>
      </c>
      <c r="AUQ34" s="20"/>
      <c r="AUR34" s="18">
        <v>105</v>
      </c>
      <c r="AUS34" s="18">
        <v>80</v>
      </c>
      <c r="AUT34" s="20"/>
      <c r="AUU34" s="18">
        <v>105</v>
      </c>
      <c r="AUV34" s="18">
        <v>77</v>
      </c>
      <c r="AUW34" s="20"/>
      <c r="AUX34" s="18">
        <v>105</v>
      </c>
      <c r="AUY34" s="18">
        <v>69</v>
      </c>
      <c r="AUZ34" s="20"/>
      <c r="AVA34" s="18">
        <v>105</v>
      </c>
      <c r="AVB34" s="18">
        <v>66</v>
      </c>
      <c r="AVC34" s="20"/>
      <c r="AVD34" s="19"/>
      <c r="AVE34" s="18">
        <v>85</v>
      </c>
      <c r="AVF34" s="18">
        <v>66</v>
      </c>
      <c r="AVG34" s="20"/>
      <c r="AVH34" s="18">
        <v>80</v>
      </c>
      <c r="AVI34" s="18">
        <v>66</v>
      </c>
      <c r="AVJ34" s="20"/>
      <c r="AVK34" s="18">
        <v>75</v>
      </c>
      <c r="AVL34" s="18">
        <v>64</v>
      </c>
      <c r="AVM34" s="20"/>
      <c r="AVN34" s="18">
        <v>65</v>
      </c>
      <c r="AVO34" s="18">
        <v>60</v>
      </c>
      <c r="AVP34" s="20"/>
      <c r="AVQ34" s="18">
        <v>55</v>
      </c>
      <c r="AVR34" s="18">
        <v>53</v>
      </c>
      <c r="AVS34" s="20"/>
      <c r="AVT34" s="18">
        <v>55</v>
      </c>
      <c r="AVU34" s="18">
        <v>53</v>
      </c>
      <c r="AVV34" s="20"/>
      <c r="AVW34" s="19"/>
      <c r="AVX34" s="18">
        <v>55</v>
      </c>
      <c r="AVY34" s="18">
        <v>58</v>
      </c>
      <c r="AVZ34" s="20"/>
      <c r="AWA34" s="18">
        <v>55</v>
      </c>
      <c r="AWB34" s="18">
        <v>55</v>
      </c>
      <c r="AWC34" s="20"/>
      <c r="AWD34" s="18">
        <v>55</v>
      </c>
      <c r="AWE34" s="18">
        <v>52</v>
      </c>
      <c r="AWF34" s="20"/>
      <c r="AWG34" s="18">
        <v>55</v>
      </c>
      <c r="AWH34" s="18">
        <v>54</v>
      </c>
      <c r="AWI34" s="20"/>
      <c r="AWJ34" s="18"/>
      <c r="AWK34" s="18"/>
      <c r="AWL34" s="19"/>
      <c r="AWM34" s="18"/>
      <c r="AWN34" s="18"/>
      <c r="AWO34" s="18"/>
      <c r="AWP34" s="18"/>
      <c r="AWQ34" s="18"/>
      <c r="AWR34" s="18"/>
      <c r="AWS34" s="19"/>
      <c r="AWT34" s="18"/>
      <c r="AWU34" s="18"/>
      <c r="AWV34" s="18"/>
      <c r="AWW34" s="18"/>
      <c r="AWX34" s="18"/>
      <c r="AWY34" s="18"/>
      <c r="AWZ34" s="19"/>
      <c r="AXA34" s="18"/>
      <c r="AXB34" s="18"/>
      <c r="AXC34" s="18"/>
      <c r="AXD34" s="18"/>
      <c r="AXE34" s="18"/>
      <c r="AXF34" s="18"/>
      <c r="AXG34" s="19"/>
      <c r="AXH34" s="18"/>
      <c r="AXI34" s="18"/>
      <c r="AXJ34" s="18"/>
      <c r="AXK34" s="18"/>
      <c r="AXL34" s="18"/>
      <c r="AXM34" s="18"/>
      <c r="AXN34" s="19"/>
      <c r="AXO34" s="18"/>
      <c r="AXP34" s="18"/>
      <c r="AXQ34" s="18"/>
      <c r="AXR34" s="18"/>
      <c r="AXS34" s="18"/>
      <c r="AXT34" s="18"/>
      <c r="AXU34" s="19"/>
      <c r="AXV34" s="18"/>
      <c r="AXW34" s="18"/>
      <c r="AXX34" s="18"/>
      <c r="AXY34" s="18"/>
      <c r="AXZ34" s="18"/>
      <c r="AYA34" s="18"/>
      <c r="AYB34" s="19"/>
      <c r="AYC34" s="18"/>
      <c r="AYD34" s="18"/>
      <c r="AYE34" s="18"/>
      <c r="AYF34" s="18"/>
      <c r="AYG34" s="18"/>
      <c r="AYH34" s="18"/>
      <c r="AYI34" s="19"/>
      <c r="AYJ34" s="18"/>
      <c r="AYK34" s="18"/>
      <c r="AYL34" s="18"/>
      <c r="AYM34" s="18"/>
      <c r="AYN34" s="18"/>
      <c r="AYO34" s="18"/>
      <c r="AYP34" s="19"/>
      <c r="AYQ34" s="18"/>
      <c r="AYR34" s="18"/>
      <c r="AYS34" s="18"/>
      <c r="AYT34" s="18"/>
      <c r="AYU34" s="18"/>
      <c r="AYV34" s="18"/>
      <c r="AYW34" s="19"/>
      <c r="AYX34" s="18"/>
      <c r="AYY34" s="18"/>
      <c r="AYZ34" s="18"/>
      <c r="AZA34" s="18"/>
      <c r="AZB34" s="18"/>
      <c r="AZC34" s="18"/>
      <c r="AZD34" s="19"/>
      <c r="AZE34" s="18"/>
      <c r="AZF34" s="18"/>
      <c r="AZG34" s="18"/>
      <c r="AZH34" s="18"/>
      <c r="AZI34" s="18"/>
      <c r="AZJ34" s="18"/>
      <c r="AZK34" s="19"/>
      <c r="AZL34" s="18"/>
      <c r="AZM34" s="18"/>
      <c r="AZN34" s="18"/>
      <c r="AZO34" s="18"/>
      <c r="AZP34" s="18"/>
      <c r="AZQ34" s="18"/>
      <c r="AZR34" s="19"/>
      <c r="AZS34" s="18"/>
      <c r="AZT34" s="18"/>
      <c r="AZU34" s="18"/>
      <c r="AZV34" s="18"/>
      <c r="AZW34" s="18"/>
      <c r="AZX34" s="18"/>
      <c r="AZY34" s="19"/>
      <c r="AZZ34" s="18"/>
      <c r="BAA34" s="18"/>
      <c r="BAB34" s="18"/>
      <c r="BAC34" s="18"/>
      <c r="BAD34" s="18"/>
      <c r="BAE34" s="18"/>
      <c r="BAF34" s="19"/>
      <c r="BAG34" s="18"/>
      <c r="BAH34" s="18"/>
      <c r="BAI34" s="18"/>
      <c r="BAJ34" s="18"/>
      <c r="BAK34" s="18"/>
      <c r="BAL34" s="18"/>
      <c r="BAM34" s="19"/>
      <c r="BAN34" s="18"/>
      <c r="BAO34" s="18"/>
      <c r="BAP34" s="18"/>
      <c r="BAQ34" s="18"/>
      <c r="BAR34" s="18"/>
      <c r="BAS34" s="18"/>
      <c r="BAT34" s="19"/>
    </row>
    <row r="35" spans="1:1398">
      <c r="A35" t="s">
        <v>911</v>
      </c>
      <c r="B35" t="s">
        <v>913</v>
      </c>
      <c r="D35" s="22" t="s">
        <v>22</v>
      </c>
      <c r="E35" s="20"/>
      <c r="F35" s="18">
        <v>269</v>
      </c>
      <c r="G35" s="18">
        <v>221</v>
      </c>
      <c r="H35" s="20"/>
      <c r="I35" s="19"/>
      <c r="J35" s="18">
        <f>J33-J34</f>
        <v>251</v>
      </c>
      <c r="K35" s="18">
        <v>203</v>
      </c>
      <c r="L35" s="20"/>
      <c r="M35" s="18">
        <f>M33-M34</f>
        <v>229</v>
      </c>
      <c r="N35" s="18">
        <v>185</v>
      </c>
      <c r="O35" s="20"/>
      <c r="P35" s="18">
        <f>P33-P34</f>
        <v>229</v>
      </c>
      <c r="Q35" s="18">
        <v>193</v>
      </c>
      <c r="R35" s="20"/>
      <c r="S35" s="18">
        <f>S33-S34</f>
        <v>229</v>
      </c>
      <c r="T35" s="18">
        <v>174</v>
      </c>
      <c r="U35" s="20"/>
      <c r="V35" s="18">
        <f>V33-V34</f>
        <v>229</v>
      </c>
      <c r="W35" s="18">
        <v>185</v>
      </c>
      <c r="X35" s="20"/>
      <c r="Y35" s="18">
        <f>Y33-Y34</f>
        <v>229</v>
      </c>
      <c r="Z35" s="18">
        <v>189</v>
      </c>
      <c r="AA35" s="20"/>
      <c r="AB35" s="19"/>
      <c r="AC35" s="18">
        <f>AC33-AC34</f>
        <v>229</v>
      </c>
      <c r="AD35" s="18">
        <v>243</v>
      </c>
      <c r="AE35" s="20"/>
      <c r="AF35" s="18">
        <f>AF33-AF34</f>
        <v>229</v>
      </c>
      <c r="AG35" s="18">
        <v>213</v>
      </c>
      <c r="AH35" s="20"/>
      <c r="AI35" s="18">
        <f>AI33-AI34</f>
        <v>229</v>
      </c>
      <c r="AJ35" s="18">
        <v>200</v>
      </c>
      <c r="AK35" s="20"/>
      <c r="AL35" s="18">
        <f>AL33-AL34</f>
        <v>229</v>
      </c>
      <c r="AM35" s="18">
        <v>192</v>
      </c>
      <c r="AN35" s="20"/>
      <c r="AO35" s="18">
        <f>AO33-AO34</f>
        <v>229</v>
      </c>
      <c r="AP35" s="18">
        <v>192</v>
      </c>
      <c r="AQ35" s="20"/>
      <c r="AR35" s="18">
        <f>AR33-AR34</f>
        <v>229</v>
      </c>
      <c r="AS35" s="18">
        <v>193</v>
      </c>
      <c r="AT35" s="20"/>
      <c r="AU35" s="19"/>
      <c r="AV35" s="18">
        <f>AV33-AV34</f>
        <v>229</v>
      </c>
      <c r="AW35" s="18">
        <v>196</v>
      </c>
      <c r="AX35" s="20"/>
      <c r="AY35" s="18">
        <f>AY33-AY34</f>
        <v>229</v>
      </c>
      <c r="AZ35" s="18">
        <v>206</v>
      </c>
      <c r="BA35" s="20"/>
      <c r="BB35" s="18">
        <f>BB33-BB34</f>
        <v>229</v>
      </c>
      <c r="BC35" s="18">
        <v>208</v>
      </c>
      <c r="BD35" s="20"/>
      <c r="BE35" s="18">
        <f>BE33-BE34</f>
        <v>199</v>
      </c>
      <c r="BF35" s="18">
        <v>164</v>
      </c>
      <c r="BG35" s="20"/>
      <c r="BH35" s="18">
        <f>BH33-BH34</f>
        <v>199</v>
      </c>
      <c r="BI35" s="18">
        <v>154</v>
      </c>
      <c r="BJ35" s="20"/>
      <c r="BK35" s="18">
        <f>BK33-BK34</f>
        <v>199</v>
      </c>
      <c r="BL35" s="18">
        <v>157</v>
      </c>
      <c r="BM35" s="20"/>
      <c r="BN35" s="19"/>
      <c r="BO35" s="18">
        <f>BO33-BO34</f>
        <v>169</v>
      </c>
      <c r="BP35" s="18">
        <v>140</v>
      </c>
      <c r="BQ35" s="20"/>
      <c r="BR35" s="18">
        <f>BR33-BR34</f>
        <v>169</v>
      </c>
      <c r="BS35" s="18">
        <v>152</v>
      </c>
      <c r="BT35" s="20"/>
      <c r="BU35" s="18">
        <f>BU33-BU34</f>
        <v>169</v>
      </c>
      <c r="BV35" s="18">
        <v>138</v>
      </c>
      <c r="BW35" s="20"/>
      <c r="BX35" s="18">
        <f>BX33-BX34</f>
        <v>169</v>
      </c>
      <c r="BY35" s="18">
        <v>159</v>
      </c>
      <c r="BZ35" s="20"/>
      <c r="CA35" s="18">
        <f>CA33-CA34</f>
        <v>169</v>
      </c>
      <c r="CB35" s="18">
        <v>141</v>
      </c>
      <c r="CC35" s="20"/>
      <c r="CD35" s="18">
        <f>CD33-CD34</f>
        <v>169</v>
      </c>
      <c r="CE35" s="18">
        <v>118</v>
      </c>
      <c r="CF35" s="20"/>
      <c r="CG35" s="19"/>
      <c r="CH35" s="19"/>
      <c r="CI35" s="18">
        <f>CI33-CI34</f>
        <v>189</v>
      </c>
      <c r="CJ35" s="18">
        <v>154</v>
      </c>
      <c r="CK35" s="20"/>
      <c r="CL35" s="19"/>
      <c r="CM35" s="18">
        <f>CM33-CM34</f>
        <v>179</v>
      </c>
      <c r="CN35" s="18">
        <v>178</v>
      </c>
      <c r="CO35" s="20"/>
      <c r="CP35" s="18">
        <f>CP33-CP34</f>
        <v>169</v>
      </c>
      <c r="CQ35" s="18">
        <v>161</v>
      </c>
      <c r="CR35" s="20"/>
      <c r="CS35" s="18">
        <f>CS33-CS34</f>
        <v>229</v>
      </c>
      <c r="CT35" s="18">
        <v>212</v>
      </c>
      <c r="CU35" s="20"/>
      <c r="CV35" s="19"/>
      <c r="CW35" s="18">
        <f>CW33-CW34</f>
        <v>179</v>
      </c>
      <c r="CX35" s="18">
        <v>175</v>
      </c>
      <c r="CY35" s="20"/>
      <c r="CZ35" s="18">
        <f>CZ33-CZ34</f>
        <v>154</v>
      </c>
      <c r="DA35" s="18">
        <v>183</v>
      </c>
      <c r="DB35" s="20"/>
      <c r="DC35" s="18">
        <f>DC33-DC34</f>
        <v>149</v>
      </c>
      <c r="DD35" s="18">
        <v>168</v>
      </c>
      <c r="DE35" s="20"/>
      <c r="DF35" s="18">
        <f>DF33-DF34</f>
        <v>169</v>
      </c>
      <c r="DG35" s="18">
        <v>167</v>
      </c>
      <c r="DH35" s="20"/>
      <c r="DI35" s="18">
        <f>DI33-DI34</f>
        <v>169</v>
      </c>
      <c r="DJ35" s="18">
        <v>170</v>
      </c>
      <c r="DK35" s="20"/>
      <c r="DL35" s="19"/>
      <c r="DM35" s="19"/>
      <c r="DN35" s="18">
        <f>DN33-DN34</f>
        <v>169</v>
      </c>
      <c r="DO35" s="18">
        <v>194</v>
      </c>
      <c r="DP35" s="20"/>
      <c r="DQ35" s="18">
        <f>DQ33-DQ34</f>
        <v>159</v>
      </c>
      <c r="DR35" s="18">
        <v>158</v>
      </c>
      <c r="DS35" s="20"/>
      <c r="DT35" s="18">
        <f>DT33-DT34</f>
        <v>153</v>
      </c>
      <c r="DU35" s="18">
        <v>122</v>
      </c>
      <c r="DV35" s="20"/>
      <c r="DW35" s="18">
        <f>DW33-DW34</f>
        <v>153</v>
      </c>
      <c r="DX35" s="18">
        <v>133</v>
      </c>
      <c r="DY35" s="20"/>
      <c r="DZ35" s="18">
        <f>DZ33-DZ34</f>
        <v>151</v>
      </c>
      <c r="EA35" s="18">
        <v>114</v>
      </c>
      <c r="EB35" s="20"/>
      <c r="EC35" s="18">
        <f>EC33-EC34</f>
        <v>151</v>
      </c>
      <c r="ED35" s="18">
        <v>116</v>
      </c>
      <c r="EE35" s="20"/>
      <c r="EF35" s="19"/>
      <c r="EG35" s="18">
        <f>EG33-EG34</f>
        <v>151</v>
      </c>
      <c r="EH35" s="18">
        <v>128</v>
      </c>
      <c r="EI35" s="20"/>
      <c r="EJ35" s="18">
        <f>EJ33-EJ34</f>
        <v>151</v>
      </c>
      <c r="EK35" s="18">
        <v>119</v>
      </c>
      <c r="EL35" s="20"/>
      <c r="EM35" s="18">
        <f>EM33-EM34</f>
        <v>147</v>
      </c>
      <c r="EN35" s="18">
        <v>117</v>
      </c>
      <c r="EO35" s="20"/>
      <c r="EP35" s="18">
        <f>EP33-EP34</f>
        <v>147</v>
      </c>
      <c r="EQ35" s="18">
        <v>120</v>
      </c>
      <c r="ER35" s="20"/>
      <c r="ES35" s="18">
        <f>ES33-ES34</f>
        <v>147</v>
      </c>
      <c r="ET35" s="18">
        <v>120</v>
      </c>
      <c r="EU35" s="20"/>
      <c r="EV35" s="18">
        <f>EV33-EV34</f>
        <v>147</v>
      </c>
      <c r="EW35" s="18">
        <v>193</v>
      </c>
      <c r="EX35" s="20"/>
      <c r="EY35" s="18">
        <f>EY33-EY34</f>
        <v>187</v>
      </c>
      <c r="EZ35" s="18">
        <v>370</v>
      </c>
      <c r="FA35" s="20"/>
      <c r="FB35" s="18">
        <f>FB33-FB34</f>
        <v>147</v>
      </c>
      <c r="FC35" s="18">
        <v>188</v>
      </c>
      <c r="FD35" s="20"/>
      <c r="FE35" s="18">
        <f>FE33-FE34</f>
        <v>147</v>
      </c>
      <c r="FF35" s="18">
        <v>181</v>
      </c>
      <c r="FG35" s="20"/>
      <c r="FH35" s="18">
        <f>FH33-FH34</f>
        <v>147</v>
      </c>
      <c r="FI35" s="18">
        <v>269</v>
      </c>
      <c r="FJ35" s="20"/>
      <c r="FK35" s="19"/>
      <c r="FL35" s="19"/>
      <c r="FM35" s="19"/>
      <c r="FN35" s="19"/>
      <c r="FO35" s="18">
        <f>FO33-FO34</f>
        <v>518</v>
      </c>
      <c r="FP35" s="18">
        <v>534</v>
      </c>
      <c r="FQ35" s="20"/>
      <c r="FR35" s="18">
        <f>FR33-FR34</f>
        <v>490</v>
      </c>
      <c r="FS35" s="18">
        <v>554</v>
      </c>
      <c r="FT35" s="20"/>
      <c r="FU35" s="18">
        <f>FU33-FU34</f>
        <v>490</v>
      </c>
      <c r="FV35" s="18">
        <v>527</v>
      </c>
      <c r="FW35" s="20"/>
      <c r="FX35" s="19"/>
      <c r="FY35" s="18">
        <f>FY33-FY34</f>
        <v>440</v>
      </c>
      <c r="FZ35" s="18">
        <v>471</v>
      </c>
      <c r="GA35" s="20"/>
      <c r="GB35" s="18">
        <f>GB33-GB34</f>
        <v>420</v>
      </c>
      <c r="GC35" s="18">
        <v>438</v>
      </c>
      <c r="GD35" s="20"/>
      <c r="GE35" s="19"/>
      <c r="GF35" s="18">
        <f>GF33-GF34</f>
        <v>381</v>
      </c>
      <c r="GG35" s="18">
        <v>452</v>
      </c>
      <c r="GH35" s="20"/>
      <c r="GI35" s="18">
        <f>GI33-GI34</f>
        <v>365</v>
      </c>
      <c r="GJ35" s="18">
        <v>398</v>
      </c>
      <c r="GK35" s="20"/>
      <c r="GL35" s="18">
        <f>GL33-GL34</f>
        <v>345</v>
      </c>
      <c r="GM35" s="18">
        <v>333</v>
      </c>
      <c r="GN35" s="20"/>
      <c r="GO35" s="18">
        <f>GO33-GO34</f>
        <v>295</v>
      </c>
      <c r="GP35" s="18">
        <v>283</v>
      </c>
      <c r="GQ35" s="20"/>
      <c r="GR35" s="18">
        <f>GR33-GR34</f>
        <v>300</v>
      </c>
      <c r="GS35" s="18">
        <v>260</v>
      </c>
      <c r="GT35" s="20"/>
      <c r="GU35" s="18">
        <f>GU33-GU34</f>
        <v>280</v>
      </c>
      <c r="GV35" s="18">
        <v>240</v>
      </c>
      <c r="GW35" s="20"/>
      <c r="GX35" s="19"/>
      <c r="GY35" s="18">
        <f>GY33-GY34</f>
        <v>270</v>
      </c>
      <c r="GZ35" s="18">
        <v>240</v>
      </c>
      <c r="HA35" s="20"/>
      <c r="HB35" s="18">
        <f>HB33-HB34</f>
        <v>260</v>
      </c>
      <c r="HC35" s="18">
        <v>224</v>
      </c>
      <c r="HD35" s="20"/>
      <c r="HE35" s="18">
        <f>HE33-HE34</f>
        <v>260</v>
      </c>
      <c r="HF35" s="18">
        <v>214</v>
      </c>
      <c r="HG35" s="20"/>
      <c r="HH35" s="18">
        <f>HH33-HH34</f>
        <v>240</v>
      </c>
      <c r="HI35" s="18">
        <v>203</v>
      </c>
      <c r="HJ35" s="20"/>
      <c r="HK35" s="18">
        <f>HK33-HK34</f>
        <v>230</v>
      </c>
      <c r="HL35" s="18">
        <v>207</v>
      </c>
      <c r="HM35" s="20"/>
      <c r="HN35" s="18">
        <f>HN33-HN34</f>
        <v>220</v>
      </c>
      <c r="HO35" s="18">
        <v>202</v>
      </c>
      <c r="HP35" s="20"/>
      <c r="HQ35" s="19"/>
      <c r="HR35" s="18">
        <f>HR33-HR34</f>
        <v>210</v>
      </c>
      <c r="HS35" s="18">
        <v>221</v>
      </c>
      <c r="HT35" s="20"/>
      <c r="HU35" s="18">
        <f>HU33-HU34</f>
        <v>220</v>
      </c>
      <c r="HV35" s="18">
        <v>237</v>
      </c>
      <c r="HW35" s="20"/>
      <c r="HX35" s="18">
        <f>HX33-HX34</f>
        <v>200</v>
      </c>
      <c r="HY35" s="18">
        <v>214</v>
      </c>
      <c r="HZ35" s="20"/>
      <c r="IA35" s="18">
        <f>IA33-IA34</f>
        <v>200</v>
      </c>
      <c r="IB35" s="18">
        <v>209</v>
      </c>
      <c r="IC35" s="20"/>
      <c r="ID35" s="18">
        <f>ID33-ID34</f>
        <v>200</v>
      </c>
      <c r="IE35" s="18">
        <v>202</v>
      </c>
      <c r="IF35" s="20"/>
      <c r="IG35" s="18">
        <f>IG33-IG34</f>
        <v>200</v>
      </c>
      <c r="IH35" s="18">
        <v>205</v>
      </c>
      <c r="II35" s="20"/>
      <c r="IJ35" s="19"/>
      <c r="IK35" s="18">
        <f>IK33-IK34</f>
        <v>200</v>
      </c>
      <c r="IL35" s="18">
        <v>217</v>
      </c>
      <c r="IM35" s="20"/>
      <c r="IN35" s="18">
        <f>IN33-IN34</f>
        <v>200</v>
      </c>
      <c r="IO35" s="18">
        <v>205</v>
      </c>
      <c r="IP35" s="20"/>
      <c r="IQ35" s="18">
        <f>IQ33-IQ34</f>
        <v>200</v>
      </c>
      <c r="IR35" s="18">
        <v>215</v>
      </c>
      <c r="IS35" s="20"/>
      <c r="IT35" s="18">
        <f>IT33-IT34</f>
        <v>200</v>
      </c>
      <c r="IU35" s="18">
        <v>208</v>
      </c>
      <c r="IV35" s="20"/>
      <c r="IW35" s="18">
        <f>IW33-IW34</f>
        <v>195</v>
      </c>
      <c r="IX35" s="18">
        <v>203</v>
      </c>
      <c r="IY35" s="20"/>
      <c r="IZ35" s="18">
        <f>IZ33-IZ34</f>
        <v>195</v>
      </c>
      <c r="JA35" s="18">
        <v>218</v>
      </c>
      <c r="JB35" s="20"/>
      <c r="JC35" s="19"/>
      <c r="JD35" s="18">
        <f>JD33-JD34</f>
        <v>195</v>
      </c>
      <c r="JE35" s="18">
        <v>248</v>
      </c>
      <c r="JF35" s="20"/>
      <c r="JG35" s="18">
        <f>JG33-JG34</f>
        <v>195</v>
      </c>
      <c r="JH35" s="18">
        <v>215</v>
      </c>
      <c r="JI35" s="20"/>
      <c r="JJ35" s="18">
        <f>JJ33-JJ34</f>
        <v>195</v>
      </c>
      <c r="JK35" s="18">
        <v>218</v>
      </c>
      <c r="JL35" s="20"/>
      <c r="JM35" s="18">
        <f>JM33-JM34</f>
        <v>195</v>
      </c>
      <c r="JN35" s="18">
        <v>206</v>
      </c>
      <c r="JO35" s="20"/>
      <c r="JP35" s="18">
        <f>JP33-JP34</f>
        <v>195</v>
      </c>
      <c r="JQ35" s="18">
        <v>210</v>
      </c>
      <c r="JR35" s="20"/>
      <c r="JS35" s="18">
        <f>JS33-JS34</f>
        <v>195</v>
      </c>
      <c r="JT35" s="18">
        <v>205</v>
      </c>
      <c r="JU35" s="20"/>
      <c r="JV35" s="19"/>
      <c r="JW35" s="18">
        <f>JW33-JW34</f>
        <v>195</v>
      </c>
      <c r="JX35" s="18">
        <v>211</v>
      </c>
      <c r="JY35" s="20"/>
      <c r="JZ35" s="18">
        <f>JZ33-JZ34</f>
        <v>195</v>
      </c>
      <c r="KA35" s="18">
        <v>195</v>
      </c>
      <c r="KB35" s="20"/>
      <c r="KC35" s="18">
        <f>KC33-KC34</f>
        <v>186</v>
      </c>
      <c r="KD35" s="18">
        <v>187</v>
      </c>
      <c r="KE35" s="20"/>
      <c r="KF35" s="18">
        <f>KF33-KF34</f>
        <v>186</v>
      </c>
      <c r="KG35" s="18">
        <v>193</v>
      </c>
      <c r="KH35" s="20"/>
      <c r="KI35" s="18">
        <f>KI33-KI34</f>
        <v>186</v>
      </c>
      <c r="KJ35" s="18">
        <v>185</v>
      </c>
      <c r="KK35" s="20"/>
      <c r="KL35" s="18">
        <f>KL33-KL34</f>
        <v>186</v>
      </c>
      <c r="KM35" s="18">
        <v>200</v>
      </c>
      <c r="KN35" s="20"/>
      <c r="KO35" s="19"/>
      <c r="KP35" s="18">
        <f>KP33-KP34</f>
        <v>181</v>
      </c>
      <c r="KQ35" s="18">
        <v>191</v>
      </c>
      <c r="KR35" s="20"/>
      <c r="KS35" s="18">
        <f>KS33-KS34</f>
        <v>186</v>
      </c>
      <c r="KT35" s="18">
        <v>172</v>
      </c>
      <c r="KU35" s="20"/>
      <c r="KV35" s="18">
        <f>KV33-KV34</f>
        <v>186</v>
      </c>
      <c r="KW35" s="18">
        <v>198</v>
      </c>
      <c r="KX35" s="20"/>
      <c r="KY35" s="18">
        <f>KY33-KY34</f>
        <v>186</v>
      </c>
      <c r="KZ35" s="18">
        <v>242</v>
      </c>
      <c r="LA35" s="20"/>
      <c r="LB35" s="18">
        <f>LB33-LB34</f>
        <v>186</v>
      </c>
      <c r="LC35" s="18">
        <v>294</v>
      </c>
      <c r="LD35" s="20"/>
      <c r="LE35" s="18">
        <f>LE33-LE34</f>
        <v>186</v>
      </c>
      <c r="LF35" s="18">
        <v>236</v>
      </c>
      <c r="LG35" s="20"/>
      <c r="LH35" s="18">
        <f>LH33-LH34</f>
        <v>206</v>
      </c>
      <c r="LI35" s="18">
        <v>297</v>
      </c>
      <c r="LJ35" s="20"/>
      <c r="LK35" s="18">
        <f>LK33-LK34</f>
        <v>206</v>
      </c>
      <c r="LL35" s="18">
        <v>276</v>
      </c>
      <c r="LM35" s="20"/>
      <c r="LN35" s="19"/>
      <c r="LO35" s="19"/>
      <c r="LP35" s="19"/>
      <c r="LQ35" s="19"/>
      <c r="LR35" s="19"/>
      <c r="LS35" s="19"/>
      <c r="LT35" s="18">
        <f>LT33-LT34</f>
        <v>391</v>
      </c>
      <c r="LU35" s="18">
        <v>283</v>
      </c>
      <c r="LV35" s="20"/>
      <c r="LW35" s="18">
        <f>LW33-LW34</f>
        <v>330</v>
      </c>
      <c r="LX35" s="18">
        <v>284</v>
      </c>
      <c r="LY35" s="20"/>
      <c r="LZ35" s="18">
        <f>LZ33-LZ34</f>
        <v>330</v>
      </c>
      <c r="MA35" s="18">
        <v>896</v>
      </c>
      <c r="MB35" s="20"/>
      <c r="MC35" s="18">
        <f>MC33-MC34</f>
        <v>289</v>
      </c>
      <c r="MD35" s="18">
        <v>270</v>
      </c>
      <c r="ME35" s="20"/>
      <c r="MF35" s="18">
        <f>MF33-MF34</f>
        <v>271</v>
      </c>
      <c r="MG35" s="18">
        <v>253</v>
      </c>
      <c r="MH35" s="20"/>
      <c r="MI35" s="18">
        <f>MI33-MI34</f>
        <v>271</v>
      </c>
      <c r="MJ35" s="18">
        <v>224</v>
      </c>
      <c r="MK35" s="20"/>
      <c r="ML35" s="19"/>
      <c r="MM35" s="18">
        <f>MM33-MM34</f>
        <v>246</v>
      </c>
      <c r="MN35" s="18">
        <v>224</v>
      </c>
      <c r="MO35" s="20"/>
      <c r="MP35" s="18">
        <f>MP33-MP34</f>
        <v>225</v>
      </c>
      <c r="MQ35" s="18">
        <v>222</v>
      </c>
      <c r="MR35" s="20"/>
      <c r="MS35" s="18">
        <f>MS33-MS34</f>
        <v>213</v>
      </c>
      <c r="MT35" s="18">
        <v>209</v>
      </c>
      <c r="MU35" s="20"/>
      <c r="MV35" s="18">
        <f>MV33-MV34</f>
        <v>213</v>
      </c>
      <c r="MW35" s="18">
        <v>747</v>
      </c>
      <c r="MX35" s="20"/>
      <c r="MY35" s="18">
        <f>MY33-MY34</f>
        <v>213</v>
      </c>
      <c r="MZ35" s="18">
        <v>211</v>
      </c>
      <c r="NA35" s="20"/>
      <c r="NB35" s="18">
        <f>NB33-NB34</f>
        <v>213</v>
      </c>
      <c r="NC35" s="18">
        <v>188</v>
      </c>
      <c r="ND35" s="20"/>
      <c r="NE35" s="19"/>
      <c r="NF35" s="18">
        <f>NF33-NF34</f>
        <v>182</v>
      </c>
      <c r="NG35" s="18">
        <v>181</v>
      </c>
      <c r="NH35" s="20"/>
      <c r="NI35" s="18">
        <f>NI33-NI34</f>
        <v>182</v>
      </c>
      <c r="NJ35" s="18">
        <v>162</v>
      </c>
      <c r="NK35" s="20"/>
      <c r="NL35" s="18">
        <f>NL33-NL34</f>
        <v>169</v>
      </c>
      <c r="NM35" s="18">
        <v>146</v>
      </c>
      <c r="NN35" s="20"/>
      <c r="NO35" s="18">
        <f>NO33-NO34</f>
        <v>169</v>
      </c>
      <c r="NP35" s="18">
        <v>142</v>
      </c>
      <c r="NQ35" s="20"/>
      <c r="NR35" s="18">
        <f>NR33-NR34</f>
        <v>169</v>
      </c>
      <c r="NS35" s="18">
        <v>139</v>
      </c>
      <c r="NT35" s="20"/>
      <c r="NU35" s="18">
        <f>NU33-NU34</f>
        <v>169</v>
      </c>
      <c r="NV35" s="18">
        <v>125</v>
      </c>
      <c r="NW35" s="20"/>
      <c r="NX35" s="19"/>
      <c r="NY35" s="18">
        <f>NY33-NY34</f>
        <v>186</v>
      </c>
      <c r="NZ35" s="18">
        <v>216</v>
      </c>
      <c r="OA35" s="20"/>
      <c r="OB35" s="18">
        <f>OB33-OB34</f>
        <v>186</v>
      </c>
      <c r="OC35" s="18">
        <v>185</v>
      </c>
      <c r="OD35" s="20"/>
      <c r="OE35" s="18">
        <f>OE33-OE34</f>
        <v>186</v>
      </c>
      <c r="OF35" s="18">
        <v>167</v>
      </c>
      <c r="OG35" s="20"/>
      <c r="OH35" s="18">
        <f>OH33-OH34</f>
        <v>186</v>
      </c>
      <c r="OI35" s="18">
        <v>157</v>
      </c>
      <c r="OJ35" s="20"/>
      <c r="OK35" s="18">
        <f>OK33-OK34</f>
        <v>186</v>
      </c>
      <c r="OL35" s="18">
        <v>174</v>
      </c>
      <c r="OM35" s="20"/>
      <c r="ON35" s="18">
        <f>ON33-ON34</f>
        <v>186</v>
      </c>
      <c r="OO35" s="18">
        <v>155</v>
      </c>
      <c r="OP35" s="20"/>
      <c r="OQ35" s="19"/>
      <c r="OR35" s="18">
        <f>OR33-OR34</f>
        <v>186</v>
      </c>
      <c r="OS35" s="18">
        <v>194</v>
      </c>
      <c r="OT35" s="20"/>
      <c r="OU35" s="18">
        <f>OU33-OU34</f>
        <v>184</v>
      </c>
      <c r="OV35" s="18">
        <v>193</v>
      </c>
      <c r="OW35" s="20"/>
      <c r="OX35" s="18">
        <f>OX33-OX34</f>
        <v>184</v>
      </c>
      <c r="OY35" s="18">
        <v>168</v>
      </c>
      <c r="OZ35" s="20"/>
      <c r="PA35" s="18">
        <f>PA33-PA34</f>
        <v>184</v>
      </c>
      <c r="PB35" s="18">
        <v>171</v>
      </c>
      <c r="PC35" s="20"/>
      <c r="PD35" s="18">
        <f>PD33-PD34</f>
        <v>184</v>
      </c>
      <c r="PE35" s="18">
        <v>174</v>
      </c>
      <c r="PF35" s="20"/>
      <c r="PG35" s="18">
        <f>PG33-PG34</f>
        <v>184</v>
      </c>
      <c r="PH35" s="18">
        <v>218</v>
      </c>
      <c r="PI35" s="20"/>
      <c r="PJ35" s="19"/>
      <c r="PK35" s="18">
        <f>PK33-PK34</f>
        <v>186</v>
      </c>
      <c r="PL35" s="18">
        <v>249</v>
      </c>
      <c r="PM35" s="20"/>
      <c r="PN35" s="18">
        <f>PN33-PN34</f>
        <v>184</v>
      </c>
      <c r="PO35" s="18">
        <v>224</v>
      </c>
      <c r="PP35" s="20"/>
      <c r="PQ35" s="18">
        <f>PQ33-PQ34</f>
        <v>184</v>
      </c>
      <c r="PR35" s="18">
        <v>199</v>
      </c>
      <c r="PS35" s="20"/>
      <c r="PT35" s="18">
        <f>PT33-PT34</f>
        <v>184</v>
      </c>
      <c r="PU35" s="18">
        <v>201</v>
      </c>
      <c r="PV35" s="20"/>
      <c r="PW35" s="18">
        <f>PW33-PW34</f>
        <v>184</v>
      </c>
      <c r="PX35" s="18">
        <v>193</v>
      </c>
      <c r="PY35" s="20"/>
      <c r="PZ35" s="18">
        <f>PZ33-PZ34</f>
        <v>184</v>
      </c>
      <c r="QA35" s="18">
        <v>187</v>
      </c>
      <c r="QB35" s="20"/>
      <c r="QC35" s="19"/>
      <c r="QD35" s="18">
        <f>QD33-QD34</f>
        <v>186</v>
      </c>
      <c r="QE35" s="18">
        <v>198</v>
      </c>
      <c r="QF35" s="20"/>
      <c r="QG35" s="18">
        <f>QG33-QG34</f>
        <v>184</v>
      </c>
      <c r="QH35" s="18">
        <v>171</v>
      </c>
      <c r="QI35" s="20"/>
      <c r="QJ35" s="18">
        <f>QJ33-QJ34</f>
        <v>184</v>
      </c>
      <c r="QK35" s="18">
        <v>164</v>
      </c>
      <c r="QL35" s="20"/>
      <c r="QM35" s="18">
        <f>QM33-QM34</f>
        <v>184</v>
      </c>
      <c r="QN35" s="18">
        <v>182</v>
      </c>
      <c r="QO35" s="20"/>
      <c r="QP35" s="18">
        <f>QP33-QP34</f>
        <v>184</v>
      </c>
      <c r="QQ35" s="18">
        <v>173</v>
      </c>
      <c r="QR35" s="20"/>
      <c r="QS35" s="18">
        <f>QS33-QS34</f>
        <v>184</v>
      </c>
      <c r="QT35" s="18">
        <v>177</v>
      </c>
      <c r="QU35" s="20"/>
      <c r="QV35" s="19"/>
      <c r="QW35" s="18">
        <f>QW33-QW34</f>
        <v>186</v>
      </c>
      <c r="QX35" s="18">
        <v>170</v>
      </c>
      <c r="QY35" s="20"/>
      <c r="QZ35" s="18">
        <f>QZ33-QZ34</f>
        <v>174</v>
      </c>
      <c r="RA35" s="18">
        <v>153</v>
      </c>
      <c r="RB35" s="20"/>
      <c r="RC35" s="19"/>
      <c r="RD35" s="18">
        <f>RD33-RD34</f>
        <v>186</v>
      </c>
      <c r="RE35" s="18">
        <v>192</v>
      </c>
      <c r="RF35" s="20"/>
      <c r="RG35" s="18">
        <f>RG33-RG34</f>
        <v>186</v>
      </c>
      <c r="RH35" s="18">
        <v>198</v>
      </c>
      <c r="RI35" s="20"/>
      <c r="RJ35" s="18">
        <f>RJ33-RJ34</f>
        <v>186</v>
      </c>
      <c r="RK35" s="18">
        <v>222</v>
      </c>
      <c r="RL35" s="20"/>
      <c r="RM35" s="19"/>
      <c r="RN35" s="18">
        <f>RN33-RN34</f>
        <v>186</v>
      </c>
      <c r="RO35" s="18">
        <v>189</v>
      </c>
      <c r="RP35" s="20"/>
      <c r="RQ35" s="18">
        <f>RQ33-RQ34</f>
        <v>174</v>
      </c>
      <c r="RR35" s="18">
        <v>179</v>
      </c>
      <c r="RS35" s="20"/>
      <c r="RT35" s="18">
        <f>RT33-RT34</f>
        <v>178</v>
      </c>
      <c r="RU35" s="18">
        <v>172</v>
      </c>
      <c r="RV35" s="20"/>
      <c r="RW35" s="18">
        <f>RW33-RW34</f>
        <v>178</v>
      </c>
      <c r="RX35" s="18">
        <v>183</v>
      </c>
      <c r="RY35" s="20"/>
      <c r="RZ35" s="18">
        <f>RZ33-RZ34</f>
        <v>178</v>
      </c>
      <c r="SA35" s="18">
        <v>192</v>
      </c>
      <c r="SB35" s="20"/>
      <c r="SC35" s="18">
        <f>SC33-SC34</f>
        <v>178</v>
      </c>
      <c r="SD35" s="18">
        <v>183</v>
      </c>
      <c r="SE35" s="20"/>
      <c r="SF35" s="18">
        <f>SF33-SF34</f>
        <v>178</v>
      </c>
      <c r="SG35" s="18">
        <v>303</v>
      </c>
      <c r="SH35" s="20"/>
      <c r="SI35" s="18">
        <f>SI33-SI34</f>
        <v>178</v>
      </c>
      <c r="SJ35" s="18">
        <v>229</v>
      </c>
      <c r="SK35" s="20"/>
      <c r="SL35" s="18">
        <f>SL33-SL34</f>
        <v>215</v>
      </c>
      <c r="SM35" s="18">
        <v>246</v>
      </c>
      <c r="SN35" s="20"/>
      <c r="SO35" s="18">
        <f>SO33-SO34</f>
        <v>235</v>
      </c>
      <c r="SP35" s="18">
        <v>265</v>
      </c>
      <c r="SQ35" s="20"/>
      <c r="SR35" s="19"/>
      <c r="SS35" s="19"/>
      <c r="ST35" s="18">
        <f>ST33-ST34</f>
        <v>386</v>
      </c>
      <c r="SU35" s="18">
        <v>374</v>
      </c>
      <c r="SV35" s="20"/>
      <c r="SW35" s="18">
        <f>SW33-SW34</f>
        <v>386</v>
      </c>
      <c r="SX35" s="18">
        <v>395</v>
      </c>
      <c r="SY35" s="20"/>
      <c r="SZ35" s="18">
        <f>SZ33-SZ34</f>
        <v>366</v>
      </c>
      <c r="TA35" s="18">
        <v>284</v>
      </c>
      <c r="TB35" s="20"/>
      <c r="TC35" s="18">
        <f>TC33-TC34</f>
        <v>353</v>
      </c>
      <c r="TD35" s="18">
        <v>236</v>
      </c>
      <c r="TE35" s="20"/>
      <c r="TF35" s="18">
        <f>TF33-TF34</f>
        <v>327</v>
      </c>
      <c r="TG35" s="18">
        <v>209</v>
      </c>
      <c r="TH35" s="20"/>
      <c r="TI35" s="18">
        <f>TI33-TI34</f>
        <v>299</v>
      </c>
      <c r="TJ35" s="18">
        <v>197</v>
      </c>
      <c r="TK35" s="20"/>
      <c r="TL35" s="18">
        <f>TL33-TL34</f>
        <v>285</v>
      </c>
      <c r="TM35" s="18">
        <v>168</v>
      </c>
      <c r="TN35" s="20"/>
      <c r="TO35" s="18">
        <f>TO33-TO34</f>
        <v>261</v>
      </c>
      <c r="TP35" s="18">
        <v>164</v>
      </c>
      <c r="TQ35" s="20"/>
      <c r="TR35" s="19"/>
      <c r="TS35" s="18">
        <f>TS33-TS34</f>
        <v>214</v>
      </c>
      <c r="TT35" s="18">
        <v>157</v>
      </c>
      <c r="TU35" s="20"/>
      <c r="TV35" s="18">
        <f>TV33-TV34</f>
        <v>201</v>
      </c>
      <c r="TW35" s="18">
        <v>132</v>
      </c>
      <c r="TX35" s="20"/>
      <c r="TY35" s="18">
        <f>TY33-TY34</f>
        <v>181</v>
      </c>
      <c r="TZ35" s="18">
        <v>156</v>
      </c>
      <c r="UA35" s="20"/>
      <c r="UB35" s="18">
        <f>UB33-UB34</f>
        <v>181</v>
      </c>
      <c r="UC35" s="18">
        <v>166</v>
      </c>
      <c r="UD35" s="20"/>
      <c r="UE35" s="18">
        <f>UE33-UE34</f>
        <v>181</v>
      </c>
      <c r="UF35" s="18">
        <v>152</v>
      </c>
      <c r="UG35" s="20"/>
      <c r="UH35" s="18">
        <f>UH33-UH34</f>
        <v>181</v>
      </c>
      <c r="UI35" s="18">
        <v>153</v>
      </c>
      <c r="UJ35" s="20"/>
      <c r="UK35" s="19"/>
      <c r="UL35" s="19"/>
      <c r="UM35" s="18">
        <f>UM33-UM34</f>
        <v>181</v>
      </c>
      <c r="UN35" s="18">
        <v>188</v>
      </c>
      <c r="UO35" s="20"/>
      <c r="UP35" s="18">
        <f>UP33-UP34</f>
        <v>181</v>
      </c>
      <c r="UQ35" s="18">
        <v>176</v>
      </c>
      <c r="UR35" s="20"/>
      <c r="US35" s="18">
        <f>US33-US34</f>
        <v>181</v>
      </c>
      <c r="UT35" s="18">
        <v>181</v>
      </c>
      <c r="UU35" s="20"/>
      <c r="UV35" s="18">
        <f>UV33-UV34</f>
        <v>181</v>
      </c>
      <c r="UW35" s="18">
        <v>167</v>
      </c>
      <c r="UX35" s="20"/>
      <c r="UY35" s="18">
        <f>UY33-UY34</f>
        <v>181</v>
      </c>
      <c r="UZ35" s="18">
        <v>159</v>
      </c>
      <c r="VA35" s="20"/>
      <c r="VB35" s="19"/>
      <c r="VC35" s="18">
        <f>VC33-VC34</f>
        <v>181</v>
      </c>
      <c r="VD35" s="18">
        <v>206</v>
      </c>
      <c r="VE35" s="20"/>
      <c r="VF35" s="18">
        <f>VF33-VF34</f>
        <v>181</v>
      </c>
      <c r="VG35" s="18">
        <v>205</v>
      </c>
      <c r="VH35" s="20"/>
      <c r="VI35" s="18">
        <f>VI33-VI34</f>
        <v>181</v>
      </c>
      <c r="VJ35" s="18">
        <v>224</v>
      </c>
      <c r="VK35" s="20"/>
      <c r="VL35" s="18">
        <f>VL33-VL34</f>
        <v>188</v>
      </c>
      <c r="VM35" s="18">
        <v>227</v>
      </c>
      <c r="VN35" s="20"/>
      <c r="VO35" s="18">
        <f>VO33-VO34</f>
        <v>188</v>
      </c>
      <c r="VP35" s="18">
        <v>218</v>
      </c>
      <c r="VQ35" s="20"/>
      <c r="VR35" s="18">
        <f>VR33-VR34</f>
        <v>188</v>
      </c>
      <c r="VS35" s="18">
        <v>211</v>
      </c>
      <c r="VT35" s="20"/>
      <c r="VU35" s="19"/>
      <c r="VV35" s="19"/>
      <c r="VW35" s="18">
        <f>VW33-VW34</f>
        <v>196</v>
      </c>
      <c r="VX35" s="18">
        <v>229</v>
      </c>
      <c r="VY35" s="20"/>
      <c r="VZ35" s="18">
        <f>VZ33-VZ34</f>
        <v>201</v>
      </c>
      <c r="WA35" s="18">
        <v>229</v>
      </c>
      <c r="WB35" s="20"/>
      <c r="WC35" s="18">
        <f>WC33-WC34</f>
        <v>201</v>
      </c>
      <c r="WD35" s="18">
        <v>229</v>
      </c>
      <c r="WE35" s="20"/>
      <c r="WF35" s="18">
        <f>WF33-WF34</f>
        <v>201</v>
      </c>
      <c r="WG35" s="18">
        <v>216</v>
      </c>
      <c r="WH35" s="20"/>
      <c r="WI35" s="18">
        <f>WI33-WI34</f>
        <v>201</v>
      </c>
      <c r="WJ35" s="18">
        <v>211</v>
      </c>
      <c r="WK35" s="20"/>
      <c r="WL35" s="18">
        <f>WL33-WL34</f>
        <v>245</v>
      </c>
      <c r="WM35" s="18">
        <v>331</v>
      </c>
      <c r="WN35" s="20"/>
      <c r="WO35" s="18">
        <f>WO33-WO34</f>
        <v>201</v>
      </c>
      <c r="WP35" s="18">
        <v>223</v>
      </c>
      <c r="WQ35" s="20"/>
      <c r="WR35" s="18">
        <f>WR33-WR34</f>
        <v>201</v>
      </c>
      <c r="WS35" s="18">
        <v>204</v>
      </c>
      <c r="WT35" s="20"/>
      <c r="WU35" s="18">
        <f>WU33-WU34</f>
        <v>201</v>
      </c>
      <c r="WV35" s="18">
        <v>201</v>
      </c>
      <c r="WW35" s="20"/>
      <c r="WX35" s="18">
        <f>WX33-WX34</f>
        <v>185</v>
      </c>
      <c r="WY35" s="18">
        <v>192</v>
      </c>
      <c r="WZ35" s="20"/>
      <c r="XA35" s="18">
        <f>XA33-XA34</f>
        <v>184</v>
      </c>
      <c r="XB35" s="18">
        <v>195</v>
      </c>
      <c r="XC35" s="20"/>
      <c r="XD35" s="18">
        <f>XD33-XD34</f>
        <v>184</v>
      </c>
      <c r="XE35" s="18">
        <v>288</v>
      </c>
      <c r="XF35" s="20"/>
      <c r="XG35" s="19"/>
      <c r="XH35" s="18">
        <f>XH33-XH34</f>
        <v>184</v>
      </c>
      <c r="XI35" s="18">
        <v>289</v>
      </c>
      <c r="XJ35" s="20"/>
      <c r="XK35" s="18">
        <f>XK33-XK34</f>
        <v>184</v>
      </c>
      <c r="XL35" s="18">
        <v>296</v>
      </c>
      <c r="XM35" s="20"/>
      <c r="XN35" s="18">
        <f>XN33-XN34</f>
        <v>184</v>
      </c>
      <c r="XO35" s="18">
        <v>288</v>
      </c>
      <c r="XP35" s="20"/>
      <c r="XQ35" s="18">
        <f>XQ33-XQ34</f>
        <v>329</v>
      </c>
      <c r="XR35" s="18">
        <v>286</v>
      </c>
      <c r="XS35" s="20"/>
      <c r="XT35" s="18">
        <f>XT33-XT34</f>
        <v>287</v>
      </c>
      <c r="XU35" s="18">
        <v>279</v>
      </c>
      <c r="XV35" s="20"/>
      <c r="XW35" s="18">
        <f>XW33-XW34</f>
        <v>287</v>
      </c>
      <c r="XX35" s="18">
        <v>294</v>
      </c>
      <c r="XY35" s="20"/>
      <c r="XZ35" s="18">
        <f>XZ33-XZ34</f>
        <v>287</v>
      </c>
      <c r="YA35" s="18">
        <v>488</v>
      </c>
      <c r="YB35" s="20"/>
      <c r="YC35" s="18">
        <f>YC33-YC34</f>
        <v>287</v>
      </c>
      <c r="YD35" s="18">
        <v>312</v>
      </c>
      <c r="YE35" s="20"/>
      <c r="YF35" s="18">
        <f>YF33-YF34</f>
        <v>287</v>
      </c>
      <c r="YG35" s="18">
        <v>299</v>
      </c>
      <c r="YH35" s="20"/>
      <c r="YI35" s="18">
        <f>YI33-YI34</f>
        <v>287</v>
      </c>
      <c r="YJ35" s="18">
        <v>309</v>
      </c>
      <c r="YK35" s="20"/>
      <c r="YL35" s="18">
        <f>YL33-YL34</f>
        <v>305</v>
      </c>
      <c r="YM35" s="18">
        <v>320</v>
      </c>
      <c r="YN35" s="20"/>
      <c r="YO35" s="18">
        <f>YO33-YO34</f>
        <v>305</v>
      </c>
      <c r="YP35" s="18">
        <v>320</v>
      </c>
      <c r="YQ35" s="20"/>
      <c r="YR35" s="18">
        <f>YR33-YR34</f>
        <v>305</v>
      </c>
      <c r="YS35" s="18">
        <v>319</v>
      </c>
      <c r="YT35" s="20"/>
      <c r="YU35" s="19"/>
      <c r="YV35" s="18">
        <f>YV33-YV34</f>
        <v>305</v>
      </c>
      <c r="YW35" s="18">
        <v>312</v>
      </c>
      <c r="YX35" s="20"/>
      <c r="YY35" s="18">
        <f>YY33-YY34</f>
        <v>305</v>
      </c>
      <c r="YZ35" s="18">
        <v>301</v>
      </c>
      <c r="ZA35" s="20"/>
      <c r="ZB35" s="18">
        <f>ZB33-ZB34</f>
        <v>305</v>
      </c>
      <c r="ZC35" s="18">
        <v>295</v>
      </c>
      <c r="ZD35" s="20"/>
      <c r="ZE35" s="18">
        <f>ZE33-ZE34</f>
        <v>305</v>
      </c>
      <c r="ZF35" s="18">
        <v>283</v>
      </c>
      <c r="ZG35" s="20"/>
      <c r="ZH35" s="18">
        <f>ZH33-ZH34</f>
        <v>305</v>
      </c>
      <c r="ZI35" s="18">
        <v>250</v>
      </c>
      <c r="ZJ35" s="20"/>
      <c r="ZK35" s="18">
        <f>ZK33-ZK34</f>
        <v>305</v>
      </c>
      <c r="ZL35" s="18">
        <v>242</v>
      </c>
      <c r="ZM35" s="20"/>
      <c r="ZN35" s="18">
        <f>ZN33-ZN34</f>
        <v>305</v>
      </c>
      <c r="ZO35" s="18">
        <v>357</v>
      </c>
      <c r="ZP35" s="20"/>
      <c r="ZQ35" s="18">
        <f>ZQ33-ZQ34</f>
        <v>305</v>
      </c>
      <c r="ZR35" s="18">
        <v>259</v>
      </c>
      <c r="ZS35" s="20"/>
      <c r="ZT35" s="18">
        <f>ZT33-ZT34</f>
        <v>295</v>
      </c>
      <c r="ZU35" s="18">
        <v>244</v>
      </c>
      <c r="ZV35" s="20"/>
      <c r="ZW35" s="18">
        <f>ZW33-ZW34</f>
        <v>285</v>
      </c>
      <c r="ZX35" s="18">
        <v>227</v>
      </c>
      <c r="ZY35" s="20"/>
      <c r="ZZ35" s="18">
        <f>ZZ33-ZZ34</f>
        <v>285</v>
      </c>
      <c r="AAA35" s="18">
        <v>228</v>
      </c>
      <c r="AAB35" s="20"/>
      <c r="AAC35" s="18">
        <f>AAC33-AAC34</f>
        <v>275</v>
      </c>
      <c r="AAD35" s="18">
        <v>212</v>
      </c>
      <c r="AAE35" s="20"/>
      <c r="AAF35" s="18">
        <f>AAF33-AAF34</f>
        <v>275</v>
      </c>
      <c r="AAG35" s="18">
        <v>233</v>
      </c>
      <c r="AAH35" s="20"/>
      <c r="AAI35" s="19"/>
      <c r="AAJ35" s="18">
        <f>AAJ33-AAJ34</f>
        <v>275</v>
      </c>
      <c r="AAK35" s="18">
        <v>256</v>
      </c>
      <c r="AAL35" s="20"/>
      <c r="AAM35" s="18">
        <f>AAM33-AAM34</f>
        <v>275</v>
      </c>
      <c r="AAN35" s="18">
        <v>253</v>
      </c>
      <c r="AAO35" s="20"/>
      <c r="AAP35" s="18">
        <f>AAP33-AAP34</f>
        <v>275</v>
      </c>
      <c r="AAQ35" s="18">
        <v>256</v>
      </c>
      <c r="AAR35" s="20"/>
      <c r="AAS35" s="18">
        <f>AAS33-AAS34</f>
        <v>275</v>
      </c>
      <c r="AAT35" s="18">
        <v>252</v>
      </c>
      <c r="AAU35" s="20"/>
      <c r="AAV35" s="18">
        <f>AAV33-AAV34</f>
        <v>275</v>
      </c>
      <c r="AAW35" s="18">
        <v>258</v>
      </c>
      <c r="AAX35" s="20"/>
      <c r="AAY35" s="18">
        <f>AAY33-AAY34</f>
        <v>275</v>
      </c>
      <c r="AAZ35" s="18">
        <v>256</v>
      </c>
      <c r="ABA35" s="20"/>
      <c r="ABB35" s="19"/>
      <c r="ABC35" s="18">
        <f>ABC33-ABC34</f>
        <v>275</v>
      </c>
      <c r="ABD35" s="18">
        <v>240</v>
      </c>
      <c r="ABE35" s="20"/>
      <c r="ABF35" s="18">
        <f>ABF33-ABF34</f>
        <v>275</v>
      </c>
      <c r="ABG35" s="18">
        <v>244</v>
      </c>
      <c r="ABH35" s="20"/>
      <c r="ABI35" s="18">
        <f>ABI33-ABI34</f>
        <v>275</v>
      </c>
      <c r="ABJ35" s="18">
        <v>238</v>
      </c>
      <c r="ABK35" s="20"/>
      <c r="ABL35" s="18">
        <f>ABL33-ABL34</f>
        <v>265</v>
      </c>
      <c r="ABM35" s="18">
        <v>232</v>
      </c>
      <c r="ABN35" s="20"/>
      <c r="ABO35" s="18">
        <f>ABO33-ABO34</f>
        <v>245</v>
      </c>
      <c r="ABP35" s="18">
        <v>224</v>
      </c>
      <c r="ABQ35" s="20"/>
      <c r="ABR35" s="18">
        <f>ABR33-ABR34</f>
        <v>245</v>
      </c>
      <c r="ABS35" s="18">
        <v>215</v>
      </c>
      <c r="ABT35" s="20"/>
      <c r="ABU35" s="19"/>
      <c r="ABV35" s="18">
        <f>ABV33-ABV34</f>
        <v>245</v>
      </c>
      <c r="ABW35" s="18">
        <v>224</v>
      </c>
      <c r="ABX35" s="20"/>
      <c r="ABY35" s="18">
        <f>ABY33-ABY34</f>
        <v>245</v>
      </c>
      <c r="ABZ35" s="18">
        <v>215</v>
      </c>
      <c r="ACA35" s="20"/>
      <c r="ACB35" s="18">
        <f>ACB33-ACB34</f>
        <v>215</v>
      </c>
      <c r="ACC35" s="18">
        <v>204</v>
      </c>
      <c r="ACD35" s="20"/>
      <c r="ACE35" s="18">
        <f>ACE33-ACE34</f>
        <v>195</v>
      </c>
      <c r="ACF35" s="18">
        <v>199</v>
      </c>
      <c r="ACG35" s="20"/>
      <c r="ACH35" s="18">
        <f>ACH33-ACH34</f>
        <v>165</v>
      </c>
      <c r="ACI35" s="18">
        <v>186</v>
      </c>
      <c r="ACJ35" s="20"/>
      <c r="ACK35" s="18">
        <f>ACK33-ACK34</f>
        <v>165</v>
      </c>
      <c r="ACL35" s="18">
        <v>177</v>
      </c>
      <c r="ACM35" s="20"/>
      <c r="ACN35" s="19"/>
      <c r="ACO35" s="18">
        <f>ACO33-ACO34</f>
        <v>165</v>
      </c>
      <c r="ACP35" s="18">
        <v>194</v>
      </c>
      <c r="ACQ35" s="20"/>
      <c r="ACR35" s="18">
        <f>ACR33-ACR34</f>
        <v>155</v>
      </c>
      <c r="ACS35" s="18">
        <v>190</v>
      </c>
      <c r="ACT35" s="20"/>
      <c r="ACU35" s="18">
        <f>ACU33-ACU34</f>
        <v>145</v>
      </c>
      <c r="ACV35" s="18">
        <v>156</v>
      </c>
      <c r="ACW35" s="20"/>
      <c r="ACX35" s="18">
        <f>ACX33-ACX34</f>
        <v>145</v>
      </c>
      <c r="ACY35" s="18">
        <v>190</v>
      </c>
      <c r="ACZ35" s="20"/>
      <c r="ADA35" s="18">
        <f>ADA33-ADA34</f>
        <v>145</v>
      </c>
      <c r="ADB35" s="18">
        <v>167</v>
      </c>
      <c r="ADC35" s="20"/>
      <c r="ADD35" s="18">
        <f>ADD33-ADD34</f>
        <v>145</v>
      </c>
      <c r="ADE35" s="18">
        <v>170</v>
      </c>
      <c r="ADF35" s="20"/>
      <c r="ADG35" s="19"/>
      <c r="ADH35" s="18">
        <f>ADH33-ADH34</f>
        <v>145</v>
      </c>
      <c r="ADI35" s="18">
        <v>175</v>
      </c>
      <c r="ADJ35" s="20"/>
      <c r="ADK35" s="18">
        <f>ADK33-ADK34</f>
        <v>145</v>
      </c>
      <c r="ADL35" s="18">
        <v>172</v>
      </c>
      <c r="ADM35" s="20"/>
      <c r="ADN35" s="18">
        <f>ADN33-ADN34</f>
        <v>145</v>
      </c>
      <c r="ADO35" s="18">
        <v>165</v>
      </c>
      <c r="ADP35" s="20"/>
      <c r="ADQ35" s="18">
        <f>ADQ33-ADQ34</f>
        <v>185</v>
      </c>
      <c r="ADR35" s="18">
        <v>243</v>
      </c>
      <c r="ADS35" s="20"/>
      <c r="ADT35" s="18">
        <f>ADT33-ADT34</f>
        <v>145</v>
      </c>
      <c r="ADU35" s="18">
        <v>258</v>
      </c>
      <c r="ADV35" s="20"/>
      <c r="ADW35" s="19"/>
      <c r="ADX35" s="19"/>
      <c r="ADY35" s="19"/>
      <c r="ADZ35" s="18">
        <f>ADZ33-ADZ34</f>
        <v>375</v>
      </c>
      <c r="AEA35" s="18">
        <v>316</v>
      </c>
      <c r="AEB35" s="20"/>
      <c r="AEC35" s="18">
        <f>AEC33-AEC34</f>
        <v>375</v>
      </c>
      <c r="AED35" s="18">
        <v>334</v>
      </c>
      <c r="AEE35" s="20"/>
      <c r="AEF35" s="18">
        <f>AEF33-AEF34</f>
        <v>375</v>
      </c>
      <c r="AEG35" s="18">
        <v>338</v>
      </c>
      <c r="AEH35" s="20"/>
      <c r="AEI35" s="18">
        <f>AEI33-AEI34</f>
        <v>375</v>
      </c>
      <c r="AEJ35" s="19"/>
      <c r="AEK35" s="20"/>
      <c r="AEL35" s="18">
        <f>AEL33-AEL34</f>
        <v>319</v>
      </c>
      <c r="AEM35" s="18">
        <v>298</v>
      </c>
      <c r="AEN35" s="20"/>
      <c r="AEO35" s="19"/>
      <c r="AEP35" s="18">
        <f>AEP33-AEP34</f>
        <v>345</v>
      </c>
      <c r="AEQ35" s="18">
        <v>303</v>
      </c>
      <c r="AER35" s="20"/>
      <c r="AES35" s="18">
        <f>AES33-AES34</f>
        <v>310</v>
      </c>
      <c r="AET35" s="18">
        <v>256</v>
      </c>
      <c r="AEU35" s="20"/>
      <c r="AEV35" s="18">
        <f>AEV33-AEV34</f>
        <v>290</v>
      </c>
      <c r="AEW35" s="18">
        <v>256</v>
      </c>
      <c r="AEX35" s="20"/>
      <c r="AEY35" s="18">
        <f>AEY33-AEY34</f>
        <v>290</v>
      </c>
      <c r="AEZ35" s="18">
        <v>272</v>
      </c>
      <c r="AFA35" s="20"/>
      <c r="AFB35" s="18">
        <f>AFB33-AFB34</f>
        <v>280</v>
      </c>
      <c r="AFC35" s="18">
        <v>248</v>
      </c>
      <c r="AFD35" s="20"/>
      <c r="AFE35" s="18">
        <f>AFE33-AFE34</f>
        <v>240</v>
      </c>
      <c r="AFF35" s="18">
        <v>244</v>
      </c>
      <c r="AFG35" s="20"/>
      <c r="AFH35" s="19"/>
      <c r="AFI35" s="18">
        <f>AFI33-AFI34</f>
        <v>225</v>
      </c>
      <c r="AFJ35" s="18">
        <v>239</v>
      </c>
      <c r="AFK35" s="20"/>
      <c r="AFL35" s="18">
        <f>AFL33-AFL34</f>
        <v>215</v>
      </c>
      <c r="AFM35" s="18">
        <v>186</v>
      </c>
      <c r="AFN35" s="20"/>
      <c r="AFO35" s="18">
        <f>AFO33-AFO34</f>
        <v>195</v>
      </c>
      <c r="AFP35" s="18">
        <v>157</v>
      </c>
      <c r="AFQ35" s="20"/>
      <c r="AFR35" s="18">
        <f>AFR33-AFR34</f>
        <v>195</v>
      </c>
      <c r="AFS35" s="18">
        <v>147</v>
      </c>
      <c r="AFT35" s="20"/>
      <c r="AFU35" s="18">
        <f>AFU33-AFU34</f>
        <v>195</v>
      </c>
      <c r="AFV35" s="18">
        <v>150</v>
      </c>
      <c r="AFW35" s="20"/>
      <c r="AFX35" s="18">
        <f>AFX33-AFX34</f>
        <v>195</v>
      </c>
      <c r="AFY35" s="18">
        <v>147</v>
      </c>
      <c r="AFZ35" s="20"/>
      <c r="AGA35" s="18">
        <f>AGA33-AGA34</f>
        <v>395</v>
      </c>
      <c r="AGB35" s="18">
        <v>392</v>
      </c>
      <c r="AGC35" s="20"/>
      <c r="AGD35" s="18">
        <f>AGD33-AGD34</f>
        <v>195</v>
      </c>
      <c r="AGE35" s="18">
        <v>177</v>
      </c>
      <c r="AGF35" s="20"/>
      <c r="AGG35" s="18">
        <f>AGG33-AGG34</f>
        <v>195</v>
      </c>
      <c r="AGH35" s="18">
        <v>168</v>
      </c>
      <c r="AGI35" s="20"/>
      <c r="AGJ35" s="18">
        <f>AGJ33-AGJ34</f>
        <v>195</v>
      </c>
      <c r="AGK35" s="18">
        <v>167</v>
      </c>
      <c r="AGL35" s="20"/>
      <c r="AGM35" s="18">
        <f>AGM33-AGM34</f>
        <v>195</v>
      </c>
      <c r="AGN35" s="18">
        <v>159</v>
      </c>
      <c r="AGO35" s="20"/>
      <c r="AGP35" s="18">
        <f>AGP33-AGP34</f>
        <v>195</v>
      </c>
      <c r="AGQ35" s="18">
        <v>154</v>
      </c>
      <c r="AGR35" s="20"/>
      <c r="AGS35" s="18">
        <f>AGS33-AGS34</f>
        <v>235</v>
      </c>
      <c r="AGT35" s="18">
        <v>230</v>
      </c>
      <c r="AGU35" s="20"/>
      <c r="AGV35" s="19"/>
      <c r="AGW35" s="18">
        <f>AGW33-AGW34</f>
        <v>225</v>
      </c>
      <c r="AGX35" s="18">
        <v>248</v>
      </c>
      <c r="AGY35" s="20"/>
      <c r="AGZ35" s="18">
        <f>AGZ33-AGZ34</f>
        <v>195</v>
      </c>
      <c r="AHA35" s="18">
        <v>211</v>
      </c>
      <c r="AHB35" s="20"/>
      <c r="AHC35" s="18">
        <f>AHC33-AHC34</f>
        <v>195</v>
      </c>
      <c r="AHD35" s="18">
        <v>206</v>
      </c>
      <c r="AHE35" s="20"/>
      <c r="AHF35" s="18">
        <f>AHF33-AHF34</f>
        <v>195</v>
      </c>
      <c r="AHG35" s="18">
        <v>240</v>
      </c>
      <c r="AHH35" s="20"/>
      <c r="AHI35" s="18">
        <f>AHI33-AHI34</f>
        <v>195</v>
      </c>
      <c r="AHJ35" s="18">
        <v>240</v>
      </c>
      <c r="AHK35" s="20"/>
      <c r="AHL35" s="18">
        <f>AHL33-AHL34</f>
        <v>195</v>
      </c>
      <c r="AHM35" s="18">
        <v>222</v>
      </c>
      <c r="AHN35" s="20"/>
      <c r="AHO35" s="19"/>
      <c r="AHP35" s="18">
        <f>AHP33-AHP34</f>
        <v>195</v>
      </c>
      <c r="AHQ35" s="18">
        <v>239</v>
      </c>
      <c r="AHR35" s="20"/>
      <c r="AHS35" s="18">
        <f>AHS33-AHS34</f>
        <v>195</v>
      </c>
      <c r="AHT35" s="18">
        <v>252</v>
      </c>
      <c r="AHU35" s="20"/>
      <c r="AHV35" s="18">
        <f>AHV33-AHV34</f>
        <v>195</v>
      </c>
      <c r="AHW35" s="18">
        <v>269</v>
      </c>
      <c r="AHX35" s="20"/>
      <c r="AHY35" s="18">
        <f>AHY33-AHY34</f>
        <v>225</v>
      </c>
      <c r="AHZ35" s="18">
        <v>387</v>
      </c>
      <c r="AIA35" s="20"/>
      <c r="AIB35" s="18">
        <f>AIB33-AIB34</f>
        <v>225</v>
      </c>
      <c r="AIC35" s="18">
        <v>492</v>
      </c>
      <c r="AID35" s="20"/>
      <c r="AIE35" s="19"/>
      <c r="AIF35" s="19"/>
      <c r="AIG35" s="18">
        <f>AIG33-AIG34</f>
        <v>540</v>
      </c>
      <c r="AIH35" s="18">
        <v>514</v>
      </c>
      <c r="AII35" s="20"/>
      <c r="AIJ35" s="18">
        <f>AIJ33-AIJ34</f>
        <v>500</v>
      </c>
      <c r="AIK35" s="18">
        <v>441</v>
      </c>
      <c r="AIL35" s="20"/>
      <c r="AIM35" s="18">
        <f>AIM33-AIM34</f>
        <v>430</v>
      </c>
      <c r="AIN35" s="18">
        <v>385</v>
      </c>
      <c r="AIO35" s="20"/>
      <c r="AIP35" s="18">
        <f>AIP33-AIP34</f>
        <v>430</v>
      </c>
      <c r="AIQ35" s="18">
        <v>361</v>
      </c>
      <c r="AIR35" s="20"/>
      <c r="AIS35" s="19"/>
      <c r="AIT35" s="18">
        <f>AIT33-AIT34</f>
        <v>430</v>
      </c>
      <c r="AIU35" s="18">
        <v>399</v>
      </c>
      <c r="AIV35" s="20"/>
      <c r="AIW35" s="18">
        <f>AIW33-AIW34</f>
        <v>430</v>
      </c>
      <c r="AIX35" s="18">
        <v>490</v>
      </c>
      <c r="AIY35" s="20"/>
      <c r="AIZ35" s="18">
        <f>AIZ33-AIZ34</f>
        <v>370</v>
      </c>
      <c r="AJA35" s="18">
        <v>271</v>
      </c>
      <c r="AJB35" s="20"/>
      <c r="AJC35" s="18">
        <f>AJC33-AJC34</f>
        <v>360</v>
      </c>
      <c r="AJD35" s="18">
        <v>221</v>
      </c>
      <c r="AJE35" s="20"/>
      <c r="AJF35" s="18">
        <f>AJF33-AJF34</f>
        <v>300</v>
      </c>
      <c r="AJG35" s="18">
        <v>201</v>
      </c>
      <c r="AJH35" s="20"/>
      <c r="AJI35" s="18">
        <f>AJI33-AJI34</f>
        <v>280</v>
      </c>
      <c r="AJJ35" s="18">
        <v>201</v>
      </c>
      <c r="AJK35" s="20"/>
      <c r="AJL35" s="18">
        <f>AJL33-AJL34</f>
        <v>260</v>
      </c>
      <c r="AJM35" s="18">
        <v>186</v>
      </c>
      <c r="AJN35" s="20"/>
      <c r="AJO35" s="18">
        <f>AJO33-AJO34</f>
        <v>210</v>
      </c>
      <c r="AJP35" s="18">
        <v>161</v>
      </c>
      <c r="AJQ35" s="20"/>
      <c r="AJR35" s="19"/>
      <c r="AJS35" s="18">
        <f>AJS33-AJS34</f>
        <v>200</v>
      </c>
      <c r="AJT35" s="18">
        <v>175</v>
      </c>
      <c r="AJU35" s="20"/>
      <c r="AJV35" s="18">
        <f>AJV33-AJV34</f>
        <v>200</v>
      </c>
      <c r="AJW35" s="18">
        <v>297</v>
      </c>
      <c r="AJX35" s="20"/>
      <c r="AJY35" s="18">
        <f>AJY33-AJY34</f>
        <v>200</v>
      </c>
      <c r="AJZ35" s="18">
        <v>182</v>
      </c>
      <c r="AKA35" s="20"/>
      <c r="AKB35" s="18">
        <f>AKB33-AKB34</f>
        <v>200</v>
      </c>
      <c r="AKC35" s="18">
        <v>190</v>
      </c>
      <c r="AKD35" s="20"/>
      <c r="AKE35" s="18">
        <f>AKE33-AKE34</f>
        <v>200</v>
      </c>
      <c r="AKF35" s="18">
        <v>189</v>
      </c>
      <c r="AKG35" s="20"/>
      <c r="AKH35" s="18">
        <f>AKH33-AKH34</f>
        <v>195</v>
      </c>
      <c r="AKI35" s="18">
        <v>177</v>
      </c>
      <c r="AKJ35" s="20"/>
      <c r="AKK35" s="19"/>
      <c r="AKL35" s="18">
        <f>AKL33-AKL34</f>
        <v>200</v>
      </c>
      <c r="AKM35" s="18">
        <v>264</v>
      </c>
      <c r="AKN35" s="20"/>
      <c r="AKO35" s="18">
        <f>AKO33-AKO34</f>
        <v>200</v>
      </c>
      <c r="AKP35" s="18">
        <v>267</v>
      </c>
      <c r="AKQ35" s="20"/>
      <c r="AKR35" s="18">
        <f>AKR33-AKR34</f>
        <v>200</v>
      </c>
      <c r="AKS35" s="18">
        <v>173</v>
      </c>
      <c r="AKT35" s="20"/>
      <c r="AKU35" s="18">
        <f>AKU33-AKU34</f>
        <v>190</v>
      </c>
      <c r="AKV35" s="18">
        <v>161</v>
      </c>
      <c r="AKW35" s="20"/>
      <c r="AKX35" s="18">
        <f>AKX33-AKX34</f>
        <v>190</v>
      </c>
      <c r="AKY35" s="18">
        <v>158</v>
      </c>
      <c r="AKZ35" s="20"/>
      <c r="ALA35" s="18">
        <f>ALA33-ALA34</f>
        <v>190</v>
      </c>
      <c r="ALB35" s="18">
        <v>176</v>
      </c>
      <c r="ALC35" s="20"/>
      <c r="ALD35" s="19"/>
      <c r="ALE35" s="18">
        <f>ALE33-ALE34</f>
        <v>180</v>
      </c>
      <c r="ALF35" s="18">
        <v>197</v>
      </c>
      <c r="ALG35" s="20"/>
      <c r="ALH35" s="18">
        <f>ALH33-ALH34</f>
        <v>190</v>
      </c>
      <c r="ALI35" s="18">
        <v>156</v>
      </c>
      <c r="ALJ35" s="20"/>
      <c r="ALK35" s="18">
        <f>ALK33-ALK34</f>
        <v>190</v>
      </c>
      <c r="ALL35" s="18">
        <v>168</v>
      </c>
      <c r="ALM35" s="20"/>
      <c r="ALN35" s="18">
        <f>ALN33-ALN34</f>
        <v>190</v>
      </c>
      <c r="ALO35" s="18">
        <v>166</v>
      </c>
      <c r="ALP35" s="20"/>
      <c r="ALQ35" s="18">
        <f>ALQ33-ALQ34</f>
        <v>190</v>
      </c>
      <c r="ALR35" s="18">
        <v>154</v>
      </c>
      <c r="ALS35" s="20"/>
      <c r="ALT35" s="18">
        <f>ALT33-ALT34</f>
        <v>190</v>
      </c>
      <c r="ALU35" s="18">
        <v>168</v>
      </c>
      <c r="ALV35" s="20"/>
      <c r="ALW35" s="19"/>
      <c r="ALX35" s="18">
        <f>ALX33-ALX34</f>
        <v>180</v>
      </c>
      <c r="ALY35" s="18">
        <v>188</v>
      </c>
      <c r="ALZ35" s="20"/>
      <c r="AMA35" s="18">
        <f>AMA33-AMA34</f>
        <v>190</v>
      </c>
      <c r="AMB35" s="18">
        <v>183</v>
      </c>
      <c r="AMC35" s="20"/>
      <c r="AMD35" s="18">
        <f>AMD33-AMD34</f>
        <v>190</v>
      </c>
      <c r="AME35" s="18">
        <v>174</v>
      </c>
      <c r="AMF35" s="20"/>
      <c r="AMG35" s="18">
        <f>AMG33-AMG34</f>
        <v>190</v>
      </c>
      <c r="AMH35" s="18">
        <v>147</v>
      </c>
      <c r="AMI35" s="20"/>
      <c r="AMJ35" s="18">
        <f>AMJ33-AMJ34</f>
        <v>190</v>
      </c>
      <c r="AMK35" s="18">
        <v>148</v>
      </c>
      <c r="AML35" s="20"/>
      <c r="AMM35" s="18">
        <f>AMM33-AMM34</f>
        <v>190</v>
      </c>
      <c r="AMN35" s="18">
        <v>143</v>
      </c>
      <c r="AMO35" s="20"/>
      <c r="AMP35" s="19"/>
      <c r="AMQ35" s="18">
        <f>AMQ33-AMQ34</f>
        <v>180</v>
      </c>
      <c r="AMR35" s="18">
        <v>198</v>
      </c>
      <c r="AMS35" s="20"/>
      <c r="AMT35" s="18">
        <f>AMT33-AMT34</f>
        <v>190</v>
      </c>
      <c r="AMU35" s="18">
        <v>170</v>
      </c>
      <c r="AMV35" s="20"/>
      <c r="AMW35" s="18">
        <f>AMW33-AMW34</f>
        <v>190</v>
      </c>
      <c r="AMX35" s="18">
        <v>160</v>
      </c>
      <c r="AMY35" s="20"/>
      <c r="AMZ35" s="18">
        <f>AMZ33-AMZ34</f>
        <v>190</v>
      </c>
      <c r="ANA35" s="18">
        <v>154</v>
      </c>
      <c r="ANB35" s="20"/>
      <c r="ANC35" s="18">
        <f>ANC33-ANC34</f>
        <v>190</v>
      </c>
      <c r="AND35" s="18">
        <v>200</v>
      </c>
      <c r="ANE35" s="20"/>
      <c r="ANF35" s="18">
        <f>ANF33-ANF34</f>
        <v>190</v>
      </c>
      <c r="ANG35" s="18">
        <v>172</v>
      </c>
      <c r="ANH35" s="20"/>
      <c r="ANI35" s="19"/>
      <c r="ANJ35" s="18">
        <f>ANJ33-ANJ34</f>
        <v>180</v>
      </c>
      <c r="ANK35" s="18">
        <v>195</v>
      </c>
      <c r="ANL35" s="20"/>
      <c r="ANM35" s="18">
        <f>ANM33-ANM34</f>
        <v>190</v>
      </c>
      <c r="ANN35" s="18">
        <v>196</v>
      </c>
      <c r="ANO35" s="20"/>
      <c r="ANP35" s="18">
        <f>ANP33-ANP34</f>
        <v>190</v>
      </c>
      <c r="ANQ35" s="18">
        <v>195</v>
      </c>
      <c r="ANR35" s="20"/>
      <c r="ANS35" s="19"/>
      <c r="ANT35" s="18">
        <f>ANT33-ANT34</f>
        <v>180</v>
      </c>
      <c r="ANU35" s="18">
        <v>214</v>
      </c>
      <c r="ANV35" s="20"/>
      <c r="ANW35" s="18">
        <f>ANW33-ANW34</f>
        <v>190</v>
      </c>
      <c r="ANX35" s="18">
        <v>196</v>
      </c>
      <c r="ANY35" s="20"/>
      <c r="ANZ35" s="18">
        <f>ANZ33-ANZ34</f>
        <v>270</v>
      </c>
      <c r="AOA35" s="18">
        <v>386</v>
      </c>
      <c r="AOB35" s="20"/>
      <c r="AOC35" s="18">
        <f>AOC33-AOC34</f>
        <v>190</v>
      </c>
      <c r="AOD35" s="18">
        <v>201</v>
      </c>
      <c r="AOE35" s="20"/>
      <c r="AOF35" s="18">
        <f>AOF33-AOF34</f>
        <v>190</v>
      </c>
      <c r="AOG35" s="18">
        <v>191</v>
      </c>
      <c r="AOH35" s="20"/>
      <c r="AOI35" s="18">
        <f>AOI33-AOI34</f>
        <v>190</v>
      </c>
      <c r="AOJ35" s="18">
        <v>182</v>
      </c>
      <c r="AOK35" s="20"/>
      <c r="AOL35" s="18">
        <f>AOL33-AOL34</f>
        <v>190</v>
      </c>
      <c r="AOM35" s="18">
        <v>168</v>
      </c>
      <c r="AON35" s="20"/>
      <c r="AOO35" s="18">
        <f>AOO33-AOO34</f>
        <v>190</v>
      </c>
      <c r="AOP35" s="18">
        <v>280</v>
      </c>
      <c r="AOQ35" s="20"/>
      <c r="AOR35" s="18">
        <f>AOR33-AOR34</f>
        <v>190</v>
      </c>
      <c r="AOS35" s="18">
        <v>207</v>
      </c>
      <c r="AOT35" s="20"/>
      <c r="AOU35" s="19"/>
      <c r="AOV35" s="18">
        <f>AOV33-AOV34</f>
        <v>190</v>
      </c>
      <c r="AOW35" s="18">
        <v>177</v>
      </c>
      <c r="AOX35" s="20"/>
      <c r="AOY35" s="18">
        <f>AOY33-AOY34</f>
        <v>190</v>
      </c>
      <c r="AOZ35" s="18">
        <v>149</v>
      </c>
      <c r="APA35" s="20"/>
      <c r="APB35" s="18">
        <f>APB33-APB34</f>
        <v>190</v>
      </c>
      <c r="APC35" s="18">
        <v>149</v>
      </c>
      <c r="APD35" s="20"/>
      <c r="APE35" s="18">
        <f>APE33-APE34</f>
        <v>190</v>
      </c>
      <c r="APF35" s="18">
        <v>147</v>
      </c>
      <c r="APG35" s="20"/>
      <c r="APH35" s="18">
        <f>APH33-APH34</f>
        <v>190</v>
      </c>
      <c r="API35" s="18">
        <v>139</v>
      </c>
      <c r="APJ35" s="20"/>
      <c r="APK35" s="18">
        <f>APK33-APK34</f>
        <v>190</v>
      </c>
      <c r="APL35" s="18">
        <v>124</v>
      </c>
      <c r="APM35" s="20"/>
      <c r="APN35" s="18">
        <f>APN33-APN34</f>
        <v>190</v>
      </c>
      <c r="APO35" s="18">
        <v>249</v>
      </c>
      <c r="APP35" s="20"/>
      <c r="APQ35" s="14"/>
      <c r="APR35" s="14"/>
      <c r="APS35" s="14"/>
      <c r="APT35" s="14"/>
      <c r="APU35" s="18">
        <f>APU33-APU34</f>
        <v>495</v>
      </c>
      <c r="APV35" s="18">
        <v>434</v>
      </c>
      <c r="APW35" s="20"/>
      <c r="APX35" s="18">
        <f>APX33-APX34</f>
        <v>490</v>
      </c>
      <c r="APY35" s="18">
        <v>499</v>
      </c>
      <c r="APZ35" s="20"/>
      <c r="AQA35" s="19"/>
      <c r="AQB35" s="18">
        <f>AQB33-AQB34</f>
        <v>486</v>
      </c>
      <c r="AQC35" s="18">
        <v>559</v>
      </c>
      <c r="AQD35" s="20"/>
      <c r="AQE35" s="18">
        <f>AQE33-AQE34</f>
        <v>420</v>
      </c>
      <c r="AQF35" s="18">
        <v>504</v>
      </c>
      <c r="AQG35" s="20"/>
      <c r="AQH35" s="18">
        <f>AQH33-AQH34</f>
        <v>359</v>
      </c>
      <c r="AQI35" s="18">
        <v>478</v>
      </c>
      <c r="AQJ35" s="20"/>
      <c r="AQK35" s="18">
        <f>AQK33-AQK34</f>
        <v>300</v>
      </c>
      <c r="AQL35" s="18">
        <v>455</v>
      </c>
      <c r="AQM35" s="20"/>
      <c r="AQN35" s="18">
        <f>AQN33-AQN34</f>
        <v>261</v>
      </c>
      <c r="AQO35" s="18">
        <v>401</v>
      </c>
      <c r="AQP35" s="20"/>
      <c r="AQQ35" s="18">
        <f>AQQ33-AQQ34</f>
        <v>261</v>
      </c>
      <c r="AQR35" s="18">
        <v>395</v>
      </c>
      <c r="AQS35" s="20"/>
      <c r="AQT35" s="19"/>
      <c r="AQU35" s="18">
        <f>AQU33-AQU34</f>
        <v>282</v>
      </c>
      <c r="AQV35" s="18">
        <v>384</v>
      </c>
      <c r="AQW35" s="20"/>
      <c r="AQX35" s="18">
        <f>AQX33-AQX34</f>
        <v>261</v>
      </c>
      <c r="AQY35" s="18">
        <v>319</v>
      </c>
      <c r="AQZ35" s="20"/>
      <c r="ARA35" s="18">
        <f>ARA33-ARA34</f>
        <v>261</v>
      </c>
      <c r="ARB35" s="18">
        <v>296</v>
      </c>
      <c r="ARC35" s="20"/>
      <c r="ARD35" s="18">
        <f>ARD33-ARD34</f>
        <v>261</v>
      </c>
      <c r="ARE35" s="18">
        <v>268</v>
      </c>
      <c r="ARF35" s="20"/>
      <c r="ARG35" s="18">
        <f>ARG33-ARG34</f>
        <v>226</v>
      </c>
      <c r="ARH35" s="18">
        <v>291</v>
      </c>
      <c r="ARI35" s="20"/>
      <c r="ARJ35" s="18">
        <f>ARJ33-ARJ34</f>
        <v>261</v>
      </c>
      <c r="ARK35" s="18">
        <v>325</v>
      </c>
      <c r="ARL35" s="20"/>
      <c r="ARM35" s="19"/>
      <c r="ARN35" s="18">
        <f>ARN33-ARN34</f>
        <v>236</v>
      </c>
      <c r="ARO35" s="18">
        <v>341</v>
      </c>
      <c r="ARP35" s="20"/>
      <c r="ARQ35" s="18">
        <f>ARQ33-ARQ34</f>
        <v>333</v>
      </c>
      <c r="ARR35" s="18">
        <v>322</v>
      </c>
      <c r="ARS35" s="20"/>
      <c r="ART35" s="18">
        <f>ART33-ART34</f>
        <v>297</v>
      </c>
      <c r="ARU35" s="18">
        <v>315</v>
      </c>
      <c r="ARV35" s="20"/>
      <c r="ARW35" s="18">
        <f>ARW33-ARW34</f>
        <v>268</v>
      </c>
      <c r="ARX35" s="18">
        <v>277</v>
      </c>
      <c r="ARY35" s="20"/>
      <c r="ARZ35" s="18">
        <f>ARZ33-ARZ34</f>
        <v>236</v>
      </c>
      <c r="ASA35" s="18">
        <v>275</v>
      </c>
      <c r="ASB35" s="20"/>
      <c r="ASC35" s="18">
        <f>ASC33-ASC34</f>
        <v>249</v>
      </c>
      <c r="ASD35" s="18">
        <v>257</v>
      </c>
      <c r="ASE35" s="20"/>
      <c r="ASF35" s="19"/>
      <c r="ASG35" s="18">
        <f>ASG33-ASG34</f>
        <v>249</v>
      </c>
      <c r="ASH35" s="18">
        <v>279</v>
      </c>
      <c r="ASI35" s="20"/>
      <c r="ASJ35" s="18">
        <f>ASJ33-ASJ34</f>
        <v>249</v>
      </c>
      <c r="ASK35" s="18">
        <v>297</v>
      </c>
      <c r="ASL35" s="20"/>
      <c r="ASM35" s="18">
        <f>ASM33-ASM34</f>
        <v>249</v>
      </c>
      <c r="ASN35" s="18">
        <v>267</v>
      </c>
      <c r="ASO35" s="20"/>
      <c r="ASP35" s="18">
        <f>ASP33-ASP34</f>
        <v>249</v>
      </c>
      <c r="ASQ35" s="18">
        <v>286</v>
      </c>
      <c r="ASR35" s="20"/>
      <c r="ASS35" s="18">
        <f>ASS33-ASS34</f>
        <v>249</v>
      </c>
      <c r="AST35" s="18">
        <v>291</v>
      </c>
      <c r="ASU35" s="20"/>
      <c r="ASV35" s="18">
        <f>ASV33-ASV34</f>
        <v>249</v>
      </c>
      <c r="ASW35" s="18">
        <v>298</v>
      </c>
      <c r="ASX35" s="20"/>
      <c r="ASY35" s="19"/>
      <c r="ASZ35" s="18">
        <f>ASZ33-ASZ34</f>
        <v>249</v>
      </c>
      <c r="ATA35" s="18">
        <v>300</v>
      </c>
      <c r="ATB35" s="20"/>
      <c r="ATC35" s="18">
        <f>ATC33-ATC34</f>
        <v>249</v>
      </c>
      <c r="ATD35" s="18">
        <v>299</v>
      </c>
      <c r="ATE35" s="20"/>
      <c r="ATF35" s="18">
        <f>ATF33-ATF34</f>
        <v>302</v>
      </c>
      <c r="ATG35" s="18">
        <v>338</v>
      </c>
      <c r="ATH35" s="20"/>
      <c r="ATI35" s="18">
        <f>ATI33-ATI34</f>
        <v>302</v>
      </c>
      <c r="ATJ35" s="18">
        <v>318</v>
      </c>
      <c r="ATK35" s="20"/>
      <c r="ATL35" s="18">
        <f>ATL33-ATL34</f>
        <v>302</v>
      </c>
      <c r="ATM35" s="18">
        <v>320</v>
      </c>
      <c r="ATN35" s="20"/>
      <c r="ATO35" s="18">
        <f>ATO33-ATO34</f>
        <v>302</v>
      </c>
      <c r="ATP35" s="18">
        <v>319</v>
      </c>
      <c r="ATQ35" s="20"/>
      <c r="ATR35" s="19"/>
      <c r="ATS35" s="18">
        <f>ATS33-ATS34</f>
        <v>305</v>
      </c>
      <c r="ATT35" s="18">
        <v>342</v>
      </c>
      <c r="ATU35" s="20"/>
      <c r="ATV35" s="18">
        <f>ATV33-ATV34</f>
        <v>302</v>
      </c>
      <c r="ATW35" s="18">
        <v>302</v>
      </c>
      <c r="ATX35" s="20"/>
      <c r="ATY35" s="18">
        <f>ATY33-ATY34</f>
        <v>302</v>
      </c>
      <c r="ATZ35" s="18">
        <v>295</v>
      </c>
      <c r="AUA35" s="20"/>
      <c r="AUB35" s="18">
        <f>AUB33-AUB34</f>
        <v>302</v>
      </c>
      <c r="AUC35" s="18">
        <v>301</v>
      </c>
      <c r="AUD35" s="20"/>
      <c r="AUE35" s="18">
        <f>AUE33-AUE34</f>
        <v>282</v>
      </c>
      <c r="AUF35" s="18">
        <v>267</v>
      </c>
      <c r="AUG35" s="20"/>
      <c r="AUH35" s="18">
        <f>AUH33-AUH34</f>
        <v>282</v>
      </c>
      <c r="AUI35" s="18">
        <v>255</v>
      </c>
      <c r="AUJ35" s="20"/>
      <c r="AUK35" s="19"/>
      <c r="AUL35" s="18">
        <f>AUL33-AUL34</f>
        <v>282</v>
      </c>
      <c r="AUM35" s="18">
        <v>276</v>
      </c>
      <c r="AUN35" s="20"/>
      <c r="AUO35" s="18">
        <f>AUO33-AUO34</f>
        <v>282</v>
      </c>
      <c r="AUP35" s="18">
        <v>266</v>
      </c>
      <c r="AUQ35" s="20"/>
      <c r="AUR35" s="18">
        <f>AUR33-AUR34</f>
        <v>282</v>
      </c>
      <c r="AUS35" s="18">
        <v>248</v>
      </c>
      <c r="AUT35" s="20"/>
      <c r="AUU35" s="18">
        <f>AUU33-AUU34</f>
        <v>262</v>
      </c>
      <c r="AUV35" s="18">
        <v>232</v>
      </c>
      <c r="AUW35" s="20"/>
      <c r="AUX35" s="18">
        <f>AUX33-AUX34</f>
        <v>242</v>
      </c>
      <c r="AUY35" s="18">
        <v>216</v>
      </c>
      <c r="AUZ35" s="20"/>
      <c r="AVA35" s="18">
        <f>AVA33-AVA34</f>
        <v>222</v>
      </c>
      <c r="AVB35" s="18">
        <v>195</v>
      </c>
      <c r="AVC35" s="20"/>
      <c r="AVD35" s="19"/>
      <c r="AVE35" s="18">
        <f>AVE33-AVE34</f>
        <v>242</v>
      </c>
      <c r="AVF35" s="18">
        <v>216</v>
      </c>
      <c r="AVG35" s="20"/>
      <c r="AVH35" s="18">
        <f>AVH33-AVH34</f>
        <v>227</v>
      </c>
      <c r="AVI35" s="18">
        <v>192</v>
      </c>
      <c r="AVJ35" s="20"/>
      <c r="AVK35" s="18">
        <f>AVK33-AVK34</f>
        <v>222</v>
      </c>
      <c r="AVL35" s="18">
        <v>185</v>
      </c>
      <c r="AVM35" s="20"/>
      <c r="AVN35" s="18">
        <f>AVN33-AVN34</f>
        <v>212</v>
      </c>
      <c r="AVO35" s="18">
        <v>181</v>
      </c>
      <c r="AVP35" s="20"/>
      <c r="AVQ35" s="18">
        <f>AVQ33-AVQ34</f>
        <v>191</v>
      </c>
      <c r="AVR35" s="18">
        <v>169</v>
      </c>
      <c r="AVS35" s="20"/>
      <c r="AVT35" s="18">
        <f>AVT33-AVT34</f>
        <v>191</v>
      </c>
      <c r="AVU35" s="18">
        <v>168</v>
      </c>
      <c r="AVV35" s="20"/>
      <c r="AVW35" s="19"/>
      <c r="AVX35" s="18">
        <f>AVX33-AVX34</f>
        <v>191</v>
      </c>
      <c r="AVY35" s="18">
        <v>174</v>
      </c>
      <c r="AVZ35" s="20"/>
      <c r="AWA35" s="18">
        <f>AWA33-AWA34</f>
        <v>191</v>
      </c>
      <c r="AWB35" s="18">
        <v>149</v>
      </c>
      <c r="AWC35" s="20"/>
      <c r="AWD35" s="18">
        <f>AWD33-AWD34</f>
        <v>191</v>
      </c>
      <c r="AWE35" s="18">
        <v>174</v>
      </c>
      <c r="AWF35" s="20"/>
      <c r="AWG35" s="18">
        <f>AWG33-AWG34</f>
        <v>191</v>
      </c>
      <c r="AWH35" s="18">
        <v>169</v>
      </c>
      <c r="AWI35" s="20"/>
      <c r="AWJ35" s="18"/>
      <c r="AWK35" s="18"/>
      <c r="AWL35" s="19"/>
      <c r="AWM35" s="18"/>
      <c r="AWN35" s="18"/>
      <c r="AWO35" s="18"/>
      <c r="AWP35" s="18"/>
      <c r="AWQ35" s="18"/>
      <c r="AWR35" s="18"/>
      <c r="AWS35" s="19"/>
      <c r="AWT35" s="18"/>
      <c r="AWU35" s="18"/>
      <c r="AWV35" s="18"/>
      <c r="AWW35" s="18"/>
      <c r="AWX35" s="18"/>
      <c r="AWY35" s="18"/>
      <c r="AWZ35" s="19"/>
      <c r="AXA35" s="18"/>
      <c r="AXB35" s="18"/>
      <c r="AXC35" s="18"/>
      <c r="AXD35" s="18"/>
      <c r="AXE35" s="18"/>
      <c r="AXF35" s="18"/>
      <c r="AXG35" s="19"/>
      <c r="AXH35" s="18"/>
      <c r="AXI35" s="18"/>
      <c r="AXJ35" s="18"/>
      <c r="AXK35" s="18"/>
      <c r="AXL35" s="18"/>
      <c r="AXM35" s="18"/>
      <c r="AXN35" s="19"/>
      <c r="AXO35" s="18"/>
      <c r="AXP35" s="18"/>
      <c r="AXQ35" s="18"/>
      <c r="AXR35" s="18"/>
      <c r="AXS35" s="18"/>
      <c r="AXT35" s="18"/>
      <c r="AXU35" s="19"/>
      <c r="AXV35" s="18"/>
      <c r="AXW35" s="18"/>
      <c r="AXX35" s="18"/>
      <c r="AXY35" s="18"/>
      <c r="AXZ35" s="18"/>
      <c r="AYA35" s="18"/>
      <c r="AYB35" s="19"/>
      <c r="AYC35" s="18"/>
      <c r="AYD35" s="18"/>
      <c r="AYE35" s="18"/>
      <c r="AYF35" s="18"/>
      <c r="AYG35" s="18"/>
      <c r="AYH35" s="18"/>
      <c r="AYI35" s="19"/>
      <c r="AYJ35" s="18"/>
      <c r="AYK35" s="18"/>
      <c r="AYL35" s="18"/>
      <c r="AYM35" s="18"/>
      <c r="AYN35" s="18"/>
      <c r="AYO35" s="18"/>
      <c r="AYP35" s="19"/>
      <c r="AYQ35" s="18"/>
      <c r="AYR35" s="18"/>
      <c r="AYS35" s="18"/>
      <c r="AYT35" s="18"/>
      <c r="AYU35" s="18"/>
      <c r="AYV35" s="18"/>
      <c r="AYW35" s="19"/>
      <c r="AYX35" s="18"/>
      <c r="AYY35" s="18"/>
      <c r="AYZ35" s="18"/>
      <c r="AZA35" s="18"/>
      <c r="AZB35" s="18"/>
      <c r="AZC35" s="18"/>
      <c r="AZD35" s="19"/>
      <c r="AZE35" s="18"/>
      <c r="AZF35" s="18"/>
      <c r="AZG35" s="18"/>
      <c r="AZH35" s="18"/>
      <c r="AZI35" s="18"/>
      <c r="AZJ35" s="18"/>
      <c r="AZK35" s="19"/>
      <c r="AZL35" s="18"/>
      <c r="AZM35" s="18"/>
      <c r="AZN35" s="18"/>
      <c r="AZO35" s="18"/>
      <c r="AZP35" s="18"/>
      <c r="AZQ35" s="18"/>
      <c r="AZR35" s="19"/>
      <c r="AZS35" s="18"/>
      <c r="AZT35" s="18"/>
      <c r="AZU35" s="18"/>
      <c r="AZV35" s="18"/>
      <c r="AZW35" s="18"/>
      <c r="AZX35" s="18"/>
      <c r="AZY35" s="19"/>
      <c r="AZZ35" s="18"/>
      <c r="BAA35" s="18"/>
      <c r="BAB35" s="18"/>
      <c r="BAC35" s="18"/>
      <c r="BAD35" s="18"/>
      <c r="BAE35" s="18"/>
      <c r="BAF35" s="19"/>
      <c r="BAG35" s="18"/>
      <c r="BAH35" s="18"/>
      <c r="BAI35" s="18"/>
      <c r="BAJ35" s="18"/>
      <c r="BAK35" s="18"/>
      <c r="BAL35" s="18"/>
      <c r="BAM35" s="19"/>
      <c r="BAN35" s="18"/>
      <c r="BAO35" s="18"/>
      <c r="BAP35" s="18"/>
      <c r="BAQ35" s="18"/>
      <c r="BAR35" s="18"/>
      <c r="BAS35" s="18"/>
      <c r="BAT35" s="19"/>
    </row>
    <row r="36" spans="1:1398">
      <c r="E36" s="109"/>
      <c r="F36" s="18"/>
      <c r="G36" s="54"/>
      <c r="H36" s="109"/>
      <c r="I36" s="6"/>
      <c r="J36" s="18"/>
      <c r="K36" s="54"/>
      <c r="L36" s="109"/>
      <c r="M36" s="18"/>
      <c r="N36" s="54"/>
      <c r="O36" s="109"/>
      <c r="P36" s="18"/>
      <c r="Q36" s="54"/>
      <c r="R36" s="109"/>
      <c r="S36" s="18"/>
      <c r="T36" s="54"/>
      <c r="U36" s="109"/>
      <c r="V36" s="18"/>
      <c r="W36" s="54"/>
      <c r="X36" s="109"/>
      <c r="Y36" s="18"/>
      <c r="Z36" s="54"/>
      <c r="AA36" s="109"/>
      <c r="AB36" s="6"/>
      <c r="AC36" s="18"/>
      <c r="AD36" s="54"/>
      <c r="AE36" s="109"/>
      <c r="AF36" s="18"/>
      <c r="AG36" s="54"/>
      <c r="AH36" s="109"/>
      <c r="AI36" s="18"/>
      <c r="AJ36" s="54"/>
      <c r="AK36" s="109"/>
      <c r="AL36" s="18"/>
      <c r="AM36" s="54"/>
      <c r="AN36" s="109"/>
      <c r="AO36" s="18"/>
      <c r="AP36" s="54"/>
      <c r="AQ36" s="109"/>
      <c r="AR36" s="18"/>
      <c r="AS36" s="54"/>
      <c r="AT36" s="109"/>
      <c r="AU36" s="6"/>
      <c r="AV36" s="18"/>
      <c r="AW36" s="54"/>
      <c r="AX36" s="109"/>
      <c r="AY36" s="18"/>
      <c r="AZ36" s="54"/>
      <c r="BA36" s="109"/>
      <c r="BB36" s="18"/>
      <c r="BC36" s="54"/>
      <c r="BD36" s="109"/>
      <c r="BE36" s="18"/>
      <c r="BF36" s="54"/>
      <c r="BG36" s="109"/>
      <c r="BH36" s="18"/>
      <c r="BI36" s="54"/>
      <c r="BJ36" s="109"/>
      <c r="BK36" s="18"/>
      <c r="BL36" s="54"/>
      <c r="BM36" s="109"/>
      <c r="BN36" s="6"/>
      <c r="BO36" s="18"/>
      <c r="BP36" s="54"/>
      <c r="BQ36" s="109"/>
      <c r="BR36" s="18"/>
      <c r="BS36" s="54"/>
      <c r="BT36" s="109"/>
      <c r="BU36" s="18"/>
      <c r="BV36" s="54"/>
      <c r="BW36" s="109"/>
      <c r="BX36" s="18"/>
      <c r="BY36" s="54"/>
      <c r="BZ36" s="109"/>
      <c r="CA36" s="18"/>
      <c r="CB36" s="54"/>
      <c r="CC36" s="109"/>
      <c r="CD36" s="18"/>
      <c r="CE36" s="54"/>
      <c r="CF36" s="109"/>
      <c r="CG36" s="6"/>
      <c r="CH36" s="6"/>
      <c r="CI36" s="18"/>
      <c r="CJ36" s="54"/>
      <c r="CK36" s="109"/>
      <c r="CL36" s="6"/>
      <c r="CM36" s="18"/>
      <c r="CN36" s="54"/>
      <c r="CO36" s="109"/>
      <c r="CP36" s="18"/>
      <c r="CQ36" s="54"/>
      <c r="CR36" s="109"/>
      <c r="CS36" s="18"/>
      <c r="CT36" s="54"/>
      <c r="CU36" s="109"/>
      <c r="CV36" s="6"/>
      <c r="CW36" s="18"/>
      <c r="CX36" s="54"/>
      <c r="CY36" s="109"/>
      <c r="CZ36" s="18"/>
      <c r="DA36" s="54"/>
      <c r="DB36" s="109"/>
      <c r="DC36" s="18"/>
      <c r="DD36" s="54"/>
      <c r="DE36" s="109"/>
      <c r="DF36" s="18"/>
      <c r="DG36" s="54"/>
      <c r="DH36" s="109"/>
      <c r="DI36" s="18"/>
      <c r="DJ36" s="54"/>
      <c r="DK36" s="109"/>
      <c r="DL36" s="6"/>
      <c r="DM36" s="6"/>
      <c r="DN36" s="18"/>
      <c r="DO36" s="54"/>
      <c r="DP36" s="109"/>
      <c r="DQ36" s="18"/>
      <c r="DR36" s="54"/>
      <c r="DS36" s="109"/>
      <c r="DT36" s="18"/>
      <c r="DU36" s="54"/>
      <c r="DV36" s="109"/>
      <c r="DW36" s="18"/>
      <c r="DX36" s="54"/>
      <c r="DY36" s="109"/>
      <c r="DZ36" s="18"/>
      <c r="EA36" s="54"/>
      <c r="EB36" s="109"/>
      <c r="EC36" s="18"/>
      <c r="ED36" s="54"/>
      <c r="EE36" s="109"/>
      <c r="EF36" s="6"/>
      <c r="EG36" s="18"/>
      <c r="EH36" s="54"/>
      <c r="EI36" s="109"/>
      <c r="EJ36" s="18"/>
      <c r="EK36" s="54"/>
      <c r="EL36" s="109"/>
      <c r="EM36" s="18"/>
      <c r="EN36" s="54"/>
      <c r="EO36" s="109"/>
      <c r="EP36" s="18"/>
      <c r="EQ36" s="54"/>
      <c r="ER36" s="109"/>
      <c r="ES36" s="18"/>
      <c r="ET36" s="54"/>
      <c r="EU36" s="109"/>
      <c r="EV36" s="18"/>
      <c r="EW36" s="54"/>
      <c r="EX36" s="109"/>
      <c r="EY36" s="18"/>
      <c r="EZ36" s="54"/>
      <c r="FA36" s="109"/>
      <c r="FB36" s="18"/>
      <c r="FC36" s="54"/>
      <c r="FD36" s="109"/>
      <c r="FE36" s="18"/>
      <c r="FF36" s="54"/>
      <c r="FG36" s="109"/>
      <c r="FH36" s="18"/>
      <c r="FI36" s="54"/>
      <c r="FJ36" s="109"/>
      <c r="FK36" s="6"/>
      <c r="FL36" s="6"/>
      <c r="FM36" s="6"/>
      <c r="FN36" s="6"/>
      <c r="FO36" s="18"/>
      <c r="FP36" s="54"/>
      <c r="FQ36" s="109"/>
      <c r="FR36" s="18"/>
      <c r="FS36" s="54"/>
      <c r="FT36" s="109"/>
      <c r="FU36" s="18"/>
      <c r="FV36" s="54"/>
      <c r="FW36" s="109"/>
      <c r="FX36" s="6"/>
      <c r="FY36" s="18"/>
      <c r="FZ36" s="54"/>
      <c r="GA36" s="109"/>
      <c r="GB36" s="18"/>
      <c r="GC36" s="54"/>
      <c r="GD36" s="109"/>
      <c r="GE36" s="6"/>
      <c r="GF36" s="18"/>
      <c r="GG36" s="54"/>
      <c r="GH36" s="109"/>
      <c r="GI36" s="18"/>
      <c r="GJ36" s="54"/>
      <c r="GK36" s="109"/>
      <c r="GL36" s="18"/>
      <c r="GM36" s="54"/>
      <c r="GN36" s="109"/>
      <c r="GO36" s="18"/>
      <c r="GP36" s="54"/>
      <c r="GQ36" s="109"/>
      <c r="GR36" s="18"/>
      <c r="GS36" s="54"/>
      <c r="GT36" s="109"/>
      <c r="GU36" s="18"/>
      <c r="GV36" s="54"/>
      <c r="GW36" s="109"/>
      <c r="GX36" s="6"/>
      <c r="GY36" s="18"/>
      <c r="GZ36" s="54"/>
      <c r="HA36" s="109"/>
      <c r="HB36" s="18"/>
      <c r="HC36" s="54"/>
      <c r="HD36" s="109"/>
      <c r="HE36" s="18"/>
      <c r="HF36" s="54"/>
      <c r="HG36" s="109"/>
      <c r="HH36" s="18"/>
      <c r="HI36" s="54"/>
      <c r="HJ36" s="109"/>
      <c r="HK36" s="18"/>
      <c r="HL36" s="54"/>
      <c r="HM36" s="109"/>
      <c r="HN36" s="18"/>
      <c r="HO36" s="54"/>
      <c r="HP36" s="109"/>
      <c r="HQ36" s="6"/>
      <c r="HR36" s="18"/>
      <c r="HS36" s="54"/>
      <c r="HT36" s="109"/>
      <c r="HU36" s="18"/>
      <c r="HV36" s="54"/>
      <c r="HW36" s="109"/>
      <c r="HX36" s="18"/>
      <c r="HY36" s="54"/>
      <c r="HZ36" s="109"/>
      <c r="IA36" s="18"/>
      <c r="IB36" s="54"/>
      <c r="IC36" s="109"/>
      <c r="ID36" s="18"/>
      <c r="IE36" s="54"/>
      <c r="IF36" s="109"/>
      <c r="IG36" s="18"/>
      <c r="IH36" s="54"/>
      <c r="II36" s="109"/>
      <c r="IJ36" s="6"/>
      <c r="IK36" s="18"/>
      <c r="IL36" s="54"/>
      <c r="IM36" s="109"/>
      <c r="IN36" s="18"/>
      <c r="IO36" s="54"/>
      <c r="IP36" s="109"/>
      <c r="IQ36" s="18"/>
      <c r="IR36" s="54"/>
      <c r="IS36" s="109"/>
      <c r="IT36" s="18"/>
      <c r="IU36" s="54"/>
      <c r="IV36" s="109"/>
      <c r="IW36" s="18"/>
      <c r="IX36" s="54"/>
      <c r="IY36" s="109"/>
      <c r="IZ36" s="18"/>
      <c r="JA36" s="54"/>
      <c r="JB36" s="109"/>
      <c r="JC36" s="6"/>
      <c r="JD36" s="18"/>
      <c r="JE36" s="54"/>
      <c r="JF36" s="109"/>
      <c r="JG36" s="18"/>
      <c r="JH36" s="54"/>
      <c r="JI36" s="109"/>
      <c r="JJ36" s="18"/>
      <c r="JK36" s="54"/>
      <c r="JL36" s="109"/>
      <c r="JM36" s="18"/>
      <c r="JN36" s="54"/>
      <c r="JO36" s="109"/>
      <c r="JP36" s="18"/>
      <c r="JQ36" s="54"/>
      <c r="JR36" s="109"/>
      <c r="JS36" s="18"/>
      <c r="JT36" s="54"/>
      <c r="JU36" s="109"/>
      <c r="JV36" s="6"/>
      <c r="JW36" s="18"/>
      <c r="JX36" s="54"/>
      <c r="JY36" s="109"/>
      <c r="JZ36" s="18"/>
      <c r="KA36" s="54"/>
      <c r="KB36" s="109"/>
      <c r="KC36" s="18"/>
      <c r="KD36" s="54"/>
      <c r="KE36" s="109"/>
      <c r="KF36" s="18"/>
      <c r="KG36" s="54"/>
      <c r="KH36" s="109"/>
      <c r="KI36" s="18"/>
      <c r="KJ36" s="54"/>
      <c r="KK36" s="109"/>
      <c r="KL36" s="18"/>
      <c r="KM36" s="54"/>
      <c r="KN36" s="109"/>
      <c r="KO36" s="6"/>
      <c r="KP36" s="18"/>
      <c r="KQ36" s="54"/>
      <c r="KR36" s="109"/>
      <c r="KS36" s="18"/>
      <c r="KT36" s="54"/>
      <c r="KU36" s="109"/>
      <c r="KV36" s="18"/>
      <c r="KW36" s="54"/>
      <c r="KX36" s="109"/>
      <c r="KY36" s="18"/>
      <c r="KZ36" s="54"/>
      <c r="LA36" s="109"/>
      <c r="LB36" s="18"/>
      <c r="LC36" s="54"/>
      <c r="LD36" s="109"/>
      <c r="LE36" s="18"/>
      <c r="LF36" s="54"/>
      <c r="LG36" s="109"/>
      <c r="LH36" s="18"/>
      <c r="LI36" s="54"/>
      <c r="LJ36" s="109"/>
      <c r="LK36" s="18"/>
      <c r="LL36" s="54"/>
      <c r="LM36" s="109"/>
      <c r="LN36" s="6"/>
      <c r="LO36" s="6"/>
      <c r="LP36" s="6"/>
      <c r="LQ36" s="6"/>
      <c r="LR36" s="6"/>
      <c r="LS36" s="6"/>
      <c r="LT36" s="18"/>
      <c r="LU36" s="54"/>
      <c r="LV36" s="109"/>
      <c r="LW36" s="18"/>
      <c r="LX36" s="54"/>
      <c r="LY36" s="109"/>
      <c r="LZ36" s="18"/>
      <c r="MA36" s="54"/>
      <c r="MB36" s="109"/>
      <c r="MC36" s="18"/>
      <c r="MD36" s="54"/>
      <c r="ME36" s="109"/>
      <c r="MF36" s="18"/>
      <c r="MG36" s="54"/>
      <c r="MH36" s="109"/>
      <c r="MI36" s="18"/>
      <c r="MJ36" s="54"/>
      <c r="MK36" s="109"/>
      <c r="ML36" s="6"/>
      <c r="MM36" s="18"/>
      <c r="MN36" s="54"/>
      <c r="MO36" s="109"/>
      <c r="MP36" s="18"/>
      <c r="MQ36" s="54"/>
      <c r="MR36" s="109"/>
      <c r="MS36" s="18"/>
      <c r="MT36" s="54"/>
      <c r="MU36" s="109"/>
      <c r="MV36" s="18"/>
      <c r="MW36" s="54"/>
      <c r="MX36" s="109"/>
      <c r="MY36" s="18"/>
      <c r="MZ36" s="54"/>
      <c r="NA36" s="109"/>
      <c r="NB36" s="18"/>
      <c r="NC36" s="54"/>
      <c r="ND36" s="109"/>
      <c r="NE36" s="6"/>
      <c r="NF36" s="18"/>
      <c r="NG36" s="54"/>
      <c r="NH36" s="109"/>
      <c r="NI36" s="18"/>
      <c r="NJ36" s="54"/>
      <c r="NK36" s="109"/>
      <c r="NL36" s="18"/>
      <c r="NM36" s="54"/>
      <c r="NN36" s="109"/>
      <c r="NO36" s="18"/>
      <c r="NP36" s="54"/>
      <c r="NQ36" s="109"/>
      <c r="NR36" s="18"/>
      <c r="NS36" s="54"/>
      <c r="NT36" s="109"/>
      <c r="NU36" s="18"/>
      <c r="NV36" s="54"/>
      <c r="NW36" s="109"/>
      <c r="NX36" s="6"/>
      <c r="NY36" s="18"/>
      <c r="NZ36" s="54"/>
      <c r="OA36" s="109"/>
      <c r="OB36" s="18"/>
      <c r="OC36" s="54"/>
      <c r="OD36" s="109"/>
      <c r="OE36" s="18"/>
      <c r="OF36" s="54"/>
      <c r="OG36" s="109"/>
      <c r="OH36" s="18"/>
      <c r="OI36" s="54"/>
      <c r="OJ36" s="109"/>
      <c r="OK36" s="18"/>
      <c r="OL36" s="54"/>
      <c r="OM36" s="109"/>
      <c r="ON36" s="18"/>
      <c r="OO36" s="54"/>
      <c r="OP36" s="109"/>
      <c r="OQ36" s="6"/>
      <c r="OR36" s="18"/>
      <c r="OS36" s="54"/>
      <c r="OT36" s="109"/>
      <c r="OU36" s="18"/>
      <c r="OV36" s="54"/>
      <c r="OW36" s="109"/>
      <c r="OX36" s="18"/>
      <c r="OY36" s="54"/>
      <c r="OZ36" s="109"/>
      <c r="PA36" s="18"/>
      <c r="PB36" s="54"/>
      <c r="PC36" s="109"/>
      <c r="PD36" s="18"/>
      <c r="PE36" s="54"/>
      <c r="PF36" s="109"/>
      <c r="PG36" s="18"/>
      <c r="PH36" s="54"/>
      <c r="PI36" s="109"/>
      <c r="PJ36" s="6"/>
      <c r="PK36" s="18"/>
      <c r="PL36" s="54"/>
      <c r="PM36" s="109"/>
      <c r="PN36" s="18"/>
      <c r="PO36" s="54"/>
      <c r="PP36" s="109"/>
      <c r="PQ36" s="18"/>
      <c r="PR36" s="54"/>
      <c r="PS36" s="109"/>
      <c r="PT36" s="18"/>
      <c r="PU36" s="54"/>
      <c r="PV36" s="109"/>
      <c r="PW36" s="18"/>
      <c r="PX36" s="54"/>
      <c r="PY36" s="109"/>
      <c r="PZ36" s="18"/>
      <c r="QA36" s="54"/>
      <c r="QB36" s="109"/>
      <c r="QC36" s="6"/>
      <c r="QD36" s="18"/>
      <c r="QE36" s="54"/>
      <c r="QF36" s="109"/>
      <c r="QG36" s="18"/>
      <c r="QH36" s="54"/>
      <c r="QI36" s="109"/>
      <c r="QJ36" s="18"/>
      <c r="QK36" s="54"/>
      <c r="QL36" s="109"/>
      <c r="QM36" s="18"/>
      <c r="QN36" s="54"/>
      <c r="QO36" s="109"/>
      <c r="QP36" s="18"/>
      <c r="QQ36" s="54"/>
      <c r="QR36" s="109"/>
      <c r="QS36" s="18"/>
      <c r="QT36" s="54"/>
      <c r="QU36" s="109"/>
      <c r="QV36" s="6"/>
      <c r="QW36" s="18"/>
      <c r="QX36" s="54"/>
      <c r="QY36" s="109"/>
      <c r="QZ36" s="18"/>
      <c r="RA36" s="54"/>
      <c r="RB36" s="109"/>
      <c r="RC36" s="6"/>
      <c r="RD36" s="18"/>
      <c r="RE36" s="54"/>
      <c r="RF36" s="109"/>
      <c r="RG36" s="18"/>
      <c r="RH36" s="54"/>
      <c r="RI36" s="109"/>
      <c r="RJ36" s="18"/>
      <c r="RK36" s="54"/>
      <c r="RL36" s="109"/>
      <c r="RM36" s="6"/>
      <c r="RN36" s="18"/>
      <c r="RO36" s="54"/>
      <c r="RP36" s="109"/>
      <c r="RQ36" s="18"/>
      <c r="RR36" s="54"/>
      <c r="RS36" s="109"/>
      <c r="RT36" s="18"/>
      <c r="RU36" s="54"/>
      <c r="RV36" s="109"/>
      <c r="RW36" s="18"/>
      <c r="RX36" s="54"/>
      <c r="RY36" s="109"/>
      <c r="RZ36" s="18"/>
      <c r="SA36" s="54"/>
      <c r="SB36" s="109"/>
      <c r="SC36" s="18"/>
      <c r="SD36" s="54"/>
      <c r="SE36" s="109"/>
      <c r="SF36" s="18"/>
      <c r="SG36" s="54"/>
      <c r="SH36" s="109"/>
      <c r="SI36" s="18"/>
      <c r="SJ36" s="54"/>
      <c r="SK36" s="109"/>
      <c r="SL36" s="18"/>
      <c r="SM36" s="54"/>
      <c r="SN36" s="109"/>
      <c r="SO36" s="18"/>
      <c r="SP36" s="54"/>
      <c r="SQ36" s="109"/>
      <c r="SR36" s="6"/>
      <c r="SS36" s="6"/>
      <c r="ST36" s="18"/>
      <c r="SU36" s="54"/>
      <c r="SV36" s="109"/>
      <c r="SW36" s="18"/>
      <c r="SX36" s="54"/>
      <c r="SY36" s="109"/>
      <c r="SZ36" s="18"/>
      <c r="TA36" s="54"/>
      <c r="TB36" s="109"/>
      <c r="TC36" s="18"/>
      <c r="TD36" s="54"/>
      <c r="TE36" s="109"/>
      <c r="TF36" s="18"/>
      <c r="TG36" s="54"/>
      <c r="TH36" s="109"/>
      <c r="TI36" s="18"/>
      <c r="TJ36" s="54"/>
      <c r="TK36" s="109"/>
      <c r="TL36" s="18"/>
      <c r="TM36" s="54"/>
      <c r="TN36" s="109"/>
      <c r="TO36" s="18"/>
      <c r="TP36" s="54"/>
      <c r="TQ36" s="109"/>
      <c r="TR36" s="6"/>
      <c r="TS36" s="18"/>
      <c r="TT36" s="54"/>
      <c r="TU36" s="109"/>
      <c r="TV36" s="18"/>
      <c r="TW36" s="54"/>
      <c r="TX36" s="109"/>
      <c r="TY36" s="18"/>
      <c r="TZ36" s="54"/>
      <c r="UA36" s="109"/>
      <c r="UB36" s="18"/>
      <c r="UC36" s="54"/>
      <c r="UD36" s="109"/>
      <c r="UE36" s="18"/>
      <c r="UF36" s="54"/>
      <c r="UG36" s="109"/>
      <c r="UH36" s="18"/>
      <c r="UI36" s="54"/>
      <c r="UJ36" s="109"/>
      <c r="UK36" s="6"/>
      <c r="UL36" s="6"/>
      <c r="UM36" s="18"/>
      <c r="UN36" s="54"/>
      <c r="UO36" s="109"/>
      <c r="UP36" s="18"/>
      <c r="UQ36" s="54"/>
      <c r="UR36" s="109"/>
      <c r="US36" s="18"/>
      <c r="UT36" s="54"/>
      <c r="UU36" s="109"/>
      <c r="UV36" s="18"/>
      <c r="UW36" s="54"/>
      <c r="UX36" s="109"/>
      <c r="UY36" s="18"/>
      <c r="UZ36" s="54"/>
      <c r="VA36" s="109"/>
      <c r="VB36" s="6"/>
      <c r="VC36" s="18"/>
      <c r="VD36" s="54"/>
      <c r="VE36" s="109"/>
      <c r="VF36" s="18"/>
      <c r="VG36" s="54"/>
      <c r="VH36" s="109"/>
      <c r="VI36" s="18"/>
      <c r="VJ36" s="54"/>
      <c r="VK36" s="109"/>
      <c r="VL36" s="18"/>
      <c r="VM36" s="54"/>
      <c r="VN36" s="109"/>
      <c r="VO36" s="18"/>
      <c r="VP36" s="54"/>
      <c r="VQ36" s="109"/>
      <c r="VR36" s="18"/>
      <c r="VS36" s="54"/>
      <c r="VT36" s="109"/>
      <c r="VU36" s="6"/>
      <c r="VV36" s="6"/>
      <c r="VW36" s="18"/>
      <c r="VX36" s="54"/>
      <c r="VY36" s="109"/>
      <c r="VZ36" s="18"/>
      <c r="WA36" s="54"/>
      <c r="WB36" s="109"/>
      <c r="WC36" s="18"/>
      <c r="WD36" s="54"/>
      <c r="WE36" s="109"/>
      <c r="WF36" s="18"/>
      <c r="WG36" s="54"/>
      <c r="WH36" s="109"/>
      <c r="WI36" s="18"/>
      <c r="WJ36" s="54"/>
      <c r="WK36" s="109"/>
      <c r="WL36" s="18"/>
      <c r="WM36" s="54"/>
      <c r="WN36" s="109"/>
      <c r="WO36" s="18"/>
      <c r="WP36" s="54"/>
      <c r="WQ36" s="109"/>
      <c r="WR36" s="18"/>
      <c r="WS36" s="54"/>
      <c r="WT36" s="109"/>
      <c r="WU36" s="18"/>
      <c r="WV36" s="54"/>
      <c r="WW36" s="109"/>
      <c r="WX36" s="18"/>
      <c r="WY36" s="54"/>
      <c r="WZ36" s="109"/>
      <c r="XA36" s="18"/>
      <c r="XB36" s="54"/>
      <c r="XC36" s="109"/>
      <c r="XD36" s="18"/>
      <c r="XE36" s="54"/>
      <c r="XF36" s="109"/>
      <c r="XG36" s="6"/>
      <c r="XH36" s="18"/>
      <c r="XI36" s="54"/>
      <c r="XJ36" s="109"/>
      <c r="XK36" s="18"/>
      <c r="XL36" s="54"/>
      <c r="XM36" s="109"/>
      <c r="XN36" s="18"/>
      <c r="XO36" s="54"/>
      <c r="XP36" s="109"/>
      <c r="XQ36" s="18"/>
      <c r="XR36" s="54"/>
      <c r="XS36" s="109"/>
      <c r="XT36" s="18"/>
      <c r="XU36" s="54"/>
      <c r="XV36" s="109"/>
      <c r="XW36" s="18"/>
      <c r="XX36" s="54"/>
      <c r="XY36" s="109"/>
      <c r="XZ36" s="18"/>
      <c r="YA36" s="54"/>
      <c r="YB36" s="109"/>
      <c r="YC36" s="18"/>
      <c r="YD36" s="54"/>
      <c r="YE36" s="109"/>
      <c r="YF36" s="18"/>
      <c r="YG36" s="54"/>
      <c r="YH36" s="109"/>
      <c r="YI36" s="18"/>
      <c r="YJ36" s="54"/>
      <c r="YK36" s="109"/>
      <c r="YL36" s="18"/>
      <c r="YM36" s="54"/>
      <c r="YN36" s="109"/>
      <c r="YO36" s="18"/>
      <c r="YP36" s="54"/>
      <c r="YQ36" s="109"/>
      <c r="YR36" s="18"/>
      <c r="YS36" s="54"/>
      <c r="YT36" s="109"/>
      <c r="YU36" s="6"/>
      <c r="YV36" s="18"/>
      <c r="YW36" s="54"/>
      <c r="YX36" s="109"/>
      <c r="YY36" s="18"/>
      <c r="YZ36" s="54"/>
      <c r="ZA36" s="109"/>
      <c r="ZB36" s="18"/>
      <c r="ZC36" s="54"/>
      <c r="ZD36" s="109"/>
      <c r="ZE36" s="18"/>
      <c r="ZF36" s="54"/>
      <c r="ZG36" s="109"/>
      <c r="ZH36" s="18"/>
      <c r="ZI36" s="54"/>
      <c r="ZJ36" s="109"/>
      <c r="ZK36" s="18"/>
      <c r="ZL36" s="54"/>
      <c r="ZM36" s="109"/>
      <c r="ZN36" s="18"/>
      <c r="ZO36" s="54"/>
      <c r="ZP36" s="109"/>
      <c r="ZQ36" s="18"/>
      <c r="ZR36" s="54"/>
      <c r="ZS36" s="109"/>
      <c r="ZT36" s="18"/>
      <c r="ZU36" s="54"/>
      <c r="ZV36" s="109"/>
      <c r="ZW36" s="18"/>
      <c r="ZX36" s="54"/>
      <c r="ZY36" s="109"/>
      <c r="ZZ36" s="18"/>
      <c r="AAA36" s="54"/>
      <c r="AAB36" s="109"/>
      <c r="AAC36" s="18"/>
      <c r="AAD36" s="54"/>
      <c r="AAE36" s="109"/>
      <c r="AAF36" s="18"/>
      <c r="AAG36" s="54"/>
      <c r="AAH36" s="109"/>
      <c r="AAI36" s="6"/>
      <c r="AAJ36" s="18"/>
      <c r="AAK36" s="54"/>
      <c r="AAL36" s="109"/>
      <c r="AAM36" s="18"/>
      <c r="AAN36" s="54"/>
      <c r="AAO36" s="109"/>
      <c r="AAP36" s="18"/>
      <c r="AAQ36" s="54"/>
      <c r="AAR36" s="109"/>
      <c r="AAS36" s="18"/>
      <c r="AAT36" s="54"/>
      <c r="AAU36" s="109"/>
      <c r="AAV36" s="18"/>
      <c r="AAW36" s="54"/>
      <c r="AAX36" s="109"/>
      <c r="AAY36" s="18"/>
      <c r="AAZ36" s="54"/>
      <c r="ABA36" s="109"/>
      <c r="ABB36" s="6"/>
      <c r="ABC36" s="18"/>
      <c r="ABD36" s="54"/>
      <c r="ABE36" s="109"/>
      <c r="ABF36" s="18"/>
      <c r="ABG36" s="54"/>
      <c r="ABH36" s="109"/>
      <c r="ABI36" s="18"/>
      <c r="ABJ36" s="54"/>
      <c r="ABK36" s="109"/>
      <c r="ABL36" s="18"/>
      <c r="ABM36" s="54"/>
      <c r="ABN36" s="109"/>
      <c r="ABO36" s="18"/>
      <c r="ABP36" s="54"/>
      <c r="ABQ36" s="109"/>
      <c r="ABR36" s="18"/>
      <c r="ABS36" s="54"/>
      <c r="ABT36" s="109"/>
      <c r="ABU36" s="6"/>
      <c r="ABV36" s="18"/>
      <c r="ABW36" s="54"/>
      <c r="ABX36" s="109"/>
      <c r="ABY36" s="18"/>
      <c r="ABZ36" s="54"/>
      <c r="ACA36" s="109"/>
      <c r="ACB36" s="18"/>
      <c r="ACC36" s="54"/>
      <c r="ACD36" s="109"/>
      <c r="ACE36" s="18"/>
      <c r="ACF36" s="54"/>
      <c r="ACG36" s="109"/>
      <c r="ACH36" s="18"/>
      <c r="ACI36" s="54"/>
      <c r="ACJ36" s="109"/>
      <c r="ACK36" s="18"/>
      <c r="ACL36" s="54"/>
      <c r="ACM36" s="109"/>
      <c r="ACN36" s="6"/>
      <c r="ACO36" s="18"/>
      <c r="ACP36" s="54"/>
      <c r="ACQ36" s="109"/>
      <c r="ACR36" s="18"/>
      <c r="ACS36" s="54"/>
      <c r="ACT36" s="109"/>
      <c r="ACU36" s="18"/>
      <c r="ACV36" s="54"/>
      <c r="ACW36" s="109"/>
      <c r="ACX36" s="18"/>
      <c r="ACY36" s="54"/>
      <c r="ACZ36" s="109"/>
      <c r="ADA36" s="18"/>
      <c r="ADB36" s="54"/>
      <c r="ADC36" s="109"/>
      <c r="ADD36" s="18"/>
      <c r="ADE36" s="54"/>
      <c r="ADF36" s="109"/>
      <c r="ADG36" s="6"/>
      <c r="ADH36" s="18"/>
      <c r="ADI36" s="54"/>
      <c r="ADJ36" s="109"/>
      <c r="ADK36" s="18"/>
      <c r="ADL36" s="54"/>
      <c r="ADM36" s="109"/>
      <c r="ADN36" s="18"/>
      <c r="ADO36" s="54"/>
      <c r="ADP36" s="109"/>
      <c r="ADQ36" s="18"/>
      <c r="ADR36" s="54"/>
      <c r="ADS36" s="109"/>
      <c r="ADT36" s="18"/>
      <c r="ADU36" s="54"/>
      <c r="ADV36" s="109"/>
      <c r="ADW36" s="6"/>
      <c r="ADX36" s="6"/>
      <c r="ADY36" s="6"/>
      <c r="ADZ36" s="18"/>
      <c r="AEA36" s="54"/>
      <c r="AEB36" s="109"/>
      <c r="AEC36" s="18"/>
      <c r="AED36" s="54"/>
      <c r="AEE36" s="109"/>
      <c r="AEF36" s="18"/>
      <c r="AEG36" s="54"/>
      <c r="AEH36" s="109"/>
      <c r="AEI36" s="18"/>
      <c r="AEJ36" s="6"/>
      <c r="AEK36" s="109"/>
      <c r="AEL36" s="18"/>
      <c r="AEM36" s="54"/>
      <c r="AEN36" s="109"/>
      <c r="AEO36" s="6"/>
      <c r="AEP36" s="18"/>
      <c r="AEQ36" s="54"/>
      <c r="AER36" s="109"/>
      <c r="AES36" s="18"/>
      <c r="AET36" s="54"/>
      <c r="AEU36" s="109"/>
      <c r="AEV36" s="18"/>
      <c r="AEW36" s="54"/>
      <c r="AEX36" s="109"/>
      <c r="AEY36" s="18"/>
      <c r="AEZ36" s="54"/>
      <c r="AFA36" s="109"/>
      <c r="AFB36" s="18"/>
      <c r="AFC36" s="54"/>
      <c r="AFD36" s="109"/>
      <c r="AFE36" s="18"/>
      <c r="AFF36" s="54"/>
      <c r="AFG36" s="109"/>
      <c r="AFH36" s="6"/>
      <c r="AFI36" s="18"/>
      <c r="AFJ36" s="54"/>
      <c r="AFK36" s="109"/>
      <c r="AFL36" s="18"/>
      <c r="AFM36" s="54"/>
      <c r="AFN36" s="109"/>
      <c r="AFO36" s="18"/>
      <c r="AFP36" s="54"/>
      <c r="AFQ36" s="109"/>
      <c r="AFR36" s="18"/>
      <c r="AFS36" s="54"/>
      <c r="AFT36" s="109"/>
      <c r="AFU36" s="18"/>
      <c r="AFV36" s="54"/>
      <c r="AFW36" s="109"/>
      <c r="AFX36" s="18"/>
      <c r="AFY36" s="54"/>
      <c r="AFZ36" s="109"/>
      <c r="AGA36" s="18"/>
      <c r="AGB36" s="54"/>
      <c r="AGC36" s="109"/>
      <c r="AGD36" s="18"/>
      <c r="AGE36" s="54"/>
      <c r="AGF36" s="109"/>
      <c r="AGG36" s="18"/>
      <c r="AGH36" s="54"/>
      <c r="AGI36" s="109"/>
      <c r="AGJ36" s="18"/>
      <c r="AGK36" s="54"/>
      <c r="AGL36" s="109"/>
      <c r="AGM36" s="18"/>
      <c r="AGN36" s="54"/>
      <c r="AGO36" s="109"/>
      <c r="AGP36" s="18"/>
      <c r="AGQ36" s="54"/>
      <c r="AGR36" s="109"/>
      <c r="AGS36" s="18"/>
      <c r="AGT36" s="54"/>
      <c r="AGU36" s="109"/>
      <c r="AGV36" s="6"/>
      <c r="AGW36" s="18"/>
      <c r="AGX36" s="54"/>
      <c r="AGY36" s="109"/>
      <c r="AGZ36" s="18"/>
      <c r="AHA36" s="54"/>
      <c r="AHB36" s="109"/>
      <c r="AHC36" s="18"/>
      <c r="AHD36" s="54"/>
      <c r="AHE36" s="109"/>
      <c r="AHF36" s="18"/>
      <c r="AHG36" s="54"/>
      <c r="AHH36" s="109"/>
      <c r="AHI36" s="18"/>
      <c r="AHJ36" s="54"/>
      <c r="AHK36" s="109"/>
      <c r="AHL36" s="18"/>
      <c r="AHM36" s="54"/>
      <c r="AHN36" s="109"/>
      <c r="AHO36" s="6"/>
      <c r="AHP36" s="18"/>
      <c r="AHQ36" s="54"/>
      <c r="AHR36" s="109"/>
      <c r="AHS36" s="18"/>
      <c r="AHT36" s="54"/>
      <c r="AHU36" s="109"/>
      <c r="AHV36" s="18"/>
      <c r="AHW36" s="54"/>
      <c r="AHX36" s="109"/>
      <c r="AHY36" s="18"/>
      <c r="AHZ36" s="54"/>
      <c r="AIA36" s="109"/>
      <c r="AIB36" s="18"/>
      <c r="AIC36" s="54"/>
      <c r="AID36" s="109"/>
      <c r="AIE36" s="6"/>
      <c r="AIF36" s="6"/>
      <c r="AIG36" s="18"/>
      <c r="AIH36" s="54"/>
      <c r="AII36" s="109"/>
      <c r="AIJ36" s="18"/>
      <c r="AIK36" s="54"/>
      <c r="AIL36" s="109"/>
      <c r="AIM36" s="18"/>
      <c r="AIN36" s="54"/>
      <c r="AIO36" s="109"/>
      <c r="AIP36" s="18"/>
      <c r="AIQ36" s="54"/>
      <c r="AIR36" s="109"/>
      <c r="AIS36" s="6"/>
      <c r="AIT36" s="18"/>
      <c r="AIU36" s="54"/>
      <c r="AIV36" s="109"/>
      <c r="AIW36" s="18"/>
      <c r="AIX36" s="54"/>
      <c r="AIY36" s="109"/>
      <c r="AIZ36" s="18"/>
      <c r="AJA36" s="54"/>
      <c r="AJB36" s="109"/>
      <c r="AJC36" s="18"/>
      <c r="AJD36" s="54"/>
      <c r="AJE36" s="109"/>
      <c r="AJF36" s="18"/>
      <c r="AJG36" s="54"/>
      <c r="AJH36" s="109"/>
      <c r="AJI36" s="18"/>
      <c r="AJJ36" s="54"/>
      <c r="AJK36" s="109"/>
      <c r="AJL36" s="18"/>
      <c r="AJM36" s="54"/>
      <c r="AJN36" s="109"/>
      <c r="AJO36" s="18"/>
      <c r="AJP36" s="54"/>
      <c r="AJQ36" s="109"/>
      <c r="AJR36" s="6"/>
      <c r="AJS36" s="18"/>
      <c r="AJT36" s="54"/>
      <c r="AJU36" s="109"/>
      <c r="AJV36" s="18"/>
      <c r="AJW36" s="54"/>
      <c r="AJX36" s="109"/>
      <c r="AJY36" s="18"/>
      <c r="AJZ36" s="54"/>
      <c r="AKA36" s="109"/>
      <c r="AKB36" s="18"/>
      <c r="AKC36" s="54"/>
      <c r="AKD36" s="109"/>
      <c r="AKE36" s="18"/>
      <c r="AKF36" s="54"/>
      <c r="AKG36" s="109"/>
      <c r="AKH36" s="18"/>
      <c r="AKI36" s="54"/>
      <c r="AKJ36" s="109"/>
      <c r="AKK36" s="6"/>
      <c r="AKL36" s="18"/>
      <c r="AKM36" s="54"/>
      <c r="AKN36" s="109"/>
      <c r="AKO36" s="18"/>
      <c r="AKP36" s="54"/>
      <c r="AKQ36" s="109"/>
      <c r="AKR36" s="18"/>
      <c r="AKS36" s="54"/>
      <c r="AKT36" s="109"/>
      <c r="AKU36" s="18"/>
      <c r="AKV36" s="54"/>
      <c r="AKW36" s="109"/>
      <c r="AKX36" s="18"/>
      <c r="AKY36" s="54"/>
      <c r="AKZ36" s="109"/>
      <c r="ALA36" s="18"/>
      <c r="ALB36" s="54"/>
      <c r="ALC36" s="109"/>
      <c r="ALD36" s="6"/>
      <c r="ALE36" s="18"/>
      <c r="ALF36" s="54"/>
      <c r="ALG36" s="109"/>
      <c r="ALH36" s="18"/>
      <c r="ALI36" s="54"/>
      <c r="ALJ36" s="109"/>
      <c r="ALK36" s="18"/>
      <c r="ALL36" s="54"/>
      <c r="ALM36" s="109"/>
      <c r="ALN36" s="18"/>
      <c r="ALO36" s="54"/>
      <c r="ALP36" s="109"/>
      <c r="ALQ36" s="18"/>
      <c r="ALR36" s="54"/>
      <c r="ALS36" s="109"/>
      <c r="ALT36" s="18"/>
      <c r="ALU36" s="54"/>
      <c r="ALV36" s="109"/>
      <c r="ALW36" s="6"/>
      <c r="ALX36" s="18"/>
      <c r="ALY36" s="54"/>
      <c r="ALZ36" s="109"/>
      <c r="AMA36" s="18"/>
      <c r="AMB36" s="54"/>
      <c r="AMC36" s="109"/>
      <c r="AMD36" s="18"/>
      <c r="AME36" s="54"/>
      <c r="AMF36" s="109"/>
      <c r="AMG36" s="18"/>
      <c r="AMH36" s="54"/>
      <c r="AMI36" s="109"/>
      <c r="AMJ36" s="18"/>
      <c r="AMK36" s="54"/>
      <c r="AML36" s="109"/>
      <c r="AMM36" s="18"/>
      <c r="AMN36" s="54"/>
      <c r="AMO36" s="109"/>
      <c r="AMP36" s="6"/>
      <c r="AMQ36" s="18"/>
      <c r="AMR36" s="54"/>
      <c r="AMS36" s="109"/>
      <c r="AMT36" s="18"/>
      <c r="AMU36" s="54"/>
      <c r="AMV36" s="109"/>
      <c r="AMW36" s="18"/>
      <c r="AMX36" s="54"/>
      <c r="AMY36" s="109"/>
      <c r="AMZ36" s="18"/>
      <c r="ANA36" s="54"/>
      <c r="ANB36" s="109"/>
      <c r="ANC36" s="18"/>
      <c r="AND36" s="54"/>
      <c r="ANE36" s="109"/>
      <c r="ANF36" s="18"/>
      <c r="ANG36" s="54"/>
      <c r="ANH36" s="109"/>
      <c r="ANI36" s="6"/>
      <c r="ANJ36" s="18"/>
      <c r="ANK36" s="54"/>
      <c r="ANL36" s="109"/>
      <c r="ANM36" s="18"/>
      <c r="ANN36" s="54"/>
      <c r="ANO36" s="109"/>
      <c r="ANP36" s="18"/>
      <c r="ANQ36" s="54"/>
      <c r="ANR36" s="109"/>
      <c r="ANS36" s="6"/>
      <c r="ANT36" s="18"/>
      <c r="ANU36" s="54"/>
      <c r="ANV36" s="109"/>
      <c r="ANW36" s="18"/>
      <c r="ANX36" s="54"/>
      <c r="ANY36" s="109"/>
      <c r="ANZ36" s="18"/>
      <c r="AOA36" s="54"/>
      <c r="AOB36" s="109"/>
      <c r="AOC36" s="18"/>
      <c r="AOD36" s="54"/>
      <c r="AOE36" s="109"/>
      <c r="AOF36" s="18"/>
      <c r="AOG36" s="54"/>
      <c r="AOH36" s="109"/>
      <c r="AOI36" s="18"/>
      <c r="AOJ36" s="54"/>
      <c r="AOK36" s="109"/>
      <c r="AOL36" s="18"/>
      <c r="AOM36" s="54"/>
      <c r="AON36" s="109"/>
      <c r="AOO36" s="18"/>
      <c r="AOP36" s="54"/>
      <c r="AOQ36" s="109"/>
      <c r="AOR36" s="18"/>
      <c r="AOS36" s="54"/>
      <c r="AOT36" s="109"/>
      <c r="AOU36" s="6"/>
      <c r="AOV36" s="18"/>
      <c r="AOW36" s="54"/>
      <c r="AOX36" s="109"/>
      <c r="AOY36" s="18"/>
      <c r="AOZ36" s="54"/>
      <c r="APA36" s="109"/>
      <c r="APB36" s="18"/>
      <c r="APC36" s="54"/>
      <c r="APD36" s="109"/>
      <c r="APE36" s="18"/>
      <c r="APF36" s="54"/>
      <c r="APG36" s="109"/>
      <c r="APH36" s="18"/>
      <c r="API36" s="54"/>
      <c r="APJ36" s="109"/>
      <c r="APK36" s="18"/>
      <c r="APL36" s="54"/>
      <c r="APM36" s="109"/>
      <c r="APN36" s="18"/>
      <c r="APO36" s="54"/>
      <c r="APP36" s="109"/>
      <c r="APQ36" s="14"/>
      <c r="APR36" s="14"/>
      <c r="APS36" s="14"/>
      <c r="APT36" s="14"/>
      <c r="APU36" s="18"/>
      <c r="APV36" s="54"/>
      <c r="APW36" s="109"/>
      <c r="APX36" s="18"/>
      <c r="APY36" s="54"/>
      <c r="APZ36" s="109"/>
      <c r="AQA36" s="6"/>
      <c r="AQB36" s="18"/>
      <c r="AQC36" s="54"/>
      <c r="AQD36" s="109"/>
      <c r="AQE36" s="18"/>
      <c r="AQF36" s="54"/>
      <c r="AQG36" s="109"/>
      <c r="AQH36" s="18"/>
      <c r="AQI36" s="54"/>
      <c r="AQJ36" s="109"/>
      <c r="AQK36" s="18"/>
      <c r="AQL36" s="54"/>
      <c r="AQM36" s="109"/>
      <c r="AQN36" s="18"/>
      <c r="AQO36" s="54"/>
      <c r="AQP36" s="109"/>
      <c r="AQQ36" s="18"/>
      <c r="AQR36" s="54"/>
      <c r="AQS36" s="109"/>
      <c r="AQT36" s="6"/>
      <c r="AQU36" s="18"/>
      <c r="AQV36" s="54"/>
      <c r="AQW36" s="109"/>
      <c r="AQX36" s="18"/>
      <c r="AQY36" s="54"/>
      <c r="AQZ36" s="109"/>
      <c r="ARA36" s="18"/>
      <c r="ARB36" s="54"/>
      <c r="ARC36" s="109"/>
      <c r="ARD36" s="18"/>
      <c r="ARE36" s="54"/>
      <c r="ARF36" s="109"/>
      <c r="ARG36" s="18"/>
      <c r="ARH36" s="54"/>
      <c r="ARI36" s="109"/>
      <c r="ARJ36" s="18"/>
      <c r="ARK36" s="54"/>
      <c r="ARL36" s="109"/>
      <c r="ARM36" s="6"/>
      <c r="ARN36" s="18"/>
      <c r="ARO36" s="54"/>
      <c r="ARP36" s="109"/>
      <c r="ARQ36" s="18"/>
      <c r="ARR36" s="54"/>
      <c r="ARS36" s="109"/>
      <c r="ART36" s="18"/>
      <c r="ARU36" s="54"/>
      <c r="ARV36" s="109"/>
      <c r="ARW36" s="18"/>
      <c r="ARX36" s="54"/>
      <c r="ARY36" s="109"/>
      <c r="ARZ36" s="18"/>
      <c r="ASA36" s="54"/>
      <c r="ASB36" s="109"/>
      <c r="ASC36" s="18"/>
      <c r="ASD36" s="54"/>
      <c r="ASE36" s="109"/>
      <c r="ASF36" s="6"/>
      <c r="ASG36" s="18"/>
      <c r="ASH36" s="54"/>
      <c r="ASI36" s="109"/>
      <c r="ASJ36" s="18"/>
      <c r="ASK36" s="54"/>
      <c r="ASL36" s="109"/>
      <c r="ASM36" s="18"/>
      <c r="ASN36" s="54"/>
      <c r="ASO36" s="109"/>
      <c r="ASP36" s="18"/>
      <c r="ASQ36" s="54"/>
      <c r="ASR36" s="109"/>
      <c r="ASS36" s="18"/>
      <c r="AST36" s="54"/>
      <c r="ASU36" s="109"/>
      <c r="ASV36" s="18"/>
      <c r="ASW36" s="54"/>
      <c r="ASX36" s="109"/>
      <c r="ASY36" s="6"/>
      <c r="ASZ36" s="18"/>
      <c r="ATA36" s="54"/>
      <c r="ATB36" s="109"/>
      <c r="ATC36" s="18"/>
      <c r="ATD36" s="54"/>
      <c r="ATE36" s="109"/>
      <c r="ATF36" s="18"/>
      <c r="ATG36" s="54"/>
      <c r="ATH36" s="109"/>
      <c r="ATI36" s="18"/>
      <c r="ATJ36" s="54"/>
      <c r="ATK36" s="109"/>
      <c r="ATL36" s="18"/>
      <c r="ATM36" s="54"/>
      <c r="ATN36" s="109"/>
      <c r="ATO36" s="18"/>
      <c r="ATP36" s="54"/>
      <c r="ATQ36" s="109"/>
      <c r="ATR36" s="6"/>
      <c r="ATS36" s="18"/>
      <c r="ATT36" s="54"/>
      <c r="ATU36" s="109"/>
      <c r="ATV36" s="18"/>
      <c r="ATW36" s="54"/>
      <c r="ATX36" s="109"/>
      <c r="ATY36" s="18"/>
      <c r="ATZ36" s="54"/>
      <c r="AUA36" s="109"/>
      <c r="AUB36" s="18"/>
      <c r="AUC36" s="54"/>
      <c r="AUD36" s="109"/>
      <c r="AUE36" s="18"/>
      <c r="AUF36" s="54"/>
      <c r="AUG36" s="109"/>
      <c r="AUH36" s="18"/>
      <c r="AUI36" s="54"/>
      <c r="AUJ36" s="109"/>
      <c r="AUK36" s="6"/>
      <c r="AUL36" s="18"/>
      <c r="AUM36" s="54"/>
      <c r="AUN36" s="109"/>
      <c r="AUO36" s="18"/>
      <c r="AUP36" s="54"/>
      <c r="AUQ36" s="109"/>
      <c r="AUR36" s="18"/>
      <c r="AUS36" s="54"/>
      <c r="AUT36" s="109"/>
      <c r="AUU36" s="18"/>
      <c r="AUV36" s="54"/>
      <c r="AUW36" s="109"/>
      <c r="AUX36" s="18"/>
      <c r="AUY36" s="54"/>
      <c r="AUZ36" s="109"/>
      <c r="AVA36" s="18"/>
      <c r="AVB36" s="54"/>
      <c r="AVC36" s="109"/>
      <c r="AVD36" s="6"/>
      <c r="AVE36" s="18"/>
      <c r="AVF36" s="54"/>
      <c r="AVG36" s="109"/>
      <c r="AVH36" s="18"/>
      <c r="AVI36" s="54"/>
      <c r="AVJ36" s="109"/>
      <c r="AVK36" s="18"/>
      <c r="AVL36" s="54"/>
      <c r="AVM36" s="109"/>
      <c r="AVN36" s="18"/>
      <c r="AVO36" s="54"/>
      <c r="AVP36" s="109"/>
      <c r="AVQ36" s="18"/>
      <c r="AVR36" s="54"/>
      <c r="AVS36" s="109"/>
      <c r="AVT36" s="18"/>
      <c r="AVU36" s="54"/>
      <c r="AVV36" s="109"/>
      <c r="AVW36" s="6"/>
      <c r="AVX36" s="18"/>
      <c r="AVY36" s="54"/>
      <c r="AVZ36" s="109"/>
      <c r="AWA36" s="18"/>
      <c r="AWB36" s="54"/>
      <c r="AWC36" s="109"/>
      <c r="AWD36" s="18"/>
      <c r="AWE36" s="54"/>
      <c r="AWF36" s="109"/>
      <c r="AWG36" s="18"/>
      <c r="AWH36" s="54"/>
      <c r="AWI36" s="109"/>
      <c r="AWJ36" s="54"/>
      <c r="AWK36" s="54"/>
      <c r="AWL36" s="6"/>
      <c r="AWM36" s="54"/>
      <c r="AWN36" s="54"/>
      <c r="AWO36" s="54"/>
      <c r="AWP36" s="54"/>
      <c r="AWQ36" s="54"/>
      <c r="AWR36" s="54"/>
      <c r="AWS36" s="6"/>
      <c r="AWT36" s="54"/>
      <c r="AWU36" s="54"/>
      <c r="AWV36" s="54"/>
      <c r="AWW36" s="54"/>
      <c r="AWX36" s="54"/>
      <c r="AWY36" s="54"/>
      <c r="AWZ36" s="6"/>
      <c r="AXA36" s="54"/>
      <c r="AXB36" s="54"/>
      <c r="AXC36" s="54"/>
      <c r="AXD36" s="54"/>
      <c r="AXE36" s="54"/>
      <c r="AXF36" s="54"/>
      <c r="AXG36" s="6"/>
      <c r="AXH36" s="54"/>
      <c r="AXI36" s="54"/>
      <c r="AXJ36" s="54"/>
      <c r="AXK36" s="54"/>
      <c r="AXL36" s="54"/>
      <c r="AXM36" s="54"/>
      <c r="AXN36" s="6"/>
      <c r="AXO36" s="54"/>
      <c r="AXP36" s="54"/>
      <c r="AXQ36" s="54"/>
      <c r="AXR36" s="54"/>
      <c r="AXS36" s="54"/>
      <c r="AXT36" s="54"/>
      <c r="AXU36" s="6"/>
      <c r="AXV36" s="54"/>
      <c r="AXW36" s="54"/>
      <c r="AXX36" s="54"/>
      <c r="AXY36" s="54"/>
      <c r="AXZ36" s="54"/>
      <c r="AYA36" s="54"/>
      <c r="AYB36" s="6"/>
      <c r="AYC36" s="54"/>
      <c r="AYD36" s="54"/>
      <c r="AYE36" s="54"/>
      <c r="AYF36" s="54"/>
      <c r="AYG36" s="54"/>
      <c r="AYH36" s="54"/>
      <c r="AYI36" s="6"/>
      <c r="AYJ36" s="54"/>
      <c r="AYK36" s="54"/>
      <c r="AYL36" s="54"/>
      <c r="AYM36" s="54"/>
      <c r="AYN36" s="54"/>
      <c r="AYO36" s="54"/>
      <c r="AYP36" s="6"/>
      <c r="AYQ36" s="54"/>
      <c r="AYR36" s="54"/>
      <c r="AYS36" s="54"/>
      <c r="AYT36" s="54"/>
      <c r="AYU36" s="54"/>
      <c r="AYV36" s="54"/>
      <c r="AYW36" s="6"/>
      <c r="AYX36" s="54"/>
      <c r="AYY36" s="54"/>
      <c r="AYZ36" s="54"/>
      <c r="AZA36" s="54"/>
      <c r="AZB36" s="54"/>
      <c r="AZC36" s="54"/>
      <c r="AZD36" s="6"/>
      <c r="AZE36" s="54"/>
      <c r="AZF36" s="54"/>
      <c r="AZG36" s="54"/>
      <c r="AZH36" s="54"/>
      <c r="AZI36" s="54"/>
      <c r="AZJ36" s="54"/>
      <c r="AZK36" s="6"/>
      <c r="AZL36" s="54"/>
      <c r="AZM36" s="54"/>
      <c r="AZN36" s="54"/>
      <c r="AZO36" s="54"/>
      <c r="AZP36" s="54"/>
      <c r="AZQ36" s="54"/>
      <c r="AZR36" s="6"/>
      <c r="AZS36" s="54"/>
      <c r="AZT36" s="54"/>
      <c r="AZU36" s="54"/>
      <c r="AZV36" s="54"/>
      <c r="AZW36" s="54"/>
      <c r="AZX36" s="54"/>
      <c r="AZY36" s="6"/>
      <c r="AZZ36" s="54"/>
      <c r="BAA36" s="54"/>
      <c r="BAB36" s="54"/>
      <c r="BAC36" s="54"/>
      <c r="BAD36" s="54"/>
      <c r="BAE36" s="54"/>
      <c r="BAF36" s="6"/>
      <c r="BAG36" s="54"/>
      <c r="BAH36" s="54"/>
      <c r="BAI36" s="54"/>
      <c r="BAJ36" s="54"/>
      <c r="BAK36" s="54"/>
      <c r="BAL36" s="54"/>
      <c r="BAM36" s="6"/>
      <c r="BAN36" s="54"/>
      <c r="BAO36" s="54"/>
      <c r="BAP36" s="54"/>
      <c r="BAQ36" s="54"/>
      <c r="BAR36" s="54"/>
      <c r="BAS36" s="54"/>
      <c r="BAT36" s="6"/>
    </row>
    <row r="37" spans="1:1398" s="57" customFormat="1" ht="72.75" customHeight="1">
      <c r="A37" t="s">
        <v>911</v>
      </c>
      <c r="B37" t="s">
        <v>913</v>
      </c>
      <c r="D37" s="69" t="s">
        <v>82</v>
      </c>
      <c r="E37" s="83" t="s">
        <v>318</v>
      </c>
      <c r="F37" s="61">
        <v>1847</v>
      </c>
      <c r="G37" s="11">
        <v>1895</v>
      </c>
      <c r="H37" s="83" t="s">
        <v>223</v>
      </c>
      <c r="I37" s="55"/>
      <c r="J37" s="61">
        <f>J18+J23+J26-J27-J33</f>
        <v>1890</v>
      </c>
      <c r="K37" s="11">
        <f>K18+K23+K26-K27-K33</f>
        <v>1926</v>
      </c>
      <c r="L37" s="83" t="s">
        <v>321</v>
      </c>
      <c r="M37" s="61">
        <f>M18+M23+M26-M27-M33</f>
        <v>1901</v>
      </c>
      <c r="N37" s="11">
        <f>N18+N23+N26-N27-N33</f>
        <v>1971</v>
      </c>
      <c r="O37" s="83" t="s">
        <v>289</v>
      </c>
      <c r="P37" s="61">
        <f>P18+P23+P26-P27-P33</f>
        <v>1900</v>
      </c>
      <c r="Q37" s="11">
        <f>Q18+Q23+Q26-Q27-Q33</f>
        <v>1968</v>
      </c>
      <c r="R37" s="83" t="s">
        <v>324</v>
      </c>
      <c r="S37" s="61">
        <f>S18+S23+S26-S27-S33</f>
        <v>1899</v>
      </c>
      <c r="T37" s="11">
        <f>T18+T23+T26-T27-T33</f>
        <v>1998</v>
      </c>
      <c r="U37" s="83" t="s">
        <v>326</v>
      </c>
      <c r="V37" s="61">
        <f>V18+V23+V26-V27-V33</f>
        <v>1894</v>
      </c>
      <c r="W37" s="11">
        <f>W18+W23+W26-W27-W33</f>
        <v>1997</v>
      </c>
      <c r="X37" s="83" t="s">
        <v>294</v>
      </c>
      <c r="Y37" s="61">
        <f>Y18+Y23+Y26-Y27-Y33</f>
        <v>1889</v>
      </c>
      <c r="Z37" s="11">
        <f>Z18+Z23+Z26-Z27-Z33</f>
        <v>1961</v>
      </c>
      <c r="AA37" s="83" t="s">
        <v>305</v>
      </c>
      <c r="AB37" s="55"/>
      <c r="AC37" s="61">
        <f>AC18+AC23+AC26-AC27-AC33</f>
        <v>1884</v>
      </c>
      <c r="AD37" s="11">
        <f>AD18+AD23+AD26-AD27-AD33</f>
        <v>1895</v>
      </c>
      <c r="AE37" s="83" t="s">
        <v>330</v>
      </c>
      <c r="AF37" s="61">
        <f>AF18+AF23+AF26-AF27-AF33</f>
        <v>1879</v>
      </c>
      <c r="AG37" s="11">
        <f>AG18+AG23+AG26-AG27-AG33</f>
        <v>1943</v>
      </c>
      <c r="AH37" s="83" t="s">
        <v>312</v>
      </c>
      <c r="AI37" s="61">
        <f>AI18+AI23+AI26-AI27-AI33</f>
        <v>1874</v>
      </c>
      <c r="AJ37" s="11">
        <f>AJ18+AJ23+AJ26-AJ27-AJ33</f>
        <v>1972</v>
      </c>
      <c r="AK37" s="83" t="s">
        <v>334</v>
      </c>
      <c r="AL37" s="61">
        <f>AL18+AL23+AL26-AL27-AL33</f>
        <v>1877</v>
      </c>
      <c r="AM37" s="11">
        <f>AM18+AM23+AM26-AM27-AM33</f>
        <v>1995</v>
      </c>
      <c r="AN37" s="83" t="s">
        <v>303</v>
      </c>
      <c r="AO37" s="61">
        <f>AO18+AO23+AO26-AO27-AO33</f>
        <v>1880</v>
      </c>
      <c r="AP37" s="11">
        <f>AP18+AP23+AP26-AP27-AP33</f>
        <v>2015</v>
      </c>
      <c r="AQ37" s="83" t="s">
        <v>324</v>
      </c>
      <c r="AR37" s="61">
        <f>AR18+AR23+AR26-AR27-AR33</f>
        <v>1883</v>
      </c>
      <c r="AS37" s="11">
        <f>AS18+AS23+AS26-AS27-AS33</f>
        <v>2021</v>
      </c>
      <c r="AT37" s="83" t="s">
        <v>297</v>
      </c>
      <c r="AU37" s="55"/>
      <c r="AV37" s="61">
        <f>AV18+AV23+AV26-AV27-AV33</f>
        <v>1863</v>
      </c>
      <c r="AW37" s="11">
        <f>AW18+AW23+AW26-AW27-AW33</f>
        <v>2005</v>
      </c>
      <c r="AX37" s="83" t="s">
        <v>340</v>
      </c>
      <c r="AY37" s="61">
        <f>AY18+AY23+AY26-AY27-AY33</f>
        <v>1843</v>
      </c>
      <c r="AZ37" s="11">
        <f>AZ18+AZ23+AZ26-AZ27-AZ33</f>
        <v>2005</v>
      </c>
      <c r="BA37" s="83" t="s">
        <v>340</v>
      </c>
      <c r="BB37" s="61">
        <f>BB18+BB23+BB26-BB27-BB33</f>
        <v>1823</v>
      </c>
      <c r="BC37" s="11">
        <f>BC18+BC23+BC26-BC27-BC33</f>
        <v>1995</v>
      </c>
      <c r="BD37" s="83" t="s">
        <v>303</v>
      </c>
      <c r="BE37" s="61">
        <f>BE18+BE23+BE26-BE27-BE33</f>
        <v>1833</v>
      </c>
      <c r="BF37" s="11">
        <f>BF18+BF23+BF26-BF27-BF33</f>
        <v>2045</v>
      </c>
      <c r="BG37" s="83" t="s">
        <v>326</v>
      </c>
      <c r="BH37" s="61">
        <f>BH18+BH23+BH26-BH27-BH33</f>
        <v>1813</v>
      </c>
      <c r="BI37" s="11">
        <f>BI18+BI23+BI26-BI27-BI33</f>
        <v>2057</v>
      </c>
      <c r="BJ37" s="83" t="s">
        <v>345</v>
      </c>
      <c r="BK37" s="61">
        <f>BK18+BK23+BK26-BK27-BK33</f>
        <v>1793</v>
      </c>
      <c r="BL37" s="11">
        <f>BL18+BL23+BL26-BL27-BL33</f>
        <v>2058</v>
      </c>
      <c r="BM37" s="83" t="s">
        <v>347</v>
      </c>
      <c r="BN37" s="55"/>
      <c r="BO37" s="61">
        <f>BO18+BO23+BO26-BO27-BO33</f>
        <v>1803</v>
      </c>
      <c r="BP37" s="11">
        <f>BP18+BP23+BP26-BP27-BP33</f>
        <v>2053</v>
      </c>
      <c r="BQ37" s="83" t="s">
        <v>349</v>
      </c>
      <c r="BR37" s="61">
        <f>BR18+BR23+BR26-BR27-BR33</f>
        <v>1783</v>
      </c>
      <c r="BS37" s="11">
        <f>BS18+BS23+BS26-BS27-BS33</f>
        <v>2038</v>
      </c>
      <c r="BT37" s="83" t="s">
        <v>351</v>
      </c>
      <c r="BU37" s="61">
        <f>BU18+BU23+BU26-BU27-BU33</f>
        <v>1783</v>
      </c>
      <c r="BV37" s="11">
        <f>BV18+BV23+BV26-BV27-BV33</f>
        <v>2049</v>
      </c>
      <c r="BW37" s="83" t="s">
        <v>353</v>
      </c>
      <c r="BX37" s="61">
        <f>BX18+BX23+BX26-BX27-BX33</f>
        <v>1783</v>
      </c>
      <c r="BY37" s="11">
        <f>BY18+BY23+BY26-BY27-BY33</f>
        <v>2013</v>
      </c>
      <c r="BZ37" s="83" t="s">
        <v>354</v>
      </c>
      <c r="CA37" s="61">
        <f>CA18+CA23+CA26-CA27-CA33</f>
        <v>1783</v>
      </c>
      <c r="CB37" s="11">
        <f>CB18+CB23+CB26-CB27-CB33</f>
        <v>2001</v>
      </c>
      <c r="CC37" s="83" t="s">
        <v>356</v>
      </c>
      <c r="CD37" s="61">
        <f>CD18+CD23+CD26-CD27-CD33</f>
        <v>1783</v>
      </c>
      <c r="CE37" s="11">
        <f>CE18+CE23+CE26-CE27-CE33</f>
        <v>2023</v>
      </c>
      <c r="CF37" s="83" t="s">
        <v>357</v>
      </c>
      <c r="CG37" s="55"/>
      <c r="CH37" s="55"/>
      <c r="CI37" s="61">
        <f>CI18+CI23+CI26-CI27-CI33</f>
        <v>1903</v>
      </c>
      <c r="CJ37" s="11">
        <f>CJ18+CJ23+CJ26-CJ27-CJ33</f>
        <v>1963</v>
      </c>
      <c r="CK37" s="83" t="s">
        <v>357</v>
      </c>
      <c r="CL37" s="55"/>
      <c r="CM37" s="61">
        <f>CM18+CM23+CM26-CM27-CM33</f>
        <v>1893</v>
      </c>
      <c r="CN37" s="11">
        <f>CN18+CN23+CN26-CN27-CN33</f>
        <v>1946</v>
      </c>
      <c r="CO37" s="83" t="s">
        <v>271</v>
      </c>
      <c r="CP37" s="61">
        <f>CP18+CP23+CP26-CP27-CP33</f>
        <v>1903</v>
      </c>
      <c r="CQ37" s="11">
        <f>CQ18+CQ23+CQ26-CQ27-CQ33</f>
        <v>1955</v>
      </c>
      <c r="CR37" s="83" t="s">
        <v>360</v>
      </c>
      <c r="CS37" s="61">
        <f>CS18+CS23+CS26-CS27-CS33</f>
        <v>1823</v>
      </c>
      <c r="CT37" s="11">
        <f>CT18+CT23+CT26-CT27-CT33</f>
        <v>1879</v>
      </c>
      <c r="CU37" s="83" t="s">
        <v>275</v>
      </c>
      <c r="CV37" s="55"/>
      <c r="CW37" s="61">
        <f>CW18+CW23+CW26-CW27-CW33</f>
        <v>1853</v>
      </c>
      <c r="CX37" s="11">
        <f>CX18+CX23+CX26-CX27-CX33</f>
        <v>1919</v>
      </c>
      <c r="CY37" s="83" t="s">
        <v>278</v>
      </c>
      <c r="CZ37" s="61">
        <f>CZ18+CZ23+CZ26-CZ27-CZ33</f>
        <v>1868</v>
      </c>
      <c r="DA37" s="11">
        <f>DA18+DA23+DA26-DA27-DA33</f>
        <v>1894</v>
      </c>
      <c r="DB37" s="83" t="s">
        <v>218</v>
      </c>
      <c r="DC37" s="61">
        <f>DC18+DC23+DC26-DC27-DC33</f>
        <v>1863</v>
      </c>
      <c r="DD37" s="11">
        <f>DD18+DD23+DD26-DD27-DD33</f>
        <v>1905</v>
      </c>
      <c r="DE37" s="83" t="s">
        <v>362</v>
      </c>
      <c r="DF37" s="61">
        <f>DF18+DF23+DF26-DF27-DF33</f>
        <v>1853</v>
      </c>
      <c r="DG37" s="11">
        <f>DG18+DG23+DG26-DG27-DG33</f>
        <v>1896</v>
      </c>
      <c r="DH37" s="83" t="s">
        <v>309</v>
      </c>
      <c r="DI37" s="61">
        <f>DI18+DI23+DI26-DI27-DI33</f>
        <v>1843</v>
      </c>
      <c r="DJ37" s="11">
        <f>DJ18+DJ23+DJ26-DJ27-DJ33</f>
        <v>1887</v>
      </c>
      <c r="DK37" s="83" t="s">
        <v>365</v>
      </c>
      <c r="DL37" s="55"/>
      <c r="DM37" s="55"/>
      <c r="DN37" s="61">
        <f>DN18+DN23+DN26-DN27-DN33</f>
        <v>1833</v>
      </c>
      <c r="DO37" s="11">
        <f>DO18+DO23+DO26-DO27-DO33</f>
        <v>1854</v>
      </c>
      <c r="DP37" s="83" t="s">
        <v>219</v>
      </c>
      <c r="DQ37" s="61">
        <f>DQ18+DQ23+DQ26-DQ27-DQ33</f>
        <v>1833</v>
      </c>
      <c r="DR37" s="11">
        <f>DR18+DR23+DR26-DR27-DR33</f>
        <v>1888</v>
      </c>
      <c r="DS37" s="83" t="s">
        <v>368</v>
      </c>
      <c r="DT37" s="61">
        <f>DT18+DT23+DT26-DT27-DT33</f>
        <v>1829</v>
      </c>
      <c r="DU37" s="11">
        <f>DU18+DU23+DU26-DU27-DU33</f>
        <v>1919</v>
      </c>
      <c r="DV37" s="83" t="s">
        <v>370</v>
      </c>
      <c r="DW37" s="61">
        <f>DW18+DW23+DW26-DW27-DW33</f>
        <v>1819</v>
      </c>
      <c r="DX37" s="11">
        <f>DX18+DX23+DX26-DX27-DX33</f>
        <v>1910</v>
      </c>
      <c r="DY37" s="83" t="s">
        <v>372</v>
      </c>
      <c r="DZ37" s="61">
        <f>DZ18+DZ23+DZ26-DZ27-DZ33</f>
        <v>1811</v>
      </c>
      <c r="EA37" s="11">
        <f>EA18+EA23+EA26-EA27-EA33</f>
        <v>1923</v>
      </c>
      <c r="EB37" s="83" t="s">
        <v>374</v>
      </c>
      <c r="EC37" s="61">
        <f>EC18+EC23+EC26-EC27-EC33</f>
        <v>1801</v>
      </c>
      <c r="ED37" s="11">
        <f>ED18+ED23+ED26-ED27-ED33</f>
        <v>1915</v>
      </c>
      <c r="EE37" s="83" t="s">
        <v>376</v>
      </c>
      <c r="EF37" s="55"/>
      <c r="EG37" s="61">
        <f>EG18+EG23+EG26-EG27-EG33</f>
        <v>1791</v>
      </c>
      <c r="EH37" s="11">
        <f>EH18+EH23+EH26-EH27-EH33</f>
        <v>1903</v>
      </c>
      <c r="EI37" s="83" t="s">
        <v>377</v>
      </c>
      <c r="EJ37" s="61">
        <f>EJ18+EJ23+EJ26-EJ27-EJ33</f>
        <v>1781</v>
      </c>
      <c r="EK37" s="11">
        <f>EK18+EK23+EK26-EK27-EK33</f>
        <v>1907</v>
      </c>
      <c r="EL37" s="83" t="s">
        <v>298</v>
      </c>
      <c r="EM37" s="61">
        <f>EM18+EM23+EM26-EM27-EM33</f>
        <v>1775</v>
      </c>
      <c r="EN37" s="11">
        <f>EN18+EN23+EN26-EN27-EN33</f>
        <v>1918</v>
      </c>
      <c r="EO37" s="83" t="s">
        <v>299</v>
      </c>
      <c r="EP37" s="61">
        <f>EP18+EP23+EP26-EP27-EP33</f>
        <v>1765</v>
      </c>
      <c r="EQ37" s="11">
        <f>EQ18+EQ23+EQ26-EQ27-EQ33</f>
        <v>1904</v>
      </c>
      <c r="ER37" s="83" t="s">
        <v>379</v>
      </c>
      <c r="ES37" s="61">
        <f>ES18+ES23+ES26-ES27-ES33</f>
        <v>1755</v>
      </c>
      <c r="ET37" s="11">
        <f>ET18+ET23+ET26-ET27-ET33</f>
        <v>1913</v>
      </c>
      <c r="EU37" s="83" t="s">
        <v>311</v>
      </c>
      <c r="EV37" s="61">
        <f>EV18+EV23+EV26-EV27-EV33</f>
        <v>1745</v>
      </c>
      <c r="EW37" s="11">
        <f>EW18+EW23+EW26-EW27-EW33</f>
        <v>1788</v>
      </c>
      <c r="EX37" s="83" t="s">
        <v>380</v>
      </c>
      <c r="EY37" s="61">
        <f>EY18+EY23+EY26-EY27-EY33</f>
        <v>1705</v>
      </c>
      <c r="EZ37" s="11">
        <f>EZ18+EZ23+EZ26-EZ27-EZ33</f>
        <v>1578</v>
      </c>
      <c r="FA37" s="83" t="s">
        <v>288</v>
      </c>
      <c r="FB37" s="61">
        <f>FB18+FB23+FB26-FB27-FB33</f>
        <v>1735</v>
      </c>
      <c r="FC37" s="11">
        <f>FC18+FC23+FC26-FC27-FC33</f>
        <v>1793</v>
      </c>
      <c r="FD37" s="83" t="s">
        <v>383</v>
      </c>
      <c r="FE37" s="61">
        <f>FE18+FE23+FE26-FE27-FE33</f>
        <v>1725</v>
      </c>
      <c r="FF37" s="11">
        <f>FF18+FF23+FF26-FF27-FF33</f>
        <v>1799</v>
      </c>
      <c r="FG37" s="83" t="s">
        <v>385</v>
      </c>
      <c r="FH37" s="61">
        <f>FH18+FH23+FH26-FH27-FH33</f>
        <v>1805</v>
      </c>
      <c r="FI37" s="11">
        <f>FI18+FI23+FI26-FI27-FI33</f>
        <v>1696</v>
      </c>
      <c r="FJ37" s="83" t="s">
        <v>221</v>
      </c>
      <c r="FK37" s="55"/>
      <c r="FL37" s="55"/>
      <c r="FM37" s="55"/>
      <c r="FN37" s="55"/>
      <c r="FO37" s="61">
        <f>FO18+FO23+FO26-FO27-FO33</f>
        <v>1314</v>
      </c>
      <c r="FP37" s="11">
        <f>FP18+FP23+FP26-FP27-FP33</f>
        <v>1350</v>
      </c>
      <c r="FQ37" s="83" t="s">
        <v>386</v>
      </c>
      <c r="FR37" s="61">
        <f>FR18+FR23+FR26-FR27-FR33</f>
        <v>1317</v>
      </c>
      <c r="FS37" s="11">
        <f>FS18+FS23+FS26-FS27-FS33</f>
        <v>1300</v>
      </c>
      <c r="FT37" s="83" t="s">
        <v>220</v>
      </c>
      <c r="FU37" s="61">
        <f>FU18+FU23+FU26-FU27-FU33</f>
        <v>1287</v>
      </c>
      <c r="FV37" s="11">
        <f>FV18+FV23+FV26-FV27-FV33</f>
        <v>1326</v>
      </c>
      <c r="FW37" s="83" t="s">
        <v>388</v>
      </c>
      <c r="FX37" s="55"/>
      <c r="FY37" s="61">
        <f>FY18+FY23+FY26-FY27-FY33</f>
        <v>1322</v>
      </c>
      <c r="FZ37" s="11">
        <f>FZ18+FZ23+FZ26-FZ27-FZ33</f>
        <v>1418</v>
      </c>
      <c r="GA37" s="83" t="s">
        <v>391</v>
      </c>
      <c r="GB37" s="61">
        <f>GB18+GB23+GB26-GB27-GB33</f>
        <v>1345</v>
      </c>
      <c r="GC37" s="11">
        <f>GC18+GC23+GC26-GC27-GC33</f>
        <v>1413</v>
      </c>
      <c r="GD37" s="83" t="s">
        <v>225</v>
      </c>
      <c r="GE37" s="55"/>
      <c r="GF37" s="61">
        <f>GF18+GF23+GF26-GF27-GF33</f>
        <v>1407</v>
      </c>
      <c r="GG37" s="11">
        <f>GG18+GG23+GG26-GG27-GG33</f>
        <v>1395</v>
      </c>
      <c r="GH37" s="83" t="s">
        <v>393</v>
      </c>
      <c r="GI37" s="61">
        <f>GI18+GI23+GI26-GI27-GI33</f>
        <v>1426</v>
      </c>
      <c r="GJ37" s="11">
        <f>GJ18+GJ23+GJ26-GJ27-GJ33</f>
        <v>1428</v>
      </c>
      <c r="GK37" s="83" t="s">
        <v>394</v>
      </c>
      <c r="GL37" s="61">
        <f>GL18+GL23+GL26-GL27-GL33</f>
        <v>1464</v>
      </c>
      <c r="GM37" s="11">
        <f>GM18+GM23+GM26-GM27-GM33</f>
        <v>1472</v>
      </c>
      <c r="GN37" s="83" t="s">
        <v>318</v>
      </c>
      <c r="GO37" s="61">
        <f>GO18+GO23+GO26-GO27-GO33</f>
        <v>1507</v>
      </c>
      <c r="GP37" s="11">
        <f>GP18+GP23+GP26-GP27-GP33</f>
        <v>1506</v>
      </c>
      <c r="GQ37" s="83" t="s">
        <v>310</v>
      </c>
      <c r="GR37" s="61">
        <f>GR18+GR23+GR26-GR27-GR33</f>
        <v>1530</v>
      </c>
      <c r="GS37" s="11">
        <f>GS18+GS23+GS26-GS27-GS33</f>
        <v>1528</v>
      </c>
      <c r="GT37" s="83" t="s">
        <v>273</v>
      </c>
      <c r="GU37" s="61">
        <f>GU18+GU23+GU26-GU27-GU33</f>
        <v>1553</v>
      </c>
      <c r="GV37" s="11">
        <f>GV18+GV23+GV26-GV27-GV33</f>
        <v>1567</v>
      </c>
      <c r="GW37" s="83" t="s">
        <v>400</v>
      </c>
      <c r="GX37" s="55"/>
      <c r="GY37" s="61">
        <f>GY18+GY23+GY26-GY27-GY33</f>
        <v>1566</v>
      </c>
      <c r="GZ37" s="11">
        <f>GZ18+GZ23+GZ26-GZ27-GZ33</f>
        <v>1563</v>
      </c>
      <c r="HA37" s="83" t="s">
        <v>404</v>
      </c>
      <c r="HB37" s="61">
        <f>HB18+HB23+HB26-HB27-HB33</f>
        <v>1579</v>
      </c>
      <c r="HC37" s="11">
        <f>HC18+HC23+HC26-HC27-HC33</f>
        <v>1574</v>
      </c>
      <c r="HD37" s="83" t="s">
        <v>406</v>
      </c>
      <c r="HE37" s="61">
        <f>HE18+HE23+HE26-HE27-HE33</f>
        <v>1569</v>
      </c>
      <c r="HF37" s="11">
        <f>HF18+HF23+HF26-HF27-HF33</f>
        <v>1573</v>
      </c>
      <c r="HG37" s="83" t="s">
        <v>276</v>
      </c>
      <c r="HH37" s="61">
        <f>HH18+HH23+HH26-HH27-HH33</f>
        <v>1569</v>
      </c>
      <c r="HI37" s="11">
        <f>HI18+HI23+HI26-HI27-HI33</f>
        <v>1578</v>
      </c>
      <c r="HJ37" s="83" t="s">
        <v>410</v>
      </c>
      <c r="HK37" s="61">
        <f>HK18+HK23+HK26-HK27-HK33</f>
        <v>1582</v>
      </c>
      <c r="HL37" s="11">
        <f>HL18+HL23+HL26-HL27-HL33</f>
        <v>1588</v>
      </c>
      <c r="HM37" s="83" t="s">
        <v>281</v>
      </c>
      <c r="HN37" s="61">
        <f>HN18+HN23+HN26-HN27-HN33</f>
        <v>1572</v>
      </c>
      <c r="HO37" s="11">
        <f>HO18+HO23+HO26-HO27-HO33</f>
        <v>1587</v>
      </c>
      <c r="HP37" s="83" t="s">
        <v>412</v>
      </c>
      <c r="HQ37" s="55"/>
      <c r="HR37" s="61">
        <f>HR18+HR23+HR26-HR27-HR33</f>
        <v>1562</v>
      </c>
      <c r="HS37" s="11">
        <f>HS18+HS23+HS26-HS27-HS33</f>
        <v>1576</v>
      </c>
      <c r="HT37" s="83" t="s">
        <v>282</v>
      </c>
      <c r="HU37" s="61">
        <f>HU18+HU23+HU26-HU27-HU33</f>
        <v>1532</v>
      </c>
      <c r="HV37" s="11">
        <f>HV18+HV23+HV26-HV27-HV33</f>
        <v>1550</v>
      </c>
      <c r="HW37" s="83" t="s">
        <v>414</v>
      </c>
      <c r="HX37" s="61">
        <f>HX18+HX23+HX26-HX27-HX33</f>
        <v>1577</v>
      </c>
      <c r="HY37" s="11">
        <f>HY18+HY23+HY26-HY27-HY33</f>
        <v>1578</v>
      </c>
      <c r="HZ37" s="83" t="s">
        <v>410</v>
      </c>
      <c r="IA37" s="61">
        <f>IA18+IA23+IA26-IA27-IA33</f>
        <v>1572</v>
      </c>
      <c r="IB37" s="11">
        <f>IB18+IB23+IB26-IB27-IB33</f>
        <v>1596</v>
      </c>
      <c r="IC37" s="83" t="s">
        <v>418</v>
      </c>
      <c r="ID37" s="61">
        <f>ID18+ID23+ID26-ID27-ID33</f>
        <v>1571</v>
      </c>
      <c r="IE37" s="11">
        <f>IE18+IE23+IE26-IE27-IE33</f>
        <v>1615</v>
      </c>
      <c r="IF37" s="83" t="s">
        <v>224</v>
      </c>
      <c r="IG37" s="61">
        <f>IG18+IG23+IG26-IG27-IG33</f>
        <v>1570</v>
      </c>
      <c r="IH37" s="11">
        <f>IH18+IH23+IH26-IH27-IH33</f>
        <v>1627</v>
      </c>
      <c r="II37" s="83" t="s">
        <v>420</v>
      </c>
      <c r="IJ37" s="55"/>
      <c r="IK37" s="61">
        <f>IK18+IK23+IK26-IK27-IK33</f>
        <v>1639</v>
      </c>
      <c r="IL37" s="11">
        <f>IL18+IL23+IL26-IL27-IL33</f>
        <v>1612</v>
      </c>
      <c r="IM37" s="83" t="s">
        <v>421</v>
      </c>
      <c r="IN37" s="61">
        <f>IN18+IN23+IN26-IN27-IN33</f>
        <v>1638</v>
      </c>
      <c r="IO37" s="11">
        <f>IO18+IO23+IO26-IO27-IO33</f>
        <v>1636</v>
      </c>
      <c r="IP37" s="83" t="s">
        <v>279</v>
      </c>
      <c r="IQ37" s="61">
        <f>IQ18+IQ23+IQ26-IQ27-IQ33</f>
        <v>1637</v>
      </c>
      <c r="IR37" s="11">
        <f>IR18+IR23+IR26-IR27-IR33</f>
        <v>1620</v>
      </c>
      <c r="IS37" s="83" t="s">
        <v>424</v>
      </c>
      <c r="IT37" s="61">
        <f>IT18+IT23+IT26-IT27-IT33</f>
        <v>1636</v>
      </c>
      <c r="IU37" s="11">
        <f>IU18+IU23+IU26-IU27-IU33</f>
        <v>1643</v>
      </c>
      <c r="IV37" s="83" t="s">
        <v>425</v>
      </c>
      <c r="IW37" s="61">
        <f>IW18+IW23+IW26-IW27-IW33</f>
        <v>1640</v>
      </c>
      <c r="IX37" s="11">
        <f>IX18+IX23+IX26-IX27-IX33</f>
        <v>1656</v>
      </c>
      <c r="IY37" s="83" t="s">
        <v>410</v>
      </c>
      <c r="IZ37" s="61">
        <f>IZ18+IZ23+IZ26-IZ27-IZ33</f>
        <v>1639</v>
      </c>
      <c r="JA37" s="11">
        <f>JA18+JA23+JA26-JA27-JA33</f>
        <v>1644</v>
      </c>
      <c r="JB37" s="83" t="s">
        <v>431</v>
      </c>
      <c r="JC37" s="55"/>
      <c r="JD37" s="61">
        <f>JD18+JD23+JD26-JD27-JD33</f>
        <v>1639</v>
      </c>
      <c r="JE37" s="11">
        <f>JE18+JE23+JE26-JE27-JE33</f>
        <v>1604</v>
      </c>
      <c r="JF37" s="83" t="s">
        <v>432</v>
      </c>
      <c r="JG37" s="61">
        <f>JG18+JG23+JG26-JG27-JG33</f>
        <v>1629</v>
      </c>
      <c r="JH37" s="11">
        <f>JH18+JH23+JH26-JH27-JH33</f>
        <v>1624</v>
      </c>
      <c r="JI37" s="83" t="s">
        <v>433</v>
      </c>
      <c r="JJ37" s="61">
        <f>JJ18+JJ23+JJ26-JJ27-JJ33</f>
        <v>1628</v>
      </c>
      <c r="JK37" s="11">
        <f>JK18+JK23+JK26-JK27-JK33</f>
        <v>1642</v>
      </c>
      <c r="JL37" s="83" t="s">
        <v>435</v>
      </c>
      <c r="JM37" s="61">
        <f>JM18+JM23+JM26-JM27-JM33</f>
        <v>1627</v>
      </c>
      <c r="JN37" s="11">
        <f>JN18+JN23+JN26-JN27-JN33</f>
        <v>1646</v>
      </c>
      <c r="JO37" s="83" t="s">
        <v>437</v>
      </c>
      <c r="JP37" s="61">
        <f>JP18+JP23+JP26-JP27-JP33</f>
        <v>1626</v>
      </c>
      <c r="JQ37" s="11">
        <f>JQ18+JQ23+JQ26-JQ27-JQ33</f>
        <v>1654</v>
      </c>
      <c r="JR37" s="83" t="s">
        <v>282</v>
      </c>
      <c r="JS37" s="61">
        <f>JS18+JS23+JS26-JS27-JS33</f>
        <v>1625</v>
      </c>
      <c r="JT37" s="11">
        <f>JT18+JT23+JT26-JT27-JT33</f>
        <v>1671</v>
      </c>
      <c r="JU37" s="83" t="s">
        <v>441</v>
      </c>
      <c r="JV37" s="55"/>
      <c r="JW37" s="61">
        <f>JW18+JW23+JW26-JW27-JW33</f>
        <v>1634</v>
      </c>
      <c r="JX37" s="11">
        <f>JX18+JX23+JX26-JX27-JX33</f>
        <v>1683</v>
      </c>
      <c r="JY37" s="83" t="s">
        <v>443</v>
      </c>
      <c r="JZ37" s="61">
        <f>JZ18+JZ23+JZ26-JZ27-JZ33</f>
        <v>1643</v>
      </c>
      <c r="KA37" s="11">
        <f>KA18+KA23+KA26-KA27-KA33</f>
        <v>1711</v>
      </c>
      <c r="KB37" s="83" t="s">
        <v>445</v>
      </c>
      <c r="KC37" s="61">
        <f>KC18+KC23+KC26-KC27-KC33</f>
        <v>1693</v>
      </c>
      <c r="KD37" s="11">
        <f>KD18+KD23+KD26-KD27-KD33</f>
        <v>1735</v>
      </c>
      <c r="KE37" s="83" t="s">
        <v>448</v>
      </c>
      <c r="KF37" s="61">
        <f>KF18+KF23+KF26-KF27-KF33</f>
        <v>1702</v>
      </c>
      <c r="KG37" s="11">
        <f>KG18+KG23+KG26-KG27-KG33</f>
        <v>1750</v>
      </c>
      <c r="KH37" s="83" t="s">
        <v>450</v>
      </c>
      <c r="KI37" s="61">
        <f>KI18+KI23+KI26-KI27-KI33</f>
        <v>1711</v>
      </c>
      <c r="KJ37" s="11">
        <f>KJ18+KJ23+KJ26-KJ27-KJ33</f>
        <v>1777</v>
      </c>
      <c r="KK37" s="83" t="s">
        <v>452</v>
      </c>
      <c r="KL37" s="61">
        <f>KL18+KL23+KL26-KL27-KL33</f>
        <v>1720</v>
      </c>
      <c r="KM37" s="11">
        <f>KM18+KM23+KM26-KM27-KM33</f>
        <v>1773</v>
      </c>
      <c r="KN37" s="83" t="s">
        <v>454</v>
      </c>
      <c r="KO37" s="55"/>
      <c r="KP37" s="61">
        <f>KP18+KP23+KP26-KP27-KP33</f>
        <v>1725</v>
      </c>
      <c r="KQ37" s="11">
        <f>KQ18+KQ23+KQ26-KQ27-KQ33</f>
        <v>1786</v>
      </c>
      <c r="KR37" s="83" t="s">
        <v>456</v>
      </c>
      <c r="KS37" s="61">
        <f>KS18+KS23+KS26-KS27-KS33</f>
        <v>1734</v>
      </c>
      <c r="KT37" s="11">
        <f>KT18+KT23+KT26-KT27-KT33</f>
        <v>1803</v>
      </c>
      <c r="KU37" s="83" t="s">
        <v>458</v>
      </c>
      <c r="KV37" s="61">
        <f>KV18+KV23+KV26-KV27-KV33</f>
        <v>1724</v>
      </c>
      <c r="KW37" s="11">
        <f>KW18+KW23+KW26-KW27-KW33</f>
        <v>1787</v>
      </c>
      <c r="KX37" s="83" t="s">
        <v>459</v>
      </c>
      <c r="KY37" s="61">
        <f>KY18+KY23+KY26-KY27-KY33</f>
        <v>1714</v>
      </c>
      <c r="KZ37" s="11">
        <f>KZ18+KZ23+KZ26-KZ27-KZ33</f>
        <v>1720</v>
      </c>
      <c r="LA37" s="83" t="s">
        <v>461</v>
      </c>
      <c r="LB37" s="61">
        <f>LB18+LB23+LB26-LB27-LB33</f>
        <v>1704</v>
      </c>
      <c r="LC37" s="11">
        <f>LC18+LC23+LC26-LC27-LC33</f>
        <v>1656</v>
      </c>
      <c r="LD37" s="83" t="s">
        <v>410</v>
      </c>
      <c r="LE37" s="61">
        <f>LE18+LE23+LE26-LE27-LE33</f>
        <v>1694</v>
      </c>
      <c r="LF37" s="11">
        <f>LF18+LF23+LF26-LF27-LF33</f>
        <v>1725</v>
      </c>
      <c r="LG37" s="83" t="s">
        <v>465</v>
      </c>
      <c r="LH37" s="61">
        <f>LH18+LH23+LH26-LH27-LH33</f>
        <v>1674</v>
      </c>
      <c r="LI37" s="11">
        <f>LI18+LI23+LI26-LI27-LI33</f>
        <v>1645</v>
      </c>
      <c r="LJ37" s="83" t="s">
        <v>466</v>
      </c>
      <c r="LK37" s="61">
        <f>LK18+LK23+LK26-LK27-LK33</f>
        <v>1664</v>
      </c>
      <c r="LL37" s="11">
        <f>LL18+LL23+LL26-LL27-LL33</f>
        <v>1677</v>
      </c>
      <c r="LM37" s="83" t="s">
        <v>468</v>
      </c>
      <c r="LN37" s="55"/>
      <c r="LO37" s="55"/>
      <c r="LP37" s="55"/>
      <c r="LQ37" s="55"/>
      <c r="LR37" s="55"/>
      <c r="LS37" s="55"/>
      <c r="LT37" s="61">
        <f>LT18+LT23+LT26-LT27-LT33</f>
        <v>1449</v>
      </c>
      <c r="LU37" s="11">
        <f>LU18+LU23+LU26-LU27-LU33</f>
        <v>1646</v>
      </c>
      <c r="LV37" s="83" t="s">
        <v>470</v>
      </c>
      <c r="LW37" s="61">
        <f>LW18+LW23+LW26-LW27-LW33</f>
        <v>1445</v>
      </c>
      <c r="LX37" s="11">
        <f>LX18+LX23+LX26-LX27-LX33</f>
        <v>1591</v>
      </c>
      <c r="LY37" s="83" t="s">
        <v>472</v>
      </c>
      <c r="LZ37" s="61">
        <f>LZ18+LZ23+LZ26-LZ27-LZ33</f>
        <v>1425</v>
      </c>
      <c r="MA37" s="11">
        <f>MA18+MA23+MA26-MA27-MA33</f>
        <v>793</v>
      </c>
      <c r="MB37" s="83" t="s">
        <v>475</v>
      </c>
      <c r="MC37" s="61">
        <f>MC18+MC23+MC26-MC27-MC33</f>
        <v>1472</v>
      </c>
      <c r="MD37" s="11">
        <f>MD18+MD23+MD26-MD27-MD33</f>
        <v>1603</v>
      </c>
      <c r="ME37" s="83" t="s">
        <v>479</v>
      </c>
      <c r="MF37" s="61">
        <f>MF18+MF23+MF26-MF27-MF33</f>
        <v>1496</v>
      </c>
      <c r="MG37" s="11">
        <f>MG18+MG23+MG26-MG27-MG33</f>
        <v>1628</v>
      </c>
      <c r="MH37" s="83" t="s">
        <v>481</v>
      </c>
      <c r="MI37" s="61">
        <f>MI18+MI23+MI26-MI27-MI33</f>
        <v>1502</v>
      </c>
      <c r="MJ37" s="11">
        <f>MJ18+MJ23+MJ26-MJ27-MJ33</f>
        <v>1653</v>
      </c>
      <c r="MK37" s="83" t="s">
        <v>484</v>
      </c>
      <c r="ML37" s="55"/>
      <c r="MM37" s="61">
        <f>MM18+MM23+MM26-MM27-MM33</f>
        <v>1543</v>
      </c>
      <c r="MN37" s="11">
        <f>MN18+MN23+MN26-MN27-MN33</f>
        <v>1676</v>
      </c>
      <c r="MO37" s="83" t="s">
        <v>487</v>
      </c>
      <c r="MP37" s="61">
        <f>MP18+MP23+MP26-MP27-MP33</f>
        <v>1590</v>
      </c>
      <c r="MQ37" s="11">
        <f>MQ18+MQ23+MQ26-MQ27-MQ33</f>
        <v>1701</v>
      </c>
      <c r="MR37" s="83" t="s">
        <v>421</v>
      </c>
      <c r="MS37" s="61">
        <f>MS18+MS23+MS26-MS27-MS33</f>
        <v>1597</v>
      </c>
      <c r="MT37" s="11">
        <f>MT18+MT23+MT26-MT27-MT33</f>
        <v>1701</v>
      </c>
      <c r="MU37" s="83" t="s">
        <v>421</v>
      </c>
      <c r="MV37" s="61">
        <f>MV18+MV23+MV26-MV27-MV33</f>
        <v>1587</v>
      </c>
      <c r="MW37" s="11">
        <f>MW18+MW23+MW26-MW27-MW33</f>
        <v>908</v>
      </c>
      <c r="MX37" s="83" t="s">
        <v>493</v>
      </c>
      <c r="MY37" s="61">
        <f>MY18+MY23+MY26-MY27-MY33</f>
        <v>1577</v>
      </c>
      <c r="MZ37" s="11">
        <f>MZ18+MZ23+MZ26-MZ27-MZ33</f>
        <v>1674</v>
      </c>
      <c r="NA37" s="83" t="s">
        <v>400</v>
      </c>
      <c r="NB37" s="61">
        <f>NB18+NB23+NB26-NB27-NB33</f>
        <v>1583</v>
      </c>
      <c r="NC37" s="11">
        <f>NC18+NC23+NC26-NC27-NC33</f>
        <v>1686</v>
      </c>
      <c r="ND37" s="83" t="s">
        <v>418</v>
      </c>
      <c r="NE37" s="55"/>
      <c r="NF37" s="61">
        <f>NF18+NF23+NF26-NF27-NF33</f>
        <v>1625</v>
      </c>
      <c r="NG37" s="11">
        <f>NG18+NG23+NG26-NG27-NG33</f>
        <v>1677</v>
      </c>
      <c r="NH37" s="83" t="s">
        <v>412</v>
      </c>
      <c r="NI37" s="61">
        <f>NI18+NI23+NI26-NI27-NI33</f>
        <v>1636</v>
      </c>
      <c r="NJ37" s="11">
        <f>NJ18+NJ23+NJ26-NJ27-NJ33</f>
        <v>1685</v>
      </c>
      <c r="NK37" s="83" t="s">
        <v>219</v>
      </c>
      <c r="NL37" s="61">
        <f>NL18+NL23+NL26-NL27-NL33</f>
        <v>1670</v>
      </c>
      <c r="NM37" s="11">
        <f>NM18+NM23+NM26-NM27-NM33</f>
        <v>1697</v>
      </c>
      <c r="NN37" s="83" t="s">
        <v>498</v>
      </c>
      <c r="NO37" s="61">
        <f>NO18+NO23+NO26-NO27-NO33</f>
        <v>1660</v>
      </c>
      <c r="NP37" s="11">
        <f>NP18+NP23+NP26-NP27-NP33</f>
        <v>1721</v>
      </c>
      <c r="NQ37" s="83" t="s">
        <v>500</v>
      </c>
      <c r="NR37" s="61">
        <f>NR18+NR23+NR26-NR27-NR33</f>
        <v>1650</v>
      </c>
      <c r="NS37" s="11">
        <f>NS18+NS23+NS26-NS27-NS33</f>
        <v>1729</v>
      </c>
      <c r="NT37" s="83" t="s">
        <v>502</v>
      </c>
      <c r="NU37" s="61">
        <f>NU18+NU23+NU26-NU27-NU33</f>
        <v>1666</v>
      </c>
      <c r="NV37" s="11">
        <f>NV18+NV23+NV26-NV27-NV33</f>
        <v>1756</v>
      </c>
      <c r="NW37" s="83" t="s">
        <v>504</v>
      </c>
      <c r="NX37" s="55"/>
      <c r="NY37" s="61">
        <f>NY18+NY23+NY26-NY27-NY33</f>
        <v>1634</v>
      </c>
      <c r="NZ37" s="11">
        <f>NZ18+NZ23+NZ26-NZ27-NZ33</f>
        <v>1639</v>
      </c>
      <c r="OA37" s="83" t="s">
        <v>506</v>
      </c>
      <c r="OB37" s="61">
        <f>OB18+OB23+OB26-OB27-OB33</f>
        <v>1614</v>
      </c>
      <c r="OC37" s="11">
        <f>OC18+OC23+OC26-OC27-OC33</f>
        <v>1659</v>
      </c>
      <c r="OD37" s="83" t="s">
        <v>509</v>
      </c>
      <c r="OE37" s="61">
        <f>OE18+OE23+OE26-OE27-OE33</f>
        <v>1594</v>
      </c>
      <c r="OF37" s="11">
        <f>OF18+OF23+OF26-OF27-OF33</f>
        <v>1685</v>
      </c>
      <c r="OG37" s="83" t="s">
        <v>219</v>
      </c>
      <c r="OH37" s="61">
        <f>OH18+OH23+OH26-OH27-OH33</f>
        <v>1600</v>
      </c>
      <c r="OI37" s="11">
        <f>OI18+OI23+OI26-OI27-OI33</f>
        <v>1671</v>
      </c>
      <c r="OJ37" s="83" t="s">
        <v>513</v>
      </c>
      <c r="OK37" s="61">
        <f>OK18+OK23+OK26-OK27-OK33</f>
        <v>1606</v>
      </c>
      <c r="OL37" s="11">
        <f>OL18+OL23+OL26-OL27-OL33</f>
        <v>1639</v>
      </c>
      <c r="OM37" s="83" t="s">
        <v>506</v>
      </c>
      <c r="ON37" s="61">
        <f>ON18+ON23+ON26-ON27-ON33</f>
        <v>1634</v>
      </c>
      <c r="OO37" s="11">
        <f>OO18+OO23+OO26-OO27-OO33</f>
        <v>1637</v>
      </c>
      <c r="OP37" s="83" t="s">
        <v>517</v>
      </c>
      <c r="OQ37" s="55"/>
      <c r="OR37" s="61">
        <f>OR18+OR23+OR26-OR27-OR33</f>
        <v>1629</v>
      </c>
      <c r="OS37" s="11">
        <f>OS18+OS23+OS26-OS27-OS33</f>
        <v>1584</v>
      </c>
      <c r="OT37" s="83" t="s">
        <v>388</v>
      </c>
      <c r="OU37" s="61">
        <f>OU18+OU23+OU26-OU27-OU33</f>
        <v>1621</v>
      </c>
      <c r="OV37" s="11">
        <f>OV18+OV23+OV26-OV27-OV33</f>
        <v>1594</v>
      </c>
      <c r="OW37" s="83" t="s">
        <v>519</v>
      </c>
      <c r="OX37" s="61">
        <f>OX18+OX23+OX26-OX27-OX33</f>
        <v>1611</v>
      </c>
      <c r="OY37" s="11">
        <f>OY18+OY23+OY26-OY27-OY33</f>
        <v>1614</v>
      </c>
      <c r="OZ37" s="83" t="s">
        <v>521</v>
      </c>
      <c r="PA37" s="61">
        <f>PA18+PA23+PA26-PA27-PA33</f>
        <v>1601</v>
      </c>
      <c r="PB37" s="11">
        <f>PB18+PB23+PB26-PB27-PB33</f>
        <v>1603</v>
      </c>
      <c r="PC37" s="83" t="s">
        <v>506</v>
      </c>
      <c r="PD37" s="61">
        <f>PD18+PD23+PD26-PD27-PD33</f>
        <v>1614</v>
      </c>
      <c r="PE37" s="11">
        <f>PE18+PE23+PE26-PE27-PE33</f>
        <v>1611</v>
      </c>
      <c r="PF37" s="83" t="s">
        <v>525</v>
      </c>
      <c r="PG37" s="61">
        <f>PG18+PG23+PG26-PG27-PG33</f>
        <v>1627</v>
      </c>
      <c r="PH37" s="11">
        <f>PH18+PH23+PH26-PH27-PH33</f>
        <v>1544</v>
      </c>
      <c r="PI37" s="83" t="s">
        <v>528</v>
      </c>
      <c r="PJ37" s="55"/>
      <c r="PK37" s="61">
        <f>PK18+PK23+PK26-PK27-PK33</f>
        <v>1566</v>
      </c>
      <c r="PL37" s="11">
        <f>PL18+PL23+PL26-PL27-PL33</f>
        <v>1509</v>
      </c>
      <c r="PM37" s="83" t="s">
        <v>530</v>
      </c>
      <c r="PN37" s="61">
        <f>PN18+PN23+PN26-PN27-PN33</f>
        <v>1548</v>
      </c>
      <c r="PO37" s="11">
        <f>PO18+PO23+PO26-PO27-PO33</f>
        <v>1525</v>
      </c>
      <c r="PP37" s="83" t="s">
        <v>532</v>
      </c>
      <c r="PQ37" s="61">
        <f>PQ18+PQ23+PQ26-PQ27-PQ33</f>
        <v>1528</v>
      </c>
      <c r="PR37" s="11">
        <f>PR18+PR23+PR26-PR27-PR33</f>
        <v>1539</v>
      </c>
      <c r="PS37" s="83" t="s">
        <v>536</v>
      </c>
      <c r="PT37" s="61">
        <f>PT18+PT23+PT26-PT27-PT33</f>
        <v>1508</v>
      </c>
      <c r="PU37" s="11">
        <f>PU18+PU23+PU26-PU27-PU33</f>
        <v>1533</v>
      </c>
      <c r="PV37" s="83" t="s">
        <v>432</v>
      </c>
      <c r="PW37" s="61">
        <f>PW18+PW23+PW26-PW27-PW33</f>
        <v>1511</v>
      </c>
      <c r="PX37" s="11">
        <f>PX18+PX23+PX26-PX27-PX33</f>
        <v>1541</v>
      </c>
      <c r="PY37" s="83" t="s">
        <v>538</v>
      </c>
      <c r="PZ37" s="61">
        <f>PZ18+PZ23+PZ26-PZ27-PZ33</f>
        <v>1514</v>
      </c>
      <c r="QA37" s="11">
        <f>QA18+QA23+QA26-QA27-QA33</f>
        <v>1543</v>
      </c>
      <c r="QB37" s="83" t="s">
        <v>540</v>
      </c>
      <c r="QC37" s="55"/>
      <c r="QD37" s="61">
        <f>QD18+QD23+QD26-QD27-QD33</f>
        <v>1522</v>
      </c>
      <c r="QE37" s="11">
        <f>QE18+QE23+QE26-QE27-QE33</f>
        <v>1529</v>
      </c>
      <c r="QF37" s="83" t="s">
        <v>541</v>
      </c>
      <c r="QG37" s="61">
        <f>QG18+QG23+QG26-QG27-QG33</f>
        <v>1504</v>
      </c>
      <c r="QH37" s="11">
        <f>QH18+QH23+QH26-QH27-QH33</f>
        <v>1552</v>
      </c>
      <c r="QI37" s="83" t="s">
        <v>544</v>
      </c>
      <c r="QJ37" s="61">
        <f>QJ18+QJ23+QJ26-QJ27-QJ33</f>
        <v>1517</v>
      </c>
      <c r="QK37" s="11">
        <f>QK18+QK23+QK26-QK27-QK33</f>
        <v>1579</v>
      </c>
      <c r="QL37" s="83" t="s">
        <v>546</v>
      </c>
      <c r="QM37" s="61">
        <f>QM18+QM23+QM26-QM27-QM33</f>
        <v>1520</v>
      </c>
      <c r="QN37" s="11">
        <f>QN18+QN23+QN26-QN27-QN33</f>
        <v>1563</v>
      </c>
      <c r="QO37" s="83" t="s">
        <v>548</v>
      </c>
      <c r="QP37" s="61">
        <f>QP18+QP23+QP26-QP27-QP33</f>
        <v>1523</v>
      </c>
      <c r="QQ37" s="11">
        <f>QQ18+QQ23+QQ26-QQ27-QQ33</f>
        <v>1579</v>
      </c>
      <c r="QR37" s="83" t="s">
        <v>546</v>
      </c>
      <c r="QS37" s="61">
        <f>QS18+QS23+QS26-QS27-QS33</f>
        <v>1526</v>
      </c>
      <c r="QT37" s="11">
        <f>QT18+QT23+QT26-QT27-QT33</f>
        <v>1600</v>
      </c>
      <c r="QU37" s="83" t="s">
        <v>441</v>
      </c>
      <c r="QV37" s="55"/>
      <c r="QW37" s="61">
        <f>QW18+QW23+QW26-QW27-QW33</f>
        <v>1537</v>
      </c>
      <c r="QX37" s="11">
        <f>QX18+QX23+QX26-QX27-QX33</f>
        <v>1587</v>
      </c>
      <c r="QY37" s="83" t="s">
        <v>550</v>
      </c>
      <c r="QZ37" s="61">
        <f>QZ18+QZ23+QZ26-QZ27-QZ33</f>
        <v>1539</v>
      </c>
      <c r="RA37" s="11">
        <f>RA18+RA23+RA26-RA27-RA33</f>
        <v>1602</v>
      </c>
      <c r="RB37" s="83" t="s">
        <v>219</v>
      </c>
      <c r="RC37" s="55"/>
      <c r="RD37" s="61">
        <f>RD18+RD23+RD26-RD27-RD33</f>
        <v>1517</v>
      </c>
      <c r="RE37" s="11">
        <f>RE18+RE23+RE26-RE27-RE33</f>
        <v>1545</v>
      </c>
      <c r="RF37" s="83" t="s">
        <v>553</v>
      </c>
      <c r="RG37" s="61">
        <f>RG18+RG23+RG26-RG27-RG33</f>
        <v>1530</v>
      </c>
      <c r="RH37" s="11">
        <f>RH18+RH23+RH26-RH27-RH33</f>
        <v>1548</v>
      </c>
      <c r="RI37" s="83" t="s">
        <v>555</v>
      </c>
      <c r="RJ37" s="61">
        <f>RJ18+RJ23+RJ26-RJ27-RJ33</f>
        <v>1510</v>
      </c>
      <c r="RK37" s="11">
        <f>RK18+RK23+RK26-RK27-RK33</f>
        <v>1490</v>
      </c>
      <c r="RL37" s="83" t="s">
        <v>557</v>
      </c>
      <c r="RM37" s="55"/>
      <c r="RN37" s="61">
        <f>RN18+RN23+RN26-RN27-RN33</f>
        <v>1505</v>
      </c>
      <c r="RO37" s="11">
        <f>RO18+RO23+RO26-RO27-RO33</f>
        <v>1531</v>
      </c>
      <c r="RP37" s="83" t="s">
        <v>558</v>
      </c>
      <c r="RQ37" s="61">
        <f>RQ18+RQ23+RQ26-RQ27-RQ33</f>
        <v>1497</v>
      </c>
      <c r="RR37" s="11">
        <f>RR18+RR23+RR26-RR27-RR33</f>
        <v>1542</v>
      </c>
      <c r="RS37" s="83" t="s">
        <v>562</v>
      </c>
      <c r="RT37" s="61">
        <f>RT18+RT23+RT26-RT27-RT33</f>
        <v>1496</v>
      </c>
      <c r="RU37" s="11">
        <f>RU18+RU23+RU26-RU27-RU33</f>
        <v>1559</v>
      </c>
      <c r="RV37" s="83" t="s">
        <v>536</v>
      </c>
      <c r="RW37" s="61">
        <f>RW18+RW23+RW26-RW27-RW33</f>
        <v>1499</v>
      </c>
      <c r="RX37" s="11">
        <f>RX18+RX23+RX26-RX27-RX33</f>
        <v>1542</v>
      </c>
      <c r="RY37" s="83" t="s">
        <v>562</v>
      </c>
      <c r="RZ37" s="61">
        <f>RZ18+RZ23+RZ26-RZ27-RZ33</f>
        <v>1495</v>
      </c>
      <c r="SA37" s="11">
        <f>SA18+SA23+SA26-SA27-SA33</f>
        <v>1530</v>
      </c>
      <c r="SB37" s="83" t="s">
        <v>566</v>
      </c>
      <c r="SC37" s="61">
        <f>SC18+SC23+SC26-SC27-SC33</f>
        <v>1501</v>
      </c>
      <c r="SD37" s="11">
        <f>SD18+SD23+SD26-SD27-SD33</f>
        <v>1538</v>
      </c>
      <c r="SE37" s="83" t="s">
        <v>567</v>
      </c>
      <c r="SF37" s="61">
        <f>SF18+SF23+SF26-SF27-SF33</f>
        <v>1514</v>
      </c>
      <c r="SG37" s="11">
        <f>SG18+SG23+SG26-SG27-SG33</f>
        <v>1380</v>
      </c>
      <c r="SH37" s="83" t="s">
        <v>568</v>
      </c>
      <c r="SI37" s="61">
        <f>SI18+SI23+SI26-SI27-SI33</f>
        <v>1519</v>
      </c>
      <c r="SJ37" s="11">
        <f>SJ18+SJ23+SJ26-SJ27-SJ33</f>
        <v>1485</v>
      </c>
      <c r="SK37" s="83" t="s">
        <v>569</v>
      </c>
      <c r="SL37" s="61">
        <f>SL18+SL23+SL26-SL27-SL33</f>
        <v>1462</v>
      </c>
      <c r="SM37" s="11">
        <f>SM18+SM23+SM26-SM27-SM33</f>
        <v>1454</v>
      </c>
      <c r="SN37" s="83" t="s">
        <v>571</v>
      </c>
      <c r="SO37" s="61">
        <f>SO18+SO23+SO26-SO27-SO33</f>
        <v>1457</v>
      </c>
      <c r="SP37" s="11">
        <f>SP18+SP23+SP26-SP27-SP33</f>
        <v>1423</v>
      </c>
      <c r="SQ37" s="83" t="s">
        <v>574</v>
      </c>
      <c r="SR37" s="55"/>
      <c r="SS37" s="55"/>
      <c r="ST37" s="61">
        <f>ST18+ST23+ST26-ST27-ST33</f>
        <v>1259</v>
      </c>
      <c r="SU37" s="11">
        <f>SU18+SU23+SU26-SU27-SU33</f>
        <v>1253</v>
      </c>
      <c r="SV37" s="83" t="s">
        <v>575</v>
      </c>
      <c r="SW37" s="61">
        <f>SW18+SW23+SW26-SW27-SW33</f>
        <v>1264</v>
      </c>
      <c r="SX37" s="11">
        <f>SX18+SX23+SX26-SX27-SX33</f>
        <v>1248</v>
      </c>
      <c r="SY37" s="83" t="s">
        <v>577</v>
      </c>
      <c r="SZ37" s="61">
        <f>SZ18+SZ23+SZ26-SZ27-SZ33</f>
        <v>1267</v>
      </c>
      <c r="TA37" s="11">
        <f>TA18+TA23+TA26-TA27-TA33</f>
        <v>1392</v>
      </c>
      <c r="TB37" s="83" t="s">
        <v>380</v>
      </c>
      <c r="TC37" s="61">
        <f>TC18+TC23+TC26-TC27-TC33</f>
        <v>1270</v>
      </c>
      <c r="TD37" s="11">
        <f>TD18+TD23+TD26-TD27-TD33</f>
        <v>1437</v>
      </c>
      <c r="TE37" s="83" t="s">
        <v>362</v>
      </c>
      <c r="TF37" s="61">
        <f>TF18+TF23+TF26-TF27-TF33</f>
        <v>1276</v>
      </c>
      <c r="TG37" s="11">
        <f>TG18+TG23+TG26-TG27-TG33</f>
        <v>1480</v>
      </c>
      <c r="TH37" s="83" t="s">
        <v>582</v>
      </c>
      <c r="TI37" s="61">
        <f>TI18+TI23+TI26-TI27-TI33</f>
        <v>1313</v>
      </c>
      <c r="TJ37" s="11">
        <f>TJ18+TJ23+TJ26-TJ27-TJ33</f>
        <v>1501</v>
      </c>
      <c r="TK37" s="83" t="s">
        <v>330</v>
      </c>
      <c r="TL37" s="61">
        <f>TL18+TL23+TL26-TL27-TL33</f>
        <v>1323</v>
      </c>
      <c r="TM37" s="11">
        <f>TM18+TM23+TM26-TM27-TM33</f>
        <v>1525</v>
      </c>
      <c r="TN37" s="83" t="s">
        <v>585</v>
      </c>
      <c r="TO37" s="61">
        <f>TO18+TO23+TO26-TO27-TO33</f>
        <v>1362</v>
      </c>
      <c r="TP37" s="11">
        <f>TP18+TP23+TP26-TP27-TP33</f>
        <v>1543</v>
      </c>
      <c r="TQ37" s="83" t="s">
        <v>589</v>
      </c>
      <c r="TR37" s="55"/>
      <c r="TS37" s="61">
        <f>TS18+TS23+TS26-TS27-TS33</f>
        <v>1438</v>
      </c>
      <c r="TT37" s="11">
        <f>TT18+TT23+TT26-TT27-TT33</f>
        <v>1557</v>
      </c>
      <c r="TU37" s="83" t="s">
        <v>590</v>
      </c>
      <c r="TV37" s="61">
        <f>TV18+TV23+TV26-TV27-TV33</f>
        <v>1465</v>
      </c>
      <c r="TW37" s="11">
        <f>TW18+TW23+TW26-TW27-TW33</f>
        <v>1581</v>
      </c>
      <c r="TX37" s="83" t="s">
        <v>592</v>
      </c>
      <c r="TY37" s="61">
        <f>TY18+TY23+TY26-TY27-TY33</f>
        <v>1509</v>
      </c>
      <c r="TZ37" s="11">
        <f>TZ18+TZ23+TZ26-TZ27-TZ33</f>
        <v>1560</v>
      </c>
      <c r="UA37" s="83" t="s">
        <v>509</v>
      </c>
      <c r="UB37" s="61">
        <f>UB18+UB23+UB26-UB27-UB33</f>
        <v>1518</v>
      </c>
      <c r="UC37" s="11">
        <f>UC18+UC23+UC26-UC27-UC33</f>
        <v>1569</v>
      </c>
      <c r="UD37" s="83" t="s">
        <v>410</v>
      </c>
      <c r="UE37" s="61">
        <f>UE18+UE23+UE26-UE27-UE33</f>
        <v>1527</v>
      </c>
      <c r="UF37" s="11">
        <f>UF18+UF23+UF26-UF27-UF33</f>
        <v>1575</v>
      </c>
      <c r="UG37" s="83" t="s">
        <v>400</v>
      </c>
      <c r="UH37" s="61">
        <f>UH18+UH23+UH26-UH27-UH33</f>
        <v>1536</v>
      </c>
      <c r="UI37" s="11">
        <f>UI18+UI23+UI26-UI27-UI33</f>
        <v>1566</v>
      </c>
      <c r="UJ37" s="83" t="s">
        <v>595</v>
      </c>
      <c r="UK37" s="55"/>
      <c r="UL37" s="55"/>
      <c r="UM37" s="61">
        <f>UM18+UM23+UM26-UM27-UM33</f>
        <v>1516</v>
      </c>
      <c r="UN37" s="11">
        <f>UN18+UN23+UN26-UN27-UN33</f>
        <v>1517</v>
      </c>
      <c r="UO37" s="83" t="s">
        <v>597</v>
      </c>
      <c r="UP37" s="61">
        <f>UP18+UP23+UP26-UP27-UP33</f>
        <v>1525</v>
      </c>
      <c r="UQ37" s="11">
        <f>UQ18+UQ23+UQ26-UQ27-UQ33</f>
        <v>1528</v>
      </c>
      <c r="UR37" s="83" t="s">
        <v>598</v>
      </c>
      <c r="US37" s="61">
        <f>US18+US23+US26-US27-US33</f>
        <v>1515</v>
      </c>
      <c r="UT37" s="11">
        <f>UT18+UT23+UT26-UT27-UT33</f>
        <v>1529</v>
      </c>
      <c r="UU37" s="83" t="s">
        <v>599</v>
      </c>
      <c r="UV37" s="61">
        <f>UV18+UV23+UV26-UV27-UV33</f>
        <v>1524</v>
      </c>
      <c r="UW37" s="11">
        <f>UW18+UW23+UW26-UW27-UW33</f>
        <v>1544</v>
      </c>
      <c r="UX37" s="83" t="s">
        <v>600</v>
      </c>
      <c r="UY37" s="61">
        <f>UY18+UY23+UY26-UY27-UY33</f>
        <v>1533</v>
      </c>
      <c r="UZ37" s="11">
        <f>UZ18+UZ23+UZ26-UZ27-UZ33</f>
        <v>1546</v>
      </c>
      <c r="VA37" s="83" t="s">
        <v>544</v>
      </c>
      <c r="VB37" s="55"/>
      <c r="VC37" s="61">
        <f>VC18+VC23+VC26-VC27-VC33</f>
        <v>1518</v>
      </c>
      <c r="VD37" s="11">
        <f>VD18+VD23+VD26-VD27-VD33</f>
        <v>1503</v>
      </c>
      <c r="VE37" s="83" t="s">
        <v>601</v>
      </c>
      <c r="VF37" s="61">
        <f>VF18+VF23+VF26-VF27-VF33</f>
        <v>1527</v>
      </c>
      <c r="VG37" s="11">
        <f>VG18+VG23+VG26-VG27-VG33</f>
        <v>1505</v>
      </c>
      <c r="VH37" s="83" t="s">
        <v>558</v>
      </c>
      <c r="VI37" s="61">
        <f>VI18+VI23+VI26-VI27-VI33</f>
        <v>1517</v>
      </c>
      <c r="VJ37" s="11">
        <f>VJ18+VJ23+VJ26-VJ27-VJ33</f>
        <v>1487</v>
      </c>
      <c r="VK37" s="83" t="s">
        <v>603</v>
      </c>
      <c r="VL37" s="61">
        <f>VL18+VL23+VL26-VL27-VL33</f>
        <v>1519</v>
      </c>
      <c r="VM37" s="11">
        <f>VM18+VM23+VM26-VM27-VM33</f>
        <v>1470</v>
      </c>
      <c r="VN37" s="83" t="s">
        <v>604</v>
      </c>
      <c r="VO37" s="61">
        <f>VO18+VO23+VO26-VO27-VO33</f>
        <v>1504</v>
      </c>
      <c r="VP37" s="11">
        <f>VP18+VP23+VP26-VP27-VP33</f>
        <v>1474</v>
      </c>
      <c r="VQ37" s="83" t="s">
        <v>606</v>
      </c>
      <c r="VR37" s="61">
        <f>VR18+VR23+VR26-VR27-VR33</f>
        <v>1508</v>
      </c>
      <c r="VS37" s="11">
        <f>VS18+VS23+VS26-VS27-VS33</f>
        <v>1471</v>
      </c>
      <c r="VT37" s="83" t="s">
        <v>609</v>
      </c>
      <c r="VU37" s="55"/>
      <c r="VV37" s="55"/>
      <c r="VW37" s="61">
        <f>VW18+VW23+VW26-VW27-VW33</f>
        <v>1490</v>
      </c>
      <c r="VX37" s="11">
        <f>VX18+VX23+VX26-VX27-VX33</f>
        <v>1418</v>
      </c>
      <c r="VY37" s="83" t="s">
        <v>220</v>
      </c>
      <c r="VZ37" s="61">
        <f>VZ18+VZ23+VZ26-VZ27-VZ33</f>
        <v>1489</v>
      </c>
      <c r="WA37" s="11">
        <f>WA18+WA23+WA26-WA27-WA33</f>
        <v>1402</v>
      </c>
      <c r="WB37" s="83" t="s">
        <v>611</v>
      </c>
      <c r="WC37" s="61">
        <f>WC18+WC23+WC26-WC27-WC33</f>
        <v>1479</v>
      </c>
      <c r="WD37" s="11">
        <f>WD18+WD23+WD26-WD27-WD33</f>
        <v>1416</v>
      </c>
      <c r="WE37" s="83" t="s">
        <v>612</v>
      </c>
      <c r="WF37" s="61">
        <f>WF18+WF23+WF26-WF27-WF33</f>
        <v>1483</v>
      </c>
      <c r="WG37" s="11">
        <f>WG18+WG23+WG26-WG27-WG33</f>
        <v>1422</v>
      </c>
      <c r="WH37" s="83" t="s">
        <v>532</v>
      </c>
      <c r="WI37" s="61">
        <f>WI18+WI23+WI26-WI27-WI33</f>
        <v>1473</v>
      </c>
      <c r="WJ37" s="11">
        <f>WJ18+WJ23+WJ26-WJ27-WJ33</f>
        <v>1424</v>
      </c>
      <c r="WK37" s="83" t="s">
        <v>606</v>
      </c>
      <c r="WL37" s="61">
        <f>WL18+WL23+WL26-WL27-WL33</f>
        <v>1399</v>
      </c>
      <c r="WM37" s="11">
        <f>WM18+WM23+WM26-WM27-WM33</f>
        <v>1261</v>
      </c>
      <c r="WN37" s="83" t="s">
        <v>615</v>
      </c>
      <c r="WO37" s="61">
        <f>WO18+WO23+WO26-WO27-WO33</f>
        <v>1482</v>
      </c>
      <c r="WP37" s="11">
        <f>WP18+WP23+WP26-WP27-WP33</f>
        <v>1394</v>
      </c>
      <c r="WQ37" s="83" t="s">
        <v>616</v>
      </c>
      <c r="WR37" s="61">
        <f>WR18+WR23+WR26-WR27-WR33</f>
        <v>1472</v>
      </c>
      <c r="WS37" s="11">
        <f>WS18+WS23+WS26-WS27-WS33</f>
        <v>1423</v>
      </c>
      <c r="WT37" s="83" t="s">
        <v>617</v>
      </c>
      <c r="WU37" s="61">
        <f>WU18+WU23+WU26-WU27-WU33</f>
        <v>1462</v>
      </c>
      <c r="WV37" s="11">
        <f>WV18+WV23+WV26-WV27-WV33</f>
        <v>1418</v>
      </c>
      <c r="WW37" s="83" t="s">
        <v>220</v>
      </c>
      <c r="WX37" s="61">
        <f>WX18+WX23+WX26-WX27-WX33</f>
        <v>1468</v>
      </c>
      <c r="WY37" s="11">
        <f>WY18+WY23+WY26-WY27-WY33</f>
        <v>1438</v>
      </c>
      <c r="WZ37" s="83" t="s">
        <v>619</v>
      </c>
      <c r="XA37" s="61">
        <f>XA18+XA23+XA26-XA27-XA33</f>
        <v>1478</v>
      </c>
      <c r="XB37" s="11">
        <f>XB18+XB23+XB26-XB27-XB33</f>
        <v>1432</v>
      </c>
      <c r="XC37" s="83" t="s">
        <v>621</v>
      </c>
      <c r="XD37" s="61">
        <f>XD18+XD23+XD26-XD27-XD33</f>
        <v>1487</v>
      </c>
      <c r="XE37" s="11">
        <f>XE18+XE23+XE26-XE27-XE33</f>
        <v>1303</v>
      </c>
      <c r="XF37" s="83" t="s">
        <v>623</v>
      </c>
      <c r="XG37" s="55"/>
      <c r="XH37" s="61">
        <f>XH18+XH23+XH26-XH27-XH33</f>
        <v>1486</v>
      </c>
      <c r="XI37" s="11">
        <f>XI18+XI23+XI26-XI27-XI33</f>
        <v>1268</v>
      </c>
      <c r="XJ37" s="83" t="s">
        <v>625</v>
      </c>
      <c r="XK37" s="61">
        <f>XK18+XK23+XK26-XK27-XK33</f>
        <v>1485</v>
      </c>
      <c r="XL37" s="11">
        <f>XL18+XL23+XL26-XL27-XL33</f>
        <v>1253</v>
      </c>
      <c r="XM37" s="83" t="s">
        <v>577</v>
      </c>
      <c r="XN37" s="61">
        <f>XN18+XN23+XN26-XN27-XN33</f>
        <v>1465</v>
      </c>
      <c r="XO37" s="11">
        <f>XO18+XO23+XO26-XO27-XO33</f>
        <v>1240</v>
      </c>
      <c r="XP37" s="83" t="s">
        <v>628</v>
      </c>
      <c r="XQ37" s="61">
        <f>XQ18+XQ23+XQ26-XQ27-XQ33</f>
        <v>1225</v>
      </c>
      <c r="XR37" s="11">
        <f>XR18+XR23+XR26-XR27-XR33</f>
        <v>1242</v>
      </c>
      <c r="XS37" s="83" t="s">
        <v>630</v>
      </c>
      <c r="XT37" s="61">
        <f>XT18+XT23+XT26-XT27-XT33</f>
        <v>1236</v>
      </c>
      <c r="XU37" s="11">
        <f>XU18+XU23+XU26-XU27-XU33</f>
        <v>1239</v>
      </c>
      <c r="XV37" s="83" t="s">
        <v>616</v>
      </c>
      <c r="XW37" s="61">
        <f>XW18+XW23+XW26-XW27-XW33</f>
        <v>1245</v>
      </c>
      <c r="XX37" s="11">
        <f>XX18+XX23+XX26-XX27-XX33</f>
        <v>1216</v>
      </c>
      <c r="XY37" s="83" t="s">
        <v>631</v>
      </c>
      <c r="XZ37" s="61">
        <f>XZ18+XZ23+XZ26-XZ27-XZ33</f>
        <v>1245</v>
      </c>
      <c r="YA37" s="11">
        <f>YA18+YA23+YA26-YA27-YA33</f>
        <v>967</v>
      </c>
      <c r="YB37" s="83" t="s">
        <v>632</v>
      </c>
      <c r="YC37" s="61">
        <f>YC18+YC23+YC26-YC27-YC33</f>
        <v>1235</v>
      </c>
      <c r="YD37" s="11">
        <f>YD18+YD23+YD26-YD27-YD33</f>
        <v>1173</v>
      </c>
      <c r="YE37" s="83" t="s">
        <v>634</v>
      </c>
      <c r="YF37" s="61">
        <f>YF18+YF23+YF26-YF27-YF33</f>
        <v>1244</v>
      </c>
      <c r="YG37" s="11">
        <f>YG18+YG23+YG26-YG27-YG33</f>
        <v>1193</v>
      </c>
      <c r="YH37" s="83" t="s">
        <v>636</v>
      </c>
      <c r="YI37" s="61">
        <f>YI18+YI23+YI26-YI27-YI33</f>
        <v>1253</v>
      </c>
      <c r="YJ37" s="11">
        <f>YJ18+YJ23+YJ26-YJ27-YJ33</f>
        <v>1168</v>
      </c>
      <c r="YK37" s="83" t="s">
        <v>638</v>
      </c>
      <c r="YL37" s="61">
        <f>YL18+YL23+YL26-YL27-YL33</f>
        <v>1243</v>
      </c>
      <c r="YM37" s="11">
        <f>YM18+YM23+YM26-YM27-YM33</f>
        <v>1156</v>
      </c>
      <c r="YN37" s="83" t="s">
        <v>640</v>
      </c>
      <c r="YO37" s="61">
        <f>YO18+YO23+YO26-YO27-YO33</f>
        <v>1251</v>
      </c>
      <c r="YP37" s="11">
        <f>YP18+YP23+YP26-YP27-YP33</f>
        <v>1152</v>
      </c>
      <c r="YQ37" s="83" t="s">
        <v>643</v>
      </c>
      <c r="YR37" s="61">
        <f>YR18+YR23+YR26-YR27-YR33</f>
        <v>1259</v>
      </c>
      <c r="YS37" s="11">
        <f>YS18+YS23+YS26-YS27-YS33</f>
        <v>1161</v>
      </c>
      <c r="YT37" s="83" t="s">
        <v>644</v>
      </c>
      <c r="YU37" s="55"/>
      <c r="YV37" s="61">
        <f>YV18+YV23+YV26-YV27-YV33</f>
        <v>1267</v>
      </c>
      <c r="YW37" s="11">
        <f>YW18+YW23+YW26-YW27-YW33</f>
        <v>1154</v>
      </c>
      <c r="YX37" s="83" t="s">
        <v>646</v>
      </c>
      <c r="YY37" s="61">
        <f>YY18+YY23+YY26-YY27-YY33</f>
        <v>1266</v>
      </c>
      <c r="YZ37" s="11">
        <f>YZ18+YZ23+YZ26-YZ27-YZ33</f>
        <v>1165</v>
      </c>
      <c r="ZA37" s="83" t="s">
        <v>648</v>
      </c>
      <c r="ZB37" s="61">
        <f>ZB18+ZB23+ZB26-ZB27-ZB33</f>
        <v>1265</v>
      </c>
      <c r="ZC37" s="11">
        <f>ZC18+ZC23+ZC26-ZC27-ZC33</f>
        <v>1173</v>
      </c>
      <c r="ZD37" s="83" t="s">
        <v>649</v>
      </c>
      <c r="ZE37" s="61">
        <f>ZE18+ZE23+ZE26-ZE27-ZE33</f>
        <v>1264</v>
      </c>
      <c r="ZF37" s="11">
        <f>ZF18+ZF23+ZF26-ZF27-ZF33</f>
        <v>1196</v>
      </c>
      <c r="ZG37" s="83" t="s">
        <v>652</v>
      </c>
      <c r="ZH37" s="61">
        <f>ZH18+ZH23+ZH26-ZH27-ZH33</f>
        <v>1263</v>
      </c>
      <c r="ZI37" s="11">
        <f>ZI18+ZI23+ZI26-ZI27-ZI33</f>
        <v>1210</v>
      </c>
      <c r="ZJ37" s="83" t="s">
        <v>654</v>
      </c>
      <c r="ZK37" s="61">
        <f>ZK18+ZK23+ZK26-ZK27-ZK33</f>
        <v>1262</v>
      </c>
      <c r="ZL37" s="11">
        <f>ZL18+ZL23+ZL26-ZL27-ZL33</f>
        <v>1219</v>
      </c>
      <c r="ZM37" s="83" t="s">
        <v>568</v>
      </c>
      <c r="ZN37" s="61">
        <f>ZN18+ZN23+ZN26-ZN27-ZN33</f>
        <v>1262</v>
      </c>
      <c r="ZO37" s="11">
        <f>ZO18+ZO23+ZO26-ZO27-ZO33</f>
        <v>1075</v>
      </c>
      <c r="ZP37" s="83" t="s">
        <v>657</v>
      </c>
      <c r="ZQ37" s="61">
        <f>ZQ18+ZQ23+ZQ26-ZQ27-ZQ33</f>
        <v>1265</v>
      </c>
      <c r="ZR37" s="11">
        <f>ZR18+ZR23+ZR26-ZR27-ZR33</f>
        <v>1212</v>
      </c>
      <c r="ZS37" s="83" t="s">
        <v>660</v>
      </c>
      <c r="ZT37" s="61">
        <f>ZT18+ZT23+ZT26-ZT27-ZT33</f>
        <v>1278</v>
      </c>
      <c r="ZU37" s="11">
        <f>ZU18+ZU23+ZU26-ZU27-ZU33</f>
        <v>1227</v>
      </c>
      <c r="ZV37" s="83" t="s">
        <v>661</v>
      </c>
      <c r="ZW37" s="61">
        <f>ZW18+ZW23+ZW26-ZW27-ZW33</f>
        <v>1287</v>
      </c>
      <c r="ZX37" s="11">
        <f>ZX18+ZX23+ZX26-ZX27-ZX33</f>
        <v>1259</v>
      </c>
      <c r="ZY37" s="83" t="s">
        <v>662</v>
      </c>
      <c r="ZZ37" s="61">
        <f>ZZ18+ZZ23+ZZ26-ZZ27-ZZ33</f>
        <v>1286</v>
      </c>
      <c r="AAA37" s="11">
        <f>AAA18+AAA23+AAA26-AAA27-AAA33</f>
        <v>1266</v>
      </c>
      <c r="AAB37" s="83" t="s">
        <v>664</v>
      </c>
      <c r="AAC37" s="61">
        <f>AAC18+AAC23+AAC26-AAC27-AAC33</f>
        <v>1305</v>
      </c>
      <c r="AAD37" s="11">
        <f>AAD18+AAD23+AAD26-AAD27-AAD33</f>
        <v>1281</v>
      </c>
      <c r="AAE37" s="83" t="s">
        <v>665</v>
      </c>
      <c r="AAF37" s="61">
        <f>AAF18+AAF23+AAF26-AAF27-AAF33</f>
        <v>1309</v>
      </c>
      <c r="AAG37" s="11">
        <f>AAG18+AAG23+AAG26-AAG27-AAG33</f>
        <v>1272</v>
      </c>
      <c r="AAH37" s="83" t="s">
        <v>666</v>
      </c>
      <c r="AAI37" s="55"/>
      <c r="AAJ37" s="61">
        <f>AAJ18+AAJ23+AAJ26-AAJ27-AAJ33</f>
        <v>1308</v>
      </c>
      <c r="AAK37" s="11">
        <f>AAK18+AAK23+AAK26-AAK27-AAK33</f>
        <v>1225</v>
      </c>
      <c r="AAL37" s="83" t="s">
        <v>668</v>
      </c>
      <c r="AAM37" s="61">
        <f>AAM18+AAM23+AAM26-AAM27-AAM33</f>
        <v>1307</v>
      </c>
      <c r="AAN37" s="11">
        <f>AAN18+AAN23+AAN26-AAN27-AAN33</f>
        <v>1213</v>
      </c>
      <c r="AAO37" s="83" t="s">
        <v>672</v>
      </c>
      <c r="AAP37" s="61">
        <f>AAP18+AAP23+AAP26-AAP27-AAP33</f>
        <v>1306</v>
      </c>
      <c r="AAQ37" s="11">
        <f>AAQ18+AAQ23+AAQ26-AAQ27-AAQ33</f>
        <v>1216</v>
      </c>
      <c r="AAR37" s="83" t="s">
        <v>631</v>
      </c>
      <c r="AAS37" s="61">
        <f>AAS18+AAS23+AAS26-AAS27-AAS33</f>
        <v>1305</v>
      </c>
      <c r="AAT37" s="11">
        <f>AAT18+AAT23+AAT26-AAT27-AAT33</f>
        <v>1239</v>
      </c>
      <c r="AAU37" s="83" t="s">
        <v>675</v>
      </c>
      <c r="AAV37" s="61">
        <f>AAV18+AAV23+AAV26-AAV27-AAV33</f>
        <v>1304</v>
      </c>
      <c r="AAW37" s="11">
        <f>AAW18+AAW23+AAW26-AAW27-AAW33</f>
        <v>1243</v>
      </c>
      <c r="AAX37" s="83" t="s">
        <v>677</v>
      </c>
      <c r="AAY37" s="61">
        <f>AAY18+AAY23+AAY26-AAY27-AAY33</f>
        <v>1303</v>
      </c>
      <c r="AAZ37" s="11">
        <f>AAZ18+AAZ23+AAZ26-AAZ27-AAZ33</f>
        <v>1248</v>
      </c>
      <c r="ABA37" s="83" t="s">
        <v>678</v>
      </c>
      <c r="ABB37" s="55"/>
      <c r="ABC37" s="61">
        <f>ABC18+ABC23+ABC26-ABC27-ABC33</f>
        <v>1302</v>
      </c>
      <c r="ABD37" s="11">
        <f>ABD18+ABD23+ABD26-ABD27-ABD33</f>
        <v>1265</v>
      </c>
      <c r="ABE37" s="83" t="s">
        <v>679</v>
      </c>
      <c r="ABF37" s="61">
        <f>ABF18+ABF23+ABF26-ABF27-ABF33</f>
        <v>1301</v>
      </c>
      <c r="ABG37" s="11">
        <f>ABG18+ABG23+ABG26-ABG27-ABG33</f>
        <v>1271</v>
      </c>
      <c r="ABH37" s="83" t="s">
        <v>649</v>
      </c>
      <c r="ABI37" s="61">
        <f>ABI18+ABI23+ABI26-ABI27-ABI33</f>
        <v>1300</v>
      </c>
      <c r="ABJ37" s="11">
        <f>ABJ18+ABJ23+ABJ26-ABJ27-ABJ33</f>
        <v>1299</v>
      </c>
      <c r="ABK37" s="83" t="s">
        <v>684</v>
      </c>
      <c r="ABL37" s="61">
        <f>ABL18+ABL23+ABL26-ABL27-ABL33</f>
        <v>1309</v>
      </c>
      <c r="ABM37" s="11">
        <f>ABM18+ABM23+ABM26-ABM27-ABM33</f>
        <v>1317</v>
      </c>
      <c r="ABN37" s="83" t="s">
        <v>685</v>
      </c>
      <c r="ABO37" s="61">
        <f>ABO18+ABO23+ABO26-ABO27-ABO33</f>
        <v>1328</v>
      </c>
      <c r="ABP37" s="11">
        <f>ABP18+ABP23+ABP26-ABP27-ABP33</f>
        <v>1343</v>
      </c>
      <c r="ABQ37" s="83" t="s">
        <v>687</v>
      </c>
      <c r="ABR37" s="61">
        <f>ABR18+ABR23+ABR26-ABR27-ABR33</f>
        <v>1327</v>
      </c>
      <c r="ABS37" s="11">
        <f>ABS18+ABS23+ABS26-ABS27-ABS33</f>
        <v>1337</v>
      </c>
      <c r="ABT37" s="83" t="s">
        <v>690</v>
      </c>
      <c r="ABU37" s="55"/>
      <c r="ABV37" s="61">
        <f>ABV18+ABV23+ABV26-ABV27-ABV33</f>
        <v>1326</v>
      </c>
      <c r="ABW37" s="11">
        <f>ABW18+ABW23+ABW26-ABW27-ABW33</f>
        <v>1342</v>
      </c>
      <c r="ABX37" s="83" t="s">
        <v>693</v>
      </c>
      <c r="ABY37" s="61">
        <f>ABY18+ABY23+ABY26-ABY27-ABY33</f>
        <v>1325</v>
      </c>
      <c r="ABZ37" s="11">
        <f>ABZ18+ABZ23+ABZ26-ABZ27-ABZ33</f>
        <v>1382</v>
      </c>
      <c r="ACA37" s="83" t="s">
        <v>696</v>
      </c>
      <c r="ACB37" s="61">
        <f>ACB18+ACB23+ACB26-ACB27-ACB33</f>
        <v>1354</v>
      </c>
      <c r="ACC37" s="11">
        <f>ACC18+ACC23+ACC26-ACC27-ACC33</f>
        <v>1408</v>
      </c>
      <c r="ACD37" s="83" t="s">
        <v>698</v>
      </c>
      <c r="ACE37" s="61">
        <f>ACE18+ACE23+ACE26-ACE27-ACE33</f>
        <v>1383</v>
      </c>
      <c r="ACF37" s="11">
        <f>ACF18+ACF23+ACF26-ACF27-ACF33</f>
        <v>1439</v>
      </c>
      <c r="ACG37" s="83" t="s">
        <v>701</v>
      </c>
      <c r="ACH37" s="61">
        <f>ACH18+ACH23+ACH26-ACH27-ACH33</f>
        <v>1422</v>
      </c>
      <c r="ACI37" s="11">
        <f>ACI18+ACI23+ACI26-ACI27-ACI33</f>
        <v>1494</v>
      </c>
      <c r="ACJ37" s="83" t="s">
        <v>577</v>
      </c>
      <c r="ACK37" s="61">
        <f>ACK18+ACK23+ACK26-ACK27-ACK33</f>
        <v>1431</v>
      </c>
      <c r="ACL37" s="11">
        <f>ACL18+ACL23+ACL26-ACL27-ACL33</f>
        <v>1533</v>
      </c>
      <c r="ACM37" s="83" t="s">
        <v>705</v>
      </c>
      <c r="ACN37" s="55"/>
      <c r="ACO37" s="61">
        <f>ACO18+ACO23+ACO26-ACO27-ACO33</f>
        <v>1440</v>
      </c>
      <c r="ACP37" s="11">
        <f>ACP18+ACP23+ACP26-ACP27-ACP33</f>
        <v>1531</v>
      </c>
      <c r="ACQ37" s="83" t="s">
        <v>707</v>
      </c>
      <c r="ACR37" s="61">
        <f>ACR18+ACR23+ACR26-ACR27-ACR33</f>
        <v>1459</v>
      </c>
      <c r="ACS37" s="11">
        <f>ACS18+ACS23+ACS26-ACS27-ACS33</f>
        <v>1558</v>
      </c>
      <c r="ACT37" s="83" t="s">
        <v>710</v>
      </c>
      <c r="ACU37" s="61">
        <f>ACU18+ACU23+ACU26-ACU27-ACU33</f>
        <v>1478</v>
      </c>
      <c r="ACV37" s="11">
        <f>ACV18+ACV23+ACV26-ACV27-ACV33</f>
        <v>1617</v>
      </c>
      <c r="ACW37" s="83" t="s">
        <v>550</v>
      </c>
      <c r="ACX37" s="61">
        <f>ACX18+ACX23+ACX26-ACX27-ACX33</f>
        <v>1522</v>
      </c>
      <c r="ACY37" s="11">
        <f>ACY18+ACY23+ACY26-ACY27-ACY33</f>
        <v>1632</v>
      </c>
      <c r="ACZ37" s="83" t="s">
        <v>219</v>
      </c>
      <c r="ADA37" s="61">
        <f>ADA18+ADA23+ADA26-ADA27-ADA33</f>
        <v>1567</v>
      </c>
      <c r="ADB37" s="11">
        <f>ADB18+ADB23+ADB26-ADB27-ADB33</f>
        <v>1701</v>
      </c>
      <c r="ADC37" s="83" t="s">
        <v>715</v>
      </c>
      <c r="ADD37" s="61">
        <f>ADD18+ADD23+ADD26-ADD27-ADD33</f>
        <v>1608</v>
      </c>
      <c r="ADE37" s="11">
        <f>ADE18+ADE23+ADE26-ADE27-ADE33</f>
        <v>1736</v>
      </c>
      <c r="ADF37" s="83" t="s">
        <v>452</v>
      </c>
      <c r="ADG37" s="55"/>
      <c r="ADH37" s="61">
        <f>ADH18+ADH23+ADH26-ADH27-ADH33</f>
        <v>1628</v>
      </c>
      <c r="ADI37" s="11">
        <f>ADI18+ADI23+ADI26-ADI27-ADI33</f>
        <v>1756</v>
      </c>
      <c r="ADJ37" s="83" t="s">
        <v>719</v>
      </c>
      <c r="ADK37" s="61">
        <f>ADK18+ADK23+ADK26-ADK27-ADK33</f>
        <v>1645</v>
      </c>
      <c r="ADL37" s="11">
        <f>ADL18+ADL23+ADL26-ADL27-ADL33</f>
        <v>1772</v>
      </c>
      <c r="ADM37" s="83" t="s">
        <v>721</v>
      </c>
      <c r="ADN37" s="61">
        <f>ADN18+ADN23+ADN26-ADN27-ADN33</f>
        <v>1664</v>
      </c>
      <c r="ADO37" s="11">
        <f>ADO18+ADO23+ADO26-ADO27-ADO33</f>
        <v>1791</v>
      </c>
      <c r="ADP37" s="83" t="s">
        <v>585</v>
      </c>
      <c r="ADQ37" s="61">
        <f>ADQ18+ADQ23+ADQ26-ADQ27-ADQ33</f>
        <v>1641</v>
      </c>
      <c r="ADR37" s="11">
        <f>ADR18+ADR23+ADR26-ADR27-ADR33</f>
        <v>1726</v>
      </c>
      <c r="ADS37" s="83" t="s">
        <v>582</v>
      </c>
      <c r="ADT37" s="61">
        <f>ADT18+ADT23+ADT26-ADT27-ADT33</f>
        <v>1690</v>
      </c>
      <c r="ADU37" s="11">
        <f>ADU18+ADU23+ADU26-ADU27-ADU33</f>
        <v>1713</v>
      </c>
      <c r="ADV37" s="83" t="s">
        <v>726</v>
      </c>
      <c r="ADW37" s="55"/>
      <c r="ADX37" s="55"/>
      <c r="ADY37" s="55"/>
      <c r="ADZ37" s="61">
        <f>ADZ18+ADZ23+ADZ26-ADZ27-ADZ33</f>
        <v>1419</v>
      </c>
      <c r="AEA37" s="11">
        <f>AEA18+AEA23+AEA26-AEA27-AEA33</f>
        <v>1629</v>
      </c>
      <c r="AEB37" s="83" t="s">
        <v>728</v>
      </c>
      <c r="AEC37" s="61">
        <f>AEC18+AEC23+AEC26-AEC27-AEC33</f>
        <v>1423</v>
      </c>
      <c r="AED37" s="11">
        <f>AED18+AED23+AED26-AED27-AED33</f>
        <v>1613</v>
      </c>
      <c r="AEE37" s="83" t="s">
        <v>385</v>
      </c>
      <c r="AEF37" s="61">
        <f>AEF18+AEF23+AEF26-AEF27-AEF33</f>
        <v>1427</v>
      </c>
      <c r="AEG37" s="11">
        <f>AEG18+AEG23+AEG26-AEG27-AEG33</f>
        <v>1610</v>
      </c>
      <c r="AEH37" s="83" t="s">
        <v>731</v>
      </c>
      <c r="AEI37" s="61">
        <f>AEI18+AEI23+AEI26-AEI27-AEI33</f>
        <v>1431</v>
      </c>
      <c r="AEJ37" s="55"/>
      <c r="AEK37" s="83" t="s">
        <v>731</v>
      </c>
      <c r="AEL37" s="61">
        <f>AEL18+AEL23+AEL26-AEL27-AEL33</f>
        <v>1491</v>
      </c>
      <c r="AEM37" s="11">
        <f>AEM18+AEM23+AEM26-AEM27-AEM33</f>
        <v>1664</v>
      </c>
      <c r="AEN37" s="83" t="s">
        <v>734</v>
      </c>
      <c r="AEO37" s="55"/>
      <c r="AEP37" s="61">
        <f>AEP18+AEP23+AEP26-AEP27-AEP33</f>
        <v>1514</v>
      </c>
      <c r="AEQ37" s="11">
        <f>AEQ18+AEQ23+AEQ26-AEQ27-AEQ33</f>
        <v>1623</v>
      </c>
      <c r="AER37" s="83" t="s">
        <v>735</v>
      </c>
      <c r="AES37" s="61">
        <f>AES18+AES23+AES26-AES27-AES33</f>
        <v>1553</v>
      </c>
      <c r="AET37" s="11">
        <f>AET18+AET23+AET26-AET27-AET33</f>
        <v>1671</v>
      </c>
      <c r="AEU37" s="83" t="s">
        <v>310</v>
      </c>
      <c r="AEV37" s="61">
        <f>AEV18+AEV23+AEV26-AEV27-AEV33</f>
        <v>1582</v>
      </c>
      <c r="AEW37" s="11">
        <f>AEW18+AEW23+AEW26-AEW27-AEW33</f>
        <v>1672</v>
      </c>
      <c r="AEX37" s="83" t="s">
        <v>738</v>
      </c>
      <c r="AEY37" s="61">
        <f>AEY18+AEY23+AEY26-AEY27-AEY33</f>
        <v>1591</v>
      </c>
      <c r="AEZ37" s="11">
        <f>AEZ18+AEZ23+AEZ26-AEZ27-AEZ33</f>
        <v>1658</v>
      </c>
      <c r="AFA37" s="83" t="s">
        <v>448</v>
      </c>
      <c r="AFB37" s="61">
        <f>AFB18+AFB23+AFB26-AFB27-AFB33</f>
        <v>1610</v>
      </c>
      <c r="AFC37" s="11">
        <f>AFC18+AFC23+AFC26-AFC27-AFC33</f>
        <v>1687</v>
      </c>
      <c r="AFD37" s="83" t="s">
        <v>740</v>
      </c>
      <c r="AFE37" s="61">
        <f>AFE18+AFE23+AFE26-AFE27-AFE33</f>
        <v>1659</v>
      </c>
      <c r="AFF37" s="11">
        <f>AFF18+AFF23+AFF26-AFF27-AFF33</f>
        <v>1697</v>
      </c>
      <c r="AFG37" s="83" t="s">
        <v>360</v>
      </c>
      <c r="AFH37" s="55"/>
      <c r="AFI37" s="61">
        <f>AFI18+AFI23+AFI26-AFI27-AFI33</f>
        <v>1683</v>
      </c>
      <c r="AFJ37" s="11">
        <f>AFJ18+AFJ23+AFJ26-AFJ27-AFJ33</f>
        <v>1697</v>
      </c>
      <c r="AFK37" s="83" t="s">
        <v>360</v>
      </c>
      <c r="AFL37" s="61">
        <f>AFL18+AFL23+AFL26-AFL27-AFL33</f>
        <v>1707</v>
      </c>
      <c r="AFM37" s="11">
        <f>AFM18+AFM23+AFM26-AFM27-AFM33</f>
        <v>1715</v>
      </c>
      <c r="AFN37" s="83" t="s">
        <v>744</v>
      </c>
      <c r="AFO37" s="61">
        <f>AFO18+AFO23+AFO26-AFO27-AFO33</f>
        <v>1741</v>
      </c>
      <c r="AFP37" s="11">
        <f>AFP18+AFP23+AFP26-AFP27-AFP33</f>
        <v>1768</v>
      </c>
      <c r="AFQ37" s="83" t="s">
        <v>745</v>
      </c>
      <c r="AFR37" s="61">
        <f>AFR18+AFR23+AFR26-AFR27-AFR33</f>
        <v>1745</v>
      </c>
      <c r="AFS37" s="11">
        <f>AFS18+AFS23+AFS26-AFS27-AFS33</f>
        <v>1774</v>
      </c>
      <c r="AFT37" s="83" t="s">
        <v>555</v>
      </c>
      <c r="AFU37" s="61">
        <f>AFU18+AFU23+AFU26-AFU27-AFU33</f>
        <v>1749</v>
      </c>
      <c r="AFV37" s="11">
        <f>AFV18+AFV23+AFV26-AFV27-AFV33</f>
        <v>1778</v>
      </c>
      <c r="AFW37" s="83" t="s">
        <v>544</v>
      </c>
      <c r="AFX37" s="61">
        <f>AFX18+AFX23+AFX26-AFX27-AFX33</f>
        <v>1753</v>
      </c>
      <c r="AFY37" s="11">
        <f>AFY18+AFY23+AFY26-AFY27-AFY33</f>
        <v>1794</v>
      </c>
      <c r="AFZ37" s="83" t="s">
        <v>747</v>
      </c>
      <c r="AGA37" s="61">
        <f>AGA18+AGA23+AGA26-AGA27-AGA33</f>
        <v>1553</v>
      </c>
      <c r="AGB37" s="11">
        <f>AGB18+AGB23+AGB26-AGB27-AGB33</f>
        <v>1490</v>
      </c>
      <c r="AGC37" s="83" t="s">
        <v>748</v>
      </c>
      <c r="AGD37" s="61">
        <f>AGD18+AGD23+AGD26-AGD27-AGD33</f>
        <v>1757</v>
      </c>
      <c r="AGE37" s="11">
        <f>AGE18+AGE23+AGE26-AGE27-AGE33</f>
        <v>1771</v>
      </c>
      <c r="AGF37" s="83" t="s">
        <v>553</v>
      </c>
      <c r="AGG37" s="61">
        <f>AGG18+AGG23+AGG26-AGG27-AGG33</f>
        <v>1761</v>
      </c>
      <c r="AGH37" s="11">
        <f>AGH18+AGH23+AGH26-AGH27-AGH33</f>
        <v>1795</v>
      </c>
      <c r="AGI37" s="83" t="s">
        <v>750</v>
      </c>
      <c r="AGJ37" s="61">
        <f>AGJ18+AGJ23+AGJ26-AGJ27-AGJ33</f>
        <v>1765</v>
      </c>
      <c r="AGK37" s="11">
        <f>AGK18+AGK23+AGK26-AGK27-AGK33</f>
        <v>1794</v>
      </c>
      <c r="AGL37" s="83" t="s">
        <v>747</v>
      </c>
      <c r="AGM37" s="61">
        <f>AGM18+AGM23+AGM26-AGM27-AGM33</f>
        <v>1769</v>
      </c>
      <c r="AGN37" s="11">
        <f>AGN18+AGN23+AGN26-AGN27-AGN33</f>
        <v>1819</v>
      </c>
      <c r="AGO37" s="83" t="s">
        <v>487</v>
      </c>
      <c r="AGP37" s="61">
        <f>AGP18+AGP23+AGP26-AGP27-AGP33</f>
        <v>1773</v>
      </c>
      <c r="AGQ37" s="11">
        <f>AGQ18+AGQ23+AGQ26-AGQ27-AGQ33</f>
        <v>1834</v>
      </c>
      <c r="AGR37" s="83" t="s">
        <v>380</v>
      </c>
      <c r="AGS37" s="61">
        <f>AGS18+AGS23+AGS26-AGS27-AGS33</f>
        <v>1732</v>
      </c>
      <c r="AGT37" s="11">
        <f>AGT18+AGT23+AGT26-AGT27-AGT33</f>
        <v>1738</v>
      </c>
      <c r="AGU37" s="83" t="s">
        <v>754</v>
      </c>
      <c r="AGV37" s="55"/>
      <c r="AGW37" s="61">
        <f>AGW18+AGW23+AGW26-AGW27-AGW33</f>
        <v>1726</v>
      </c>
      <c r="AGX37" s="11">
        <f>AGX18+AGX23+AGX26-AGX27-AGX33</f>
        <v>1700</v>
      </c>
      <c r="AGY37" s="83" t="s">
        <v>220</v>
      </c>
      <c r="AGZ37" s="61">
        <f>AGZ18+AGZ23+AGZ26-AGZ27-AGZ33</f>
        <v>1755</v>
      </c>
      <c r="AHA37" s="11">
        <f>AHA18+AHA23+AHA26-AHA27-AHA33</f>
        <v>1745</v>
      </c>
      <c r="AHB37" s="83" t="s">
        <v>756</v>
      </c>
      <c r="AHC37" s="61">
        <f>AHC18+AHC23+AHC26-AHC27-AHC33</f>
        <v>1754</v>
      </c>
      <c r="AHD37" s="11">
        <f>AHD18+AHD23+AHD26-AHD27-AHD33</f>
        <v>1738</v>
      </c>
      <c r="AHE37" s="83" t="s">
        <v>754</v>
      </c>
      <c r="AHF37" s="61">
        <f>AHF18+AHF23+AHF26-AHF27-AHF33</f>
        <v>1753</v>
      </c>
      <c r="AHG37" s="11">
        <f>AHG18+AHG23+AHG26-AHG27-AHG33</f>
        <v>1708</v>
      </c>
      <c r="AHH37" s="83" t="s">
        <v>759</v>
      </c>
      <c r="AHI37" s="61">
        <f>AHI18+AHI23+AHI26-AHI27-AHI33</f>
        <v>1752</v>
      </c>
      <c r="AHJ37" s="11">
        <f>AHJ18+AHJ23+AHJ26-AHJ27-AHJ33</f>
        <v>1700</v>
      </c>
      <c r="AHK37" s="83" t="s">
        <v>761</v>
      </c>
      <c r="AHL37" s="61">
        <f>AHL18+AHL23+AHL26-AHL27-AHL33</f>
        <v>1737</v>
      </c>
      <c r="AHM37" s="11">
        <f>AHM18+AHM23+AHM26-AHM27-AHM33</f>
        <v>1736</v>
      </c>
      <c r="AHN37" s="83" t="s">
        <v>225</v>
      </c>
      <c r="AHO37" s="55"/>
      <c r="AHP37" s="61">
        <f>AHP18+AHP23+AHP26-AHP27-AHP33</f>
        <v>1736</v>
      </c>
      <c r="AHQ37" s="11">
        <f>AHQ18+AHQ23+AHQ26-AHQ27-AHQ33</f>
        <v>1695</v>
      </c>
      <c r="AHR37" s="83" t="s">
        <v>540</v>
      </c>
      <c r="AHS37" s="61">
        <f>AHS18+AHS23+AHS26-AHS27-AHS33</f>
        <v>1721</v>
      </c>
      <c r="AHT37" s="11">
        <f>AHT18+AHT23+AHT26-AHT27-AHT33</f>
        <v>1677</v>
      </c>
      <c r="AHU37" s="83" t="s">
        <v>763</v>
      </c>
      <c r="AHV37" s="61">
        <f>AHV18+AHV23+AHV26-AHV27-AHV33</f>
        <v>1706</v>
      </c>
      <c r="AHW37" s="11">
        <f>AHW18+AHW23+AHW26-AHW27-AHW33</f>
        <v>1648</v>
      </c>
      <c r="AHX37" s="83" t="s">
        <v>764</v>
      </c>
      <c r="AHY37" s="61">
        <f>AHY18+AHY23+AHY26-AHY27-AHY33</f>
        <v>1661</v>
      </c>
      <c r="AHZ37" s="11">
        <f>AHZ18+AHZ23+AHZ26-AHZ27-AHZ33</f>
        <v>1498</v>
      </c>
      <c r="AIA37" s="83" t="s">
        <v>765</v>
      </c>
      <c r="AIB37" s="61">
        <f>AIB18+AIB23+AIB26-AIB27-AIB33</f>
        <v>1646</v>
      </c>
      <c r="AIC37" s="11">
        <f>AIC18+AIC23+AIC26-AIC27-AIC33</f>
        <v>1371</v>
      </c>
      <c r="AID37" s="83" t="s">
        <v>766</v>
      </c>
      <c r="AIE37" s="55"/>
      <c r="AIF37" s="55"/>
      <c r="AIG37" s="61">
        <f>AIG18+AIG23+AIG26-AIG27-AIG33</f>
        <v>1282</v>
      </c>
      <c r="AIH37" s="11">
        <f>AIH18+AIH23+AIH26-AIH27-AIH33</f>
        <v>1314</v>
      </c>
      <c r="AII37" s="83" t="s">
        <v>767</v>
      </c>
      <c r="AIJ37" s="61">
        <f>AIJ18+AIJ23+AIJ26-AIJ27-AIJ33</f>
        <v>1318</v>
      </c>
      <c r="AIK37" s="11">
        <f>AIK18+AIK23+AIK26-AIK27-AIK33</f>
        <v>1359</v>
      </c>
      <c r="AIL37" s="83" t="s">
        <v>769</v>
      </c>
      <c r="AIM37" s="61">
        <f>AIM18+AIM23+AIM26-AIM27-AIM33</f>
        <v>1374</v>
      </c>
      <c r="AIN37" s="11">
        <f>AIN18+AIN23+AIN26-AIN27-AIN33</f>
        <v>1421</v>
      </c>
      <c r="AIO37" s="83" t="s">
        <v>771</v>
      </c>
      <c r="AIP37" s="61">
        <f>AIP18+AIP23+AIP26-AIP27-AIP33</f>
        <v>1370</v>
      </c>
      <c r="AIQ37" s="11">
        <f>AIQ18+AIQ23+AIQ26-AIQ27-AIQ33</f>
        <v>1439</v>
      </c>
      <c r="AIR37" s="83" t="s">
        <v>685</v>
      </c>
      <c r="AIS37" s="55"/>
      <c r="AIT37" s="61">
        <f>AIT18+AIT23+AIT26-AIT27-AIT33</f>
        <v>1369</v>
      </c>
      <c r="AIU37" s="11">
        <f>AIU18+AIU23+AIU26-AIU27-AIU33</f>
        <v>1386</v>
      </c>
      <c r="AIV37" s="83" t="s">
        <v>774</v>
      </c>
      <c r="AIW37" s="61">
        <f>AIW18+AIW23+AIW26-AIW27-AIW33</f>
        <v>1354</v>
      </c>
      <c r="AIX37" s="11">
        <f>AIX18+AIX23+AIX26-AIX27-AIX33</f>
        <v>1273</v>
      </c>
      <c r="AIY37" s="83" t="s">
        <v>775</v>
      </c>
      <c r="AIZ37" s="61">
        <f>AIZ18+AIZ23+AIZ26-AIZ27-AIZ33</f>
        <v>1413</v>
      </c>
      <c r="AJA37" s="11">
        <f>AJA18+AJA23+AJA26-AJA27-AJA33</f>
        <v>1541</v>
      </c>
      <c r="AJB37" s="83" t="s">
        <v>678</v>
      </c>
      <c r="AJC37" s="61">
        <f>AJC18+AJC23+AJC26-AJC27-AJC33</f>
        <v>1442</v>
      </c>
      <c r="AJD37" s="11">
        <f>AJD18+AJD23+AJD26-AJD27-AJD33</f>
        <v>1594</v>
      </c>
      <c r="AJE37" s="83" t="s">
        <v>777</v>
      </c>
      <c r="AJF37" s="61">
        <f>AJF18+AJF23+AJF26-AJF27-AJF33</f>
        <v>1501</v>
      </c>
      <c r="AJG37" s="11">
        <f>AJG18+AJG23+AJG26-AJG27-AJG33</f>
        <v>1621</v>
      </c>
      <c r="AJH37" s="83" t="s">
        <v>575</v>
      </c>
      <c r="AJI37" s="61">
        <f>AJI18+AJI23+AJI26-AJI27-AJI33</f>
        <v>1540</v>
      </c>
      <c r="AJJ37" s="11">
        <f>AJJ18+AJJ23+AJJ26-AJJ27-AJJ33</f>
        <v>1662</v>
      </c>
      <c r="AJK37" s="83" t="s">
        <v>566</v>
      </c>
      <c r="AJL37" s="61">
        <f>AJL18+AJL23+AJL26-AJL27-AJL33</f>
        <v>1579</v>
      </c>
      <c r="AJM37" s="11">
        <f>AJM18+AJM23+AJM26-AJM27-AJM33</f>
        <v>1692</v>
      </c>
      <c r="AJN37" s="83" t="s">
        <v>782</v>
      </c>
      <c r="AJO37" s="61">
        <f>AJO18+AJO23+AJO26-AJO27-AJO33</f>
        <v>1638</v>
      </c>
      <c r="AJP37" s="11">
        <f>AJP18+AJP23+AJP26-AJP27-AJP33</f>
        <v>1738</v>
      </c>
      <c r="AJQ37" s="83" t="s">
        <v>783</v>
      </c>
      <c r="AJR37" s="55"/>
      <c r="AJS37" s="61">
        <f>AJS18+AJS23+AJS26-AJS27-AJS33</f>
        <v>1647</v>
      </c>
      <c r="AJT37" s="11">
        <f>AJT18+AJT23+AJT26-AJT27-AJT33</f>
        <v>1729</v>
      </c>
      <c r="AJU37" s="83" t="s">
        <v>784</v>
      </c>
      <c r="AJV37" s="61">
        <f>AJV18+AJV23+AJV26-AJV27-AJV33</f>
        <v>1646</v>
      </c>
      <c r="AJW37" s="11">
        <f>AJW18+AJW23+AJW26-AJW27-AJW33</f>
        <v>1614</v>
      </c>
      <c r="AJX37" s="83" t="s">
        <v>530</v>
      </c>
      <c r="AJY37" s="61">
        <f>AJY18+AJY23+AJY26-AJY27-AJY33</f>
        <v>1645</v>
      </c>
      <c r="AJZ37" s="11">
        <f>AJZ18+AJZ23+AJZ26-AJZ27-AJZ33</f>
        <v>1747</v>
      </c>
      <c r="AKA37" s="83" t="s">
        <v>281</v>
      </c>
      <c r="AKB37" s="61">
        <f>AKB18+AKB23+AKB26-AKB27-AKB33</f>
        <v>1644</v>
      </c>
      <c r="AKC37" s="11">
        <f>AKC18+AKC23+AKC26-AKC27-AKC33</f>
        <v>1742</v>
      </c>
      <c r="AKD37" s="83" t="s">
        <v>517</v>
      </c>
      <c r="AKE37" s="61">
        <f>AKE18+AKE23+AKE26-AKE27-AKE33</f>
        <v>1643</v>
      </c>
      <c r="AKF37" s="11">
        <f>AKF18+AKF23+AKF26-AKF27-AKF33</f>
        <v>1740</v>
      </c>
      <c r="AKG37" s="83" t="s">
        <v>513</v>
      </c>
      <c r="AKH37" s="61">
        <f>AKH18+AKH23+AKH26-AKH27-AKH33</f>
        <v>1687</v>
      </c>
      <c r="AKI37" s="11">
        <f>AKI18+AKI23+AKI26-AKI27-AKI33</f>
        <v>1761</v>
      </c>
      <c r="AKJ37" s="83" t="s">
        <v>786</v>
      </c>
      <c r="AKK37" s="55"/>
      <c r="AKL37" s="61">
        <f>AKL18+AKL23+AKL26-AKL27-AKL33</f>
        <v>1671</v>
      </c>
      <c r="AKM37" s="11">
        <f>AKM18+AKM23+AKM26-AKM27-AKM33</f>
        <v>1663</v>
      </c>
      <c r="AKN37" s="83" t="s">
        <v>787</v>
      </c>
      <c r="AKO37" s="61">
        <f>AKO18+AKO23+AKO26-AKO27-AKO33</f>
        <v>1670</v>
      </c>
      <c r="AKP37" s="11">
        <f>AKP18+AKP23+AKP26-AKP27-AKP33</f>
        <v>1640</v>
      </c>
      <c r="AKQ37" s="83" t="s">
        <v>789</v>
      </c>
      <c r="AKR37" s="61">
        <f>AKR18+AKR23+AKR26-AKR27-AKR33</f>
        <v>1669</v>
      </c>
      <c r="AKS37" s="11">
        <f>AKS18+AKS23+AKS26-AKS27-AKS33</f>
        <v>1745</v>
      </c>
      <c r="AKT37" s="83" t="s">
        <v>791</v>
      </c>
      <c r="AKU37" s="61">
        <f>AKU18+AKU23+AKU26-AKU27-AKU33</f>
        <v>1688</v>
      </c>
      <c r="AKV37" s="11">
        <f>AKV18+AKV23+AKV26-AKV27-AKV33</f>
        <v>1785</v>
      </c>
      <c r="AKW37" s="83" t="s">
        <v>792</v>
      </c>
      <c r="AKX37" s="61">
        <f>AKX18+AKX23+AKX26-AKX27-AKX33</f>
        <v>1687</v>
      </c>
      <c r="AKY37" s="11">
        <f>AKY18+AKY23+AKY26-AKY27-AKY33</f>
        <v>1796</v>
      </c>
      <c r="AKZ37" s="83" t="s">
        <v>756</v>
      </c>
      <c r="ALA37" s="61">
        <f>ALA18+ALA23+ALA26-ALA27-ALA33</f>
        <v>1696</v>
      </c>
      <c r="ALB37" s="11">
        <f>ALB18+ALB23+ALB26-ALB27-ALB33</f>
        <v>1815</v>
      </c>
      <c r="ALC37" s="83" t="s">
        <v>795</v>
      </c>
      <c r="ALD37" s="55"/>
      <c r="ALE37" s="61">
        <f>ALE18+ALE23+ALE26-ALE27-ALE33</f>
        <v>1705</v>
      </c>
      <c r="ALF37" s="11">
        <f>ALF18+ALF23+ALF26-ALF27-ALF33</f>
        <v>1795</v>
      </c>
      <c r="ALG37" s="83" t="s">
        <v>567</v>
      </c>
      <c r="ALH37" s="61">
        <f>ALH18+ALH23+ALH26-ALH27-ALH33</f>
        <v>1714</v>
      </c>
      <c r="ALI37" s="11">
        <f>ALI18+ALI23+ALI26-ALI27-ALI33</f>
        <v>1834</v>
      </c>
      <c r="ALJ37" s="83" t="s">
        <v>414</v>
      </c>
      <c r="ALK37" s="61">
        <f>ALK18+ALK23+ALK26-ALK27-ALK33</f>
        <v>1723</v>
      </c>
      <c r="ALL37" s="11">
        <f>ALL18+ALL23+ALL26-ALL27-ALL33</f>
        <v>1819</v>
      </c>
      <c r="ALM37" s="83" t="s">
        <v>745</v>
      </c>
      <c r="ALN37" s="61">
        <f>ALN18+ALN23+ALN26-ALN27-ALN33</f>
        <v>1729</v>
      </c>
      <c r="ALO37" s="11">
        <f>ALO18+ALO23+ALO26-ALO27-ALO33</f>
        <v>1826</v>
      </c>
      <c r="ALP37" s="83" t="s">
        <v>424</v>
      </c>
      <c r="ALQ37" s="61">
        <f>ALQ18+ALQ23+ALQ26-ALQ27-ALQ33</f>
        <v>1739</v>
      </c>
      <c r="ALR37" s="11">
        <f>ALR18+ALR23+ALR26-ALR27-ALR33</f>
        <v>1860</v>
      </c>
      <c r="ALS37" s="83" t="s">
        <v>282</v>
      </c>
      <c r="ALT37" s="61">
        <f>ALT18+ALT23+ALT26-ALT27-ALT33</f>
        <v>1749</v>
      </c>
      <c r="ALU37" s="11">
        <f>ALU18+ALU23+ALU26-ALU27-ALU33</f>
        <v>1880</v>
      </c>
      <c r="ALV37" s="83" t="s">
        <v>418</v>
      </c>
      <c r="ALW37" s="55"/>
      <c r="ALX37" s="61">
        <f>ALX18+ALX23+ALX26-ALX27-ALX33</f>
        <v>1759</v>
      </c>
      <c r="ALY37" s="11">
        <f>ALY18+ALY23+ALY26-ALY27-ALY33</f>
        <v>1870</v>
      </c>
      <c r="ALZ37" s="83" t="s">
        <v>804</v>
      </c>
      <c r="AMA37" s="61">
        <f>AMA18+AMA23+AMA26-AMA27-AMA33</f>
        <v>1769</v>
      </c>
      <c r="AMB37" s="11">
        <f>AMB18+AMB23+AMB26-AMB27-AMB33</f>
        <v>1905</v>
      </c>
      <c r="AMC37" s="83" t="s">
        <v>806</v>
      </c>
      <c r="AMD37" s="61">
        <f>AMD18+AMD23+AMD26-AMD27-AMD33</f>
        <v>1768</v>
      </c>
      <c r="AME37" s="11">
        <f>AME18+AME23+AME26-AME27-AME33</f>
        <v>1899</v>
      </c>
      <c r="AMF37" s="83" t="s">
        <v>360</v>
      </c>
      <c r="AMG37" s="61">
        <f>AMG18+AMG23+AMG26-AMG27-AMG33</f>
        <v>1767</v>
      </c>
      <c r="AMH37" s="11">
        <f>AMH18+AMH23+AMH26-AMH27-AMH33</f>
        <v>1939</v>
      </c>
      <c r="AMI37" s="83" t="s">
        <v>374</v>
      </c>
      <c r="AMJ37" s="61">
        <f>AMJ18+AMJ23+AMJ26-AMJ27-AMJ33</f>
        <v>1766</v>
      </c>
      <c r="AMK37" s="11">
        <f>AMK18+AMK23+AMK26-AMK27-AMK33</f>
        <v>1933</v>
      </c>
      <c r="AML37" s="83" t="s">
        <v>809</v>
      </c>
      <c r="AMM37" s="61">
        <f>AMM18+AMM23+AMM26-AMM27-AMM33</f>
        <v>1765</v>
      </c>
      <c r="AMN37" s="11">
        <f>AMN18+AMN23+AMN26-AMN27-AMN33</f>
        <v>1930</v>
      </c>
      <c r="AMO37" s="83" t="s">
        <v>810</v>
      </c>
      <c r="AMP37" s="55"/>
      <c r="AMQ37" s="61">
        <f>AMQ18+AMQ23+AMQ26-AMQ27-AMQ33</f>
        <v>1775</v>
      </c>
      <c r="AMR37" s="11">
        <f>AMR18+AMR23+AMR26-AMR27-AMR33</f>
        <v>1865</v>
      </c>
      <c r="AMS37" s="83" t="s">
        <v>812</v>
      </c>
      <c r="AMT37" s="61">
        <f>AMT18+AMT23+AMT26-AMT27-AMT33</f>
        <v>1784</v>
      </c>
      <c r="AMU37" s="11">
        <f>AMU18+AMU23+AMU26-AMU27-AMU33</f>
        <v>1895</v>
      </c>
      <c r="AMV37" s="83" t="s">
        <v>273</v>
      </c>
      <c r="AMW37" s="61">
        <f>AMW18+AMW23+AMW26-AMW27-AMW33</f>
        <v>1793</v>
      </c>
      <c r="AMX37" s="11">
        <f>AMX18+AMX23+AMX26-AMX27-AMX33</f>
        <v>1895</v>
      </c>
      <c r="AMY37" s="83" t="s">
        <v>273</v>
      </c>
      <c r="AMZ37" s="61">
        <f>AMZ18+AMZ23+AMZ26-AMZ27-AMZ33</f>
        <v>1802</v>
      </c>
      <c r="ANA37" s="11">
        <f>ANA18+ANA23+ANA26-ANA27-ANA33</f>
        <v>1914</v>
      </c>
      <c r="ANB37" s="83" t="s">
        <v>814</v>
      </c>
      <c r="ANC37" s="61">
        <f>ANC18+ANC23+ANC26-ANC27-ANC33</f>
        <v>1818</v>
      </c>
      <c r="AND37" s="11">
        <f>AND18+AND23+AND26-AND27-AND33</f>
        <v>1850</v>
      </c>
      <c r="ANE37" s="83" t="s">
        <v>465</v>
      </c>
      <c r="ANF37" s="61">
        <f>ANF18+ANF23+ANF26-ANF27-ANF33</f>
        <v>1834</v>
      </c>
      <c r="ANG37" s="11">
        <f>ANG18+ANG23+ANG26-ANG27-ANG33</f>
        <v>1876</v>
      </c>
      <c r="ANH37" s="83" t="s">
        <v>817</v>
      </c>
      <c r="ANI37" s="55"/>
      <c r="ANJ37" s="61">
        <f>ANJ18+ANJ23+ANJ26-ANJ27-ANJ33</f>
        <v>1824</v>
      </c>
      <c r="ANK37" s="11">
        <f>ANK18+ANK23+ANK26-ANK27-ANK33</f>
        <v>1837</v>
      </c>
      <c r="ANL37" s="83" t="s">
        <v>818</v>
      </c>
      <c r="ANM37" s="61">
        <f>ANM18+ANM23+ANM26-ANM27-ANM33</f>
        <v>1840</v>
      </c>
      <c r="ANN37" s="11">
        <f>ANN18+ANN23+ANN26-ANN27-ANN33</f>
        <v>1834</v>
      </c>
      <c r="ANO37" s="83" t="s">
        <v>500</v>
      </c>
      <c r="ANP37" s="61">
        <f>ANP18+ANP23+ANP26-ANP27-ANP33</f>
        <v>1849</v>
      </c>
      <c r="ANQ37" s="11">
        <f>ANQ18+ANQ23+ANQ26-ANQ27-ANQ33</f>
        <v>1848</v>
      </c>
      <c r="ANR37" s="83" t="s">
        <v>385</v>
      </c>
      <c r="ANS37" s="55"/>
      <c r="ANT37" s="61">
        <f>ANT18+ANT23+ANT26-ANT27-ANT33</f>
        <v>1839</v>
      </c>
      <c r="ANU37" s="11">
        <f>ANU18+ANU23+ANU26-ANU27-ANU33</f>
        <v>1820</v>
      </c>
      <c r="ANV37" s="83" t="s">
        <v>400</v>
      </c>
      <c r="ANW37" s="61">
        <f>ANW18+ANW23+ANW26-ANW27-ANW33</f>
        <v>1855</v>
      </c>
      <c r="ANX37" s="11">
        <f>ANX18+ANX23+ANX26-ANX27-ANX33</f>
        <v>1869</v>
      </c>
      <c r="ANY37" s="83" t="s">
        <v>445</v>
      </c>
      <c r="ANZ37" s="61">
        <f>ANZ18+ANZ23+ANZ26-ANZ27-ANZ33</f>
        <v>1761</v>
      </c>
      <c r="AOA37" s="11">
        <f>AOA18+AOA23+AOA26-AOA27-AOA33</f>
        <v>1647</v>
      </c>
      <c r="AOB37" s="83" t="s">
        <v>821</v>
      </c>
      <c r="AOC37" s="61">
        <f>AOC18+AOC23+AOC26-AOC27-AOC33</f>
        <v>1869</v>
      </c>
      <c r="AOD37" s="11">
        <f>AOD18+AOD23+AOD26-AOD27-AOD33</f>
        <v>1869</v>
      </c>
      <c r="AOE37" s="83" t="s">
        <v>445</v>
      </c>
      <c r="AOF37" s="61">
        <f>AOF18+AOF23+AOF26-AOF27-AOF33</f>
        <v>1867</v>
      </c>
      <c r="AOG37" s="11">
        <f>AOG18+AOG23+AOG26-AOG27-AOG33</f>
        <v>1882</v>
      </c>
      <c r="AOH37" s="83" t="s">
        <v>362</v>
      </c>
      <c r="AOI37" s="61">
        <f>AOI18+AOI23+AOI26-AOI27-AOI33</f>
        <v>1865</v>
      </c>
      <c r="AOJ37" s="11">
        <f>AOJ18+AOJ23+AOJ26-AOJ27-AOJ33</f>
        <v>1882</v>
      </c>
      <c r="AOK37" s="83" t="s">
        <v>362</v>
      </c>
      <c r="AOL37" s="61">
        <f>AOL18+AOL23+AOL26-AOL27-AOL33</f>
        <v>1863</v>
      </c>
      <c r="AOM37" s="11">
        <f>AOM18+AOM23+AOM26-AOM27-AOM33</f>
        <v>1912</v>
      </c>
      <c r="AON37" s="83" t="s">
        <v>726</v>
      </c>
      <c r="AOO37" s="61">
        <f>AOO18+AOO23+AOO26-AOO27-AOO33</f>
        <v>1853</v>
      </c>
      <c r="AOP37" s="11">
        <f>AOP18+AOP23+AOP26-AOP27-AOP33</f>
        <v>1755</v>
      </c>
      <c r="AOQ37" s="83" t="s">
        <v>745</v>
      </c>
      <c r="AOR37" s="61">
        <f>AOR18+AOR23+AOR26-AOR27-AOR33</f>
        <v>1843</v>
      </c>
      <c r="AOS37" s="11">
        <f>AOS18+AOS23+AOS26-AOS27-AOS33</f>
        <v>1848</v>
      </c>
      <c r="AOT37" s="83" t="s">
        <v>365</v>
      </c>
      <c r="AOU37" s="55"/>
      <c r="AOV37" s="61">
        <f>AOV18+AOV23+AOV26-AOV27-AOV33</f>
        <v>1833</v>
      </c>
      <c r="AOW37" s="11">
        <f>AOW18+AOW23+AOW26-AOW27-AOW33</f>
        <v>1874</v>
      </c>
      <c r="AOX37" s="83" t="s">
        <v>825</v>
      </c>
      <c r="AOY37" s="61">
        <f>AOY18+AOY23+AOY26-AOY27-AOY33</f>
        <v>1823</v>
      </c>
      <c r="AOZ37" s="11">
        <f>AOZ18+AOZ23+AOZ26-AOZ27-AOZ33</f>
        <v>1902</v>
      </c>
      <c r="APA37" s="83" t="s">
        <v>826</v>
      </c>
      <c r="APB37" s="61">
        <f>APB18+APB23+APB26-APB27-APB33</f>
        <v>1813</v>
      </c>
      <c r="APC37" s="11">
        <f>APC18+APC23+APC26-APC27-APC33</f>
        <v>1901</v>
      </c>
      <c r="APD37" s="83" t="s">
        <v>827</v>
      </c>
      <c r="APE37" s="61">
        <f>APE18+APE23+APE26-APE27-APE33</f>
        <v>1803</v>
      </c>
      <c r="APF37" s="11">
        <f>APF18+APF23+APF26-APF27-APF33</f>
        <v>1897</v>
      </c>
      <c r="APG37" s="83" t="s">
        <v>828</v>
      </c>
      <c r="APH37" s="61">
        <f>APH18+APH23+APH26-APH27-APH33</f>
        <v>1793</v>
      </c>
      <c r="API37" s="11">
        <f>API18+API23+API26-API27-API33</f>
        <v>1903</v>
      </c>
      <c r="APJ37" s="83" t="s">
        <v>829</v>
      </c>
      <c r="APK37" s="61">
        <f>APK18+APK23+APK26-APK27-APK33</f>
        <v>1778</v>
      </c>
      <c r="APL37" s="11">
        <f>APL18+APL23+APL26-APL27-APL33</f>
        <v>1921</v>
      </c>
      <c r="APM37" s="83" t="s">
        <v>830</v>
      </c>
      <c r="APN37" s="61">
        <f>APN18+APN23+APN26-APN27-APN33</f>
        <v>1778</v>
      </c>
      <c r="APO37" s="11">
        <f>APO18+APO23+APO26-APO27-APO33</f>
        <v>1760</v>
      </c>
      <c r="APP37" s="83" t="s">
        <v>519</v>
      </c>
      <c r="APQ37" s="149"/>
      <c r="APR37" s="149"/>
      <c r="APS37" s="149"/>
      <c r="APT37" s="149"/>
      <c r="APU37" s="61">
        <f>APU18+APU23+APU26-APU27-APU33</f>
        <v>1298</v>
      </c>
      <c r="APV37" s="11">
        <f>APV18+APV23+APV26-APV27-APV33</f>
        <v>1520</v>
      </c>
      <c r="APW37" s="83" t="s">
        <v>281</v>
      </c>
      <c r="APX37" s="61">
        <f>APX18+APX23+APX26-APX27-APX33</f>
        <v>1288</v>
      </c>
      <c r="APY37" s="11">
        <f>APY18+APY23+APY26-APY27-APY33</f>
        <v>1431</v>
      </c>
      <c r="APZ37" s="83" t="s">
        <v>834</v>
      </c>
      <c r="AQA37" s="55"/>
      <c r="AQB37" s="61">
        <f>AQB18+AQB23+AQB26-AQB27-AQB33</f>
        <v>1282</v>
      </c>
      <c r="AQC37" s="11">
        <f>AQC18+AQC23+AQC26-AQC27-AQC33</f>
        <v>1311</v>
      </c>
      <c r="AQD37" s="83" t="s">
        <v>787</v>
      </c>
      <c r="AQE37" s="61">
        <f>AQE18+AQE23+AQE26-AQE27-AQE33</f>
        <v>1336</v>
      </c>
      <c r="AQF37" s="11">
        <f>AQF18+AQF23+AQF26-AQF27-AQF33</f>
        <v>1363</v>
      </c>
      <c r="AQG37" s="83" t="s">
        <v>761</v>
      </c>
      <c r="AQH37" s="61">
        <f>AQH18+AQH23+AQH26-AQH27-AQH33</f>
        <v>1385</v>
      </c>
      <c r="AQI37" s="11">
        <f>AQI18+AQI23+AQI26-AQI27-AQI33</f>
        <v>1382</v>
      </c>
      <c r="AQJ37" s="83" t="s">
        <v>836</v>
      </c>
      <c r="AQK37" s="61">
        <f>AQK18+AQK23+AQK26-AQK27-AQK33</f>
        <v>1432</v>
      </c>
      <c r="AQL37" s="11">
        <f>AQL18+AQL23+AQL26-AQL27-AQL33</f>
        <v>1410</v>
      </c>
      <c r="AQM37" s="83" t="s">
        <v>838</v>
      </c>
      <c r="AQN37" s="61">
        <f>AQN18+AQN23+AQN26-AQN27-AQN33</f>
        <v>1459</v>
      </c>
      <c r="AQO37" s="11">
        <f>AQO18+AQO23+AQO26-AQO27-AQO33</f>
        <v>1408</v>
      </c>
      <c r="AQP37" s="83" t="s">
        <v>839</v>
      </c>
      <c r="AQQ37" s="61">
        <f>AQQ18+AQQ23+AQQ26-AQQ27-AQQ33</f>
        <v>1447</v>
      </c>
      <c r="AQR37" s="11">
        <f>AQR18+AQR23+AQR26-AQR27-AQR33</f>
        <v>1390</v>
      </c>
      <c r="AQS37" s="83" t="s">
        <v>841</v>
      </c>
      <c r="AQT37" s="55"/>
      <c r="AQU37" s="61">
        <f>AQU18+AQU23+AQU26-AQU27-AQU33</f>
        <v>1473</v>
      </c>
      <c r="AQV37" s="11">
        <f>AQV18+AQV23+AQV26-AQV27-AQV33</f>
        <v>1378</v>
      </c>
      <c r="AQW37" s="83" t="s">
        <v>646</v>
      </c>
      <c r="AQX37" s="61">
        <f>AQX18+AQX23+AQX26-AQX27-AQX33</f>
        <v>1454</v>
      </c>
      <c r="AQY37" s="11">
        <f>AQY18+AQY23+AQY26-AQY27-AQY33</f>
        <v>1440</v>
      </c>
      <c r="AQZ37" s="83" t="s">
        <v>631</v>
      </c>
      <c r="ARA37" s="61">
        <f>ARA18+ARA23+ARA26-ARA27-ARA33</f>
        <v>1433</v>
      </c>
      <c r="ARB37" s="11">
        <f>ARB18+ARB23+ARB26-ARB27-ARB33</f>
        <v>1459</v>
      </c>
      <c r="ARC37" s="83" t="s">
        <v>844</v>
      </c>
      <c r="ARD37" s="61">
        <f>ARD18+ARD23+ARD26-ARD27-ARD33</f>
        <v>1432</v>
      </c>
      <c r="ARE37" s="11">
        <f>ARE18+ARE23+ARE26-ARE27-ARE33</f>
        <v>1493</v>
      </c>
      <c r="ARF37" s="83" t="s">
        <v>845</v>
      </c>
      <c r="ARG37" s="61">
        <f>ARG18+ARG23+ARG26-ARG27-ARG33</f>
        <v>1464</v>
      </c>
      <c r="ARH37" s="11">
        <f>ARH18+ARH23+ARH26-ARH27-ARH33</f>
        <v>1460</v>
      </c>
      <c r="ARI37" s="83" t="s">
        <v>846</v>
      </c>
      <c r="ARJ37" s="61">
        <f>ARJ18+ARJ23+ARJ26-ARJ27-ARJ33</f>
        <v>1468</v>
      </c>
      <c r="ARK37" s="11">
        <f>ARK18+ARK23+ARK26-ARK27-ARK33</f>
        <v>1415</v>
      </c>
      <c r="ARL37" s="83" t="s">
        <v>684</v>
      </c>
      <c r="ARM37" s="55"/>
      <c r="ARN37" s="61">
        <f>ARN18+ARN23+ARN26-ARN27-ARN33</f>
        <v>1507</v>
      </c>
      <c r="ARO37" s="11">
        <f>ARO18+ARO23+ARO26-ARO27-ARO33</f>
        <v>1396</v>
      </c>
      <c r="ARP37" s="83" t="s">
        <v>687</v>
      </c>
      <c r="ARQ37" s="61">
        <f>ARQ18+ARQ23+ARQ26-ARQ27-ARQ33</f>
        <v>1394</v>
      </c>
      <c r="ARR37" s="11">
        <f>ARR18+ARR23+ARR26-ARR27-ARR33</f>
        <v>1398</v>
      </c>
      <c r="ARS37" s="83" t="s">
        <v>847</v>
      </c>
      <c r="ART37" s="61">
        <f>ART18+ART23+ART26-ART27-ART33</f>
        <v>1421</v>
      </c>
      <c r="ARU37" s="11">
        <f>ARU18+ARU23+ARU26-ARU27-ARU33</f>
        <v>1395</v>
      </c>
      <c r="ARV37" s="83" t="s">
        <v>693</v>
      </c>
      <c r="ARW37" s="61">
        <f>ARW18+ARW23+ARW26-ARW27-ARW33</f>
        <v>1446</v>
      </c>
      <c r="ARX37" s="11">
        <f>ARX18+ARX23+ARX26-ARX27-ARX33</f>
        <v>1425</v>
      </c>
      <c r="ARY37" s="83" t="s">
        <v>693</v>
      </c>
      <c r="ARZ37" s="61">
        <f>ARZ18+ARZ23+ARZ26-ARZ27-ARZ33</f>
        <v>1480</v>
      </c>
      <c r="ASA37" s="11">
        <f>ASA18+ASA23+ASA26-ASA27-ASA33</f>
        <v>1432</v>
      </c>
      <c r="ASB37" s="83" t="s">
        <v>851</v>
      </c>
      <c r="ASC37" s="61">
        <f>ASC18+ASC23+ASC26-ASC27-ASC33</f>
        <v>1498</v>
      </c>
      <c r="ASD37" s="11">
        <f>ASD18+ASD23+ASD26-ASD27-ASD33</f>
        <v>1441</v>
      </c>
      <c r="ASE37" s="83" t="s">
        <v>853</v>
      </c>
      <c r="ASF37" s="55"/>
      <c r="ASG37" s="61">
        <f>ASG18+ASG23+ASG26-ASG27-ASG33</f>
        <v>1494</v>
      </c>
      <c r="ASH37" s="11">
        <f>ASH18+ASH23+ASH26-ASH27-ASH33</f>
        <v>1406</v>
      </c>
      <c r="ASI37" s="83" t="s">
        <v>856</v>
      </c>
      <c r="ASJ37" s="61">
        <f>ASJ18+ASJ23+ASJ26-ASJ27-ASJ33</f>
        <v>1502</v>
      </c>
      <c r="ASK37" s="11">
        <f>ASK18+ASK23+ASK26-ASK27-ASK33</f>
        <v>1435</v>
      </c>
      <c r="ASL37" s="83" t="s">
        <v>858</v>
      </c>
      <c r="ASM37" s="61">
        <f>ASM18+ASM23+ASM26-ASM27-ASM33</f>
        <v>1506</v>
      </c>
      <c r="ASN37" s="11">
        <f>ASN18+ASN23+ASN26-ASN27-ASN33</f>
        <v>1462</v>
      </c>
      <c r="ASO37" s="83" t="s">
        <v>860</v>
      </c>
      <c r="ASP37" s="61">
        <f>ASP18+ASP23+ASP26-ASP27-ASP33</f>
        <v>1510</v>
      </c>
      <c r="ASQ37" s="11">
        <f>ASQ18+ASQ23+ASQ26-ASQ27-ASQ33</f>
        <v>1455</v>
      </c>
      <c r="ASR37" s="83" t="s">
        <v>863</v>
      </c>
      <c r="ASS37" s="61">
        <f>ASS18+ASS23+ASS26-ASS27-ASS33</f>
        <v>1514</v>
      </c>
      <c r="AST37" s="11">
        <f>AST18+AST23+AST26-AST27-AST33</f>
        <v>1452</v>
      </c>
      <c r="ASU37" s="83" t="s">
        <v>864</v>
      </c>
      <c r="ASV37" s="61">
        <f>ASV18+ASV23+ASV26-ASV27-ASV33</f>
        <v>1518</v>
      </c>
      <c r="ASW37" s="11">
        <f>ASW18+ASW23+ASW26-ASW27-ASW33</f>
        <v>1456</v>
      </c>
      <c r="ASX37" s="83" t="s">
        <v>866</v>
      </c>
      <c r="ASY37" s="55"/>
      <c r="ASZ37" s="61">
        <f>ASZ18+ASZ23+ASZ26-ASZ27-ASZ33</f>
        <v>1516</v>
      </c>
      <c r="ATA37" s="11">
        <f>ATA18+ATA23+ATA26-ATA27-ATA33</f>
        <v>1430</v>
      </c>
      <c r="ATB37" s="83" t="s">
        <v>867</v>
      </c>
      <c r="ATC37" s="61">
        <f>ATC18+ATC23+ATC26-ATC27-ATC33</f>
        <v>1501</v>
      </c>
      <c r="ATD37" s="11">
        <f>ATD18+ATD23+ATD26-ATD27-ATD33</f>
        <v>1431</v>
      </c>
      <c r="ATE37" s="83" t="s">
        <v>869</v>
      </c>
      <c r="ATF37" s="61">
        <f>ATF18+ATF23+ATF26-ATF27-ATF33</f>
        <v>1423</v>
      </c>
      <c r="ATG37" s="11">
        <f>ATG18+ATG23+ATG26-ATG27-ATG33</f>
        <v>1373</v>
      </c>
      <c r="ATH37" s="83" t="s">
        <v>871</v>
      </c>
      <c r="ATI37" s="61">
        <f>ATI18+ATI23+ATI26-ATI27-ATI33</f>
        <v>1408</v>
      </c>
      <c r="ATJ37" s="11">
        <f>ATJ18+ATJ23+ATJ26-ATJ27-ATJ33</f>
        <v>1377</v>
      </c>
      <c r="ATK37" s="83" t="s">
        <v>873</v>
      </c>
      <c r="ATL37" s="61">
        <f>ATL18+ATL23+ATL26-ATL27-ATL33</f>
        <v>1394</v>
      </c>
      <c r="ATM37" s="11">
        <f>ATM18+ATM23+ATM26-ATM27-ATM33</f>
        <v>1387</v>
      </c>
      <c r="ATN37" s="83" t="s">
        <v>769</v>
      </c>
      <c r="ATO37" s="61">
        <f>ATO18+ATO23+ATO26-ATO27-ATO33</f>
        <v>1380</v>
      </c>
      <c r="ATP37" s="11">
        <f>ATP18+ATP23+ATP26-ATP27-ATP33</f>
        <v>1365</v>
      </c>
      <c r="ATQ37" s="83" t="s">
        <v>875</v>
      </c>
      <c r="ATR37" s="55"/>
      <c r="ATS37" s="61">
        <f>ATS18+ATS23+ATS26-ATS27-ATS33</f>
        <v>1378</v>
      </c>
      <c r="ATT37" s="11">
        <f>ATT18+ATT23+ATT26-ATT27-ATT33</f>
        <v>1315</v>
      </c>
      <c r="ATU37" s="83" t="s">
        <v>877</v>
      </c>
      <c r="ATV37" s="61">
        <f>ATV18+ATV23+ATV26-ATV27-ATV33</f>
        <v>1364</v>
      </c>
      <c r="ATW37" s="11">
        <f>ATW18+ATW23+ATW26-ATW27-ATW33</f>
        <v>1354</v>
      </c>
      <c r="ATX37" s="83" t="s">
        <v>879</v>
      </c>
      <c r="ATY37" s="61">
        <f>ATY18+ATY23+ATY26-ATY27-ATY33</f>
        <v>1355</v>
      </c>
      <c r="ATZ37" s="11">
        <f>ATZ18+ATZ23+ATZ26-ATZ27-ATZ33</f>
        <v>1369</v>
      </c>
      <c r="AUA37" s="83" t="s">
        <v>881</v>
      </c>
      <c r="AUB37" s="61">
        <f>AUB18+AUB23+AUB26-AUB27-AUB33</f>
        <v>1346</v>
      </c>
      <c r="AUC37" s="11">
        <f>AUC18+AUC23+AUC26-AUC27-AUC33</f>
        <v>1367</v>
      </c>
      <c r="AUD37" s="83" t="s">
        <v>884</v>
      </c>
      <c r="AUE37" s="61">
        <f>AUE18+AUE23+AUE26-AUE27-AUE33</f>
        <v>1362</v>
      </c>
      <c r="AUF37" s="11">
        <f>AUF18+AUF23+AUF26-AUF27-AUF33</f>
        <v>1392</v>
      </c>
      <c r="AUG37" s="83" t="s">
        <v>885</v>
      </c>
      <c r="AUH37" s="61">
        <f>AUH18+AUH23+AUH26-AUH27-AUH33</f>
        <v>1355</v>
      </c>
      <c r="AUI37" s="11">
        <f>AUI18+AUI23+AUI26-AUI27-AUI33</f>
        <v>1410</v>
      </c>
      <c r="AUJ37" s="83" t="s">
        <v>887</v>
      </c>
      <c r="AUK37" s="55"/>
      <c r="AUL37" s="61">
        <f>AUL18+AUL23+AUL26-AUL27-AUL33</f>
        <v>1369</v>
      </c>
      <c r="AUM37" s="11">
        <f>AUM18+AUM23+AUM26-AUM27-AUM33</f>
        <v>1377</v>
      </c>
      <c r="AUN37" s="83" t="s">
        <v>889</v>
      </c>
      <c r="AUO37" s="61">
        <f>AUO18+AUO23+AUO26-AUO27-AUO33</f>
        <v>1362</v>
      </c>
      <c r="AUP37" s="11">
        <f>AUP18+AUP23+AUP26-AUP27-AUP33</f>
        <v>1390</v>
      </c>
      <c r="AUQ37" s="83" t="s">
        <v>891</v>
      </c>
      <c r="AUR37" s="61">
        <f>AUR18+AUR23+AUR26-AUR27-AUR33</f>
        <v>1355</v>
      </c>
      <c r="AUS37" s="11">
        <f>AUS18+AUS23+AUS26-AUS27-AUS33</f>
        <v>1408</v>
      </c>
      <c r="AUT37" s="83" t="s">
        <v>893</v>
      </c>
      <c r="AUU37" s="61">
        <f>AUU18+AUU23+AUU26-AUU27-AUU33</f>
        <v>1372</v>
      </c>
      <c r="AUV37" s="11">
        <f>AUV18+AUV23+AUV26-AUV27-AUV33</f>
        <v>1414</v>
      </c>
      <c r="AUW37" s="83" t="s">
        <v>646</v>
      </c>
      <c r="AUX37" s="61">
        <f>AUX18+AUX23+AUX26-AUX27-AUX33</f>
        <v>1396</v>
      </c>
      <c r="AUY37" s="11">
        <f>AUY18+AUY23+AUY26-AUY27-AUY33</f>
        <v>1432</v>
      </c>
      <c r="AUZ37" s="83" t="s">
        <v>687</v>
      </c>
      <c r="AVA37" s="61">
        <f>AVA18+AVA23+AVA26-AVA27-AVA33</f>
        <v>1414</v>
      </c>
      <c r="AVB37" s="11">
        <f>AVB18+AVB23+AVB26-AVB27-AVB33</f>
        <v>1458</v>
      </c>
      <c r="AVC37" s="83" t="s">
        <v>897</v>
      </c>
      <c r="AVD37" s="55"/>
      <c r="AVE37" s="61">
        <f>AVE18+AVE23+AVE26-AVE27-AVE33</f>
        <v>1416</v>
      </c>
      <c r="AVF37" s="11">
        <f>AVF18+AVF23+AVF26-AVF27-AVF33</f>
        <v>1437</v>
      </c>
      <c r="AVG37" s="83" t="s">
        <v>898</v>
      </c>
      <c r="AVH37" s="61">
        <f>AVH18+AVH23+AVH26-AVH27-AVH33</f>
        <v>1438</v>
      </c>
      <c r="AVI37" s="11">
        <f>AVI18+AVI23+AVI26-AVI27-AVI33</f>
        <v>1455</v>
      </c>
      <c r="AVJ37" s="83" t="s">
        <v>900</v>
      </c>
      <c r="AVK37" s="61">
        <f>AVK18+AVK23+AVK26-AVK27-AVK33</f>
        <v>1450</v>
      </c>
      <c r="AVL37" s="11">
        <f>AVL18+AVL23+AVL26-AVL27-AVL33</f>
        <v>1478</v>
      </c>
      <c r="AVM37" s="83" t="s">
        <v>901</v>
      </c>
      <c r="AVN37" s="61">
        <f>AVN18+AVN23+AVN26-AVN27-AVN33</f>
        <v>1481</v>
      </c>
      <c r="AVO37" s="11">
        <f>AVO18+AVO23+AVO26-AVO27-AVO33</f>
        <v>1509</v>
      </c>
      <c r="AVP37" s="83" t="s">
        <v>660</v>
      </c>
      <c r="AVQ37" s="61">
        <f>AVQ18+AVQ23+AVQ26-AVQ27-AVQ33</f>
        <v>1514</v>
      </c>
      <c r="AVR37" s="11">
        <f>AVR18+AVR23+AVR26-AVR27-AVR33</f>
        <v>1534</v>
      </c>
      <c r="AVS37" s="83" t="s">
        <v>698</v>
      </c>
      <c r="AVT37" s="61">
        <f>AVT18+AVT23+AVT26-AVT27-AVT33</f>
        <v>1512</v>
      </c>
      <c r="AVU37" s="11">
        <f>AVU18+AVU23+AVU26-AVU27-AVU33</f>
        <v>1542</v>
      </c>
      <c r="AVV37" s="83" t="s">
        <v>787</v>
      </c>
      <c r="AVW37" s="55"/>
      <c r="AVX37" s="61">
        <f>AVX18+AVX23+AVX26-AVX27-AVX33</f>
        <v>1507</v>
      </c>
      <c r="AVY37" s="11">
        <f>AVY18+AVY23+AVY26-AVY27-AVY33</f>
        <v>1537</v>
      </c>
      <c r="AVZ37" s="83" t="s">
        <v>904</v>
      </c>
      <c r="AWA37" s="61">
        <f>AWA18+AWA23+AWA26-AWA27-AWA33</f>
        <v>1515</v>
      </c>
      <c r="AWB37" s="11">
        <f>AWB18+AWB23+AWB26-AWB27-AWB33</f>
        <v>1571</v>
      </c>
      <c r="AWC37" s="83" t="s">
        <v>906</v>
      </c>
      <c r="AWD37" s="61">
        <f>AWD18+AWD23+AWD26-AWD27-AWD33</f>
        <v>1520</v>
      </c>
      <c r="AWE37" s="11">
        <f>AWE18+AWE23+AWE26-AWE27-AWE33</f>
        <v>1553</v>
      </c>
      <c r="AWF37" s="83" t="s">
        <v>908</v>
      </c>
      <c r="AWG37" s="61">
        <f>AWG18+AWG23+AWG26-AWG27-AWG33</f>
        <v>1519</v>
      </c>
      <c r="AWH37" s="11">
        <f>AWH18+AWH23+AWH26-AWH27-AWH33</f>
        <v>1562</v>
      </c>
      <c r="AWI37" s="83" t="s">
        <v>910</v>
      </c>
      <c r="AWJ37" s="12"/>
      <c r="AWK37" s="12"/>
      <c r="AWL37" s="55"/>
      <c r="AWM37" s="12"/>
      <c r="AWN37" s="12"/>
      <c r="AWO37" s="12"/>
      <c r="AWP37" s="12"/>
      <c r="AWQ37" s="12"/>
      <c r="AWR37" s="12"/>
      <c r="AWS37" s="55"/>
      <c r="AWT37" s="12"/>
      <c r="AWU37" s="12"/>
      <c r="AWV37" s="12"/>
      <c r="AWW37" s="12"/>
      <c r="AWX37" s="12"/>
      <c r="AWY37" s="12"/>
      <c r="AWZ37" s="55"/>
      <c r="AXA37" s="12"/>
      <c r="AXB37" s="12"/>
      <c r="AXC37" s="12"/>
      <c r="AXD37" s="12"/>
      <c r="AXE37" s="12"/>
      <c r="AXF37" s="12"/>
      <c r="AXG37" s="55"/>
      <c r="AXH37" s="12"/>
      <c r="AXI37" s="12"/>
      <c r="AXJ37" s="12"/>
      <c r="AXK37" s="12"/>
      <c r="AXL37" s="12"/>
      <c r="AXM37" s="12"/>
      <c r="AXN37" s="55"/>
      <c r="AXO37" s="12"/>
      <c r="AXP37" s="12"/>
      <c r="AXQ37" s="12"/>
      <c r="AXR37" s="12"/>
      <c r="AXS37" s="12"/>
      <c r="AXT37" s="12"/>
      <c r="AXU37" s="55"/>
      <c r="AXV37" s="12"/>
      <c r="AXW37" s="12"/>
      <c r="AXX37" s="12"/>
      <c r="AXY37" s="12"/>
      <c r="AXZ37" s="12"/>
      <c r="AYA37" s="12"/>
      <c r="AYB37" s="55"/>
      <c r="AYC37" s="12"/>
      <c r="AYD37" s="12"/>
      <c r="AYE37" s="12"/>
      <c r="AYF37" s="12"/>
      <c r="AYG37" s="12"/>
      <c r="AYH37" s="12"/>
      <c r="AYI37" s="55"/>
      <c r="AYJ37" s="12"/>
      <c r="AYK37" s="12"/>
      <c r="AYL37" s="12"/>
      <c r="AYM37" s="12"/>
      <c r="AYN37" s="12"/>
      <c r="AYO37" s="12"/>
      <c r="AYP37" s="55"/>
      <c r="AYQ37" s="12"/>
      <c r="AYR37" s="12"/>
      <c r="AYS37" s="12"/>
      <c r="AYT37" s="12"/>
      <c r="AYU37" s="12"/>
      <c r="AYV37" s="12"/>
      <c r="AYW37" s="55"/>
      <c r="AYX37" s="12"/>
      <c r="AYY37" s="12"/>
      <c r="AYZ37" s="12"/>
      <c r="AZA37" s="12"/>
      <c r="AZB37" s="12"/>
      <c r="AZC37" s="12"/>
      <c r="AZD37" s="55"/>
      <c r="AZE37" s="12"/>
      <c r="AZF37" s="12"/>
      <c r="AZG37" s="12"/>
      <c r="AZH37" s="12"/>
      <c r="AZI37" s="12"/>
      <c r="AZJ37" s="12"/>
      <c r="AZK37" s="55"/>
      <c r="AZL37" s="12"/>
      <c r="AZM37" s="12"/>
      <c r="AZN37" s="12"/>
      <c r="AZO37" s="12"/>
      <c r="AZP37" s="12"/>
      <c r="AZQ37" s="12"/>
      <c r="AZR37" s="55"/>
      <c r="AZS37" s="12"/>
      <c r="AZT37" s="12"/>
      <c r="AZU37" s="12"/>
      <c r="AZV37" s="12"/>
      <c r="AZW37" s="12"/>
      <c r="AZX37" s="12"/>
      <c r="AZY37" s="55"/>
      <c r="AZZ37" s="12"/>
      <c r="BAA37" s="12"/>
      <c r="BAB37" s="12"/>
      <c r="BAC37" s="12"/>
      <c r="BAD37" s="12"/>
      <c r="BAE37" s="12"/>
      <c r="BAF37" s="55"/>
      <c r="BAG37" s="12"/>
      <c r="BAH37" s="12"/>
      <c r="BAI37" s="12"/>
      <c r="BAJ37" s="12"/>
      <c r="BAK37" s="12"/>
      <c r="BAL37" s="12"/>
      <c r="BAM37" s="55"/>
      <c r="BAN37" s="12"/>
      <c r="BAO37" s="12"/>
      <c r="BAP37" s="12"/>
      <c r="BAQ37" s="12"/>
      <c r="BAR37" s="12"/>
      <c r="BAS37" s="12"/>
      <c r="BAT37" s="55"/>
    </row>
    <row r="38" spans="1:1398" s="57" customFormat="1" ht="16.5" customHeight="1">
      <c r="A38" t="s">
        <v>911</v>
      </c>
      <c r="B38" t="s">
        <v>913</v>
      </c>
      <c r="D38" s="69" t="s">
        <v>92</v>
      </c>
      <c r="E38" s="75"/>
      <c r="F38" s="61"/>
      <c r="G38" s="12">
        <v>1291</v>
      </c>
      <c r="H38" s="75"/>
      <c r="I38" s="55"/>
      <c r="J38" s="61"/>
      <c r="K38" s="12">
        <v>1322</v>
      </c>
      <c r="L38" s="75"/>
      <c r="M38" s="61"/>
      <c r="N38" s="12">
        <v>1341</v>
      </c>
      <c r="O38" s="75"/>
      <c r="P38" s="61"/>
      <c r="Q38" s="12">
        <v>1341</v>
      </c>
      <c r="R38" s="75"/>
      <c r="S38" s="61"/>
      <c r="T38" s="12">
        <v>1354</v>
      </c>
      <c r="U38" s="75"/>
      <c r="V38" s="61"/>
      <c r="W38" s="12">
        <v>1342</v>
      </c>
      <c r="X38" s="75"/>
      <c r="Y38" s="61"/>
      <c r="Z38" s="12">
        <v>1328</v>
      </c>
      <c r="AA38" s="75"/>
      <c r="AB38" s="55"/>
      <c r="AC38" s="61"/>
      <c r="AD38" s="12">
        <v>1287</v>
      </c>
      <c r="AE38" s="75"/>
      <c r="AF38" s="61"/>
      <c r="AG38" s="12">
        <v>1317</v>
      </c>
      <c r="AH38" s="75"/>
      <c r="AI38" s="61"/>
      <c r="AJ38" s="12">
        <v>1336</v>
      </c>
      <c r="AK38" s="75"/>
      <c r="AL38" s="61"/>
      <c r="AM38" s="12">
        <v>1329</v>
      </c>
      <c r="AN38" s="75"/>
      <c r="AO38" s="61"/>
      <c r="AP38" s="12">
        <v>1336</v>
      </c>
      <c r="AQ38" s="75"/>
      <c r="AR38" s="61"/>
      <c r="AS38" s="12">
        <v>1363</v>
      </c>
      <c r="AT38" s="75"/>
      <c r="AU38" s="55"/>
      <c r="AV38" s="61"/>
      <c r="AW38" s="12">
        <v>1365</v>
      </c>
      <c r="AX38" s="75"/>
      <c r="AY38" s="61"/>
      <c r="AZ38" s="12">
        <v>1380</v>
      </c>
      <c r="BA38" s="75"/>
      <c r="BB38" s="61"/>
      <c r="BC38" s="12">
        <v>1396</v>
      </c>
      <c r="BD38" s="75"/>
      <c r="BE38" s="61"/>
      <c r="BF38" s="12">
        <v>1432</v>
      </c>
      <c r="BG38" s="75"/>
      <c r="BH38" s="61"/>
      <c r="BI38" s="12">
        <v>1462</v>
      </c>
      <c r="BJ38" s="75"/>
      <c r="BK38" s="61"/>
      <c r="BL38" s="12">
        <v>1468</v>
      </c>
      <c r="BM38" s="75"/>
      <c r="BN38" s="55"/>
      <c r="BO38" s="61"/>
      <c r="BP38" s="12">
        <v>1482</v>
      </c>
      <c r="BQ38" s="75"/>
      <c r="BR38" s="61"/>
      <c r="BS38" s="12">
        <v>1480</v>
      </c>
      <c r="BT38" s="75"/>
      <c r="BU38" s="61"/>
      <c r="BV38" s="12">
        <v>1497</v>
      </c>
      <c r="BW38" s="75"/>
      <c r="BX38" s="61"/>
      <c r="BY38" s="12">
        <v>1484</v>
      </c>
      <c r="BZ38" s="75"/>
      <c r="CA38" s="61"/>
      <c r="CB38" s="12">
        <v>1480</v>
      </c>
      <c r="CC38" s="75"/>
      <c r="CD38" s="61"/>
      <c r="CE38" s="12">
        <v>1488</v>
      </c>
      <c r="CF38" s="75"/>
      <c r="CG38" s="55"/>
      <c r="CH38" s="55"/>
      <c r="CI38" s="61"/>
      <c r="CJ38" s="12">
        <v>1488</v>
      </c>
      <c r="CK38" s="75"/>
      <c r="CL38" s="55"/>
      <c r="CM38" s="61"/>
      <c r="CN38" s="12">
        <v>1485</v>
      </c>
      <c r="CO38" s="75"/>
      <c r="CP38" s="61"/>
      <c r="CQ38" s="12">
        <v>1504</v>
      </c>
      <c r="CR38" s="75"/>
      <c r="CS38" s="61"/>
      <c r="CT38" s="12">
        <v>1440</v>
      </c>
      <c r="CU38" s="75"/>
      <c r="CV38" s="55"/>
      <c r="CW38" s="61"/>
      <c r="CX38" s="12">
        <v>1490</v>
      </c>
      <c r="CY38" s="75"/>
      <c r="CZ38" s="61"/>
      <c r="DA38" s="12">
        <v>1489</v>
      </c>
      <c r="DB38" s="75"/>
      <c r="DC38" s="61"/>
      <c r="DD38" s="12">
        <v>1499</v>
      </c>
      <c r="DE38" s="75"/>
      <c r="DF38" s="61"/>
      <c r="DG38" s="12">
        <v>1517</v>
      </c>
      <c r="DH38" s="75"/>
      <c r="DI38" s="61"/>
      <c r="DJ38" s="12">
        <v>1511</v>
      </c>
      <c r="DK38" s="75"/>
      <c r="DL38" s="55"/>
      <c r="DM38" s="55"/>
      <c r="DN38" s="61"/>
      <c r="DO38" s="12">
        <v>1483</v>
      </c>
      <c r="DP38" s="75"/>
      <c r="DQ38" s="61"/>
      <c r="DR38" s="12">
        <v>1515</v>
      </c>
      <c r="DS38" s="75"/>
      <c r="DT38" s="61"/>
      <c r="DU38" s="12">
        <v>1552</v>
      </c>
      <c r="DV38" s="75"/>
      <c r="DW38" s="61"/>
      <c r="DX38" s="12">
        <v>1545</v>
      </c>
      <c r="DY38" s="75"/>
      <c r="DZ38" s="61"/>
      <c r="EA38" s="12">
        <v>1559</v>
      </c>
      <c r="EB38" s="75"/>
      <c r="EC38" s="61"/>
      <c r="ED38" s="12">
        <v>1555</v>
      </c>
      <c r="EE38" s="75"/>
      <c r="EF38" s="55"/>
      <c r="EG38" s="61"/>
      <c r="EH38" s="12">
        <v>1551</v>
      </c>
      <c r="EI38" s="75"/>
      <c r="EJ38" s="61"/>
      <c r="EK38" s="12">
        <v>1558</v>
      </c>
      <c r="EL38" s="75"/>
      <c r="EM38" s="61"/>
      <c r="EN38" s="12">
        <v>1569</v>
      </c>
      <c r="EO38" s="75"/>
      <c r="EP38" s="61"/>
      <c r="EQ38" s="12">
        <v>1560</v>
      </c>
      <c r="ER38" s="75"/>
      <c r="ES38" s="61"/>
      <c r="ET38" s="12">
        <v>1564</v>
      </c>
      <c r="EU38" s="75"/>
      <c r="EV38" s="61"/>
      <c r="EW38" s="12">
        <v>1481</v>
      </c>
      <c r="EX38" s="75"/>
      <c r="EY38" s="61"/>
      <c r="EZ38" s="12">
        <v>1307</v>
      </c>
      <c r="FA38" s="75"/>
      <c r="FB38" s="61"/>
      <c r="FC38" s="12">
        <v>1496</v>
      </c>
      <c r="FD38" s="75"/>
      <c r="FE38" s="61"/>
      <c r="FF38" s="12">
        <v>1512</v>
      </c>
      <c r="FG38" s="75"/>
      <c r="FH38" s="61"/>
      <c r="FI38" s="12">
        <v>1465</v>
      </c>
      <c r="FJ38" s="75"/>
      <c r="FK38" s="55"/>
      <c r="FL38" s="55"/>
      <c r="FM38" s="55"/>
      <c r="FN38" s="55"/>
      <c r="FO38" s="61"/>
      <c r="FP38" s="12">
        <v>1194</v>
      </c>
      <c r="FQ38" s="75"/>
      <c r="FR38" s="61"/>
      <c r="FS38" s="12">
        <v>1170</v>
      </c>
      <c r="FT38" s="75"/>
      <c r="FU38" s="61"/>
      <c r="FV38" s="12">
        <v>1176</v>
      </c>
      <c r="FW38" s="75"/>
      <c r="FX38" s="55"/>
      <c r="FY38" s="61"/>
      <c r="FZ38" s="12">
        <v>1241</v>
      </c>
      <c r="GA38" s="75"/>
      <c r="GB38" s="61"/>
      <c r="GC38" s="12">
        <v>1230</v>
      </c>
      <c r="GD38" s="75"/>
      <c r="GE38" s="55"/>
      <c r="GF38" s="61"/>
      <c r="GG38" s="12">
        <v>1208</v>
      </c>
      <c r="GH38" s="75"/>
      <c r="GI38" s="61"/>
      <c r="GJ38" s="12">
        <v>1230</v>
      </c>
      <c r="GK38" s="75"/>
      <c r="GL38" s="61"/>
      <c r="GM38" s="12">
        <v>1255</v>
      </c>
      <c r="GN38" s="75"/>
      <c r="GO38" s="61"/>
      <c r="GP38" s="12">
        <v>1267</v>
      </c>
      <c r="GQ38" s="75"/>
      <c r="GR38" s="61"/>
      <c r="GS38" s="12">
        <v>1268</v>
      </c>
      <c r="GT38" s="75"/>
      <c r="GU38" s="61"/>
      <c r="GV38" s="12">
        <v>1253</v>
      </c>
      <c r="GW38" s="75"/>
      <c r="GX38" s="55"/>
      <c r="GY38" s="61"/>
      <c r="GZ38" s="12">
        <v>1246</v>
      </c>
      <c r="HA38" s="75"/>
      <c r="HB38" s="61"/>
      <c r="HC38" s="12">
        <v>1259</v>
      </c>
      <c r="HD38" s="75"/>
      <c r="HE38" s="61"/>
      <c r="HF38" s="12">
        <v>1268</v>
      </c>
      <c r="HG38" s="75"/>
      <c r="HH38" s="61"/>
      <c r="HI38" s="12">
        <v>1268</v>
      </c>
      <c r="HJ38" s="75"/>
      <c r="HK38" s="61"/>
      <c r="HL38" s="12">
        <v>1302</v>
      </c>
      <c r="HM38" s="75"/>
      <c r="HN38" s="61"/>
      <c r="HO38" s="12">
        <v>1306</v>
      </c>
      <c r="HP38" s="75"/>
      <c r="HQ38" s="55"/>
      <c r="HR38" s="61"/>
      <c r="HS38" s="12">
        <v>1291</v>
      </c>
      <c r="HT38" s="75"/>
      <c r="HU38" s="61"/>
      <c r="HV38" s="12">
        <v>1268</v>
      </c>
      <c r="HW38" s="75"/>
      <c r="HX38" s="61"/>
      <c r="HY38" s="12">
        <v>1298</v>
      </c>
      <c r="HZ38" s="75"/>
      <c r="IA38" s="61"/>
      <c r="IB38" s="12">
        <v>1315</v>
      </c>
      <c r="IC38" s="75"/>
      <c r="ID38" s="61"/>
      <c r="IE38" s="12">
        <v>1337</v>
      </c>
      <c r="IF38" s="75"/>
      <c r="IG38" s="61"/>
      <c r="IH38" s="12">
        <v>1342</v>
      </c>
      <c r="II38" s="75"/>
      <c r="IJ38" s="55"/>
      <c r="IK38" s="61"/>
      <c r="IL38" s="12">
        <v>1322</v>
      </c>
      <c r="IM38" s="75"/>
      <c r="IN38" s="61"/>
      <c r="IO38" s="12">
        <v>1344</v>
      </c>
      <c r="IP38" s="75"/>
      <c r="IQ38" s="61"/>
      <c r="IR38" s="12">
        <v>1325</v>
      </c>
      <c r="IS38" s="75"/>
      <c r="IT38" s="61"/>
      <c r="IU38" s="12">
        <v>1333</v>
      </c>
      <c r="IV38" s="75"/>
      <c r="IW38" s="61"/>
      <c r="IX38" s="12">
        <v>1336</v>
      </c>
      <c r="IY38" s="75"/>
      <c r="IZ38" s="61"/>
      <c r="JA38" s="12">
        <v>1324</v>
      </c>
      <c r="JB38" s="75"/>
      <c r="JC38" s="55"/>
      <c r="JD38" s="61"/>
      <c r="JE38" s="12">
        <v>1295</v>
      </c>
      <c r="JF38" s="75"/>
      <c r="JG38" s="61"/>
      <c r="JH38" s="12">
        <v>1324</v>
      </c>
      <c r="JI38" s="75"/>
      <c r="JJ38" s="61"/>
      <c r="JK38" s="12">
        <v>1335</v>
      </c>
      <c r="JL38" s="75"/>
      <c r="JM38" s="61"/>
      <c r="JN38" s="12">
        <v>1337</v>
      </c>
      <c r="JO38" s="75"/>
      <c r="JP38" s="61"/>
      <c r="JQ38" s="12">
        <v>1328</v>
      </c>
      <c r="JR38" s="75"/>
      <c r="JS38" s="61"/>
      <c r="JT38" s="12">
        <v>1339</v>
      </c>
      <c r="JU38" s="75"/>
      <c r="JV38" s="55"/>
      <c r="JW38" s="61"/>
      <c r="JX38" s="12">
        <v>1322</v>
      </c>
      <c r="JY38" s="75"/>
      <c r="JZ38" s="61"/>
      <c r="KA38" s="12">
        <v>1335</v>
      </c>
      <c r="KB38" s="75"/>
      <c r="KC38" s="61"/>
      <c r="KD38" s="12">
        <v>1339</v>
      </c>
      <c r="KE38" s="75"/>
      <c r="KF38" s="61"/>
      <c r="KG38" s="12">
        <v>1341</v>
      </c>
      <c r="KH38" s="75"/>
      <c r="KI38" s="61"/>
      <c r="KJ38" s="12">
        <v>1358</v>
      </c>
      <c r="KK38" s="75"/>
      <c r="KL38" s="61"/>
      <c r="KM38" s="12">
        <v>1355</v>
      </c>
      <c r="KN38" s="75"/>
      <c r="KO38" s="55"/>
      <c r="KP38" s="61"/>
      <c r="KQ38" s="12">
        <v>1366</v>
      </c>
      <c r="KR38" s="75"/>
      <c r="KS38" s="61"/>
      <c r="KT38" s="12">
        <v>1376</v>
      </c>
      <c r="KU38" s="75"/>
      <c r="KV38" s="61"/>
      <c r="KW38" s="12">
        <v>1364</v>
      </c>
      <c r="KX38" s="75"/>
      <c r="KY38" s="61"/>
      <c r="KZ38" s="12">
        <v>1307</v>
      </c>
      <c r="LA38" s="75"/>
      <c r="LB38" s="61"/>
      <c r="LC38" s="12">
        <v>1278</v>
      </c>
      <c r="LD38" s="75"/>
      <c r="LE38" s="61"/>
      <c r="LF38" s="12">
        <v>1313</v>
      </c>
      <c r="LG38" s="75"/>
      <c r="LH38" s="61"/>
      <c r="LI38" s="12">
        <v>1243</v>
      </c>
      <c r="LJ38" s="75"/>
      <c r="LK38" s="61"/>
      <c r="LL38" s="12">
        <v>1274</v>
      </c>
      <c r="LM38" s="75"/>
      <c r="LN38" s="55"/>
      <c r="LO38" s="55"/>
      <c r="LP38" s="55"/>
      <c r="LQ38" s="55"/>
      <c r="LR38" s="55"/>
      <c r="LS38" s="55"/>
      <c r="LT38" s="61"/>
      <c r="LU38" s="12">
        <v>1250</v>
      </c>
      <c r="LV38" s="75"/>
      <c r="LW38" s="61"/>
      <c r="LX38" s="12">
        <v>1230</v>
      </c>
      <c r="LY38" s="75"/>
      <c r="LZ38" s="61"/>
      <c r="MA38" s="12">
        <v>604</v>
      </c>
      <c r="MB38" s="75"/>
      <c r="MC38" s="61"/>
      <c r="MD38" s="12">
        <v>1235</v>
      </c>
      <c r="ME38" s="75"/>
      <c r="MF38" s="61"/>
      <c r="MG38" s="12">
        <v>1249</v>
      </c>
      <c r="MH38" s="75"/>
      <c r="MI38" s="61"/>
      <c r="MJ38" s="12">
        <v>1258</v>
      </c>
      <c r="MK38" s="75"/>
      <c r="ML38" s="55"/>
      <c r="MM38" s="61"/>
      <c r="MN38" s="12">
        <v>1250</v>
      </c>
      <c r="MO38" s="75"/>
      <c r="MP38" s="61"/>
      <c r="MQ38" s="12">
        <v>1263</v>
      </c>
      <c r="MR38" s="75"/>
      <c r="MS38" s="61"/>
      <c r="MT38" s="12">
        <v>1255</v>
      </c>
      <c r="MU38" s="75"/>
      <c r="MV38" s="61"/>
      <c r="MW38" s="12">
        <v>700</v>
      </c>
      <c r="MX38" s="75"/>
      <c r="MY38" s="61"/>
      <c r="MZ38" s="12">
        <v>1239</v>
      </c>
      <c r="NA38" s="75"/>
      <c r="NB38" s="61"/>
      <c r="NC38" s="12">
        <v>1232</v>
      </c>
      <c r="ND38" s="75"/>
      <c r="NE38" s="55"/>
      <c r="NF38" s="61"/>
      <c r="NG38" s="12">
        <v>1234</v>
      </c>
      <c r="NH38" s="75"/>
      <c r="NI38" s="61"/>
      <c r="NJ38" s="12">
        <v>1242</v>
      </c>
      <c r="NK38" s="75"/>
      <c r="NL38" s="61"/>
      <c r="NM38" s="12">
        <v>1258</v>
      </c>
      <c r="NN38" s="75"/>
      <c r="NO38" s="61"/>
      <c r="NP38" s="12">
        <v>1285</v>
      </c>
      <c r="NQ38" s="75"/>
      <c r="NR38" s="61"/>
      <c r="NS38" s="12">
        <v>1292</v>
      </c>
      <c r="NT38" s="75"/>
      <c r="NU38" s="61"/>
      <c r="NV38" s="12">
        <v>1298</v>
      </c>
      <c r="NW38" s="75"/>
      <c r="NX38" s="55"/>
      <c r="NY38" s="61"/>
      <c r="NZ38" s="12">
        <v>1225</v>
      </c>
      <c r="OA38" s="75"/>
      <c r="OB38" s="61"/>
      <c r="OC38" s="12">
        <v>1236</v>
      </c>
      <c r="OD38" s="75"/>
      <c r="OE38" s="61"/>
      <c r="OF38" s="12">
        <v>1248</v>
      </c>
      <c r="OG38" s="75"/>
      <c r="OH38" s="61"/>
      <c r="OI38" s="12">
        <v>1247</v>
      </c>
      <c r="OJ38" s="75"/>
      <c r="OK38" s="61"/>
      <c r="OL38" s="12">
        <v>1227</v>
      </c>
      <c r="OM38" s="75"/>
      <c r="ON38" s="61"/>
      <c r="OO38" s="12">
        <v>1230</v>
      </c>
      <c r="OP38" s="75"/>
      <c r="OQ38" s="55"/>
      <c r="OR38" s="61"/>
      <c r="OS38" s="12">
        <v>1200</v>
      </c>
      <c r="OT38" s="75"/>
      <c r="OU38" s="61"/>
      <c r="OV38" s="12">
        <v>1222</v>
      </c>
      <c r="OW38" s="75"/>
      <c r="OX38" s="61"/>
      <c r="OY38" s="12">
        <v>1232</v>
      </c>
      <c r="OZ38" s="75"/>
      <c r="PA38" s="61"/>
      <c r="PB38" s="12">
        <v>1235</v>
      </c>
      <c r="PC38" s="75"/>
      <c r="PD38" s="61"/>
      <c r="PE38" s="12">
        <v>1248</v>
      </c>
      <c r="PF38" s="75"/>
      <c r="PG38" s="61"/>
      <c r="PH38" s="12">
        <v>1210</v>
      </c>
      <c r="PI38" s="75"/>
      <c r="PJ38" s="55"/>
      <c r="PK38" s="61"/>
      <c r="PL38" s="12">
        <v>1179</v>
      </c>
      <c r="PM38" s="75"/>
      <c r="PN38" s="61"/>
      <c r="PO38" s="12">
        <v>1214</v>
      </c>
      <c r="PP38" s="75"/>
      <c r="PQ38" s="61"/>
      <c r="PR38" s="12">
        <v>1234</v>
      </c>
      <c r="PS38" s="75"/>
      <c r="PT38" s="61"/>
      <c r="PU38" s="12">
        <v>1234</v>
      </c>
      <c r="PV38" s="75"/>
      <c r="PW38" s="61"/>
      <c r="PX38" s="12">
        <v>1236</v>
      </c>
      <c r="PY38" s="75"/>
      <c r="PZ38" s="61"/>
      <c r="QA38" s="12">
        <v>1234</v>
      </c>
      <c r="QB38" s="75"/>
      <c r="QC38" s="55"/>
      <c r="QD38" s="61"/>
      <c r="QE38" s="12">
        <v>1213</v>
      </c>
      <c r="QF38" s="75"/>
      <c r="QG38" s="61"/>
      <c r="QH38" s="12">
        <v>1264</v>
      </c>
      <c r="QI38" s="75"/>
      <c r="QJ38" s="61"/>
      <c r="QK38" s="12">
        <v>1276</v>
      </c>
      <c r="QL38" s="75"/>
      <c r="QM38" s="61"/>
      <c r="QN38" s="12">
        <v>1262</v>
      </c>
      <c r="QO38" s="75"/>
      <c r="QP38" s="61"/>
      <c r="QQ38" s="12">
        <v>1279</v>
      </c>
      <c r="QR38" s="75"/>
      <c r="QS38" s="61"/>
      <c r="QT38" s="12">
        <v>1294</v>
      </c>
      <c r="QU38" s="75"/>
      <c r="QV38" s="55"/>
      <c r="QW38" s="61"/>
      <c r="QX38" s="12">
        <v>1294</v>
      </c>
      <c r="QY38" s="75"/>
      <c r="QZ38" s="61"/>
      <c r="RA38" s="12">
        <v>1308</v>
      </c>
      <c r="RB38" s="75"/>
      <c r="RC38" s="55"/>
      <c r="RD38" s="61"/>
      <c r="RE38" s="12">
        <v>1260</v>
      </c>
      <c r="RF38" s="75"/>
      <c r="RG38" s="61"/>
      <c r="RH38" s="12">
        <v>1308</v>
      </c>
      <c r="RI38" s="75"/>
      <c r="RJ38" s="61"/>
      <c r="RK38" s="12">
        <v>1223</v>
      </c>
      <c r="RL38" s="75"/>
      <c r="RM38" s="55"/>
      <c r="RN38" s="61"/>
      <c r="RO38" s="12">
        <v>1252</v>
      </c>
      <c r="RP38" s="75"/>
      <c r="RQ38" s="61"/>
      <c r="RR38" s="12">
        <v>1265</v>
      </c>
      <c r="RS38" s="75"/>
      <c r="RT38" s="61"/>
      <c r="RU38" s="12">
        <v>1286</v>
      </c>
      <c r="RV38" s="75"/>
      <c r="RW38" s="61"/>
      <c r="RX38" s="12">
        <v>1268</v>
      </c>
      <c r="RY38" s="75"/>
      <c r="RZ38" s="61"/>
      <c r="SA38" s="12">
        <v>1252</v>
      </c>
      <c r="SB38" s="75"/>
      <c r="SC38" s="61"/>
      <c r="SD38" s="12">
        <v>1265</v>
      </c>
      <c r="SE38" s="75"/>
      <c r="SF38" s="61"/>
      <c r="SG38" s="12">
        <v>1133</v>
      </c>
      <c r="SH38" s="75"/>
      <c r="SI38" s="61"/>
      <c r="SJ38" s="12">
        <v>1219</v>
      </c>
      <c r="SK38" s="75"/>
      <c r="SL38" s="61"/>
      <c r="SM38" s="12">
        <v>1192</v>
      </c>
      <c r="SN38" s="75"/>
      <c r="SO38" s="61"/>
      <c r="SP38" s="12">
        <v>1190</v>
      </c>
      <c r="SQ38" s="75"/>
      <c r="SR38" s="55"/>
      <c r="SS38" s="55"/>
      <c r="ST38" s="61"/>
      <c r="SU38" s="12">
        <v>1041</v>
      </c>
      <c r="SV38" s="75"/>
      <c r="SW38" s="61"/>
      <c r="SX38" s="12">
        <v>1046</v>
      </c>
      <c r="SY38" s="75"/>
      <c r="SZ38" s="61"/>
      <c r="TA38" s="12">
        <v>1165</v>
      </c>
      <c r="TB38" s="75"/>
      <c r="TC38" s="61"/>
      <c r="TD38" s="12">
        <v>1207</v>
      </c>
      <c r="TE38" s="75"/>
      <c r="TF38" s="61"/>
      <c r="TG38" s="12">
        <v>1255</v>
      </c>
      <c r="TH38" s="75"/>
      <c r="TI38" s="61"/>
      <c r="TJ38" s="12">
        <v>1270</v>
      </c>
      <c r="TK38" s="75"/>
      <c r="TL38" s="61"/>
      <c r="TM38" s="12">
        <v>1300</v>
      </c>
      <c r="TN38" s="75"/>
      <c r="TO38" s="61"/>
      <c r="TP38" s="12">
        <v>1306</v>
      </c>
      <c r="TQ38" s="75"/>
      <c r="TR38" s="55"/>
      <c r="TS38" s="61"/>
      <c r="TT38" s="12">
        <v>1324</v>
      </c>
      <c r="TU38" s="75"/>
      <c r="TV38" s="61"/>
      <c r="TW38" s="12">
        <v>1345</v>
      </c>
      <c r="TX38" s="75"/>
      <c r="TY38" s="61"/>
      <c r="TZ38" s="12">
        <v>1313</v>
      </c>
      <c r="UA38" s="75"/>
      <c r="UB38" s="61"/>
      <c r="UC38" s="12">
        <v>1314</v>
      </c>
      <c r="UD38" s="75"/>
      <c r="UE38" s="61"/>
      <c r="UF38" s="12">
        <v>1311</v>
      </c>
      <c r="UG38" s="75"/>
      <c r="UH38" s="61"/>
      <c r="UI38" s="12">
        <v>1312</v>
      </c>
      <c r="UJ38" s="75"/>
      <c r="UK38" s="55"/>
      <c r="UL38" s="55"/>
      <c r="UM38" s="61"/>
      <c r="UN38" s="12">
        <v>1253</v>
      </c>
      <c r="UO38" s="75"/>
      <c r="UP38" s="61"/>
      <c r="UQ38" s="12">
        <v>1268</v>
      </c>
      <c r="UR38" s="75"/>
      <c r="US38" s="61"/>
      <c r="UT38" s="12">
        <v>1258</v>
      </c>
      <c r="UU38" s="75"/>
      <c r="UV38" s="61"/>
      <c r="UW38" s="12">
        <v>1271</v>
      </c>
      <c r="UX38" s="75"/>
      <c r="UY38" s="61"/>
      <c r="UZ38" s="12">
        <v>1261</v>
      </c>
      <c r="VA38" s="75"/>
      <c r="VB38" s="55"/>
      <c r="VC38" s="61"/>
      <c r="VD38" s="12">
        <v>1221</v>
      </c>
      <c r="VE38" s="75"/>
      <c r="VF38" s="61"/>
      <c r="VG38" s="12">
        <v>1238</v>
      </c>
      <c r="VH38" s="75"/>
      <c r="VI38" s="61"/>
      <c r="VJ38" s="12">
        <v>1231</v>
      </c>
      <c r="VK38" s="75"/>
      <c r="VL38" s="61"/>
      <c r="VM38" s="12">
        <v>1231</v>
      </c>
      <c r="VN38" s="75"/>
      <c r="VO38" s="61"/>
      <c r="VP38" s="12">
        <v>1240</v>
      </c>
      <c r="VQ38" s="75"/>
      <c r="VR38" s="61"/>
      <c r="VS38" s="12">
        <v>1231</v>
      </c>
      <c r="VT38" s="75"/>
      <c r="VU38" s="55"/>
      <c r="VV38" s="55"/>
      <c r="VW38" s="61"/>
      <c r="VX38" s="12">
        <v>1178</v>
      </c>
      <c r="VY38" s="75"/>
      <c r="VZ38" s="61"/>
      <c r="WA38" s="12">
        <v>1167</v>
      </c>
      <c r="WB38" s="75"/>
      <c r="WC38" s="61"/>
      <c r="WD38" s="12">
        <v>1169</v>
      </c>
      <c r="WE38" s="75"/>
      <c r="WF38" s="61"/>
      <c r="WG38" s="12">
        <v>1174</v>
      </c>
      <c r="WH38" s="75"/>
      <c r="WI38" s="61"/>
      <c r="WJ38" s="12">
        <v>1168</v>
      </c>
      <c r="WK38" s="75"/>
      <c r="WL38" s="61"/>
      <c r="WM38" s="12">
        <v>1042</v>
      </c>
      <c r="WN38" s="75"/>
      <c r="WO38" s="61"/>
      <c r="WP38" s="12">
        <v>1150</v>
      </c>
      <c r="WQ38" s="75"/>
      <c r="WR38" s="61"/>
      <c r="WS38" s="12">
        <v>1167</v>
      </c>
      <c r="WT38" s="75"/>
      <c r="WU38" s="61"/>
      <c r="WV38" s="12">
        <v>1178</v>
      </c>
      <c r="WW38" s="75"/>
      <c r="WX38" s="61"/>
      <c r="WY38" s="12">
        <v>1194</v>
      </c>
      <c r="WZ38" s="75"/>
      <c r="XA38" s="61"/>
      <c r="XB38" s="12">
        <v>1190</v>
      </c>
      <c r="XC38" s="75"/>
      <c r="XD38" s="61"/>
      <c r="XE38" s="12">
        <v>1076</v>
      </c>
      <c r="XF38" s="75"/>
      <c r="XG38" s="55"/>
      <c r="XH38" s="61"/>
      <c r="XI38" s="12">
        <v>1057</v>
      </c>
      <c r="XJ38" s="75"/>
      <c r="XK38" s="61"/>
      <c r="XL38" s="12">
        <v>1045</v>
      </c>
      <c r="XM38" s="75"/>
      <c r="XN38" s="61"/>
      <c r="XO38" s="12">
        <v>1039</v>
      </c>
      <c r="XP38" s="75"/>
      <c r="XQ38" s="61"/>
      <c r="XR38" s="12">
        <v>1037</v>
      </c>
      <c r="XS38" s="152">
        <f>XR6-XR37</f>
        <v>354</v>
      </c>
      <c r="XT38" s="61"/>
      <c r="XU38" s="12">
        <v>1030</v>
      </c>
      <c r="XV38" s="152"/>
      <c r="XW38" s="61"/>
      <c r="XX38" s="12">
        <v>1018</v>
      </c>
      <c r="XY38" s="152"/>
      <c r="XZ38" s="61"/>
      <c r="YA38" s="12">
        <v>818</v>
      </c>
      <c r="YB38" s="152"/>
      <c r="YC38" s="61"/>
      <c r="YD38" s="12">
        <v>978</v>
      </c>
      <c r="YE38" s="152"/>
      <c r="YF38" s="61"/>
      <c r="YG38" s="12">
        <v>995</v>
      </c>
      <c r="YH38" s="152"/>
      <c r="YI38" s="61"/>
      <c r="YJ38" s="12">
        <v>974</v>
      </c>
      <c r="YK38" s="152"/>
      <c r="YL38" s="61"/>
      <c r="YM38" s="12">
        <v>963</v>
      </c>
      <c r="YN38" s="152"/>
      <c r="YO38" s="61"/>
      <c r="YP38" s="12">
        <v>965</v>
      </c>
      <c r="YQ38" s="152"/>
      <c r="YR38" s="61"/>
      <c r="YS38" s="12">
        <v>979</v>
      </c>
      <c r="YT38" s="152"/>
      <c r="YU38" s="55"/>
      <c r="YV38" s="61"/>
      <c r="YW38" s="12">
        <v>968</v>
      </c>
      <c r="YX38" s="152"/>
      <c r="YY38" s="61"/>
      <c r="YZ38" s="12">
        <v>982</v>
      </c>
      <c r="ZA38" s="152"/>
      <c r="ZB38" s="61"/>
      <c r="ZC38" s="12">
        <v>975</v>
      </c>
      <c r="ZD38" s="152"/>
      <c r="ZE38" s="61"/>
      <c r="ZF38" s="12">
        <v>979</v>
      </c>
      <c r="ZG38" s="152"/>
      <c r="ZH38" s="61"/>
      <c r="ZI38" s="12">
        <v>987</v>
      </c>
      <c r="ZJ38" s="152"/>
      <c r="ZK38" s="61"/>
      <c r="ZL38" s="12">
        <v>998</v>
      </c>
      <c r="ZM38" s="152"/>
      <c r="ZN38" s="61"/>
      <c r="ZO38" s="12">
        <v>889</v>
      </c>
      <c r="ZP38" s="152"/>
      <c r="ZQ38" s="61"/>
      <c r="ZR38" s="12">
        <v>992</v>
      </c>
      <c r="ZS38" s="152"/>
      <c r="ZT38" s="61"/>
      <c r="ZU38" s="12">
        <v>997</v>
      </c>
      <c r="ZV38" s="152"/>
      <c r="ZW38" s="61"/>
      <c r="ZX38" s="12">
        <v>1017</v>
      </c>
      <c r="ZY38" s="152"/>
      <c r="ZZ38" s="61"/>
      <c r="AAA38" s="12">
        <v>1013</v>
      </c>
      <c r="AAB38" s="152"/>
      <c r="AAC38" s="61"/>
      <c r="AAD38" s="12">
        <v>1024</v>
      </c>
      <c r="AAE38" s="152"/>
      <c r="AAF38" s="61"/>
      <c r="AAG38" s="12">
        <v>1016</v>
      </c>
      <c r="AAH38" s="152"/>
      <c r="AAI38" s="55"/>
      <c r="AAJ38" s="61"/>
      <c r="AAK38" s="12">
        <v>982</v>
      </c>
      <c r="AAL38" s="152"/>
      <c r="AAM38" s="61"/>
      <c r="AAN38" s="12">
        <v>976</v>
      </c>
      <c r="AAO38" s="152"/>
      <c r="AAP38" s="61"/>
      <c r="AAQ38" s="12">
        <v>967</v>
      </c>
      <c r="AAR38" s="152"/>
      <c r="AAS38" s="61"/>
      <c r="AAT38" s="12">
        <v>976</v>
      </c>
      <c r="AAU38" s="152"/>
      <c r="AAV38" s="61"/>
      <c r="AAW38" s="12">
        <v>971</v>
      </c>
      <c r="AAX38" s="152"/>
      <c r="AAY38" s="61"/>
      <c r="AAZ38" s="12">
        <v>970</v>
      </c>
      <c r="ABA38" s="152"/>
      <c r="ABB38" s="55"/>
      <c r="ABC38" s="61"/>
      <c r="ABD38" s="12">
        <v>970</v>
      </c>
      <c r="ABE38" s="152"/>
      <c r="ABF38" s="61"/>
      <c r="ABG38" s="12">
        <v>973</v>
      </c>
      <c r="ABH38" s="152"/>
      <c r="ABI38" s="61"/>
      <c r="ABJ38" s="12">
        <v>990</v>
      </c>
      <c r="ABK38" s="152"/>
      <c r="ABL38" s="61"/>
      <c r="ABM38" s="12">
        <v>1030</v>
      </c>
      <c r="ABN38" s="152"/>
      <c r="ABO38" s="61"/>
      <c r="ABP38" s="12">
        <v>1039</v>
      </c>
      <c r="ABQ38" s="152"/>
      <c r="ABR38" s="61"/>
      <c r="ABS38" s="12">
        <v>1023</v>
      </c>
      <c r="ABT38" s="152"/>
      <c r="ABU38" s="55"/>
      <c r="ABV38" s="61"/>
      <c r="ABW38" s="12">
        <v>1024</v>
      </c>
      <c r="ABX38" s="152"/>
      <c r="ABY38" s="61"/>
      <c r="ABZ38" s="12">
        <v>1039</v>
      </c>
      <c r="ACA38" s="152"/>
      <c r="ACB38" s="61"/>
      <c r="ACC38" s="12">
        <v>1049</v>
      </c>
      <c r="ACD38" s="152"/>
      <c r="ACE38" s="61"/>
      <c r="ACF38" s="12">
        <v>1056</v>
      </c>
      <c r="ACG38" s="152"/>
      <c r="ACH38" s="61"/>
      <c r="ACI38" s="12">
        <v>1069</v>
      </c>
      <c r="ACJ38" s="152"/>
      <c r="ACK38" s="61"/>
      <c r="ACL38" s="12">
        <v>1070</v>
      </c>
      <c r="ACM38" s="152"/>
      <c r="ACN38" s="55"/>
      <c r="ACO38" s="61"/>
      <c r="ACP38" s="12">
        <v>1063</v>
      </c>
      <c r="ACQ38" s="152"/>
      <c r="ACR38" s="61"/>
      <c r="ACS38" s="12">
        <v>1082</v>
      </c>
      <c r="ACT38" s="152"/>
      <c r="ACU38" s="61"/>
      <c r="ACV38" s="12">
        <v>1098</v>
      </c>
      <c r="ACW38" s="152"/>
      <c r="ACX38" s="61"/>
      <c r="ACY38" s="12">
        <v>1099</v>
      </c>
      <c r="ACZ38" s="152"/>
      <c r="ADA38" s="61"/>
      <c r="ADB38" s="12">
        <v>1133</v>
      </c>
      <c r="ADC38" s="152"/>
      <c r="ADD38" s="61"/>
      <c r="ADE38" s="12">
        <v>1118</v>
      </c>
      <c r="ADF38" s="152"/>
      <c r="ADG38" s="55"/>
      <c r="ADH38" s="61"/>
      <c r="ADI38" s="12">
        <v>1127</v>
      </c>
      <c r="ADJ38" s="152"/>
      <c r="ADK38" s="61"/>
      <c r="ADL38" s="12">
        <v>1133</v>
      </c>
      <c r="ADM38" s="152"/>
      <c r="ADN38" s="61"/>
      <c r="ADO38" s="12">
        <v>1132</v>
      </c>
      <c r="ADP38" s="152"/>
      <c r="ADQ38" s="61"/>
      <c r="ADR38" s="12">
        <v>1090</v>
      </c>
      <c r="ADS38" s="152"/>
      <c r="ADT38" s="61"/>
      <c r="ADU38" s="12">
        <v>1069</v>
      </c>
      <c r="ADV38" s="152"/>
      <c r="ADW38" s="55"/>
      <c r="ADX38" s="55"/>
      <c r="ADY38" s="55"/>
      <c r="ADZ38" s="61"/>
      <c r="AEA38" s="12">
        <v>1006</v>
      </c>
      <c r="AEB38" s="152"/>
      <c r="AEC38" s="61"/>
      <c r="AED38" s="12">
        <v>1027</v>
      </c>
      <c r="AEE38" s="152"/>
      <c r="AEF38" s="61"/>
      <c r="AEG38" s="12">
        <v>1028</v>
      </c>
      <c r="AEH38" s="152"/>
      <c r="AEI38" s="61"/>
      <c r="AEJ38" s="55"/>
      <c r="AEK38" s="152"/>
      <c r="AEL38" s="61"/>
      <c r="AEM38" s="12">
        <v>1057</v>
      </c>
      <c r="AEN38" s="152"/>
      <c r="AEO38" s="55"/>
      <c r="AEP38" s="61"/>
      <c r="AEQ38" s="12">
        <v>1021</v>
      </c>
      <c r="AER38" s="152"/>
      <c r="AES38" s="61"/>
      <c r="AET38" s="12">
        <v>1059</v>
      </c>
      <c r="AEU38" s="152"/>
      <c r="AEV38" s="61"/>
      <c r="AEW38" s="12">
        <v>1064</v>
      </c>
      <c r="AEX38" s="152"/>
      <c r="AEY38" s="61"/>
      <c r="AEZ38" s="12">
        <v>1050</v>
      </c>
      <c r="AFA38" s="152"/>
      <c r="AFB38" s="61"/>
      <c r="AFC38" s="12">
        <v>1076</v>
      </c>
      <c r="AFD38" s="152"/>
      <c r="AFE38" s="61"/>
      <c r="AFF38" s="12">
        <v>1069</v>
      </c>
      <c r="AFG38" s="152"/>
      <c r="AFH38" s="55"/>
      <c r="AFI38" s="61"/>
      <c r="AFJ38" s="12">
        <v>1057</v>
      </c>
      <c r="AFK38" s="152"/>
      <c r="AFL38" s="61"/>
      <c r="AFM38" s="12">
        <v>1067</v>
      </c>
      <c r="AFN38" s="152"/>
      <c r="AFO38" s="61"/>
      <c r="AFP38" s="12">
        <v>1084</v>
      </c>
      <c r="AFQ38" s="152"/>
      <c r="AFR38" s="61"/>
      <c r="AFS38" s="12">
        <v>1081</v>
      </c>
      <c r="AFT38" s="152"/>
      <c r="AFU38" s="61"/>
      <c r="AFV38" s="12">
        <v>1089</v>
      </c>
      <c r="AFW38" s="152"/>
      <c r="AFX38" s="61"/>
      <c r="AFY38" s="12">
        <v>1083</v>
      </c>
      <c r="AFZ38" s="152"/>
      <c r="AGA38" s="61"/>
      <c r="AGB38" s="12">
        <v>940</v>
      </c>
      <c r="AGC38" s="152"/>
      <c r="AGD38" s="61"/>
      <c r="AGE38" s="12">
        <v>1073</v>
      </c>
      <c r="AGF38" s="152"/>
      <c r="AGG38" s="61"/>
      <c r="AGH38" s="12">
        <v>1082</v>
      </c>
      <c r="AGI38" s="152"/>
      <c r="AGJ38" s="61"/>
      <c r="AGK38" s="12">
        <v>1086</v>
      </c>
      <c r="AGL38" s="152"/>
      <c r="AGM38" s="61"/>
      <c r="AGN38" s="12">
        <v>1101</v>
      </c>
      <c r="AGO38" s="152"/>
      <c r="AGP38" s="61"/>
      <c r="AGQ38" s="12">
        <v>1097</v>
      </c>
      <c r="AGR38" s="152"/>
      <c r="AGS38" s="61"/>
      <c r="AGT38" s="12">
        <v>1065</v>
      </c>
      <c r="AGU38" s="152"/>
      <c r="AGV38" s="55"/>
      <c r="AGW38" s="61"/>
      <c r="AGX38" s="12">
        <v>1046</v>
      </c>
      <c r="AGY38" s="152"/>
      <c r="AGZ38" s="61"/>
      <c r="AHA38" s="12">
        <v>1077</v>
      </c>
      <c r="AHB38" s="152"/>
      <c r="AHC38" s="61"/>
      <c r="AHD38" s="12">
        <v>1077</v>
      </c>
      <c r="AHE38" s="152"/>
      <c r="AHF38" s="61"/>
      <c r="AHG38" s="12">
        <v>1069</v>
      </c>
      <c r="AHH38" s="152"/>
      <c r="AHI38" s="61"/>
      <c r="AHJ38" s="12">
        <v>1069</v>
      </c>
      <c r="AHK38" s="152"/>
      <c r="AHL38" s="61"/>
      <c r="AHM38" s="12">
        <v>1053</v>
      </c>
      <c r="AHN38" s="152"/>
      <c r="AHO38" s="55"/>
      <c r="AHP38" s="61"/>
      <c r="AHQ38" s="12">
        <v>1044</v>
      </c>
      <c r="AHR38" s="152"/>
      <c r="AHS38" s="61"/>
      <c r="AHT38" s="12">
        <v>1029</v>
      </c>
      <c r="AHU38" s="152"/>
      <c r="AHV38" s="61"/>
      <c r="AHW38" s="12">
        <v>1019</v>
      </c>
      <c r="AHX38" s="152"/>
      <c r="AHY38" s="61"/>
      <c r="AHZ38" s="12">
        <v>946</v>
      </c>
      <c r="AIA38" s="152"/>
      <c r="AIB38" s="61"/>
      <c r="AIC38" s="12">
        <v>881</v>
      </c>
      <c r="AID38" s="152"/>
      <c r="AIE38" s="55"/>
      <c r="AIF38" s="55"/>
      <c r="AIG38" s="61"/>
      <c r="AIH38" s="12">
        <v>846</v>
      </c>
      <c r="AII38" s="152"/>
      <c r="AIJ38" s="61"/>
      <c r="AIK38" s="12">
        <v>884</v>
      </c>
      <c r="AIL38" s="152"/>
      <c r="AIM38" s="61"/>
      <c r="AIN38" s="12">
        <v>907</v>
      </c>
      <c r="AIO38" s="152"/>
      <c r="AIP38" s="61"/>
      <c r="AIQ38" s="12">
        <v>929</v>
      </c>
      <c r="AIR38" s="152"/>
      <c r="AIS38" s="55"/>
      <c r="AIT38" s="61"/>
      <c r="AIU38" s="12">
        <v>894</v>
      </c>
      <c r="AIV38" s="152"/>
      <c r="AIW38" s="61"/>
      <c r="AIX38" s="12">
        <v>847</v>
      </c>
      <c r="AIY38" s="152"/>
      <c r="AIZ38" s="61"/>
      <c r="AJA38" s="12">
        <v>971</v>
      </c>
      <c r="AJB38" s="152"/>
      <c r="AJC38" s="61"/>
      <c r="AJD38" s="12">
        <v>1007</v>
      </c>
      <c r="AJE38" s="152"/>
      <c r="AJF38" s="61"/>
      <c r="AJG38" s="12">
        <v>1020</v>
      </c>
      <c r="AJH38" s="152"/>
      <c r="AJI38" s="61"/>
      <c r="AJJ38" s="12">
        <v>1027</v>
      </c>
      <c r="AJK38" s="152"/>
      <c r="AJL38" s="61"/>
      <c r="AJM38" s="12">
        <v>1043</v>
      </c>
      <c r="AJN38" s="152"/>
      <c r="AJO38" s="61"/>
      <c r="AJP38" s="12">
        <v>1036</v>
      </c>
      <c r="AJQ38" s="152"/>
      <c r="AJR38" s="55"/>
      <c r="AJS38" s="61"/>
      <c r="AJT38" s="12">
        <v>1031</v>
      </c>
      <c r="AJU38" s="152"/>
      <c r="AJV38" s="61"/>
      <c r="AJW38" s="12">
        <v>970</v>
      </c>
      <c r="AJX38" s="152"/>
      <c r="AJY38" s="61"/>
      <c r="AJZ38" s="12">
        <v>1032</v>
      </c>
      <c r="AKA38" s="152"/>
      <c r="AKB38" s="61"/>
      <c r="AKC38" s="12">
        <v>1027</v>
      </c>
      <c r="AKD38" s="152"/>
      <c r="AKE38" s="61"/>
      <c r="AKF38" s="12">
        <v>1014</v>
      </c>
      <c r="AKG38" s="152"/>
      <c r="AKH38" s="61"/>
      <c r="AKI38" s="12">
        <v>1026</v>
      </c>
      <c r="AKJ38" s="152"/>
      <c r="AKK38" s="55"/>
      <c r="AKL38" s="61"/>
      <c r="AKM38" s="12">
        <v>989</v>
      </c>
      <c r="AKN38" s="152"/>
      <c r="AKO38" s="61"/>
      <c r="AKP38" s="12">
        <v>985</v>
      </c>
      <c r="AKQ38" s="152"/>
      <c r="AKR38" s="61"/>
      <c r="AKS38" s="12">
        <v>1017</v>
      </c>
      <c r="AKT38" s="152"/>
      <c r="AKU38" s="61"/>
      <c r="AKV38" s="12">
        <v>1026</v>
      </c>
      <c r="AKW38" s="152"/>
      <c r="AKX38" s="61"/>
      <c r="AKY38" s="12">
        <v>1015</v>
      </c>
      <c r="AKZ38" s="152"/>
      <c r="ALA38" s="61"/>
      <c r="ALB38" s="12">
        <v>1020</v>
      </c>
      <c r="ALC38" s="152"/>
      <c r="ALD38" s="55"/>
      <c r="ALE38" s="61"/>
      <c r="ALF38" s="12">
        <v>1004</v>
      </c>
      <c r="ALG38" s="152"/>
      <c r="ALH38" s="61"/>
      <c r="ALI38" s="12">
        <v>1018</v>
      </c>
      <c r="ALJ38" s="152"/>
      <c r="ALK38" s="61"/>
      <c r="ALL38" s="12">
        <v>1018</v>
      </c>
      <c r="ALM38" s="152"/>
      <c r="ALN38" s="61"/>
      <c r="ALO38" s="12">
        <v>1009</v>
      </c>
      <c r="ALP38" s="152"/>
      <c r="ALQ38" s="61"/>
      <c r="ALR38" s="12">
        <v>1017</v>
      </c>
      <c r="ALS38" s="152"/>
      <c r="ALT38" s="61"/>
      <c r="ALU38" s="12">
        <v>1015</v>
      </c>
      <c r="ALV38" s="152"/>
      <c r="ALW38" s="55"/>
      <c r="ALX38" s="61"/>
      <c r="ALY38" s="12">
        <v>995</v>
      </c>
      <c r="ALZ38" s="152"/>
      <c r="AMA38" s="61"/>
      <c r="AMB38" s="12">
        <v>1005</v>
      </c>
      <c r="AMC38" s="152"/>
      <c r="AMD38" s="61"/>
      <c r="AME38" s="12">
        <v>1010</v>
      </c>
      <c r="AMF38" s="152"/>
      <c r="AMG38" s="61"/>
      <c r="AMH38" s="12">
        <v>1015</v>
      </c>
      <c r="AMI38" s="152"/>
      <c r="AMJ38" s="61"/>
      <c r="AMK38" s="12">
        <v>1017</v>
      </c>
      <c r="AML38" s="152"/>
      <c r="AMM38" s="61"/>
      <c r="AMN38" s="12">
        <v>1017</v>
      </c>
      <c r="AMO38" s="152"/>
      <c r="AMP38" s="55"/>
      <c r="AMQ38" s="61"/>
      <c r="AMR38" s="12">
        <v>1025</v>
      </c>
      <c r="AMS38" s="152"/>
      <c r="AMT38" s="61"/>
      <c r="AMU38" s="12">
        <v>1055</v>
      </c>
      <c r="AMV38" s="152"/>
      <c r="AMW38" s="61"/>
      <c r="AMX38" s="12">
        <v>1082</v>
      </c>
      <c r="AMY38" s="152"/>
      <c r="AMZ38" s="61"/>
      <c r="ANA38" s="12">
        <v>1125</v>
      </c>
      <c r="ANB38" s="152"/>
      <c r="ANC38" s="61"/>
      <c r="AND38" s="12">
        <v>1138</v>
      </c>
      <c r="ANE38" s="152"/>
      <c r="ANF38" s="61"/>
      <c r="ANG38" s="12">
        <v>1159</v>
      </c>
      <c r="ANH38" s="152"/>
      <c r="ANI38" s="55"/>
      <c r="ANJ38" s="61"/>
      <c r="ANK38" s="12">
        <v>1178</v>
      </c>
      <c r="ANL38" s="152"/>
      <c r="ANM38" s="61"/>
      <c r="ANN38" s="12">
        <v>1206</v>
      </c>
      <c r="ANO38" s="152"/>
      <c r="ANP38" s="61"/>
      <c r="ANQ38" s="12">
        <v>1208</v>
      </c>
      <c r="ANR38" s="152"/>
      <c r="ANS38" s="55"/>
      <c r="ANT38" s="61"/>
      <c r="ANU38" s="12">
        <v>1201</v>
      </c>
      <c r="ANV38" s="152"/>
      <c r="ANW38" s="61"/>
      <c r="ANX38" s="12">
        <v>1214</v>
      </c>
      <c r="ANY38" s="152"/>
      <c r="ANZ38" s="61"/>
      <c r="AOA38" s="12">
        <v>1102</v>
      </c>
      <c r="AOB38" s="152"/>
      <c r="AOC38" s="61"/>
      <c r="AOD38" s="12">
        <v>1233</v>
      </c>
      <c r="AOE38" s="152"/>
      <c r="AOF38" s="61"/>
      <c r="AOG38" s="12">
        <v>1252</v>
      </c>
      <c r="AOH38" s="152"/>
      <c r="AOI38" s="61"/>
      <c r="AOJ38" s="12">
        <v>1260</v>
      </c>
      <c r="AOK38" s="152"/>
      <c r="AOL38" s="61"/>
      <c r="AOM38" s="12">
        <v>1281</v>
      </c>
      <c r="AON38" s="152"/>
      <c r="AOO38" s="61"/>
      <c r="AOP38" s="12">
        <v>1181</v>
      </c>
      <c r="AOQ38" s="152"/>
      <c r="AOR38" s="61"/>
      <c r="AOS38" s="12">
        <v>1236</v>
      </c>
      <c r="AOT38" s="152"/>
      <c r="AOU38" s="55"/>
      <c r="AOV38" s="61"/>
      <c r="AOW38" s="12">
        <v>1279</v>
      </c>
      <c r="AOX38" s="152"/>
      <c r="AOY38" s="61"/>
      <c r="AOZ38" s="12">
        <v>1304</v>
      </c>
      <c r="APA38" s="152"/>
      <c r="APB38" s="61"/>
      <c r="APC38" s="12">
        <v>1304</v>
      </c>
      <c r="APD38" s="152"/>
      <c r="APE38" s="61"/>
      <c r="APF38" s="12">
        <v>1300</v>
      </c>
      <c r="APG38" s="152"/>
      <c r="APH38" s="61"/>
      <c r="API38" s="12">
        <v>1324</v>
      </c>
      <c r="APJ38" s="152"/>
      <c r="APK38" s="61"/>
      <c r="APL38" s="12">
        <v>1363</v>
      </c>
      <c r="APM38" s="152"/>
      <c r="APN38" s="61"/>
      <c r="APO38" s="12">
        <v>1242</v>
      </c>
      <c r="APP38" s="152"/>
      <c r="APQ38" s="149"/>
      <c r="APR38" s="149"/>
      <c r="APS38" s="149"/>
      <c r="APT38" s="149"/>
      <c r="APU38" s="61"/>
      <c r="APV38" s="12">
        <v>1087</v>
      </c>
      <c r="APW38" s="152"/>
      <c r="APX38" s="61"/>
      <c r="APY38" s="12">
        <v>1059</v>
      </c>
      <c r="APZ38" s="152"/>
      <c r="AQA38" s="55"/>
      <c r="AQB38" s="61"/>
      <c r="AQC38" s="12">
        <v>1006</v>
      </c>
      <c r="AQD38" s="152"/>
      <c r="AQE38" s="61"/>
      <c r="AQF38" s="12">
        <v>1043</v>
      </c>
      <c r="AQG38" s="152"/>
      <c r="AQH38" s="61"/>
      <c r="AQI38" s="12">
        <v>1063</v>
      </c>
      <c r="AQJ38" s="152"/>
      <c r="AQK38" s="61"/>
      <c r="AQL38" s="12">
        <v>1072</v>
      </c>
      <c r="AQM38" s="152"/>
      <c r="AQN38" s="61"/>
      <c r="AQO38" s="12">
        <v>1065</v>
      </c>
      <c r="AQP38" s="152"/>
      <c r="AQQ38" s="61"/>
      <c r="AQR38" s="12">
        <v>1052</v>
      </c>
      <c r="AQS38" s="152"/>
      <c r="AQT38" s="55"/>
      <c r="AQU38" s="61"/>
      <c r="AQV38" s="12">
        <v>1049</v>
      </c>
      <c r="AQW38" s="152"/>
      <c r="AQX38" s="61"/>
      <c r="AQY38" s="12">
        <v>1098</v>
      </c>
      <c r="AQZ38" s="152"/>
      <c r="ARA38" s="61"/>
      <c r="ARB38" s="12">
        <v>1107</v>
      </c>
      <c r="ARC38" s="152"/>
      <c r="ARD38" s="61"/>
      <c r="ARE38" s="12">
        <v>1125</v>
      </c>
      <c r="ARF38" s="152"/>
      <c r="ARG38" s="61"/>
      <c r="ARH38" s="12">
        <v>1103</v>
      </c>
      <c r="ARI38" s="152"/>
      <c r="ARJ38" s="61"/>
      <c r="ARK38" s="12">
        <v>1071</v>
      </c>
      <c r="ARL38" s="152"/>
      <c r="ARM38" s="55"/>
      <c r="ARN38" s="61"/>
      <c r="ARO38" s="12">
        <v>1058</v>
      </c>
      <c r="ARP38" s="152"/>
      <c r="ARQ38" s="61"/>
      <c r="ARR38" s="12">
        <v>1069</v>
      </c>
      <c r="ARS38" s="152"/>
      <c r="ART38" s="61"/>
      <c r="ARU38" s="12">
        <v>1073</v>
      </c>
      <c r="ARV38" s="152"/>
      <c r="ARW38" s="61"/>
      <c r="ARX38" s="12">
        <v>1109</v>
      </c>
      <c r="ARY38" s="152"/>
      <c r="ARZ38" s="61"/>
      <c r="ASA38" s="12">
        <v>1098</v>
      </c>
      <c r="ASB38" s="152"/>
      <c r="ASC38" s="61"/>
      <c r="ASD38" s="12">
        <v>1122</v>
      </c>
      <c r="ASE38" s="152"/>
      <c r="ASF38" s="55"/>
      <c r="ASG38" s="61"/>
      <c r="ASH38" s="12">
        <v>1099</v>
      </c>
      <c r="ASI38" s="152"/>
      <c r="ASJ38" s="61"/>
      <c r="ASK38" s="12">
        <v>1110</v>
      </c>
      <c r="ASL38" s="152"/>
      <c r="ASM38" s="61"/>
      <c r="ASN38" s="12">
        <v>1124</v>
      </c>
      <c r="ASO38" s="152"/>
      <c r="ASP38" s="61"/>
      <c r="ASQ38" s="12">
        <v>1111</v>
      </c>
      <c r="ASR38" s="152"/>
      <c r="ASS38" s="61"/>
      <c r="AST38" s="12">
        <v>1105</v>
      </c>
      <c r="ASU38" s="152"/>
      <c r="ASV38" s="61"/>
      <c r="ASW38" s="12">
        <v>1104</v>
      </c>
      <c r="ASX38" s="152"/>
      <c r="ASY38" s="55"/>
      <c r="ASZ38" s="61"/>
      <c r="ATA38" s="12">
        <v>1084</v>
      </c>
      <c r="ATB38" s="152"/>
      <c r="ATC38" s="61"/>
      <c r="ATD38" s="12">
        <v>1092</v>
      </c>
      <c r="ATE38" s="152"/>
      <c r="ATF38" s="61"/>
      <c r="ATG38" s="12">
        <v>1061</v>
      </c>
      <c r="ATH38" s="152"/>
      <c r="ATI38" s="61"/>
      <c r="ATJ38" s="12">
        <v>1048</v>
      </c>
      <c r="ATK38" s="152"/>
      <c r="ATL38" s="61"/>
      <c r="ATM38" s="12">
        <v>1062</v>
      </c>
      <c r="ATN38" s="152"/>
      <c r="ATO38" s="61"/>
      <c r="ATP38" s="12">
        <v>1052</v>
      </c>
      <c r="ATQ38" s="152"/>
      <c r="ATR38" s="55"/>
      <c r="ATS38" s="61"/>
      <c r="ATT38" s="12">
        <v>1024</v>
      </c>
      <c r="ATU38" s="152"/>
      <c r="ATV38" s="61"/>
      <c r="ATW38" s="12">
        <v>1058</v>
      </c>
      <c r="ATX38" s="152"/>
      <c r="ATY38" s="61"/>
      <c r="ATZ38" s="12">
        <v>1076</v>
      </c>
      <c r="AUA38" s="152"/>
      <c r="AUB38" s="61"/>
      <c r="AUC38" s="12">
        <v>1071</v>
      </c>
      <c r="AUD38" s="152"/>
      <c r="AUE38" s="61"/>
      <c r="AUF38" s="12">
        <v>1083</v>
      </c>
      <c r="AUG38" s="152"/>
      <c r="AUH38" s="61"/>
      <c r="AUI38" s="12">
        <v>1096</v>
      </c>
      <c r="AUJ38" s="152"/>
      <c r="AUK38" s="55"/>
      <c r="AUL38" s="61"/>
      <c r="AUM38" s="12">
        <v>1077</v>
      </c>
      <c r="AUN38" s="152"/>
      <c r="AUO38" s="61"/>
      <c r="AUP38" s="12">
        <v>1088</v>
      </c>
      <c r="AUQ38" s="152"/>
      <c r="AUR38" s="61"/>
      <c r="AUS38" s="12">
        <v>1107</v>
      </c>
      <c r="AUT38" s="152"/>
      <c r="AUU38" s="61"/>
      <c r="AUV38" s="12">
        <v>1111</v>
      </c>
      <c r="AUW38" s="152"/>
      <c r="AUX38" s="61"/>
      <c r="AUY38" s="12">
        <v>1122</v>
      </c>
      <c r="AUZ38" s="152"/>
      <c r="AVA38" s="61"/>
      <c r="AVB38" s="12">
        <v>1141</v>
      </c>
      <c r="AVC38" s="152"/>
      <c r="AVD38" s="55"/>
      <c r="AVE38" s="61"/>
      <c r="AVF38" s="12">
        <v>1121</v>
      </c>
      <c r="AVG38" s="152"/>
      <c r="AVH38" s="61"/>
      <c r="AVI38" s="12">
        <v>1131</v>
      </c>
      <c r="AVJ38" s="152"/>
      <c r="AVK38" s="61"/>
      <c r="AVL38" s="12">
        <v>1140</v>
      </c>
      <c r="AVM38" s="152"/>
      <c r="AVN38" s="61"/>
      <c r="AVO38" s="12">
        <v>1145</v>
      </c>
      <c r="AVP38" s="152"/>
      <c r="AVQ38" s="61"/>
      <c r="AVR38" s="12">
        <v>1154</v>
      </c>
      <c r="AVS38" s="152"/>
      <c r="AVT38" s="61"/>
      <c r="AVU38" s="12">
        <v>1151</v>
      </c>
      <c r="AVV38" s="152"/>
      <c r="AVW38" s="55"/>
      <c r="AVX38" s="61"/>
      <c r="AVY38" s="12">
        <v>1166</v>
      </c>
      <c r="AVZ38" s="152"/>
      <c r="AWA38" s="61"/>
      <c r="AWB38" s="12">
        <v>1176</v>
      </c>
      <c r="AWC38" s="152"/>
      <c r="AWD38" s="61"/>
      <c r="AWE38" s="12">
        <v>1170</v>
      </c>
      <c r="AWF38" s="152"/>
      <c r="AWG38" s="61"/>
      <c r="AWH38" s="12">
        <v>1174</v>
      </c>
      <c r="AWI38" s="152"/>
      <c r="AWJ38" s="12"/>
      <c r="AWK38" s="12"/>
      <c r="AWL38" s="55"/>
      <c r="AWM38" s="12"/>
      <c r="AWN38" s="12"/>
      <c r="AWO38" s="12"/>
      <c r="AWP38" s="12"/>
      <c r="AWQ38" s="12"/>
      <c r="AWR38" s="12"/>
      <c r="AWS38" s="55"/>
      <c r="AWT38" s="12"/>
      <c r="AWU38" s="12"/>
      <c r="AWV38" s="12"/>
      <c r="AWW38" s="12"/>
      <c r="AWX38" s="12"/>
      <c r="AWY38" s="12"/>
      <c r="AWZ38" s="55"/>
      <c r="AXA38" s="12"/>
      <c r="AXB38" s="12"/>
      <c r="AXC38" s="12"/>
      <c r="AXD38" s="12"/>
      <c r="AXE38" s="12"/>
      <c r="AXF38" s="12"/>
      <c r="AXG38" s="55"/>
      <c r="AXH38" s="12"/>
      <c r="AXI38" s="12"/>
      <c r="AXJ38" s="12"/>
      <c r="AXK38" s="12"/>
      <c r="AXL38" s="12"/>
      <c r="AXM38" s="12"/>
      <c r="AXN38" s="55"/>
      <c r="AXO38" s="12"/>
      <c r="AXP38" s="12"/>
      <c r="AXQ38" s="12"/>
      <c r="AXR38" s="12"/>
      <c r="AXS38" s="12"/>
      <c r="AXT38" s="12"/>
      <c r="AXU38" s="55"/>
      <c r="AXV38" s="12"/>
      <c r="AXW38" s="12"/>
      <c r="AXX38" s="12"/>
      <c r="AXY38" s="12"/>
      <c r="AXZ38" s="12"/>
      <c r="AYA38" s="12"/>
      <c r="AYB38" s="55"/>
      <c r="AYC38" s="12"/>
      <c r="AYD38" s="12"/>
      <c r="AYE38" s="12"/>
      <c r="AYF38" s="12"/>
      <c r="AYG38" s="12"/>
      <c r="AYH38" s="12"/>
      <c r="AYI38" s="55"/>
      <c r="AYJ38" s="12"/>
      <c r="AYK38" s="12"/>
      <c r="AYL38" s="12"/>
      <c r="AYM38" s="12"/>
      <c r="AYN38" s="12"/>
      <c r="AYO38" s="12"/>
      <c r="AYP38" s="55"/>
      <c r="AYQ38" s="12"/>
      <c r="AYR38" s="12"/>
      <c r="AYS38" s="12"/>
      <c r="AYT38" s="12"/>
      <c r="AYU38" s="12"/>
      <c r="AYV38" s="12"/>
      <c r="AYW38" s="55"/>
      <c r="AYX38" s="12"/>
      <c r="AYY38" s="12"/>
      <c r="AYZ38" s="12"/>
      <c r="AZA38" s="12"/>
      <c r="AZB38" s="12"/>
      <c r="AZC38" s="12"/>
      <c r="AZD38" s="55"/>
      <c r="AZE38" s="12"/>
      <c r="AZF38" s="12"/>
      <c r="AZG38" s="12"/>
      <c r="AZH38" s="12"/>
      <c r="AZI38" s="12"/>
      <c r="AZJ38" s="12"/>
      <c r="AZK38" s="55"/>
      <c r="AZL38" s="12"/>
      <c r="AZM38" s="12"/>
      <c r="AZN38" s="12"/>
      <c r="AZO38" s="12"/>
      <c r="AZP38" s="12"/>
      <c r="AZQ38" s="12"/>
      <c r="AZR38" s="55"/>
      <c r="AZS38" s="12"/>
      <c r="AZT38" s="12"/>
      <c r="AZU38" s="12"/>
      <c r="AZV38" s="12"/>
      <c r="AZW38" s="12"/>
      <c r="AZX38" s="12"/>
      <c r="AZY38" s="55"/>
      <c r="AZZ38" s="12"/>
      <c r="BAA38" s="12"/>
      <c r="BAB38" s="12"/>
      <c r="BAC38" s="12"/>
      <c r="BAD38" s="12"/>
      <c r="BAE38" s="12"/>
      <c r="BAF38" s="55"/>
      <c r="BAG38" s="12"/>
      <c r="BAH38" s="12"/>
      <c r="BAI38" s="12"/>
      <c r="BAJ38" s="12"/>
      <c r="BAK38" s="12"/>
      <c r="BAL38" s="12"/>
      <c r="BAM38" s="55"/>
      <c r="BAN38" s="12"/>
      <c r="BAO38" s="12"/>
      <c r="BAP38" s="12"/>
      <c r="BAQ38" s="12"/>
      <c r="BAR38" s="12"/>
      <c r="BAS38" s="12"/>
      <c r="BAT38" s="55"/>
    </row>
    <row r="39" spans="1:1398">
      <c r="A39" t="s">
        <v>911</v>
      </c>
      <c r="B39" t="s">
        <v>913</v>
      </c>
      <c r="D39" s="22" t="s">
        <v>27</v>
      </c>
      <c r="E39" s="20"/>
      <c r="F39" s="59">
        <v>543.57209999999998</v>
      </c>
      <c r="G39" s="18">
        <v>486</v>
      </c>
      <c r="H39" s="20"/>
      <c r="I39" s="19"/>
      <c r="J39" s="59">
        <f>J37*29.43%</f>
        <v>556.22699999999998</v>
      </c>
      <c r="K39" s="18">
        <v>491</v>
      </c>
      <c r="L39" s="20"/>
      <c r="M39" s="59">
        <f>M37*29.43%</f>
        <v>559.46429999999998</v>
      </c>
      <c r="N39" s="18">
        <v>505</v>
      </c>
      <c r="O39" s="20"/>
      <c r="P39" s="59">
        <f>P37*29.43%</f>
        <v>559.16999999999996</v>
      </c>
      <c r="Q39" s="18">
        <v>512</v>
      </c>
      <c r="R39" s="20"/>
      <c r="S39" s="59">
        <f>S37*29.43%</f>
        <v>558.87570000000005</v>
      </c>
      <c r="T39" s="18">
        <v>525</v>
      </c>
      <c r="U39" s="20"/>
      <c r="V39" s="59">
        <f>V37*29.43%</f>
        <v>557.40420000000006</v>
      </c>
      <c r="W39" s="18">
        <v>528</v>
      </c>
      <c r="X39" s="20"/>
      <c r="Y39" s="59">
        <f>Y37*29.43%</f>
        <v>555.93270000000007</v>
      </c>
      <c r="Z39" s="18">
        <v>509</v>
      </c>
      <c r="AA39" s="20"/>
      <c r="AB39" s="19"/>
      <c r="AC39" s="59">
        <f>AC37*29.43%</f>
        <v>554.46119999999996</v>
      </c>
      <c r="AD39" s="18">
        <v>490</v>
      </c>
      <c r="AE39" s="20"/>
      <c r="AF39" s="59">
        <f>AF37*29.43%</f>
        <v>552.98969999999997</v>
      </c>
      <c r="AG39" s="18">
        <v>509</v>
      </c>
      <c r="AH39" s="20"/>
      <c r="AI39" s="59">
        <f>AI37*29.43%</f>
        <v>551.51819999999998</v>
      </c>
      <c r="AJ39" s="18">
        <v>513</v>
      </c>
      <c r="AK39" s="20"/>
      <c r="AL39" s="59">
        <f>AL37*29.43%</f>
        <v>552.40110000000004</v>
      </c>
      <c r="AM39" s="18">
        <v>522</v>
      </c>
      <c r="AN39" s="20"/>
      <c r="AO39" s="59">
        <f>AO37*29.43%</f>
        <v>553.28399999999999</v>
      </c>
      <c r="AP39" s="18">
        <v>531</v>
      </c>
      <c r="AQ39" s="20"/>
      <c r="AR39" s="59">
        <f>AR37*29.43%</f>
        <v>554.16690000000006</v>
      </c>
      <c r="AS39" s="18">
        <v>536</v>
      </c>
      <c r="AT39" s="20"/>
      <c r="AU39" s="19"/>
      <c r="AV39" s="59">
        <f>AV37*29.43%</f>
        <v>548.28089999999997</v>
      </c>
      <c r="AW39" s="18">
        <v>530</v>
      </c>
      <c r="AX39" s="20"/>
      <c r="AY39" s="59">
        <f>AY37*29.43%</f>
        <v>542.39490000000001</v>
      </c>
      <c r="AZ39" s="18">
        <v>540</v>
      </c>
      <c r="BA39" s="20"/>
      <c r="BB39" s="59">
        <f>BB37*29.43%</f>
        <v>536.50890000000004</v>
      </c>
      <c r="BC39" s="18">
        <v>542</v>
      </c>
      <c r="BD39" s="20"/>
      <c r="BE39" s="59">
        <f>BE37*29.43%</f>
        <v>539.45190000000002</v>
      </c>
      <c r="BF39" s="18">
        <v>550</v>
      </c>
      <c r="BG39" s="20"/>
      <c r="BH39" s="59">
        <f>BH37*29.43%</f>
        <v>533.56590000000006</v>
      </c>
      <c r="BI39" s="18">
        <v>556</v>
      </c>
      <c r="BJ39" s="20"/>
      <c r="BK39" s="59">
        <f>BK37*29.43%</f>
        <v>527.67989999999998</v>
      </c>
      <c r="BL39" s="18">
        <v>562</v>
      </c>
      <c r="BM39" s="20"/>
      <c r="BN39" s="19"/>
      <c r="BO39" s="59">
        <f>BO37*29.43%</f>
        <v>530.62289999999996</v>
      </c>
      <c r="BP39" s="18">
        <v>547</v>
      </c>
      <c r="BQ39" s="20"/>
      <c r="BR39" s="59">
        <f>BR37*29.43%</f>
        <v>524.73689999999999</v>
      </c>
      <c r="BS39" s="18">
        <v>545</v>
      </c>
      <c r="BT39" s="20"/>
      <c r="BU39" s="59">
        <f>BU37*29.43%</f>
        <v>524.73689999999999</v>
      </c>
      <c r="BV39" s="18">
        <v>545</v>
      </c>
      <c r="BW39" s="20"/>
      <c r="BX39" s="59">
        <f>BX37*29.43%</f>
        <v>524.73689999999999</v>
      </c>
      <c r="BY39" s="18">
        <v>536</v>
      </c>
      <c r="BZ39" s="20"/>
      <c r="CA39" s="59">
        <f>CA37*29.43%</f>
        <v>524.73689999999999</v>
      </c>
      <c r="CB39" s="18">
        <v>526</v>
      </c>
      <c r="CC39" s="20"/>
      <c r="CD39" s="59">
        <f>CD37*29.43%</f>
        <v>524.73689999999999</v>
      </c>
      <c r="CE39" s="18">
        <v>529</v>
      </c>
      <c r="CF39" s="20"/>
      <c r="CG39" s="19"/>
      <c r="CH39" s="19"/>
      <c r="CI39" s="59">
        <f>CI37*29.43%</f>
        <v>560.05290000000002</v>
      </c>
      <c r="CJ39" s="18">
        <v>505</v>
      </c>
      <c r="CK39" s="20"/>
      <c r="CL39" s="19"/>
      <c r="CM39" s="59">
        <f>CM37*29.43%</f>
        <v>557.10990000000004</v>
      </c>
      <c r="CN39" s="18">
        <v>517</v>
      </c>
      <c r="CO39" s="20"/>
      <c r="CP39" s="59">
        <f>CP37*29.43%</f>
        <v>560.05290000000002</v>
      </c>
      <c r="CQ39" s="18">
        <v>514</v>
      </c>
      <c r="CR39" s="20"/>
      <c r="CS39" s="59">
        <f>CS37*29.43%</f>
        <v>536.50890000000004</v>
      </c>
      <c r="CT39" s="18">
        <v>490</v>
      </c>
      <c r="CU39" s="20"/>
      <c r="CV39" s="19"/>
      <c r="CW39" s="59">
        <f>CW37*29.43%</f>
        <v>545.33789999999999</v>
      </c>
      <c r="CX39" s="18">
        <v>578</v>
      </c>
      <c r="CY39" s="20"/>
      <c r="CZ39" s="59">
        <f>CZ37*29.43%</f>
        <v>549.75239999999997</v>
      </c>
      <c r="DA39" s="18">
        <v>495</v>
      </c>
      <c r="DB39" s="20"/>
      <c r="DC39" s="59">
        <f>DC37*29.43%</f>
        <v>548.28089999999997</v>
      </c>
      <c r="DD39" s="18">
        <v>498</v>
      </c>
      <c r="DE39" s="20"/>
      <c r="DF39" s="59">
        <f>DF37*29.43%</f>
        <v>545.33789999999999</v>
      </c>
      <c r="DG39" s="18">
        <v>492</v>
      </c>
      <c r="DH39" s="20"/>
      <c r="DI39" s="59">
        <f>DI37*29.43%</f>
        <v>542.39490000000001</v>
      </c>
      <c r="DJ39" s="18">
        <v>492</v>
      </c>
      <c r="DK39" s="20"/>
      <c r="DL39" s="19"/>
      <c r="DM39" s="19"/>
      <c r="DN39" s="59">
        <f>DN37*29.43%</f>
        <v>539.45190000000002</v>
      </c>
      <c r="DO39" s="18">
        <v>490</v>
      </c>
      <c r="DP39" s="20"/>
      <c r="DQ39" s="59">
        <f>DQ37*29.43%</f>
        <v>539.45190000000002</v>
      </c>
      <c r="DR39" s="18">
        <v>494</v>
      </c>
      <c r="DS39" s="20"/>
      <c r="DT39" s="59">
        <f>DT37*29.43%</f>
        <v>538.27470000000005</v>
      </c>
      <c r="DU39" s="18">
        <v>500</v>
      </c>
      <c r="DV39" s="20"/>
      <c r="DW39" s="59">
        <f>DW37*29.43%</f>
        <v>535.33169999999996</v>
      </c>
      <c r="DX39" s="18">
        <v>503</v>
      </c>
      <c r="DY39" s="20"/>
      <c r="DZ39" s="59">
        <f>DZ37*29.43%</f>
        <v>532.97730000000001</v>
      </c>
      <c r="EA39" s="18">
        <v>509</v>
      </c>
      <c r="EB39" s="20"/>
      <c r="EC39" s="59">
        <f>EC37*29.43%</f>
        <v>530.03430000000003</v>
      </c>
      <c r="ED39" s="18">
        <v>503</v>
      </c>
      <c r="EE39" s="20"/>
      <c r="EF39" s="19"/>
      <c r="EG39" s="59">
        <f>EG37*29.43%</f>
        <v>527.09130000000005</v>
      </c>
      <c r="EH39" s="18">
        <v>503</v>
      </c>
      <c r="EI39" s="20"/>
      <c r="EJ39" s="59">
        <f>EJ37*29.43%</f>
        <v>524.14830000000006</v>
      </c>
      <c r="EK39" s="18">
        <v>503</v>
      </c>
      <c r="EL39" s="20"/>
      <c r="EM39" s="59">
        <f>EM37*29.43%</f>
        <v>522.38250000000005</v>
      </c>
      <c r="EN39" s="18">
        <v>514</v>
      </c>
      <c r="EO39" s="20"/>
      <c r="EP39" s="59">
        <f>EP37*29.43%</f>
        <v>519.43950000000007</v>
      </c>
      <c r="EQ39" s="18">
        <v>508</v>
      </c>
      <c r="ER39" s="20"/>
      <c r="ES39" s="59">
        <f>ES37*29.43%</f>
        <v>516.49649999999997</v>
      </c>
      <c r="ET39" s="18">
        <v>53</v>
      </c>
      <c r="EU39" s="20"/>
      <c r="EV39" s="59">
        <f>EV37*29.43%</f>
        <v>513.55349999999999</v>
      </c>
      <c r="EW39" s="18">
        <v>468</v>
      </c>
      <c r="EX39" s="20"/>
      <c r="EY39" s="59">
        <f>EY37*29.43%</f>
        <v>501.78149999999999</v>
      </c>
      <c r="EZ39" s="18">
        <v>439</v>
      </c>
      <c r="FA39" s="20"/>
      <c r="FB39" s="59">
        <f>FB37*29.43%</f>
        <v>510.6105</v>
      </c>
      <c r="FC39" s="18">
        <v>473</v>
      </c>
      <c r="FD39" s="20"/>
      <c r="FE39" s="59">
        <f>FE37*29.43%</f>
        <v>507.66750000000002</v>
      </c>
      <c r="FF39" s="18">
        <v>472</v>
      </c>
      <c r="FG39" s="20"/>
      <c r="FH39" s="59">
        <f>FH37*29.43%</f>
        <v>531.2115</v>
      </c>
      <c r="FI39" s="18">
        <v>457</v>
      </c>
      <c r="FJ39" s="20"/>
      <c r="FK39" s="19"/>
      <c r="FL39" s="19"/>
      <c r="FM39" s="19"/>
      <c r="FN39" s="19"/>
      <c r="FO39" s="59">
        <f>FO37*29.43%</f>
        <v>386.71019999999999</v>
      </c>
      <c r="FP39" s="18">
        <v>379</v>
      </c>
      <c r="FQ39" s="20"/>
      <c r="FR39" s="59">
        <f>FR37*29.43%</f>
        <v>387.59309999999999</v>
      </c>
      <c r="FS39" s="18">
        <v>366</v>
      </c>
      <c r="FT39" s="20"/>
      <c r="FU39" s="59">
        <f>FU37*29.43%</f>
        <v>378.76409999999998</v>
      </c>
      <c r="FV39" s="18">
        <v>357</v>
      </c>
      <c r="FW39" s="20"/>
      <c r="FX39" s="19"/>
      <c r="FY39" s="59">
        <f>FY37*29.43%</f>
        <v>389.06459999999998</v>
      </c>
      <c r="FZ39" s="18">
        <v>384</v>
      </c>
      <c r="GA39" s="20"/>
      <c r="GB39" s="59">
        <f>GB37*29.43%</f>
        <v>395.83350000000002</v>
      </c>
      <c r="GC39" s="18">
        <v>370</v>
      </c>
      <c r="GD39" s="20"/>
      <c r="GE39" s="19"/>
      <c r="GF39" s="59">
        <f>GF37*29.43%</f>
        <v>414.08010000000002</v>
      </c>
      <c r="GG39" s="18">
        <v>372</v>
      </c>
      <c r="GH39" s="20"/>
      <c r="GI39" s="59">
        <f>GI37*29.43%</f>
        <v>419.67180000000002</v>
      </c>
      <c r="GJ39" s="18">
        <v>384</v>
      </c>
      <c r="GK39" s="20"/>
      <c r="GL39" s="59">
        <f>GL37*29.43%</f>
        <v>430.85520000000002</v>
      </c>
      <c r="GM39" s="18">
        <v>391</v>
      </c>
      <c r="GN39" s="20"/>
      <c r="GO39" s="59">
        <f>GO37*29.43%</f>
        <v>443.51010000000002</v>
      </c>
      <c r="GP39" s="18">
        <v>401</v>
      </c>
      <c r="GQ39" s="20"/>
      <c r="GR39" s="59">
        <f>GR37*29.43%</f>
        <v>450.279</v>
      </c>
      <c r="GS39" s="18">
        <v>400</v>
      </c>
      <c r="GT39" s="20"/>
      <c r="GU39" s="59">
        <f>GU37*29.43%</f>
        <v>457.04790000000003</v>
      </c>
      <c r="GV39" s="18">
        <v>390</v>
      </c>
      <c r="GW39" s="20"/>
      <c r="GX39" s="19"/>
      <c r="GY39" s="59">
        <f>GY37*29.43%</f>
        <v>460.87380000000002</v>
      </c>
      <c r="GZ39" s="18">
        <v>383</v>
      </c>
      <c r="HA39" s="20"/>
      <c r="HB39" s="59">
        <f>HB37*29.43%</f>
        <v>464.69970000000001</v>
      </c>
      <c r="HC39" s="18">
        <v>389</v>
      </c>
      <c r="HD39" s="20"/>
      <c r="HE39" s="59">
        <f>HE37*29.43%</f>
        <v>461.75670000000002</v>
      </c>
      <c r="HF39" s="18">
        <v>388</v>
      </c>
      <c r="HG39" s="20"/>
      <c r="HH39" s="59">
        <f>HH37*29.43%</f>
        <v>461.75670000000002</v>
      </c>
      <c r="HI39" s="18">
        <v>388</v>
      </c>
      <c r="HJ39" s="20"/>
      <c r="HK39" s="59">
        <f>HK37*29.43%</f>
        <v>465.58260000000001</v>
      </c>
      <c r="HL39" s="18">
        <v>393</v>
      </c>
      <c r="HM39" s="20"/>
      <c r="HN39" s="59">
        <f>HN37*29.43%</f>
        <v>462.63960000000003</v>
      </c>
      <c r="HO39" s="18">
        <v>391</v>
      </c>
      <c r="HP39" s="20"/>
      <c r="HQ39" s="19"/>
      <c r="HR39" s="59">
        <f>HR37*29.43%</f>
        <v>459.69659999999999</v>
      </c>
      <c r="HS39" s="18">
        <v>399</v>
      </c>
      <c r="HT39" s="20"/>
      <c r="HU39" s="59">
        <f>HU37*29.43%</f>
        <v>450.86759999999998</v>
      </c>
      <c r="HV39" s="18">
        <v>394</v>
      </c>
      <c r="HW39" s="20"/>
      <c r="HX39" s="59">
        <f>HX37*29.43%</f>
        <v>464.11110000000002</v>
      </c>
      <c r="HY39" s="18">
        <v>397</v>
      </c>
      <c r="HZ39" s="20"/>
      <c r="IA39" s="59">
        <f>IA37*29.43%</f>
        <v>462.63960000000003</v>
      </c>
      <c r="IB39" s="18">
        <v>405</v>
      </c>
      <c r="IC39" s="20"/>
      <c r="ID39" s="59">
        <f>ID37*29.43%</f>
        <v>462.34530000000001</v>
      </c>
      <c r="IE39" s="18">
        <v>409</v>
      </c>
      <c r="IF39" s="20"/>
      <c r="IG39" s="59">
        <f>IG37*29.43%</f>
        <v>462.05099999999999</v>
      </c>
      <c r="IH39" s="18">
        <v>417</v>
      </c>
      <c r="II39" s="20"/>
      <c r="IJ39" s="19"/>
      <c r="IK39" s="59">
        <f>IK37*29.43%</f>
        <v>482.35770000000002</v>
      </c>
      <c r="IL39" s="18">
        <v>415</v>
      </c>
      <c r="IM39" s="20"/>
      <c r="IN39" s="59">
        <f>IN37*29.43%</f>
        <v>482.0634</v>
      </c>
      <c r="IO39" s="18">
        <v>423</v>
      </c>
      <c r="IP39" s="20"/>
      <c r="IQ39" s="59">
        <f>IQ37*29.43%</f>
        <v>481.76910000000004</v>
      </c>
      <c r="IR39" s="18">
        <v>421</v>
      </c>
      <c r="IS39" s="20"/>
      <c r="IT39" s="59">
        <f>IT37*29.43%</f>
        <v>481.47480000000002</v>
      </c>
      <c r="IU39" s="18">
        <v>434</v>
      </c>
      <c r="IV39" s="20"/>
      <c r="IW39" s="59">
        <f>IW37*29.43%</f>
        <v>482.65199999999999</v>
      </c>
      <c r="IX39" s="18">
        <v>438</v>
      </c>
      <c r="IY39" s="20"/>
      <c r="IZ39" s="59">
        <f>IZ37*29.43%</f>
        <v>482.35770000000002</v>
      </c>
      <c r="JA39" s="18">
        <v>434</v>
      </c>
      <c r="JB39" s="20"/>
      <c r="JC39" s="19"/>
      <c r="JD39" s="59">
        <f>JD37*29.43%</f>
        <v>482.35770000000002</v>
      </c>
      <c r="JE39" s="18">
        <v>434</v>
      </c>
      <c r="JF39" s="20"/>
      <c r="JG39" s="59">
        <f>JG37*29.43%</f>
        <v>479.41469999999998</v>
      </c>
      <c r="JH39" s="18">
        <v>441</v>
      </c>
      <c r="JI39" s="20"/>
      <c r="JJ39" s="59">
        <f>JJ37*29.43%</f>
        <v>479.12040000000002</v>
      </c>
      <c r="JK39" s="18">
        <v>447</v>
      </c>
      <c r="JL39" s="20"/>
      <c r="JM39" s="59">
        <f>JM37*29.43%</f>
        <v>478.8261</v>
      </c>
      <c r="JN39" s="18">
        <v>444</v>
      </c>
      <c r="JO39" s="20"/>
      <c r="JP39" s="59">
        <f>JP37*29.43%</f>
        <v>478.53180000000003</v>
      </c>
      <c r="JQ39" s="18">
        <v>451</v>
      </c>
      <c r="JR39" s="20"/>
      <c r="JS39" s="59">
        <f>JS37*29.43%</f>
        <v>478.23750000000001</v>
      </c>
      <c r="JT39" s="18">
        <v>455</v>
      </c>
      <c r="JU39" s="20"/>
      <c r="JV39" s="19"/>
      <c r="JW39" s="59">
        <f>JW37*29.43%</f>
        <v>480.88620000000003</v>
      </c>
      <c r="JX39" s="18">
        <v>450</v>
      </c>
      <c r="JY39" s="20"/>
      <c r="JZ39" s="59">
        <f>JZ37*29.43%</f>
        <v>483.53489999999999</v>
      </c>
      <c r="KA39" s="18">
        <v>453</v>
      </c>
      <c r="KB39" s="20"/>
      <c r="KC39" s="59">
        <f>KC37*29.43%</f>
        <v>498.24990000000003</v>
      </c>
      <c r="KD39" s="18">
        <v>449</v>
      </c>
      <c r="KE39" s="20"/>
      <c r="KF39" s="59">
        <f>KF37*29.43%</f>
        <v>500.89859999999999</v>
      </c>
      <c r="KG39" s="18">
        <v>457</v>
      </c>
      <c r="KH39" s="20"/>
      <c r="KI39" s="59">
        <f>KI37*29.43%</f>
        <v>503.54730000000001</v>
      </c>
      <c r="KJ39" s="18">
        <v>459</v>
      </c>
      <c r="KK39" s="20"/>
      <c r="KL39" s="59">
        <f>KL37*29.43%</f>
        <v>506.19600000000003</v>
      </c>
      <c r="KM39" s="18">
        <v>458</v>
      </c>
      <c r="KN39" s="20"/>
      <c r="KO39" s="19"/>
      <c r="KP39" s="59">
        <f>KP37*29.43%</f>
        <v>507.66750000000002</v>
      </c>
      <c r="KQ39" s="18">
        <v>459</v>
      </c>
      <c r="KR39" s="20"/>
      <c r="KS39" s="59">
        <f>KS37*29.43%</f>
        <v>510.31620000000004</v>
      </c>
      <c r="KT39" s="18">
        <v>458</v>
      </c>
      <c r="KU39" s="20"/>
      <c r="KV39" s="59">
        <f>KV37*29.43%</f>
        <v>507.3732</v>
      </c>
      <c r="KW39" s="18">
        <v>468</v>
      </c>
      <c r="KX39" s="20"/>
      <c r="KY39" s="59">
        <f>KY37*29.43%</f>
        <v>504.43020000000001</v>
      </c>
      <c r="KZ39" s="18">
        <v>438</v>
      </c>
      <c r="LA39" s="20"/>
      <c r="LB39" s="59">
        <f>LB37*29.43%</f>
        <v>501.48720000000003</v>
      </c>
      <c r="LC39" s="18">
        <v>429</v>
      </c>
      <c r="LD39" s="20"/>
      <c r="LE39" s="59">
        <f>LE37*29.43%</f>
        <v>498.54419999999999</v>
      </c>
      <c r="LF39" s="18">
        <v>442</v>
      </c>
      <c r="LG39" s="20"/>
      <c r="LH39" s="59">
        <f>LH37*29.43%</f>
        <v>492.65820000000002</v>
      </c>
      <c r="LI39" s="18">
        <v>431</v>
      </c>
      <c r="LJ39" s="20"/>
      <c r="LK39" s="59">
        <f>LK37*29.43%</f>
        <v>489.71519999999998</v>
      </c>
      <c r="LL39" s="18">
        <v>442</v>
      </c>
      <c r="LM39" s="20"/>
      <c r="LN39" s="19"/>
      <c r="LO39" s="19"/>
      <c r="LP39" s="19"/>
      <c r="LQ39" s="19"/>
      <c r="LR39" s="19"/>
      <c r="LS39" s="19"/>
      <c r="LT39" s="59">
        <f>LT37*29.43%</f>
        <v>426.44069999999999</v>
      </c>
      <c r="LU39" s="18">
        <v>424</v>
      </c>
      <c r="LV39" s="20"/>
      <c r="LW39" s="59">
        <f>LW37*29.43%</f>
        <v>425.26350000000002</v>
      </c>
      <c r="LX39" s="18">
        <v>398</v>
      </c>
      <c r="LY39" s="20"/>
      <c r="LZ39" s="59">
        <f>LZ37*29.43%</f>
        <v>419.3775</v>
      </c>
      <c r="MA39" s="18">
        <v>232</v>
      </c>
      <c r="MB39" s="20"/>
      <c r="MC39" s="59">
        <f>MC37*29.43%</f>
        <v>433.20960000000002</v>
      </c>
      <c r="MD39" s="18">
        <v>399</v>
      </c>
      <c r="ME39" s="20"/>
      <c r="MF39" s="59">
        <f>MF37*29.43%</f>
        <v>440.27280000000002</v>
      </c>
      <c r="MG39" s="18">
        <v>414</v>
      </c>
      <c r="MH39" s="20"/>
      <c r="MI39" s="59">
        <f>MI37*29.43%</f>
        <v>442.03860000000003</v>
      </c>
      <c r="MJ39" s="18">
        <v>424</v>
      </c>
      <c r="MK39" s="20"/>
      <c r="ML39" s="19"/>
      <c r="MM39" s="59">
        <f>MM37*29.43%</f>
        <v>454.10489999999999</v>
      </c>
      <c r="MN39" s="18">
        <v>425</v>
      </c>
      <c r="MO39" s="20"/>
      <c r="MP39" s="59">
        <f>MP37*29.43%</f>
        <v>467.93700000000001</v>
      </c>
      <c r="MQ39" s="18">
        <v>451</v>
      </c>
      <c r="MR39" s="20"/>
      <c r="MS39" s="59">
        <f>MS37*29.43%</f>
        <v>469.99709999999999</v>
      </c>
      <c r="MT39" s="18">
        <v>444</v>
      </c>
      <c r="MU39" s="20"/>
      <c r="MV39" s="59">
        <f>MV37*29.43%</f>
        <v>467.05410000000001</v>
      </c>
      <c r="MW39" s="18">
        <v>197</v>
      </c>
      <c r="MX39" s="20"/>
      <c r="MY39" s="59">
        <f>MY37*29.43%</f>
        <v>464.11110000000002</v>
      </c>
      <c r="MZ39" s="18">
        <v>427</v>
      </c>
      <c r="NA39" s="20"/>
      <c r="NB39" s="59">
        <f>NB37*29.43%</f>
        <v>465.87690000000003</v>
      </c>
      <c r="NC39" s="18">
        <v>427</v>
      </c>
      <c r="ND39" s="20"/>
      <c r="NE39" s="19"/>
      <c r="NF39" s="59">
        <f>NF37*29.43%</f>
        <v>478.23750000000001</v>
      </c>
      <c r="NG39" s="18">
        <v>441</v>
      </c>
      <c r="NH39" s="20"/>
      <c r="NI39" s="59">
        <f>NI37*29.43%</f>
        <v>481.47480000000002</v>
      </c>
      <c r="NJ39" s="18">
        <v>440</v>
      </c>
      <c r="NK39" s="20"/>
      <c r="NL39" s="59">
        <f>NL37*29.43%</f>
        <v>491.48099999999999</v>
      </c>
      <c r="NM39" s="18">
        <v>449</v>
      </c>
      <c r="NN39" s="20"/>
      <c r="NO39" s="59">
        <f>NO37*29.43%</f>
        <v>488.53800000000001</v>
      </c>
      <c r="NP39" s="18">
        <v>454</v>
      </c>
      <c r="NQ39" s="20"/>
      <c r="NR39" s="59">
        <f>NR37*29.43%</f>
        <v>485.59500000000003</v>
      </c>
      <c r="NS39" s="18">
        <v>458</v>
      </c>
      <c r="NT39" s="20"/>
      <c r="NU39" s="59">
        <f>NU37*29.43%</f>
        <v>490.30380000000002</v>
      </c>
      <c r="NV39" s="18">
        <v>455</v>
      </c>
      <c r="NW39" s="20"/>
      <c r="NX39" s="19"/>
      <c r="NY39" s="59">
        <f>NY37*29.43%</f>
        <v>480.88620000000003</v>
      </c>
      <c r="NZ39" s="18">
        <v>430</v>
      </c>
      <c r="OA39" s="20"/>
      <c r="OB39" s="59">
        <f>OB37*29.43%</f>
        <v>475.00020000000001</v>
      </c>
      <c r="OC39" s="18">
        <v>434</v>
      </c>
      <c r="OD39" s="20"/>
      <c r="OE39" s="59">
        <f>OE37*29.43%</f>
        <v>469.11419999999998</v>
      </c>
      <c r="OF39" s="18">
        <v>444</v>
      </c>
      <c r="OG39" s="20"/>
      <c r="OH39" s="59">
        <f>OH37*29.43%</f>
        <v>470.88</v>
      </c>
      <c r="OI39" s="18">
        <v>429</v>
      </c>
      <c r="OJ39" s="20"/>
      <c r="OK39" s="59">
        <f>OK37*29.43%</f>
        <v>472.64580000000001</v>
      </c>
      <c r="OL39" s="18">
        <v>417</v>
      </c>
      <c r="OM39" s="20"/>
      <c r="ON39" s="59">
        <f>ON37*29.43%</f>
        <v>480.88620000000003</v>
      </c>
      <c r="OO39" s="18">
        <v>413</v>
      </c>
      <c r="OP39" s="20"/>
      <c r="OQ39" s="19"/>
      <c r="OR39" s="59">
        <f>OR37*29.43%</f>
        <v>479.41469999999998</v>
      </c>
      <c r="OS39" s="18">
        <v>400</v>
      </c>
      <c r="OT39" s="20"/>
      <c r="OU39" s="59">
        <f>OU37*29.43%</f>
        <v>477.06029999999998</v>
      </c>
      <c r="OV39" s="18">
        <v>429</v>
      </c>
      <c r="OW39" s="20"/>
      <c r="OX39" s="59">
        <f>OX37*29.43%</f>
        <v>474.1173</v>
      </c>
      <c r="OY39" s="18">
        <v>410</v>
      </c>
      <c r="OZ39" s="20"/>
      <c r="PA39" s="59">
        <f>PA37*29.43%</f>
        <v>471.17430000000002</v>
      </c>
      <c r="PB39" s="18">
        <v>401</v>
      </c>
      <c r="PC39" s="20"/>
      <c r="PD39" s="59">
        <f>PD37*29.43%</f>
        <v>475.00020000000001</v>
      </c>
      <c r="PE39" s="18">
        <v>407</v>
      </c>
      <c r="PF39" s="20"/>
      <c r="PG39" s="59">
        <f>PG37*29.43%</f>
        <v>478.8261</v>
      </c>
      <c r="PH39" s="18">
        <v>392</v>
      </c>
      <c r="PI39" s="20"/>
      <c r="PJ39" s="19"/>
      <c r="PK39" s="59">
        <f>PK37*29.43%</f>
        <v>460.87380000000002</v>
      </c>
      <c r="PL39" s="18">
        <v>395</v>
      </c>
      <c r="PM39" s="20"/>
      <c r="PN39" s="59">
        <f>PN37*29.43%</f>
        <v>455.57640000000004</v>
      </c>
      <c r="PO39" s="18">
        <v>399</v>
      </c>
      <c r="PP39" s="20"/>
      <c r="PQ39" s="59">
        <f>PQ37*29.43%</f>
        <v>449.69040000000001</v>
      </c>
      <c r="PR39" s="18">
        <v>401</v>
      </c>
      <c r="PS39" s="20"/>
      <c r="PT39" s="59">
        <f>PT37*29.43%</f>
        <v>443.80439999999999</v>
      </c>
      <c r="PU39" s="18">
        <v>396</v>
      </c>
      <c r="PV39" s="20"/>
      <c r="PW39" s="59">
        <f>PW37*29.43%</f>
        <v>444.68729999999999</v>
      </c>
      <c r="PX39" s="18">
        <v>391</v>
      </c>
      <c r="PY39" s="20"/>
      <c r="PZ39" s="59">
        <f>PZ37*29.43%</f>
        <v>445.5702</v>
      </c>
      <c r="QA39" s="18">
        <v>395</v>
      </c>
      <c r="QB39" s="20"/>
      <c r="QC39" s="19"/>
      <c r="QD39" s="59">
        <f>QD37*29.43%</f>
        <v>447.9246</v>
      </c>
      <c r="QE39" s="18">
        <v>407</v>
      </c>
      <c r="QF39" s="20"/>
      <c r="QG39" s="59">
        <f>QG37*29.43%</f>
        <v>442.62720000000002</v>
      </c>
      <c r="QH39" s="18">
        <v>406</v>
      </c>
      <c r="QI39" s="20"/>
      <c r="QJ39" s="59">
        <f>QJ37*29.43%</f>
        <v>446.45310000000001</v>
      </c>
      <c r="QK39" s="18">
        <v>413</v>
      </c>
      <c r="QL39" s="20"/>
      <c r="QM39" s="59">
        <f>QM37*29.43%</f>
        <v>447.33600000000001</v>
      </c>
      <c r="QN39" s="18">
        <v>413</v>
      </c>
      <c r="QO39" s="20"/>
      <c r="QP39" s="59">
        <f>QP37*29.43%</f>
        <v>448.21890000000002</v>
      </c>
      <c r="QQ39" s="18">
        <v>420</v>
      </c>
      <c r="QR39" s="20"/>
      <c r="QS39" s="59">
        <f>QS37*29.43%</f>
        <v>449.10180000000003</v>
      </c>
      <c r="QT39" s="18">
        <v>426</v>
      </c>
      <c r="QU39" s="20"/>
      <c r="QV39" s="19"/>
      <c r="QW39" s="59">
        <f>QW37*29.43%</f>
        <v>452.33910000000003</v>
      </c>
      <c r="QX39" s="18">
        <v>412</v>
      </c>
      <c r="QY39" s="20"/>
      <c r="QZ39" s="59">
        <f>QZ37*29.43%</f>
        <v>452.92770000000002</v>
      </c>
      <c r="RA39" s="18">
        <v>417</v>
      </c>
      <c r="RB39" s="20"/>
      <c r="RC39" s="19"/>
      <c r="RD39" s="59">
        <f>RD37*29.43%</f>
        <v>446.45310000000001</v>
      </c>
      <c r="RE39" s="18">
        <v>398</v>
      </c>
      <c r="RF39" s="20"/>
      <c r="RG39" s="59">
        <f>RG37*29.43%</f>
        <v>450.279</v>
      </c>
      <c r="RH39" s="18">
        <v>417</v>
      </c>
      <c r="RI39" s="20"/>
      <c r="RJ39" s="59">
        <f>RJ37*29.43%</f>
        <v>444.39300000000003</v>
      </c>
      <c r="RK39" s="18">
        <v>366</v>
      </c>
      <c r="RL39" s="20"/>
      <c r="RM39" s="19"/>
      <c r="RN39" s="59">
        <f>RN37*29.43%</f>
        <v>442.92150000000004</v>
      </c>
      <c r="RO39" s="18">
        <v>469</v>
      </c>
      <c r="RP39" s="20"/>
      <c r="RQ39" s="59">
        <f>RQ37*29.43%</f>
        <v>440.56709999999998</v>
      </c>
      <c r="RR39" s="18">
        <v>387</v>
      </c>
      <c r="RS39" s="20"/>
      <c r="RT39" s="59">
        <f>RT37*29.43%</f>
        <v>440.27280000000002</v>
      </c>
      <c r="RU39" s="18">
        <v>392</v>
      </c>
      <c r="RV39" s="20"/>
      <c r="RW39" s="59">
        <f>RW37*29.43%</f>
        <v>441.15570000000002</v>
      </c>
      <c r="RX39" s="18">
        <v>389</v>
      </c>
      <c r="RY39" s="20"/>
      <c r="RZ39" s="59">
        <f>RZ37*29.43%</f>
        <v>439.9785</v>
      </c>
      <c r="SA39" s="18">
        <v>387</v>
      </c>
      <c r="SB39" s="20"/>
      <c r="SC39" s="59">
        <f>SC37*29.43%</f>
        <v>441.74430000000001</v>
      </c>
      <c r="SD39" s="18">
        <v>388</v>
      </c>
      <c r="SE39" s="20"/>
      <c r="SF39" s="59">
        <f>SF37*29.43%</f>
        <v>445.5702</v>
      </c>
      <c r="SG39" s="18">
        <v>347</v>
      </c>
      <c r="SH39" s="20"/>
      <c r="SI39" s="59">
        <f>SI37*29.43%</f>
        <v>447.04169999999999</v>
      </c>
      <c r="SJ39" s="18">
        <v>378</v>
      </c>
      <c r="SK39" s="20"/>
      <c r="SL39" s="59">
        <f>SL37*29.43%</f>
        <v>430.26659999999998</v>
      </c>
      <c r="SM39" s="18">
        <v>369</v>
      </c>
      <c r="SN39" s="20"/>
      <c r="SO39" s="59">
        <f>SO37*29.43%</f>
        <v>428.79509999999999</v>
      </c>
      <c r="SP39" s="18">
        <v>355</v>
      </c>
      <c r="SQ39" s="20"/>
      <c r="SR39" s="19"/>
      <c r="SS39" s="19"/>
      <c r="ST39" s="59">
        <f>ST37*29.43%</f>
        <v>370.52370000000002</v>
      </c>
      <c r="SU39" s="18">
        <v>299</v>
      </c>
      <c r="SV39" s="20"/>
      <c r="SW39" s="59">
        <f>SW37*29.43%</f>
        <v>371.99520000000001</v>
      </c>
      <c r="SX39" s="18">
        <v>318</v>
      </c>
      <c r="SY39" s="20"/>
      <c r="SZ39" s="59">
        <f>SZ37*29.43%</f>
        <v>372.87810000000002</v>
      </c>
      <c r="TA39" s="18">
        <v>360</v>
      </c>
      <c r="TB39" s="20"/>
      <c r="TC39" s="59">
        <f>TC37*29.43%</f>
        <v>373.76100000000002</v>
      </c>
      <c r="TD39" s="18">
        <v>367</v>
      </c>
      <c r="TE39" s="20"/>
      <c r="TF39" s="59">
        <f>TF37*29.43%</f>
        <v>375.52679999999998</v>
      </c>
      <c r="TG39" s="18">
        <v>382</v>
      </c>
      <c r="TH39" s="20"/>
      <c r="TI39" s="59">
        <f>TI37*29.43%</f>
        <v>386.41590000000002</v>
      </c>
      <c r="TJ39" s="18">
        <v>392</v>
      </c>
      <c r="TK39" s="20"/>
      <c r="TL39" s="59">
        <f>TL37*29.43%</f>
        <v>389.35890000000001</v>
      </c>
      <c r="TM39" s="18">
        <v>386</v>
      </c>
      <c r="TN39" s="20"/>
      <c r="TO39" s="59">
        <f>TO37*29.43%</f>
        <v>400.83660000000003</v>
      </c>
      <c r="TP39" s="18">
        <v>389</v>
      </c>
      <c r="TQ39" s="20"/>
      <c r="TR39" s="19"/>
      <c r="TS39" s="59">
        <f>TS37*29.43%</f>
        <v>423.20339999999999</v>
      </c>
      <c r="TT39" s="18">
        <v>400</v>
      </c>
      <c r="TU39" s="20"/>
      <c r="TV39" s="59">
        <f>TV37*29.43%</f>
        <v>431.14949999999999</v>
      </c>
      <c r="TW39" s="18">
        <v>406</v>
      </c>
      <c r="TX39" s="20"/>
      <c r="TY39" s="59">
        <f>TY37*29.43%</f>
        <v>444.09870000000001</v>
      </c>
      <c r="TZ39" s="18">
        <v>391</v>
      </c>
      <c r="UA39" s="20"/>
      <c r="UB39" s="59">
        <f>UB37*29.43%</f>
        <v>446.74740000000003</v>
      </c>
      <c r="UC39" s="18">
        <v>398</v>
      </c>
      <c r="UD39" s="20"/>
      <c r="UE39" s="59">
        <f>UE37*29.43%</f>
        <v>449.39609999999999</v>
      </c>
      <c r="UF39" s="18">
        <v>402</v>
      </c>
      <c r="UG39" s="20"/>
      <c r="UH39" s="59">
        <f>UH37*29.43%</f>
        <v>452.04480000000001</v>
      </c>
      <c r="UI39" s="18">
        <v>398</v>
      </c>
      <c r="UJ39" s="20"/>
      <c r="UK39" s="19"/>
      <c r="UL39" s="19"/>
      <c r="UM39" s="59">
        <f>UM37*29.43%</f>
        <v>446.15879999999999</v>
      </c>
      <c r="UN39" s="18">
        <v>384</v>
      </c>
      <c r="UO39" s="20"/>
      <c r="UP39" s="59">
        <f>UP37*29.43%</f>
        <v>448.8075</v>
      </c>
      <c r="UQ39" s="18">
        <v>398</v>
      </c>
      <c r="UR39" s="20"/>
      <c r="US39" s="59">
        <f>US37*29.43%</f>
        <v>445.86450000000002</v>
      </c>
      <c r="UT39" s="18">
        <v>400</v>
      </c>
      <c r="UU39" s="20"/>
      <c r="UV39" s="59">
        <f>UV37*29.43%</f>
        <v>448.51319999999998</v>
      </c>
      <c r="UW39" s="18">
        <v>397</v>
      </c>
      <c r="UX39" s="20"/>
      <c r="UY39" s="59">
        <f>UY37*29.43%</f>
        <v>451.1619</v>
      </c>
      <c r="UZ39" s="18">
        <v>388</v>
      </c>
      <c r="VA39" s="20"/>
      <c r="VB39" s="19"/>
      <c r="VC39" s="59">
        <f>VC37*29.43%</f>
        <v>446.74740000000003</v>
      </c>
      <c r="VD39" s="18">
        <v>389</v>
      </c>
      <c r="VE39" s="20"/>
      <c r="VF39" s="59">
        <f>VF37*29.43%</f>
        <v>449.39609999999999</v>
      </c>
      <c r="VG39" s="18">
        <v>390</v>
      </c>
      <c r="VH39" s="20"/>
      <c r="VI39" s="59">
        <f>VI37*29.43%</f>
        <v>446.45310000000001</v>
      </c>
      <c r="VJ39" s="18">
        <v>395</v>
      </c>
      <c r="VK39" s="20"/>
      <c r="VL39" s="59">
        <f>VL37*29.43%</f>
        <v>447.04169999999999</v>
      </c>
      <c r="VM39" s="18">
        <v>386</v>
      </c>
      <c r="VN39" s="20"/>
      <c r="VO39" s="59">
        <f>VO37*29.43%</f>
        <v>442.62720000000002</v>
      </c>
      <c r="VP39" s="18">
        <v>390</v>
      </c>
      <c r="VQ39" s="20"/>
      <c r="VR39" s="59">
        <f>VR37*29.43%</f>
        <v>443.80439999999999</v>
      </c>
      <c r="VS39" s="18">
        <v>387</v>
      </c>
      <c r="VT39" s="20"/>
      <c r="VU39" s="19"/>
      <c r="VV39" s="19"/>
      <c r="VW39" s="59">
        <f>VW37*29.43%</f>
        <v>438.50700000000001</v>
      </c>
      <c r="VX39" s="18">
        <v>368</v>
      </c>
      <c r="VY39" s="20"/>
      <c r="VZ39" s="59">
        <f>VZ37*29.43%</f>
        <v>438.21269999999998</v>
      </c>
      <c r="WA39" s="18">
        <v>361</v>
      </c>
      <c r="WB39" s="20"/>
      <c r="WC39" s="59">
        <f>WC37*29.43%</f>
        <v>435.2697</v>
      </c>
      <c r="WD39" s="18">
        <v>365</v>
      </c>
      <c r="WE39" s="20"/>
      <c r="WF39" s="59">
        <f>WF37*29.43%</f>
        <v>436.44690000000003</v>
      </c>
      <c r="WG39" s="18">
        <v>362</v>
      </c>
      <c r="WH39" s="20"/>
      <c r="WI39" s="59">
        <f>WI37*29.43%</f>
        <v>433.50389999999999</v>
      </c>
      <c r="WJ39" s="18">
        <v>366</v>
      </c>
      <c r="WK39" s="20"/>
      <c r="WL39" s="59">
        <f>WL37*29.43%</f>
        <v>411.72570000000002</v>
      </c>
      <c r="WM39" s="18">
        <v>323</v>
      </c>
      <c r="WN39" s="20"/>
      <c r="WO39" s="59">
        <f>WO37*29.43%</f>
        <v>436.15260000000001</v>
      </c>
      <c r="WP39" s="18">
        <v>357</v>
      </c>
      <c r="WQ39" s="20"/>
      <c r="WR39" s="59">
        <f>WR37*29.43%</f>
        <v>433.20960000000002</v>
      </c>
      <c r="WS39" s="18">
        <v>367</v>
      </c>
      <c r="WT39" s="20"/>
      <c r="WU39" s="59">
        <f>WU37*29.43%</f>
        <v>430.26659999999998</v>
      </c>
      <c r="WV39" s="18">
        <v>359</v>
      </c>
      <c r="WW39" s="20"/>
      <c r="WX39" s="59">
        <f>WX37*29.43%</f>
        <v>432.0324</v>
      </c>
      <c r="WY39" s="18">
        <v>367</v>
      </c>
      <c r="WZ39" s="20"/>
      <c r="XA39" s="59">
        <f>XA37*29.43%</f>
        <v>434.97540000000004</v>
      </c>
      <c r="XB39" s="18">
        <v>362</v>
      </c>
      <c r="XC39" s="20"/>
      <c r="XD39" s="59">
        <f>XD37*29.43%</f>
        <v>437.6241</v>
      </c>
      <c r="XE39" s="18">
        <v>331</v>
      </c>
      <c r="XF39" s="20"/>
      <c r="XG39" s="19"/>
      <c r="XH39" s="59">
        <f>XH37*29.43%</f>
        <v>437.32980000000003</v>
      </c>
      <c r="XI39" s="18">
        <v>318</v>
      </c>
      <c r="XJ39" s="20"/>
      <c r="XK39" s="59">
        <f>XK37*29.43%</f>
        <v>437.03550000000001</v>
      </c>
      <c r="XL39" s="18">
        <v>309</v>
      </c>
      <c r="XM39" s="20"/>
      <c r="XN39" s="59">
        <f>XN37*29.43%</f>
        <v>431.14949999999999</v>
      </c>
      <c r="XO39" s="18">
        <v>297</v>
      </c>
      <c r="XP39" s="20"/>
      <c r="XQ39" s="59">
        <f>XQ37*29.43%</f>
        <v>360.51749999999998</v>
      </c>
      <c r="XR39" s="18">
        <v>301</v>
      </c>
      <c r="XS39" s="20"/>
      <c r="XT39" s="59">
        <f>XT37*29.43%</f>
        <v>363.75479999999999</v>
      </c>
      <c r="XU39" s="18">
        <v>297</v>
      </c>
      <c r="XV39" s="20"/>
      <c r="XW39" s="59">
        <f>XW37*29.43%</f>
        <v>366.40350000000001</v>
      </c>
      <c r="XX39" s="18">
        <v>292</v>
      </c>
      <c r="XY39" s="20"/>
      <c r="XZ39" s="59">
        <f>XZ37*29.43%</f>
        <v>366.40350000000001</v>
      </c>
      <c r="YA39" s="18">
        <v>242</v>
      </c>
      <c r="YB39" s="20"/>
      <c r="YC39" s="59">
        <f>YC37*29.43%</f>
        <v>363.46050000000002</v>
      </c>
      <c r="YD39" s="18">
        <v>279</v>
      </c>
      <c r="YE39" s="20"/>
      <c r="YF39" s="59">
        <f>YF37*29.43%</f>
        <v>366.10919999999999</v>
      </c>
      <c r="YG39" s="18">
        <v>291</v>
      </c>
      <c r="YH39" s="20"/>
      <c r="YI39" s="59">
        <f>YI37*29.43%</f>
        <v>368.75790000000001</v>
      </c>
      <c r="YJ39" s="18">
        <v>286</v>
      </c>
      <c r="YK39" s="20"/>
      <c r="YL39" s="59">
        <f>YL37*29.43%</f>
        <v>365.81490000000002</v>
      </c>
      <c r="YM39" s="18">
        <v>282</v>
      </c>
      <c r="YN39" s="20"/>
      <c r="YO39" s="59">
        <f>YO37*29.43%</f>
        <v>368.16930000000002</v>
      </c>
      <c r="YP39" s="18">
        <v>279</v>
      </c>
      <c r="YQ39" s="20"/>
      <c r="YR39" s="59">
        <f>YR37*29.43%</f>
        <v>370.52370000000002</v>
      </c>
      <c r="YS39" s="18">
        <v>289</v>
      </c>
      <c r="YT39" s="20"/>
      <c r="YU39" s="19"/>
      <c r="YV39" s="59">
        <f>YV37*29.43%</f>
        <v>372.87810000000002</v>
      </c>
      <c r="YW39" s="18">
        <v>280</v>
      </c>
      <c r="YX39" s="20"/>
      <c r="YY39" s="59">
        <f>YY37*29.43%</f>
        <v>372.5838</v>
      </c>
      <c r="YZ39" s="18">
        <v>288</v>
      </c>
      <c r="ZA39" s="20"/>
      <c r="ZB39" s="59">
        <f>ZB37*29.43%</f>
        <v>372.28950000000003</v>
      </c>
      <c r="ZC39" s="18">
        <v>287</v>
      </c>
      <c r="ZD39" s="20"/>
      <c r="ZE39" s="59">
        <f>ZE37*29.43%</f>
        <v>371.99520000000001</v>
      </c>
      <c r="ZF39" s="18">
        <v>296</v>
      </c>
      <c r="ZG39" s="20"/>
      <c r="ZH39" s="59">
        <f>ZH37*29.43%</f>
        <v>371.70089999999999</v>
      </c>
      <c r="ZI39" s="18">
        <v>285</v>
      </c>
      <c r="ZJ39" s="20"/>
      <c r="ZK39" s="59">
        <f>ZK37*29.43%</f>
        <v>371.40660000000003</v>
      </c>
      <c r="ZL39" s="18">
        <v>288</v>
      </c>
      <c r="ZM39" s="20"/>
      <c r="ZN39" s="59">
        <f>ZN37*29.43%</f>
        <v>371.40660000000003</v>
      </c>
      <c r="ZO39" s="18">
        <v>257</v>
      </c>
      <c r="ZP39" s="20"/>
      <c r="ZQ39" s="59">
        <f>ZQ37*29.43%</f>
        <v>372.28950000000003</v>
      </c>
      <c r="ZR39" s="18">
        <v>297</v>
      </c>
      <c r="ZS39" s="20"/>
      <c r="ZT39" s="59">
        <f>ZT37*29.43%</f>
        <v>376.11540000000002</v>
      </c>
      <c r="ZU39" s="18">
        <v>293</v>
      </c>
      <c r="ZV39" s="20"/>
      <c r="ZW39" s="59">
        <f>ZW37*29.43%</f>
        <v>378.76409999999998</v>
      </c>
      <c r="ZX39" s="18">
        <v>307</v>
      </c>
      <c r="ZY39" s="20"/>
      <c r="ZZ39" s="59">
        <f>ZZ37*29.43%</f>
        <v>378.46980000000002</v>
      </c>
      <c r="AAA39" s="18">
        <v>312</v>
      </c>
      <c r="AAB39" s="20"/>
      <c r="AAC39" s="59">
        <f>AAC37*29.43%</f>
        <v>384.06150000000002</v>
      </c>
      <c r="AAD39" s="18">
        <v>314</v>
      </c>
      <c r="AAE39" s="20"/>
      <c r="AAF39" s="59">
        <f>AAF37*29.43%</f>
        <v>385.23869999999999</v>
      </c>
      <c r="AAG39" s="18">
        <v>323</v>
      </c>
      <c r="AAH39" s="20"/>
      <c r="AAI39" s="19"/>
      <c r="AAJ39" s="59">
        <f>AAJ37*29.43%</f>
        <v>384.94440000000003</v>
      </c>
      <c r="AAK39" s="18">
        <v>305</v>
      </c>
      <c r="AAL39" s="20"/>
      <c r="AAM39" s="59">
        <f>AAM37*29.43%</f>
        <v>384.65010000000001</v>
      </c>
      <c r="AAN39" s="18">
        <v>295</v>
      </c>
      <c r="AAO39" s="20"/>
      <c r="AAP39" s="59">
        <f>AAP37*29.43%</f>
        <v>384.35579999999999</v>
      </c>
      <c r="AAQ39" s="18">
        <v>298</v>
      </c>
      <c r="AAR39" s="20"/>
      <c r="AAS39" s="59">
        <f>AAS37*29.43%</f>
        <v>384.06150000000002</v>
      </c>
      <c r="AAT39" s="18">
        <v>305</v>
      </c>
      <c r="AAU39" s="20"/>
      <c r="AAV39" s="59">
        <f>AAV37*29.43%</f>
        <v>383.7672</v>
      </c>
      <c r="AAW39" s="18">
        <v>308</v>
      </c>
      <c r="AAX39" s="20"/>
      <c r="AAY39" s="59">
        <f>AAY37*29.43%</f>
        <v>383.47289999999998</v>
      </c>
      <c r="AAZ39" s="18">
        <v>311</v>
      </c>
      <c r="ABA39" s="20"/>
      <c r="ABB39" s="19"/>
      <c r="ABC39" s="59">
        <f>ABC37*29.43%</f>
        <v>383.17860000000002</v>
      </c>
      <c r="ABD39" s="18">
        <v>304</v>
      </c>
      <c r="ABE39" s="20"/>
      <c r="ABF39" s="59">
        <f>ABF37*29.43%</f>
        <v>382.8843</v>
      </c>
      <c r="ABG39" s="18">
        <v>305</v>
      </c>
      <c r="ABH39" s="20"/>
      <c r="ABI39" s="59">
        <f>ABI37*29.43%</f>
        <v>382.59000000000003</v>
      </c>
      <c r="ABJ39" s="18">
        <v>311</v>
      </c>
      <c r="ABK39" s="20"/>
      <c r="ABL39" s="59">
        <f>ABL37*29.43%</f>
        <v>385.23869999999999</v>
      </c>
      <c r="ABM39" s="18">
        <v>317</v>
      </c>
      <c r="ABN39" s="20"/>
      <c r="ABO39" s="59">
        <f>ABO37*29.43%</f>
        <v>390.8304</v>
      </c>
      <c r="ABP39" s="18">
        <v>323</v>
      </c>
      <c r="ABQ39" s="20"/>
      <c r="ABR39" s="59">
        <f>ABR37*29.43%</f>
        <v>390.53610000000003</v>
      </c>
      <c r="ABS39" s="18">
        <v>317</v>
      </c>
      <c r="ABT39" s="20"/>
      <c r="ABU39" s="19"/>
      <c r="ABV39" s="59">
        <f>ABV37*29.43%</f>
        <v>390.24180000000001</v>
      </c>
      <c r="ABW39" s="18">
        <v>315</v>
      </c>
      <c r="ABX39" s="20"/>
      <c r="ABY39" s="59">
        <f>ABY37*29.43%</f>
        <v>389.94749999999999</v>
      </c>
      <c r="ABZ39" s="18">
        <v>321</v>
      </c>
      <c r="ACA39" s="20"/>
      <c r="ACB39" s="59">
        <f>ACB37*29.43%</f>
        <v>398.48220000000003</v>
      </c>
      <c r="ACC39" s="18">
        <v>329</v>
      </c>
      <c r="ACD39" s="20"/>
      <c r="ACE39" s="59">
        <f>ACE37*29.43%</f>
        <v>407.01690000000002</v>
      </c>
      <c r="ACF39" s="18">
        <v>339</v>
      </c>
      <c r="ACG39" s="20"/>
      <c r="ACH39" s="59">
        <f>ACH37*29.43%</f>
        <v>418.49459999999999</v>
      </c>
      <c r="ACI39" s="18">
        <v>350</v>
      </c>
      <c r="ACJ39" s="20"/>
      <c r="ACK39" s="59">
        <f>ACK37*29.43%</f>
        <v>421.14330000000001</v>
      </c>
      <c r="ACL39" s="18">
        <v>358</v>
      </c>
      <c r="ACM39" s="20"/>
      <c r="ACN39" s="19"/>
      <c r="ACO39" s="59">
        <f>ACO37*29.43%</f>
        <v>423.79200000000003</v>
      </c>
      <c r="ACP39" s="18">
        <v>353</v>
      </c>
      <c r="ACQ39" s="20"/>
      <c r="ACR39" s="59">
        <f>ACR37*29.43%</f>
        <v>429.38370000000003</v>
      </c>
      <c r="ACS39" s="18">
        <v>363</v>
      </c>
      <c r="ACT39" s="20"/>
      <c r="ACU39" s="59">
        <f>ACU37*29.43%</f>
        <v>434.97540000000004</v>
      </c>
      <c r="ACV39" s="18">
        <v>374</v>
      </c>
      <c r="ACW39" s="20"/>
      <c r="ACX39" s="59">
        <f>ACX37*29.43%</f>
        <v>447.9246</v>
      </c>
      <c r="ACY39" s="18">
        <v>441</v>
      </c>
      <c r="ACZ39" s="20"/>
      <c r="ADA39" s="59">
        <f>ADA37*29.43%</f>
        <v>461.16809999999998</v>
      </c>
      <c r="ADB39" s="18">
        <v>396</v>
      </c>
      <c r="ADC39" s="20"/>
      <c r="ADD39" s="59">
        <f>ADD37*29.43%</f>
        <v>473.23439999999999</v>
      </c>
      <c r="ADE39" s="18">
        <v>410</v>
      </c>
      <c r="ADF39" s="20"/>
      <c r="ADG39" s="19"/>
      <c r="ADH39" s="59">
        <f>ADH37*29.43%</f>
        <v>479.12040000000002</v>
      </c>
      <c r="ADI39" s="18">
        <v>413</v>
      </c>
      <c r="ADJ39" s="20"/>
      <c r="ADK39" s="59">
        <f>ADK37*29.43%</f>
        <v>484.12350000000004</v>
      </c>
      <c r="ADL39" s="18">
        <v>413</v>
      </c>
      <c r="ADM39" s="20"/>
      <c r="ADN39" s="59">
        <f>ADN37*29.43%</f>
        <v>489.71519999999998</v>
      </c>
      <c r="ADO39" s="18">
        <v>408</v>
      </c>
      <c r="ADP39" s="20"/>
      <c r="ADQ39" s="59">
        <f>ADQ37*29.43%</f>
        <v>482.94630000000001</v>
      </c>
      <c r="ADR39" s="18">
        <v>399</v>
      </c>
      <c r="ADS39" s="20"/>
      <c r="ADT39" s="59">
        <f>ADT37*29.43%</f>
        <v>497.36700000000002</v>
      </c>
      <c r="ADU39" s="18">
        <v>393</v>
      </c>
      <c r="ADV39" s="20"/>
      <c r="ADW39" s="19"/>
      <c r="ADX39" s="19"/>
      <c r="ADY39" s="19"/>
      <c r="ADZ39" s="59">
        <f>ADZ37*29.43%</f>
        <v>417.61169999999998</v>
      </c>
      <c r="AEA39" s="18">
        <v>359</v>
      </c>
      <c r="AEB39" s="20"/>
      <c r="AEC39" s="59">
        <f>AEC37*29.43%</f>
        <v>418.78890000000001</v>
      </c>
      <c r="AED39" s="18">
        <v>379</v>
      </c>
      <c r="AEE39" s="20"/>
      <c r="AEF39" s="59">
        <f>AEF37*29.43%</f>
        <v>419.96609999999998</v>
      </c>
      <c r="AEG39" s="18">
        <v>377</v>
      </c>
      <c r="AEH39" s="20"/>
      <c r="AEI39" s="59">
        <f>AEI37*29.43%</f>
        <v>421.14330000000001</v>
      </c>
      <c r="AEJ39" s="19"/>
      <c r="AEK39" s="20"/>
      <c r="AEL39" s="59">
        <f>AEL37*29.43%</f>
        <v>438.80130000000003</v>
      </c>
      <c r="AEM39" s="18">
        <v>390</v>
      </c>
      <c r="AEN39" s="20"/>
      <c r="AEO39" s="19"/>
      <c r="AEP39" s="59">
        <f>AEP37*29.43%</f>
        <v>445.5702</v>
      </c>
      <c r="AEQ39" s="18">
        <v>368</v>
      </c>
      <c r="AER39" s="20"/>
      <c r="AES39" s="59">
        <f>AES37*29.43%</f>
        <v>457.04790000000003</v>
      </c>
      <c r="AET39" s="18">
        <v>381</v>
      </c>
      <c r="AEU39" s="20"/>
      <c r="AEV39" s="59">
        <f>AEV37*29.43%</f>
        <v>465.58260000000001</v>
      </c>
      <c r="AEW39" s="18">
        <v>382</v>
      </c>
      <c r="AEX39" s="20"/>
      <c r="AEY39" s="59">
        <f>AEY37*29.43%</f>
        <v>468.23130000000003</v>
      </c>
      <c r="AEZ39" s="18">
        <v>100</v>
      </c>
      <c r="AFA39" s="20"/>
      <c r="AFB39" s="59">
        <f>AFB37*29.43%</f>
        <v>473.82300000000004</v>
      </c>
      <c r="AFC39" s="18">
        <v>394</v>
      </c>
      <c r="AFD39" s="20"/>
      <c r="AFE39" s="59">
        <f>AFE37*29.43%</f>
        <v>488.24369999999999</v>
      </c>
      <c r="AFF39" s="18">
        <v>390</v>
      </c>
      <c r="AFG39" s="20"/>
      <c r="AFH39" s="19"/>
      <c r="AFI39" s="59">
        <f>AFI37*29.43%</f>
        <v>495.30689999999998</v>
      </c>
      <c r="AFJ39" s="18">
        <v>401</v>
      </c>
      <c r="AFK39" s="20"/>
      <c r="AFL39" s="59">
        <f>AFL37*29.43%</f>
        <v>502.37010000000004</v>
      </c>
      <c r="AFM39" s="18">
        <v>385</v>
      </c>
      <c r="AFN39" s="20"/>
      <c r="AFO39" s="59">
        <f>AFO37*29.43%</f>
        <v>512.37630000000001</v>
      </c>
      <c r="AFP39" s="18">
        <v>403</v>
      </c>
      <c r="AFQ39" s="20"/>
      <c r="AFR39" s="59">
        <f>AFR37*29.43%</f>
        <v>513.55349999999999</v>
      </c>
      <c r="AFS39" s="18">
        <v>406</v>
      </c>
      <c r="AFT39" s="20"/>
      <c r="AFU39" s="59">
        <f>AFU37*29.43%</f>
        <v>514.73069999999996</v>
      </c>
      <c r="AFV39" s="18">
        <v>409</v>
      </c>
      <c r="AFW39" s="20"/>
      <c r="AFX39" s="59">
        <f>AFX37*29.43%</f>
        <v>515.90790000000004</v>
      </c>
      <c r="AFY39" s="18">
        <v>408</v>
      </c>
      <c r="AFZ39" s="20"/>
      <c r="AGA39" s="59">
        <f>AGA37*29.43%</f>
        <v>457.04790000000003</v>
      </c>
      <c r="AGB39" s="18">
        <v>339</v>
      </c>
      <c r="AGC39" s="20"/>
      <c r="AGD39" s="59">
        <f>AGD37*29.43%</f>
        <v>517.08510000000001</v>
      </c>
      <c r="AGE39" s="18">
        <v>391</v>
      </c>
      <c r="AGF39" s="20"/>
      <c r="AGG39" s="59">
        <f>AGG37*29.43%</f>
        <v>518.26229999999998</v>
      </c>
      <c r="AGH39" s="18">
        <v>406</v>
      </c>
      <c r="AGI39" s="20"/>
      <c r="AGJ39" s="59">
        <f>AGJ37*29.43%</f>
        <v>519.43950000000007</v>
      </c>
      <c r="AGK39" s="18">
        <v>405</v>
      </c>
      <c r="AGL39" s="20"/>
      <c r="AGM39" s="59">
        <f>AGM37*29.43%</f>
        <v>520.61670000000004</v>
      </c>
      <c r="AGN39" s="18">
        <v>406</v>
      </c>
      <c r="AGO39" s="20"/>
      <c r="AGP39" s="59">
        <f>AGP37*29.43%</f>
        <v>521.79390000000001</v>
      </c>
      <c r="AGQ39" s="18">
        <v>410</v>
      </c>
      <c r="AGR39" s="20"/>
      <c r="AGS39" s="59">
        <f>AGS37*29.43%</f>
        <v>509.7276</v>
      </c>
      <c r="AGT39" s="18">
        <v>376</v>
      </c>
      <c r="AGU39" s="20"/>
      <c r="AGV39" s="19"/>
      <c r="AGW39" s="59">
        <f>AGW37*29.43%</f>
        <v>507.96179999999998</v>
      </c>
      <c r="AGX39" s="18">
        <v>374</v>
      </c>
      <c r="AGY39" s="20"/>
      <c r="AGZ39" s="59">
        <f>AGZ37*29.43%</f>
        <v>516.49649999999997</v>
      </c>
      <c r="AHA39" s="18">
        <v>387</v>
      </c>
      <c r="AHB39" s="20"/>
      <c r="AHC39" s="59">
        <f>AHC37*29.43%</f>
        <v>516.20220000000006</v>
      </c>
      <c r="AHD39" s="18">
        <v>383</v>
      </c>
      <c r="AHE39" s="20"/>
      <c r="AHF39" s="59">
        <f>AHF37*29.43%</f>
        <v>515.90790000000004</v>
      </c>
      <c r="AHG39" s="18">
        <v>386</v>
      </c>
      <c r="AHH39" s="20"/>
      <c r="AHI39" s="59">
        <f>AHI37*29.43%</f>
        <v>515.61360000000002</v>
      </c>
      <c r="AHJ39" s="18">
        <v>386</v>
      </c>
      <c r="AHK39" s="20"/>
      <c r="AHL39" s="59">
        <f>AHL37*29.43%</f>
        <v>511.19909999999999</v>
      </c>
      <c r="AHM39" s="18">
        <v>382</v>
      </c>
      <c r="AHN39" s="20"/>
      <c r="AHO39" s="19"/>
      <c r="AHP39" s="59">
        <f>AHP37*29.43%</f>
        <v>510.90480000000002</v>
      </c>
      <c r="AHQ39" s="18">
        <v>369</v>
      </c>
      <c r="AHR39" s="20"/>
      <c r="AHS39" s="59">
        <f>AHS37*29.43%</f>
        <v>506.49029999999999</v>
      </c>
      <c r="AHT39" s="18">
        <v>367</v>
      </c>
      <c r="AHU39" s="20"/>
      <c r="AHV39" s="59">
        <f>AHV37*29.43%</f>
        <v>502.07580000000002</v>
      </c>
      <c r="AHW39" s="18">
        <v>366</v>
      </c>
      <c r="AHX39" s="20"/>
      <c r="AHY39" s="59">
        <f>AHY37*29.43%</f>
        <v>488.83230000000003</v>
      </c>
      <c r="AHZ39" s="18">
        <v>327</v>
      </c>
      <c r="AIA39" s="20"/>
      <c r="AIB39" s="59">
        <f>AIB37*29.43%</f>
        <v>484.4178</v>
      </c>
      <c r="AIC39" s="18">
        <v>302</v>
      </c>
      <c r="AID39" s="20"/>
      <c r="AIE39" s="19"/>
      <c r="AIF39" s="19"/>
      <c r="AIG39" s="59">
        <f>AIG37*29.43%</f>
        <v>377.29259999999999</v>
      </c>
      <c r="AIH39" s="18">
        <v>290</v>
      </c>
      <c r="AII39" s="20"/>
      <c r="AIJ39" s="59">
        <f>AIJ37*29.43%</f>
        <v>387.88740000000001</v>
      </c>
      <c r="AIK39" s="18">
        <v>298</v>
      </c>
      <c r="AIL39" s="20"/>
      <c r="AIM39" s="59">
        <f>AIM37*29.43%</f>
        <v>404.3682</v>
      </c>
      <c r="AIN39" s="18">
        <v>318</v>
      </c>
      <c r="AIO39" s="20"/>
      <c r="AIP39" s="59">
        <f>AIP37*29.43%</f>
        <v>403.19100000000003</v>
      </c>
      <c r="AIQ39" s="18">
        <v>320</v>
      </c>
      <c r="AIR39" s="20"/>
      <c r="AIS39" s="19"/>
      <c r="AIT39" s="59">
        <f>AIT37*29.43%</f>
        <v>402.89670000000001</v>
      </c>
      <c r="AIU39" s="18">
        <v>310</v>
      </c>
      <c r="AIV39" s="20"/>
      <c r="AIW39" s="59">
        <f>AIW37*29.43%</f>
        <v>398.48220000000003</v>
      </c>
      <c r="AIX39" s="18">
        <v>296</v>
      </c>
      <c r="AIY39" s="20"/>
      <c r="AIZ39" s="59">
        <f>AIZ37*29.43%</f>
        <v>415.84590000000003</v>
      </c>
      <c r="AJA39" s="18">
        <v>348</v>
      </c>
      <c r="AJB39" s="20"/>
      <c r="AJC39" s="59">
        <f>AJC37*29.43%</f>
        <v>424.38060000000002</v>
      </c>
      <c r="AJD39" s="18">
        <v>349</v>
      </c>
      <c r="AJE39" s="20"/>
      <c r="AJF39" s="59">
        <f>AJF37*29.43%</f>
        <v>441.74430000000001</v>
      </c>
      <c r="AJG39" s="18">
        <v>358</v>
      </c>
      <c r="AJH39" s="20"/>
      <c r="AJI39" s="59">
        <f>AJI37*29.43%</f>
        <v>453.22200000000004</v>
      </c>
      <c r="AJJ39" s="18">
        <v>381</v>
      </c>
      <c r="AJK39" s="20"/>
      <c r="AJL39" s="59">
        <f>AJL37*29.43%</f>
        <v>464.69970000000001</v>
      </c>
      <c r="AJM39" s="18">
        <v>382</v>
      </c>
      <c r="AJN39" s="20"/>
      <c r="AJO39" s="59">
        <f>AJO37*29.43%</f>
        <v>482.0634</v>
      </c>
      <c r="AJP39" s="18">
        <v>383</v>
      </c>
      <c r="AJQ39" s="20"/>
      <c r="AJR39" s="19"/>
      <c r="AJS39" s="59">
        <f>AJS37*29.43%</f>
        <v>484.71210000000002</v>
      </c>
      <c r="AJT39" s="18">
        <v>373</v>
      </c>
      <c r="AJU39" s="20"/>
      <c r="AJV39" s="59">
        <f>AJV37*29.43%</f>
        <v>484.4178</v>
      </c>
      <c r="AJW39" s="18">
        <v>365</v>
      </c>
      <c r="AJX39" s="20"/>
      <c r="AJY39" s="59">
        <f>AJY37*29.43%</f>
        <v>484.12350000000004</v>
      </c>
      <c r="AJZ39" s="18">
        <v>385</v>
      </c>
      <c r="AKA39" s="20"/>
      <c r="AKB39" s="59">
        <f>AKB37*29.43%</f>
        <v>483.82920000000001</v>
      </c>
      <c r="AKC39" s="18">
        <v>386</v>
      </c>
      <c r="AKD39" s="20"/>
      <c r="AKE39" s="59">
        <f>AKE37*29.43%</f>
        <v>483.53489999999999</v>
      </c>
      <c r="AKF39" s="18">
        <v>386</v>
      </c>
      <c r="AKG39" s="20"/>
      <c r="AKH39" s="59">
        <f>AKH37*29.43%</f>
        <v>496.48410000000001</v>
      </c>
      <c r="AKI39" s="18">
        <v>391</v>
      </c>
      <c r="AKJ39" s="20"/>
      <c r="AKK39" s="19"/>
      <c r="AKL39" s="59">
        <f>AKL37*29.43%</f>
        <v>491.77530000000002</v>
      </c>
      <c r="AKM39" s="18">
        <v>377</v>
      </c>
      <c r="AKN39" s="20"/>
      <c r="AKO39" s="59">
        <f>AKO37*29.43%</f>
        <v>491.48099999999999</v>
      </c>
      <c r="AKP39" s="18">
        <v>360</v>
      </c>
      <c r="AKQ39" s="20"/>
      <c r="AKR39" s="59">
        <f>AKR37*29.43%</f>
        <v>491.18670000000003</v>
      </c>
      <c r="AKS39" s="18">
        <v>373</v>
      </c>
      <c r="AKT39" s="20"/>
      <c r="AKU39" s="59">
        <f>AKU37*29.43%</f>
        <v>496.77840000000003</v>
      </c>
      <c r="AKV39" s="18">
        <v>384</v>
      </c>
      <c r="AKW39" s="20"/>
      <c r="AKX39" s="59">
        <f>AKX37*29.43%</f>
        <v>496.48410000000001</v>
      </c>
      <c r="AKY39" s="18">
        <v>386</v>
      </c>
      <c r="AKZ39" s="20"/>
      <c r="ALA39" s="59">
        <f>ALA37*29.43%</f>
        <v>499.13280000000003</v>
      </c>
      <c r="ALB39" s="18">
        <v>399</v>
      </c>
      <c r="ALC39" s="20"/>
      <c r="ALD39" s="19"/>
      <c r="ALE39" s="59">
        <f>ALE37*29.43%</f>
        <v>501.78149999999999</v>
      </c>
      <c r="ALF39" s="18">
        <v>401</v>
      </c>
      <c r="ALG39" s="20"/>
      <c r="ALH39" s="59">
        <f>ALH37*29.43%</f>
        <v>504.43020000000001</v>
      </c>
      <c r="ALI39" s="18">
        <v>403</v>
      </c>
      <c r="ALJ39" s="20"/>
      <c r="ALK39" s="59">
        <f>ALK37*29.43%</f>
        <v>507.07890000000003</v>
      </c>
      <c r="ALL39" s="18">
        <v>405</v>
      </c>
      <c r="ALM39" s="20"/>
      <c r="ALN39" s="59">
        <f>ALN37*29.43%</f>
        <v>508.84469999999999</v>
      </c>
      <c r="ALO39" s="18">
        <v>395</v>
      </c>
      <c r="ALP39" s="20"/>
      <c r="ALQ39" s="59">
        <f>ALQ37*29.43%</f>
        <v>511.78770000000003</v>
      </c>
      <c r="ALR39" s="18">
        <v>413</v>
      </c>
      <c r="ALS39" s="20"/>
      <c r="ALT39" s="59">
        <f>ALT37*29.43%</f>
        <v>514.73069999999996</v>
      </c>
      <c r="ALU39" s="18">
        <v>427</v>
      </c>
      <c r="ALV39" s="20"/>
      <c r="ALW39" s="19"/>
      <c r="ALX39" s="59">
        <f>ALX37*29.43%</f>
        <v>517.67370000000005</v>
      </c>
      <c r="ALY39" s="18">
        <v>427</v>
      </c>
      <c r="ALZ39" s="20"/>
      <c r="AMA39" s="59">
        <f>AMA37*29.43%</f>
        <v>520.61670000000004</v>
      </c>
      <c r="AMB39" s="18">
        <v>447</v>
      </c>
      <c r="AMC39" s="20"/>
      <c r="AMD39" s="59">
        <f>AMD37*29.43%</f>
        <v>520.32240000000002</v>
      </c>
      <c r="AME39" s="18">
        <v>438</v>
      </c>
      <c r="AMF39" s="20"/>
      <c r="AMG39" s="59">
        <f>AMG37*29.43%</f>
        <v>520.02809999999999</v>
      </c>
      <c r="AMH39" s="18">
        <v>454</v>
      </c>
      <c r="AMI39" s="20"/>
      <c r="AMJ39" s="59">
        <f>AMJ37*29.43%</f>
        <v>519.73379999999997</v>
      </c>
      <c r="AMK39" s="18">
        <v>455</v>
      </c>
      <c r="AML39" s="20"/>
      <c r="AMM39" s="59">
        <f>AMM37*29.43%</f>
        <v>519.43950000000007</v>
      </c>
      <c r="AMN39" s="18">
        <v>455</v>
      </c>
      <c r="AMO39" s="20"/>
      <c r="AMP39" s="19"/>
      <c r="AMQ39" s="59">
        <f>AMQ37*29.43%</f>
        <v>522.38250000000005</v>
      </c>
      <c r="AMR39" s="18">
        <v>446</v>
      </c>
      <c r="AMS39" s="20"/>
      <c r="AMT39" s="59">
        <f>AMT37*29.43%</f>
        <v>525.03120000000001</v>
      </c>
      <c r="AMU39" s="18">
        <v>462</v>
      </c>
      <c r="AMV39" s="20"/>
      <c r="AMW39" s="59">
        <f>AMW37*29.43%</f>
        <v>527.67989999999998</v>
      </c>
      <c r="AMX39" s="18">
        <v>453</v>
      </c>
      <c r="AMY39" s="20"/>
      <c r="AMZ39" s="59">
        <f>AMZ37*29.43%</f>
        <v>530.32860000000005</v>
      </c>
      <c r="ANA39" s="18">
        <v>462</v>
      </c>
      <c r="ANB39" s="20"/>
      <c r="ANC39" s="59">
        <f>ANC37*29.43%</f>
        <v>535.03740000000005</v>
      </c>
      <c r="AND39" s="18">
        <v>445</v>
      </c>
      <c r="ANE39" s="20"/>
      <c r="ANF39" s="59">
        <f>ANF37*29.43%</f>
        <v>539.74620000000004</v>
      </c>
      <c r="ANG39" s="18">
        <v>447</v>
      </c>
      <c r="ANH39" s="20"/>
      <c r="ANI39" s="19"/>
      <c r="ANJ39" s="59">
        <f>ANJ37*29.43%</f>
        <v>536.80320000000006</v>
      </c>
      <c r="ANK39" s="18">
        <v>442</v>
      </c>
      <c r="ANL39" s="20"/>
      <c r="ANM39" s="59">
        <f>ANM37*29.43%</f>
        <v>541.51200000000006</v>
      </c>
      <c r="ANN39" s="18">
        <v>445</v>
      </c>
      <c r="ANO39" s="20"/>
      <c r="ANP39" s="59">
        <f>ANP37*29.43%</f>
        <v>544.16070000000002</v>
      </c>
      <c r="ANQ39" s="18">
        <v>447</v>
      </c>
      <c r="ANR39" s="20"/>
      <c r="ANS39" s="19"/>
      <c r="ANT39" s="59">
        <f>ANT37*29.43%</f>
        <v>541.21770000000004</v>
      </c>
      <c r="ANU39" s="18">
        <v>440</v>
      </c>
      <c r="ANV39" s="20"/>
      <c r="ANW39" s="59">
        <f>ANW37*29.43%</f>
        <v>545.92650000000003</v>
      </c>
      <c r="ANX39" s="18">
        <v>454</v>
      </c>
      <c r="ANY39" s="20"/>
      <c r="ANZ39" s="59">
        <f>ANZ37*29.43%</f>
        <v>518.26229999999998</v>
      </c>
      <c r="AOA39" s="18">
        <v>422</v>
      </c>
      <c r="AOB39" s="20"/>
      <c r="AOC39" s="59">
        <f>AOC37*29.43%</f>
        <v>550.04669999999999</v>
      </c>
      <c r="AOD39" s="18">
        <v>463</v>
      </c>
      <c r="AOE39" s="20"/>
      <c r="AOF39" s="59">
        <f>AOF37*29.43%</f>
        <v>549.45810000000006</v>
      </c>
      <c r="AOG39" s="18">
        <v>461</v>
      </c>
      <c r="AOH39" s="20"/>
      <c r="AOI39" s="59">
        <f>AOI37*29.43%</f>
        <v>548.86950000000002</v>
      </c>
      <c r="AOJ39" s="18">
        <v>456</v>
      </c>
      <c r="AOK39" s="20"/>
      <c r="AOL39" s="59">
        <f>AOL37*29.43%</f>
        <v>548.28089999999997</v>
      </c>
      <c r="AOM39" s="18">
        <v>468</v>
      </c>
      <c r="AON39" s="20"/>
      <c r="AOO39" s="59">
        <f>AOO37*29.43%</f>
        <v>545.33789999999999</v>
      </c>
      <c r="AOP39" s="18">
        <v>426</v>
      </c>
      <c r="AOQ39" s="20"/>
      <c r="AOR39" s="59">
        <f>AOR37*29.43%</f>
        <v>542.39490000000001</v>
      </c>
      <c r="AOS39" s="18">
        <v>440</v>
      </c>
      <c r="AOT39" s="20"/>
      <c r="AOU39" s="19"/>
      <c r="AOV39" s="59">
        <f>AOV37*29.43%</f>
        <v>539.45190000000002</v>
      </c>
      <c r="AOW39" s="18">
        <v>436</v>
      </c>
      <c r="AOX39" s="20"/>
      <c r="AOY39" s="59">
        <f>AOY37*29.43%</f>
        <v>536.50890000000004</v>
      </c>
      <c r="AOZ39" s="18">
        <v>442</v>
      </c>
      <c r="APA39" s="20"/>
      <c r="APB39" s="59">
        <f>APB37*29.43%</f>
        <v>533.56590000000006</v>
      </c>
      <c r="APC39" s="18">
        <v>444</v>
      </c>
      <c r="APD39" s="20"/>
      <c r="APE39" s="59">
        <f>APE37*29.43%</f>
        <v>530.62289999999996</v>
      </c>
      <c r="APF39" s="18">
        <v>440</v>
      </c>
      <c r="APG39" s="20"/>
      <c r="APH39" s="59">
        <f>APH37*29.43%</f>
        <v>527.67989999999998</v>
      </c>
      <c r="API39" s="18">
        <v>442</v>
      </c>
      <c r="APJ39" s="20"/>
      <c r="APK39" s="59">
        <f>APK37*29.43%</f>
        <v>523.2654</v>
      </c>
      <c r="APL39" s="18">
        <v>447</v>
      </c>
      <c r="APM39" s="20"/>
      <c r="APN39" s="59">
        <f>APN37*29.43%</f>
        <v>523.2654</v>
      </c>
      <c r="APO39" s="18">
        <v>398</v>
      </c>
      <c r="APP39" s="20"/>
      <c r="APQ39" s="14"/>
      <c r="APR39" s="14"/>
      <c r="APS39" s="14"/>
      <c r="APT39" s="14"/>
      <c r="APU39" s="59">
        <f>APU37*29.43%</f>
        <v>382.00139999999999</v>
      </c>
      <c r="APV39" s="18">
        <v>348</v>
      </c>
      <c r="APW39" s="20"/>
      <c r="APX39" s="59">
        <f>APX37*29.43%</f>
        <v>379.05840000000001</v>
      </c>
      <c r="APY39" s="18">
        <v>333</v>
      </c>
      <c r="APZ39" s="20"/>
      <c r="AQA39" s="19"/>
      <c r="AQB39" s="59">
        <f>AQB37*29.43%</f>
        <v>377.29259999999999</v>
      </c>
      <c r="AQC39" s="18">
        <v>290</v>
      </c>
      <c r="AQD39" s="20"/>
      <c r="AQE39" s="59">
        <f>AQE37*29.43%</f>
        <v>393.1848</v>
      </c>
      <c r="AQF39" s="18">
        <v>152</v>
      </c>
      <c r="AQG39" s="20"/>
      <c r="AQH39" s="59">
        <f>AQH37*29.43%</f>
        <v>407.60550000000001</v>
      </c>
      <c r="AQI39" s="18">
        <v>303</v>
      </c>
      <c r="AQJ39" s="20"/>
      <c r="AQK39" s="59">
        <f>AQK37*29.43%</f>
        <v>421.43760000000003</v>
      </c>
      <c r="AQL39" s="18">
        <v>310</v>
      </c>
      <c r="AQM39" s="20"/>
      <c r="AQN39" s="59">
        <f>AQN37*29.43%</f>
        <v>429.38370000000003</v>
      </c>
      <c r="AQO39" s="18">
        <v>310</v>
      </c>
      <c r="AQP39" s="20"/>
      <c r="AQQ39" s="59">
        <f>AQQ37*29.43%</f>
        <v>425.85210000000001</v>
      </c>
      <c r="AQR39" s="18">
        <v>305</v>
      </c>
      <c r="AQS39" s="20"/>
      <c r="AQT39" s="19"/>
      <c r="AQU39" s="59">
        <f>AQU37*29.43%</f>
        <v>433.50389999999999</v>
      </c>
      <c r="AQV39" s="18">
        <v>299</v>
      </c>
      <c r="AQW39" s="20"/>
      <c r="AQX39" s="59">
        <f>AQX37*29.43%</f>
        <v>427.91219999999998</v>
      </c>
      <c r="AQY39" s="18">
        <v>310</v>
      </c>
      <c r="AQZ39" s="20"/>
      <c r="ARA39" s="59">
        <f>ARA37*29.43%</f>
        <v>421.7319</v>
      </c>
      <c r="ARB39" s="18">
        <v>314</v>
      </c>
      <c r="ARC39" s="20"/>
      <c r="ARD39" s="59">
        <f>ARD37*29.43%</f>
        <v>421.43760000000003</v>
      </c>
      <c r="ARE39" s="18">
        <v>322</v>
      </c>
      <c r="ARF39" s="20"/>
      <c r="ARG39" s="59">
        <f>ARG37*29.43%</f>
        <v>430.85520000000002</v>
      </c>
      <c r="ARH39" s="18">
        <v>315</v>
      </c>
      <c r="ARI39" s="20"/>
      <c r="ARJ39" s="59">
        <f>ARJ37*29.43%</f>
        <v>432.0324</v>
      </c>
      <c r="ARK39" s="18">
        <v>313</v>
      </c>
      <c r="ARL39" s="20"/>
      <c r="ARM39" s="19"/>
      <c r="ARN39" s="59">
        <f>ARN37*29.43%</f>
        <v>443.51010000000002</v>
      </c>
      <c r="ARO39" s="18">
        <v>308</v>
      </c>
      <c r="ARP39" s="20"/>
      <c r="ARQ39" s="59">
        <f>ARQ37*29.43%</f>
        <v>410.25420000000003</v>
      </c>
      <c r="ARR39" s="18">
        <v>308</v>
      </c>
      <c r="ARS39" s="20"/>
      <c r="ART39" s="59">
        <f>ART37*29.43%</f>
        <v>418.20030000000003</v>
      </c>
      <c r="ARU39" s="18">
        <v>306</v>
      </c>
      <c r="ARV39" s="20"/>
      <c r="ARW39" s="59">
        <f>ARW37*29.43%</f>
        <v>425.55779999999999</v>
      </c>
      <c r="ARX39" s="18">
        <v>314</v>
      </c>
      <c r="ARY39" s="20"/>
      <c r="ARZ39" s="59">
        <f>ARZ37*29.43%</f>
        <v>435.56400000000002</v>
      </c>
      <c r="ASA39" s="18">
        <v>319</v>
      </c>
      <c r="ASB39" s="20"/>
      <c r="ASC39" s="59">
        <f>ASC37*29.43%</f>
        <v>440.8614</v>
      </c>
      <c r="ASD39" s="18">
        <v>310</v>
      </c>
      <c r="ASE39" s="20"/>
      <c r="ASF39" s="19"/>
      <c r="ASG39" s="59">
        <f>ASG37*29.43%</f>
        <v>439.68420000000003</v>
      </c>
      <c r="ASH39" s="18">
        <v>312</v>
      </c>
      <c r="ASI39" s="20"/>
      <c r="ASJ39" s="59">
        <f>ASJ37*29.43%</f>
        <v>442.03860000000003</v>
      </c>
      <c r="ASK39" s="18">
        <v>326</v>
      </c>
      <c r="ASL39" s="20"/>
      <c r="ASM39" s="59">
        <f>ASM37*29.43%</f>
        <v>443.2158</v>
      </c>
      <c r="ASN39" s="18">
        <v>326</v>
      </c>
      <c r="ASO39" s="20"/>
      <c r="ASP39" s="59">
        <f>ASP37*29.43%</f>
        <v>444.39300000000003</v>
      </c>
      <c r="ASQ39" s="18">
        <v>331</v>
      </c>
      <c r="ASR39" s="20"/>
      <c r="ASS39" s="59">
        <f>ASS37*29.43%</f>
        <v>445.5702</v>
      </c>
      <c r="AST39" s="18">
        <v>338</v>
      </c>
      <c r="ASU39" s="20"/>
      <c r="ASV39" s="59">
        <f>ASV37*29.43%</f>
        <v>446.74740000000003</v>
      </c>
      <c r="ASW39" s="18">
        <v>344</v>
      </c>
      <c r="ASX39" s="20"/>
      <c r="ASY39" s="19"/>
      <c r="ASZ39" s="59">
        <f>ASZ37*29.43%</f>
        <v>446.15879999999999</v>
      </c>
      <c r="ATA39" s="18">
        <v>323</v>
      </c>
      <c r="ATB39" s="20"/>
      <c r="ATC39" s="59">
        <f>ATC37*29.43%</f>
        <v>441.74430000000001</v>
      </c>
      <c r="ATD39" s="18">
        <v>327</v>
      </c>
      <c r="ATE39" s="20"/>
      <c r="ATF39" s="59">
        <f>ATF37*29.43%</f>
        <v>418.78890000000001</v>
      </c>
      <c r="ATG39" s="18">
        <v>312</v>
      </c>
      <c r="ATH39" s="20"/>
      <c r="ATI39" s="59">
        <f>ATI37*29.43%</f>
        <v>414.37440000000004</v>
      </c>
      <c r="ATJ39" s="18">
        <v>306</v>
      </c>
      <c r="ATK39" s="20"/>
      <c r="ATL39" s="59">
        <f>ATL37*29.43%</f>
        <v>410.25420000000003</v>
      </c>
      <c r="ATM39" s="18">
        <v>314</v>
      </c>
      <c r="ATN39" s="20"/>
      <c r="ATO39" s="59">
        <f>ATO37*22%</f>
        <v>303.60000000000002</v>
      </c>
      <c r="ATP39" s="18">
        <v>302</v>
      </c>
      <c r="ATQ39" s="20"/>
      <c r="ATR39" s="19"/>
      <c r="ATS39" s="59">
        <f>ATS37*22%</f>
        <v>303.16000000000003</v>
      </c>
      <c r="ATT39" s="18">
        <v>286</v>
      </c>
      <c r="ATU39" s="20"/>
      <c r="ATV39" s="59">
        <f>ATV37*22%</f>
        <v>300.08</v>
      </c>
      <c r="ATW39" s="18">
        <v>296</v>
      </c>
      <c r="ATX39" s="20"/>
      <c r="ATY39" s="59">
        <f>ATY37*22%</f>
        <v>298.10000000000002</v>
      </c>
      <c r="ATZ39" s="18">
        <v>301</v>
      </c>
      <c r="AUA39" s="20"/>
      <c r="AUB39" s="59">
        <f>AUB37*22%</f>
        <v>296.12</v>
      </c>
      <c r="AUC39" s="18">
        <v>295</v>
      </c>
      <c r="AUD39" s="20"/>
      <c r="AUE39" s="59">
        <f>AUE37*22%</f>
        <v>299.64</v>
      </c>
      <c r="AUF39" s="18">
        <v>303</v>
      </c>
      <c r="AUG39" s="20"/>
      <c r="AUH39" s="59">
        <f>AUH37*22%</f>
        <v>298.10000000000002</v>
      </c>
      <c r="AUI39" s="18">
        <v>304</v>
      </c>
      <c r="AUJ39" s="20"/>
      <c r="AUK39" s="19"/>
      <c r="AUL39" s="59">
        <f>AUL37*29.43%</f>
        <v>402.89670000000001</v>
      </c>
      <c r="AUM39" s="18">
        <v>293</v>
      </c>
      <c r="AUN39" s="20"/>
      <c r="AUO39" s="59">
        <f>AUO37*22%</f>
        <v>299.64</v>
      </c>
      <c r="AUP39" s="18">
        <v>299</v>
      </c>
      <c r="AUQ39" s="20"/>
      <c r="AUR39" s="59">
        <f>AUR37*22%</f>
        <v>298.10000000000002</v>
      </c>
      <c r="AUS39" s="18">
        <v>303</v>
      </c>
      <c r="AUT39" s="20"/>
      <c r="AUU39" s="59">
        <f>AUU37*22%</f>
        <v>301.83999999999997</v>
      </c>
      <c r="AUV39" s="18">
        <v>301</v>
      </c>
      <c r="AUW39" s="20"/>
      <c r="AUX39" s="59">
        <f>AUX37*22%</f>
        <v>307.12</v>
      </c>
      <c r="AUY39" s="18">
        <v>307</v>
      </c>
      <c r="AUZ39" s="20"/>
      <c r="AVA39" s="59">
        <f>AVA37*22%</f>
        <v>311.08</v>
      </c>
      <c r="AVB39" s="18">
        <v>309</v>
      </c>
      <c r="AVC39" s="20"/>
      <c r="AVD39" s="19"/>
      <c r="AVE39" s="59">
        <f>AVE37*22%</f>
        <v>311.52</v>
      </c>
      <c r="AVF39" s="18">
        <v>309</v>
      </c>
      <c r="AVG39" s="20"/>
      <c r="AVH39" s="59">
        <f>AVH37*22%</f>
        <v>316.36</v>
      </c>
      <c r="AVI39" s="18">
        <v>310</v>
      </c>
      <c r="AVJ39" s="20"/>
      <c r="AVK39" s="59">
        <f>AVK37*22%</f>
        <v>319</v>
      </c>
      <c r="AVL39" s="18">
        <v>318</v>
      </c>
      <c r="AVM39" s="20"/>
      <c r="AVN39" s="59">
        <f>AVN37*22%</f>
        <v>325.82</v>
      </c>
      <c r="AVO39" s="18">
        <v>342</v>
      </c>
      <c r="AVP39" s="20"/>
      <c r="AVQ39" s="59">
        <f>AVQ37*22%</f>
        <v>333.08</v>
      </c>
      <c r="AVR39" s="18">
        <v>353</v>
      </c>
      <c r="AVS39" s="20"/>
      <c r="AVT39" s="59">
        <f>AVT37*22%</f>
        <v>332.64</v>
      </c>
      <c r="AVU39" s="18">
        <v>357</v>
      </c>
      <c r="AVV39" s="20"/>
      <c r="AVW39" s="19"/>
      <c r="AVX39" s="59">
        <f>AVX37*22%</f>
        <v>331.54</v>
      </c>
      <c r="AVY39" s="18">
        <v>359</v>
      </c>
      <c r="AVZ39" s="20"/>
      <c r="AWA39" s="59">
        <f>AWA37*22%</f>
        <v>333.3</v>
      </c>
      <c r="AWB39" s="18">
        <v>362</v>
      </c>
      <c r="AWC39" s="20"/>
      <c r="AWD39" s="59">
        <f>AWD37*22%</f>
        <v>334.4</v>
      </c>
      <c r="AWE39" s="18">
        <v>366</v>
      </c>
      <c r="AWF39" s="20"/>
      <c r="AWG39" s="59">
        <f>AWG37*22%</f>
        <v>334.18</v>
      </c>
      <c r="AWH39" s="18">
        <v>364</v>
      </c>
      <c r="AWI39" s="20"/>
      <c r="AWJ39" s="18"/>
      <c r="AWK39" s="18"/>
      <c r="AWL39" s="19"/>
      <c r="AWM39" s="18"/>
      <c r="AWN39" s="18"/>
      <c r="AWO39" s="18"/>
      <c r="AWP39" s="18"/>
      <c r="AWQ39" s="18"/>
      <c r="AWR39" s="18"/>
      <c r="AWS39" s="19"/>
      <c r="AWT39" s="18"/>
      <c r="AWU39" s="18"/>
      <c r="AWV39" s="18"/>
      <c r="AWW39" s="18"/>
      <c r="AWX39" s="18"/>
      <c r="AWY39" s="18"/>
      <c r="AWZ39" s="19"/>
      <c r="AXA39" s="18"/>
      <c r="AXB39" s="18"/>
      <c r="AXC39" s="18"/>
      <c r="AXD39" s="18"/>
      <c r="AXE39" s="18"/>
      <c r="AXF39" s="18"/>
      <c r="AXG39" s="19"/>
      <c r="AXH39" s="18"/>
      <c r="AXI39" s="18"/>
      <c r="AXJ39" s="18"/>
      <c r="AXK39" s="18"/>
      <c r="AXL39" s="18"/>
      <c r="AXM39" s="18"/>
      <c r="AXN39" s="19"/>
      <c r="AXO39" s="18"/>
      <c r="AXP39" s="18"/>
      <c r="AXQ39" s="18"/>
      <c r="AXR39" s="18"/>
      <c r="AXS39" s="18"/>
      <c r="AXT39" s="18"/>
      <c r="AXU39" s="19"/>
      <c r="AXV39" s="18"/>
      <c r="AXW39" s="18"/>
      <c r="AXX39" s="18"/>
      <c r="AXY39" s="18"/>
      <c r="AXZ39" s="18"/>
      <c r="AYA39" s="18"/>
      <c r="AYB39" s="19"/>
      <c r="AYC39" s="18"/>
      <c r="AYD39" s="18"/>
      <c r="AYE39" s="18"/>
      <c r="AYF39" s="18"/>
      <c r="AYG39" s="18"/>
      <c r="AYH39" s="18"/>
      <c r="AYI39" s="19"/>
      <c r="AYJ39" s="18"/>
      <c r="AYK39" s="18"/>
      <c r="AYL39" s="18"/>
      <c r="AYM39" s="18"/>
      <c r="AYN39" s="18"/>
      <c r="AYO39" s="18"/>
      <c r="AYP39" s="19"/>
      <c r="AYQ39" s="18"/>
      <c r="AYR39" s="18"/>
      <c r="AYS39" s="18"/>
      <c r="AYT39" s="18"/>
      <c r="AYU39" s="18"/>
      <c r="AYV39" s="18"/>
      <c r="AYW39" s="19"/>
      <c r="AYX39" s="18"/>
      <c r="AYY39" s="18"/>
      <c r="AYZ39" s="18"/>
      <c r="AZA39" s="18"/>
      <c r="AZB39" s="18"/>
      <c r="AZC39" s="18"/>
      <c r="AZD39" s="19"/>
      <c r="AZE39" s="18"/>
      <c r="AZF39" s="18"/>
      <c r="AZG39" s="18"/>
      <c r="AZH39" s="18"/>
      <c r="AZI39" s="18"/>
      <c r="AZJ39" s="18"/>
      <c r="AZK39" s="19"/>
      <c r="AZL39" s="18"/>
      <c r="AZM39" s="18"/>
      <c r="AZN39" s="18"/>
      <c r="AZO39" s="18"/>
      <c r="AZP39" s="18"/>
      <c r="AZQ39" s="18"/>
      <c r="AZR39" s="19"/>
      <c r="AZS39" s="18"/>
      <c r="AZT39" s="18"/>
      <c r="AZU39" s="18"/>
      <c r="AZV39" s="18"/>
      <c r="AZW39" s="18"/>
      <c r="AZX39" s="18"/>
      <c r="AZY39" s="19"/>
      <c r="AZZ39" s="18"/>
      <c r="BAA39" s="18"/>
      <c r="BAB39" s="18"/>
      <c r="BAC39" s="18"/>
      <c r="BAD39" s="18"/>
      <c r="BAE39" s="18"/>
      <c r="BAF39" s="19"/>
      <c r="BAG39" s="18"/>
      <c r="BAH39" s="18"/>
      <c r="BAI39" s="18"/>
      <c r="BAJ39" s="18"/>
      <c r="BAK39" s="18"/>
      <c r="BAL39" s="18"/>
      <c r="BAM39" s="19"/>
      <c r="BAN39" s="18"/>
      <c r="BAO39" s="18"/>
      <c r="BAP39" s="18"/>
      <c r="BAQ39" s="18"/>
      <c r="BAR39" s="18"/>
      <c r="BAS39" s="18"/>
      <c r="BAT39" s="19"/>
    </row>
    <row r="40" spans="1:1398">
      <c r="A40" t="s">
        <v>911</v>
      </c>
      <c r="B40" t="s">
        <v>913</v>
      </c>
      <c r="D40" s="22" t="s">
        <v>28</v>
      </c>
      <c r="E40" s="20"/>
      <c r="F40" s="23">
        <v>1303.4279000000001</v>
      </c>
      <c r="G40" s="18">
        <v>1409</v>
      </c>
      <c r="H40" s="20"/>
      <c r="I40" s="19"/>
      <c r="J40" s="23">
        <f>J37-J39</f>
        <v>1333.7730000000001</v>
      </c>
      <c r="K40" s="18">
        <v>1435</v>
      </c>
      <c r="L40" s="20"/>
      <c r="M40" s="23">
        <f>M37-M39</f>
        <v>1341.5356999999999</v>
      </c>
      <c r="N40" s="18">
        <v>1466</v>
      </c>
      <c r="O40" s="20"/>
      <c r="P40" s="23">
        <f>P37-P39</f>
        <v>1340.83</v>
      </c>
      <c r="Q40" s="18">
        <v>1456</v>
      </c>
      <c r="R40" s="20"/>
      <c r="S40" s="23">
        <f>S37-S39</f>
        <v>1340.1242999999999</v>
      </c>
      <c r="T40" s="18">
        <v>1473</v>
      </c>
      <c r="U40" s="20"/>
      <c r="V40" s="23">
        <f>V37-V39</f>
        <v>1336.5958000000001</v>
      </c>
      <c r="W40" s="18">
        <v>1469</v>
      </c>
      <c r="X40" s="20"/>
      <c r="Y40" s="23">
        <f>Y37-Y39</f>
        <v>1333.0672999999999</v>
      </c>
      <c r="Z40" s="18">
        <v>1452</v>
      </c>
      <c r="AA40" s="20"/>
      <c r="AB40" s="19"/>
      <c r="AC40" s="23">
        <f>AC37-AC39</f>
        <v>1329.5388</v>
      </c>
      <c r="AD40" s="18">
        <v>1405</v>
      </c>
      <c r="AE40" s="20"/>
      <c r="AF40" s="23">
        <f>AF37-AF39</f>
        <v>1326.0102999999999</v>
      </c>
      <c r="AG40" s="18">
        <v>1434</v>
      </c>
      <c r="AH40" s="20"/>
      <c r="AI40" s="23">
        <f>AI37-AI39</f>
        <v>1322.4818</v>
      </c>
      <c r="AJ40" s="18">
        <v>1459</v>
      </c>
      <c r="AK40" s="20"/>
      <c r="AL40" s="23">
        <f>AL37-AL39</f>
        <v>1324.5989</v>
      </c>
      <c r="AM40" s="18">
        <v>1473</v>
      </c>
      <c r="AN40" s="20"/>
      <c r="AO40" s="23">
        <f>AO37-AO39</f>
        <v>1326.7159999999999</v>
      </c>
      <c r="AP40" s="18">
        <v>1484</v>
      </c>
      <c r="AQ40" s="20"/>
      <c r="AR40" s="23">
        <f>AR37-AR39</f>
        <v>1328.8330999999998</v>
      </c>
      <c r="AS40" s="18">
        <v>1485</v>
      </c>
      <c r="AT40" s="20"/>
      <c r="AU40" s="19"/>
      <c r="AV40" s="23">
        <f>AV37-AV39</f>
        <v>1314.7191</v>
      </c>
      <c r="AW40" s="18">
        <v>1475</v>
      </c>
      <c r="AX40" s="20"/>
      <c r="AY40" s="23">
        <f>AY37-AY39</f>
        <v>1300.6051</v>
      </c>
      <c r="AZ40" s="18">
        <v>1465</v>
      </c>
      <c r="BA40" s="20"/>
      <c r="BB40" s="23">
        <f>BB37-BB39</f>
        <v>1286.4911</v>
      </c>
      <c r="BC40" s="18">
        <v>1453</v>
      </c>
      <c r="BD40" s="20"/>
      <c r="BE40" s="23">
        <f>BE37-BE39</f>
        <v>1293.5481</v>
      </c>
      <c r="BF40" s="18">
        <v>1495</v>
      </c>
      <c r="BG40" s="20"/>
      <c r="BH40" s="23">
        <f>BH37-BH39</f>
        <v>1279.4340999999999</v>
      </c>
      <c r="BI40" s="18">
        <v>1501</v>
      </c>
      <c r="BJ40" s="20"/>
      <c r="BK40" s="23">
        <f>BK37-BK39</f>
        <v>1265.3200999999999</v>
      </c>
      <c r="BL40" s="18">
        <v>1496</v>
      </c>
      <c r="BM40" s="20"/>
      <c r="BN40" s="19"/>
      <c r="BO40" s="23">
        <f>BO37-BO39</f>
        <v>1272.3771000000002</v>
      </c>
      <c r="BP40" s="18">
        <v>1506</v>
      </c>
      <c r="BQ40" s="20"/>
      <c r="BR40" s="23">
        <f>BR37-BR39</f>
        <v>1258.2631000000001</v>
      </c>
      <c r="BS40" s="18">
        <v>1493</v>
      </c>
      <c r="BT40" s="20"/>
      <c r="BU40" s="23">
        <f>BU37-BU39</f>
        <v>1258.2631000000001</v>
      </c>
      <c r="BV40" s="18">
        <v>1504</v>
      </c>
      <c r="BW40" s="20"/>
      <c r="BX40" s="23">
        <f>BX37-BX39</f>
        <v>1258.2631000000001</v>
      </c>
      <c r="BY40" s="18">
        <v>1477</v>
      </c>
      <c r="BZ40" s="20"/>
      <c r="CA40" s="23">
        <f>CA37-CA39</f>
        <v>1258.2631000000001</v>
      </c>
      <c r="CB40" s="18">
        <v>1475</v>
      </c>
      <c r="CC40" s="20"/>
      <c r="CD40" s="23">
        <f>CD37-CD39</f>
        <v>1258.2631000000001</v>
      </c>
      <c r="CE40" s="18">
        <v>1494</v>
      </c>
      <c r="CF40" s="20"/>
      <c r="CG40" s="19"/>
      <c r="CH40" s="19"/>
      <c r="CI40" s="23">
        <f>CI37-CI39</f>
        <v>1342.9470999999999</v>
      </c>
      <c r="CJ40" s="18">
        <v>1458</v>
      </c>
      <c r="CK40" s="20"/>
      <c r="CL40" s="19"/>
      <c r="CM40" s="23">
        <f>CM37-CM39</f>
        <v>1335.8901000000001</v>
      </c>
      <c r="CN40" s="18">
        <v>1429</v>
      </c>
      <c r="CO40" s="20"/>
      <c r="CP40" s="23">
        <f>CP37-CP39</f>
        <v>1342.9470999999999</v>
      </c>
      <c r="CQ40" s="18">
        <v>1441</v>
      </c>
      <c r="CR40" s="20"/>
      <c r="CS40" s="23">
        <f>CS37-CS39</f>
        <v>1286.4911</v>
      </c>
      <c r="CT40" s="18">
        <v>1389</v>
      </c>
      <c r="CU40" s="20"/>
      <c r="CV40" s="19"/>
      <c r="CW40" s="23">
        <f>CW37-CW39</f>
        <v>1307.6621</v>
      </c>
      <c r="CX40" s="18">
        <v>1588</v>
      </c>
      <c r="CY40" s="20"/>
      <c r="CZ40" s="23">
        <f>CZ37-CZ39</f>
        <v>1318.2476000000001</v>
      </c>
      <c r="DA40" s="18">
        <v>1399</v>
      </c>
      <c r="DB40" s="20"/>
      <c r="DC40" s="23">
        <f>DC37-DC39</f>
        <v>1314.7191</v>
      </c>
      <c r="DD40" s="18">
        <v>1407</v>
      </c>
      <c r="DE40" s="20"/>
      <c r="DF40" s="23">
        <f>DF37-DF39</f>
        <v>1307.6621</v>
      </c>
      <c r="DG40" s="18">
        <v>1404</v>
      </c>
      <c r="DH40" s="20"/>
      <c r="DI40" s="23">
        <f>DI37-DI39</f>
        <v>1300.6051</v>
      </c>
      <c r="DJ40" s="18">
        <v>1395</v>
      </c>
      <c r="DK40" s="20"/>
      <c r="DL40" s="19"/>
      <c r="DM40" s="19"/>
      <c r="DN40" s="23">
        <f>DN37-DN39</f>
        <v>1293.5481</v>
      </c>
      <c r="DO40" s="18">
        <v>1364</v>
      </c>
      <c r="DP40" s="20"/>
      <c r="DQ40" s="23">
        <f>DQ37-DQ39</f>
        <v>1293.5481</v>
      </c>
      <c r="DR40" s="18">
        <v>1394</v>
      </c>
      <c r="DS40" s="20"/>
      <c r="DT40" s="23">
        <f>DT37-DT39</f>
        <v>1290.7253000000001</v>
      </c>
      <c r="DU40" s="18">
        <v>1419</v>
      </c>
      <c r="DV40" s="20"/>
      <c r="DW40" s="23">
        <f>DW37-DW39</f>
        <v>1283.6683</v>
      </c>
      <c r="DX40" s="18">
        <v>1407</v>
      </c>
      <c r="DY40" s="20"/>
      <c r="DZ40" s="23">
        <f>DZ37-DZ39</f>
        <v>1278.0227</v>
      </c>
      <c r="EA40" s="18">
        <v>1414</v>
      </c>
      <c r="EB40" s="20"/>
      <c r="EC40" s="23">
        <f>EC37-EC39</f>
        <v>1270.9657</v>
      </c>
      <c r="ED40" s="18">
        <v>1412</v>
      </c>
      <c r="EE40" s="20"/>
      <c r="EF40" s="19"/>
      <c r="EG40" s="23">
        <f>EG37-EG39</f>
        <v>1263.9087</v>
      </c>
      <c r="EH40" s="18">
        <v>1400</v>
      </c>
      <c r="EI40" s="20"/>
      <c r="EJ40" s="23">
        <f>EJ37-EJ39</f>
        <v>1256.8516999999999</v>
      </c>
      <c r="EK40" s="18">
        <v>1404</v>
      </c>
      <c r="EL40" s="20"/>
      <c r="EM40" s="23">
        <f>EM37-EM39</f>
        <v>1252.6174999999998</v>
      </c>
      <c r="EN40" s="18">
        <v>1404</v>
      </c>
      <c r="EO40" s="20"/>
      <c r="EP40" s="23">
        <f>EP37-EP39</f>
        <v>1245.5605</v>
      </c>
      <c r="EQ40" s="18">
        <v>1396</v>
      </c>
      <c r="ER40" s="20"/>
      <c r="ES40" s="23">
        <f>ES37-ES39</f>
        <v>1238.5035</v>
      </c>
      <c r="ET40" s="18">
        <v>106</v>
      </c>
      <c r="EU40" s="20"/>
      <c r="EV40" s="23">
        <f>EV37-EV39</f>
        <v>1231.4465</v>
      </c>
      <c r="EW40" s="18">
        <v>1320</v>
      </c>
      <c r="EX40" s="20"/>
      <c r="EY40" s="23">
        <f>EY37-EY39</f>
        <v>1203.2184999999999</v>
      </c>
      <c r="EZ40" s="18">
        <v>1139</v>
      </c>
      <c r="FA40" s="20"/>
      <c r="FB40" s="23">
        <f>FB37-FB39</f>
        <v>1224.3895</v>
      </c>
      <c r="FC40" s="18">
        <v>1320</v>
      </c>
      <c r="FD40" s="20"/>
      <c r="FE40" s="23">
        <f>FE37-FE39</f>
        <v>1217.3325</v>
      </c>
      <c r="FF40" s="18">
        <v>1327</v>
      </c>
      <c r="FG40" s="20"/>
      <c r="FH40" s="23">
        <f>FH37-FH39</f>
        <v>1273.7885000000001</v>
      </c>
      <c r="FI40" s="18">
        <v>1239</v>
      </c>
      <c r="FJ40" s="20"/>
      <c r="FK40" s="19"/>
      <c r="FL40" s="19"/>
      <c r="FM40" s="19"/>
      <c r="FN40" s="19"/>
      <c r="FO40" s="23">
        <f>FO37-FO39</f>
        <v>927.28980000000001</v>
      </c>
      <c r="FP40" s="18">
        <v>971</v>
      </c>
      <c r="FQ40" s="20"/>
      <c r="FR40" s="23">
        <f>FR37-FR39</f>
        <v>929.40689999999995</v>
      </c>
      <c r="FS40" s="18">
        <v>934</v>
      </c>
      <c r="FT40" s="20"/>
      <c r="FU40" s="23">
        <f>FU37-FU39</f>
        <v>908.23590000000002</v>
      </c>
      <c r="FV40" s="18">
        <v>969</v>
      </c>
      <c r="FW40" s="20"/>
      <c r="FX40" s="19"/>
      <c r="FY40" s="23">
        <f>FY37-FY39</f>
        <v>932.93540000000007</v>
      </c>
      <c r="FZ40" s="18">
        <v>1034</v>
      </c>
      <c r="GA40" s="20"/>
      <c r="GB40" s="23">
        <f>GB37-GB39</f>
        <v>949.16650000000004</v>
      </c>
      <c r="GC40" s="18">
        <v>1043</v>
      </c>
      <c r="GD40" s="20"/>
      <c r="GE40" s="19"/>
      <c r="GF40" s="23">
        <f>GF37-GF39</f>
        <v>992.91989999999998</v>
      </c>
      <c r="GG40" s="18">
        <v>1023</v>
      </c>
      <c r="GH40" s="20"/>
      <c r="GI40" s="23">
        <f>GI37-GI39</f>
        <v>1006.3281999999999</v>
      </c>
      <c r="GJ40" s="18">
        <v>1044</v>
      </c>
      <c r="GK40" s="20"/>
      <c r="GL40" s="23">
        <f>GL37-GL39</f>
        <v>1033.1448</v>
      </c>
      <c r="GM40" s="18">
        <v>1081</v>
      </c>
      <c r="GN40" s="20"/>
      <c r="GO40" s="23">
        <f>GO37-GO39</f>
        <v>1063.4899</v>
      </c>
      <c r="GP40" s="18">
        <v>1105</v>
      </c>
      <c r="GQ40" s="20"/>
      <c r="GR40" s="23">
        <f>GR37-GR39</f>
        <v>1079.721</v>
      </c>
      <c r="GS40" s="18">
        <v>1128</v>
      </c>
      <c r="GT40" s="20"/>
      <c r="GU40" s="23">
        <f>GU37-GU39</f>
        <v>1095.9521</v>
      </c>
      <c r="GV40" s="18">
        <v>1177</v>
      </c>
      <c r="GW40" s="20"/>
      <c r="GX40" s="19"/>
      <c r="GY40" s="23">
        <f>GY37-GY39</f>
        <v>1105.1261999999999</v>
      </c>
      <c r="GZ40" s="18">
        <v>1180</v>
      </c>
      <c r="HA40" s="20"/>
      <c r="HB40" s="23">
        <f>HB37-HB39</f>
        <v>1114.3002999999999</v>
      </c>
      <c r="HC40" s="18">
        <v>1185</v>
      </c>
      <c r="HD40" s="20"/>
      <c r="HE40" s="23">
        <f>HE37-HE39</f>
        <v>1107.2433000000001</v>
      </c>
      <c r="HF40" s="18">
        <v>1185</v>
      </c>
      <c r="HG40" s="20"/>
      <c r="HH40" s="23">
        <f>HH37-HH39</f>
        <v>1107.2433000000001</v>
      </c>
      <c r="HI40" s="18">
        <v>1185</v>
      </c>
      <c r="HJ40" s="20"/>
      <c r="HK40" s="23">
        <f>HK37-HK39</f>
        <v>1116.4174</v>
      </c>
      <c r="HL40" s="18">
        <v>1195</v>
      </c>
      <c r="HM40" s="20"/>
      <c r="HN40" s="23">
        <f>HN37-HN39</f>
        <v>1109.3604</v>
      </c>
      <c r="HO40" s="18">
        <v>1196</v>
      </c>
      <c r="HP40" s="20"/>
      <c r="HQ40" s="19"/>
      <c r="HR40" s="23">
        <f>HR37-HR39</f>
        <v>1102.3034</v>
      </c>
      <c r="HS40" s="18">
        <v>1177</v>
      </c>
      <c r="HT40" s="20"/>
      <c r="HU40" s="23">
        <f>HU37-HU39</f>
        <v>1081.1324</v>
      </c>
      <c r="HV40" s="18">
        <v>1156</v>
      </c>
      <c r="HW40" s="20"/>
      <c r="HX40" s="23">
        <f>HX37-HX39</f>
        <v>1112.8888999999999</v>
      </c>
      <c r="HY40" s="18">
        <v>1181</v>
      </c>
      <c r="HZ40" s="20"/>
      <c r="IA40" s="23">
        <f>IA37-IA39</f>
        <v>1109.3604</v>
      </c>
      <c r="IB40" s="18">
        <v>1191</v>
      </c>
      <c r="IC40" s="20"/>
      <c r="ID40" s="23">
        <f>ID37-ID39</f>
        <v>1108.6547</v>
      </c>
      <c r="IE40" s="18">
        <v>1206</v>
      </c>
      <c r="IF40" s="20"/>
      <c r="IG40" s="23">
        <f>IG37-IG39</f>
        <v>1107.9490000000001</v>
      </c>
      <c r="IH40" s="18">
        <v>1210</v>
      </c>
      <c r="II40" s="20"/>
      <c r="IJ40" s="19"/>
      <c r="IK40" s="23">
        <f>IK37-IK39</f>
        <v>1156.6423</v>
      </c>
      <c r="IL40" s="18">
        <v>1197</v>
      </c>
      <c r="IM40" s="20"/>
      <c r="IN40" s="23">
        <f>IN37-IN39</f>
        <v>1155.9366</v>
      </c>
      <c r="IO40" s="18">
        <v>1213</v>
      </c>
      <c r="IP40" s="20"/>
      <c r="IQ40" s="23">
        <f>IQ37-IQ39</f>
        <v>1155.2309</v>
      </c>
      <c r="IR40" s="18">
        <v>1199</v>
      </c>
      <c r="IS40" s="20"/>
      <c r="IT40" s="23">
        <f>IT37-IT39</f>
        <v>1154.5252</v>
      </c>
      <c r="IU40" s="18">
        <v>1209</v>
      </c>
      <c r="IV40" s="20"/>
      <c r="IW40" s="23">
        <f>IW37-IW39</f>
        <v>1157.348</v>
      </c>
      <c r="IX40" s="18">
        <v>1218</v>
      </c>
      <c r="IY40" s="20"/>
      <c r="IZ40" s="23">
        <f>IZ37-IZ39</f>
        <v>1156.6423</v>
      </c>
      <c r="JA40" s="18">
        <v>1210</v>
      </c>
      <c r="JB40" s="20"/>
      <c r="JC40" s="19"/>
      <c r="JD40" s="23">
        <f>JD37-JD39</f>
        <v>1156.6423</v>
      </c>
      <c r="JE40" s="18">
        <v>1170</v>
      </c>
      <c r="JF40" s="20"/>
      <c r="JG40" s="23">
        <f>JG37-JG39</f>
        <v>1149.5853</v>
      </c>
      <c r="JH40" s="18">
        <v>1183</v>
      </c>
      <c r="JI40" s="20"/>
      <c r="JJ40" s="23">
        <f>JJ37-JJ39</f>
        <v>1148.8796</v>
      </c>
      <c r="JK40" s="18">
        <v>1195</v>
      </c>
      <c r="JL40" s="20"/>
      <c r="JM40" s="23">
        <f>JM37-JM39</f>
        <v>1148.1739</v>
      </c>
      <c r="JN40" s="18">
        <v>1202</v>
      </c>
      <c r="JO40" s="20"/>
      <c r="JP40" s="23">
        <f>JP37-JP39</f>
        <v>1147.4682</v>
      </c>
      <c r="JQ40" s="18">
        <v>1203</v>
      </c>
      <c r="JR40" s="20"/>
      <c r="JS40" s="23">
        <f>JS37-JS39</f>
        <v>1146.7625</v>
      </c>
      <c r="JT40" s="18">
        <v>1216</v>
      </c>
      <c r="JU40" s="20"/>
      <c r="JV40" s="19"/>
      <c r="JW40" s="23">
        <f>JW37-JW39</f>
        <v>1153.1138000000001</v>
      </c>
      <c r="JX40" s="18">
        <v>1233</v>
      </c>
      <c r="JY40" s="20"/>
      <c r="JZ40" s="23">
        <f>JZ37-JZ39</f>
        <v>1159.4650999999999</v>
      </c>
      <c r="KA40" s="18">
        <v>1258</v>
      </c>
      <c r="KB40" s="20"/>
      <c r="KC40" s="23">
        <f>KC37-KC39</f>
        <v>1194.7501</v>
      </c>
      <c r="KD40" s="18">
        <v>1286</v>
      </c>
      <c r="KE40" s="20"/>
      <c r="KF40" s="23">
        <f>KF37-KF39</f>
        <v>1201.1014</v>
      </c>
      <c r="KG40" s="18">
        <v>1293</v>
      </c>
      <c r="KH40" s="20"/>
      <c r="KI40" s="23">
        <f>KI37-KI39</f>
        <v>1207.4527</v>
      </c>
      <c r="KJ40" s="18">
        <v>1318</v>
      </c>
      <c r="KK40" s="20"/>
      <c r="KL40" s="23">
        <f>KL37-KL39</f>
        <v>1213.8040000000001</v>
      </c>
      <c r="KM40" s="18">
        <v>1315</v>
      </c>
      <c r="KN40" s="20"/>
      <c r="KO40" s="19"/>
      <c r="KP40" s="23">
        <f>KP37-KP39</f>
        <v>1217.3325</v>
      </c>
      <c r="KQ40" s="18">
        <v>1327</v>
      </c>
      <c r="KR40" s="20"/>
      <c r="KS40" s="23">
        <f>KS37-KS39</f>
        <v>1223.6838</v>
      </c>
      <c r="KT40" s="18">
        <v>1345</v>
      </c>
      <c r="KU40" s="20"/>
      <c r="KV40" s="23">
        <f>KV37-KV39</f>
        <v>1216.6268</v>
      </c>
      <c r="KW40" s="18">
        <v>1319</v>
      </c>
      <c r="KX40" s="20"/>
      <c r="KY40" s="23">
        <f>KY37-KY39</f>
        <v>1209.5698</v>
      </c>
      <c r="KZ40" s="18">
        <v>1282</v>
      </c>
      <c r="LA40" s="20"/>
      <c r="LB40" s="23">
        <f>LB37-LB39</f>
        <v>1202.5128</v>
      </c>
      <c r="LC40" s="18">
        <v>1282</v>
      </c>
      <c r="LD40" s="20"/>
      <c r="LE40" s="23">
        <f>LE37-LE39</f>
        <v>1195.4558</v>
      </c>
      <c r="LF40" s="18">
        <v>1283</v>
      </c>
      <c r="LG40" s="20"/>
      <c r="LH40" s="23">
        <f>LH37-LH39</f>
        <v>1181.3417999999999</v>
      </c>
      <c r="LI40" s="18">
        <v>1214</v>
      </c>
      <c r="LJ40" s="20"/>
      <c r="LK40" s="23">
        <f>LK37-LK39</f>
        <v>1174.2847999999999</v>
      </c>
      <c r="LL40" s="18">
        <v>1235</v>
      </c>
      <c r="LM40" s="20"/>
      <c r="LN40" s="19"/>
      <c r="LO40" s="19"/>
      <c r="LP40" s="19"/>
      <c r="LQ40" s="19"/>
      <c r="LR40" s="19"/>
      <c r="LS40" s="19"/>
      <c r="LT40" s="23">
        <f>LT37-LT39</f>
        <v>1022.5593</v>
      </c>
      <c r="LU40" s="18">
        <v>1222</v>
      </c>
      <c r="LV40" s="20"/>
      <c r="LW40" s="23">
        <f>LW37-LW39</f>
        <v>1019.7365</v>
      </c>
      <c r="LX40" s="18">
        <v>1193</v>
      </c>
      <c r="LY40" s="20"/>
      <c r="LZ40" s="23">
        <f>LZ37-LZ39</f>
        <v>1005.6224999999999</v>
      </c>
      <c r="MA40" s="18">
        <v>561</v>
      </c>
      <c r="MB40" s="20"/>
      <c r="MC40" s="23">
        <f>MC37-MC39</f>
        <v>1038.7903999999999</v>
      </c>
      <c r="MD40" s="18">
        <v>1204</v>
      </c>
      <c r="ME40" s="20"/>
      <c r="MF40" s="23">
        <f>MF37-MF39</f>
        <v>1055.7272</v>
      </c>
      <c r="MG40" s="18">
        <v>1214</v>
      </c>
      <c r="MH40" s="20"/>
      <c r="MI40" s="23">
        <f>MI37-MI39</f>
        <v>1059.9613999999999</v>
      </c>
      <c r="MJ40" s="18">
        <v>1229</v>
      </c>
      <c r="MK40" s="20"/>
      <c r="ML40" s="19"/>
      <c r="MM40" s="23">
        <f>MM37-MM39</f>
        <v>1088.8951</v>
      </c>
      <c r="MN40" s="18">
        <v>1251</v>
      </c>
      <c r="MO40" s="20"/>
      <c r="MP40" s="23">
        <f>MP37-MP39</f>
        <v>1122.0630000000001</v>
      </c>
      <c r="MQ40" s="18">
        <v>1250</v>
      </c>
      <c r="MR40" s="20"/>
      <c r="MS40" s="23">
        <f>MS37-MS39</f>
        <v>1127.0029</v>
      </c>
      <c r="MT40" s="18">
        <v>1257</v>
      </c>
      <c r="MU40" s="20"/>
      <c r="MV40" s="23">
        <f>MV37-MV39</f>
        <v>1119.9458999999999</v>
      </c>
      <c r="MW40" s="18">
        <v>711</v>
      </c>
      <c r="MX40" s="20"/>
      <c r="MY40" s="23">
        <f>MY37-MY39</f>
        <v>1112.8888999999999</v>
      </c>
      <c r="MZ40" s="18">
        <v>1247</v>
      </c>
      <c r="NA40" s="20"/>
      <c r="NB40" s="23">
        <f>NB37-NB39</f>
        <v>1117.1231</v>
      </c>
      <c r="NC40" s="18">
        <v>1247</v>
      </c>
      <c r="ND40" s="20"/>
      <c r="NE40" s="19"/>
      <c r="NF40" s="23">
        <f>NF37-NF39</f>
        <v>1146.7625</v>
      </c>
      <c r="NG40" s="18">
        <v>1236</v>
      </c>
      <c r="NH40" s="20"/>
      <c r="NI40" s="23">
        <f>NI37-NI39</f>
        <v>1154.5252</v>
      </c>
      <c r="NJ40" s="18">
        <v>1245</v>
      </c>
      <c r="NK40" s="20"/>
      <c r="NL40" s="23">
        <f>NL37-NL39</f>
        <v>1178.519</v>
      </c>
      <c r="NM40" s="18">
        <v>1248</v>
      </c>
      <c r="NN40" s="20"/>
      <c r="NO40" s="23">
        <f>NO37-NO39</f>
        <v>1171.462</v>
      </c>
      <c r="NP40" s="18">
        <v>1267</v>
      </c>
      <c r="NQ40" s="20"/>
      <c r="NR40" s="23">
        <f>NR37-NR39</f>
        <v>1164.405</v>
      </c>
      <c r="NS40" s="18">
        <v>1271</v>
      </c>
      <c r="NT40" s="20"/>
      <c r="NU40" s="23">
        <f>NU37-NU39</f>
        <v>1175.6961999999999</v>
      </c>
      <c r="NV40" s="18">
        <v>1301</v>
      </c>
      <c r="NW40" s="20"/>
      <c r="NX40" s="19"/>
      <c r="NY40" s="23">
        <f>NY37-NY39</f>
        <v>1153.1138000000001</v>
      </c>
      <c r="NZ40" s="18">
        <v>1209</v>
      </c>
      <c r="OA40" s="20"/>
      <c r="OB40" s="23">
        <f>OB37-OB39</f>
        <v>1138.9998000000001</v>
      </c>
      <c r="OC40" s="18">
        <v>1225</v>
      </c>
      <c r="OD40" s="20"/>
      <c r="OE40" s="23">
        <f>OE37-OE39</f>
        <v>1124.8858</v>
      </c>
      <c r="OF40" s="18">
        <v>1241</v>
      </c>
      <c r="OG40" s="20"/>
      <c r="OH40" s="23">
        <f>OH37-OH39</f>
        <v>1129.1199999999999</v>
      </c>
      <c r="OI40" s="18">
        <v>1242</v>
      </c>
      <c r="OJ40" s="20"/>
      <c r="OK40" s="23">
        <f>OK37-OK39</f>
        <v>1133.3542</v>
      </c>
      <c r="OL40" s="18">
        <v>1222</v>
      </c>
      <c r="OM40" s="20"/>
      <c r="ON40" s="23">
        <f>ON37-ON39</f>
        <v>1153.1138000000001</v>
      </c>
      <c r="OO40" s="18">
        <v>1224</v>
      </c>
      <c r="OP40" s="20"/>
      <c r="OQ40" s="19"/>
      <c r="OR40" s="23">
        <f>OR37-OR39</f>
        <v>1149.5853</v>
      </c>
      <c r="OS40" s="18">
        <v>1184</v>
      </c>
      <c r="OT40" s="20"/>
      <c r="OU40" s="23">
        <f>OU37-OU39</f>
        <v>1143.9396999999999</v>
      </c>
      <c r="OV40" s="18">
        <v>1242</v>
      </c>
      <c r="OW40" s="20"/>
      <c r="OX40" s="23">
        <f>OX37-OX39</f>
        <v>1136.8827000000001</v>
      </c>
      <c r="OY40" s="18">
        <v>1204</v>
      </c>
      <c r="OZ40" s="20"/>
      <c r="PA40" s="23">
        <f>PA37-PA39</f>
        <v>1129.8256999999999</v>
      </c>
      <c r="PB40" s="18">
        <v>1202</v>
      </c>
      <c r="PC40" s="20"/>
      <c r="PD40" s="23">
        <f>PD37-PD39</f>
        <v>1138.9998000000001</v>
      </c>
      <c r="PE40" s="18">
        <v>1204</v>
      </c>
      <c r="PF40" s="20"/>
      <c r="PG40" s="23">
        <f>PG37-PG39</f>
        <v>1148.1739</v>
      </c>
      <c r="PH40" s="18">
        <v>1152</v>
      </c>
      <c r="PI40" s="20"/>
      <c r="PJ40" s="19"/>
      <c r="PK40" s="23">
        <f>PK37-PK39</f>
        <v>1105.1261999999999</v>
      </c>
      <c r="PL40" s="18">
        <v>1114</v>
      </c>
      <c r="PM40" s="20"/>
      <c r="PN40" s="23">
        <f>PN37-PN39</f>
        <v>1092.4236000000001</v>
      </c>
      <c r="PO40" s="18">
        <v>1127</v>
      </c>
      <c r="PP40" s="20"/>
      <c r="PQ40" s="23">
        <f>PQ37-PQ39</f>
        <v>1078.3096</v>
      </c>
      <c r="PR40" s="18">
        <v>1139</v>
      </c>
      <c r="PS40" s="20"/>
      <c r="PT40" s="23">
        <f>PT37-PT39</f>
        <v>1064.1956</v>
      </c>
      <c r="PU40" s="18">
        <v>1138</v>
      </c>
      <c r="PV40" s="20"/>
      <c r="PW40" s="23">
        <f>PW37-PW39</f>
        <v>1066.3126999999999</v>
      </c>
      <c r="PX40" s="18">
        <v>1150</v>
      </c>
      <c r="PY40" s="20"/>
      <c r="PZ40" s="23">
        <f>PZ37-PZ39</f>
        <v>1068.4297999999999</v>
      </c>
      <c r="QA40" s="18">
        <v>1148</v>
      </c>
      <c r="QB40" s="20"/>
      <c r="QC40" s="19"/>
      <c r="QD40" s="23">
        <f>QD37-QD39</f>
        <v>1074.0753999999999</v>
      </c>
      <c r="QE40" s="18">
        <v>1122</v>
      </c>
      <c r="QF40" s="20"/>
      <c r="QG40" s="23">
        <f>QG37-QG39</f>
        <v>1061.3728000000001</v>
      </c>
      <c r="QH40" s="18">
        <v>1146</v>
      </c>
      <c r="QI40" s="20"/>
      <c r="QJ40" s="23">
        <f>QJ37-QJ39</f>
        <v>1070.5469000000001</v>
      </c>
      <c r="QK40" s="18">
        <v>1166</v>
      </c>
      <c r="QL40" s="20"/>
      <c r="QM40" s="23">
        <f>QM37-QM39</f>
        <v>1072.664</v>
      </c>
      <c r="QN40" s="18">
        <v>1150</v>
      </c>
      <c r="QO40" s="20"/>
      <c r="QP40" s="23">
        <f>QP37-QP39</f>
        <v>1074.7810999999999</v>
      </c>
      <c r="QQ40" s="18">
        <v>1159</v>
      </c>
      <c r="QR40" s="20"/>
      <c r="QS40" s="23">
        <f>QS37-QS39</f>
        <v>1076.8982000000001</v>
      </c>
      <c r="QT40" s="18">
        <v>1174</v>
      </c>
      <c r="QU40" s="20"/>
      <c r="QV40" s="19"/>
      <c r="QW40" s="23">
        <f>QW37-QW39</f>
        <v>1084.6608999999999</v>
      </c>
      <c r="QX40" s="18">
        <v>1175</v>
      </c>
      <c r="QY40" s="20"/>
      <c r="QZ40" s="23">
        <f>QZ37-QZ39</f>
        <v>1086.0723</v>
      </c>
      <c r="RA40" s="18">
        <v>1185</v>
      </c>
      <c r="RB40" s="20"/>
      <c r="RC40" s="19"/>
      <c r="RD40" s="23">
        <f>RD37-RD39</f>
        <v>1070.5469000000001</v>
      </c>
      <c r="RE40" s="18">
        <v>1147</v>
      </c>
      <c r="RF40" s="20"/>
      <c r="RG40" s="23">
        <f>RG37-RG39</f>
        <v>1079.721</v>
      </c>
      <c r="RH40" s="18">
        <v>1185</v>
      </c>
      <c r="RI40" s="20"/>
      <c r="RJ40" s="23">
        <f>RJ37-RJ39</f>
        <v>1065.607</v>
      </c>
      <c r="RK40" s="18">
        <v>1124</v>
      </c>
      <c r="RL40" s="20"/>
      <c r="RM40" s="19"/>
      <c r="RN40" s="23">
        <f>RN37-RN39</f>
        <v>1062.0785000000001</v>
      </c>
      <c r="RO40" s="18">
        <v>1338</v>
      </c>
      <c r="RP40" s="20"/>
      <c r="RQ40" s="23">
        <f>RQ37-RQ39</f>
        <v>1056.4329</v>
      </c>
      <c r="RR40" s="18">
        <v>1155</v>
      </c>
      <c r="RS40" s="20"/>
      <c r="RT40" s="23">
        <f>RT37-RT39</f>
        <v>1055.7272</v>
      </c>
      <c r="RU40" s="18">
        <v>1167</v>
      </c>
      <c r="RV40" s="20"/>
      <c r="RW40" s="23">
        <f>RW37-RW39</f>
        <v>1057.8443</v>
      </c>
      <c r="RX40" s="18">
        <v>1153</v>
      </c>
      <c r="RY40" s="20"/>
      <c r="RZ40" s="23">
        <f>RZ37-RZ39</f>
        <v>1055.0215000000001</v>
      </c>
      <c r="SA40" s="18">
        <v>1143</v>
      </c>
      <c r="SB40" s="20"/>
      <c r="SC40" s="23">
        <f>SC37-SC39</f>
        <v>1059.2556999999999</v>
      </c>
      <c r="SD40" s="18">
        <v>1150</v>
      </c>
      <c r="SE40" s="20"/>
      <c r="SF40" s="23">
        <f>SF37-SF39</f>
        <v>1068.4297999999999</v>
      </c>
      <c r="SG40" s="18">
        <v>1033</v>
      </c>
      <c r="SH40" s="20"/>
      <c r="SI40" s="23">
        <f>SI37-SI39</f>
        <v>1071.9583</v>
      </c>
      <c r="SJ40" s="18">
        <v>1107</v>
      </c>
      <c r="SK40" s="20"/>
      <c r="SL40" s="23">
        <f>SL37-SL39</f>
        <v>1031.7334000000001</v>
      </c>
      <c r="SM40" s="18">
        <v>1085</v>
      </c>
      <c r="SN40" s="20"/>
      <c r="SO40" s="23">
        <f>SO37-SO39</f>
        <v>1028.2049</v>
      </c>
      <c r="SP40" s="18">
        <v>1068</v>
      </c>
      <c r="SQ40" s="20"/>
      <c r="SR40" s="19"/>
      <c r="SS40" s="19"/>
      <c r="ST40" s="23">
        <f>ST37-ST39</f>
        <v>888.47630000000004</v>
      </c>
      <c r="SU40" s="18">
        <v>954</v>
      </c>
      <c r="SV40" s="20"/>
      <c r="SW40" s="23">
        <f>SW37-SW39</f>
        <v>892.00479999999993</v>
      </c>
      <c r="SX40" s="18">
        <v>930</v>
      </c>
      <c r="SY40" s="20"/>
      <c r="SZ40" s="23">
        <f>SZ37-SZ39</f>
        <v>894.12189999999998</v>
      </c>
      <c r="TA40" s="18">
        <v>1032</v>
      </c>
      <c r="TB40" s="20"/>
      <c r="TC40" s="23">
        <f>TC37-TC39</f>
        <v>896.23900000000003</v>
      </c>
      <c r="TD40" s="18">
        <v>1070</v>
      </c>
      <c r="TE40" s="20"/>
      <c r="TF40" s="23">
        <f>TF37-TF39</f>
        <v>900.47320000000002</v>
      </c>
      <c r="TG40" s="18">
        <v>1098</v>
      </c>
      <c r="TH40" s="20"/>
      <c r="TI40" s="23">
        <f>TI37-TI39</f>
        <v>926.58410000000003</v>
      </c>
      <c r="TJ40" s="18">
        <v>1109</v>
      </c>
      <c r="TK40" s="20"/>
      <c r="TL40" s="23">
        <f>TL37-TL39</f>
        <v>933.64110000000005</v>
      </c>
      <c r="TM40" s="18">
        <v>1139</v>
      </c>
      <c r="TN40" s="20"/>
      <c r="TO40" s="23">
        <f>TO37-TO39</f>
        <v>961.16339999999991</v>
      </c>
      <c r="TP40" s="18">
        <v>1154</v>
      </c>
      <c r="TQ40" s="20"/>
      <c r="TR40" s="19"/>
      <c r="TS40" s="23">
        <f>TS37-TS39</f>
        <v>1014.7966</v>
      </c>
      <c r="TT40" s="18">
        <v>1157</v>
      </c>
      <c r="TU40" s="20"/>
      <c r="TV40" s="23">
        <f>TV37-TV39</f>
        <v>1033.8505</v>
      </c>
      <c r="TW40" s="18">
        <v>1175</v>
      </c>
      <c r="TX40" s="20"/>
      <c r="TY40" s="23">
        <f>TY37-TY39</f>
        <v>1064.9013</v>
      </c>
      <c r="TZ40" s="18">
        <v>1169</v>
      </c>
      <c r="UA40" s="20"/>
      <c r="UB40" s="23">
        <f>UB37-UB39</f>
        <v>1071.2526</v>
      </c>
      <c r="UC40" s="18">
        <v>1171</v>
      </c>
      <c r="UD40" s="20"/>
      <c r="UE40" s="23">
        <f>UE37-UE39</f>
        <v>1077.6039000000001</v>
      </c>
      <c r="UF40" s="18">
        <v>1173</v>
      </c>
      <c r="UG40" s="20"/>
      <c r="UH40" s="23">
        <f>UH37-UH39</f>
        <v>1083.9551999999999</v>
      </c>
      <c r="UI40" s="18">
        <v>1168</v>
      </c>
      <c r="UJ40" s="20"/>
      <c r="UK40" s="19"/>
      <c r="UL40" s="19"/>
      <c r="UM40" s="23">
        <f>UM37-UM39</f>
        <v>1069.8412000000001</v>
      </c>
      <c r="UN40" s="18">
        <v>1133</v>
      </c>
      <c r="UO40" s="20"/>
      <c r="UP40" s="23">
        <f>UP37-UP39</f>
        <v>1076.1925000000001</v>
      </c>
      <c r="UQ40" s="18">
        <v>1130</v>
      </c>
      <c r="UR40" s="20"/>
      <c r="US40" s="23">
        <f>US37-US39</f>
        <v>1069.1354999999999</v>
      </c>
      <c r="UT40" s="18">
        <v>1129</v>
      </c>
      <c r="UU40" s="20"/>
      <c r="UV40" s="23">
        <f>UV37-UV39</f>
        <v>1075.4868000000001</v>
      </c>
      <c r="UW40" s="18">
        <v>1147</v>
      </c>
      <c r="UX40" s="20"/>
      <c r="UY40" s="23">
        <f>UY37-UY39</f>
        <v>1081.8380999999999</v>
      </c>
      <c r="UZ40" s="18">
        <v>1158</v>
      </c>
      <c r="VA40" s="20"/>
      <c r="VB40" s="19"/>
      <c r="VC40" s="23">
        <f>VC37-VC39</f>
        <v>1071.2526</v>
      </c>
      <c r="VD40" s="18">
        <v>1114</v>
      </c>
      <c r="VE40" s="20"/>
      <c r="VF40" s="23">
        <f>VF37-VF39</f>
        <v>1077.6039000000001</v>
      </c>
      <c r="VG40" s="18">
        <v>1115</v>
      </c>
      <c r="VH40" s="20"/>
      <c r="VI40" s="23">
        <f>VI37-VI39</f>
        <v>1070.5469000000001</v>
      </c>
      <c r="VJ40" s="18">
        <v>1092</v>
      </c>
      <c r="VK40" s="20"/>
      <c r="VL40" s="23">
        <f>VL37-VL39</f>
        <v>1071.9583</v>
      </c>
      <c r="VM40" s="18">
        <v>1084</v>
      </c>
      <c r="VN40" s="20"/>
      <c r="VO40" s="23">
        <f>VO37-VO39</f>
        <v>1061.3728000000001</v>
      </c>
      <c r="VP40" s="18">
        <v>1084</v>
      </c>
      <c r="VQ40" s="20"/>
      <c r="VR40" s="23">
        <f>VR37-VR39</f>
        <v>1064.1956</v>
      </c>
      <c r="VS40" s="18">
        <v>1084</v>
      </c>
      <c r="VT40" s="20"/>
      <c r="VU40" s="19"/>
      <c r="VV40" s="19"/>
      <c r="VW40" s="23">
        <f>VW37-VW39</f>
        <v>1051.4929999999999</v>
      </c>
      <c r="VX40" s="18">
        <v>1050</v>
      </c>
      <c r="VY40" s="20"/>
      <c r="VZ40" s="23">
        <f>VZ37-VZ39</f>
        <v>1050.7873</v>
      </c>
      <c r="WA40" s="18">
        <v>1041</v>
      </c>
      <c r="WB40" s="20"/>
      <c r="WC40" s="23">
        <f>WC37-WC39</f>
        <v>1043.7302999999999</v>
      </c>
      <c r="WD40" s="18">
        <v>1051</v>
      </c>
      <c r="WE40" s="20"/>
      <c r="WF40" s="23">
        <f>WF37-WF39</f>
        <v>1046.5531000000001</v>
      </c>
      <c r="WG40" s="18">
        <v>1060</v>
      </c>
      <c r="WH40" s="20"/>
      <c r="WI40" s="23">
        <f>WI37-WI39</f>
        <v>1039.4961000000001</v>
      </c>
      <c r="WJ40" s="18">
        <v>1058</v>
      </c>
      <c r="WK40" s="20"/>
      <c r="WL40" s="23">
        <f>WL37-WL39</f>
        <v>987.27430000000004</v>
      </c>
      <c r="WM40" s="18">
        <v>938</v>
      </c>
      <c r="WN40" s="20"/>
      <c r="WO40" s="23">
        <f>WO37-WO39</f>
        <v>1045.8474000000001</v>
      </c>
      <c r="WP40" s="18">
        <v>1037</v>
      </c>
      <c r="WQ40" s="20"/>
      <c r="WR40" s="23">
        <f>WR37-WR39</f>
        <v>1038.7903999999999</v>
      </c>
      <c r="WS40" s="18">
        <v>1056</v>
      </c>
      <c r="WT40" s="20"/>
      <c r="WU40" s="23">
        <f>WU37-WU39</f>
        <v>1031.7334000000001</v>
      </c>
      <c r="WV40" s="18">
        <v>1059</v>
      </c>
      <c r="WW40" s="20"/>
      <c r="WX40" s="23">
        <f>WX37-WX39</f>
        <v>1035.9675999999999</v>
      </c>
      <c r="WY40" s="18">
        <v>1071</v>
      </c>
      <c r="WZ40" s="20"/>
      <c r="XA40" s="23">
        <f>XA37-XA39</f>
        <v>1043.0246</v>
      </c>
      <c r="XB40" s="18">
        <v>1070</v>
      </c>
      <c r="XC40" s="20"/>
      <c r="XD40" s="23">
        <f>XD37-XD39</f>
        <v>1049.3759</v>
      </c>
      <c r="XE40" s="18">
        <v>972</v>
      </c>
      <c r="XF40" s="20"/>
      <c r="XG40" s="19"/>
      <c r="XH40" s="23">
        <f>XH37-XH39</f>
        <v>1048.6702</v>
      </c>
      <c r="XI40" s="18">
        <v>950</v>
      </c>
      <c r="XJ40" s="20"/>
      <c r="XK40" s="23">
        <f>XK37-XK39</f>
        <v>1047.9645</v>
      </c>
      <c r="XL40" s="18">
        <v>944</v>
      </c>
      <c r="XM40" s="20"/>
      <c r="XN40" s="23">
        <f>XN37-XN39</f>
        <v>1033.8505</v>
      </c>
      <c r="XO40" s="18">
        <v>943</v>
      </c>
      <c r="XP40" s="20"/>
      <c r="XQ40" s="23">
        <f>XQ37-XQ39</f>
        <v>864.48250000000007</v>
      </c>
      <c r="XR40" s="18">
        <v>941</v>
      </c>
      <c r="XS40" s="20"/>
      <c r="XT40" s="23">
        <f>XT37-XT39</f>
        <v>872.24520000000007</v>
      </c>
      <c r="XU40" s="18">
        <v>942</v>
      </c>
      <c r="XV40" s="20"/>
      <c r="XW40" s="23">
        <f>XW37-XW39</f>
        <v>878.59649999999999</v>
      </c>
      <c r="XX40" s="18">
        <v>924</v>
      </c>
      <c r="XY40" s="20"/>
      <c r="XZ40" s="23">
        <f>XZ37-XZ39</f>
        <v>878.59649999999999</v>
      </c>
      <c r="YA40" s="18">
        <v>725</v>
      </c>
      <c r="YB40" s="20"/>
      <c r="YC40" s="23">
        <f>YC37-YC39</f>
        <v>871.53949999999998</v>
      </c>
      <c r="YD40" s="18">
        <v>894</v>
      </c>
      <c r="YE40" s="20"/>
      <c r="YF40" s="23">
        <f>YF37-YF39</f>
        <v>877.89080000000001</v>
      </c>
      <c r="YG40" s="18">
        <v>902</v>
      </c>
      <c r="YH40" s="20"/>
      <c r="YI40" s="23">
        <f>YI37-YI39</f>
        <v>884.24209999999994</v>
      </c>
      <c r="YJ40" s="18">
        <v>882</v>
      </c>
      <c r="YK40" s="20"/>
      <c r="YL40" s="23">
        <f>YL37-YL39</f>
        <v>877.18509999999992</v>
      </c>
      <c r="YM40" s="18">
        <v>874</v>
      </c>
      <c r="YN40" s="20"/>
      <c r="YO40" s="23">
        <f>YO37-YO39</f>
        <v>882.83069999999998</v>
      </c>
      <c r="YP40" s="18">
        <v>873</v>
      </c>
      <c r="YQ40" s="20"/>
      <c r="YR40" s="23">
        <f>YR37-YR39</f>
        <v>888.47630000000004</v>
      </c>
      <c r="YS40" s="18">
        <v>872</v>
      </c>
      <c r="YT40" s="20"/>
      <c r="YU40" s="19"/>
      <c r="YV40" s="23">
        <f>YV37-YV39</f>
        <v>894.12189999999998</v>
      </c>
      <c r="YW40" s="18">
        <v>874</v>
      </c>
      <c r="YX40" s="20"/>
      <c r="YY40" s="23">
        <f>YY37-YY39</f>
        <v>893.4162</v>
      </c>
      <c r="YZ40" s="18">
        <v>877</v>
      </c>
      <c r="ZA40" s="20"/>
      <c r="ZB40" s="23">
        <f>ZB37-ZB39</f>
        <v>892.71049999999991</v>
      </c>
      <c r="ZC40" s="18">
        <v>886</v>
      </c>
      <c r="ZD40" s="20"/>
      <c r="ZE40" s="23">
        <f>ZE37-ZE39</f>
        <v>892.00479999999993</v>
      </c>
      <c r="ZF40" s="18">
        <v>902</v>
      </c>
      <c r="ZG40" s="20"/>
      <c r="ZH40" s="23">
        <f>ZH37-ZH39</f>
        <v>891.29909999999995</v>
      </c>
      <c r="ZI40" s="18">
        <v>925</v>
      </c>
      <c r="ZJ40" s="20"/>
      <c r="ZK40" s="23">
        <f>ZK37-ZK39</f>
        <v>890.59339999999997</v>
      </c>
      <c r="ZL40" s="18">
        <v>931</v>
      </c>
      <c r="ZM40" s="20"/>
      <c r="ZN40" s="23">
        <f>ZN37-ZN39</f>
        <v>890.59339999999997</v>
      </c>
      <c r="ZO40" s="18">
        <v>817</v>
      </c>
      <c r="ZP40" s="20"/>
      <c r="ZQ40" s="23">
        <f>ZQ37-ZQ39</f>
        <v>892.71049999999991</v>
      </c>
      <c r="ZR40" s="18">
        <v>915</v>
      </c>
      <c r="ZS40" s="20"/>
      <c r="ZT40" s="23">
        <f>ZT37-ZT39</f>
        <v>901.88459999999998</v>
      </c>
      <c r="ZU40" s="18">
        <v>934</v>
      </c>
      <c r="ZV40" s="20"/>
      <c r="ZW40" s="23">
        <f>ZW37-ZW39</f>
        <v>908.23590000000002</v>
      </c>
      <c r="ZX40" s="18">
        <v>952</v>
      </c>
      <c r="ZY40" s="20"/>
      <c r="ZZ40" s="23">
        <f>ZZ37-ZZ39</f>
        <v>907.53019999999992</v>
      </c>
      <c r="AAA40" s="18">
        <v>954</v>
      </c>
      <c r="AAB40" s="20"/>
      <c r="AAC40" s="23">
        <f>AAC37-AAC39</f>
        <v>920.93849999999998</v>
      </c>
      <c r="AAD40" s="18">
        <v>967</v>
      </c>
      <c r="AAE40" s="20"/>
      <c r="AAF40" s="23">
        <f>AAF37-AAF39</f>
        <v>923.76130000000001</v>
      </c>
      <c r="AAG40" s="18">
        <v>949</v>
      </c>
      <c r="AAH40" s="20"/>
      <c r="AAI40" s="19"/>
      <c r="AAJ40" s="23">
        <f>AAJ37-AAJ39</f>
        <v>923.05559999999991</v>
      </c>
      <c r="AAK40" s="18">
        <v>920</v>
      </c>
      <c r="AAL40" s="20"/>
      <c r="AAM40" s="23">
        <f>AAM37-AAM39</f>
        <v>922.34989999999993</v>
      </c>
      <c r="AAN40" s="18">
        <v>918</v>
      </c>
      <c r="AAO40" s="20"/>
      <c r="AAP40" s="23">
        <f>AAP37-AAP39</f>
        <v>921.64419999999996</v>
      </c>
      <c r="AAQ40" s="18">
        <v>918</v>
      </c>
      <c r="AAR40" s="20"/>
      <c r="AAS40" s="23">
        <f>AAS37-AAS39</f>
        <v>920.93849999999998</v>
      </c>
      <c r="AAT40" s="18">
        <v>934</v>
      </c>
      <c r="AAU40" s="20"/>
      <c r="AAV40" s="23">
        <f>AAV37-AAV39</f>
        <v>920.2328</v>
      </c>
      <c r="AAW40" s="18">
        <v>935</v>
      </c>
      <c r="AAX40" s="20"/>
      <c r="AAY40" s="23">
        <f>AAY37-AAY39</f>
        <v>919.52710000000002</v>
      </c>
      <c r="AAZ40" s="18">
        <v>937</v>
      </c>
      <c r="ABA40" s="20"/>
      <c r="ABB40" s="19"/>
      <c r="ABC40" s="23">
        <f>ABC37-ABC39</f>
        <v>918.82140000000004</v>
      </c>
      <c r="ABD40" s="18">
        <v>961</v>
      </c>
      <c r="ABE40" s="20"/>
      <c r="ABF40" s="23">
        <f>ABF37-ABF39</f>
        <v>918.11570000000006</v>
      </c>
      <c r="ABG40" s="18">
        <v>966</v>
      </c>
      <c r="ABH40" s="20"/>
      <c r="ABI40" s="23">
        <f>ABI37-ABI39</f>
        <v>917.41</v>
      </c>
      <c r="ABJ40" s="18">
        <v>988</v>
      </c>
      <c r="ABK40" s="20"/>
      <c r="ABL40" s="23">
        <f>ABL37-ABL39</f>
        <v>923.76130000000001</v>
      </c>
      <c r="ABM40" s="18">
        <v>1000</v>
      </c>
      <c r="ABN40" s="20"/>
      <c r="ABO40" s="23">
        <f>ABO37-ABO39</f>
        <v>937.16959999999995</v>
      </c>
      <c r="ABP40" s="18">
        <v>1020</v>
      </c>
      <c r="ABQ40" s="20"/>
      <c r="ABR40" s="23">
        <f>ABR37-ABR39</f>
        <v>936.46389999999997</v>
      </c>
      <c r="ABS40" s="18">
        <v>1020</v>
      </c>
      <c r="ABT40" s="20"/>
      <c r="ABU40" s="19"/>
      <c r="ABV40" s="23">
        <f>ABV37-ABV39</f>
        <v>935.75819999999999</v>
      </c>
      <c r="ABW40" s="18">
        <v>1027</v>
      </c>
      <c r="ABX40" s="20"/>
      <c r="ABY40" s="23">
        <f>ABY37-ABY39</f>
        <v>935.05250000000001</v>
      </c>
      <c r="ABZ40" s="18">
        <v>1061</v>
      </c>
      <c r="ACA40" s="20"/>
      <c r="ACB40" s="23">
        <f>ACB37-ACB39</f>
        <v>955.51779999999997</v>
      </c>
      <c r="ACC40" s="18">
        <v>1079</v>
      </c>
      <c r="ACD40" s="20"/>
      <c r="ACE40" s="23">
        <f>ACE37-ACE39</f>
        <v>975.98309999999992</v>
      </c>
      <c r="ACF40" s="18">
        <v>1100</v>
      </c>
      <c r="ACG40" s="20"/>
      <c r="ACH40" s="23">
        <f>ACH37-ACH39</f>
        <v>1003.5054</v>
      </c>
      <c r="ACI40" s="18">
        <v>1144</v>
      </c>
      <c r="ACJ40" s="20"/>
      <c r="ACK40" s="23">
        <f>ACK37-ACK39</f>
        <v>1009.8567</v>
      </c>
      <c r="ACL40" s="18">
        <v>1175</v>
      </c>
      <c r="ACM40" s="20"/>
      <c r="ACN40" s="19"/>
      <c r="ACO40" s="23">
        <f>ACO37-ACO39</f>
        <v>1016.208</v>
      </c>
      <c r="ACP40" s="18">
        <v>1178</v>
      </c>
      <c r="ACQ40" s="20"/>
      <c r="ACR40" s="23">
        <f>ACR37-ACR39</f>
        <v>1029.6162999999999</v>
      </c>
      <c r="ACS40" s="18">
        <v>1195</v>
      </c>
      <c r="ACT40" s="20"/>
      <c r="ACU40" s="23">
        <f>ACU37-ACU39</f>
        <v>1043.0246</v>
      </c>
      <c r="ACV40" s="18">
        <v>1243</v>
      </c>
      <c r="ACW40" s="20"/>
      <c r="ACX40" s="23">
        <f>ACX37-ACX39</f>
        <v>1074.0753999999999</v>
      </c>
      <c r="ACY40" s="18">
        <v>1433</v>
      </c>
      <c r="ACZ40" s="20"/>
      <c r="ADA40" s="23">
        <f>ADA37-ADA39</f>
        <v>1105.8319000000001</v>
      </c>
      <c r="ADB40" s="18">
        <v>1305</v>
      </c>
      <c r="ADC40" s="20"/>
      <c r="ADD40" s="23">
        <f>ADD37-ADD39</f>
        <v>1134.7655999999999</v>
      </c>
      <c r="ADE40" s="18">
        <v>1326</v>
      </c>
      <c r="ADF40" s="20"/>
      <c r="ADG40" s="19"/>
      <c r="ADH40" s="23">
        <f>ADH37-ADH39</f>
        <v>1148.8796</v>
      </c>
      <c r="ADI40" s="18">
        <v>1343</v>
      </c>
      <c r="ADJ40" s="20"/>
      <c r="ADK40" s="23">
        <f>ADK37-ADK39</f>
        <v>1160.8764999999999</v>
      </c>
      <c r="ADL40" s="18">
        <v>1359</v>
      </c>
      <c r="ADM40" s="20"/>
      <c r="ADN40" s="23">
        <f>ADN37-ADN39</f>
        <v>1174.2847999999999</v>
      </c>
      <c r="ADO40" s="18">
        <v>1383</v>
      </c>
      <c r="ADP40" s="20"/>
      <c r="ADQ40" s="23">
        <f>ADQ37-ADQ39</f>
        <v>1158.0536999999999</v>
      </c>
      <c r="ADR40" s="18">
        <v>1327</v>
      </c>
      <c r="ADS40" s="20"/>
      <c r="ADT40" s="23">
        <f>ADT37-ADT39</f>
        <v>1192.633</v>
      </c>
      <c r="ADU40" s="18">
        <v>1320</v>
      </c>
      <c r="ADV40" s="20"/>
      <c r="ADW40" s="19"/>
      <c r="ADX40" s="19"/>
      <c r="ADY40" s="19"/>
      <c r="ADZ40" s="23">
        <f>ADZ37-ADZ39</f>
        <v>1001.3883000000001</v>
      </c>
      <c r="AEA40" s="18">
        <v>1270</v>
      </c>
      <c r="AEB40" s="20"/>
      <c r="AEC40" s="23">
        <f>AEC37-AEC39</f>
        <v>1004.2111</v>
      </c>
      <c r="AED40" s="18">
        <v>1234</v>
      </c>
      <c r="AEE40" s="20"/>
      <c r="AEF40" s="23">
        <f>AEF37-AEF39</f>
        <v>1007.0339</v>
      </c>
      <c r="AEG40" s="18">
        <v>1233</v>
      </c>
      <c r="AEH40" s="20"/>
      <c r="AEI40" s="23">
        <f>AEI37-AEI39</f>
        <v>1009.8567</v>
      </c>
      <c r="AEJ40" s="19"/>
      <c r="AEK40" s="20"/>
      <c r="AEL40" s="23">
        <f>AEL37-AEL39</f>
        <v>1052.1986999999999</v>
      </c>
      <c r="AEM40" s="18">
        <v>1274</v>
      </c>
      <c r="AEN40" s="20"/>
      <c r="AEO40" s="19"/>
      <c r="AEP40" s="23">
        <f>AEP37-AEP39</f>
        <v>1068.4297999999999</v>
      </c>
      <c r="AEQ40" s="18">
        <v>1255</v>
      </c>
      <c r="AER40" s="20"/>
      <c r="AES40" s="23">
        <f>AES37-AES39</f>
        <v>1095.9521</v>
      </c>
      <c r="AET40" s="18">
        <v>1290</v>
      </c>
      <c r="AEU40" s="20"/>
      <c r="AEV40" s="23">
        <f>AEV37-AEV39</f>
        <v>1116.4174</v>
      </c>
      <c r="AEW40" s="18">
        <v>1290</v>
      </c>
      <c r="AEX40" s="20"/>
      <c r="AEY40" s="23">
        <f>AEY37-AEY39</f>
        <v>1122.7687000000001</v>
      </c>
      <c r="AEZ40" s="18">
        <v>272</v>
      </c>
      <c r="AFA40" s="20"/>
      <c r="AFB40" s="23">
        <f>AFB37-AFB39</f>
        <v>1136.1769999999999</v>
      </c>
      <c r="AFC40" s="18">
        <v>1293</v>
      </c>
      <c r="AFD40" s="20"/>
      <c r="AFE40" s="23">
        <f>AFE37-AFE39</f>
        <v>1170.7563</v>
      </c>
      <c r="AFF40" s="18">
        <v>1307</v>
      </c>
      <c r="AFG40" s="20"/>
      <c r="AFH40" s="19"/>
      <c r="AFI40" s="23">
        <f>AFI37-AFI39</f>
        <v>1187.6931</v>
      </c>
      <c r="AFJ40" s="18">
        <v>1296</v>
      </c>
      <c r="AFK40" s="20"/>
      <c r="AFL40" s="23">
        <f>AFL37-AFL39</f>
        <v>1204.6298999999999</v>
      </c>
      <c r="AFM40" s="18">
        <v>1330</v>
      </c>
      <c r="AFN40" s="20"/>
      <c r="AFO40" s="23">
        <f>AFO37-AFO39</f>
        <v>1228.6237000000001</v>
      </c>
      <c r="AFP40" s="18">
        <v>1365</v>
      </c>
      <c r="AFQ40" s="20"/>
      <c r="AFR40" s="23">
        <f>AFR37-AFR39</f>
        <v>1231.4465</v>
      </c>
      <c r="AFS40" s="18">
        <v>1368</v>
      </c>
      <c r="AFT40" s="20"/>
      <c r="AFU40" s="23">
        <f>AFU37-AFU39</f>
        <v>1234.2692999999999</v>
      </c>
      <c r="AFV40" s="18">
        <v>1369</v>
      </c>
      <c r="AFW40" s="20"/>
      <c r="AFX40" s="23">
        <f>AFX37-AFX39</f>
        <v>1237.0920999999998</v>
      </c>
      <c r="AFY40" s="18">
        <v>1386</v>
      </c>
      <c r="AFZ40" s="20"/>
      <c r="AGA40" s="23">
        <f>AGA37-AGA39</f>
        <v>1095.9521</v>
      </c>
      <c r="AGB40" s="18">
        <v>1151</v>
      </c>
      <c r="AGC40" s="20"/>
      <c r="AGD40" s="23">
        <f>AGD37-AGD39</f>
        <v>1239.9149</v>
      </c>
      <c r="AGE40" s="18">
        <v>1380</v>
      </c>
      <c r="AGF40" s="20"/>
      <c r="AGG40" s="23">
        <f>AGG37-AGG39</f>
        <v>1242.7377000000001</v>
      </c>
      <c r="AGH40" s="18">
        <v>1378</v>
      </c>
      <c r="AGI40" s="20"/>
      <c r="AGJ40" s="23">
        <f>AGJ37-AGJ39</f>
        <v>1245.5605</v>
      </c>
      <c r="AGK40" s="18">
        <v>1389</v>
      </c>
      <c r="AGL40" s="20"/>
      <c r="AGM40" s="23">
        <f>AGM37-AGM39</f>
        <v>1248.3833</v>
      </c>
      <c r="AGN40" s="18">
        <v>1413</v>
      </c>
      <c r="AGO40" s="20"/>
      <c r="AGP40" s="23">
        <f>AGP37-AGP39</f>
        <v>1251.2060999999999</v>
      </c>
      <c r="AGQ40" s="18">
        <v>1423</v>
      </c>
      <c r="AGR40" s="20"/>
      <c r="AGS40" s="23">
        <f>AGS37-AGS39</f>
        <v>1222.2724000000001</v>
      </c>
      <c r="AGT40" s="18">
        <v>1362</v>
      </c>
      <c r="AGU40" s="20"/>
      <c r="AGV40" s="19"/>
      <c r="AGW40" s="23">
        <f>AGW37-AGW39</f>
        <v>1218.0382</v>
      </c>
      <c r="AGX40" s="18">
        <v>1326</v>
      </c>
      <c r="AGY40" s="20"/>
      <c r="AGZ40" s="23">
        <f>AGZ37-AGZ39</f>
        <v>1238.5035</v>
      </c>
      <c r="AHA40" s="18">
        <v>1358</v>
      </c>
      <c r="AHB40" s="20"/>
      <c r="AHC40" s="23">
        <f>AHC37-AHC39</f>
        <v>1237.7977999999998</v>
      </c>
      <c r="AHD40" s="18">
        <v>1355</v>
      </c>
      <c r="AHE40" s="20"/>
      <c r="AHF40" s="23">
        <f>AHF37-AHF39</f>
        <v>1237.0920999999998</v>
      </c>
      <c r="AHG40" s="18">
        <v>1322</v>
      </c>
      <c r="AHH40" s="20"/>
      <c r="AHI40" s="23">
        <f>AHI37-AHI39</f>
        <v>1236.3863999999999</v>
      </c>
      <c r="AHJ40" s="18">
        <v>1322</v>
      </c>
      <c r="AHK40" s="20"/>
      <c r="AHL40" s="23">
        <f>AHL37-AHL39</f>
        <v>1225.8009</v>
      </c>
      <c r="AHM40" s="18">
        <v>1354</v>
      </c>
      <c r="AHN40" s="20"/>
      <c r="AHO40" s="19"/>
      <c r="AHP40" s="23">
        <f>AHP37-AHP39</f>
        <v>1225.0952</v>
      </c>
      <c r="AHQ40" s="18">
        <v>1326</v>
      </c>
      <c r="AHR40" s="20"/>
      <c r="AHS40" s="23">
        <f>AHS37-AHS39</f>
        <v>1214.5097000000001</v>
      </c>
      <c r="AHT40" s="18">
        <v>1310</v>
      </c>
      <c r="AHU40" s="20"/>
      <c r="AHV40" s="23">
        <f>AHV37-AHV39</f>
        <v>1203.9241999999999</v>
      </c>
      <c r="AHW40" s="18">
        <v>1282</v>
      </c>
      <c r="AHX40" s="20"/>
      <c r="AHY40" s="23">
        <f>AHY37-AHY39</f>
        <v>1172.1677</v>
      </c>
      <c r="AHZ40" s="18">
        <v>1171</v>
      </c>
      <c r="AIA40" s="151"/>
      <c r="AIB40" s="23">
        <f>AIB37-AIB39</f>
        <v>1161.5822000000001</v>
      </c>
      <c r="AIC40" s="18">
        <v>1069</v>
      </c>
      <c r="AID40" s="151"/>
      <c r="AIE40" s="19"/>
      <c r="AIF40" s="19"/>
      <c r="AIG40" s="23">
        <f>AIG37-AIG39</f>
        <v>904.70740000000001</v>
      </c>
      <c r="AIH40" s="18">
        <v>1024</v>
      </c>
      <c r="AII40" s="151"/>
      <c r="AIJ40" s="23">
        <f>AIJ37-AIJ39</f>
        <v>930.11259999999993</v>
      </c>
      <c r="AIK40" s="18">
        <v>1061</v>
      </c>
      <c r="AIL40" s="151"/>
      <c r="AIM40" s="23">
        <f>AIM37-AIM39</f>
        <v>969.6318</v>
      </c>
      <c r="AIN40" s="18">
        <v>1103</v>
      </c>
      <c r="AIO40" s="151"/>
      <c r="AIP40" s="23">
        <f>AIP37-AIP39</f>
        <v>966.80899999999997</v>
      </c>
      <c r="AIQ40" s="18">
        <v>1119</v>
      </c>
      <c r="AIR40" s="151"/>
      <c r="AIS40" s="19"/>
      <c r="AIT40" s="23">
        <f>AIT37-AIT39</f>
        <v>966.10329999999999</v>
      </c>
      <c r="AIU40" s="18">
        <v>1076</v>
      </c>
      <c r="AIV40" s="151"/>
      <c r="AIW40" s="23">
        <f>AIW37-AIW39</f>
        <v>955.51779999999997</v>
      </c>
      <c r="AIX40" s="18">
        <v>977</v>
      </c>
      <c r="AIY40" s="151"/>
      <c r="AIZ40" s="23">
        <f>AIZ37-AIZ39</f>
        <v>997.15409999999997</v>
      </c>
      <c r="AJA40" s="18">
        <v>1193</v>
      </c>
      <c r="AJB40" s="151"/>
      <c r="AJC40" s="23">
        <f>AJC37-AJC39</f>
        <v>1017.6194</v>
      </c>
      <c r="AJD40" s="18">
        <v>1245</v>
      </c>
      <c r="AJE40" s="151"/>
      <c r="AJF40" s="23">
        <f>AJF37-AJF39</f>
        <v>1059.2556999999999</v>
      </c>
      <c r="AJG40" s="18">
        <v>1263</v>
      </c>
      <c r="AJH40" s="151"/>
      <c r="AJI40" s="23">
        <f>AJI37-AJI39</f>
        <v>1086.778</v>
      </c>
      <c r="AJJ40" s="18">
        <v>1281</v>
      </c>
      <c r="AJK40" s="151"/>
      <c r="AJL40" s="23">
        <f>AJL37-AJL39</f>
        <v>1114.3002999999999</v>
      </c>
      <c r="AJM40" s="18">
        <v>1310</v>
      </c>
      <c r="AJN40" s="151"/>
      <c r="AJO40" s="23">
        <f>AJO37-AJO39</f>
        <v>1155.9366</v>
      </c>
      <c r="AJP40" s="18">
        <v>1355</v>
      </c>
      <c r="AJQ40" s="151"/>
      <c r="AJR40" s="19"/>
      <c r="AJS40" s="23">
        <f>AJS37-AJS39</f>
        <v>1162.2879</v>
      </c>
      <c r="AJT40" s="18">
        <v>1356</v>
      </c>
      <c r="AJU40" s="151"/>
      <c r="AJV40" s="23">
        <f>AJV37-AJV39</f>
        <v>1161.5822000000001</v>
      </c>
      <c r="AJW40" s="18">
        <v>1249</v>
      </c>
      <c r="AJX40" s="151"/>
      <c r="AJY40" s="23">
        <f>AJY37-AJY39</f>
        <v>1160.8764999999999</v>
      </c>
      <c r="AJZ40" s="18">
        <v>1363</v>
      </c>
      <c r="AKA40" s="151"/>
      <c r="AKB40" s="23">
        <f>AKB37-AKB39</f>
        <v>1160.1707999999999</v>
      </c>
      <c r="AKC40" s="18">
        <v>1356</v>
      </c>
      <c r="AKD40" s="151"/>
      <c r="AKE40" s="23">
        <f>AKE37-AKE39</f>
        <v>1159.4650999999999</v>
      </c>
      <c r="AKF40" s="18">
        <v>1354</v>
      </c>
      <c r="AKG40" s="151"/>
      <c r="AKH40" s="23">
        <f>AKH37-AKH39</f>
        <v>1190.5158999999999</v>
      </c>
      <c r="AKI40" s="18">
        <v>1370</v>
      </c>
      <c r="AKJ40" s="151"/>
      <c r="AKK40" s="19"/>
      <c r="AKL40" s="23">
        <f>AKL37-AKL39</f>
        <v>1179.2247</v>
      </c>
      <c r="AKM40" s="18">
        <v>1286</v>
      </c>
      <c r="AKN40" s="151"/>
      <c r="AKO40" s="23">
        <f>AKO37-AKO39</f>
        <v>1178.519</v>
      </c>
      <c r="AKP40" s="18">
        <v>1280</v>
      </c>
      <c r="AKQ40" s="151"/>
      <c r="AKR40" s="23">
        <f>AKR37-AKR39</f>
        <v>1177.8133</v>
      </c>
      <c r="AKS40" s="18">
        <v>1372</v>
      </c>
      <c r="AKT40" s="151"/>
      <c r="AKU40" s="23">
        <f>AKU37-AKU39</f>
        <v>1191.2215999999999</v>
      </c>
      <c r="AKV40" s="18">
        <v>1401</v>
      </c>
      <c r="AKW40" s="151"/>
      <c r="AKX40" s="23">
        <f>AKX37-AKX39</f>
        <v>1190.5158999999999</v>
      </c>
      <c r="AKY40" s="18">
        <v>1410</v>
      </c>
      <c r="AKZ40" s="151"/>
      <c r="ALA40" s="23">
        <f>ALA37-ALA39</f>
        <v>1196.8671999999999</v>
      </c>
      <c r="ALB40" s="18">
        <v>1416</v>
      </c>
      <c r="ALC40" s="151"/>
      <c r="ALD40" s="19"/>
      <c r="ALE40" s="23">
        <f>ALE37-ALE39</f>
        <v>1203.2184999999999</v>
      </c>
      <c r="ALF40" s="18">
        <v>1394</v>
      </c>
      <c r="ALG40" s="151"/>
      <c r="ALH40" s="23">
        <f>ALH37-ALH39</f>
        <v>1209.5698</v>
      </c>
      <c r="ALI40" s="18">
        <v>1431</v>
      </c>
      <c r="ALJ40" s="151"/>
      <c r="ALK40" s="23">
        <f>ALK37-ALK39</f>
        <v>1215.9211</v>
      </c>
      <c r="ALL40" s="18">
        <v>1414</v>
      </c>
      <c r="ALM40" s="151"/>
      <c r="ALN40" s="23">
        <f>ALN37-ALN39</f>
        <v>1220.1552999999999</v>
      </c>
      <c r="ALO40" s="18">
        <v>1431</v>
      </c>
      <c r="ALP40" s="151"/>
      <c r="ALQ40" s="23">
        <f>ALQ37-ALQ39</f>
        <v>1227.2122999999999</v>
      </c>
      <c r="ALR40" s="18">
        <v>1447</v>
      </c>
      <c r="ALS40" s="151"/>
      <c r="ALT40" s="23">
        <f>ALT37-ALT39</f>
        <v>1234.2692999999999</v>
      </c>
      <c r="ALU40" s="18">
        <v>1453</v>
      </c>
      <c r="ALV40" s="151"/>
      <c r="ALW40" s="19"/>
      <c r="ALX40" s="23">
        <f>ALX37-ALX39</f>
        <v>1241.3262999999999</v>
      </c>
      <c r="ALY40" s="18">
        <v>1443</v>
      </c>
      <c r="ALZ40" s="151"/>
      <c r="AMA40" s="23">
        <f>AMA37-AMA39</f>
        <v>1248.3833</v>
      </c>
      <c r="AMB40" s="18">
        <v>1458</v>
      </c>
      <c r="AMC40" s="151"/>
      <c r="AMD40" s="23">
        <f>AMD37-AMD39</f>
        <v>1247.6776</v>
      </c>
      <c r="AME40" s="18">
        <v>1461</v>
      </c>
      <c r="AMF40" s="151"/>
      <c r="AMG40" s="23">
        <f>AMG37-AMG39</f>
        <v>1246.9719</v>
      </c>
      <c r="AMH40" s="18">
        <v>1485</v>
      </c>
      <c r="AMI40" s="151"/>
      <c r="AMJ40" s="23">
        <f>AMJ37-AMJ39</f>
        <v>1246.2662</v>
      </c>
      <c r="AMK40" s="18">
        <v>1478</v>
      </c>
      <c r="AML40" s="151"/>
      <c r="AMM40" s="23">
        <f>AMM37-AMM39</f>
        <v>1245.5605</v>
      </c>
      <c r="AMN40" s="18">
        <v>1475</v>
      </c>
      <c r="AMO40" s="151"/>
      <c r="AMP40" s="19"/>
      <c r="AMQ40" s="23">
        <f>AMQ37-AMQ39</f>
        <v>1252.6174999999998</v>
      </c>
      <c r="AMR40" s="18">
        <v>1419</v>
      </c>
      <c r="AMS40" s="151"/>
      <c r="AMT40" s="23">
        <f>AMT37-AMT39</f>
        <v>1258.9688000000001</v>
      </c>
      <c r="AMU40" s="18">
        <v>1433</v>
      </c>
      <c r="AMV40" s="151"/>
      <c r="AMW40" s="23">
        <f>AMW37-AMW39</f>
        <v>1265.3200999999999</v>
      </c>
      <c r="AMX40" s="18">
        <v>1442</v>
      </c>
      <c r="AMY40" s="151"/>
      <c r="AMZ40" s="23">
        <f>AMZ37-AMZ39</f>
        <v>1271.6713999999999</v>
      </c>
      <c r="ANA40" s="18">
        <v>1452</v>
      </c>
      <c r="ANB40" s="151"/>
      <c r="ANC40" s="23">
        <f>ANC37-ANC39</f>
        <v>1282.9625999999998</v>
      </c>
      <c r="AND40" s="18">
        <v>1405</v>
      </c>
      <c r="ANE40" s="151"/>
      <c r="ANF40" s="23">
        <f>ANF37-ANF39</f>
        <v>1294.2538</v>
      </c>
      <c r="ANG40" s="18">
        <v>1429</v>
      </c>
      <c r="ANH40" s="151"/>
      <c r="ANI40" s="19"/>
      <c r="ANJ40" s="23">
        <f>ANJ37-ANJ39</f>
        <v>1287.1967999999999</v>
      </c>
      <c r="ANK40" s="18">
        <v>1395</v>
      </c>
      <c r="ANL40" s="151"/>
      <c r="ANM40" s="23">
        <f>ANM37-ANM39</f>
        <v>1298.4879999999998</v>
      </c>
      <c r="ANN40" s="18">
        <v>1389</v>
      </c>
      <c r="ANO40" s="151"/>
      <c r="ANP40" s="23">
        <f>ANP37-ANP39</f>
        <v>1304.8393000000001</v>
      </c>
      <c r="ANQ40" s="18">
        <v>1401</v>
      </c>
      <c r="ANR40" s="151"/>
      <c r="ANS40" s="19"/>
      <c r="ANT40" s="23">
        <f>ANT37-ANT39</f>
        <v>1297.7822999999999</v>
      </c>
      <c r="ANU40" s="18">
        <v>1380</v>
      </c>
      <c r="ANV40" s="151"/>
      <c r="ANW40" s="23">
        <f>ANW37-ANW39</f>
        <v>1309.0735</v>
      </c>
      <c r="ANX40" s="18">
        <v>1415</v>
      </c>
      <c r="ANY40" s="151"/>
      <c r="ANZ40" s="23">
        <f>ANZ37-ANZ39</f>
        <v>1242.7377000000001</v>
      </c>
      <c r="AOA40" s="18">
        <v>1225</v>
      </c>
      <c r="AOB40" s="151"/>
      <c r="AOC40" s="23">
        <f>AOC37-AOC39</f>
        <v>1318.9533000000001</v>
      </c>
      <c r="AOD40" s="18">
        <v>1406</v>
      </c>
      <c r="AOE40" s="151"/>
      <c r="AOF40" s="23">
        <f>AOF37-AOF39</f>
        <v>1317.5418999999999</v>
      </c>
      <c r="AOG40" s="18">
        <v>1421</v>
      </c>
      <c r="AOH40" s="151"/>
      <c r="AOI40" s="23">
        <f>AOI37-AOI39</f>
        <v>1316.1305</v>
      </c>
      <c r="AOJ40" s="18">
        <v>1426</v>
      </c>
      <c r="AOK40" s="151"/>
      <c r="AOL40" s="23">
        <f>AOL37-AOL39</f>
        <v>1314.7191</v>
      </c>
      <c r="AOM40" s="18">
        <v>1444</v>
      </c>
      <c r="AON40" s="151"/>
      <c r="AOO40" s="23">
        <f>AOO37-AOO39</f>
        <v>1307.6621</v>
      </c>
      <c r="AOP40" s="18">
        <v>1329</v>
      </c>
      <c r="AOQ40" s="151"/>
      <c r="AOR40" s="23">
        <f>AOR37-AOR39</f>
        <v>1300.6051</v>
      </c>
      <c r="AOS40" s="18">
        <v>1408</v>
      </c>
      <c r="AOT40" s="151"/>
      <c r="AOU40" s="19"/>
      <c r="AOV40" s="23">
        <f>AOV37-AOV39</f>
        <v>1293.5481</v>
      </c>
      <c r="AOW40" s="18">
        <v>1438</v>
      </c>
      <c r="AOX40" s="151"/>
      <c r="AOY40" s="23">
        <f>AOY37-AOY39</f>
        <v>1286.4911</v>
      </c>
      <c r="AOZ40" s="18">
        <v>1460</v>
      </c>
      <c r="APA40" s="151"/>
      <c r="APB40" s="23">
        <f>APB37-APB39</f>
        <v>1279.4340999999999</v>
      </c>
      <c r="APC40" s="18">
        <v>1457</v>
      </c>
      <c r="APD40" s="151"/>
      <c r="APE40" s="23">
        <f>APE37-APE39</f>
        <v>1272.3771000000002</v>
      </c>
      <c r="APF40" s="18">
        <v>1457</v>
      </c>
      <c r="APG40" s="151"/>
      <c r="APH40" s="23">
        <f>APH37-APH39</f>
        <v>1265.3200999999999</v>
      </c>
      <c r="API40" s="18">
        <v>1461</v>
      </c>
      <c r="APJ40" s="151"/>
      <c r="APK40" s="23">
        <f>APK37-APK39</f>
        <v>1254.7346</v>
      </c>
      <c r="APL40" s="18">
        <v>1474</v>
      </c>
      <c r="APM40" s="151"/>
      <c r="APN40" s="23">
        <f>APN37-APN39</f>
        <v>1254.7346</v>
      </c>
      <c r="APO40" s="18">
        <v>1362</v>
      </c>
      <c r="APP40" s="151"/>
      <c r="APQ40" s="14"/>
      <c r="APR40" s="14"/>
      <c r="APS40" s="14"/>
      <c r="APT40" s="14"/>
      <c r="APU40" s="23">
        <f>APU37-APU39</f>
        <v>915.99860000000001</v>
      </c>
      <c r="APV40" s="18">
        <v>1172</v>
      </c>
      <c r="APW40" s="151"/>
      <c r="APX40" s="23">
        <f>APX37-APX39</f>
        <v>908.94159999999999</v>
      </c>
      <c r="APY40" s="18">
        <v>1098</v>
      </c>
      <c r="APZ40" s="151"/>
      <c r="AQA40" s="19"/>
      <c r="AQB40" s="23">
        <f>AQB37-AQB39</f>
        <v>904.70740000000001</v>
      </c>
      <c r="AQC40" s="18">
        <v>1021</v>
      </c>
      <c r="AQD40" s="151"/>
      <c r="AQE40" s="23">
        <f>AQE37-AQE39</f>
        <v>942.8152</v>
      </c>
      <c r="AQF40" s="18">
        <v>504</v>
      </c>
      <c r="AQG40" s="151"/>
      <c r="AQH40" s="23">
        <f>AQH37-AQH39</f>
        <v>977.39449999999999</v>
      </c>
      <c r="AQI40" s="18">
        <v>1079</v>
      </c>
      <c r="AQJ40" s="151"/>
      <c r="AQK40" s="23">
        <f>AQK37-AQK39</f>
        <v>1010.5624</v>
      </c>
      <c r="AQL40" s="18">
        <v>1100</v>
      </c>
      <c r="AQM40" s="151"/>
      <c r="AQN40" s="23">
        <f>AQN37-AQN39</f>
        <v>1029.6162999999999</v>
      </c>
      <c r="AQO40" s="18">
        <v>1098</v>
      </c>
      <c r="AQP40" s="151"/>
      <c r="AQQ40" s="23">
        <f>AQQ37-AQQ39</f>
        <v>1021.1478999999999</v>
      </c>
      <c r="AQR40" s="18">
        <v>1085</v>
      </c>
      <c r="AQS40" s="151"/>
      <c r="AQT40" s="19"/>
      <c r="AQU40" s="23">
        <f>AQU37-AQU39</f>
        <v>1039.4961000000001</v>
      </c>
      <c r="AQV40" s="18">
        <v>1079</v>
      </c>
      <c r="AQW40" s="151"/>
      <c r="AQX40" s="23">
        <f>AQX37-AQX39</f>
        <v>1026.0878</v>
      </c>
      <c r="AQY40" s="18">
        <v>1131</v>
      </c>
      <c r="AQZ40" s="151"/>
      <c r="ARA40" s="23">
        <f>ARA37-ARA39</f>
        <v>1011.2681</v>
      </c>
      <c r="ARB40" s="18">
        <v>1145</v>
      </c>
      <c r="ARC40" s="151"/>
      <c r="ARD40" s="23">
        <f>ARD37-ARD39</f>
        <v>1010.5624</v>
      </c>
      <c r="ARE40" s="18">
        <v>1171</v>
      </c>
      <c r="ARF40" s="151"/>
      <c r="ARG40" s="23">
        <f>ARG37-ARG39</f>
        <v>1033.1448</v>
      </c>
      <c r="ARH40" s="18">
        <v>1145</v>
      </c>
      <c r="ARI40" s="151"/>
      <c r="ARJ40" s="23">
        <f>ARJ37-ARJ39</f>
        <v>1035.9675999999999</v>
      </c>
      <c r="ARK40" s="18">
        <v>1102</v>
      </c>
      <c r="ARL40" s="151"/>
      <c r="ARM40" s="19"/>
      <c r="ARN40" s="23">
        <f>ARN37-ARN39</f>
        <v>1063.4899</v>
      </c>
      <c r="ARO40" s="18">
        <v>1088</v>
      </c>
      <c r="ARP40" s="151"/>
      <c r="ARQ40" s="23">
        <f>ARQ37-ARQ39</f>
        <v>983.74579999999992</v>
      </c>
      <c r="ARR40" s="18">
        <v>1090</v>
      </c>
      <c r="ARS40" s="151"/>
      <c r="ART40" s="23">
        <f>ART37-ART39</f>
        <v>1002.7997</v>
      </c>
      <c r="ARU40" s="18">
        <v>1089</v>
      </c>
      <c r="ARV40" s="151"/>
      <c r="ARW40" s="23">
        <f>ARW37-ARW39</f>
        <v>1020.4422</v>
      </c>
      <c r="ARX40" s="18">
        <v>1111</v>
      </c>
      <c r="ARY40" s="151"/>
      <c r="ARZ40" s="23">
        <f>ARZ37-ARZ39</f>
        <v>1044.4359999999999</v>
      </c>
      <c r="ASA40" s="18">
        <v>1113</v>
      </c>
      <c r="ASB40" s="151"/>
      <c r="ASC40" s="23">
        <f>ASC37-ASC39</f>
        <v>1057.1386</v>
      </c>
      <c r="ASD40" s="18">
        <v>1131</v>
      </c>
      <c r="ASE40" s="151"/>
      <c r="ASF40" s="19"/>
      <c r="ASG40" s="23">
        <f>ASG37-ASG39</f>
        <v>1054.3157999999999</v>
      </c>
      <c r="ASH40" s="18">
        <v>1094</v>
      </c>
      <c r="ASI40" s="151"/>
      <c r="ASJ40" s="23">
        <f>ASJ37-ASJ39</f>
        <v>1059.9613999999999</v>
      </c>
      <c r="ASK40" s="18">
        <v>1109</v>
      </c>
      <c r="ASL40" s="151"/>
      <c r="ASM40" s="23">
        <f>ASM37-ASM39</f>
        <v>1062.7842000000001</v>
      </c>
      <c r="ASN40" s="18">
        <v>1136</v>
      </c>
      <c r="ASO40" s="151"/>
      <c r="ASP40" s="23">
        <f>ASP37-ASP39</f>
        <v>1065.607</v>
      </c>
      <c r="ASQ40" s="18">
        <v>1124</v>
      </c>
      <c r="ASR40" s="151"/>
      <c r="ASS40" s="23">
        <f>ASS37-ASS39</f>
        <v>1068.4297999999999</v>
      </c>
      <c r="AST40" s="18">
        <v>1114</v>
      </c>
      <c r="ASU40" s="151"/>
      <c r="ASV40" s="23">
        <f>ASV37-ASV39</f>
        <v>1071.2526</v>
      </c>
      <c r="ASW40" s="18">
        <v>1112</v>
      </c>
      <c r="ASX40" s="151"/>
      <c r="ASY40" s="19"/>
      <c r="ASZ40" s="23">
        <f>ASZ37-ASZ39</f>
        <v>1069.8412000000001</v>
      </c>
      <c r="ATA40" s="18">
        <v>1107</v>
      </c>
      <c r="ATB40" s="151"/>
      <c r="ATC40" s="23">
        <f>ATC37-ATC39</f>
        <v>1059.2556999999999</v>
      </c>
      <c r="ATD40" s="18">
        <v>1104</v>
      </c>
      <c r="ATE40" s="151"/>
      <c r="ATF40" s="23">
        <f>ATF37-ATF39</f>
        <v>1004.2111</v>
      </c>
      <c r="ATG40" s="18">
        <v>1061</v>
      </c>
      <c r="ATH40" s="151"/>
      <c r="ATI40" s="23">
        <f>ATI37-ATI39</f>
        <v>993.62559999999996</v>
      </c>
      <c r="ATJ40" s="18">
        <v>1071</v>
      </c>
      <c r="ATK40" s="151"/>
      <c r="ATL40" s="23">
        <f>ATL37-ATL39</f>
        <v>983.74579999999992</v>
      </c>
      <c r="ATM40" s="18">
        <v>1073</v>
      </c>
      <c r="ATN40" s="151"/>
      <c r="ATO40" s="23">
        <f>ATO37-ATO39</f>
        <v>1076.4000000000001</v>
      </c>
      <c r="ATP40" s="18">
        <v>1063</v>
      </c>
      <c r="ATQ40" s="151"/>
      <c r="ATR40" s="19"/>
      <c r="ATS40" s="23">
        <f>ATS37-ATS39</f>
        <v>1074.8399999999999</v>
      </c>
      <c r="ATT40" s="18">
        <v>1029</v>
      </c>
      <c r="ATU40" s="151"/>
      <c r="ATV40" s="23">
        <f>ATV37-ATV39</f>
        <v>1063.92</v>
      </c>
      <c r="ATW40" s="18">
        <v>1058</v>
      </c>
      <c r="ATX40" s="151"/>
      <c r="ATY40" s="23">
        <f>ATY37-ATY39</f>
        <v>1056.9000000000001</v>
      </c>
      <c r="ATZ40" s="18">
        <v>1068</v>
      </c>
      <c r="AUA40" s="151"/>
      <c r="AUB40" s="23">
        <f>AUB37-AUB39</f>
        <v>1049.8800000000001</v>
      </c>
      <c r="AUC40" s="18">
        <v>1071</v>
      </c>
      <c r="AUD40" s="151"/>
      <c r="AUE40" s="23">
        <f>AUE37-AUE39</f>
        <v>1062.3600000000001</v>
      </c>
      <c r="AUF40" s="18">
        <v>1089</v>
      </c>
      <c r="AUG40" s="151"/>
      <c r="AUH40" s="23">
        <f>AUH37-AUH39</f>
        <v>1056.9000000000001</v>
      </c>
      <c r="AUI40" s="18">
        <v>1106</v>
      </c>
      <c r="AUJ40" s="151"/>
      <c r="AUK40" s="19"/>
      <c r="AUL40" s="23">
        <f>AUL37-AUL39</f>
        <v>966.10329999999999</v>
      </c>
      <c r="AUM40" s="18">
        <v>1084</v>
      </c>
      <c r="AUN40" s="151"/>
      <c r="AUO40" s="23">
        <f>AUO37-AUO39</f>
        <v>1062.3600000000001</v>
      </c>
      <c r="AUP40" s="18">
        <v>1091</v>
      </c>
      <c r="AUQ40" s="151"/>
      <c r="AUR40" s="23">
        <f>AUR37-AUR39</f>
        <v>1056.9000000000001</v>
      </c>
      <c r="AUS40" s="18">
        <v>1105</v>
      </c>
      <c r="AUT40" s="151"/>
      <c r="AUU40" s="23">
        <f>AUU37-AUU39</f>
        <v>1070.1600000000001</v>
      </c>
      <c r="AUV40" s="18">
        <v>1113</v>
      </c>
      <c r="AUW40" s="151"/>
      <c r="AUX40" s="23">
        <f>AUX37-AUX39</f>
        <v>1088.8800000000001</v>
      </c>
      <c r="AUY40" s="18">
        <v>1125</v>
      </c>
      <c r="AUZ40" s="151"/>
      <c r="AVA40" s="23">
        <f>AVA37-AVA39</f>
        <v>1102.92</v>
      </c>
      <c r="AVB40" s="18">
        <v>1149</v>
      </c>
      <c r="AVC40" s="151"/>
      <c r="AVD40" s="19"/>
      <c r="AVE40" s="23">
        <f>AVE37-AVE39</f>
        <v>1104.48</v>
      </c>
      <c r="AVF40" s="18">
        <v>1128</v>
      </c>
      <c r="AVG40" s="151"/>
      <c r="AVH40" s="23">
        <f>AVH37-AVH39</f>
        <v>1121.6399999999999</v>
      </c>
      <c r="AVI40" s="18">
        <v>1145</v>
      </c>
      <c r="AVJ40" s="151"/>
      <c r="AVK40" s="23">
        <f>AVK37-AVK39</f>
        <v>1131</v>
      </c>
      <c r="AVL40" s="18">
        <v>1160</v>
      </c>
      <c r="AVM40" s="151"/>
      <c r="AVN40" s="23">
        <f>AVN37-AVN39</f>
        <v>1155.18</v>
      </c>
      <c r="AVO40" s="18">
        <v>1167</v>
      </c>
      <c r="AVP40" s="151"/>
      <c r="AVQ40" s="23">
        <f>AVQ37-AVQ39</f>
        <v>1180.92</v>
      </c>
      <c r="AVR40" s="18">
        <v>1181</v>
      </c>
      <c r="AVS40" s="151"/>
      <c r="AVT40" s="23">
        <f>AVT37-AVT39</f>
        <v>1179.3600000000001</v>
      </c>
      <c r="AVU40" s="18">
        <v>1185</v>
      </c>
      <c r="AVV40" s="151"/>
      <c r="AVW40" s="19"/>
      <c r="AVX40" s="23">
        <f>AVX37-AVX39</f>
        <v>1175.46</v>
      </c>
      <c r="AVY40" s="18">
        <v>1178</v>
      </c>
      <c r="AVZ40" s="151"/>
      <c r="AWA40" s="23">
        <f>AWA37-AWA39</f>
        <v>1181.7</v>
      </c>
      <c r="AWB40" s="18">
        <v>1209</v>
      </c>
      <c r="AWC40" s="151"/>
      <c r="AWD40" s="23">
        <f>AWD37-AWD39</f>
        <v>1185.5999999999999</v>
      </c>
      <c r="AWE40" s="18">
        <v>1187</v>
      </c>
      <c r="AWF40" s="151"/>
      <c r="AWG40" s="23">
        <f>AWG37-AWG39</f>
        <v>1184.82</v>
      </c>
      <c r="AWH40" s="18">
        <v>1198</v>
      </c>
      <c r="AWI40" s="151"/>
      <c r="AWJ40" s="18"/>
      <c r="AWK40" s="18"/>
      <c r="AWL40" s="19"/>
      <c r="AWM40" s="18"/>
      <c r="AWN40" s="18"/>
      <c r="AWO40" s="18"/>
      <c r="AWP40" s="18"/>
      <c r="AWQ40" s="18"/>
      <c r="AWR40" s="18"/>
      <c r="AWS40" s="19"/>
      <c r="AWT40" s="18"/>
      <c r="AWU40" s="18"/>
      <c r="AWV40" s="18"/>
      <c r="AWW40" s="18"/>
      <c r="AWX40" s="18"/>
      <c r="AWY40" s="18"/>
      <c r="AWZ40" s="19"/>
      <c r="AXA40" s="18"/>
      <c r="AXB40" s="18"/>
      <c r="AXC40" s="18"/>
      <c r="AXD40" s="18"/>
      <c r="AXE40" s="18"/>
      <c r="AXF40" s="18"/>
      <c r="AXG40" s="19"/>
      <c r="AXH40" s="18"/>
      <c r="AXI40" s="18"/>
      <c r="AXJ40" s="18"/>
      <c r="AXK40" s="18"/>
      <c r="AXL40" s="18"/>
      <c r="AXM40" s="18"/>
      <c r="AXN40" s="19"/>
      <c r="AXO40" s="18"/>
      <c r="AXP40" s="18"/>
      <c r="AXQ40" s="18"/>
      <c r="AXR40" s="18"/>
      <c r="AXS40" s="18"/>
      <c r="AXT40" s="18"/>
      <c r="AXU40" s="19"/>
      <c r="AXV40" s="18"/>
      <c r="AXW40" s="18"/>
      <c r="AXX40" s="18"/>
      <c r="AXY40" s="18"/>
      <c r="AXZ40" s="18"/>
      <c r="AYA40" s="18"/>
      <c r="AYB40" s="19"/>
      <c r="AYC40" s="18"/>
      <c r="AYD40" s="18"/>
      <c r="AYE40" s="18"/>
      <c r="AYF40" s="18"/>
      <c r="AYG40" s="18"/>
      <c r="AYH40" s="18"/>
      <c r="AYI40" s="19"/>
      <c r="AYJ40" s="18"/>
      <c r="AYK40" s="18"/>
      <c r="AYL40" s="18"/>
      <c r="AYM40" s="18"/>
      <c r="AYN40" s="18"/>
      <c r="AYO40" s="18"/>
      <c r="AYP40" s="19"/>
      <c r="AYQ40" s="18"/>
      <c r="AYR40" s="18"/>
      <c r="AYS40" s="18"/>
      <c r="AYT40" s="18"/>
      <c r="AYU40" s="18"/>
      <c r="AYV40" s="18"/>
      <c r="AYW40" s="19"/>
      <c r="AYX40" s="18"/>
      <c r="AYY40" s="18"/>
      <c r="AYZ40" s="18"/>
      <c r="AZA40" s="18"/>
      <c r="AZB40" s="18"/>
      <c r="AZC40" s="18"/>
      <c r="AZD40" s="19"/>
      <c r="AZE40" s="18"/>
      <c r="AZF40" s="18"/>
      <c r="AZG40" s="18"/>
      <c r="AZH40" s="18"/>
      <c r="AZI40" s="18"/>
      <c r="AZJ40" s="18"/>
      <c r="AZK40" s="19"/>
      <c r="AZL40" s="18"/>
      <c r="AZM40" s="18"/>
      <c r="AZN40" s="18"/>
      <c r="AZO40" s="18"/>
      <c r="AZP40" s="18"/>
      <c r="AZQ40" s="18"/>
      <c r="AZR40" s="19"/>
      <c r="AZS40" s="18"/>
      <c r="AZT40" s="18"/>
      <c r="AZU40" s="18"/>
      <c r="AZV40" s="18"/>
      <c r="AZW40" s="18"/>
      <c r="AZX40" s="18"/>
      <c r="AZY40" s="19"/>
      <c r="AZZ40" s="18"/>
      <c r="BAA40" s="18"/>
      <c r="BAB40" s="18"/>
      <c r="BAC40" s="18"/>
      <c r="BAD40" s="18"/>
      <c r="BAE40" s="18"/>
      <c r="BAF40" s="19"/>
      <c r="BAG40" s="18"/>
      <c r="BAH40" s="18"/>
      <c r="BAI40" s="18"/>
      <c r="BAJ40" s="18"/>
      <c r="BAK40" s="18"/>
      <c r="BAL40" s="18"/>
      <c r="BAM40" s="19"/>
      <c r="BAN40" s="18"/>
      <c r="BAO40" s="18"/>
      <c r="BAP40" s="18"/>
      <c r="BAQ40" s="18"/>
      <c r="BAR40" s="18"/>
      <c r="BAS40" s="18"/>
      <c r="BAT40" s="19"/>
    </row>
    <row r="41" spans="1:1398" ht="18" customHeight="1">
      <c r="E41" s="7"/>
      <c r="F41" s="18"/>
      <c r="G41" s="54"/>
      <c r="H41" s="7"/>
      <c r="I41" s="6"/>
      <c r="J41" s="18"/>
      <c r="K41" s="54"/>
      <c r="L41" s="7"/>
      <c r="M41" s="18"/>
      <c r="N41" s="54"/>
      <c r="O41" s="7"/>
      <c r="P41" s="18"/>
      <c r="Q41" s="54"/>
      <c r="R41" s="7"/>
      <c r="S41" s="18"/>
      <c r="T41" s="54"/>
      <c r="U41" s="7"/>
      <c r="V41" s="18"/>
      <c r="W41" s="54"/>
      <c r="X41" s="7"/>
      <c r="Y41" s="18"/>
      <c r="Z41" s="54"/>
      <c r="AA41" s="7"/>
      <c r="AB41" s="6"/>
      <c r="AC41" s="18"/>
      <c r="AD41" s="54"/>
      <c r="AE41" s="7"/>
      <c r="AF41" s="18"/>
      <c r="AG41" s="54"/>
      <c r="AH41" s="7"/>
      <c r="AI41" s="18"/>
      <c r="AJ41" s="54"/>
      <c r="AK41" s="7"/>
      <c r="AL41" s="18"/>
      <c r="AM41" s="54"/>
      <c r="AN41" s="7"/>
      <c r="AO41" s="18"/>
      <c r="AP41" s="54"/>
      <c r="AQ41" s="7"/>
      <c r="AR41" s="18"/>
      <c r="AS41" s="54"/>
      <c r="AT41" s="7"/>
      <c r="AU41" s="6"/>
      <c r="AV41" s="18"/>
      <c r="AW41" s="54"/>
      <c r="AX41" s="7"/>
      <c r="AY41" s="18"/>
      <c r="AZ41" s="54"/>
      <c r="BA41" s="7"/>
      <c r="BB41" s="18"/>
      <c r="BC41" s="54"/>
      <c r="BD41" s="7"/>
      <c r="BE41" s="18"/>
      <c r="BF41" s="54"/>
      <c r="BG41" s="7"/>
      <c r="BH41" s="18"/>
      <c r="BI41" s="54"/>
      <c r="BJ41" s="7"/>
      <c r="BK41" s="18"/>
      <c r="BL41" s="54"/>
      <c r="BM41" s="7"/>
      <c r="BN41" s="6"/>
      <c r="BO41" s="18"/>
      <c r="BP41" s="54"/>
      <c r="BQ41" s="7"/>
      <c r="BR41" s="18"/>
      <c r="BS41" s="54"/>
      <c r="BT41" s="7"/>
      <c r="BU41" s="18"/>
      <c r="BV41" s="54"/>
      <c r="BW41" s="7"/>
      <c r="BX41" s="18"/>
      <c r="BY41" s="54"/>
      <c r="BZ41" s="7"/>
      <c r="CA41" s="18"/>
      <c r="CB41" s="54"/>
      <c r="CC41" s="7"/>
      <c r="CD41" s="18"/>
      <c r="CE41" s="54"/>
      <c r="CF41" s="7"/>
      <c r="CG41" s="6"/>
      <c r="CH41" s="6"/>
      <c r="CI41" s="18"/>
      <c r="CJ41" s="54"/>
      <c r="CK41" s="7"/>
      <c r="CL41" s="6"/>
      <c r="CM41" s="18"/>
      <c r="CN41" s="54"/>
      <c r="CO41" s="7"/>
      <c r="CP41" s="18"/>
      <c r="CQ41" s="54"/>
      <c r="CR41" s="7"/>
      <c r="CS41" s="18"/>
      <c r="CT41" s="54"/>
      <c r="CU41" s="7"/>
      <c r="CV41" s="6"/>
      <c r="CW41" s="18"/>
      <c r="CX41" s="54"/>
      <c r="CY41" s="7"/>
      <c r="CZ41" s="18"/>
      <c r="DA41" s="54"/>
      <c r="DB41" s="7"/>
      <c r="DC41" s="18"/>
      <c r="DD41" s="54"/>
      <c r="DE41" s="7"/>
      <c r="DF41" s="18"/>
      <c r="DG41" s="54"/>
      <c r="DH41" s="7"/>
      <c r="DI41" s="18"/>
      <c r="DJ41" s="54"/>
      <c r="DK41" s="7"/>
      <c r="DL41" s="6"/>
      <c r="DM41" s="6"/>
      <c r="DN41" s="18"/>
      <c r="DO41" s="54"/>
      <c r="DP41" s="7"/>
      <c r="DQ41" s="18"/>
      <c r="DR41" s="54"/>
      <c r="DS41" s="7"/>
      <c r="DT41" s="18"/>
      <c r="DU41" s="54"/>
      <c r="DV41" s="7"/>
      <c r="DW41" s="18"/>
      <c r="DX41" s="54"/>
      <c r="DY41" s="7"/>
      <c r="DZ41" s="18"/>
      <c r="EA41" s="54"/>
      <c r="EB41" s="7"/>
      <c r="EC41" s="18"/>
      <c r="ED41" s="54"/>
      <c r="EE41" s="7"/>
      <c r="EF41" s="6"/>
      <c r="EG41" s="18"/>
      <c r="EH41" s="54"/>
      <c r="EI41" s="7"/>
      <c r="EJ41" s="18"/>
      <c r="EK41" s="54"/>
      <c r="EL41" s="7"/>
      <c r="EM41" s="18"/>
      <c r="EN41" s="54"/>
      <c r="EO41" s="7"/>
      <c r="EP41" s="18"/>
      <c r="EQ41" s="54"/>
      <c r="ER41" s="7"/>
      <c r="ES41" s="18"/>
      <c r="ET41" s="54"/>
      <c r="EU41" s="7"/>
      <c r="EV41" s="18"/>
      <c r="EW41" s="54"/>
      <c r="EX41" s="7"/>
      <c r="EY41" s="18"/>
      <c r="EZ41" s="54"/>
      <c r="FA41" s="7"/>
      <c r="FB41" s="18"/>
      <c r="FC41" s="54"/>
      <c r="FD41" s="7"/>
      <c r="FE41" s="18"/>
      <c r="FF41" s="54"/>
      <c r="FG41" s="7"/>
      <c r="FH41" s="18"/>
      <c r="FI41" s="54"/>
      <c r="FJ41" s="7"/>
      <c r="FK41" s="6"/>
      <c r="FL41" s="6"/>
      <c r="FM41" s="6"/>
      <c r="FN41" s="6"/>
      <c r="FO41" s="18"/>
      <c r="FP41" s="54"/>
      <c r="FQ41" s="7"/>
      <c r="FR41" s="18"/>
      <c r="FS41" s="54"/>
      <c r="FT41" s="7"/>
      <c r="FU41" s="18"/>
      <c r="FV41" s="54"/>
      <c r="FW41" s="7"/>
      <c r="FX41" s="6"/>
      <c r="FY41" s="18"/>
      <c r="FZ41" s="54"/>
      <c r="GA41" s="7"/>
      <c r="GB41" s="18"/>
      <c r="GC41" s="54"/>
      <c r="GD41" s="7"/>
      <c r="GE41" s="6"/>
      <c r="GF41" s="18"/>
      <c r="GG41" s="54"/>
      <c r="GH41" s="7"/>
      <c r="GI41" s="18"/>
      <c r="GJ41" s="54"/>
      <c r="GK41" s="7"/>
      <c r="GL41" s="18"/>
      <c r="GM41" s="54"/>
      <c r="GN41" s="7"/>
      <c r="GO41" s="18"/>
      <c r="GP41" s="54"/>
      <c r="GQ41" s="7"/>
      <c r="GR41" s="18"/>
      <c r="GS41" s="54"/>
      <c r="GT41" s="7"/>
      <c r="GU41" s="18"/>
      <c r="GV41" s="54"/>
      <c r="GW41" s="7"/>
      <c r="GX41" s="6"/>
      <c r="GY41" s="18"/>
      <c r="GZ41" s="54"/>
      <c r="HA41" s="7"/>
      <c r="HB41" s="18"/>
      <c r="HC41" s="54"/>
      <c r="HD41" s="7"/>
      <c r="HE41" s="18"/>
      <c r="HF41" s="54"/>
      <c r="HG41" s="7"/>
      <c r="HH41" s="18"/>
      <c r="HI41" s="54"/>
      <c r="HJ41" s="7"/>
      <c r="HK41" s="18"/>
      <c r="HL41" s="54"/>
      <c r="HM41" s="7"/>
      <c r="HN41" s="18"/>
      <c r="HO41" s="54"/>
      <c r="HP41" s="7"/>
      <c r="HQ41" s="6"/>
      <c r="HR41" s="18"/>
      <c r="HS41" s="54"/>
      <c r="HT41" s="7"/>
      <c r="HU41" s="18"/>
      <c r="HV41" s="54"/>
      <c r="HW41" s="7"/>
      <c r="HX41" s="18"/>
      <c r="HY41" s="54"/>
      <c r="HZ41" s="7"/>
      <c r="IA41" s="18"/>
      <c r="IB41" s="54"/>
      <c r="IC41" s="7"/>
      <c r="ID41" s="18"/>
      <c r="IE41" s="54"/>
      <c r="IF41" s="7"/>
      <c r="IG41" s="18"/>
      <c r="IH41" s="54"/>
      <c r="II41" s="7"/>
      <c r="IJ41" s="6"/>
      <c r="IK41" s="18"/>
      <c r="IL41" s="54"/>
      <c r="IM41" s="7"/>
      <c r="IN41" s="18"/>
      <c r="IO41" s="54"/>
      <c r="IP41" s="7"/>
      <c r="IQ41" s="18"/>
      <c r="IR41" s="54"/>
      <c r="IS41" s="7"/>
      <c r="IT41" s="18"/>
      <c r="IU41" s="54"/>
      <c r="IV41" s="7"/>
      <c r="IW41" s="18"/>
      <c r="IX41" s="54"/>
      <c r="IY41" s="7"/>
      <c r="IZ41" s="18"/>
      <c r="JA41" s="54"/>
      <c r="JB41" s="7"/>
      <c r="JC41" s="6"/>
      <c r="JD41" s="18"/>
      <c r="JE41" s="54"/>
      <c r="JF41" s="7"/>
      <c r="JG41" s="18"/>
      <c r="JH41" s="54"/>
      <c r="JI41" s="7"/>
      <c r="JJ41" s="18"/>
      <c r="JK41" s="54"/>
      <c r="JL41" s="7"/>
      <c r="JM41" s="18"/>
      <c r="JN41" s="54"/>
      <c r="JO41" s="7"/>
      <c r="JP41" s="18"/>
      <c r="JQ41" s="54"/>
      <c r="JR41" s="7"/>
      <c r="JS41" s="18"/>
      <c r="JT41" s="54"/>
      <c r="JU41" s="7"/>
      <c r="JV41" s="6"/>
      <c r="JW41" s="18"/>
      <c r="JX41" s="54"/>
      <c r="JY41" s="7"/>
      <c r="JZ41" s="18"/>
      <c r="KA41" s="54"/>
      <c r="KB41" s="7"/>
      <c r="KC41" s="18"/>
      <c r="KD41" s="54"/>
      <c r="KE41" s="7"/>
      <c r="KF41" s="18"/>
      <c r="KG41" s="54"/>
      <c r="KH41" s="7"/>
      <c r="KI41" s="18"/>
      <c r="KJ41" s="54"/>
      <c r="KK41" s="7"/>
      <c r="KL41" s="18"/>
      <c r="KM41" s="54"/>
      <c r="KN41" s="7"/>
      <c r="KO41" s="6"/>
      <c r="KP41" s="18"/>
      <c r="KQ41" s="54"/>
      <c r="KR41" s="7"/>
      <c r="KS41" s="18"/>
      <c r="KT41" s="54"/>
      <c r="KU41" s="7"/>
      <c r="KV41" s="18"/>
      <c r="KW41" s="54"/>
      <c r="KX41" s="7"/>
      <c r="KY41" s="18"/>
      <c r="KZ41" s="54"/>
      <c r="LA41" s="7"/>
      <c r="LB41" s="18"/>
      <c r="LC41" s="54"/>
      <c r="LD41" s="7"/>
      <c r="LE41" s="18"/>
      <c r="LF41" s="54"/>
      <c r="LG41" s="7"/>
      <c r="LH41" s="18"/>
      <c r="LI41" s="54"/>
      <c r="LJ41" s="7"/>
      <c r="LK41" s="18"/>
      <c r="LL41" s="54"/>
      <c r="LM41" s="7"/>
      <c r="LN41" s="6"/>
      <c r="LO41" s="6"/>
      <c r="LP41" s="6"/>
      <c r="LQ41" s="6"/>
      <c r="LR41" s="6"/>
      <c r="LS41" s="6"/>
      <c r="LT41" s="18"/>
      <c r="LU41" s="54"/>
      <c r="LV41" s="7"/>
      <c r="LW41" s="18"/>
      <c r="LX41" s="54"/>
      <c r="LY41" s="7"/>
      <c r="LZ41" s="18"/>
      <c r="MA41" s="54"/>
      <c r="MB41" s="7"/>
      <c r="MC41" s="18"/>
      <c r="MD41" s="54"/>
      <c r="ME41" s="7"/>
      <c r="MF41" s="18"/>
      <c r="MG41" s="54"/>
      <c r="MH41" s="7"/>
      <c r="MI41" s="18"/>
      <c r="MJ41" s="54"/>
      <c r="MK41" s="7"/>
      <c r="ML41" s="6"/>
      <c r="MM41" s="18"/>
      <c r="MN41" s="54"/>
      <c r="MO41" s="7"/>
      <c r="MP41" s="18"/>
      <c r="MQ41" s="54"/>
      <c r="MR41" s="7"/>
      <c r="MS41" s="18"/>
      <c r="MT41" s="54"/>
      <c r="MU41" s="7"/>
      <c r="MV41" s="18"/>
      <c r="MW41" s="54"/>
      <c r="MX41" s="7"/>
      <c r="MY41" s="18"/>
      <c r="MZ41" s="54"/>
      <c r="NA41" s="7"/>
      <c r="NB41" s="18"/>
      <c r="NC41" s="54"/>
      <c r="ND41" s="7"/>
      <c r="NE41" s="6"/>
      <c r="NF41" s="18"/>
      <c r="NG41" s="54"/>
      <c r="NH41" s="7"/>
      <c r="NI41" s="18"/>
      <c r="NJ41" s="54"/>
      <c r="NK41" s="7"/>
      <c r="NL41" s="18"/>
      <c r="NM41" s="54"/>
      <c r="NN41" s="7"/>
      <c r="NO41" s="18"/>
      <c r="NP41" s="54"/>
      <c r="NQ41" s="7"/>
      <c r="NR41" s="18"/>
      <c r="NS41" s="54"/>
      <c r="NT41" s="7"/>
      <c r="NU41" s="18"/>
      <c r="NV41" s="54"/>
      <c r="NW41" s="7"/>
      <c r="NX41" s="6"/>
      <c r="NY41" s="18"/>
      <c r="NZ41" s="54"/>
      <c r="OA41" s="7"/>
      <c r="OB41" s="18"/>
      <c r="OC41" s="54"/>
      <c r="OD41" s="7"/>
      <c r="OE41" s="18"/>
      <c r="OF41" s="54"/>
      <c r="OG41" s="7"/>
      <c r="OH41" s="18"/>
      <c r="OI41" s="54"/>
      <c r="OJ41" s="7"/>
      <c r="OK41" s="18"/>
      <c r="OL41" s="54"/>
      <c r="OM41" s="7"/>
      <c r="ON41" s="18"/>
      <c r="OO41" s="54"/>
      <c r="OP41" s="7"/>
      <c r="OQ41" s="6"/>
      <c r="OR41" s="18"/>
      <c r="OS41" s="54"/>
      <c r="OT41" s="7"/>
      <c r="OU41" s="18"/>
      <c r="OV41" s="54"/>
      <c r="OW41" s="7"/>
      <c r="OX41" s="18"/>
      <c r="OY41" s="54"/>
      <c r="OZ41" s="7"/>
      <c r="PA41" s="18"/>
      <c r="PB41" s="54"/>
      <c r="PC41" s="7"/>
      <c r="PD41" s="18"/>
      <c r="PE41" s="54"/>
      <c r="PF41" s="7"/>
      <c r="PG41" s="18"/>
      <c r="PH41" s="54"/>
      <c r="PI41" s="7"/>
      <c r="PJ41" s="6"/>
      <c r="PK41" s="18"/>
      <c r="PL41" s="54"/>
      <c r="PM41" s="7"/>
      <c r="PN41" s="18"/>
      <c r="PO41" s="54"/>
      <c r="PP41" s="7"/>
      <c r="PQ41" s="18"/>
      <c r="PR41" s="54"/>
      <c r="PS41" s="7"/>
      <c r="PT41" s="18"/>
      <c r="PU41" s="54"/>
      <c r="PV41" s="7"/>
      <c r="PW41" s="18"/>
      <c r="PX41" s="54"/>
      <c r="PY41" s="7"/>
      <c r="PZ41" s="18"/>
      <c r="QA41" s="54"/>
      <c r="QB41" s="7"/>
      <c r="QC41" s="6"/>
      <c r="QD41" s="18"/>
      <c r="QE41" s="54"/>
      <c r="QF41" s="7"/>
      <c r="QG41" s="18"/>
      <c r="QH41" s="54"/>
      <c r="QI41" s="7"/>
      <c r="QJ41" s="18"/>
      <c r="QK41" s="54"/>
      <c r="QL41" s="7"/>
      <c r="QM41" s="18"/>
      <c r="QN41" s="54"/>
      <c r="QO41" s="7"/>
      <c r="QP41" s="18"/>
      <c r="QQ41" s="54"/>
      <c r="QR41" s="7"/>
      <c r="QS41" s="18"/>
      <c r="QT41" s="54"/>
      <c r="QU41" s="7"/>
      <c r="QV41" s="6"/>
      <c r="QW41" s="18"/>
      <c r="QX41" s="54"/>
      <c r="QY41" s="7"/>
      <c r="QZ41" s="18"/>
      <c r="RA41" s="54"/>
      <c r="RB41" s="7"/>
      <c r="RC41" s="6"/>
      <c r="RD41" s="18"/>
      <c r="RE41" s="54"/>
      <c r="RF41" s="7"/>
      <c r="RG41" s="18"/>
      <c r="RH41" s="54"/>
      <c r="RI41" s="7"/>
      <c r="RJ41" s="18"/>
      <c r="RK41" s="54"/>
      <c r="RL41" s="7"/>
      <c r="RM41" s="6"/>
      <c r="RN41" s="18"/>
      <c r="RO41" s="54"/>
      <c r="RP41" s="7"/>
      <c r="RQ41" s="18"/>
      <c r="RR41" s="54"/>
      <c r="RS41" s="7"/>
      <c r="RT41" s="18"/>
      <c r="RU41" s="54"/>
      <c r="RV41" s="7"/>
      <c r="RW41" s="18"/>
      <c r="RX41" s="54"/>
      <c r="RY41" s="7"/>
      <c r="RZ41" s="18"/>
      <c r="SA41" s="54"/>
      <c r="SB41" s="7"/>
      <c r="SC41" s="18"/>
      <c r="SD41" s="54"/>
      <c r="SE41" s="7"/>
      <c r="SF41" s="18"/>
      <c r="SG41" s="54"/>
      <c r="SH41" s="7"/>
      <c r="SI41" s="18"/>
      <c r="SJ41" s="54"/>
      <c r="SK41" s="7"/>
      <c r="SL41" s="18"/>
      <c r="SM41" s="54"/>
      <c r="SN41" s="7"/>
      <c r="SO41" s="18"/>
      <c r="SP41" s="54"/>
      <c r="SQ41" s="7"/>
      <c r="SR41" s="6"/>
      <c r="SS41" s="6"/>
      <c r="ST41" s="18"/>
      <c r="SU41" s="54"/>
      <c r="SV41" s="7"/>
      <c r="SW41" s="18"/>
      <c r="SX41" s="54"/>
      <c r="SY41" s="7"/>
      <c r="SZ41" s="18"/>
      <c r="TA41" s="54"/>
      <c r="TB41" s="7"/>
      <c r="TC41" s="18"/>
      <c r="TD41" s="54"/>
      <c r="TE41" s="7"/>
      <c r="TF41" s="18"/>
      <c r="TG41" s="54"/>
      <c r="TH41" s="7"/>
      <c r="TI41" s="18"/>
      <c r="TJ41" s="54"/>
      <c r="TK41" s="7"/>
      <c r="TL41" s="18"/>
      <c r="TM41" s="54"/>
      <c r="TN41" s="7"/>
      <c r="TO41" s="18"/>
      <c r="TP41" s="54"/>
      <c r="TQ41" s="7"/>
      <c r="TR41" s="6"/>
      <c r="TS41" s="18"/>
      <c r="TT41" s="54"/>
      <c r="TU41" s="7"/>
      <c r="TV41" s="18"/>
      <c r="TW41" s="54"/>
      <c r="TX41" s="7"/>
      <c r="TY41" s="18"/>
      <c r="TZ41" s="54"/>
      <c r="UA41" s="7"/>
      <c r="UB41" s="18"/>
      <c r="UC41" s="54"/>
      <c r="UD41" s="7"/>
      <c r="UE41" s="18"/>
      <c r="UF41" s="54"/>
      <c r="UG41" s="7"/>
      <c r="UH41" s="18"/>
      <c r="UI41" s="54"/>
      <c r="UJ41" s="7"/>
      <c r="UK41" s="6"/>
      <c r="UL41" s="6"/>
      <c r="UM41" s="18"/>
      <c r="UN41" s="54"/>
      <c r="UO41" s="7"/>
      <c r="UP41" s="18"/>
      <c r="UQ41" s="54"/>
      <c r="UR41" s="7"/>
      <c r="US41" s="18"/>
      <c r="UT41" s="54"/>
      <c r="UU41" s="7"/>
      <c r="UV41" s="18"/>
      <c r="UW41" s="54"/>
      <c r="UX41" s="7"/>
      <c r="UY41" s="18"/>
      <c r="UZ41" s="54"/>
      <c r="VA41" s="7"/>
      <c r="VB41" s="6"/>
      <c r="VC41" s="18"/>
      <c r="VD41" s="54"/>
      <c r="VE41" s="7"/>
      <c r="VF41" s="18"/>
      <c r="VG41" s="54"/>
      <c r="VH41" s="7"/>
      <c r="VI41" s="18"/>
      <c r="VJ41" s="54"/>
      <c r="VK41" s="7"/>
      <c r="VL41" s="18"/>
      <c r="VM41" s="54"/>
      <c r="VN41" s="7"/>
      <c r="VO41" s="18"/>
      <c r="VP41" s="54"/>
      <c r="VQ41" s="7"/>
      <c r="VR41" s="18"/>
      <c r="VS41" s="54"/>
      <c r="VT41" s="7"/>
      <c r="VU41" s="6"/>
      <c r="VV41" s="6"/>
      <c r="VW41" s="18"/>
      <c r="VX41" s="54"/>
      <c r="VY41" s="7"/>
      <c r="VZ41" s="18"/>
      <c r="WA41" s="54"/>
      <c r="WB41" s="7"/>
      <c r="WC41" s="18"/>
      <c r="WD41" s="54"/>
      <c r="WE41" s="7"/>
      <c r="WF41" s="18"/>
      <c r="WG41" s="54"/>
      <c r="WH41" s="7"/>
      <c r="WI41" s="18"/>
      <c r="WJ41" s="54"/>
      <c r="WK41" s="7"/>
      <c r="WL41" s="18"/>
      <c r="WM41" s="54"/>
      <c r="WN41" s="7"/>
      <c r="WO41" s="18"/>
      <c r="WP41" s="54"/>
      <c r="WQ41" s="7"/>
      <c r="WR41" s="18"/>
      <c r="WS41" s="54"/>
      <c r="WT41" s="7"/>
      <c r="WU41" s="18"/>
      <c r="WV41" s="54"/>
      <c r="WW41" s="7"/>
      <c r="WX41" s="18"/>
      <c r="WY41" s="54"/>
      <c r="WZ41" s="7"/>
      <c r="XA41" s="18"/>
      <c r="XB41" s="54"/>
      <c r="XC41" s="7"/>
      <c r="XD41" s="18"/>
      <c r="XE41" s="54"/>
      <c r="XF41" s="7"/>
      <c r="XG41" s="6"/>
      <c r="XH41" s="18"/>
      <c r="XI41" s="54"/>
      <c r="XJ41" s="7"/>
      <c r="XK41" s="18"/>
      <c r="XL41" s="54"/>
      <c r="XM41" s="7"/>
      <c r="XN41" s="18"/>
      <c r="XO41" s="54"/>
      <c r="XP41" s="7"/>
      <c r="XQ41" s="18"/>
      <c r="XR41" s="54"/>
      <c r="XS41" s="7"/>
      <c r="XT41" s="18"/>
      <c r="XU41" s="54"/>
      <c r="XV41" s="7"/>
      <c r="XW41" s="18"/>
      <c r="XX41" s="54"/>
      <c r="XY41" s="7"/>
      <c r="XZ41" s="18"/>
      <c r="YA41" s="54"/>
      <c r="YB41" s="7"/>
      <c r="YC41" s="18"/>
      <c r="YD41" s="54"/>
      <c r="YE41" s="7"/>
      <c r="YF41" s="18"/>
      <c r="YG41" s="54"/>
      <c r="YH41" s="7"/>
      <c r="YI41" s="18"/>
      <c r="YJ41" s="54"/>
      <c r="YK41" s="7"/>
      <c r="YL41" s="18"/>
      <c r="YM41" s="54"/>
      <c r="YN41" s="7"/>
      <c r="YO41" s="18"/>
      <c r="YP41" s="54"/>
      <c r="YQ41" s="7"/>
      <c r="YR41" s="18"/>
      <c r="YS41" s="54"/>
      <c r="YT41" s="7"/>
      <c r="YU41" s="6"/>
      <c r="YV41" s="18"/>
      <c r="YW41" s="54"/>
      <c r="YX41" s="7"/>
      <c r="YY41" s="18"/>
      <c r="YZ41" s="54"/>
      <c r="ZA41" s="7"/>
      <c r="ZB41" s="18"/>
      <c r="ZC41" s="54"/>
      <c r="ZD41" s="7"/>
      <c r="ZE41" s="18"/>
      <c r="ZF41" s="54"/>
      <c r="ZG41" s="7"/>
      <c r="ZH41" s="18"/>
      <c r="ZI41" s="54"/>
      <c r="ZJ41" s="7"/>
      <c r="ZK41" s="18"/>
      <c r="ZL41" s="54"/>
      <c r="ZM41" s="7"/>
      <c r="ZN41" s="18"/>
      <c r="ZO41" s="54"/>
      <c r="ZP41" s="7"/>
      <c r="ZQ41" s="18"/>
      <c r="ZR41" s="54"/>
      <c r="ZS41" s="7"/>
      <c r="ZT41" s="18"/>
      <c r="ZU41" s="54"/>
      <c r="ZV41" s="7"/>
      <c r="ZW41" s="18"/>
      <c r="ZX41" s="54"/>
      <c r="ZY41" s="7"/>
      <c r="ZZ41" s="18"/>
      <c r="AAA41" s="54"/>
      <c r="AAB41" s="7"/>
      <c r="AAC41" s="18"/>
      <c r="AAD41" s="54"/>
      <c r="AAE41" s="7"/>
      <c r="AAF41" s="18"/>
      <c r="AAG41" s="54"/>
      <c r="AAH41" s="7"/>
      <c r="AAI41" s="6"/>
      <c r="AAJ41" s="18"/>
      <c r="AAK41" s="54"/>
      <c r="AAL41" s="7"/>
      <c r="AAM41" s="18"/>
      <c r="AAN41" s="54"/>
      <c r="AAO41" s="7"/>
      <c r="AAP41" s="18"/>
      <c r="AAQ41" s="54"/>
      <c r="AAR41" s="7"/>
      <c r="AAS41" s="18"/>
      <c r="AAT41" s="54"/>
      <c r="AAU41" s="7"/>
      <c r="AAV41" s="18"/>
      <c r="AAW41" s="54"/>
      <c r="AAX41" s="7"/>
      <c r="AAY41" s="18"/>
      <c r="AAZ41" s="54"/>
      <c r="ABA41" s="7"/>
      <c r="ABB41" s="6"/>
      <c r="ABC41" s="18"/>
      <c r="ABD41" s="54"/>
      <c r="ABE41" s="7"/>
      <c r="ABF41" s="18"/>
      <c r="ABG41" s="54"/>
      <c r="ABH41" s="7"/>
      <c r="ABI41" s="18"/>
      <c r="ABJ41" s="54"/>
      <c r="ABK41" s="7"/>
      <c r="ABL41" s="18"/>
      <c r="ABM41" s="54"/>
      <c r="ABN41" s="7"/>
      <c r="ABO41" s="18"/>
      <c r="ABP41" s="54"/>
      <c r="ABQ41" s="7"/>
      <c r="ABR41" s="18"/>
      <c r="ABS41" s="54"/>
      <c r="ABT41" s="7"/>
      <c r="ABU41" s="6"/>
      <c r="ABV41" s="18"/>
      <c r="ABW41" s="54"/>
      <c r="ABX41" s="7"/>
      <c r="ABY41" s="18"/>
      <c r="ABZ41" s="54"/>
      <c r="ACA41" s="7"/>
      <c r="ACB41" s="18"/>
      <c r="ACC41" s="54"/>
      <c r="ACD41" s="7"/>
      <c r="ACE41" s="18"/>
      <c r="ACF41" s="54"/>
      <c r="ACG41" s="7"/>
      <c r="ACH41" s="18"/>
      <c r="ACI41" s="54"/>
      <c r="ACJ41" s="7"/>
      <c r="ACK41" s="18"/>
      <c r="ACL41" s="54"/>
      <c r="ACM41" s="7"/>
      <c r="ACN41" s="6"/>
      <c r="ACO41" s="18"/>
      <c r="ACP41" s="54"/>
      <c r="ACQ41" s="7"/>
      <c r="ACR41" s="18"/>
      <c r="ACS41" s="54"/>
      <c r="ACT41" s="7"/>
      <c r="ACU41" s="18"/>
      <c r="ACV41" s="54"/>
      <c r="ACW41" s="7"/>
      <c r="ACX41" s="18"/>
      <c r="ACY41" s="54"/>
      <c r="ACZ41" s="7"/>
      <c r="ADA41" s="18"/>
      <c r="ADB41" s="54"/>
      <c r="ADC41" s="7"/>
      <c r="ADD41" s="18"/>
      <c r="ADE41" s="54"/>
      <c r="ADF41" s="7"/>
      <c r="ADG41" s="6"/>
      <c r="ADH41" s="18"/>
      <c r="ADI41" s="54"/>
      <c r="ADJ41" s="7"/>
      <c r="ADK41" s="18"/>
      <c r="ADL41" s="54"/>
      <c r="ADM41" s="7"/>
      <c r="ADN41" s="18"/>
      <c r="ADO41" s="54"/>
      <c r="ADP41" s="7"/>
      <c r="ADQ41" s="18"/>
      <c r="ADR41" s="54"/>
      <c r="ADS41" s="7"/>
      <c r="ADT41" s="18"/>
      <c r="ADU41" s="54"/>
      <c r="ADV41" s="7"/>
      <c r="ADW41" s="6"/>
      <c r="ADX41" s="6"/>
      <c r="ADY41" s="6"/>
      <c r="ADZ41" s="18"/>
      <c r="AEA41" s="54"/>
      <c r="AEB41" s="7"/>
      <c r="AEC41" s="18"/>
      <c r="AED41" s="54"/>
      <c r="AEE41" s="7"/>
      <c r="AEF41" s="18"/>
      <c r="AEG41" s="54"/>
      <c r="AEH41" s="7"/>
      <c r="AEI41" s="18"/>
      <c r="AEJ41" s="6"/>
      <c r="AEK41" s="7"/>
      <c r="AEL41" s="18"/>
      <c r="AEM41" s="54"/>
      <c r="AEN41" s="7"/>
      <c r="AEO41" s="6"/>
      <c r="AEP41" s="18"/>
      <c r="AEQ41" s="54"/>
      <c r="AER41" s="7"/>
      <c r="AES41" s="18"/>
      <c r="AET41" s="54"/>
      <c r="AEU41" s="7"/>
      <c r="AEV41" s="18"/>
      <c r="AEW41" s="54"/>
      <c r="AEX41" s="7"/>
      <c r="AEY41" s="18"/>
      <c r="AEZ41" s="54"/>
      <c r="AFA41" s="7"/>
      <c r="AFB41" s="18"/>
      <c r="AFC41" s="54"/>
      <c r="AFD41" s="7"/>
      <c r="AFE41" s="18"/>
      <c r="AFF41" s="54"/>
      <c r="AFG41" s="7"/>
      <c r="AFH41" s="6"/>
      <c r="AFI41" s="18"/>
      <c r="AFJ41" s="54"/>
      <c r="AFK41" s="7"/>
      <c r="AFL41" s="18"/>
      <c r="AFM41" s="54"/>
      <c r="AFN41" s="7"/>
      <c r="AFO41" s="18"/>
      <c r="AFP41" s="54"/>
      <c r="AFQ41" s="7"/>
      <c r="AFR41" s="18"/>
      <c r="AFS41" s="54"/>
      <c r="AFT41" s="7"/>
      <c r="AFU41" s="18"/>
      <c r="AFV41" s="54"/>
      <c r="AFW41" s="7"/>
      <c r="AFX41" s="18"/>
      <c r="AFY41" s="54"/>
      <c r="AFZ41" s="7"/>
      <c r="AGA41" s="18"/>
      <c r="AGB41" s="54"/>
      <c r="AGC41" s="7"/>
      <c r="AGD41" s="18"/>
      <c r="AGE41" s="54"/>
      <c r="AGF41" s="7"/>
      <c r="AGG41" s="18"/>
      <c r="AGH41" s="54"/>
      <c r="AGI41" s="7"/>
      <c r="AGJ41" s="18"/>
      <c r="AGK41" s="54"/>
      <c r="AGL41" s="7"/>
      <c r="AGM41" s="18"/>
      <c r="AGN41" s="54"/>
      <c r="AGO41" s="7"/>
      <c r="AGP41" s="18"/>
      <c r="AGQ41" s="54"/>
      <c r="AGR41" s="7"/>
      <c r="AGS41" s="18"/>
      <c r="AGT41" s="54"/>
      <c r="AGU41" s="7"/>
      <c r="AGV41" s="6"/>
      <c r="AGW41" s="18"/>
      <c r="AGX41" s="54"/>
      <c r="AGY41" s="7"/>
      <c r="AGZ41" s="18"/>
      <c r="AHA41" s="54"/>
      <c r="AHB41" s="7"/>
      <c r="AHC41" s="18"/>
      <c r="AHD41" s="54"/>
      <c r="AHE41" s="7"/>
      <c r="AHF41" s="18"/>
      <c r="AHG41" s="54"/>
      <c r="AHH41" s="7"/>
      <c r="AHI41" s="18"/>
      <c r="AHJ41" s="54"/>
      <c r="AHK41" s="7"/>
      <c r="AHL41" s="18"/>
      <c r="AHM41" s="54"/>
      <c r="AHN41" s="7"/>
      <c r="AHO41" s="6"/>
      <c r="AHP41" s="18"/>
      <c r="AHQ41" s="54"/>
      <c r="AHR41" s="7"/>
      <c r="AHS41" s="18"/>
      <c r="AHT41" s="54"/>
      <c r="AHU41" s="7"/>
      <c r="AHV41" s="18"/>
      <c r="AHW41" s="54"/>
      <c r="AHX41" s="7"/>
      <c r="AHY41" s="18"/>
      <c r="AHZ41" s="54"/>
      <c r="AIA41" s="7"/>
      <c r="AIB41" s="18"/>
      <c r="AIC41" s="54"/>
      <c r="AID41" s="7"/>
      <c r="AIE41" s="6"/>
      <c r="AIF41" s="6"/>
      <c r="AIG41" s="18"/>
      <c r="AIH41" s="54"/>
      <c r="AII41" s="7"/>
      <c r="AIJ41" s="18"/>
      <c r="AIK41" s="54"/>
      <c r="AIL41" s="7"/>
      <c r="AIM41" s="18"/>
      <c r="AIN41" s="54"/>
      <c r="AIO41" s="7"/>
      <c r="AIP41" s="18"/>
      <c r="AIQ41" s="54"/>
      <c r="AIR41" s="7"/>
      <c r="AIS41" s="6"/>
      <c r="AIT41" s="18"/>
      <c r="AIU41" s="54"/>
      <c r="AIV41" s="7"/>
      <c r="AIW41" s="18"/>
      <c r="AIX41" s="54"/>
      <c r="AIY41" s="7"/>
      <c r="AIZ41" s="18"/>
      <c r="AJA41" s="54"/>
      <c r="AJB41" s="7"/>
      <c r="AJC41" s="18"/>
      <c r="AJD41" s="54"/>
      <c r="AJE41" s="7"/>
      <c r="AJF41" s="18"/>
      <c r="AJG41" s="54"/>
      <c r="AJH41" s="7"/>
      <c r="AJI41" s="18"/>
      <c r="AJJ41" s="54"/>
      <c r="AJK41" s="7"/>
      <c r="AJL41" s="18"/>
      <c r="AJM41" s="54"/>
      <c r="AJN41" s="7"/>
      <c r="AJO41" s="18"/>
      <c r="AJP41" s="54"/>
      <c r="AJQ41" s="7"/>
      <c r="AJR41" s="6"/>
      <c r="AJS41" s="18"/>
      <c r="AJT41" s="54"/>
      <c r="AJU41" s="7"/>
      <c r="AJV41" s="18"/>
      <c r="AJW41" s="54"/>
      <c r="AJX41" s="7"/>
      <c r="AJY41" s="18"/>
      <c r="AJZ41" s="54"/>
      <c r="AKA41" s="7"/>
      <c r="AKB41" s="18"/>
      <c r="AKC41" s="54"/>
      <c r="AKD41" s="7"/>
      <c r="AKE41" s="18"/>
      <c r="AKF41" s="54"/>
      <c r="AKG41" s="7"/>
      <c r="AKH41" s="18"/>
      <c r="AKI41" s="54"/>
      <c r="AKJ41" s="7"/>
      <c r="AKK41" s="6"/>
      <c r="AKL41" s="18"/>
      <c r="AKM41" s="54"/>
      <c r="AKN41" s="7"/>
      <c r="AKO41" s="18"/>
      <c r="AKP41" s="54"/>
      <c r="AKQ41" s="7"/>
      <c r="AKR41" s="18"/>
      <c r="AKS41" s="54"/>
      <c r="AKT41" s="7"/>
      <c r="AKU41" s="18"/>
      <c r="AKV41" s="54"/>
      <c r="AKW41" s="7"/>
      <c r="AKX41" s="18"/>
      <c r="AKY41" s="54"/>
      <c r="AKZ41" s="7"/>
      <c r="ALA41" s="18"/>
      <c r="ALB41" s="54"/>
      <c r="ALC41" s="7"/>
      <c r="ALD41" s="6"/>
      <c r="ALE41" s="18"/>
      <c r="ALF41" s="54"/>
      <c r="ALG41" s="7"/>
      <c r="ALH41" s="18"/>
      <c r="ALI41" s="54"/>
      <c r="ALJ41" s="7"/>
      <c r="ALK41" s="18"/>
      <c r="ALL41" s="54"/>
      <c r="ALM41" s="7"/>
      <c r="ALN41" s="18"/>
      <c r="ALO41" s="54"/>
      <c r="ALP41" s="7"/>
      <c r="ALQ41" s="18"/>
      <c r="ALR41" s="54"/>
      <c r="ALS41" s="7"/>
      <c r="ALT41" s="18"/>
      <c r="ALU41" s="54"/>
      <c r="ALV41" s="7"/>
      <c r="ALW41" s="6"/>
      <c r="ALX41" s="18"/>
      <c r="ALY41" s="54"/>
      <c r="ALZ41" s="7"/>
      <c r="AMA41" s="18"/>
      <c r="AMB41" s="54"/>
      <c r="AMC41" s="7"/>
      <c r="AMD41" s="18"/>
      <c r="AME41" s="54"/>
      <c r="AMF41" s="7"/>
      <c r="AMG41" s="18"/>
      <c r="AMH41" s="54"/>
      <c r="AMI41" s="7"/>
      <c r="AMJ41" s="18"/>
      <c r="AMK41" s="54"/>
      <c r="AML41" s="7"/>
      <c r="AMM41" s="18"/>
      <c r="AMN41" s="54"/>
      <c r="AMO41" s="7"/>
      <c r="AMP41" s="6"/>
      <c r="AMQ41" s="18"/>
      <c r="AMR41" s="54"/>
      <c r="AMS41" s="7"/>
      <c r="AMT41" s="18"/>
      <c r="AMU41" s="54"/>
      <c r="AMV41" s="7"/>
      <c r="AMW41" s="18"/>
      <c r="AMX41" s="54"/>
      <c r="AMY41" s="7"/>
      <c r="AMZ41" s="18"/>
      <c r="ANA41" s="54"/>
      <c r="ANB41" s="7"/>
      <c r="ANC41" s="18"/>
      <c r="AND41" s="54"/>
      <c r="ANE41" s="7"/>
      <c r="ANF41" s="18"/>
      <c r="ANG41" s="54"/>
      <c r="ANH41" s="7"/>
      <c r="ANI41" s="6"/>
      <c r="ANJ41" s="18"/>
      <c r="ANK41" s="54"/>
      <c r="ANL41" s="7"/>
      <c r="ANM41" s="18"/>
      <c r="ANN41" s="54"/>
      <c r="ANO41" s="7"/>
      <c r="ANP41" s="18"/>
      <c r="ANQ41" s="54"/>
      <c r="ANR41" s="7"/>
      <c r="ANS41" s="6"/>
      <c r="ANT41" s="18"/>
      <c r="ANU41" s="54"/>
      <c r="ANV41" s="7"/>
      <c r="ANW41" s="18"/>
      <c r="ANX41" s="54"/>
      <c r="ANY41" s="7"/>
      <c r="ANZ41" s="18"/>
      <c r="AOA41" s="54"/>
      <c r="AOB41" s="7"/>
      <c r="AOC41" s="18"/>
      <c r="AOD41" s="54"/>
      <c r="AOE41" s="7"/>
      <c r="AOF41" s="18"/>
      <c r="AOG41" s="54"/>
      <c r="AOH41" s="7"/>
      <c r="AOI41" s="18"/>
      <c r="AOJ41" s="54"/>
      <c r="AOK41" s="7"/>
      <c r="AOL41" s="18"/>
      <c r="AOM41" s="54"/>
      <c r="AON41" s="7"/>
      <c r="AOO41" s="18"/>
      <c r="AOP41" s="54"/>
      <c r="AOQ41" s="7"/>
      <c r="AOR41" s="18"/>
      <c r="AOS41" s="54"/>
      <c r="AOT41" s="7"/>
      <c r="AOU41" s="6"/>
      <c r="AOV41" s="18"/>
      <c r="AOW41" s="54"/>
      <c r="AOX41" s="7"/>
      <c r="AOY41" s="18"/>
      <c r="AOZ41" s="54"/>
      <c r="APA41" s="7"/>
      <c r="APB41" s="18"/>
      <c r="APC41" s="54"/>
      <c r="APD41" s="7"/>
      <c r="APE41" s="18"/>
      <c r="APF41" s="54"/>
      <c r="APG41" s="7"/>
      <c r="APH41" s="18"/>
      <c r="API41" s="54"/>
      <c r="APJ41" s="7"/>
      <c r="APK41" s="18"/>
      <c r="APL41" s="54"/>
      <c r="APM41" s="7"/>
      <c r="APN41" s="18"/>
      <c r="APO41" s="54"/>
      <c r="APP41" s="7"/>
      <c r="APQ41" s="14"/>
      <c r="APR41" s="14"/>
      <c r="APS41" s="14"/>
      <c r="APT41" s="14"/>
      <c r="APU41" s="18"/>
      <c r="APV41" s="54"/>
      <c r="APW41" s="7"/>
      <c r="APX41" s="18"/>
      <c r="APY41" s="54"/>
      <c r="APZ41" s="7"/>
      <c r="AQA41" s="6"/>
      <c r="AQB41" s="18"/>
      <c r="AQC41" s="54"/>
      <c r="AQD41" s="7"/>
      <c r="AQE41" s="18"/>
      <c r="AQF41" s="54"/>
      <c r="AQG41" s="7"/>
      <c r="AQH41" s="18"/>
      <c r="AQI41" s="54"/>
      <c r="AQJ41" s="7"/>
      <c r="AQK41" s="18"/>
      <c r="AQL41" s="54"/>
      <c r="AQM41" s="7"/>
      <c r="AQN41" s="18"/>
      <c r="AQO41" s="54"/>
      <c r="AQP41" s="7"/>
      <c r="AQQ41" s="18"/>
      <c r="AQR41" s="54"/>
      <c r="AQS41" s="7"/>
      <c r="AQT41" s="6"/>
      <c r="AQU41" s="18"/>
      <c r="AQV41" s="54"/>
      <c r="AQW41" s="7"/>
      <c r="AQX41" s="18"/>
      <c r="AQY41" s="54"/>
      <c r="AQZ41" s="7"/>
      <c r="ARA41" s="18"/>
      <c r="ARB41" s="54"/>
      <c r="ARC41" s="7"/>
      <c r="ARD41" s="18"/>
      <c r="ARE41" s="54"/>
      <c r="ARF41" s="7"/>
      <c r="ARG41" s="18"/>
      <c r="ARH41" s="54"/>
      <c r="ARI41" s="7"/>
      <c r="ARJ41" s="18"/>
      <c r="ARK41" s="54"/>
      <c r="ARL41" s="7"/>
      <c r="ARM41" s="6"/>
      <c r="ARN41" s="18"/>
      <c r="ARO41" s="54"/>
      <c r="ARP41" s="7"/>
      <c r="ARQ41" s="18"/>
      <c r="ARR41" s="54"/>
      <c r="ARS41" s="7"/>
      <c r="ART41" s="18"/>
      <c r="ARU41" s="54"/>
      <c r="ARV41" s="7"/>
      <c r="ARW41" s="18"/>
      <c r="ARX41" s="54"/>
      <c r="ARY41" s="7"/>
      <c r="ARZ41" s="18"/>
      <c r="ASA41" s="54"/>
      <c r="ASB41" s="7"/>
      <c r="ASC41" s="18"/>
      <c r="ASD41" s="54"/>
      <c r="ASE41" s="7"/>
      <c r="ASF41" s="6"/>
      <c r="ASG41" s="18"/>
      <c r="ASH41" s="54"/>
      <c r="ASI41" s="7"/>
      <c r="ASJ41" s="18"/>
      <c r="ASK41" s="54"/>
      <c r="ASL41" s="7"/>
      <c r="ASM41" s="18"/>
      <c r="ASN41" s="54"/>
      <c r="ASO41" s="7"/>
      <c r="ASP41" s="18"/>
      <c r="ASQ41" s="54"/>
      <c r="ASR41" s="7"/>
      <c r="ASS41" s="18"/>
      <c r="AST41" s="54"/>
      <c r="ASU41" s="7"/>
      <c r="ASV41" s="18"/>
      <c r="ASW41" s="54"/>
      <c r="ASX41" s="7"/>
      <c r="ASY41" s="6"/>
      <c r="ASZ41" s="18"/>
      <c r="ATA41" s="54"/>
      <c r="ATB41" s="7"/>
      <c r="ATC41" s="18"/>
      <c r="ATD41" s="54"/>
      <c r="ATE41" s="7"/>
      <c r="ATF41" s="18"/>
      <c r="ATG41" s="54"/>
      <c r="ATH41" s="7"/>
      <c r="ATI41" s="18"/>
      <c r="ATJ41" s="54"/>
      <c r="ATK41" s="7"/>
      <c r="ATL41" s="18"/>
      <c r="ATM41" s="54"/>
      <c r="ATN41" s="7"/>
      <c r="ATO41" s="18"/>
      <c r="ATP41" s="54"/>
      <c r="ATQ41" s="7"/>
      <c r="ATR41" s="6"/>
      <c r="ATS41" s="18"/>
      <c r="ATT41" s="54"/>
      <c r="ATU41" s="7"/>
      <c r="ATV41" s="18"/>
      <c r="ATW41" s="54"/>
      <c r="ATX41" s="7"/>
      <c r="ATY41" s="18"/>
      <c r="ATZ41" s="54"/>
      <c r="AUA41" s="7"/>
      <c r="AUB41" s="18"/>
      <c r="AUC41" s="54"/>
      <c r="AUD41" s="7"/>
      <c r="AUE41" s="18"/>
      <c r="AUF41" s="54"/>
      <c r="AUG41" s="7"/>
      <c r="AUH41" s="18"/>
      <c r="AUI41" s="54"/>
      <c r="AUJ41" s="7"/>
      <c r="AUK41" s="6"/>
      <c r="AUL41" s="18"/>
      <c r="AUM41" s="54"/>
      <c r="AUN41" s="7"/>
      <c r="AUO41" s="18"/>
      <c r="AUP41" s="54"/>
      <c r="AUQ41" s="7"/>
      <c r="AUR41" s="18"/>
      <c r="AUS41" s="54"/>
      <c r="AUT41" s="7"/>
      <c r="AUU41" s="18"/>
      <c r="AUV41" s="54"/>
      <c r="AUW41" s="7"/>
      <c r="AUX41" s="18"/>
      <c r="AUY41" s="54"/>
      <c r="AUZ41" s="7"/>
      <c r="AVA41" s="18"/>
      <c r="AVB41" s="54"/>
      <c r="AVC41" s="7"/>
      <c r="AVD41" s="6"/>
      <c r="AVE41" s="18"/>
      <c r="AVF41" s="54"/>
      <c r="AVG41" s="7"/>
      <c r="AVH41" s="18"/>
      <c r="AVI41" s="54"/>
      <c r="AVJ41" s="7"/>
      <c r="AVK41" s="18"/>
      <c r="AVL41" s="54"/>
      <c r="AVM41" s="7"/>
      <c r="AVN41" s="18"/>
      <c r="AVO41" s="54"/>
      <c r="AVP41" s="7"/>
      <c r="AVQ41" s="18"/>
      <c r="AVR41" s="54"/>
      <c r="AVS41" s="7"/>
      <c r="AVT41" s="18"/>
      <c r="AVU41" s="54"/>
      <c r="AVV41" s="7"/>
      <c r="AVW41" s="6"/>
      <c r="AVX41" s="18"/>
      <c r="AVY41" s="54"/>
      <c r="AVZ41" s="7"/>
      <c r="AWA41" s="18"/>
      <c r="AWB41" s="54"/>
      <c r="AWC41" s="7"/>
      <c r="AWD41" s="18"/>
      <c r="AWE41" s="54"/>
      <c r="AWF41" s="7"/>
      <c r="AWG41" s="18"/>
      <c r="AWH41" s="54"/>
      <c r="AWI41" s="7"/>
      <c r="AWJ41" s="54"/>
      <c r="AWK41" s="54"/>
      <c r="AWL41" s="6"/>
      <c r="AWM41" s="54"/>
      <c r="AWN41" s="54"/>
      <c r="AWO41" s="54"/>
      <c r="AWP41" s="54"/>
      <c r="AWQ41" s="54"/>
      <c r="AWR41" s="54"/>
      <c r="AWS41" s="6"/>
      <c r="AWT41" s="54"/>
      <c r="AWU41" s="54"/>
      <c r="AWV41" s="54"/>
      <c r="AWW41" s="54"/>
      <c r="AWX41" s="54"/>
      <c r="AWY41" s="54"/>
      <c r="AWZ41" s="6"/>
      <c r="AXA41" s="54"/>
      <c r="AXB41" s="54"/>
      <c r="AXC41" s="54"/>
      <c r="AXD41" s="54"/>
      <c r="AXE41" s="54"/>
      <c r="AXF41" s="54"/>
      <c r="AXG41" s="6"/>
      <c r="AXH41" s="54"/>
      <c r="AXI41" s="54"/>
      <c r="AXJ41" s="54"/>
      <c r="AXK41" s="54"/>
      <c r="AXL41" s="54"/>
      <c r="AXM41" s="54"/>
      <c r="AXN41" s="6"/>
      <c r="AXO41" s="54"/>
      <c r="AXP41" s="54"/>
      <c r="AXQ41" s="54"/>
      <c r="AXR41" s="54"/>
      <c r="AXS41" s="54"/>
      <c r="AXT41" s="54"/>
      <c r="AXU41" s="6"/>
      <c r="AXV41" s="54"/>
      <c r="AXW41" s="54"/>
      <c r="AXX41" s="54"/>
      <c r="AXY41" s="54"/>
      <c r="AXZ41" s="54"/>
      <c r="AYA41" s="54"/>
      <c r="AYB41" s="6"/>
      <c r="AYC41" s="54"/>
      <c r="AYD41" s="54"/>
      <c r="AYE41" s="54"/>
      <c r="AYF41" s="54"/>
      <c r="AYG41" s="54"/>
      <c r="AYH41" s="54"/>
      <c r="AYI41" s="6"/>
      <c r="AYJ41" s="54"/>
      <c r="AYK41" s="54"/>
      <c r="AYL41" s="54"/>
      <c r="AYM41" s="54"/>
      <c r="AYN41" s="54"/>
      <c r="AYO41" s="54"/>
      <c r="AYP41" s="6"/>
      <c r="AYQ41" s="54"/>
      <c r="AYR41" s="54"/>
      <c r="AYS41" s="54"/>
      <c r="AYT41" s="54"/>
      <c r="AYU41" s="54"/>
      <c r="AYV41" s="54"/>
      <c r="AYW41" s="6"/>
      <c r="AYX41" s="54"/>
      <c r="AYY41" s="54"/>
      <c r="AYZ41" s="54"/>
      <c r="AZA41" s="54"/>
      <c r="AZB41" s="54"/>
      <c r="AZC41" s="54"/>
      <c r="AZD41" s="6"/>
      <c r="AZE41" s="54"/>
      <c r="AZF41" s="54"/>
      <c r="AZG41" s="54"/>
      <c r="AZH41" s="54"/>
      <c r="AZI41" s="54"/>
      <c r="AZJ41" s="54"/>
      <c r="AZK41" s="6"/>
      <c r="AZL41" s="54"/>
      <c r="AZM41" s="54"/>
      <c r="AZN41" s="54"/>
      <c r="AZO41" s="54"/>
      <c r="AZP41" s="54"/>
      <c r="AZQ41" s="54"/>
      <c r="AZR41" s="6"/>
      <c r="AZS41" s="54"/>
      <c r="AZT41" s="54"/>
      <c r="AZU41" s="54"/>
      <c r="AZV41" s="54"/>
      <c r="AZW41" s="54"/>
      <c r="AZX41" s="54"/>
      <c r="AZY41" s="6"/>
      <c r="AZZ41" s="54"/>
      <c r="BAA41" s="54"/>
      <c r="BAB41" s="54"/>
      <c r="BAC41" s="54"/>
      <c r="BAD41" s="54"/>
      <c r="BAE41" s="54"/>
      <c r="BAF41" s="6"/>
      <c r="BAG41" s="54"/>
      <c r="BAH41" s="54"/>
      <c r="BAI41" s="54"/>
      <c r="BAJ41" s="54"/>
      <c r="BAK41" s="54"/>
      <c r="BAL41" s="54"/>
      <c r="BAM41" s="6"/>
      <c r="BAN41" s="54"/>
      <c r="BAO41" s="54"/>
      <c r="BAP41" s="54"/>
      <c r="BAQ41" s="54"/>
      <c r="BAR41" s="54"/>
      <c r="BAS41" s="54"/>
      <c r="BAT41" s="6"/>
    </row>
    <row r="42" spans="1:1398" s="57" customFormat="1" ht="27" customHeight="1">
      <c r="A42" t="s">
        <v>911</v>
      </c>
      <c r="B42" t="s">
        <v>913</v>
      </c>
      <c r="D42" s="69" t="s">
        <v>78</v>
      </c>
      <c r="E42" s="123"/>
      <c r="F42" s="90">
        <v>0.17947578853842736</v>
      </c>
      <c r="G42" s="92">
        <v>0.14907947911989222</v>
      </c>
      <c r="H42" s="123"/>
      <c r="I42" s="55"/>
      <c r="J42" s="90">
        <f>(J33)/(J18+J23+J26-J27)</f>
        <v>0.1585040071237756</v>
      </c>
      <c r="K42" s="92">
        <f>(K33)/(K18+K23+K26-K27)</f>
        <v>0.13864042933810375</v>
      </c>
      <c r="L42" s="123"/>
      <c r="M42" s="90">
        <f>(M33)/(M18+M23+M26-M27)</f>
        <v>0.14944071588366892</v>
      </c>
      <c r="N42" s="92">
        <f>(N33)/(N18+N23+N26-N27)</f>
        <v>0.12283044058744993</v>
      </c>
      <c r="O42" s="123"/>
      <c r="P42" s="90">
        <f>(P33)/(P18+P23+P26-P27)</f>
        <v>0.14950760966875559</v>
      </c>
      <c r="Q42" s="92">
        <f>(Q33)/(Q18+Q23+Q26-Q27)</f>
        <v>0.12416555407209613</v>
      </c>
      <c r="R42" s="123"/>
      <c r="S42" s="90">
        <f>(S33)/(S18+S23+S26-S27)</f>
        <v>0.14957456336766681</v>
      </c>
      <c r="T42" s="92">
        <f>(T33)/(T18+T23+T26-T27)</f>
        <v>0.1127886323268206</v>
      </c>
      <c r="U42" s="123"/>
      <c r="V42" s="90">
        <f>(V33)/(V18+V23+V26-V27)</f>
        <v>0.14991023339317774</v>
      </c>
      <c r="W42" s="92">
        <f>(W33)/(W18+W23+W26-W27)</f>
        <v>0.1167624944714728</v>
      </c>
      <c r="X42" s="123"/>
      <c r="Y42" s="90">
        <f>(Y33)/(Y18+Y23+Y26-Y27)</f>
        <v>0.15024741340530814</v>
      </c>
      <c r="Z42" s="92">
        <f>(Z33)/(Z18+Z23+Z26-Z27)</f>
        <v>0.12689225289403383</v>
      </c>
      <c r="AA42" s="123"/>
      <c r="AB42" s="55"/>
      <c r="AC42" s="90">
        <f>(AC33)/(AC18+AC23+AC26-AC27)</f>
        <v>0.15058611361587015</v>
      </c>
      <c r="AD42" s="92">
        <f>(AD33)/(AD18+AD23+AD26-AD27)</f>
        <v>0.15852575488454707</v>
      </c>
      <c r="AE42" s="123"/>
      <c r="AF42" s="90">
        <f>(AF33)/(AF18+AF23+AF26-AF27)</f>
        <v>0.15092634432896521</v>
      </c>
      <c r="AG42" s="92">
        <f>(AG33)/(AG18+AG23+AG26-AG27)</f>
        <v>0.13644444444444445</v>
      </c>
      <c r="AH42" s="123"/>
      <c r="AI42" s="90">
        <f>(AI33)/(AI18+AI23+AI26-AI27)</f>
        <v>0.15126811594202899</v>
      </c>
      <c r="AJ42" s="92">
        <f>(AJ33)/(AJ18+AJ23+AJ26-AJ27)</f>
        <v>0.12820512820512819</v>
      </c>
      <c r="AK42" s="123"/>
      <c r="AL42" s="90">
        <f>(AL33)/(AL18+AL23+AL26-AL27)</f>
        <v>0.15106286748077793</v>
      </c>
      <c r="AM42" s="92">
        <f>(AM33)/(AM18+AM23+AM26-AM27)</f>
        <v>0.12230532336119665</v>
      </c>
      <c r="AN42" s="123"/>
      <c r="AO42" s="90">
        <f>(AO33)/(AO18+AO23+AO26-AO27)</f>
        <v>0.15085817524841916</v>
      </c>
      <c r="AP42" s="92">
        <f>(AP33)/(AP18+AP23+AP26-AP27)</f>
        <v>0.11777583187390543</v>
      </c>
      <c r="AQ42" s="123"/>
      <c r="AR42" s="90">
        <f>(AR33)/(AR18+AR23+AR26-AR27)</f>
        <v>0.15065403698691926</v>
      </c>
      <c r="AS42" s="92">
        <f>(AS33)/(AS18+AS23+AS26-AS27)</f>
        <v>0.11977351916376307</v>
      </c>
      <c r="AT42" s="123"/>
      <c r="AU42" s="55"/>
      <c r="AV42" s="90">
        <f>(AV33)/(AV18+AV23+AV26-AV27)</f>
        <v>0.1520254893035958</v>
      </c>
      <c r="AW42" s="92">
        <f>(AW33)/(AW18+AW23+AW26-AW27)</f>
        <v>0.12559965111208024</v>
      </c>
      <c r="AX42" s="123"/>
      <c r="AY42" s="90">
        <f>(AY33)/(AY18+AY23+AY26-AY27)</f>
        <v>0.15342214056040424</v>
      </c>
      <c r="AZ42" s="92">
        <f>(AZ33)/(AZ18+AZ23+AZ26-AZ27)</f>
        <v>0.12788168769030014</v>
      </c>
      <c r="BA42" s="123"/>
      <c r="BB42" s="90">
        <f>(BB33)/(BB18+BB23+BB26-BB27)</f>
        <v>0.15484469170143719</v>
      </c>
      <c r="BC42" s="92">
        <f>(BC33)/(BC18+BC23+BC26-BC27)</f>
        <v>0.1265323992994746</v>
      </c>
      <c r="BD42" s="123"/>
      <c r="BE42" s="90">
        <f>(BE33)/(BE18+BE23+BE26-BE27)</f>
        <v>0.14225549836218998</v>
      </c>
      <c r="BF42" s="92">
        <f>(BF33)/(BF18+BF23+BF26-BF27)</f>
        <v>0.10424879544459045</v>
      </c>
      <c r="BG42" s="123"/>
      <c r="BH42" s="90">
        <f>(BH33)/(BH18+BH23+BH26-BH27)</f>
        <v>0.14359943316013227</v>
      </c>
      <c r="BI42" s="92">
        <f>(BI33)/(BI18+BI23+BI26-BI27)</f>
        <v>9.5824175824175822E-2</v>
      </c>
      <c r="BJ42" s="123"/>
      <c r="BK42" s="90">
        <f>(BK33)/(BK18+BK23+BK26-BK27)</f>
        <v>0.14496900333810206</v>
      </c>
      <c r="BL42" s="92">
        <f>(BL33)/(BL18+BL23+BL26-BL27)</f>
        <v>9.4190140845070422E-2</v>
      </c>
      <c r="BM42" s="123"/>
      <c r="BN42" s="55"/>
      <c r="BO42" s="90">
        <f>(BO33)/(BO18+BO23+BO26-BO27)</f>
        <v>0.13192103996148291</v>
      </c>
      <c r="BP42" s="92">
        <f>(BP33)/(BP18+BP23+BP26-BP27)</f>
        <v>9.0385467434647759E-2</v>
      </c>
      <c r="BQ42" s="123"/>
      <c r="BR42" s="90">
        <f>(BR33)/(BR18+BR23+BR26-BR27)</f>
        <v>0.13320369470102089</v>
      </c>
      <c r="BS42" s="92">
        <f>(BS33)/(BS18+BS23+BS26-BS27)</f>
        <v>9.6631205673758866E-2</v>
      </c>
      <c r="BT42" s="123"/>
      <c r="BU42" s="90">
        <f>(BU33)/(BU18+BU23+BU26-BU27)</f>
        <v>0.13320369470102089</v>
      </c>
      <c r="BV42" s="92">
        <f>(BV33)/(BV18+BV23+BV26-BV27)</f>
        <v>8.8928412627834588E-2</v>
      </c>
      <c r="BW42" s="123"/>
      <c r="BX42" s="90">
        <f>(BX33)/(BX18+BX23+BX26-BX27)</f>
        <v>0.13320369470102089</v>
      </c>
      <c r="BY42" s="92">
        <f>(BY33)/(BY18+BY23+BY26-BY27)</f>
        <v>0.10133928571428572</v>
      </c>
      <c r="BZ42" s="123"/>
      <c r="CA42" s="90">
        <f>(CA33)/(CA18+CA23+CA26-CA27)</f>
        <v>0.13320369470102089</v>
      </c>
      <c r="CB42" s="92">
        <f>(CB33)/(CB18+CB23+CB26-CB27)</f>
        <v>9.5388788426763113E-2</v>
      </c>
      <c r="CC42" s="123"/>
      <c r="CD42" s="90">
        <f>(CD33)/(CD18+CD23+CD26-CD27)</f>
        <v>0.13320369470102089</v>
      </c>
      <c r="CE42" s="92">
        <f>(CE33)/(CE18+CE23+CE26-CE27)</f>
        <v>8.2539682539682538E-2</v>
      </c>
      <c r="CF42" s="123"/>
      <c r="CG42" s="55"/>
      <c r="CH42" s="55"/>
      <c r="CI42" s="90">
        <f>(CI33)/(CI18+CI23+CI26-CI27)</f>
        <v>0.13381884387801549</v>
      </c>
      <c r="CJ42" s="92">
        <f>(CJ33)/(CJ18+CJ23+CJ26-CJ27)</f>
        <v>0.10772727272727273</v>
      </c>
      <c r="CK42" s="123"/>
      <c r="CL42" s="55"/>
      <c r="CM42" s="90">
        <f>(CM33)/(CM18+CM23+CM26-CM27)</f>
        <v>0.13045475424896646</v>
      </c>
      <c r="CN42" s="92">
        <f>(CN33)/(CN18+CN23+CN26-CN27)</f>
        <v>0.11303555150410209</v>
      </c>
      <c r="CO42" s="123"/>
      <c r="CP42" s="90">
        <f>(CP33)/(CP18+CP23+CP26-CP27)</f>
        <v>0.12586127698667893</v>
      </c>
      <c r="CQ42" s="92">
        <f>(CQ33)/(CQ18+CQ23+CQ26-CQ27)</f>
        <v>0.10608139003200731</v>
      </c>
      <c r="CR42" s="123"/>
      <c r="CS42" s="90">
        <f>(CS33)/(CS18+CS23+CS26-CS27)</f>
        <v>0.15484469170143719</v>
      </c>
      <c r="CT42" s="92">
        <f>(CT33)/(CT18+CT23+CT26-CT27)</f>
        <v>0.13925790196976637</v>
      </c>
      <c r="CU42" s="123" t="s">
        <v>361</v>
      </c>
      <c r="CV42" s="55"/>
      <c r="CW42" s="90">
        <f>(CW33)/(CW18+CW23+CW26-CW27)</f>
        <v>0.13289658399625642</v>
      </c>
      <c r="CX42" s="92">
        <f>(CX33)/(CX18+CX23+CX26-CX27)</f>
        <v>0.11403508771929824</v>
      </c>
      <c r="CY42" s="123"/>
      <c r="CZ42" s="90">
        <f>(CZ33)/(CZ18+CZ23+CZ26-CZ27)</f>
        <v>0.12176774800188059</v>
      </c>
      <c r="DA42" s="92">
        <f>(DA33)/(DA18+DA23+DA26-DA27)</f>
        <v>0.12192860454334724</v>
      </c>
      <c r="DB42" s="123"/>
      <c r="DC42" s="90">
        <f>(DC33)/(DC18+DC23+DC26-DC27)</f>
        <v>0.11998110533774209</v>
      </c>
      <c r="DD42" s="92">
        <f>(DD33)/(DD18+DD23+DD26-DD27)</f>
        <v>0.11230195712954334</v>
      </c>
      <c r="DE42" s="123"/>
      <c r="DF42" s="90">
        <f>(DF33)/(DF18+DF23+DF26-DF27)</f>
        <v>0.12055054579971523</v>
      </c>
      <c r="DG42" s="92">
        <f>(DG33)/(DG18+DG23+DG26-DG27)</f>
        <v>0.11401869158878504</v>
      </c>
      <c r="DH42" s="123"/>
      <c r="DI42" s="90">
        <f>(DI33)/(DI18+DI23+DI26-DI27)</f>
        <v>0.12112541726275632</v>
      </c>
      <c r="DJ42" s="92">
        <f>(DJ33)/(DJ18+DJ23+DJ26-DJ27)</f>
        <v>0.11450023463162834</v>
      </c>
      <c r="DK42" s="123"/>
      <c r="DL42" s="55"/>
      <c r="DM42" s="55"/>
      <c r="DN42" s="90">
        <f>(DN33)/(DN18+DN23+DN26-DN27)</f>
        <v>0.12170579779587926</v>
      </c>
      <c r="DO42" s="92">
        <f>(DO33)/(DO18+DO23+DO26-DO27)</f>
        <v>0.12588401697312587</v>
      </c>
      <c r="DP42" s="123"/>
      <c r="DQ42" s="90">
        <f>(DQ33)/(DQ18+DQ23+DQ26-DQ27)</f>
        <v>0.11747713047664901</v>
      </c>
      <c r="DR42" s="92">
        <f>(DR33)/(DR18+DR23+DR26-DR27)</f>
        <v>0.10648367250354945</v>
      </c>
      <c r="DS42" s="123"/>
      <c r="DT42" s="90">
        <f>(DT33)/(DT18+DT23+DT26-DT27)</f>
        <v>0.11514271891630382</v>
      </c>
      <c r="DU42" s="92">
        <f>(DU33)/(DU18+DU23+DU26-DU27)</f>
        <v>8.6625416468348412E-2</v>
      </c>
      <c r="DV42" s="123"/>
      <c r="DW42" s="90">
        <f>(DW33)/(DW18+DW23+DW26-DW27)</f>
        <v>0.11570247933884298</v>
      </c>
      <c r="DX42" s="92">
        <f>(DX33)/(DX18+DX23+DX26-DX27)</f>
        <v>9.0042877560743209E-2</v>
      </c>
      <c r="DY42" s="123"/>
      <c r="DZ42" s="90">
        <f>(DZ33)/(DZ18+DZ23+DZ26-DZ27)</f>
        <v>0.11529066927210552</v>
      </c>
      <c r="EA42" s="92">
        <f>(EA33)/(EA18+EA23+EA26-EA27)</f>
        <v>7.99043062200957E-2</v>
      </c>
      <c r="EB42" s="123"/>
      <c r="EC42" s="90">
        <f>(EC33)/(EC18+EC23+EC26-EC27)</f>
        <v>0.11585665193912617</v>
      </c>
      <c r="ED42" s="92">
        <f>(ED33)/(ED18+ED23+ED26-ED27)</f>
        <v>8.3732057416267949E-2</v>
      </c>
      <c r="EE42" s="123"/>
      <c r="EF42" s="55"/>
      <c r="EG42" s="90">
        <f>(EG33)/(EG18+EG23+EG26-EG27)</f>
        <v>0.11642821904292057</v>
      </c>
      <c r="EH42" s="92">
        <f>(EH33)/(EH18+EH23+EH26-EH27)</f>
        <v>8.9473684210526316E-2</v>
      </c>
      <c r="EI42" s="123"/>
      <c r="EJ42" s="90">
        <f>(EJ33)/(EJ18+EJ23+EJ26-EJ27)</f>
        <v>0.11700545364402579</v>
      </c>
      <c r="EK42" s="92">
        <f>(EK33)/(EK18+EK23+EK26-EK27)</f>
        <v>8.2732082732082726E-2</v>
      </c>
      <c r="EL42" s="123"/>
      <c r="EM42" s="90">
        <f>(EM33)/(EM18+EM23+EM26-EM27)</f>
        <v>0.11559541604384654</v>
      </c>
      <c r="EN42" s="92">
        <f>(EN33)/(EN18+EN23+EN26-EN27)</f>
        <v>7.7441077441077436E-2</v>
      </c>
      <c r="EO42" s="123"/>
      <c r="EP42" s="90">
        <f>(EP33)/(EP18+EP23+EP26-EP27)</f>
        <v>0.11617426139208813</v>
      </c>
      <c r="EQ42" s="92">
        <f>(EQ33)/(EQ18+EQ23+EQ26-EQ27)</f>
        <v>8.1524360829715384E-2</v>
      </c>
      <c r="ER42" s="123"/>
      <c r="ES42" s="90">
        <f>(ES33)/(ES18+ES23+ES26-ES27)</f>
        <v>0.11675893306492199</v>
      </c>
      <c r="ET42" s="92">
        <f>(ET33)/(ET18+ET23+ET26-ET27)</f>
        <v>7.6737451737451737E-2</v>
      </c>
      <c r="EU42" s="123"/>
      <c r="EV42" s="90">
        <f>(EV33)/(EV18+EV23+EV26-EV27)</f>
        <v>0.11734951947395043</v>
      </c>
      <c r="EW42" s="92">
        <f>(EW33)/(EW18+EW23+EW26-EW27)</f>
        <v>0.13581440309328177</v>
      </c>
      <c r="EX42" s="123"/>
      <c r="EY42" s="90">
        <f>(EY33)/(EY18+EY23+EY26-EY27)</f>
        <v>0.1375821952453212</v>
      </c>
      <c r="EZ42" s="92">
        <f>(EZ33)/(EZ18+EZ23+EZ26-EZ27)</f>
        <v>0.23546511627906977</v>
      </c>
      <c r="FA42" s="123"/>
      <c r="FB42" s="90">
        <f>(FB33)/(FB18+FB23+FB26-FB27)</f>
        <v>0.11794611082867311</v>
      </c>
      <c r="FC42" s="92">
        <f>(FC33)/(FC18+FC23+FC26-FC27)</f>
        <v>0.13045586808923376</v>
      </c>
      <c r="FD42" s="123"/>
      <c r="FE42" s="90">
        <f>(FE33)/(FE18+FE23+FE26-FE27)</f>
        <v>0.11854879918242207</v>
      </c>
      <c r="FF42" s="92">
        <f>(FF33)/(FF18+FF23+FF26-FF27)</f>
        <v>0.12754607177497576</v>
      </c>
      <c r="FG42" s="123"/>
      <c r="FH42" s="90">
        <f>(FH33)/(FH18+FH23+FH26-FH27)</f>
        <v>0.11389297987236131</v>
      </c>
      <c r="FI42" s="92">
        <f>(FI33)/(FI18+FI23+FI26-FI27)</f>
        <v>0.17749757516973813</v>
      </c>
      <c r="FJ42" s="123"/>
      <c r="FK42" s="55"/>
      <c r="FL42" s="55"/>
      <c r="FM42" s="55"/>
      <c r="FN42" s="55"/>
      <c r="FO42" s="90">
        <f>(FO33)/(FO18+FO23+FO26-FO27)</f>
        <v>0.35175135668475582</v>
      </c>
      <c r="FP42" s="92">
        <f>(FP33)/(FP18+FP23+FP26-FP27)</f>
        <v>0.34178449536811312</v>
      </c>
      <c r="FQ42" s="123"/>
      <c r="FR42" s="90">
        <f>(FR33)/(FR18+FR23+FR26-FR27)</f>
        <v>0.34051076614922382</v>
      </c>
      <c r="FS42" s="92">
        <f>(FS33)/(FS18+FS23+FS26-FS27)</f>
        <v>0.35929029078363728</v>
      </c>
      <c r="FT42" s="123"/>
      <c r="FU42" s="90">
        <f>(FU33)/(FU18+FU23+FU26-FU27)</f>
        <v>0.34570411794611083</v>
      </c>
      <c r="FV42" s="92">
        <f>(FV33)/(FV18+FV23+FV26-FV27)</f>
        <v>0.34904270986745212</v>
      </c>
      <c r="FW42" s="123"/>
      <c r="FX42" s="55"/>
      <c r="FY42" s="90">
        <f>(FY33)/(FY18+FY23+FY26-FY27)</f>
        <v>0.32274590163934425</v>
      </c>
      <c r="FZ42" s="92">
        <f>(FZ33)/(FZ18+FZ23+FZ26-FZ27)</f>
        <v>0.30490196078431375</v>
      </c>
      <c r="GA42" s="146"/>
      <c r="GB42" s="90">
        <f>(GB33)/(GB18+GB23+GB26-GB27)</f>
        <v>0.31202046035805625</v>
      </c>
      <c r="GC42" s="92">
        <f>(GC33)/(GC18+GC23+GC26-GC27)</f>
        <v>0.29491017964071858</v>
      </c>
      <c r="GD42" s="146"/>
      <c r="GE42" s="55"/>
      <c r="GF42" s="90">
        <f>(GF33)/(GF18+GF23+GF26-GF27)</f>
        <v>0.28140960163432072</v>
      </c>
      <c r="GG42" s="92">
        <f>(GG33)/(GG18+GG23+GG26-GG27)</f>
        <v>0.30215107553776888</v>
      </c>
      <c r="GH42" s="146"/>
      <c r="GI42" s="90">
        <f>(GI33)/(GI18+GI23+GI26-GI27)</f>
        <v>0.27281998980112188</v>
      </c>
      <c r="GJ42" s="92">
        <f>(GJ33)/(GJ18+GJ23+GJ26-GJ27)</f>
        <v>0.27180010198878124</v>
      </c>
      <c r="GK42" s="146"/>
      <c r="GL42" s="90">
        <f>(GL33)/(GL18+GL23+GL26-GL27)</f>
        <v>0.25267993874425726</v>
      </c>
      <c r="GM42" s="92">
        <f>(GM33)/(GM18+GM23+GM26-GM27)</f>
        <v>0.23492723492723494</v>
      </c>
      <c r="GN42" s="146"/>
      <c r="GO42" s="90">
        <f>(GO33)/(GO18+GO23+GO26-GO27)</f>
        <v>0.22797131147540983</v>
      </c>
      <c r="GP42" s="92">
        <f>(GP33)/(GP18+GP23+GP26-GP27)</f>
        <v>0.20401691331923891</v>
      </c>
      <c r="GQ42" s="146"/>
      <c r="GR42" s="90">
        <f>(GR33)/(GR18+GR23+GR26-GR27)</f>
        <v>0.21336760925449871</v>
      </c>
      <c r="GS42" s="92">
        <f>(GS33)/(GS18+GS23+GS26-GS27)</f>
        <v>0.19196192490745637</v>
      </c>
      <c r="GT42" s="146"/>
      <c r="GU42" s="90">
        <f>(GU33)/(GU18+GU23+GU26-GU27)</f>
        <v>0.20277207392197125</v>
      </c>
      <c r="GV42" s="92">
        <f>(GV33)/(GV18+GV23+GV26-GV27)</f>
        <v>0.18385416666666668</v>
      </c>
      <c r="GW42" s="146"/>
      <c r="GX42" s="55"/>
      <c r="GY42" s="90">
        <f>(GY33)/(GY18+GY23+GY26-GY27)</f>
        <v>0.19733470015376731</v>
      </c>
      <c r="GZ42" s="92">
        <f>(GZ33)/(GZ18+GZ23+GZ26-GZ27)</f>
        <v>0.18338557993730409</v>
      </c>
      <c r="HA42" s="146"/>
      <c r="HB42" s="90">
        <f>(HB33)/(HB18+HB23+HB26-HB27)</f>
        <v>0.19191402251791198</v>
      </c>
      <c r="HC42" s="92">
        <f>(HC33)/(HC18+HC23+HC26-HC27)</f>
        <v>0.17070600632244468</v>
      </c>
      <c r="HD42" s="146"/>
      <c r="HE42" s="90">
        <f>(HE33)/(HE18+HE23+HE26-HE27)</f>
        <v>0.18872802481902792</v>
      </c>
      <c r="HF42" s="92">
        <f>(HF33)/(HF18+HF23+HF26-HF27)</f>
        <v>0.16240681576144836</v>
      </c>
      <c r="HG42" s="146"/>
      <c r="HH42" s="90">
        <f>(HH33)/(HH18+HH23+HH26-HH27)</f>
        <v>0.18025078369905956</v>
      </c>
      <c r="HI42" s="92">
        <f>(HI33)/(HI18+HI23+HI26-HI27)</f>
        <v>0.15069967707212056</v>
      </c>
      <c r="HJ42" s="146"/>
      <c r="HK42" s="90">
        <f>(HK33)/(HK18+HK23+HK26-HK27)</f>
        <v>0.17475221700573812</v>
      </c>
      <c r="HL42" s="92">
        <f>(HL33)/(HL18+HL23+HL26-HL27)</f>
        <v>0.14898177920685959</v>
      </c>
      <c r="HM42" s="146"/>
      <c r="HN42" s="90">
        <f>(HN33)/(HN18+HN23+HN26-HN27)</f>
        <v>0.17132314180284661</v>
      </c>
      <c r="HO42" s="92">
        <f>(HO33)/(HO18+HO23+HO26-HO27)</f>
        <v>0.14493534482758622</v>
      </c>
      <c r="HP42" s="146"/>
      <c r="HQ42" s="55"/>
      <c r="HR42" s="90">
        <f>(HR33)/(HR18+HR23+HR26-HR27)</f>
        <v>0.16782099094299413</v>
      </c>
      <c r="HS42" s="92">
        <f>(HS33)/(HS18+HS23+HS26-HS27)</f>
        <v>0.15450643776824036</v>
      </c>
      <c r="HT42" s="146"/>
      <c r="HU42" s="90">
        <f>(HU33)/(HU18+HU23+HU26-HU27)</f>
        <v>0.17501346257404415</v>
      </c>
      <c r="HV42" s="92">
        <f>(HV33)/(HV18+HV23+HV26-HV27)</f>
        <v>0.1648706896551724</v>
      </c>
      <c r="HW42" s="146"/>
      <c r="HX42" s="90">
        <f>(HX33)/(HX18+HX23+HX26-HX27)</f>
        <v>0.15758547008547008</v>
      </c>
      <c r="HY42" s="92">
        <f>(HY33)/(HY18+HY23+HY26-HY27)</f>
        <v>0.1529790660225443</v>
      </c>
      <c r="HZ42" s="146"/>
      <c r="IA42" s="90">
        <f>(IA33)/(IA18+IA23+IA26-IA27)</f>
        <v>0.1580074986609534</v>
      </c>
      <c r="IB42" s="92">
        <f>(IB33)/(IB18+IB23+IB26-IB27)</f>
        <v>0.14652406417112299</v>
      </c>
      <c r="IC42" s="146"/>
      <c r="ID42" s="90">
        <f>(ID33)/(ID18+ID23+ID26-ID27)</f>
        <v>0.15809217577706325</v>
      </c>
      <c r="IE42" s="92">
        <f>(IE33)/(IE18+IE23+IE26-IE27)</f>
        <v>0.14232607541157727</v>
      </c>
      <c r="IF42" s="146"/>
      <c r="IG42" s="90">
        <f>(IG33)/(IG18+IG23+IG26-IG27)</f>
        <v>0.1581769436997319</v>
      </c>
      <c r="IH42" s="92">
        <f>(IH33)/(IH18+IH23+IH26-IH27)</f>
        <v>0.14232999472851871</v>
      </c>
      <c r="II42" s="146"/>
      <c r="IJ42" s="55"/>
      <c r="IK42" s="90">
        <f>(IK33)/(IK18+IK23+IK26-IK27)</f>
        <v>0.15253360910031025</v>
      </c>
      <c r="IL42" s="92">
        <f>(IL33)/(IL18+IL23+IL26-IL27)</f>
        <v>0.15202524986849028</v>
      </c>
      <c r="IM42" s="146"/>
      <c r="IN42" s="90">
        <f>(IN33)/(IN18+IN23+IN26-IN27)</f>
        <v>0.15261251939989653</v>
      </c>
      <c r="IO42" s="92">
        <f>(IO33)/(IO18+IO23+IO26-IO27)</f>
        <v>0.14390371533228677</v>
      </c>
      <c r="IP42" s="146"/>
      <c r="IQ42" s="90">
        <f>(IQ33)/(IQ18+IQ23+IQ26-IQ27)</f>
        <v>0.15269151138716355</v>
      </c>
      <c r="IR42" s="92">
        <f>(IR33)/(IR18+IR23+IR26-IR27)</f>
        <v>0.15271966527196654</v>
      </c>
      <c r="IS42" s="146"/>
      <c r="IT42" s="90">
        <f>(IT33)/(IT18+IT23+IT26-IT27)</f>
        <v>0.15277058518902123</v>
      </c>
      <c r="IU42" s="92">
        <f>(IU33)/(IU18+IU23+IU26-IU27)</f>
        <v>0.14471629359708485</v>
      </c>
      <c r="IV42" s="146"/>
      <c r="IW42" s="90">
        <f>(IW33)/(IW18+IW23+IW26-IW27)</f>
        <v>0.15025906735751296</v>
      </c>
      <c r="IX42" s="92">
        <f>(IX33)/(IX18+IX23+IX26-IX27)</f>
        <v>0.14418604651162792</v>
      </c>
      <c r="IY42" s="146"/>
      <c r="IZ42" s="90">
        <f>(IZ33)/(IZ18+IZ23+IZ26-IZ27)</f>
        <v>0.15033696215655781</v>
      </c>
      <c r="JA42" s="92">
        <f>(JA33)/(JA18+JA23+JA26-JA27)</f>
        <v>0.15432098765432098</v>
      </c>
      <c r="JB42" s="146"/>
      <c r="JC42" s="55"/>
      <c r="JD42" s="90">
        <f>(JD33)/(JD18+JD23+JD26-JD27)</f>
        <v>0.15033696215655781</v>
      </c>
      <c r="JE42" s="92">
        <f>(JE33)/(JE18+JE23+JE26-JE27)</f>
        <v>0.17063081695966908</v>
      </c>
      <c r="JF42" s="146"/>
      <c r="JG42" s="90">
        <f>(JG33)/(JG18+JG23+JG26-JG27)</f>
        <v>0.15112037519541427</v>
      </c>
      <c r="JH42" s="92">
        <f>(JH33)/(JH18+JH23+JH26-JH27)</f>
        <v>0.15416666666666667</v>
      </c>
      <c r="JI42" s="146"/>
      <c r="JJ42" s="90">
        <f>(JJ33)/(JJ18+JJ23+JJ26-JJ27)</f>
        <v>0.15119916579770595</v>
      </c>
      <c r="JK42" s="92">
        <f>(JK33)/(JK18+JK23+JK26-JK27)</f>
        <v>0.15273477812177502</v>
      </c>
      <c r="JL42" s="146"/>
      <c r="JM42" s="90">
        <f>(JM33)/(JM18+JM23+JM26-JM27)</f>
        <v>0.15127803860198227</v>
      </c>
      <c r="JN42" s="92">
        <f>(JN33)/(JN18+JN23+JN26-JN27)</f>
        <v>0.14847387480600102</v>
      </c>
      <c r="JO42" s="146"/>
      <c r="JP42" s="90">
        <f>(JP33)/(JP18+JP23+JP26-JP27)</f>
        <v>0.15135699373695199</v>
      </c>
      <c r="JQ42" s="92">
        <f>(JQ33)/(JQ18+JQ23+JQ26-JQ27)</f>
        <v>0.14786192684183411</v>
      </c>
      <c r="JR42" s="146"/>
      <c r="JS42" s="90">
        <f>(JS33)/(JS18+JS23+JS26-JS27)</f>
        <v>0.1514360313315927</v>
      </c>
      <c r="JT42" s="92">
        <f>(JT33)/(JT18+JT23+JT26-JT27)</f>
        <v>0.14439324116743471</v>
      </c>
      <c r="JU42" s="146"/>
      <c r="JV42" s="55"/>
      <c r="JW42" s="90">
        <f>(JW33)/(JW18+JW23+JW26-JW27)</f>
        <v>0.15072765072765074</v>
      </c>
      <c r="JX42" s="92">
        <f>(JX33)/(JX18+JX23+JX26-JX27)</f>
        <v>0.14784810126582279</v>
      </c>
      <c r="JY42" s="146"/>
      <c r="JZ42" s="90">
        <f>(JZ33)/(JZ18+JZ23+JZ26-JZ27)</f>
        <v>0.15002586652871186</v>
      </c>
      <c r="KA42" s="92">
        <f>(KA33)/(KA18+KA23+KA26-KA27)</f>
        <v>0.1389028686462003</v>
      </c>
      <c r="KB42" s="146"/>
      <c r="KC42" s="90">
        <f>(KC33)/(KC18+KC23+KC26-KC27)</f>
        <v>0.14017267648552564</v>
      </c>
      <c r="KD42" s="92">
        <f>(KD33)/(KD18+KD23+KD26-KD27)</f>
        <v>0.1342315369261477</v>
      </c>
      <c r="KE42" s="146"/>
      <c r="KF42" s="90">
        <f>(KF33)/(KF18+KF23+KF26-KF27)</f>
        <v>0.13953488372093023</v>
      </c>
      <c r="KG42" s="92">
        <f>(KG33)/(KG18+KG23+KG26-KG27)</f>
        <v>0.13065076999503228</v>
      </c>
      <c r="KH42" s="146"/>
      <c r="KI42" s="90">
        <f>(KI33)/(KI18+KI23+KI26-KI27)</f>
        <v>0.1389028686462003</v>
      </c>
      <c r="KJ42" s="92">
        <f>(KJ33)/(KJ18+KJ23+KJ26-KJ27)</f>
        <v>0.12376725838264299</v>
      </c>
      <c r="KK42" s="146"/>
      <c r="KL42" s="90">
        <f>(KL33)/(KL18+KL23+KL26-KL27)</f>
        <v>0.13827655310621242</v>
      </c>
      <c r="KM42" s="92">
        <f>(KM33)/(KM18+KM23+KM26-KM27)</f>
        <v>0.1304561059342815</v>
      </c>
      <c r="KN42" s="146"/>
      <c r="KO42" s="55"/>
      <c r="KP42" s="90">
        <f>(KP33)/(KP18+KP23+KP26-KP27)</f>
        <v>0.13793103448275862</v>
      </c>
      <c r="KQ42" s="92">
        <f>(KQ33)/(KQ18+KQ23+KQ26-KQ27)</f>
        <v>0.12579539892315222</v>
      </c>
      <c r="KR42" s="146"/>
      <c r="KS42" s="90">
        <f>(KS33)/(KS18+KS23+KS26-KS27)</f>
        <v>0.1373134328358209</v>
      </c>
      <c r="KT42" s="92">
        <f>(KT33)/(KT18+KT23+KT26-KT27)</f>
        <v>0.116609505144537</v>
      </c>
      <c r="KU42" s="146"/>
      <c r="KV42" s="90">
        <f>(KV33)/(KV18+KV23+KV26-KV27)</f>
        <v>0.13800000000000001</v>
      </c>
      <c r="KW42" s="92">
        <f>(KW33)/(KW18+KW23+KW26-KW27)</f>
        <v>0.12444879960803527</v>
      </c>
      <c r="KX42" s="146"/>
      <c r="KY42" s="90">
        <f>(KY33)/(KY18+KY23+KY26-KY27)</f>
        <v>0.13869346733668342</v>
      </c>
      <c r="KZ42" s="92">
        <f>(KZ33)/(KZ18+KZ23+KZ26-KZ27)</f>
        <v>0.1617933723196881</v>
      </c>
      <c r="LA42" s="146"/>
      <c r="LB42" s="90">
        <f>(LB33)/(LB18+LB23+LB26-LB27)</f>
        <v>0.1393939393939394</v>
      </c>
      <c r="LC42" s="92">
        <f>(LC33)/(LC18+LC23+LC26-LC27)</f>
        <v>0.19101123595505617</v>
      </c>
      <c r="LD42" s="146"/>
      <c r="LE42" s="90">
        <f>(LE33)/(LE18+LE23+LE26-LE27)</f>
        <v>0.1401015228426396</v>
      </c>
      <c r="LF42" s="92">
        <f>(LF33)/(LF18+LF23+LF26-LF27)</f>
        <v>0.15689149560117302</v>
      </c>
      <c r="LG42" s="146"/>
      <c r="LH42" s="90">
        <f>(LH33)/(LH18+LH23+LH26-LH27)</f>
        <v>0.150253807106599</v>
      </c>
      <c r="LI42" s="92">
        <f>(LI33)/(LI18+LI23+LI26-LI27)</f>
        <v>0.19323197645904855</v>
      </c>
      <c r="LJ42" s="146"/>
      <c r="LK42" s="90">
        <f>(LK33)/(LK18+LK23+LK26-LK27)</f>
        <v>0.15102040816326531</v>
      </c>
      <c r="LL42" s="92">
        <f>(LL33)/(LL18+LL23+LL26-LL27)</f>
        <v>0.17753800882785678</v>
      </c>
      <c r="LM42" s="146"/>
      <c r="LN42" s="55"/>
      <c r="LO42" s="55"/>
      <c r="LP42" s="55"/>
      <c r="LQ42" s="55"/>
      <c r="LR42" s="55"/>
      <c r="LS42" s="55"/>
      <c r="LT42" s="90">
        <f>(LT33)/(LT18+LT23+LT26-LT27)</f>
        <v>0.24922279792746113</v>
      </c>
      <c r="LU42" s="92">
        <f>(LU33)/(LU18+LU23+LU26-LU27)</f>
        <v>0.189561792220581</v>
      </c>
      <c r="LV42" s="146"/>
      <c r="LW42" s="90">
        <f>(LW33)/(LW18+LW23+LW26-LW27)</f>
        <v>0.23947368421052631</v>
      </c>
      <c r="LX42" s="92">
        <f>(LX33)/(LX18+LX23+LX26-LX27)</f>
        <v>0.20330495743615423</v>
      </c>
      <c r="LY42" s="146"/>
      <c r="LZ42" s="90">
        <f>(LZ33)/(LZ18+LZ23+LZ26-LZ27)</f>
        <v>0.24202127659574468</v>
      </c>
      <c r="MA42" s="92">
        <f>(MA33-954)/(MA18+MA23+MA26-MA27)</f>
        <v>0.11454637607704005</v>
      </c>
      <c r="MB42" s="146" t="s">
        <v>476</v>
      </c>
      <c r="MC42" s="90">
        <f>(MC33)/(MC18+MC23+MC26-MC27)</f>
        <v>0.21951219512195122</v>
      </c>
      <c r="MD42" s="92">
        <f>(MD33)/(MD18+MD23+MD26-MD27)</f>
        <v>0.19122098890010092</v>
      </c>
      <c r="ME42" s="146"/>
      <c r="MF42" s="90">
        <f>(MF33)/(MF18+MF23+MF26-MF27)</f>
        <v>0.20930232558139536</v>
      </c>
      <c r="MG42" s="92">
        <f>(MG33)/(MG18+MG23+MG26-MG27)</f>
        <v>0.18232044198895028</v>
      </c>
      <c r="MH42" s="146"/>
      <c r="MI42" s="90">
        <f>(MI33)/(MI18+MI23+MI26-MI27)</f>
        <v>0.20864067439409906</v>
      </c>
      <c r="MJ42" s="92">
        <f>(MJ33)/(MJ18+MJ23+MJ26-MJ27)</f>
        <v>0.16091370558375634</v>
      </c>
      <c r="MK42" s="146"/>
      <c r="ML42" s="55"/>
      <c r="MM42" s="90">
        <f>(MM33)/(MM18+MM23+MM26-MM27)</f>
        <v>0.18960084033613445</v>
      </c>
      <c r="MN42" s="92">
        <f>(MN33)/(MN18+MN23+MN26-MN27)</f>
        <v>0.16032064128256512</v>
      </c>
      <c r="MO42" s="146"/>
      <c r="MP42" s="90">
        <f>(MP33)/(MP18+MP23+MP26-MP27)</f>
        <v>0.16971279373368145</v>
      </c>
      <c r="MQ42" s="92">
        <f>(MQ33)/(MQ18+MQ23+MQ26-MQ27)</f>
        <v>0.15288844621513945</v>
      </c>
      <c r="MR42" s="146"/>
      <c r="MS42" s="90">
        <f>(MS33)/(MS18+MS23+MS26-MS27)</f>
        <v>0.16167979002624672</v>
      </c>
      <c r="MT42" s="92">
        <f>(MT33)/(MT18+MT23+MT26-MT27)</f>
        <v>0.15119760479041916</v>
      </c>
      <c r="MU42" s="146"/>
      <c r="MV42" s="90">
        <f>(MV33)/(MV18+MV23+MV26-MV27)</f>
        <v>0.16253298153034301</v>
      </c>
      <c r="MW42" s="92">
        <f>(MW33-909)/(MW18+MW23+MW26-MW27-909)</f>
        <v>0.16390423572744015</v>
      </c>
      <c r="MX42" s="146" t="s">
        <v>492</v>
      </c>
      <c r="MY42" s="90">
        <f>(MY33)/(MY18+MY23+MY26-MY27)</f>
        <v>0.16339522546419097</v>
      </c>
      <c r="MZ42" s="92">
        <f>(MZ33)/(MZ18+MZ23+MZ26-MZ27)</f>
        <v>0.16006021073758153</v>
      </c>
      <c r="NA42" s="146"/>
      <c r="NB42" s="90">
        <f>(NB33)/(NB18+NB23+NB26-NB27)</f>
        <v>0.16287678476996298</v>
      </c>
      <c r="NC42" s="92">
        <f>(NC33)/(NC18+NC23+NC26-NC27)</f>
        <v>0.14546376077040041</v>
      </c>
      <c r="ND42" s="146"/>
      <c r="NE42" s="55"/>
      <c r="NF42" s="90">
        <f>(NF33)/(NF18+NF23+NF26-NF27)</f>
        <v>0.14563617245005259</v>
      </c>
      <c r="NG42" s="92">
        <f>(NG33)/(NG18+NG23+NG26-NG27)</f>
        <v>0.13690169840452907</v>
      </c>
      <c r="NH42" s="146"/>
      <c r="NI42" s="90">
        <f>(NI33)/(NI18+NI23+NI26-NI27)</f>
        <v>0.14479874542603241</v>
      </c>
      <c r="NJ42" s="92">
        <f>(NJ33)/(NJ18+NJ23+NJ26-NJ27)</f>
        <v>0.12649040953862103</v>
      </c>
      <c r="NK42" s="146"/>
      <c r="NL42" s="90">
        <f>(NL33)/(NL18+NL23+NL26-NL27)</f>
        <v>0.12975508077123502</v>
      </c>
      <c r="NM42" s="92">
        <f>(NM33)/(NM18+NM23+NM26-NM27)</f>
        <v>0.11105290728129912</v>
      </c>
      <c r="NN42" s="146"/>
      <c r="NO42" s="90">
        <f>(NO33)/(NO18+NO23+NO26-NO27)</f>
        <v>0.13043478260869565</v>
      </c>
      <c r="NP42" s="92">
        <f>(NP33)/(NP18+NP23+NP26-NP27)</f>
        <v>0.10643821391484942</v>
      </c>
      <c r="NQ42" s="146"/>
      <c r="NR42" s="90">
        <f>(NR33)/(NR18+NR23+NR26-NR27)</f>
        <v>0.13112164296998421</v>
      </c>
      <c r="NS42" s="92">
        <f>(NS33)/(NS18+NS23+NS26-NS27)</f>
        <v>0.10321576763485477</v>
      </c>
      <c r="NT42" s="146"/>
      <c r="NU42" s="90">
        <f>(NU33)/(NU18+NU23+NU26-NU27)</f>
        <v>0.1300261096605744</v>
      </c>
      <c r="NV42" s="92">
        <f>(NV33)/(NV18+NV23+NV26-NV27)</f>
        <v>9.577754891864057E-2</v>
      </c>
      <c r="NW42" s="146"/>
      <c r="NX42" s="55"/>
      <c r="NY42" s="90">
        <f>(NY33)/(NY18+NY23+NY26-NY27)</f>
        <v>0.14000000000000001</v>
      </c>
      <c r="NZ42" s="92">
        <f>(NZ33)/(NZ18+NZ23+NZ26-NZ27)</f>
        <v>0.15471892728210418</v>
      </c>
      <c r="OA42" s="146"/>
      <c r="OB42" s="90">
        <f>(OB33)/(OB18+OB23+OB26-OB27)</f>
        <v>0.14148936170212767</v>
      </c>
      <c r="OC42" s="92">
        <f>(OC33)/(OC18+OC23+OC26-OC27)</f>
        <v>0.13952282157676349</v>
      </c>
      <c r="OD42" s="146"/>
      <c r="OE42" s="90">
        <f>(OE33)/(OE18+OE23+OE26-OE27)</f>
        <v>0.14301075268817204</v>
      </c>
      <c r="OF42" s="92">
        <f>(OF33)/(OF18+OF23+OF26-OF27)</f>
        <v>0.12558380902957966</v>
      </c>
      <c r="OG42" s="146"/>
      <c r="OH42" s="90">
        <f>(OH33)/(OH18+OH23+OH26-OH27)</f>
        <v>0.14255091103965703</v>
      </c>
      <c r="OI42" s="92">
        <f>(OI33)/(OI18+OI23+OI26-OI27)</f>
        <v>0.12832550860719874</v>
      </c>
      <c r="OJ42" s="146"/>
      <c r="OK42" s="90">
        <f>(OK33)/(OK18+OK23+OK26-OK27)</f>
        <v>0.14209401709401709</v>
      </c>
      <c r="OL42" s="92">
        <f>(OL33)/(OL18+OL23+OL26-OL27)</f>
        <v>0.1418848167539267</v>
      </c>
      <c r="OM42" s="146"/>
      <c r="ON42" s="90">
        <f>(ON33)/(ON18+ON23+ON26-ON27)</f>
        <v>0.14000000000000001</v>
      </c>
      <c r="OO42" s="92">
        <f>(OO33)/(OO18+OO23+OO26-OO27)</f>
        <v>0.12879191059073974</v>
      </c>
      <c r="OP42" s="146"/>
      <c r="OQ42" s="55"/>
      <c r="OR42" s="90">
        <f>(OR33)/(OR18+OR23+OR26-OR27)</f>
        <v>0.14036939313984167</v>
      </c>
      <c r="OS42" s="92">
        <f>(OS33)/(OS18+OS23+OS26-OS27)</f>
        <v>0.15339390700160341</v>
      </c>
      <c r="OT42" s="146"/>
      <c r="OU42" s="90">
        <f>(OU33)/(OU18+OU23+OU26-OU27)</f>
        <v>0.14005305039787799</v>
      </c>
      <c r="OV42" s="92">
        <f>(OV33)/(OV18+OV23+OV26-OV27)</f>
        <v>0.1453083109919571</v>
      </c>
      <c r="OW42" s="146"/>
      <c r="OX42" s="90">
        <f>(OX33)/(OX18+OX23+OX26-OX27)</f>
        <v>0.14080000000000001</v>
      </c>
      <c r="OY42" s="92">
        <f>(OY33)/(OY18+OY23+OY26-OY27)</f>
        <v>0.13038793103448276</v>
      </c>
      <c r="OZ42" s="146"/>
      <c r="PA42" s="90">
        <f>(PA33)/(PA18+PA23+PA26-PA27)</f>
        <v>0.14155495978552279</v>
      </c>
      <c r="PB42" s="92">
        <f>(PB33)/(PB18+PB23+PB26-PB27)</f>
        <v>0.13677975228863759</v>
      </c>
      <c r="PC42" s="146"/>
      <c r="PD42" s="90">
        <f>(PD33)/(PD18+PD23+PD26-PD27)</f>
        <v>0.14057507987220447</v>
      </c>
      <c r="PE42" s="92">
        <f>(PE33)/(PE18+PE23+PE26-PE27)</f>
        <v>0.13433637829124126</v>
      </c>
      <c r="PF42" s="146"/>
      <c r="PG42" s="90">
        <f>(PG33)/(PG18+PG23+PG26-PG27)</f>
        <v>0.13960867265996826</v>
      </c>
      <c r="PH42" s="92">
        <f>(PH33)/(PH18+PH23+PH26-PH27)</f>
        <v>0.16630669546436286</v>
      </c>
      <c r="PI42" s="146"/>
      <c r="PJ42" s="55"/>
      <c r="PK42" s="90">
        <f>(PK33)/(PK18+PK23+PK26-PK27)</f>
        <v>0.14519650655021835</v>
      </c>
      <c r="PL42" s="92">
        <f>(PL33)/(PL18+PL23+PL26-PL27)</f>
        <v>0.18388318009734991</v>
      </c>
      <c r="PM42" s="146"/>
      <c r="PN42" s="90">
        <f>(PN33)/(PN18+PN23+PN26-PN27)</f>
        <v>0.14569536423841059</v>
      </c>
      <c r="PO42" s="92">
        <f>(PO33)/(PO18+PO23+PO26-PO27)</f>
        <v>0.16893732970027248</v>
      </c>
      <c r="PP42" s="146"/>
      <c r="PQ42" s="90">
        <f>(PQ33)/(PQ18+PQ23+PQ26-PQ27)</f>
        <v>0.14732142857142858</v>
      </c>
      <c r="PR42" s="92">
        <f>(PR33)/(PR18+PR23+PR26-PR27)</f>
        <v>0.15485996705107083</v>
      </c>
      <c r="PS42" s="146"/>
      <c r="PT42" s="90">
        <f>(PT33)/(PT18+PT23+PT26-PT27)</f>
        <v>0.1489841986455982</v>
      </c>
      <c r="PU42" s="92">
        <f>(PU33)/(PU18+PU23+PU26-PU27)</f>
        <v>0.15815485996705106</v>
      </c>
      <c r="PV42" s="146"/>
      <c r="PW42" s="90">
        <f>(PW33)/(PW18+PW23+PW26-PW27)</f>
        <v>0.14873239436619717</v>
      </c>
      <c r="PX42" s="92">
        <f>(PX33)/(PX18+PX23+PX26-PX27)</f>
        <v>0.15746309458720611</v>
      </c>
      <c r="PY42" s="146"/>
      <c r="PZ42" s="90">
        <f>(PZ33)/(PZ18+PZ23+PZ26-PZ27)</f>
        <v>0.14848143982002249</v>
      </c>
      <c r="QA42" s="92">
        <f>(QA33)/(QA18+QA23+QA26-QA27)</f>
        <v>0.15359297860669227</v>
      </c>
      <c r="QB42" s="146"/>
      <c r="QC42" s="55"/>
      <c r="QD42" s="90">
        <f>(QD33)/(QD18+QD23+QD26-QD27)</f>
        <v>0.14876957494407159</v>
      </c>
      <c r="QE42" s="92">
        <f>(QE33)/(QE18+QE23+QE26-QE27)</f>
        <v>0.15008337965536409</v>
      </c>
      <c r="QF42" s="146"/>
      <c r="QG42" s="90">
        <f>(QG33)/(QG18+QG23+QG26-QG27)</f>
        <v>0.14932126696832579</v>
      </c>
      <c r="QH42" s="92">
        <f>(QH33)/(QH18+QH23+QH26-QH27)</f>
        <v>0.13441160066926938</v>
      </c>
      <c r="QI42" s="146"/>
      <c r="QJ42" s="90">
        <f>(QJ33)/(QJ18+QJ23+QJ26-QJ27)</f>
        <v>0.14823133071308253</v>
      </c>
      <c r="QK42" s="92">
        <f>(QK33)/(QK18+QK23+QK26-QK27)</f>
        <v>0.12569213732004431</v>
      </c>
      <c r="QL42" s="146"/>
      <c r="QM42" s="90">
        <f>(QM33)/(QM18+QM23+QM26-QM27)</f>
        <v>0.14798206278026907</v>
      </c>
      <c r="QN42" s="92">
        <f>(QN33)/(QN18+QN23+QN26-QN27)</f>
        <v>0.13550884955752213</v>
      </c>
      <c r="QO42" s="146"/>
      <c r="QP42" s="90">
        <f>(QP33)/(QP18+QP23+QP26-QP27)</f>
        <v>0.14773363178511473</v>
      </c>
      <c r="QQ42" s="92">
        <f>(QQ33)/(QQ18+QQ23+QQ26-QQ27)</f>
        <v>0.12954796030871002</v>
      </c>
      <c r="QR42" s="146"/>
      <c r="QS42" s="90">
        <f>(QS33)/(QS18+QS23+QS26-QS27)</f>
        <v>0.14748603351955308</v>
      </c>
      <c r="QT42" s="92">
        <f>(QT33)/(QT18+QT23+QT26-QT27)</f>
        <v>0.127114020731042</v>
      </c>
      <c r="QU42" s="146"/>
      <c r="QV42" s="55"/>
      <c r="QW42" s="90">
        <f>(QW33)/(QW18+QW23+QW26-QW27)</f>
        <v>0.14753189129229063</v>
      </c>
      <c r="QX42" s="92">
        <f>(QX33)/(QX18+QX23+QX26-QX27)</f>
        <v>0.13088718510405256</v>
      </c>
      <c r="QY42" s="146"/>
      <c r="QZ42" s="90">
        <f>(QZ33)/(QZ18+QZ23+QZ26-QZ27)</f>
        <v>0.14166201896263245</v>
      </c>
      <c r="RA42" s="92">
        <f>(RA33)/(RA18+RA23+RA26-RA27)</f>
        <v>0.11978021978021978</v>
      </c>
      <c r="RB42" s="146"/>
      <c r="RC42" s="55"/>
      <c r="RD42" s="90">
        <f>(RD33)/(RD18+RD23+RD26-RD27)</f>
        <v>0.14918676388109928</v>
      </c>
      <c r="RE42" s="92">
        <f>(RE33)/(RE18+RE23+RE26-RE27)</f>
        <v>0.1515650741350906</v>
      </c>
      <c r="RF42" s="146"/>
      <c r="RG42" s="90">
        <f>(RG33)/(RG18+RG23+RG26-RG27)</f>
        <v>0.14810690423162584</v>
      </c>
      <c r="RH42" s="92">
        <f>(RH33)/(RH18+RH23+RH26-RH27)</f>
        <v>0.15224534501642936</v>
      </c>
      <c r="RI42" s="146"/>
      <c r="RJ42" s="90">
        <f>(RJ33)/(RJ18+RJ23+RJ26-RJ27)</f>
        <v>0.14977477477477477</v>
      </c>
      <c r="RK42" s="92">
        <f>(RK33)/(RK18+RK23+RK26-RK27)</f>
        <v>0.17996697853604843</v>
      </c>
      <c r="RL42" s="146"/>
      <c r="RM42" s="55"/>
      <c r="RN42" s="90">
        <f>(RN33)/(RN18+RN23+RN26-RN27)</f>
        <v>0.15019762845849802</v>
      </c>
      <c r="RO42" s="92">
        <f>(RO33)/(RO18+RO23+RO26-RO27)</f>
        <v>0.15273934698395131</v>
      </c>
      <c r="RP42" s="146"/>
      <c r="RQ42" s="90">
        <f>(RQ33)/(RQ18+RQ23+RQ26-RQ27)</f>
        <v>0.14505996573386637</v>
      </c>
      <c r="RR42" s="92">
        <f>(RR33)/(RR18+RR23+RR26-RR27)</f>
        <v>0.14428412874583796</v>
      </c>
      <c r="RS42" s="146"/>
      <c r="RT42" s="90">
        <f>(RT33)/(RT18+RT23+RT26-RT27)</f>
        <v>0.14709236031927023</v>
      </c>
      <c r="RU42" s="92">
        <f>(RU33)/(RU18+RU23+RU26-RU27)</f>
        <v>0.1377212389380531</v>
      </c>
      <c r="RV42" s="146"/>
      <c r="RW42" s="90">
        <f>(RW33)/(RW18+RW23+RW26-RW27)</f>
        <v>0.14684120660216277</v>
      </c>
      <c r="RX42" s="92">
        <f>(RX33)/(RX18+RX23+RX26-RX27)</f>
        <v>0.14428412874583796</v>
      </c>
      <c r="RY42" s="146"/>
      <c r="RZ42" s="90">
        <f>(RZ33)/(RZ18+RZ23+RZ26-RZ27)</f>
        <v>0.14717626925270963</v>
      </c>
      <c r="SA42" s="92">
        <f>(SA33)/(SA18+SA23+SA26-SA27)</f>
        <v>0.15094339622641509</v>
      </c>
      <c r="SB42" s="146"/>
      <c r="SC42" s="90">
        <f>(SC33)/(SC18+SC23+SC26-SC27)</f>
        <v>0.14667424673109722</v>
      </c>
      <c r="SD42" s="92">
        <f>(SD33)/(SD18+SD23+SD26-SD27)</f>
        <v>0.1446051167964405</v>
      </c>
      <c r="SE42" s="146"/>
      <c r="SF42" s="90">
        <f>(SF33)/(SF18+SF23+SF26-SF27)</f>
        <v>0.14559819413092551</v>
      </c>
      <c r="SG42" s="92">
        <f>(SG33)/(SG18+SG23+SG26-SG27)</f>
        <v>0.23503325942350334</v>
      </c>
      <c r="SH42" s="146"/>
      <c r="SI42" s="90">
        <f>(SI33)/(SI18+SI23+SI26-SI27)</f>
        <v>0.14518851997749016</v>
      </c>
      <c r="SJ42" s="92">
        <f>(SJ33)/(SJ18+SJ23+SJ26-SJ27)</f>
        <v>0.17819590481460984</v>
      </c>
      <c r="SK42" s="146"/>
      <c r="SL42" s="90">
        <f>(SL33)/(SL18+SL23+SL26-SL27)</f>
        <v>0.17957351290684623</v>
      </c>
      <c r="SM42" s="92">
        <f>(SM33)/(SM18+SM23+SM26-SM27)</f>
        <v>0.19177320733740968</v>
      </c>
      <c r="SN42" s="146"/>
      <c r="SO42" s="90">
        <f>(SO33)/(SO18+SO23+SO26-SO27)</f>
        <v>0.18920422927100725</v>
      </c>
      <c r="SP42" s="92">
        <f>(SP33)/(SP18+SP23+SP26-SP27)</f>
        <v>0.21032186459489458</v>
      </c>
      <c r="SQ42" s="146"/>
      <c r="SR42" s="55"/>
      <c r="SS42" s="55"/>
      <c r="ST42" s="90">
        <f>(ST33)/(ST18+ST23+ST26-ST27)</f>
        <v>0.30055555555555558</v>
      </c>
      <c r="SU42" s="92">
        <f>(SU33)/(SU18+SU23+SU26-SU27)</f>
        <v>0.30350194552529181</v>
      </c>
      <c r="SV42" s="146"/>
      <c r="SW42" s="90">
        <f>(SW33)/(SW18+SW23+SW26-SW27)</f>
        <v>0.2997229916897507</v>
      </c>
      <c r="SX42" s="92">
        <f>(SX33)/(SX18+SX23+SX26-SX27)</f>
        <v>0.30318257956448913</v>
      </c>
      <c r="SY42" s="146"/>
      <c r="SZ42" s="90">
        <f>(SZ33)/(SZ18+SZ23+SZ26-SZ27)</f>
        <v>0.29138702460850113</v>
      </c>
      <c r="TA42" s="92">
        <f>(TA33)/(TA18+TA23+TA26-TA27)</f>
        <v>0.21929332585530006</v>
      </c>
      <c r="TB42" s="146"/>
      <c r="TC42" s="90">
        <f>(TC33)/(TC18+TC23+TC26-TC27)</f>
        <v>0.28167420814479638</v>
      </c>
      <c r="TD42" s="92">
        <f>(TD33)/(TD18+TD23+TD26-TD27)</f>
        <v>0.19087837837837837</v>
      </c>
      <c r="TE42" s="146"/>
      <c r="TF42" s="90">
        <f>(TF33)/(TF18+TF23+TF26-TF27)</f>
        <v>0.27002288329519453</v>
      </c>
      <c r="TG42" s="92">
        <f>(TG33)/(TG18+TG23+TG26-TG27)</f>
        <v>0.16666666666666666</v>
      </c>
      <c r="TH42" s="146"/>
      <c r="TI42" s="90">
        <f>(TI33)/(TI18+TI23+TI26-TI27)</f>
        <v>0.24842587292501431</v>
      </c>
      <c r="TJ42" s="92">
        <f>(TJ33)/(TJ18+TJ23+TJ26-TJ27)</f>
        <v>0.15245623941276115</v>
      </c>
      <c r="TK42" s="146"/>
      <c r="TL42" s="90">
        <f>(TL33)/(TL18+TL23+TL26-TL27)</f>
        <v>0.23878020713463752</v>
      </c>
      <c r="TM42" s="92">
        <f>(TM33)/(TM18+TM23+TM26-TM27)</f>
        <v>0.13695529145444255</v>
      </c>
      <c r="TN42" s="146"/>
      <c r="TO42" s="90">
        <f>(TO33)/(TO18+TO23+TO26-TO27)</f>
        <v>0.21858864027538727</v>
      </c>
      <c r="TP42" s="92">
        <f>(TP33)/(TP18+TP23+TP26-TP27)</f>
        <v>0.13119369369369369</v>
      </c>
      <c r="TQ42" s="146"/>
      <c r="TR42" s="55"/>
      <c r="TS42" s="90">
        <f>(TS33)/(TS18+TS23+TS26-TS27)</f>
        <v>0.17922374429223745</v>
      </c>
      <c r="TT42" s="92">
        <f>(TT33)/(TT18+TT23+TT26-TT27)</f>
        <v>0.12429696287964004</v>
      </c>
      <c r="TU42" s="146"/>
      <c r="TV42" s="90">
        <f>(TV33)/(TV18+TV23+TV26-TV27)</f>
        <v>0.16808631459398068</v>
      </c>
      <c r="TW42" s="92">
        <f>(TW33)/(TW18+TW23+TW26-TW27)</f>
        <v>0.10879368658399098</v>
      </c>
      <c r="TX42" s="146"/>
      <c r="TY42" s="90">
        <f>(TY33)/(TY18+TY23+TY26-TY27)</f>
        <v>0.14745762711864407</v>
      </c>
      <c r="TZ42" s="92">
        <f>(TZ33)/(TZ18+TZ23+TZ26-TZ27)</f>
        <v>0.13140311804008908</v>
      </c>
      <c r="UA42" s="146"/>
      <c r="UB42" s="90">
        <f>(UB33)/(UB18+UB23+UB26-UB27)</f>
        <v>0.14671163575042159</v>
      </c>
      <c r="UC42" s="92">
        <f>(UC33)/(UC18+UC23+UC26-UC27)</f>
        <v>0.12978369384359401</v>
      </c>
      <c r="UD42" s="146"/>
      <c r="UE42" s="90">
        <f>(UE33)/(UE18+UE23+UE26-UE27)</f>
        <v>0.14597315436241612</v>
      </c>
      <c r="UF42" s="92">
        <f>(UF33)/(UF18+UF23+UF26-UF27)</f>
        <v>0.12305122494432072</v>
      </c>
      <c r="UG42" s="146"/>
      <c r="UH42" s="90">
        <f>(UH33)/(UH18+UH23+UH26-UH27)</f>
        <v>0.14524207011686144</v>
      </c>
      <c r="UI42" s="92">
        <f>(UI33)/(UI18+UI23+UI26-UI27)</f>
        <v>0.12757660167130919</v>
      </c>
      <c r="UJ42" s="146"/>
      <c r="UK42" s="55"/>
      <c r="UL42" s="55"/>
      <c r="UM42" s="90">
        <f>(UM33)/(UM18+UM23+UM26-UM27)</f>
        <v>0.14687675858187957</v>
      </c>
      <c r="UN42" s="92">
        <f>(UN33)/(UN18+UN23+UN26-UN27)</f>
        <v>0.15534521158129175</v>
      </c>
      <c r="UO42" s="146"/>
      <c r="UP42" s="90">
        <f>(UP33)/(UP18+UP23+UP26-UP27)</f>
        <v>0.14613661814109744</v>
      </c>
      <c r="UQ42" s="92">
        <f>(UQ33)/(UQ18+UQ23+UQ26-UQ27)</f>
        <v>0.14060742407199101</v>
      </c>
      <c r="UR42" s="146"/>
      <c r="US42" s="90">
        <f>(US33)/(US18+US23+US26-US27)</f>
        <v>0.14695945945945946</v>
      </c>
      <c r="UT42" s="92">
        <f>(UT33)/(UT18+UT23+UT26-UT27)</f>
        <v>0.1419753086419753</v>
      </c>
      <c r="UU42" s="146"/>
      <c r="UV42" s="90">
        <f>(UV33)/(UV18+UV23+UV26-UV27)</f>
        <v>0.14621848739495799</v>
      </c>
      <c r="UW42" s="92">
        <f>(UW33)/(UW18+UW23+UW26-UW27)</f>
        <v>0.13452914798206278</v>
      </c>
      <c r="UX42" s="146"/>
      <c r="UY42" s="90">
        <f>(UY33)/(UY18+UY23+UY26-UY27)</f>
        <v>0.14548494983277591</v>
      </c>
      <c r="UZ42" s="92">
        <f>(UZ33)/(UZ18+UZ23+UZ26-UZ27)</f>
        <v>0.13389355742296918</v>
      </c>
      <c r="VA42" s="146"/>
      <c r="VB42" s="55"/>
      <c r="VC42" s="90">
        <f>(VC33)/(VC18+VC23+VC26-VC27)</f>
        <v>0.14671163575042159</v>
      </c>
      <c r="VD42" s="92">
        <f>(VD33)/(VD18+VD23+VD26-VD27)</f>
        <v>0.1631403118040089</v>
      </c>
      <c r="VE42" s="146"/>
      <c r="VF42" s="90">
        <f>(VF33)/(VF18+VF23+VF26-VF27)</f>
        <v>0.14597315436241612</v>
      </c>
      <c r="VG42" s="92">
        <f>(VG33)/(VG18+VG23+VG26-VG27)</f>
        <v>0.16062465142219742</v>
      </c>
      <c r="VH42" s="146"/>
      <c r="VI42" s="90">
        <f>(VI33)/(VI18+VI23+VI26-VI27)</f>
        <v>0.14679415073115862</v>
      </c>
      <c r="VJ42" s="92">
        <f>(VJ33)/(VJ18+VJ23+VJ26-VJ27)</f>
        <v>0.16694677871148458</v>
      </c>
      <c r="VK42" s="146"/>
      <c r="VL42" s="90">
        <f>(VL33)/(VL18+VL23+VL26-VL27)</f>
        <v>0.14997202014549524</v>
      </c>
      <c r="VM42" s="92">
        <f>(VM33)/(VM18+VM23+VM26-VM27)</f>
        <v>0.17322834645669291</v>
      </c>
      <c r="VN42" s="146"/>
      <c r="VO42" s="90">
        <f>(VO33)/(VO18+VO23+VO26-VO27)</f>
        <v>0.15124153498871332</v>
      </c>
      <c r="VP42" s="92">
        <f>(VP33)/(VP18+VP23+VP26-VP27)</f>
        <v>0.16487252124645893</v>
      </c>
      <c r="VQ42" s="146"/>
      <c r="VR42" s="90">
        <f>(VR33)/(VR18+VR23+VR26-VR27)</f>
        <v>0.15090090090090091</v>
      </c>
      <c r="VS42" s="92">
        <f>(VS33)/(VS18+VS23+VS26-VS27)</f>
        <v>0.16325369738339021</v>
      </c>
      <c r="VT42" s="146"/>
      <c r="VU42" s="55"/>
      <c r="VV42" s="55"/>
      <c r="VW42" s="90">
        <f>(VW33)/(VW18+VW23+VW26-VW27)</f>
        <v>0.15628539071347677</v>
      </c>
      <c r="VX42" s="92">
        <f>(VX33)/(VX18+VX23+VX26-VX27)</f>
        <v>0.18034682080924855</v>
      </c>
      <c r="VY42" s="146"/>
      <c r="VZ42" s="90">
        <f>(VZ33)/(VZ18+VZ23+VZ26-VZ27)</f>
        <v>0.15875706214689267</v>
      </c>
      <c r="WA42" s="92">
        <f>(WA33)/(WA18+WA23+WA26-WA27)</f>
        <v>0.18345952242283051</v>
      </c>
      <c r="WB42" s="146"/>
      <c r="WC42" s="90">
        <f>(WC33)/(WC18+WC23+WC26-WC27)</f>
        <v>0.15965909090909092</v>
      </c>
      <c r="WD42" s="92">
        <f>(WD33)/(WD18+WD23+WD26-WD27)</f>
        <v>0.17817759721416135</v>
      </c>
      <c r="WE42" s="146"/>
      <c r="WF42" s="90">
        <f>(WF33)/(WF18+WF23+WF26-WF27)</f>
        <v>0.15929705215419501</v>
      </c>
      <c r="WG42" s="92">
        <f>(WG33)/(WG18+WG23+WG26-WG27)</f>
        <v>0.17325581395348838</v>
      </c>
      <c r="WH42" s="146"/>
      <c r="WI42" s="90">
        <f>(WI33)/(WI18+WI23+WI26-WI27)</f>
        <v>0.16020524515393386</v>
      </c>
      <c r="WJ42" s="92">
        <f>(WJ33)/(WJ18+WJ23+WJ26-WJ27)</f>
        <v>0.16235294117647059</v>
      </c>
      <c r="WK42" s="146"/>
      <c r="WL42" s="90">
        <f>(WL33)/(WL18+WL23+WL26-WL27)</f>
        <v>0.20239452679589509</v>
      </c>
      <c r="WM42" s="92">
        <f>(WM33)/(WM18+WM23+WM26-WM27)</f>
        <v>0.25736160188457008</v>
      </c>
      <c r="WN42" s="146"/>
      <c r="WO42" s="90">
        <f>(WO33)/(WO18+WO23+WO26-WO27)</f>
        <v>0.15938740782756664</v>
      </c>
      <c r="WP42" s="92">
        <f>(WP33)/(WP18+WP23+WP26-WP27)</f>
        <v>0.17465956187092954</v>
      </c>
      <c r="WQ42" s="146"/>
      <c r="WR42" s="90">
        <f>(WR33)/(WR18+WR23+WR26-WR27)</f>
        <v>0.16029663434112948</v>
      </c>
      <c r="WS42" s="92">
        <f>(WS33)/(WS18+WS23+WS26-WS27)</f>
        <v>0.15948021264028353</v>
      </c>
      <c r="WT42" s="146"/>
      <c r="WU42" s="90">
        <f>(WU33)/(WU18+WU23+WU26-WU27)</f>
        <v>0.16121629374641422</v>
      </c>
      <c r="WV42" s="92">
        <f>(WV33)/(WV18+WV23+WV26-WV27)</f>
        <v>0.16243354991139988</v>
      </c>
      <c r="WW42" s="146"/>
      <c r="WX42" s="90">
        <f>(WX33)/(WX18+WX23+WX26-WX27)</f>
        <v>0.1529140219272937</v>
      </c>
      <c r="WY42" s="92">
        <f>(WY33)/(WY18+WY23+WY26-WY27)</f>
        <v>0.1511216056670602</v>
      </c>
      <c r="WZ42" s="146"/>
      <c r="XA42" s="90">
        <f>(XA33)/(XA18+XA23+XA26-XA27)</f>
        <v>0.15154994259471871</v>
      </c>
      <c r="XB42" s="92">
        <f>(XB33)/(XB18+XB23+XB26-XB27)</f>
        <v>0.15566037735849056</v>
      </c>
      <c r="XC42" s="146"/>
      <c r="XD42" s="90">
        <f>(XD33)/(XD18+XD23+XD26-XD27)</f>
        <v>0.15077098800685323</v>
      </c>
      <c r="XE42" s="92">
        <f>(XE33)/(XE18+XE23+XE26-XE27)</f>
        <v>0.22670623145400592</v>
      </c>
      <c r="XF42" s="146"/>
      <c r="XG42" s="55"/>
      <c r="XH42" s="90">
        <f>(XH33)/(XH18+XH23+XH26-XH27)</f>
        <v>0.15085714285714286</v>
      </c>
      <c r="XI42" s="92">
        <f>(XI33)/(XI18+XI23+XI26-XI27)</f>
        <v>0.2375225496091401</v>
      </c>
      <c r="XJ42" s="146"/>
      <c r="XK42" s="90">
        <f>(XK33)/(XK18+XK23+XK26-XK27)</f>
        <v>0.15094339622641509</v>
      </c>
      <c r="XL42" s="92">
        <f>(XL33)/(XL18+XL23+XL26-XL27)</f>
        <v>0.244270205066345</v>
      </c>
      <c r="XM42" s="146"/>
      <c r="XN42" s="90">
        <f>(XN33)/(XN18+XN23+XN26-XN27)</f>
        <v>0.15268941584731058</v>
      </c>
      <c r="XO42" s="92">
        <f>(XO33)/(XO18+XO23+XO26-XO27)</f>
        <v>0.24848484848484848</v>
      </c>
      <c r="XP42" s="146"/>
      <c r="XQ42" s="90">
        <f>(XQ33)/(XQ18+XQ23+XQ26-XQ27)</f>
        <v>0.2503059975520196</v>
      </c>
      <c r="XR42" s="92">
        <f>(XR33)/(XR18+XR23+XR26-XR27)</f>
        <v>0.24452554744525548</v>
      </c>
      <c r="XS42" s="146"/>
      <c r="XT42" s="90">
        <f>(XT33)/(XT18+XT23+XT26-XT27)</f>
        <v>0.24771758977480218</v>
      </c>
      <c r="XU42" s="92">
        <f>(XU33)/(XU18+XU23+XU26-XU27)</f>
        <v>0.24034334763948498</v>
      </c>
      <c r="XV42" s="146"/>
      <c r="XW42" s="90">
        <f>(XW33)/(XW18+XW23+XW26-XW27)</f>
        <v>0.24636803874092009</v>
      </c>
      <c r="XX42" s="92">
        <f>(XX33)/(XX18+XX23+XX26-XX27)</f>
        <v>0.25169230769230772</v>
      </c>
      <c r="XY42" s="146"/>
      <c r="XZ42" s="90">
        <f>(XZ33)/(XZ18+XZ23+XZ26-XZ27)</f>
        <v>0.24636803874092009</v>
      </c>
      <c r="YA42" s="92">
        <f>(YA33)/(YA18+YA23+YA26-YA27)</f>
        <v>0.40160891089108913</v>
      </c>
      <c r="YB42" s="146"/>
      <c r="YC42" s="90">
        <f>(YC33)/(YC18+YC23+YC26-YC27)</f>
        <v>0.24786845310596833</v>
      </c>
      <c r="YD42" s="92">
        <f>(YD33)/(YD18+YD23+YD26-YD27)</f>
        <v>0.27006845052893591</v>
      </c>
      <c r="YE42" s="146"/>
      <c r="YF42" s="90">
        <f>(YF33)/(YF18+YF23+YF26-YF27)</f>
        <v>0.24651726226529377</v>
      </c>
      <c r="YG42" s="92">
        <f>(YG33)/(YG18+YG23+YG26-YG27)</f>
        <v>0.25437500000000002</v>
      </c>
      <c r="YH42" s="146"/>
      <c r="YI42" s="90">
        <f>(YI33)/(YI18+YI23+YI26-YI27)</f>
        <v>0.24518072289156626</v>
      </c>
      <c r="YJ42" s="92">
        <f>(YJ33)/(YJ18+YJ23+YJ26-YJ27)</f>
        <v>0.26309148264984228</v>
      </c>
      <c r="YK42" s="146"/>
      <c r="YL42" s="90">
        <f>(YL33)/(YL18+YL23+YL26-YL27)</f>
        <v>0.25479616306954439</v>
      </c>
      <c r="YM42" s="92">
        <f>(YM33)/(YM18+YM23+YM26-YM27)</f>
        <v>0.27066246056782334</v>
      </c>
      <c r="YN42" s="146"/>
      <c r="YO42" s="90">
        <f>(YO33)/(YO18+YO23+YO26-YO27)</f>
        <v>0.25357995226730312</v>
      </c>
      <c r="YP42" s="92">
        <f>(YP33)/(YP18+YP23+YP26-YP27)</f>
        <v>0.26949904882688647</v>
      </c>
      <c r="YQ42" s="146"/>
      <c r="YR42" s="90">
        <f>(YR33)/(YR18+YR23+YR26-YR27)</f>
        <v>0.25237529691211402</v>
      </c>
      <c r="YS42" s="92">
        <f>(YS33)/(YS18+YS23+YS26-YS27)</f>
        <v>0.26238881829733163</v>
      </c>
      <c r="YT42" s="146"/>
      <c r="YU42" s="55"/>
      <c r="YV42" s="90">
        <f>(YV33)/(YV18+YV23+YV26-YV27)</f>
        <v>0.25118203309692672</v>
      </c>
      <c r="YW42" s="92">
        <f>(YW33)/(YW18+YW23+YW26-YW27)</f>
        <v>0.26356094447989792</v>
      </c>
      <c r="YX42" s="146"/>
      <c r="YY42" s="90">
        <f>(YY33)/(YY18+YY23+YY26-YY27)</f>
        <v>0.25133057362507394</v>
      </c>
      <c r="YZ42" s="92">
        <f>(YZ33)/(YZ18+YZ23+YZ26-YZ27)</f>
        <v>0.25272610647851185</v>
      </c>
      <c r="ZA42" s="146"/>
      <c r="ZB42" s="90">
        <f>(ZB33)/(ZB18+ZB23+ZB26-ZB27)</f>
        <v>0.25147928994082841</v>
      </c>
      <c r="ZC42" s="92">
        <f>(ZC33)/(ZC18+ZC23+ZC26-ZC27)</f>
        <v>0.24565916398713827</v>
      </c>
      <c r="ZD42" s="146"/>
      <c r="ZE42" s="90">
        <f>(ZE33)/(ZE18+ZE23+ZE26-ZE27)</f>
        <v>0.25162818235642392</v>
      </c>
      <c r="ZF42" s="92">
        <f>(ZF33)/(ZF18+ZF23+ZF26-ZF27)</f>
        <v>0.23333333333333334</v>
      </c>
      <c r="ZG42" s="146"/>
      <c r="ZH42" s="90">
        <f>(ZH33)/(ZH18+ZH23+ZH26-ZH27)</f>
        <v>0.25177725118483413</v>
      </c>
      <c r="ZI42" s="92">
        <f>(ZI33)/(ZI18+ZI23+ZI26-ZI27)</f>
        <v>0.2178409825468649</v>
      </c>
      <c r="ZJ42" s="146"/>
      <c r="ZK42" s="90">
        <f>(ZK33)/(ZK18+ZK23+ZK26-ZK27)</f>
        <v>0.25192649673977474</v>
      </c>
      <c r="ZL42" s="92">
        <f>(ZL33)/(ZL18+ZL23+ZL26-ZL27)</f>
        <v>0.21100323624595468</v>
      </c>
      <c r="ZM42" s="146"/>
      <c r="ZN42" s="90">
        <f>(ZN33)/(ZN18+ZN23+ZN26-ZN27)</f>
        <v>0.25192649673977474</v>
      </c>
      <c r="ZO42" s="92">
        <f>(ZO33)/(ZO18+ZO23+ZO26-ZO27)</f>
        <v>0.30510665804783454</v>
      </c>
      <c r="ZP42" s="146"/>
      <c r="ZQ42" s="90">
        <f>(ZQ33)/(ZQ18+ZQ23+ZQ26-ZQ27)</f>
        <v>0.25147928994082841</v>
      </c>
      <c r="ZR42" s="92">
        <f>(ZR33)/(ZR18+ZR23+ZR26-ZR27)</f>
        <v>0.21654815772462832</v>
      </c>
      <c r="ZS42" s="146"/>
      <c r="ZT42" s="90">
        <f>(ZT33)/(ZT18+ZT23+ZT26-ZT27)</f>
        <v>0.24512699350265801</v>
      </c>
      <c r="ZU42" s="92">
        <f>(ZU33)/(ZU18+ZU23+ZU26-ZU27)</f>
        <v>0.20940721649484537</v>
      </c>
      <c r="ZV42" s="146"/>
      <c r="ZW42" s="90">
        <f>(ZW33)/(ZW18+ZW23+ZW26-ZW27)</f>
        <v>0.23936170212765959</v>
      </c>
      <c r="ZX42" s="92">
        <f>(ZX33)/(ZX18+ZX23+ZX26-ZX27)</f>
        <v>0.19087403598971722</v>
      </c>
      <c r="ZY42" s="146"/>
      <c r="ZZ42" s="90">
        <f>(ZZ33)/(ZZ18+ZZ23+ZZ26-ZZ27)</f>
        <v>0.23950325251330573</v>
      </c>
      <c r="AAA42" s="92">
        <f>(AAA33)/(AAA18+AAA23+AAA26-AAA27)</f>
        <v>0.19260204081632654</v>
      </c>
      <c r="AAB42" s="146"/>
      <c r="AAC42" s="90">
        <f>(AAC33)/(AAC18+AAC23+AAC26-AAC27)</f>
        <v>0.22781065088757396</v>
      </c>
      <c r="AAD42" s="92">
        <f>(AAD33)/(AAD18+AAD23+AAD26-AAD27)</f>
        <v>0.18251435864709636</v>
      </c>
      <c r="AAE42" s="146"/>
      <c r="AAF42" s="90">
        <f>(AAF33)/(AAF18+AAF23+AAF26-AAF27)</f>
        <v>0.22727272727272727</v>
      </c>
      <c r="AAG42" s="92">
        <f>(AAG33)/(AAG18+AAG23+AAG26-AAG27)</f>
        <v>0.19083969465648856</v>
      </c>
      <c r="AAH42" s="146"/>
      <c r="AAI42" s="55"/>
      <c r="AAJ42" s="90">
        <f>(AAJ33)/(AAJ18+AAJ23+AAJ26-AAJ27)</f>
        <v>0.22740696987595985</v>
      </c>
      <c r="AAK42" s="92">
        <f>(AAK33)/(AAK18+AAK23+AAK26-AAK27)</f>
        <v>0.22073791348600508</v>
      </c>
      <c r="AAL42" s="146"/>
      <c r="AAM42" s="90">
        <f>(AAM33)/(AAM18+AAM23+AAM26-AAM27)</f>
        <v>0.22754137115839243</v>
      </c>
      <c r="AAN42" s="92">
        <f>(AAN33)/(AAN18+AAN23+AAN26-AAN27)</f>
        <v>0.22492012779552717</v>
      </c>
      <c r="AAO42" s="146"/>
      <c r="AAP42" s="90">
        <f>(AAP33)/(AAP18+AAP23+AAP26-AAP27)</f>
        <v>0.22767593140153755</v>
      </c>
      <c r="AAQ42" s="92">
        <f>(AAQ33)/(AAQ18+AAQ23+AAQ26-AAQ27)</f>
        <v>0.22498406628425749</v>
      </c>
      <c r="AAR42" s="146"/>
      <c r="AAS42" s="90">
        <f>(AAS33)/(AAS18+AAS23+AAS26-AAS27)</f>
        <v>0.22781065088757396</v>
      </c>
      <c r="AAT42" s="92">
        <f>(AAT33)/(AAT18+AAT23+AAT26-AAT27)</f>
        <v>0.2168141592920354</v>
      </c>
      <c r="AAU42" s="146"/>
      <c r="AAV42" s="90">
        <f>(AAV33)/(AAV18+AAV23+AAV26-AAV27)</f>
        <v>0.22794552989934871</v>
      </c>
      <c r="AAW42" s="92">
        <f>(AAW33)/(AAW18+AAW23+AAW26-AAW27)</f>
        <v>0.22068965517241379</v>
      </c>
      <c r="AAX42" s="146"/>
      <c r="AAY42" s="90">
        <f>(AAY33)/(AAY18+AAY23+AAY26-AAY27)</f>
        <v>0.22808056872037916</v>
      </c>
      <c r="AAZ42" s="92">
        <f>(AAZ33)/(AAZ18+AAZ23+AAZ26-AAZ27)</f>
        <v>0.21212121212121213</v>
      </c>
      <c r="ABA42" s="146"/>
      <c r="ABB42" s="55"/>
      <c r="ABC42" s="90">
        <f>(ABC33)/(ABC18+ABC23+ABC26-ABC27)</f>
        <v>0.22821576763485477</v>
      </c>
      <c r="ABD42" s="92">
        <f>(ABD33)/(ABD18+ABD23+ABD26-ABD27)</f>
        <v>0.20340050377833754</v>
      </c>
      <c r="ABE42" s="146"/>
      <c r="ABF42" s="90">
        <f>(ABF33)/(ABF18+ABF23+ABF26-ABF27)</f>
        <v>0.22835112692763937</v>
      </c>
      <c r="ABG42" s="92">
        <f>(ABG33)/(ABG18+ABG23+ABG26-ABG27)</f>
        <v>0.20313479623824451</v>
      </c>
      <c r="ABH42" s="146"/>
      <c r="ABI42" s="90">
        <f>(ABI33)/(ABI18+ABI23+ABI26-ABI27)</f>
        <v>0.228486646884273</v>
      </c>
      <c r="ABJ42" s="92">
        <f>(ABJ33)/(ABJ18+ABJ23+ABJ26-ABJ27)</f>
        <v>0.19566563467492259</v>
      </c>
      <c r="ABK42" s="146"/>
      <c r="ABL42" s="90">
        <f>(ABL33)/(ABL18+ABL23+ABL26-ABL27)</f>
        <v>0.22268408551068883</v>
      </c>
      <c r="ABM42" s="92">
        <f>(ABM33)/(ABM18+ABM23+ABM26-ABM27)</f>
        <v>0.18803945745992601</v>
      </c>
      <c r="ABN42" s="146"/>
      <c r="ABO42" s="90">
        <f>(ABO33)/(ABO18+ABO23+ABO26-ABO27)</f>
        <v>0.21093285799168152</v>
      </c>
      <c r="ABP42" s="92">
        <f>(ABP33)/(ABP18+ABP23+ABP26-ABP27)</f>
        <v>0.17909535452322739</v>
      </c>
      <c r="ABQ42" s="146"/>
      <c r="ABR42" s="90">
        <f>(ABR33)/(ABR18+ABR23+ABR26-ABR27)</f>
        <v>0.21105826397146255</v>
      </c>
      <c r="ABS42" s="92">
        <f>(ABS33)/(ABS18+ABS23+ABS26-ABS27)</f>
        <v>0.1782421634910879</v>
      </c>
      <c r="ABT42" s="146"/>
      <c r="ABU42" s="55"/>
      <c r="ABV42" s="90">
        <f>(ABV33)/(ABV18+ABV23+ABV26-ABV27)</f>
        <v>0.21118381915526471</v>
      </c>
      <c r="ABW42" s="92">
        <f>(ABW33)/(ABW18+ABW23+ABW26-ABW27)</f>
        <v>0.18617343844754397</v>
      </c>
      <c r="ABX42" s="146"/>
      <c r="ABY42" s="90">
        <f>(ABY33)/(ABY18+ABY23+ABY26-ABY27)</f>
        <v>0.21130952380952381</v>
      </c>
      <c r="ABZ42" s="92">
        <f>(ABZ33)/(ABZ18+ABZ23+ABZ26-ABZ27)</f>
        <v>0.17046818727490998</v>
      </c>
      <c r="ACA42" s="146"/>
      <c r="ACB42" s="90">
        <f>(ACB33)/(ACB18+ACB23+ACB26-ACB27)</f>
        <v>0.19356759976176297</v>
      </c>
      <c r="ACC42" s="92">
        <f>(ACC33)/(ACC18+ACC23+ACC26-ACC27)</f>
        <v>0.16240333135038668</v>
      </c>
      <c r="ACD42" s="146"/>
      <c r="ACE42" s="90">
        <f>(ACE33)/(ACE18+ACE23+ACE26-ACE27)</f>
        <v>0.18068720379146919</v>
      </c>
      <c r="ACF42" s="92">
        <f>(ACF33)/(ACF18+ACF23+ACF26-ACF27)</f>
        <v>0.15551643192488263</v>
      </c>
      <c r="ACG42" s="146"/>
      <c r="ACH42" s="90">
        <f>(ACH33)/(ACH18+ACH23+ACH26-ACH27)</f>
        <v>0.16205067766647024</v>
      </c>
      <c r="ACI42" s="92">
        <f>(ACI33)/(ACI18+ACI23+ACI26-ACI27)</f>
        <v>0.1423650975889782</v>
      </c>
      <c r="ACJ42" s="146"/>
      <c r="ACK42" s="90">
        <f>(ACK33)/(ACK18+ACK23+ACK26-ACK27)</f>
        <v>0.1611957796014068</v>
      </c>
      <c r="ACL42" s="92">
        <f>(ACL33)/(ACL18+ACL23+ACL26-ACL27)</f>
        <v>0.13633802816901408</v>
      </c>
      <c r="ACM42" s="146"/>
      <c r="ACN42" s="55"/>
      <c r="ACO42" s="90">
        <f>(ACO33)/(ACO18+ACO23+ACO26-ACO27)</f>
        <v>0.16034985422740525</v>
      </c>
      <c r="ACP42" s="92">
        <f>(ACP33)/(ACP18+ACP23+ACP26-ACP27)</f>
        <v>0.14373601789709173</v>
      </c>
      <c r="ACQ42" s="146"/>
      <c r="ACR42" s="90">
        <f>(ACR33)/(ACR18+ACR23+ACR26-ACR27)</f>
        <v>0.15371229698375871</v>
      </c>
      <c r="ACS42" s="92">
        <f>(ACS33)/(ACS18+ACS23+ACS26-ACS27)</f>
        <v>0.14065085493656923</v>
      </c>
      <c r="ACT42" s="146"/>
      <c r="ACU42" s="90">
        <f>(ACU33)/(ACU18+ACU23+ACU26-ACU27)</f>
        <v>0.14714368147720716</v>
      </c>
      <c r="ACV42" s="92">
        <f>(ACV33)/(ACV18+ACV23+ACV26-ACV27)</f>
        <v>0.11687602403058438</v>
      </c>
      <c r="ACW42" s="146"/>
      <c r="ACX42" s="90">
        <f>(ACX33)/(ACX18+ACX23+ACX26-ACX27)</f>
        <v>0.14350028137310072</v>
      </c>
      <c r="ACY42" s="92">
        <f>(ACY33)/(ACY18+ACY23+ACY26-ACY27)</f>
        <v>0.12913553895410887</v>
      </c>
      <c r="ACZ42" s="146"/>
      <c r="ADA42" s="90">
        <f>(ADA33)/(ADA18+ADA23+ADA26-ADA27)</f>
        <v>0.13995609220636662</v>
      </c>
      <c r="ADB42" s="92">
        <f>(ADB33)/(ADB18+ADB23+ADB26-ADB27)</f>
        <v>0.11590436590436591</v>
      </c>
      <c r="ADC42" s="146"/>
      <c r="ADD42" s="90">
        <f>(ADD33)/(ADD18+ADD23+ADD26-ADD27)</f>
        <v>0.13687600644122383</v>
      </c>
      <c r="ADE42" s="92">
        <f>(ADE33)/(ADE18+ADE23+ADE26-ADE27)</f>
        <v>0.11878172588832488</v>
      </c>
      <c r="ADF42" s="146"/>
      <c r="ADG42" s="55"/>
      <c r="ADH42" s="90">
        <f>(ADH33)/(ADH18+ADH23+ADH26-ADH27)</f>
        <v>0.13542219861922464</v>
      </c>
      <c r="ADI42" s="92">
        <f>(ADI33)/(ADI18+ADI23+ADI26-ADI27)</f>
        <v>0.11758793969849246</v>
      </c>
      <c r="ADJ42" s="146"/>
      <c r="ADK42" s="90">
        <f>(ADK33)/(ADK18+ADK23+ADK26-ADK27)</f>
        <v>0.13421052631578947</v>
      </c>
      <c r="ADL42" s="92">
        <f>(ADL33)/(ADL18+ADL23+ADL26-ADL27)</f>
        <v>0.11840796019900497</v>
      </c>
      <c r="ADM42" s="146"/>
      <c r="ADN42" s="90">
        <f>(ADN33)/(ADN18+ADN23+ADN26-ADN27)</f>
        <v>0.13288170922355394</v>
      </c>
      <c r="ADO42" s="92">
        <f>(ADO33)/(ADO18+ADO23+ADO26-ADO27)</f>
        <v>0.11773399014778325</v>
      </c>
      <c r="ADP42" s="146"/>
      <c r="ADQ42" s="90">
        <f>(ADQ33)/(ADQ18+ADQ23+ADQ26-ADQ27)</f>
        <v>0.15237603305785125</v>
      </c>
      <c r="ADR42" s="92">
        <f>(ADR33)/(ADR18+ADR23+ADR26-ADR27)</f>
        <v>0.15640273704789834</v>
      </c>
      <c r="ADS42" s="146"/>
      <c r="ADT42" s="90">
        <f>(ADT33)/(ADT18+ADT23+ADT26-ADT27)</f>
        <v>0.13110539845758354</v>
      </c>
      <c r="ADU42" s="92">
        <f>(ADU33)/(ADU18+ADU23+ADU26-ADU27)</f>
        <v>0.16723383568303354</v>
      </c>
      <c r="ADV42" s="146"/>
      <c r="ADW42" s="55"/>
      <c r="ADX42" s="55"/>
      <c r="ADY42" s="55"/>
      <c r="ADZ42" s="90">
        <f>(ADZ33)/(ADZ18+ADZ23+ADZ26-ADZ27)</f>
        <v>0.27006172839506171</v>
      </c>
      <c r="AEA42" s="92">
        <f>(AEA33)/(AEA18+AEA23+AEA26-AEA27)</f>
        <v>0.21075581395348839</v>
      </c>
      <c r="AEB42" s="146"/>
      <c r="AEC42" s="90">
        <f>(AEC33)/(AEC18+AEC23+AEC26-AEC27)</f>
        <v>0.26950718685831621</v>
      </c>
      <c r="AED42" s="92">
        <f>(AED33)/(AED18+AED23+AED26-AED27)</f>
        <v>0.21086105675146771</v>
      </c>
      <c r="AEE42" s="146"/>
      <c r="AEF42" s="90">
        <f>(AEF33)/(AEF18+AEF23+AEF26-AEF27)</f>
        <v>0.26895491803278687</v>
      </c>
      <c r="AEG42" s="92">
        <f>(AEG33)/(AEG18+AEG23+AEG26-AEG27)</f>
        <v>0.21271393643031786</v>
      </c>
      <c r="AEH42" s="146"/>
      <c r="AEI42" s="90">
        <f>(AEI33)/(AEI18+AEI23+AEI26-AEI27)</f>
        <v>0.26840490797546013</v>
      </c>
      <c r="AEJ42" s="55"/>
      <c r="AEK42" s="146"/>
      <c r="AEL42" s="90">
        <f>(AEL33)/(AEL18+AEL23+AEL26-AEL27)</f>
        <v>0.2392857142857143</v>
      </c>
      <c r="AEM42" s="92">
        <f>(AEM33)/(AEM18+AEM23+AEM26-AEM27)</f>
        <v>0.1886884446611409</v>
      </c>
      <c r="AEN42" s="146"/>
      <c r="AEO42" s="55"/>
      <c r="AEP42" s="90">
        <f>(AEP33)/(AEP18+AEP23+AEP26-AEP27)</f>
        <v>0.23108176739461656</v>
      </c>
      <c r="AEQ42" s="92">
        <f>(AEQ33)/(AEQ18+AEQ23+AEQ26-AEQ27)</f>
        <v>0.19930932412432165</v>
      </c>
      <c r="AER42" s="146"/>
      <c r="AES42" s="90">
        <f>(AES33)/(AES18+AES23+AES26-AES27)</f>
        <v>0.21486349848331648</v>
      </c>
      <c r="AET42" s="92">
        <f>(AET33)/(AET18+AET23+AET26-AET27)</f>
        <v>0.17236255572065379</v>
      </c>
      <c r="AEU42" s="146"/>
      <c r="AEV42" s="90">
        <f>(AEV33)/(AEV18+AEV23+AEV26-AEV27)</f>
        <v>0.20382486160040261</v>
      </c>
      <c r="AEW42" s="92">
        <f>(AEW33)/(AEW18+AEW23+AEW26-AEW27)</f>
        <v>0.17268678871845622</v>
      </c>
      <c r="AEX42" s="146"/>
      <c r="AEY42" s="90">
        <f>(AEY33)/(AEY18+AEY23+AEY26-AEY27)</f>
        <v>0.2029058116232465</v>
      </c>
      <c r="AEZ42" s="92">
        <f>(AEZ33)/(AEZ18+AEZ23+AEZ26-AEZ27)</f>
        <v>0.18325123152709361</v>
      </c>
      <c r="AFA42" s="146"/>
      <c r="AFB42" s="90">
        <f>(AFB33)/(AFB18+AFB23+AFB26-AFB27)</f>
        <v>0.1970074812967581</v>
      </c>
      <c r="AFC42" s="92">
        <f>(AFC33)/(AFC18+AFC23+AFC26-AFC27)</f>
        <v>0.16608996539792387</v>
      </c>
      <c r="AFD42" s="146"/>
      <c r="AFE42" s="90">
        <f>(AFE33)/(AFE18+AFE23+AFE26-AFE27)</f>
        <v>0.176266137040715</v>
      </c>
      <c r="AFF42" s="92">
        <f>(AFF33)/(AFF18+AFF23+AFF26-AFF27)</f>
        <v>0.16609336609336608</v>
      </c>
      <c r="AFG42" s="146"/>
      <c r="AFH42" s="55"/>
      <c r="AFI42" s="90">
        <f>(AFI33)/(AFI18+AFI23+AFI26-AFI27)</f>
        <v>0.166005946481665</v>
      </c>
      <c r="AFJ42" s="92">
        <f>(AFJ33)/(AFJ18+AFJ23+AFJ26-AFJ27)</f>
        <v>0.1548804780876494</v>
      </c>
      <c r="AFK42" s="146"/>
      <c r="AFL42" s="90">
        <f>(AFL33)/(AFL18+AFL23+AFL26-AFL27)</f>
        <v>0.15578635014836795</v>
      </c>
      <c r="AFM42" s="92">
        <f>(AFM33)/(AFM18+AFM23+AFM26-AFM27)</f>
        <v>0.13514876449823499</v>
      </c>
      <c r="AFN42" s="146"/>
      <c r="AFO42" s="90">
        <f>(AFO33)/(AFO18+AFO23+AFO26-AFO27)</f>
        <v>0.14067127344521224</v>
      </c>
      <c r="AFP42" s="92">
        <f>(AFP33)/(AFP18+AFP23+AFP26-AFP27)</f>
        <v>0.10842158345940495</v>
      </c>
      <c r="AFQ42" s="146"/>
      <c r="AFR42" s="90">
        <f>(AFR33)/(AFR18+AFR23+AFR26-AFR27)</f>
        <v>0.14039408866995073</v>
      </c>
      <c r="AFS42" s="92">
        <f>(AFS33)/(AFS18+AFS23+AFS26-AFS27)</f>
        <v>9.9492385786802029E-2</v>
      </c>
      <c r="AFT42" s="146"/>
      <c r="AFU42" s="90">
        <f>(AFU33)/(AFU18+AFU23+AFU26-AFU27)</f>
        <v>0.14011799410029499</v>
      </c>
      <c r="AFV42" s="92">
        <f>(AFV33)/(AFV18+AFV23+AFV26-AFV27)</f>
        <v>9.8834262544348711E-2</v>
      </c>
      <c r="AFW42" s="146"/>
      <c r="AFX42" s="90">
        <f>(AFX33)/(AFX18+AFX23+AFX26-AFX27)</f>
        <v>0.13984298331697742</v>
      </c>
      <c r="AFY42" s="92">
        <f>(AFY33)/(AFY18+AFY23+AFY26-AFY27)</f>
        <v>9.8039215686274508E-2</v>
      </c>
      <c r="AFZ42" s="146"/>
      <c r="AGA42" s="90">
        <f>(AGA33)/(AGA18+AGA23+AGA26-AGA27)</f>
        <v>0.2379784102060844</v>
      </c>
      <c r="AGB42" s="92">
        <f>(AGB33)/(AGB18+AGB23+AGB26-AGB27)</f>
        <v>0.2538808212318478</v>
      </c>
      <c r="AGC42" s="146"/>
      <c r="AGD42" s="90">
        <f>(AGD33)/(AGD18+AGD23+AGD26-AGD27)</f>
        <v>0.1395690499510284</v>
      </c>
      <c r="AGE42" s="92">
        <f>(AGE33)/(AGE18+AGE23+AGE26-AGE27)</f>
        <v>0.11934361014420686</v>
      </c>
      <c r="AGF42" s="146"/>
      <c r="AGG42" s="90">
        <f>(AGG33)/(AGG18+AGG23+AGG26-AGG27)</f>
        <v>0.13929618768328444</v>
      </c>
      <c r="AGH42" s="92">
        <f>(AGH33)/(AGH18+AGH23+AGH26-AGH27)</f>
        <v>0.10607569721115538</v>
      </c>
      <c r="AGI42" s="146"/>
      <c r="AGJ42" s="90">
        <f>(AGJ33)/(AGJ18+AGJ23+AGJ26-AGJ27)</f>
        <v>0.13902439024390245</v>
      </c>
      <c r="AGK42" s="92">
        <f>(AGK33)/(AGK18+AGK23+AGK26-AGK27)</f>
        <v>0.10746268656716418</v>
      </c>
      <c r="AGL42" s="146"/>
      <c r="AGM42" s="90">
        <f>(AGM33)/(AGM18+AGM23+AGM26-AGM27)</f>
        <v>0.13875365141187926</v>
      </c>
      <c r="AGN42" s="92">
        <f>(AGN33)/(AGN18+AGN23+AGN26-AGN27)</f>
        <v>0.10128458498023715</v>
      </c>
      <c r="AGO42" s="146"/>
      <c r="AGP42" s="90">
        <f>(AGP33)/(AGP18+AGP23+AGP26-AGP27)</f>
        <v>0.13848396501457727</v>
      </c>
      <c r="AGQ42" s="92">
        <f>(AGQ33)/(AGQ18+AGQ23+AGQ26-AGQ27)</f>
        <v>9.6996553421959619E-2</v>
      </c>
      <c r="AGR42" s="146"/>
      <c r="AGS42" s="90">
        <f>(AGS33)/(AGS18+AGS23+AGS26-AGS27)</f>
        <v>0.15799708313077296</v>
      </c>
      <c r="AGT42" s="92">
        <f>(AGT33)/(AGT18+AGT23+AGT26-AGT27)</f>
        <v>0.15178135675939483</v>
      </c>
      <c r="AGU42" s="146"/>
      <c r="AGV42" s="55"/>
      <c r="AGW42" s="90">
        <f>(AGW33)/(AGW18+AGW23+AGW26-AGW27)</f>
        <v>0.16254245511887433</v>
      </c>
      <c r="AGX42" s="92">
        <f>(AGX33)/(AGX18+AGX23+AGX26-AGX27)</f>
        <v>0.16461916461916462</v>
      </c>
      <c r="AGY42" s="146"/>
      <c r="AGZ42" s="90">
        <f>(AGZ33)/(AGZ18+AGZ23+AGZ26-AGZ27)</f>
        <v>0.14805825242718446</v>
      </c>
      <c r="AHA42" s="92">
        <f>(AHA33)/(AHA18+AHA23+AHA26-AHA27)</f>
        <v>0.1386969397828233</v>
      </c>
      <c r="AHB42" s="146"/>
      <c r="AHC42" s="90">
        <f>(AHC33)/(AHC18+AHC23+AHC26-AHC27)</f>
        <v>0.14813016027197667</v>
      </c>
      <c r="AHD42" s="92">
        <f>(AHD33)/(AHD18+AHD23+AHD26-AHD27)</f>
        <v>0.13704071499503476</v>
      </c>
      <c r="AHE42" s="146"/>
      <c r="AHF42" s="90">
        <f>(AHF33)/(AHF18+AHF23+AHF26-AHF27)</f>
        <v>0.14820213799805637</v>
      </c>
      <c r="AHG42" s="92">
        <f>(AHG33)/(AHG18+AHG23+AHG26-AHG27)</f>
        <v>0.15361744301288405</v>
      </c>
      <c r="AHH42" s="146"/>
      <c r="AHI42" s="90">
        <f>(AHI33)/(AHI18+AHI23+AHI26-AHI27)</f>
        <v>0.1482741857073408</v>
      </c>
      <c r="AHJ42" s="92">
        <f>(AHJ33)/(AHJ18+AHJ23+AHJ26-AHJ27)</f>
        <v>0.15716410510659395</v>
      </c>
      <c r="AHK42" s="146"/>
      <c r="AHL42" s="90">
        <f>(AHL33)/(AHL18+AHL23+AHL26-AHL27)</f>
        <v>0.1493633692458374</v>
      </c>
      <c r="AHM42" s="92">
        <f>(AHM33)/(AHM18+AHM23+AHM26-AHM27)</f>
        <v>0.14524864598719842</v>
      </c>
      <c r="AHN42" s="146"/>
      <c r="AHO42" s="55"/>
      <c r="AHP42" s="90">
        <f>(AHP33)/(AHP18+AHP23+AHP26-AHP27)</f>
        <v>0.14943655071043607</v>
      </c>
      <c r="AHQ42" s="92">
        <f>(AHQ33)/(AHQ18+AHQ23+AHQ26-AHQ27)</f>
        <v>0.16047548291233285</v>
      </c>
      <c r="AHR42" s="146"/>
      <c r="AHS42" s="90">
        <f>(AHS33)/(AHS18+AHS23+AHS26-AHS27)</f>
        <v>0.15054294175715696</v>
      </c>
      <c r="AHT42" s="92">
        <f>(AHT33)/(AHT18+AHT23+AHT26-AHT27)</f>
        <v>0.1702127659574468</v>
      </c>
      <c r="AHU42" s="146"/>
      <c r="AHV42" s="90">
        <f>(AHV33)/(AHV18+AHV23+AHV26-AHV27)</f>
        <v>0.15166583789159621</v>
      </c>
      <c r="AHW42" s="92">
        <f>(AHW33)/(AHW18+AHW23+AHW26-AHW27)</f>
        <v>0.17805486284289276</v>
      </c>
      <c r="AHX42" s="146"/>
      <c r="AHY42" s="90">
        <f>(AHY33)/(AHY18+AHY23+AHY26-AHY27)</f>
        <v>0.16783567134268537</v>
      </c>
      <c r="AHZ42" s="92">
        <f>(AHZ33)/(AHZ18+AHZ23+AHZ26-AHZ27)</f>
        <v>0.25509696668324217</v>
      </c>
      <c r="AIA42" s="146"/>
      <c r="AIB42" s="90">
        <f>(AIB33)/(AIB18+AIB23+AIB26-AIB27)</f>
        <v>0.1691065118626956</v>
      </c>
      <c r="AIC42" s="92">
        <f>(AIC33)/(AIC18+AIC23+AIC26-AIC27)</f>
        <v>0.31926514399205563</v>
      </c>
      <c r="AID42" s="146"/>
      <c r="AIE42" s="55"/>
      <c r="AIF42" s="55"/>
      <c r="AIG42" s="90">
        <f>(AIG33)/(AIG18+AIG23+AIG26-AIG27)</f>
        <v>0.35154274152756704</v>
      </c>
      <c r="AIH42" s="92">
        <f>(AIH33)/(AIH18+AIH23+AIH26-AIH27)</f>
        <v>0.33602829711975746</v>
      </c>
      <c r="AII42" s="146"/>
      <c r="AIJ42" s="90">
        <f>(AIJ33)/(AIJ18+AIJ23+AIJ26-AIJ27)</f>
        <v>0.33198175367460719</v>
      </c>
      <c r="AIK42" s="92">
        <f>(AIK33)/(AIK18+AIK23+AIK26-AIK27)</f>
        <v>0.29694774961200204</v>
      </c>
      <c r="AIL42" s="146"/>
      <c r="AIM42" s="90">
        <f>(AIM33)/(AIM18+AIM23+AIM26-AIM27)</f>
        <v>0.30218384966988321</v>
      </c>
      <c r="AIN42" s="92">
        <f>(AIN33)/(AIN18+AIN23+AIN26-AIN27)</f>
        <v>0.2587376108502869</v>
      </c>
      <c r="AIO42" s="146"/>
      <c r="AIP42" s="90">
        <f>(AIP33)/(AIP18+AIP23+AIP26-AIP27)</f>
        <v>0.30279898218829515</v>
      </c>
      <c r="AIQ42" s="92">
        <f>(AIQ33)/(AIQ18+AIQ23+AIQ26-AIQ27)</f>
        <v>0.24382553862322648</v>
      </c>
      <c r="AIR42" s="146"/>
      <c r="AIS42" s="55"/>
      <c r="AIT42" s="90">
        <f>(AIT33)/(AIT18+AIT23+AIT26-AIT27)</f>
        <v>0.3029531568228106</v>
      </c>
      <c r="AIU42" s="92">
        <f>(AIU33)/(AIU18+AIU23+AIU26-AIU27)</f>
        <v>0.26821541710665259</v>
      </c>
      <c r="AIV42" s="146"/>
      <c r="AIW42" s="90">
        <f>(AIW33)/(AIW18+AIW23+AIW26-AIW27)</f>
        <v>0.30528476141611083</v>
      </c>
      <c r="AIX42" s="92">
        <f>(AIX33)/(AIX18+AIX23+AIX26-AIX27)</f>
        <v>0.32466843501326259</v>
      </c>
      <c r="AIY42" s="146"/>
      <c r="AIZ42" s="90">
        <f>(AIZ33)/(AIZ18+AIZ23+AIZ26-AIZ27)</f>
        <v>0.27464065708418889</v>
      </c>
      <c r="AJA42" s="92">
        <f>(AJA33)/(AJA18+AJA23+AJA26-AJA27)</f>
        <v>0.18292682926829268</v>
      </c>
      <c r="AJB42" s="146"/>
      <c r="AJC42" s="90">
        <f>(AJC33)/(AJC18+AJC23+AJC26-AJC27)</f>
        <v>0.25937339496661532</v>
      </c>
      <c r="AJD42" s="92">
        <f>(AJD33)/(AJD18+AJD23+AJD26-AJD27)</f>
        <v>0.15527291997880233</v>
      </c>
      <c r="AJE42" s="146"/>
      <c r="AJF42" s="90">
        <f>(AJF33)/(AJF18+AJF23+AJF26-AJF27)</f>
        <v>0.22867420349434739</v>
      </c>
      <c r="AJG42" s="92">
        <f>(AJG33)/(AJG18+AJG23+AJG26-AJG27)</f>
        <v>0.14096449390567037</v>
      </c>
      <c r="AJH42" s="146"/>
      <c r="AJI42" s="90">
        <f>(AJI33)/(AJI18+AJI23+AJI26-AJI27)</f>
        <v>0.20822622107969152</v>
      </c>
      <c r="AJJ42" s="92">
        <f>(AJJ33)/(AJJ18+AJJ23+AJJ26-AJJ27)</f>
        <v>0.1307531380753138</v>
      </c>
      <c r="AJK42" s="146"/>
      <c r="AJL42" s="90">
        <f>(AJL33)/(AJL18+AJL23+AJL26-AJL27)</f>
        <v>0.18775720164609053</v>
      </c>
      <c r="AJM42" s="92">
        <f>(AJM33)/(AJM18+AJM23+AJM26-AJM27)</f>
        <v>0.12012480499219969</v>
      </c>
      <c r="AJN42" s="146"/>
      <c r="AJO42" s="90">
        <f>(AJO33)/(AJO18+AJO23+AJO26-AJO27)</f>
        <v>0.15697375193000515</v>
      </c>
      <c r="AJP42" s="92">
        <f>(AJP33)/(AJP18+AJP23+AJP26-AJP27)</f>
        <v>0.10504634397528322</v>
      </c>
      <c r="AJQ42" s="146"/>
      <c r="AJR42" s="55"/>
      <c r="AJS42" s="90">
        <f>(AJS33)/(AJS18+AJS23+AJS26-AJS27)</f>
        <v>0.15190525231719876</v>
      </c>
      <c r="AJT42" s="92">
        <f>(AJT33)/(AJT18+AJT23+AJT26-AJT27)</f>
        <v>0.11875637104994903</v>
      </c>
      <c r="AJU42" s="146"/>
      <c r="AJV42" s="90">
        <f>(AJV33)/(AJV18+AJV23+AJV26-AJV27)</f>
        <v>0.15198351365275631</v>
      </c>
      <c r="AJW42" s="92">
        <f>(AJW33)/(AJW18+AJW23+AJW26-AJW27)</f>
        <v>0.18772018117765477</v>
      </c>
      <c r="AJX42" s="146"/>
      <c r="AJY42" s="90">
        <f>(AJY33)/(AJY18+AJY23+AJY26-AJY27)</f>
        <v>0.15206185567010308</v>
      </c>
      <c r="AJZ42" s="92">
        <f>(AJZ33)/(AJZ18+AJZ23+AJZ26-AJZ27)</f>
        <v>0.1238716148445336</v>
      </c>
      <c r="AKA42" s="146"/>
      <c r="AKB42" s="90">
        <f>(AKB33)/(AKB18+AKB23+AKB26-AKB27)</f>
        <v>0.15214027849406911</v>
      </c>
      <c r="AKC42" s="92">
        <f>(AKC33)/(AKC18+AKC23+AKC26-AKC27)</f>
        <v>0.129</v>
      </c>
      <c r="AKD42" s="146"/>
      <c r="AKE42" s="90">
        <f>(AKE33)/(AKE18+AKE23+AKE26-AKE27)</f>
        <v>0.152218782249742</v>
      </c>
      <c r="AKF42" s="92">
        <f>(AKF33)/(AKF18+AKF23+AKF26-AKF27)</f>
        <v>0.12738214643931794</v>
      </c>
      <c r="AKG42" s="146"/>
      <c r="AKH42" s="90">
        <f>(AKH33)/(AKH18+AKH23+AKH26-AKH27)</f>
        <v>0.14234875444839859</v>
      </c>
      <c r="AKI42" s="92">
        <f>(AKI33)/(AKI18+AKI23+AKI26-AKI27)</f>
        <v>0.11861861861861862</v>
      </c>
      <c r="AKJ42" s="146"/>
      <c r="AKK42" s="55"/>
      <c r="AKL42" s="90">
        <f>(AKL33)/(AKL18+AKL23+AKL26-AKL27)</f>
        <v>0.15005086469989828</v>
      </c>
      <c r="AKM42" s="92">
        <f>(AKM33)/(AKM18+AKM23+AKM26-AKM27)</f>
        <v>0.16933066933066934</v>
      </c>
      <c r="AKN42" s="146"/>
      <c r="AKO42" s="90">
        <f>(AKO33)/(AKO18+AKO23+AKO26-AKO27)</f>
        <v>0.15012722646310434</v>
      </c>
      <c r="AKP42" s="92">
        <f>(AKP33)/(AKP18+AKP23+AKP26-AKP27)</f>
        <v>0.17876815222834253</v>
      </c>
      <c r="AKQ42" s="146"/>
      <c r="AKR42" s="90">
        <f>(AKR33)/(AKR18+AKR23+AKR26-AKR27)</f>
        <v>0.15020366598778004</v>
      </c>
      <c r="AKS42" s="92">
        <f>(AKS33)/(AKS18+AKS23+AKS26-AKS27)</f>
        <v>0.12267471091000502</v>
      </c>
      <c r="AKT42" s="146"/>
      <c r="AKU42" s="90">
        <f>(AKU33)/(AKU18+AKU23+AKU26-AKU27)</f>
        <v>0.14009169638308711</v>
      </c>
      <c r="AKV42" s="92">
        <f>(AKV33)/(AKV18+AKV23+AKV26-AKV27)</f>
        <v>0.11282306163021869</v>
      </c>
      <c r="AKW42" s="146"/>
      <c r="AKX42" s="90">
        <f>(AKX33)/(AKX18+AKX23+AKX26-AKX27)</f>
        <v>0.14016309887869521</v>
      </c>
      <c r="AKY42" s="92">
        <f>(AKY33)/(AKY18+AKY23+AKY26-AKY27)</f>
        <v>0.11220958971824024</v>
      </c>
      <c r="AKZ42" s="146"/>
      <c r="ALA42" s="90">
        <f>(ALA33)/(ALA18+ALA23+ALA26-ALA27)</f>
        <v>0.13952308472856417</v>
      </c>
      <c r="ALB42" s="92">
        <f>(ALB33)/(ALB18+ALB23+ALB26-ALB27)</f>
        <v>0.11893203883495146</v>
      </c>
      <c r="ALC42" s="146"/>
      <c r="ALD42" s="55"/>
      <c r="ALE42" s="90">
        <f>(ALE33)/(ALE18+ALE23+ALE26-ALE27)</f>
        <v>0.1388888888888889</v>
      </c>
      <c r="ALF42" s="92">
        <f>(ALF33)/(ALF18+ALF23+ALF26-ALF27)</f>
        <v>0.12864077669902912</v>
      </c>
      <c r="ALG42" s="146"/>
      <c r="ALH42" s="90">
        <f>(ALH33)/(ALH18+ALH23+ALH26-ALH27)</f>
        <v>0.13826043237807945</v>
      </c>
      <c r="ALI42" s="92">
        <f>(ALI33)/(ALI18+ALI23+ALI26-ALI27)</f>
        <v>0.10927634774162215</v>
      </c>
      <c r="ALJ42" s="146"/>
      <c r="ALK42" s="90">
        <f>(ALK33)/(ALK18+ALK23+ALK26-ALK27)</f>
        <v>0.13763763763763764</v>
      </c>
      <c r="ALL42" s="92">
        <f>(ALL33)/(ALL18+ALL23+ALL26-ALL27)</f>
        <v>0.11094819159335288</v>
      </c>
      <c r="ALM42" s="146"/>
      <c r="ALN42" s="90">
        <f>(ALN33)/(ALN18+ALN23+ALN26-ALN27)</f>
        <v>0.1372255489021956</v>
      </c>
      <c r="ALO42" s="92">
        <f>(ALO33)/(ALO18+ALO23+ALO26-ALO27)</f>
        <v>0.11573849878934625</v>
      </c>
      <c r="ALP42" s="146"/>
      <c r="ALQ42" s="90">
        <f>(ALQ33)/(ALQ18+ALQ23+ALQ26-ALQ27)</f>
        <v>0.1365441906653426</v>
      </c>
      <c r="ALR42" s="92">
        <f>(ALR33)/(ALR18+ALR23+ALR26-ALR27)</f>
        <v>0.10404624277456648</v>
      </c>
      <c r="ALS42" s="146"/>
      <c r="ALT42" s="90">
        <f>(ALT33)/(ALT18+ALT23+ALT26-ALT27)</f>
        <v>0.1358695652173913</v>
      </c>
      <c r="ALU42" s="92">
        <f>(ALU33)/(ALU18+ALU23+ALU26-ALU27)</f>
        <v>0.11069063386944182</v>
      </c>
      <c r="ALV42" s="146"/>
      <c r="ALW42" s="55"/>
      <c r="ALX42" s="90">
        <f>(ALX33)/(ALX18+ALX23+ALX26-ALX27)</f>
        <v>0.13520157325467061</v>
      </c>
      <c r="ALY42" s="92">
        <f>(ALY33)/(ALY18+ALY23+ALY26-ALY27)</f>
        <v>0.12165335838421794</v>
      </c>
      <c r="ALZ42" s="146"/>
      <c r="AMA42" s="90">
        <f>(AMA33)/(AMA18+AMA23+AMA26-AMA27)</f>
        <v>0.13454011741682975</v>
      </c>
      <c r="AMB42" s="92">
        <f>(AMB33)/(AMB18+AMB23+AMB26-AMB27)</f>
        <v>0.11105926271581895</v>
      </c>
      <c r="AMC42" s="146"/>
      <c r="AMD42" s="90">
        <f>(AMD33)/(AMD18+AMD23+AMD26-AMD27)</f>
        <v>0.13460597161037691</v>
      </c>
      <c r="AME42" s="92">
        <f>(AME33)/(AME18+AME23+AME26-AME27)</f>
        <v>0.11178671655753041</v>
      </c>
      <c r="AMF42" s="146"/>
      <c r="AMG42" s="90">
        <f>(AMG33)/(AMG18+AMG23+AMG26-AMG27)</f>
        <v>0.13467189030362389</v>
      </c>
      <c r="AMH42" s="92">
        <f>(AMH33)/(AMH18+AMH23+AMH26-AMH27)</f>
        <v>9.1803278688524587E-2</v>
      </c>
      <c r="AMI42" s="146"/>
      <c r="AMJ42" s="90">
        <f>(AMJ33)/(AMJ18+AMJ23+AMJ26-AMJ27)</f>
        <v>0.13473787359137679</v>
      </c>
      <c r="AMK42" s="92">
        <f>(AMK33)/(AMK18+AMK23+AMK26-AMK27)</f>
        <v>9.5037453183520595E-2</v>
      </c>
      <c r="AML42" s="146"/>
      <c r="AMM42" s="90">
        <f>(AMM33)/(AMM18+AMM23+AMM26-AMM27)</f>
        <v>0.13480392156862744</v>
      </c>
      <c r="AMN42" s="92">
        <f>(AMN33)/(AMN18+AMN23+AMN26-AMN27)</f>
        <v>9.4321914594087286E-2</v>
      </c>
      <c r="AMO42" s="146"/>
      <c r="AMP42" s="55"/>
      <c r="AMQ42" s="90">
        <f>(AMQ33)/(AMQ18+AMQ23+AMQ26-AMQ27)</f>
        <v>0.13414634146341464</v>
      </c>
      <c r="AMR42" s="92">
        <f>(AMR33)/(AMR18+AMR23+AMR26-AMR27)</f>
        <v>0.12441314553990611</v>
      </c>
      <c r="AMS42" s="146"/>
      <c r="AMT42" s="90">
        <f>(AMT33)/(AMT18+AMT23+AMT26-AMT27)</f>
        <v>0.13355998057309373</v>
      </c>
      <c r="AMU42" s="92">
        <f>(AMU33)/(AMU18+AMU23+AMU26-AMU27)</f>
        <v>0.10486537553141237</v>
      </c>
      <c r="AMV42" s="146"/>
      <c r="AMW42" s="90">
        <f>(AMW33)/(AMW18+AMW23+AMW26-AMW27)</f>
        <v>0.13297872340425532</v>
      </c>
      <c r="AMX42" s="92">
        <f>(AMX33)/(AMX18+AMX23+AMX26-AMX27)</f>
        <v>0.10359508041627247</v>
      </c>
      <c r="AMY42" s="146"/>
      <c r="AMZ42" s="90">
        <f>(AMZ33)/(AMZ18+AMZ23+AMZ26-AMZ27)</f>
        <v>0.13240250361097738</v>
      </c>
      <c r="ANA42" s="92">
        <f>(ANA33)/(ANA18+ANA23+ANA26-ANA27)</f>
        <v>9.6743747050495515E-2</v>
      </c>
      <c r="ANB42" s="146"/>
      <c r="ANC42" s="90">
        <f>(ANC33)/(ANC18+ANC23+ANC26-ANC27)</f>
        <v>0.13139034878165312</v>
      </c>
      <c r="AND42" s="92">
        <f>(AND33)/(AND18+AND23+AND26-AND27)</f>
        <v>0.12529550827423167</v>
      </c>
      <c r="ANE42" s="146"/>
      <c r="ANF42" s="90">
        <f>(ANF33)/(ANF18+ANF23+ANF26-ANF27)</f>
        <v>0.13039355144618303</v>
      </c>
      <c r="ANG42" s="92">
        <f>(ANG33)/(ANG18+ANG23+ANG26-ANG27)</f>
        <v>0.11342155009451796</v>
      </c>
      <c r="ANH42" s="146"/>
      <c r="ANI42" s="55"/>
      <c r="ANJ42" s="90">
        <f>(ANJ33)/(ANJ18+ANJ23+ANJ26-ANJ27)</f>
        <v>0.13101476893758932</v>
      </c>
      <c r="ANK42" s="92">
        <f>(ANK33)/(ANK18+ANK23+ANK26-ANK27)</f>
        <v>0.13103122043519394</v>
      </c>
      <c r="ANL42" s="146"/>
      <c r="ANM42" s="90">
        <f>(ANM33)/(ANM18+ANM23+ANM26-ANM27)</f>
        <v>0.13002364066193853</v>
      </c>
      <c r="ANN42" s="92">
        <f>(ANN33)/(ANN18+ANN23+ANN26-ANN27)</f>
        <v>0.12956810631229235</v>
      </c>
      <c r="ANO42" s="146"/>
      <c r="ANP42" s="90">
        <f>(ANP33)/(ANP18+ANP23+ANP26-ANP27)</f>
        <v>0.12947269303201506</v>
      </c>
      <c r="ANQ42" s="92">
        <f>(ANQ33)/(ANQ18+ANQ23+ANQ26-ANQ27)</f>
        <v>0.12624113475177304</v>
      </c>
      <c r="ANR42" s="146"/>
      <c r="ANS42" s="55"/>
      <c r="ANT42" s="90">
        <f>(ANT33)/(ANT18+ANT23+ANT26-ANT27)</f>
        <v>0.13008514664143803</v>
      </c>
      <c r="ANU42" s="92">
        <f>(ANU33)/(ANU18+ANU23+ANU26-ANU27)</f>
        <v>0.13907284768211919</v>
      </c>
      <c r="ANV42" s="146"/>
      <c r="ANW42" s="90">
        <f>(ANW33)/(ANW18+ANW23+ANW26-ANW27)</f>
        <v>0.12910798122065728</v>
      </c>
      <c r="ANX42" s="92">
        <f>(ANX33)/(ANX18+ANX23+ANX26-ANX27)</f>
        <v>0.12417994376757263</v>
      </c>
      <c r="ANY42" s="146"/>
      <c r="ANZ42" s="90">
        <f>(ANZ33)/(ANZ18+ANZ23+ANZ26-ANZ27)</f>
        <v>0.17940354147250698</v>
      </c>
      <c r="AOA42" s="92">
        <f>(AOA33)/(AOA18+AOA23+AOA26-AOA27)</f>
        <v>0.22857142857142856</v>
      </c>
      <c r="AOB42" s="146"/>
      <c r="AOC42" s="90">
        <f>(AOC33)/(AOC18+AOC23+AOC26-AOC27)</f>
        <v>0.12826492537313433</v>
      </c>
      <c r="AOD42" s="92">
        <f>(AOD33)/(AOD18+AOD23+AOD26-AOD27)</f>
        <v>0.12581852198316185</v>
      </c>
      <c r="AOE42" s="146"/>
      <c r="AOF42" s="90">
        <f>(AOF33)/(AOF18+AOF23+AOF26-AOF27)</f>
        <v>0.12838468720821661</v>
      </c>
      <c r="AOG42" s="92">
        <f>(AOG33)/(AOG18+AOG23+AOG26-AOG27)</f>
        <v>0.11973807296538821</v>
      </c>
      <c r="AOH42" s="146"/>
      <c r="AOI42" s="90">
        <f>(AOI33)/(AOI18+AOI23+AOI26-AOI27)</f>
        <v>0.12850467289719625</v>
      </c>
      <c r="AOJ42" s="92">
        <f>(AOJ33)/(AOJ18+AOJ23+AOJ26-AOJ27)</f>
        <v>0.1151857075693465</v>
      </c>
      <c r="AOK42" s="146"/>
      <c r="AOL42" s="90">
        <f>(AOL33)/(AOL18+AOL23+AOL26-AOL27)</f>
        <v>0.12862488306828812</v>
      </c>
      <c r="AOM42" s="92">
        <f>(AOM33)/(AOM18+AOM23+AOM26-AOM27)</f>
        <v>0.10234741784037558</v>
      </c>
      <c r="AON42" s="146"/>
      <c r="AOO42" s="90">
        <f>(AOO33)/(AOO18+AOO23+AOO26-AOO27)</f>
        <v>0.12922932330827067</v>
      </c>
      <c r="AOP42" s="92">
        <f>(AOP33)/(AOP18+AOP23+AOP26-AOP27)</f>
        <v>0.17216981132075471</v>
      </c>
      <c r="AOQ42" s="146"/>
      <c r="AOR42" s="90">
        <f>(AOR33)/(AOR18+AOR23+AOR26-AOR27)</f>
        <v>0.12983947119924458</v>
      </c>
      <c r="AOS42" s="92">
        <f>(AOS33)/(AOS18+AOS23+AOS26-AOS27)</f>
        <v>0.12994350282485875</v>
      </c>
      <c r="AOT42" s="146"/>
      <c r="AOU42" s="55"/>
      <c r="AOV42" s="90">
        <f>(AOV33)/(AOV18+AOV23+AOV26-AOV27)</f>
        <v>0.13045540796963948</v>
      </c>
      <c r="AOW42" s="92">
        <f>(AOW33)/(AOW18+AOW23+AOW26-AOW27)</f>
        <v>0.11770244821092278</v>
      </c>
      <c r="AOX42" s="146"/>
      <c r="AOY42" s="90">
        <f>(AOY33)/(AOY18+AOY23+AOY26-AOY27)</f>
        <v>0.13107721639656816</v>
      </c>
      <c r="AOZ42" s="92">
        <f>(AOZ33)/(AOZ18+AOZ23+AOZ26-AOZ27)</f>
        <v>0.10113421550094517</v>
      </c>
      <c r="APA42" s="146"/>
      <c r="APB42" s="90">
        <f>(APB33)/(APB18+APB23+APB26-APB27)</f>
        <v>0.13170498084291188</v>
      </c>
      <c r="APC42" s="92">
        <f>(APC33)/(APC18+APC23+APC26-APC27)</f>
        <v>9.9905303030303025E-2</v>
      </c>
      <c r="APD42" s="146"/>
      <c r="APE42" s="90">
        <f>(APE33)/(APE18+APE23+APE26-APE27)</f>
        <v>0.13233878729547641</v>
      </c>
      <c r="APF42" s="92">
        <f>(APF33)/(APF18+APF23+APF26-APF27)</f>
        <v>0.10052157420578474</v>
      </c>
      <c r="APG42" s="146"/>
      <c r="APH42" s="90">
        <f>(APH33)/(APH18+APH23+APH26-APH27)</f>
        <v>0.13297872340425532</v>
      </c>
      <c r="API42" s="92">
        <f>(API33)/(API18+API23+API26-API27)</f>
        <v>9.5102234902520205E-2</v>
      </c>
      <c r="APJ42" s="146"/>
      <c r="APK42" s="90">
        <f>(APK33)/(APK18+APK23+APK26-APK27)</f>
        <v>0.13395031660983925</v>
      </c>
      <c r="APL42" s="92">
        <f>(APL33)/(APL18+APL23+APL26-APL27)</f>
        <v>8.4802286803239632E-2</v>
      </c>
      <c r="APM42" s="146"/>
      <c r="APN42" s="90">
        <f>(APN33)/(APN18+APN23+APN26-APN27)</f>
        <v>0.13395031660983925</v>
      </c>
      <c r="APO42" s="92">
        <f>(APO33)/(APO18+APO23+APO26-APO27)</f>
        <v>0.16030534351145037</v>
      </c>
      <c r="APP42" s="146"/>
      <c r="APQ42" s="149"/>
      <c r="APR42" s="149"/>
      <c r="APS42" s="149"/>
      <c r="APT42" s="149"/>
      <c r="APU42" s="90">
        <f>(APU33)/(APU18+APU23+APU26-APU27)</f>
        <v>0.35197204193709436</v>
      </c>
      <c r="APV42" s="92">
        <f>(APV33)/(APV18+APV23+APV26-APV27)</f>
        <v>0.2706333973128599</v>
      </c>
      <c r="APW42" s="146"/>
      <c r="APX42" s="90">
        <f>(APX33)/(APX18+APX23+APX26-APX27)</f>
        <v>0.352112676056338</v>
      </c>
      <c r="APY42" s="92">
        <f>(APY33)/(APY18+APY23+APY26-APY27)</f>
        <v>0.30869565217391304</v>
      </c>
      <c r="APZ42" s="146"/>
      <c r="AQA42" s="55"/>
      <c r="AQB42" s="90">
        <f>(AQB33)/(AQB18+AQB23+AQB26-AQB27)</f>
        <v>0.34857723577235772</v>
      </c>
      <c r="AQC42" s="92">
        <f>(AQC33)/(AQC18+AQC23+AQC26-AQC27)</f>
        <v>0.35766780989710928</v>
      </c>
      <c r="AQD42" s="146"/>
      <c r="AQE42" s="90">
        <f>(AQE33)/(AQE18+AQE23+AQE26-AQE27)</f>
        <v>0.31697341513292432</v>
      </c>
      <c r="AQF42" s="92">
        <f>(AQF33)/(AQF18+AQF23+AQF26-AQF27)</f>
        <v>0.32491332342743934</v>
      </c>
      <c r="AQG42" s="146"/>
      <c r="AQH42" s="90">
        <f>(AQH33)/(AQH18+AQH23+AQH26-AQH27)</f>
        <v>0.28755144032921809</v>
      </c>
      <c r="AQI42" s="92">
        <f>(AQI33)/(AQI18+AQI23+AQI26-AQI27)</f>
        <v>0.309</v>
      </c>
      <c r="AQJ42" s="146"/>
      <c r="AQK42" s="90">
        <f>(AQK33)/(AQK18+AQK23+AQK26-AQK27)</f>
        <v>0.25879917184265011</v>
      </c>
      <c r="AQL42" s="92">
        <f>(AQL33)/(AQL18+AQL23+AQL26-AQL27)</f>
        <v>0.29216867469879521</v>
      </c>
      <c r="AQM42" s="146"/>
      <c r="AQN42" s="90">
        <f>(AQN33)/(AQN18+AQN23+AQN26-AQN27)</f>
        <v>0.24010416666666667</v>
      </c>
      <c r="AQO42" s="92">
        <f>(AQO33)/(AQO18+AQO23+AQO26-AQO27)</f>
        <v>0.26666666666666666</v>
      </c>
      <c r="AQP42" s="146"/>
      <c r="AQQ42" s="90">
        <f>(AQQ33)/(AQQ18+AQQ23+AQQ26-AQQ27)</f>
        <v>0.24161425576519915</v>
      </c>
      <c r="AQR42" s="92">
        <f>(AQR33)/(AQR18+AQR23+AQR26-AQR27)</f>
        <v>0.26765015806111697</v>
      </c>
      <c r="AQS42" s="146"/>
      <c r="AQT42" s="55"/>
      <c r="AQU42" s="90">
        <f>(AQU33)/(AQU18+AQU23+AQU26-AQU27)</f>
        <v>0.22269129287598943</v>
      </c>
      <c r="AQV42" s="92">
        <f>(AQV33)/(AQV18+AQV23+AQV26-AQV27)</f>
        <v>0.26624068157614483</v>
      </c>
      <c r="AQW42" s="146"/>
      <c r="AQX42" s="90">
        <f>(AQX33)/(AQX18+AQX23+AQX26-AQX27)</f>
        <v>0.21617250673854446</v>
      </c>
      <c r="AQY42" s="92">
        <f>(AQY33)/(AQY18+AQY23+AQY26-AQY27)</f>
        <v>0.22538999462076384</v>
      </c>
      <c r="AQZ42" s="146"/>
      <c r="ARA42" s="90">
        <f>(ARA33)/(ARA18+ARA23+ARA26-ARA27)</f>
        <v>0.21864776444929115</v>
      </c>
      <c r="ARB42" s="92">
        <f>(ARB33)/(ARB18+ARB23+ARB26-ARB27)</f>
        <v>0.20792616720955484</v>
      </c>
      <c r="ARC42" s="146"/>
      <c r="ARD42" s="90">
        <f>(ARD33)/(ARD18+ARD23+ARD26-ARD27)</f>
        <v>0.21876704855428258</v>
      </c>
      <c r="ARE42" s="92">
        <f>(ARE33)/(ARE18+ARE23+ARE26-ARE27)</f>
        <v>0.18593238822246455</v>
      </c>
      <c r="ARF42" s="146"/>
      <c r="ARG42" s="90">
        <f>(ARG33)/(ARG18+ARG23+ARG26-ARG27)</f>
        <v>0.2</v>
      </c>
      <c r="ARH42" s="92">
        <f>(ARH33)/(ARH18+ARH23+ARH26-ARH27)</f>
        <v>0.2026215182960131</v>
      </c>
      <c r="ARI42" s="146"/>
      <c r="ARJ42" s="90">
        <f>(ARJ33)/(ARJ18+ARJ23+ARJ26-ARJ27)</f>
        <v>0.19956379498364232</v>
      </c>
      <c r="ARK42" s="92">
        <f>(ARK33)/(ARK18+ARK23+ARK26-ARK27)</f>
        <v>0.22252747252747251</v>
      </c>
      <c r="ARL42" s="146"/>
      <c r="ARM42" s="55"/>
      <c r="ARN42" s="90">
        <f>(ARN33)/(ARN18+ARN23+ARN26-ARN27)</f>
        <v>0.18008705114254625</v>
      </c>
      <c r="ARO42" s="92">
        <f>(ARO33)/(ARO18+ARO23+ARO26-ARO27)</f>
        <v>0.23506849315068493</v>
      </c>
      <c r="ARP42" s="146"/>
      <c r="ARQ42" s="90">
        <f>(ARQ33)/(ARQ18+ARQ23+ARQ26-ARQ27)</f>
        <v>0.23908296943231441</v>
      </c>
      <c r="ARR42" s="92">
        <f>(ARR33)/(ARR18+ARR23+ARR26-ARR27)</f>
        <v>0.2241953385127636</v>
      </c>
      <c r="ARS42" s="146"/>
      <c r="ART42" s="90">
        <f>(ART33)/(ART18+ART23+ART26-ART27)</f>
        <v>0.22897449810092241</v>
      </c>
      <c r="ARU42" s="92">
        <f>(ARU33)/(ARU18+ARU23+ARU26-ARU27)</f>
        <v>0.2206703910614525</v>
      </c>
      <c r="ARV42" s="146"/>
      <c r="ARW42" s="90">
        <f>(ARW33)/(ARW18+ARW23+ARW26-ARW27)</f>
        <v>0.21370309951060359</v>
      </c>
      <c r="ARX42" s="92">
        <f>(ARX33)/(ARX18+ARX23+ARX26-ARX27)</f>
        <v>0.19400452488687783</v>
      </c>
      <c r="ARY42" s="146"/>
      <c r="ARZ42" s="90">
        <f>(ARZ33)/(ARZ18+ARZ23+ARZ26-ARZ27)</f>
        <v>0.19608908202064096</v>
      </c>
      <c r="ASA42" s="92">
        <f>(ASA33)/(ASA18+ASA23+ASA26-ASA27)</f>
        <v>0.19050310910118712</v>
      </c>
      <c r="ASB42" s="146"/>
      <c r="ASC42" s="90">
        <f>(ASC33)/(ASC18+ASC23+ASC26-ASC27)</f>
        <v>0.18675352877307275</v>
      </c>
      <c r="ASD42" s="92">
        <f>(ASD33)/(ASD18+ASD23+ASD26-ASD27)</f>
        <v>0.18495475113122173</v>
      </c>
      <c r="ASE42" s="146"/>
      <c r="ASF42" s="55"/>
      <c r="ASG42" s="90">
        <f>(ASG33)/(ASG18+ASG23+ASG26-ASG27)</f>
        <v>0.18715995647442873</v>
      </c>
      <c r="ASH42" s="92">
        <f>(ASH33)/(ASH18+ASH23+ASH26-ASH27)</f>
        <v>0.20249574588769143</v>
      </c>
      <c r="ASI42" s="146"/>
      <c r="ASJ42" s="90">
        <f>(ASJ33)/(ASJ18+ASJ23+ASJ26-ASJ27)</f>
        <v>0.18634886240520043</v>
      </c>
      <c r="ASK42" s="92">
        <f>(ASK33)/(ASK18+ASK23+ASK26-ASK27)</f>
        <v>0.20410427066001111</v>
      </c>
      <c r="ASL42" s="146"/>
      <c r="ASM42" s="90">
        <f>(ASM33)/(ASM18+ASM23+ASM26-ASM27)</f>
        <v>0.18594594594594593</v>
      </c>
      <c r="ASN42" s="92">
        <f>(ASN33)/(ASN18+ASN23+ASN26-ASN27)</f>
        <v>0.18777777777777777</v>
      </c>
      <c r="ASO42" s="146"/>
      <c r="ASP42" s="90">
        <f>(ASP33)/(ASP18+ASP23+ASP26-ASP27)</f>
        <v>0.18554476806903991</v>
      </c>
      <c r="ASQ42" s="92">
        <f>(ASQ33)/(ASQ18+ASQ23+ASQ26-ASQ27)</f>
        <v>0.19834710743801653</v>
      </c>
      <c r="ASR42" s="146"/>
      <c r="ASS42" s="90">
        <f>(ASS33)/(ASS18+ASS23+ASS26-ASS27)</f>
        <v>0.18514531754574812</v>
      </c>
      <c r="AST42" s="92">
        <f>(AST33)/(AST18+AST23+AST26-AST27)</f>
        <v>0.2021978021978022</v>
      </c>
      <c r="ASU42" s="146"/>
      <c r="ASV42" s="90">
        <f>(ASV33)/(ASV18+ASV23+ASV26-ASV27)</f>
        <v>0.18474758324382384</v>
      </c>
      <c r="ASW42" s="92">
        <f>(ASW33)/(ASW18+ASW23+ASW26-ASW27)</f>
        <v>0.20524017467248909</v>
      </c>
      <c r="ASX42" s="146"/>
      <c r="ASY42" s="55"/>
      <c r="ASZ42" s="90">
        <f>(ASZ33)/(ASZ18+ASZ23+ASZ26-ASZ27)</f>
        <v>0.18494623655913978</v>
      </c>
      <c r="ATA42" s="92">
        <f>(ATA33)/(ATA18+ATA23+ATA26-ATA27)</f>
        <v>0.21815199562602516</v>
      </c>
      <c r="ATB42" s="146"/>
      <c r="ATC42" s="90">
        <f>(ATC33)/(ATC18+ATC23+ATC26-ATC27)</f>
        <v>0.18644986449864498</v>
      </c>
      <c r="ATD42" s="92">
        <f>(ATD33)/(ATD18+ATD23+ATD26-ATD27)</f>
        <v>0.2145993413830955</v>
      </c>
      <c r="ATE42" s="146"/>
      <c r="ATF42" s="90">
        <f>(ATF33)/(ATF18+ATF23+ATF26-ATF27)</f>
        <v>0.22240437158469945</v>
      </c>
      <c r="ATG42" s="92">
        <f>(ATG33)/(ATG18+ATG23+ATG26-ATG27)</f>
        <v>0.24143646408839778</v>
      </c>
      <c r="ATH42" s="146"/>
      <c r="ATI42" s="90">
        <f>(ATI33)/(ATI18+ATI23+ATI26-ATI27)</f>
        <v>0.22424242424242424</v>
      </c>
      <c r="ATJ42" s="92">
        <f>(ATJ33)/(ATJ18+ATJ23+ATJ26-ATJ27)</f>
        <v>0.23414905450500556</v>
      </c>
      <c r="ATK42" s="146"/>
      <c r="ATL42" s="90">
        <f>(ATL33)/(ATL18+ATL23+ATL26-ATL27)</f>
        <v>0.22598556357579122</v>
      </c>
      <c r="ATM42" s="92">
        <f>(ATM33)/(ATM18+ATM23+ATM26-ATM27)</f>
        <v>0.23072656683305601</v>
      </c>
      <c r="ATN42" s="146"/>
      <c r="ATO42" s="90">
        <f>(ATO33)/(ATO18+ATO23+ATO26-ATO27)</f>
        <v>0.22775601566871853</v>
      </c>
      <c r="ATP42" s="92">
        <f>(ATP33)/(ATP18+ATP23+ATP26-ATP27)</f>
        <v>0.23700391280044716</v>
      </c>
      <c r="ATQ42" s="146"/>
      <c r="ATR42" s="55"/>
      <c r="ATS42" s="90">
        <f>(ATS33)/(ATS18+ATS23+ATS26-ATS27)</f>
        <v>0.22801120448179271</v>
      </c>
      <c r="ATT42" s="92">
        <f>(ATT33)/(ATT18+ATT23+ATT26-ATT27)</f>
        <v>0.26040494938132736</v>
      </c>
      <c r="ATU42" s="146"/>
      <c r="ATV42" s="90">
        <f>(ATV33)/(ATV18+ATV23+ATV26-ATV27)</f>
        <v>0.22981366459627328</v>
      </c>
      <c r="ATW42" s="92">
        <f>(ATW33)/(ATW18+ATW23+ATW26-ATW27)</f>
        <v>0.23155505107832008</v>
      </c>
      <c r="ATX42" s="146"/>
      <c r="ATY42" s="90">
        <f>(ATY33)/(ATY18+ATY23+ATY26-ATY27)</f>
        <v>0.23098751418842225</v>
      </c>
      <c r="ATZ42" s="92">
        <f>(ATZ33)/(ATZ18+ATZ23+ATZ26-ATZ27)</f>
        <v>0.22436260623229462</v>
      </c>
      <c r="AUA42" s="146"/>
      <c r="AUB42" s="90">
        <f>(AUB33)/(AUB18+AUB23+AUB26-AUB27)</f>
        <v>0.23217341699942956</v>
      </c>
      <c r="AUC42" s="92">
        <f>(AUC33)/(AUC18+AUC23+AUC26-AUC27)</f>
        <v>0.22899041173152848</v>
      </c>
      <c r="AUD42" s="146"/>
      <c r="AUE42" s="90">
        <f>(AUE33)/(AUE18+AUE23+AUE26-AUE27)</f>
        <v>0.22126929674099485</v>
      </c>
      <c r="AUF42" s="92">
        <f>(AUF33)/(AUF18+AUF23+AUF26-AUF27)</f>
        <v>0.2072892938496583</v>
      </c>
      <c r="AUG42" s="146"/>
      <c r="AUH42" s="90">
        <f>(AUH33)/(AUH18+AUH23+AUH26-AUH27)</f>
        <v>0.22215843857634904</v>
      </c>
      <c r="AUI42" s="92">
        <f>(AUI33)/(AUI18+AUI23+AUI26-AUI27)</f>
        <v>0.19931856899488926</v>
      </c>
      <c r="AUJ42" s="146"/>
      <c r="AUK42" s="55"/>
      <c r="AUL42" s="90">
        <f>(AUL33)/(AUL18+AUL23+AUL26-AUL27)</f>
        <v>0.2203872437357631</v>
      </c>
      <c r="AUM42" s="92">
        <f>(AUM33)/(AUM18+AUM23+AUM26-AUM27)</f>
        <v>0.21448944666286365</v>
      </c>
      <c r="AUN42" s="146"/>
      <c r="AUO42" s="90">
        <f>(AUO33)/(AUO18+AUO23+AUO26-AUO27)</f>
        <v>0.22126929674099485</v>
      </c>
      <c r="AUP42" s="92">
        <f>(AUP33)/(AUP18+AUP23+AUP26-AUP27)</f>
        <v>0.20343839541547279</v>
      </c>
      <c r="AUQ42" s="146"/>
      <c r="AUR42" s="90">
        <f>(AUR33)/(AUR18+AUR23+AUR26-AUR27)</f>
        <v>0.22215843857634904</v>
      </c>
      <c r="AUS42" s="92">
        <f>(AUS33)/(AUS18+AUS23+AUS26-AUS27)</f>
        <v>0.1889400921658986</v>
      </c>
      <c r="AUT42" s="146"/>
      <c r="AUU42" s="90">
        <f>(AUU33)/(AUU18+AUU23+AUU26-AUU27)</f>
        <v>0.21104082806210467</v>
      </c>
      <c r="AUV42" s="92">
        <f>(AUV33)/(AUV18+AUV23+AUV26-AUV27)</f>
        <v>0.17933836331979106</v>
      </c>
      <c r="AUW42" s="146"/>
      <c r="AUX42" s="90">
        <f>(AUX33)/(AUX18+AUX23+AUX26-AUX27)</f>
        <v>0.19908204245553643</v>
      </c>
      <c r="AUY42" s="92">
        <f>(AUY33)/(AUY18+AUY23+AUY26-AUY27)</f>
        <v>0.16598718695398951</v>
      </c>
      <c r="AUZ42" s="146"/>
      <c r="AVA42" s="90">
        <f>(AVA33)/(AVA18+AVA23+AVA26-AVA27)</f>
        <v>0.18782309017805859</v>
      </c>
      <c r="AVB42" s="92">
        <f>(AVB33)/(AVB18+AVB23+AVB26-AVB27)</f>
        <v>0.15183246073298429</v>
      </c>
      <c r="AVC42" s="146"/>
      <c r="AVD42" s="55"/>
      <c r="AVE42" s="90">
        <f>(AVE33)/(AVE18+AVE23+AVE26-AVE27)</f>
        <v>0.18760757314974183</v>
      </c>
      <c r="AVF42" s="92">
        <f>(AVF33)/(AVF18+AVF23+AVF26-AVF27)</f>
        <v>0.16404886561954624</v>
      </c>
      <c r="AVG42" s="146"/>
      <c r="AVH42" s="90">
        <f>(AVH33)/(AVH18+AVH23+AVH26-AVH27)</f>
        <v>0.17593123209169054</v>
      </c>
      <c r="AVI42" s="92">
        <f>(AVI33)/(AVI18+AVI23+AVI26-AVI27)</f>
        <v>0.15061295971978983</v>
      </c>
      <c r="AVJ42" s="146"/>
      <c r="AVK42" s="90">
        <f>(AVK33)/(AVK18+AVK23+AVK26-AVK27)</f>
        <v>0.17000572409845449</v>
      </c>
      <c r="AVL42" s="92">
        <f>(AVL33)/(AVL18+AVL23+AVL26-AVL27)</f>
        <v>0.14418066010422698</v>
      </c>
      <c r="AVM42" s="146"/>
      <c r="AVN42" s="90">
        <f>(AVN33)/(AVN18+AVN23+AVN26-AVN27)</f>
        <v>0.15756541524459614</v>
      </c>
      <c r="AVO42" s="92">
        <f>(AVO33)/(AVO18+AVO23+AVO26-AVO27)</f>
        <v>0.13771428571428571</v>
      </c>
      <c r="AVP42" s="146"/>
      <c r="AVQ42" s="90">
        <f>(AVQ33)/(AVQ18+AVQ23+AVQ26-AVQ27)</f>
        <v>0.13977272727272727</v>
      </c>
      <c r="AVR42" s="92">
        <f>(AVR33)/(AVR18+AVR23+AVR26-AVR27)</f>
        <v>0.1264236902050114</v>
      </c>
      <c r="AVS42" s="146"/>
      <c r="AVT42" s="90">
        <f>(AVT33)/(AVT18+AVT23+AVT26-AVT27)</f>
        <v>0.13993174061433447</v>
      </c>
      <c r="AVU42" s="92">
        <f>(AVU33)/(AVU18+AVU23+AVU26-AVU27)</f>
        <v>0.12535450935904707</v>
      </c>
      <c r="AVV42" s="146"/>
      <c r="AVW42" s="55"/>
      <c r="AVX42" s="90">
        <f>(AVX33)/(AVX18+AVX23+AVX26-AVX27)</f>
        <v>0.14033086138049058</v>
      </c>
      <c r="AVY42" s="92">
        <f>(AVY33)/(AVY18+AVY23+AVY26-AVY27)</f>
        <v>0.13114754098360656</v>
      </c>
      <c r="AVZ42" s="146"/>
      <c r="AWA42" s="90">
        <f>(AWA33)/(AWA18+AWA23+AWA26-AWA27)</f>
        <v>0.13969335604770017</v>
      </c>
      <c r="AWB42" s="92">
        <f>(AWB33)/(AWB18+AWB23+AWB26-AWB27)</f>
        <v>0.11492957746478873</v>
      </c>
      <c r="AWC42" s="146"/>
      <c r="AWD42" s="90">
        <f>(AWD33)/(AWD18+AWD23+AWD26-AWD27)</f>
        <v>0.1392978482446206</v>
      </c>
      <c r="AWE42" s="92">
        <f>(AWE33)/(AWE18+AWE23+AWE26-AWE27)</f>
        <v>0.12703766160764474</v>
      </c>
      <c r="AWF42" s="146"/>
      <c r="AWG42" s="90">
        <f>(AWG33)/(AWG18+AWG23+AWG26-AWG27)</f>
        <v>0.13937677053824363</v>
      </c>
      <c r="AWH42" s="92">
        <f>(AWH33)/(AWH18+AWH23+AWH26-AWH27)</f>
        <v>0.12492997198879552</v>
      </c>
      <c r="AWI42" s="146"/>
      <c r="AWJ42" s="12"/>
      <c r="AWK42" s="12"/>
      <c r="AWL42" s="55"/>
      <c r="AWM42" s="12"/>
      <c r="AWN42" s="12"/>
      <c r="AWO42" s="12"/>
      <c r="AWP42" s="12"/>
      <c r="AWQ42" s="12"/>
      <c r="AWR42" s="12"/>
      <c r="AWS42" s="55"/>
      <c r="AWT42" s="12"/>
      <c r="AWU42" s="12"/>
      <c r="AWV42" s="12"/>
      <c r="AWW42" s="12"/>
      <c r="AWX42" s="12"/>
      <c r="AWY42" s="12"/>
      <c r="AWZ42" s="55"/>
      <c r="AXA42" s="12"/>
      <c r="AXB42" s="12"/>
      <c r="AXC42" s="12"/>
      <c r="AXD42" s="12"/>
      <c r="AXE42" s="12"/>
      <c r="AXF42" s="12"/>
      <c r="AXG42" s="55"/>
      <c r="AXH42" s="12"/>
      <c r="AXI42" s="12"/>
      <c r="AXJ42" s="12"/>
      <c r="AXK42" s="12"/>
      <c r="AXL42" s="12"/>
      <c r="AXM42" s="12"/>
      <c r="AXN42" s="55"/>
      <c r="AXO42" s="12"/>
      <c r="AXP42" s="12"/>
      <c r="AXQ42" s="12"/>
      <c r="AXR42" s="12"/>
      <c r="AXS42" s="12"/>
      <c r="AXT42" s="12"/>
      <c r="AXU42" s="55"/>
      <c r="AXV42" s="12"/>
      <c r="AXW42" s="12"/>
      <c r="AXX42" s="12"/>
      <c r="AXY42" s="12"/>
      <c r="AXZ42" s="12"/>
      <c r="AYA42" s="12"/>
      <c r="AYB42" s="55"/>
      <c r="AYC42" s="12"/>
      <c r="AYD42" s="12"/>
      <c r="AYE42" s="12"/>
      <c r="AYF42" s="12"/>
      <c r="AYG42" s="12"/>
      <c r="AYH42" s="12"/>
      <c r="AYI42" s="55"/>
      <c r="AYJ42" s="12"/>
      <c r="AYK42" s="12"/>
      <c r="AYL42" s="12"/>
      <c r="AYM42" s="12"/>
      <c r="AYN42" s="12"/>
      <c r="AYO42" s="12"/>
      <c r="AYP42" s="55"/>
      <c r="AYQ42" s="12"/>
      <c r="AYR42" s="12"/>
      <c r="AYS42" s="12"/>
      <c r="AYT42" s="12"/>
      <c r="AYU42" s="12"/>
      <c r="AYV42" s="12"/>
      <c r="AYW42" s="55"/>
      <c r="AYX42" s="12"/>
      <c r="AYY42" s="12"/>
      <c r="AYZ42" s="12"/>
      <c r="AZA42" s="12"/>
      <c r="AZB42" s="12"/>
      <c r="AZC42" s="12"/>
      <c r="AZD42" s="55"/>
      <c r="AZE42" s="12"/>
      <c r="AZF42" s="12"/>
      <c r="AZG42" s="12"/>
      <c r="AZH42" s="12"/>
      <c r="AZI42" s="12"/>
      <c r="AZJ42" s="12"/>
      <c r="AZK42" s="55"/>
      <c r="AZL42" s="12"/>
      <c r="AZM42" s="12"/>
      <c r="AZN42" s="12"/>
      <c r="AZO42" s="12"/>
      <c r="AZP42" s="12"/>
      <c r="AZQ42" s="12"/>
      <c r="AZR42" s="55"/>
      <c r="AZS42" s="12"/>
      <c r="AZT42" s="12"/>
      <c r="AZU42" s="12"/>
      <c r="AZV42" s="12"/>
      <c r="AZW42" s="12"/>
      <c r="AZX42" s="12"/>
      <c r="AZY42" s="55"/>
      <c r="AZZ42" s="12"/>
      <c r="BAA42" s="12"/>
      <c r="BAB42" s="12"/>
      <c r="BAC42" s="12"/>
      <c r="BAD42" s="12"/>
      <c r="BAE42" s="12"/>
      <c r="BAF42" s="55"/>
      <c r="BAG42" s="12"/>
      <c r="BAH42" s="12"/>
      <c r="BAI42" s="12"/>
      <c r="BAJ42" s="12"/>
      <c r="BAK42" s="12"/>
      <c r="BAL42" s="12"/>
      <c r="BAM42" s="55"/>
      <c r="BAN42" s="12"/>
      <c r="BAO42" s="12"/>
      <c r="BAP42" s="12"/>
      <c r="BAQ42" s="12"/>
      <c r="BAR42" s="12"/>
      <c r="BAS42" s="12"/>
      <c r="BAT42" s="55"/>
    </row>
    <row r="43" spans="1:1398">
      <c r="A43" t="s">
        <v>911</v>
      </c>
      <c r="B43" t="s">
        <v>913</v>
      </c>
      <c r="D43" s="22" t="s">
        <v>29</v>
      </c>
      <c r="E43" s="20"/>
      <c r="F43" s="91">
        <v>0.19894717156806183</v>
      </c>
      <c r="G43" s="91">
        <v>0.18592964824120603</v>
      </c>
      <c r="H43" s="20"/>
      <c r="I43" s="19"/>
      <c r="J43" s="91">
        <f>(J34)/(J39+J34)</f>
        <v>0.15879569346079334</v>
      </c>
      <c r="K43" s="91">
        <f>(K34)/(K39+K34)</f>
        <v>0.17892976588628762</v>
      </c>
      <c r="L43" s="20"/>
      <c r="M43" s="91">
        <f>(M34)/(M39+M34)</f>
        <v>0.1580220336893946</v>
      </c>
      <c r="N43" s="91">
        <f>(N34)/(N39+N34)</f>
        <v>0.15268456375838926</v>
      </c>
      <c r="O43" s="20"/>
      <c r="P43" s="91">
        <f>(P34)/(P39+P34)</f>
        <v>0.15809205474502011</v>
      </c>
      <c r="Q43" s="91">
        <f>(Q34)/(Q39+Q34)</f>
        <v>0.14381270903010032</v>
      </c>
      <c r="R43" s="20"/>
      <c r="S43" s="91">
        <f>(S34)/(S39+S34)</f>
        <v>0.15816213788213665</v>
      </c>
      <c r="T43" s="91">
        <f>(T34)/(T39+T34)</f>
        <v>0.13223140495867769</v>
      </c>
      <c r="U43" s="20"/>
      <c r="V43" s="91">
        <f>(V34)/(V39+V34)</f>
        <v>0.15851348768621937</v>
      </c>
      <c r="W43" s="91">
        <f>(W34)/(W39+W34)</f>
        <v>0.13014827018121911</v>
      </c>
      <c r="X43" s="20"/>
      <c r="Y43" s="91">
        <f>(Y34)/(Y39+Y34)</f>
        <v>0.15886640198011082</v>
      </c>
      <c r="Z43" s="91">
        <f>(Z34)/(Z39+Z34)</f>
        <v>0.15867768595041323</v>
      </c>
      <c r="AA43" s="20"/>
      <c r="AB43" s="19"/>
      <c r="AC43" s="91">
        <f>(AC34)/(AC39+AC34)</f>
        <v>0.15922089123666411</v>
      </c>
      <c r="AD43" s="91">
        <f>(AD34)/(AD39+AD34)</f>
        <v>0.18874172185430463</v>
      </c>
      <c r="AE43" s="20"/>
      <c r="AF43" s="91">
        <f>(AF34)/(AF39+AF34)</f>
        <v>0.15957696602241647</v>
      </c>
      <c r="AG43" s="91">
        <f>(AG34)/(AG39+AG34)</f>
        <v>0.1558872305140962</v>
      </c>
      <c r="AH43" s="20"/>
      <c r="AI43" s="91">
        <f>(AI34)/(AI39+AI34)</f>
        <v>0.15993463699863919</v>
      </c>
      <c r="AJ43" s="91">
        <f>(AJ34)/(AJ39+AJ34)</f>
        <v>0.14925373134328357</v>
      </c>
      <c r="AK43" s="20"/>
      <c r="AL43" s="91">
        <f>(AL34)/(AL39+AL34)</f>
        <v>0.15971984226981062</v>
      </c>
      <c r="AM43" s="91">
        <f>(AM34)/(AM39+AM34)</f>
        <v>0.14144736842105263</v>
      </c>
      <c r="AN43" s="20"/>
      <c r="AO43" s="91">
        <f>(AO34)/(AO39+AO34)</f>
        <v>0.15950562371256174</v>
      </c>
      <c r="AP43" s="91">
        <f>(AP34)/(AP39+AP34)</f>
        <v>0.12664473684210525</v>
      </c>
      <c r="AQ43" s="20"/>
      <c r="AR43" s="91">
        <f>(AR34)/(AR39+AR34)</f>
        <v>0.15929197901168884</v>
      </c>
      <c r="AS43" s="91">
        <f>(AS34)/(AS39+AS34)</f>
        <v>0.13268608414239483</v>
      </c>
      <c r="AT43" s="20"/>
      <c r="AU43" s="19"/>
      <c r="AV43" s="91">
        <f>(AV34)/(AV39+AV34)</f>
        <v>0.16072718489090987</v>
      </c>
      <c r="AW43" s="91">
        <f>(AW34)/(AW39+AW34)</f>
        <v>0.14790996784565916</v>
      </c>
      <c r="AX43" s="20"/>
      <c r="AY43" s="91">
        <f>(AY34)/(AY39+AY34)</f>
        <v>0.16218848804647673</v>
      </c>
      <c r="AZ43" s="91">
        <f>(AZ34)/(AZ39+AZ34)</f>
        <v>0.14012738853503184</v>
      </c>
      <c r="BA43" s="20"/>
      <c r="BB43" s="91">
        <f>(BB34)/(BB39+BB34)</f>
        <v>0.16367660682494037</v>
      </c>
      <c r="BC43" s="91">
        <f>(BC34)/(BC39+BC34)</f>
        <v>0.13001605136436598</v>
      </c>
      <c r="BD43" s="20"/>
      <c r="BE43" s="91">
        <f>(BE34)/(BE39+BE34)</f>
        <v>0.16292914956104559</v>
      </c>
      <c r="BF43" s="91">
        <f>(BF34)/(BF39+BF34)</f>
        <v>0.11858974358974358</v>
      </c>
      <c r="BG43" s="20"/>
      <c r="BH43" s="91">
        <f>(BH34)/(BH39+BH34)</f>
        <v>0.16443095379819059</v>
      </c>
      <c r="BI43" s="91">
        <f>(BI34)/(BI39+BI34)</f>
        <v>0.1032258064516129</v>
      </c>
      <c r="BJ43" s="20"/>
      <c r="BK43" s="91">
        <f>(BK34)/(BK39+BK34)</f>
        <v>0.16596070145424252</v>
      </c>
      <c r="BL43" s="91">
        <f>(BL34)/(BL39+BL34)</f>
        <v>9.2084006462035545E-2</v>
      </c>
      <c r="BM43" s="20"/>
      <c r="BN43" s="19"/>
      <c r="BO43" s="91">
        <f>(BO34)/(BO39+BO34)</f>
        <v>0.16519228618100451</v>
      </c>
      <c r="BP43" s="91">
        <f>(BP34)/(BP39+BP34)</f>
        <v>0.10474631751227496</v>
      </c>
      <c r="BQ43" s="20"/>
      <c r="BR43" s="91">
        <f>(BR34)/(BR39+BR34)</f>
        <v>0.16673629892102559</v>
      </c>
      <c r="BS43" s="91">
        <f>(BS34)/(BS39+BS34)</f>
        <v>0.10801963993453355</v>
      </c>
      <c r="BT43" s="20"/>
      <c r="BU43" s="91">
        <f>(BU34)/(BU39+BU34)</f>
        <v>0.16673629892102559</v>
      </c>
      <c r="BV43" s="91">
        <f>(BV34)/(BV39+BV34)</f>
        <v>0.10214168039538715</v>
      </c>
      <c r="BW43" s="20"/>
      <c r="BX43" s="91">
        <f>(BX34)/(BX39+BX34)</f>
        <v>0.16673629892102559</v>
      </c>
      <c r="BY43" s="91">
        <f>(BY34)/(BY39+BY34)</f>
        <v>0.11258278145695365</v>
      </c>
      <c r="BZ43" s="20"/>
      <c r="CA43" s="91">
        <f>(CA34)/(CA39+CA34)</f>
        <v>0.16673629892102559</v>
      </c>
      <c r="CB43" s="91">
        <f>(CB34)/(CB39+CB34)</f>
        <v>0.1174496644295302</v>
      </c>
      <c r="CC43" s="20"/>
      <c r="CD43" s="91">
        <f>(CD34)/(CD39+CD34)</f>
        <v>0.16673629892102559</v>
      </c>
      <c r="CE43" s="91">
        <f>(CE34)/(CE39+CE34)</f>
        <v>0.10792580101180438</v>
      </c>
      <c r="CF43" s="20"/>
      <c r="CG43" s="19"/>
      <c r="CH43" s="19"/>
      <c r="CI43" s="91">
        <f>(CI34)/(CI39+CI34)</f>
        <v>0.15788217749294831</v>
      </c>
      <c r="CJ43" s="91">
        <f>(CJ34)/(CJ39+CJ34)</f>
        <v>0.141156462585034</v>
      </c>
      <c r="CK43" s="20"/>
      <c r="CL43" s="19"/>
      <c r="CM43" s="91">
        <f>(CM34)/(CM39+CM34)</f>
        <v>0.15858394505202233</v>
      </c>
      <c r="CN43" s="91">
        <f>(CN34)/(CN39+CN34)</f>
        <v>0.11925042589437819</v>
      </c>
      <c r="CO43" s="20"/>
      <c r="CP43" s="91">
        <f>(CP34)/(CP39+CP34)</f>
        <v>0.15788217749294831</v>
      </c>
      <c r="CQ43" s="91">
        <f>(CQ34)/(CQ39+CQ34)</f>
        <v>0.12136752136752137</v>
      </c>
      <c r="CR43" s="20"/>
      <c r="CS43" s="91">
        <f>(CS34)/(CS39+CS34)</f>
        <v>0.16367660682494037</v>
      </c>
      <c r="CT43" s="91">
        <f>(CT34)/(CT39+CT34)</f>
        <v>0.15807560137457044</v>
      </c>
      <c r="CU43" s="20"/>
      <c r="CV43" s="19"/>
      <c r="CW43" s="91">
        <f>(CW34)/(CW39+CW34)</f>
        <v>0.16145453002200857</v>
      </c>
      <c r="CX43" s="91">
        <f>(CX34)/(CX39+CX34)</f>
        <v>0.11076923076923077</v>
      </c>
      <c r="CY43" s="20"/>
      <c r="CZ43" s="91">
        <f>(CZ34)/(CZ39+CZ34)</f>
        <v>0.16036596429428895</v>
      </c>
      <c r="DA43" s="91">
        <f>(DA34)/(DA39+DA34)</f>
        <v>0.1391304347826087</v>
      </c>
      <c r="DB43" s="20"/>
      <c r="DC43" s="91">
        <f>(DC34)/(DC39+DC34)</f>
        <v>0.16072718489090987</v>
      </c>
      <c r="DD43" s="91">
        <f>(DD34)/(DD39+DD34)</f>
        <v>0.12784588441330999</v>
      </c>
      <c r="DE43" s="20"/>
      <c r="DF43" s="91">
        <f>(DF34)/(DF39+DF34)</f>
        <v>0.13484830913705173</v>
      </c>
      <c r="DG43" s="91">
        <f>(DG34)/(DG39+DG34)</f>
        <v>0.13532513181019332</v>
      </c>
      <c r="DH43" s="20"/>
      <c r="DI43" s="91">
        <f>(DI34)/(DI39+DI34)</f>
        <v>0.13548085902515306</v>
      </c>
      <c r="DJ43" s="91">
        <f>(DJ34)/(DJ39+DJ34)</f>
        <v>0.13074204946996468</v>
      </c>
      <c r="DK43" s="20"/>
      <c r="DL43" s="19"/>
      <c r="DM43" s="19"/>
      <c r="DN43" s="91">
        <f>(DN34)/(DN39+DN34)</f>
        <v>0.13611937124380596</v>
      </c>
      <c r="DO43" s="91">
        <f>(DO34)/(DO39+DO34)</f>
        <v>0.12966252220248667</v>
      </c>
      <c r="DP43" s="20"/>
      <c r="DQ43" s="91">
        <f>(DQ34)/(DQ39+DQ34)</f>
        <v>0.13611937124380596</v>
      </c>
      <c r="DR43" s="91">
        <f>(DR34)/(DR39+DR34)</f>
        <v>0.11942959001782531</v>
      </c>
      <c r="DS43" s="20"/>
      <c r="DT43" s="91">
        <f>(DT34)/(DT39+DT34)</f>
        <v>0.1363764645027305</v>
      </c>
      <c r="DU43" s="91">
        <f>(DU34)/(DU39+DU34)</f>
        <v>0.10714285714285714</v>
      </c>
      <c r="DV43" s="20"/>
      <c r="DW43" s="91">
        <f>(DW34)/(DW39+DW34)</f>
        <v>0.13702346663889658</v>
      </c>
      <c r="DX43" s="91">
        <f>(DX34)/(DX39+DX34)</f>
        <v>0.1001788908765653</v>
      </c>
      <c r="DY43" s="20"/>
      <c r="DZ43" s="91">
        <f>(DZ34)/(DZ39+DZ34)</f>
        <v>0.13754550531225013</v>
      </c>
      <c r="EA43" s="91">
        <f>(EA34)/(EA39+EA34)</f>
        <v>9.4306049822064059E-2</v>
      </c>
      <c r="EB43" s="20"/>
      <c r="EC43" s="91">
        <f>(EC34)/(EC39+EC34)</f>
        <v>0.13820367416906665</v>
      </c>
      <c r="ED43" s="91">
        <f>(ED34)/(ED39+ED34)</f>
        <v>0.10498220640569395</v>
      </c>
      <c r="EE43" s="20"/>
      <c r="EF43" s="19"/>
      <c r="EG43" s="91">
        <f>(EG34)/(EG39+EG34)</f>
        <v>0.13886817211746025</v>
      </c>
      <c r="EH43" s="91">
        <f>(EH34)/(EH39+EH34)</f>
        <v>0.10498220640569395</v>
      </c>
      <c r="EI43" s="20"/>
      <c r="EJ43" s="91">
        <f>(EJ34)/(EJ39+EJ34)</f>
        <v>0.13953909089133137</v>
      </c>
      <c r="EK43" s="91">
        <f>(EK34)/(EK39+EK34)</f>
        <v>9.5323741007194249E-2</v>
      </c>
      <c r="EL43" s="20"/>
      <c r="EM43" s="91">
        <f>(EM34)/(EM39+EM34)</f>
        <v>0.13994476297884775</v>
      </c>
      <c r="EN43" s="91">
        <f>(EN34)/(EN39+EN34)</f>
        <v>7.8853046594982074E-2</v>
      </c>
      <c r="EO43" s="20"/>
      <c r="EP43" s="91">
        <f>(EP34)/(EP39+EP34)</f>
        <v>0.1406261503425901</v>
      </c>
      <c r="EQ43" s="91">
        <f>(EQ34)/(EQ39+EQ34)</f>
        <v>8.7971274685816878E-2</v>
      </c>
      <c r="ER43" s="20"/>
      <c r="ES43" s="91">
        <f>(ES34)/(ES39+ES34)</f>
        <v>0.14131420548581747</v>
      </c>
      <c r="ET43" s="91">
        <f>(ET34)/(ET39+ET34)</f>
        <v>0.48039215686274511</v>
      </c>
      <c r="EU43" s="20"/>
      <c r="EV43" s="91">
        <f>(EV34)/(EV39+EV34)</f>
        <v>0.14200902676201876</v>
      </c>
      <c r="EW43" s="91">
        <f>(EW34)/(EW39+EW34)</f>
        <v>0.15827338129496402</v>
      </c>
      <c r="EX43" s="20"/>
      <c r="EY43" s="91">
        <f>(EY34)/(EY39+EY34)</f>
        <v>0.14485800932715157</v>
      </c>
      <c r="EZ43" s="91">
        <f>(EZ34)/(EZ39+EZ34)</f>
        <v>0.20900900900900901</v>
      </c>
      <c r="FA43" s="20"/>
      <c r="FB43" s="91">
        <f>(FB34)/(FB39+FB34)</f>
        <v>0.14271071446859987</v>
      </c>
      <c r="FC43" s="91">
        <f>(FC34)/(FC39+FC34)</f>
        <v>0.14620938628158844</v>
      </c>
      <c r="FD43" s="20"/>
      <c r="FE43" s="91">
        <f>(FE34)/(FE39+FE34)</f>
        <v>0.14341937089514778</v>
      </c>
      <c r="FF43" s="91">
        <f>(FF34)/(FF39+FF34)</f>
        <v>0.14801444043321299</v>
      </c>
      <c r="FG43" s="20"/>
      <c r="FH43" s="91">
        <f>(FH34)/(FH39+FH34)</f>
        <v>0.13793965221356627</v>
      </c>
      <c r="FI43" s="91">
        <f>(FI34)/(FI39+FI34)</f>
        <v>0.17509025270758122</v>
      </c>
      <c r="FJ43" s="20"/>
      <c r="FK43" s="19"/>
      <c r="FL43" s="19"/>
      <c r="FM43" s="19"/>
      <c r="FN43" s="19"/>
      <c r="FO43" s="91">
        <f>(FO34)/(FO39+FO34)</f>
        <v>0.33521846445188686</v>
      </c>
      <c r="FP43" s="91">
        <f>(FP34)/(FP39+FP34)</f>
        <v>0.30586080586080588</v>
      </c>
      <c r="FQ43" s="20"/>
      <c r="FR43" s="91">
        <f>(FR34)/(FR39+FR34)</f>
        <v>0.328951298067792</v>
      </c>
      <c r="FS43" s="91">
        <f>(FS34)/(FS39+FS34)</f>
        <v>0.32347504621072087</v>
      </c>
      <c r="FT43" s="20"/>
      <c r="FU43" s="91">
        <f>(FU34)/(FU39+FU34)</f>
        <v>0.33405765237292578</v>
      </c>
      <c r="FV43" s="91">
        <f>(FV34)/(FV39+FV34)</f>
        <v>0.34011090573012936</v>
      </c>
      <c r="FW43" s="20"/>
      <c r="FX43" s="19"/>
      <c r="FY43" s="91">
        <f>(FY34)/(FY39+FY34)</f>
        <v>0.32811537780068067</v>
      </c>
      <c r="FZ43" s="91">
        <f>(FZ34)/(FZ39+FZ34)</f>
        <v>0.28224299065420561</v>
      </c>
      <c r="GA43" s="20"/>
      <c r="GB43" s="91">
        <f>(GB34)/(GB39+GB34)</f>
        <v>0.32432423205569505</v>
      </c>
      <c r="GC43" s="91">
        <f>(GC34)/(GC39+GC34)</f>
        <v>0.29254302103250479</v>
      </c>
      <c r="GD43" s="20"/>
      <c r="GE43" s="19"/>
      <c r="GF43" s="91">
        <f>(GF34)/(GF39+GF34)</f>
        <v>0.29105596989180077</v>
      </c>
      <c r="GG43" s="91">
        <f>(GG34)/(GG39+GG34)</f>
        <v>0.29007633587786258</v>
      </c>
      <c r="GH43" s="20"/>
      <c r="GI43" s="91">
        <f>(GI34)/(GI39+GI34)</f>
        <v>0.28829596395825607</v>
      </c>
      <c r="GJ43" s="91">
        <f>(GJ34)/(GJ39+GJ34)</f>
        <v>0.26011560693641617</v>
      </c>
      <c r="GK43" s="20"/>
      <c r="GL43" s="91">
        <f>(GL34)/(GL39+GL34)</f>
        <v>0.25823991934650842</v>
      </c>
      <c r="GM43" s="91">
        <f>(GM34)/(GM39+GM34)</f>
        <v>0.23333333333333334</v>
      </c>
      <c r="GN43" s="20"/>
      <c r="GO43" s="91">
        <f>(GO34)/(GO39+GO34)</f>
        <v>0.25273369400116358</v>
      </c>
      <c r="GP43" s="91">
        <f>(GP34)/(GP39+GP34)</f>
        <v>0.20436507936507936</v>
      </c>
      <c r="GQ43" s="20"/>
      <c r="GR43" s="91">
        <f>(GR34)/(GR39+GR34)</f>
        <v>0.20343936357090922</v>
      </c>
      <c r="GS43" s="91">
        <f>(GS34)/(GS39+GS34)</f>
        <v>0.2047713717693837</v>
      </c>
      <c r="GT43" s="20"/>
      <c r="GU43" s="91">
        <f>(GU34)/(GU39+GU34)</f>
        <v>0.20103211636647908</v>
      </c>
      <c r="GV43" s="91">
        <f>(GV34)/(GV39+GV34)</f>
        <v>0.22465208747514911</v>
      </c>
      <c r="GW43" s="20"/>
      <c r="GX43" s="19"/>
      <c r="GY43" s="91">
        <f>(GY34)/(GY39+GY34)</f>
        <v>0.19969653073294877</v>
      </c>
      <c r="GZ43" s="91">
        <f>(GZ34)/(GZ39+GZ34)</f>
        <v>0.22469635627530365</v>
      </c>
      <c r="HA43" s="20"/>
      <c r="HB43" s="91">
        <f>(HB34)/(HB39+HB34)</f>
        <v>0.1983785742859622</v>
      </c>
      <c r="HC43" s="91">
        <f>(HC34)/(HC39+HC34)</f>
        <v>0.20449897750511248</v>
      </c>
      <c r="HD43" s="20"/>
      <c r="HE43" s="91">
        <f>(HE34)/(HE39+HE34)</f>
        <v>0.18526468235840882</v>
      </c>
      <c r="HF43" s="91">
        <f>(HF34)/(HF39+HF34)</f>
        <v>0.18997912317327767</v>
      </c>
      <c r="HG43" s="20"/>
      <c r="HH43" s="91">
        <f>(HH34)/(HH39+HH34)</f>
        <v>0.18526468235840882</v>
      </c>
      <c r="HI43" s="91">
        <f>(HI34)/(HI39+HI34)</f>
        <v>0.16559139784946236</v>
      </c>
      <c r="HJ43" s="20"/>
      <c r="HK43" s="91">
        <f>(HK34)/(HK39+HK34)</f>
        <v>0.184022436015399</v>
      </c>
      <c r="HL43" s="91">
        <f>(HL34)/(HL39+HL34)</f>
        <v>0.15301724137931033</v>
      </c>
      <c r="HM43" s="20"/>
      <c r="HN43" s="91">
        <f>(HN34)/(HN39+HN34)</f>
        <v>0.18497652383660337</v>
      </c>
      <c r="HO43" s="91">
        <f>(HO34)/(HO39+HO34)</f>
        <v>0.14628820960698691</v>
      </c>
      <c r="HP43" s="20"/>
      <c r="HQ43" s="19"/>
      <c r="HR43" s="91">
        <f>(HR34)/(HR39+HR34)</f>
        <v>0.18594055639789581</v>
      </c>
      <c r="HS43" s="91">
        <f>(HS34)/(HS39+HS34)</f>
        <v>0.14377682403433475</v>
      </c>
      <c r="HT43" s="20"/>
      <c r="HU43" s="91">
        <f>(HU34)/(HU39+HU34)</f>
        <v>0.18889390207308357</v>
      </c>
      <c r="HV43" s="91">
        <f>(HV34)/(HV39+HV34)</f>
        <v>0.14902807775377969</v>
      </c>
      <c r="HW43" s="20"/>
      <c r="HX43" s="91">
        <f>(HX34)/(HX39+HX34)</f>
        <v>0.1699125629950827</v>
      </c>
      <c r="HY43" s="91">
        <f>(HY34)/(HY39+HY34)</f>
        <v>0.1517094017094017</v>
      </c>
      <c r="HZ43" s="20"/>
      <c r="IA43" s="91">
        <f>(IA34)/(IA39+IA34)</f>
        <v>0.17036092845630046</v>
      </c>
      <c r="IB43" s="91">
        <f>(IB34)/(IB39+IB34)</f>
        <v>0.13829787234042554</v>
      </c>
      <c r="IC43" s="20"/>
      <c r="ID43" s="91">
        <f>(ID34)/(ID39+ID34)</f>
        <v>0.17045088565383076</v>
      </c>
      <c r="IE43" s="91">
        <f>(IE34)/(IE39+IE34)</f>
        <v>0.13894736842105262</v>
      </c>
      <c r="IF43" s="20"/>
      <c r="IG43" s="91">
        <f>(IG34)/(IG39+IG34)</f>
        <v>0.17054093790335179</v>
      </c>
      <c r="IH43" s="91">
        <f>(IH34)/(IH39+IH34)</f>
        <v>0.13485477178423236</v>
      </c>
      <c r="II43" s="20"/>
      <c r="IJ43" s="19"/>
      <c r="IK43" s="91">
        <f>(IK34)/(IK39+IK34)</f>
        <v>0.16454270896534332</v>
      </c>
      <c r="IL43" s="91">
        <f>(IL34)/(IL39+IL34)</f>
        <v>0.14784394250513347</v>
      </c>
      <c r="IM43" s="20"/>
      <c r="IN43" s="91">
        <f>(IN34)/(IN39+IN34)</f>
        <v>0.16462662508140352</v>
      </c>
      <c r="IO43" s="91">
        <f>(IO34)/(IO39+IO34)</f>
        <v>0.14198782961460446</v>
      </c>
      <c r="IP43" s="20"/>
      <c r="IQ43" s="91">
        <f>(IQ34)/(IQ39+IQ34)</f>
        <v>0.16471062683489807</v>
      </c>
      <c r="IR43" s="91">
        <f>(IR34)/(IR39+IR34)</f>
        <v>0.15461847389558234</v>
      </c>
      <c r="IS43" s="20"/>
      <c r="IT43" s="91">
        <f>(IT34)/(IT39+IT34)</f>
        <v>0.16479471435698492</v>
      </c>
      <c r="IU43" s="91">
        <f>(IU34)/(IU39+IU34)</f>
        <v>0.1388888888888889</v>
      </c>
      <c r="IV43" s="20"/>
      <c r="IW43" s="91">
        <f>(IW34)/(IW39+IW34)</f>
        <v>0.16445887835582668</v>
      </c>
      <c r="IX43" s="91">
        <f>(IX34)/(IX39+IX34)</f>
        <v>0.14785992217898833</v>
      </c>
      <c r="IY43" s="20"/>
      <c r="IZ43" s="91">
        <f>(IZ34)/(IZ39+IZ34)</f>
        <v>0.16454270896534332</v>
      </c>
      <c r="JA43" s="91">
        <f>(JA34)/(JA39+JA34)</f>
        <v>0.15891472868217055</v>
      </c>
      <c r="JB43" s="20"/>
      <c r="JC43" s="19"/>
      <c r="JD43" s="91">
        <f>(JD34)/(JD39+JD34)</f>
        <v>0.16454270896534332</v>
      </c>
      <c r="JE43" s="91">
        <f>(JE34)/(JE39+JE34)</f>
        <v>0.15891472868217055</v>
      </c>
      <c r="JF43" s="20"/>
      <c r="JG43" s="91">
        <f>(JG34)/(JG39+JG34)</f>
        <v>0.16538573960589795</v>
      </c>
      <c r="JH43" s="91">
        <f>(JH34)/(JH39+JH34)</f>
        <v>0.15517241379310345</v>
      </c>
      <c r="JI43" s="20"/>
      <c r="JJ43" s="91">
        <f>(JJ34)/(JJ39+JJ34)</f>
        <v>0.16547051803071272</v>
      </c>
      <c r="JK43" s="91">
        <f>(JK34)/(JK39+JK34)</f>
        <v>0.14857142857142858</v>
      </c>
      <c r="JL43" s="20"/>
      <c r="JM43" s="91">
        <f>(JM34)/(JM39+JM34)</f>
        <v>0.16555538341668322</v>
      </c>
      <c r="JN43" s="91">
        <f>(JN34)/(JN39+JN34)</f>
        <v>0.15428571428571428</v>
      </c>
      <c r="JO43" s="20"/>
      <c r="JP43" s="91">
        <f>(JP34)/(JP39+JP34)</f>
        <v>0.16564033589767821</v>
      </c>
      <c r="JQ43" s="91">
        <f>(JQ34)/(JQ39+JQ34)</f>
        <v>0.14583333333333334</v>
      </c>
      <c r="JR43" s="20"/>
      <c r="JS43" s="91">
        <f>(JS34)/(JS39+JS34)</f>
        <v>0.16572537560784145</v>
      </c>
      <c r="JT43" s="91">
        <f>(JT34)/(JT39+JT34)</f>
        <v>0.14473684210526316</v>
      </c>
      <c r="JU43" s="20"/>
      <c r="JV43" s="19"/>
      <c r="JW43" s="91">
        <f>(JW34)/(JW39+JW34)</f>
        <v>0.16496314723290817</v>
      </c>
      <c r="JX43" s="91">
        <f>(JX34)/(JX39+JX34)</f>
        <v>0.15254237288135594</v>
      </c>
      <c r="JY43" s="20"/>
      <c r="JZ43" s="91">
        <f>(JZ34)/(JZ39+JZ34)</f>
        <v>0.16420789826162605</v>
      </c>
      <c r="KA43" s="91">
        <f>(KA34)/(KA39+KA34)</f>
        <v>0.15168539325842698</v>
      </c>
      <c r="KB43" s="20"/>
      <c r="KC43" s="91">
        <f>(KC34)/(KC39+KC34)</f>
        <v>0.15299620110432657</v>
      </c>
      <c r="KD43" s="91">
        <f>(KD34)/(KD39+KD34)</f>
        <v>0.1544256120527307</v>
      </c>
      <c r="KE43" s="20"/>
      <c r="KF43" s="91">
        <f>(KF34)/(KF39+KF34)</f>
        <v>0.15231039640303767</v>
      </c>
      <c r="KG43" s="91">
        <f>(KG34)/(KG39+KG34)</f>
        <v>0.13282732447817835</v>
      </c>
      <c r="KH43" s="20"/>
      <c r="KI43" s="91">
        <f>(KI34)/(KI39+KI34)</f>
        <v>0.15163071249755497</v>
      </c>
      <c r="KJ43" s="91">
        <f>(KJ34)/(KJ39+KJ34)</f>
        <v>0.12571428571428572</v>
      </c>
      <c r="KK43" s="20"/>
      <c r="KL43" s="91">
        <f>(KL34)/(KL39+KL34)</f>
        <v>0.15095706780991486</v>
      </c>
      <c r="KM43" s="91">
        <f>(KM34)/(KM39+KM34)</f>
        <v>0.12595419847328243</v>
      </c>
      <c r="KN43" s="20"/>
      <c r="KO43" s="19"/>
      <c r="KP43" s="91">
        <f>(KP34)/(KP39+KP34)</f>
        <v>0.15763252539750358</v>
      </c>
      <c r="KQ43" s="91">
        <f>(KQ34)/(KQ39+KQ34)</f>
        <v>0.12571428571428572</v>
      </c>
      <c r="KR43" s="20"/>
      <c r="KS43" s="91">
        <f>(KS34)/(KS39+KS34)</f>
        <v>0.1499209916374071</v>
      </c>
      <c r="KT43" s="91">
        <f>(KT34)/(KT39+KT34)</f>
        <v>0.12595419847328243</v>
      </c>
      <c r="KU43" s="20"/>
      <c r="KV43" s="91">
        <f>(KV34)/(KV39+KV34)</f>
        <v>0.15065958767484045</v>
      </c>
      <c r="KW43" s="91">
        <f>(KW34)/(KW39+KW34)</f>
        <v>0.10687022900763359</v>
      </c>
      <c r="KX43" s="20"/>
      <c r="KY43" s="91">
        <f>(KY34)/(KY39+KY34)</f>
        <v>0.15140549723079344</v>
      </c>
      <c r="KZ43" s="91">
        <f>(KZ34)/(KZ39+KZ34)</f>
        <v>0.17045454545454544</v>
      </c>
      <c r="LA43" s="20"/>
      <c r="LB43" s="91">
        <f>(LB34)/(LB39+LB34)</f>
        <v>0.15215882947255663</v>
      </c>
      <c r="LC43" s="91">
        <f>(LC34)/(LC39+LC34)</f>
        <v>0.18441064638783269</v>
      </c>
      <c r="LD43" s="20"/>
      <c r="LE43" s="91">
        <f>(LE34)/(LE39+LE34)</f>
        <v>0.15291969575097333</v>
      </c>
      <c r="LF43" s="91">
        <f>(LF34)/(LF39+LF34)</f>
        <v>0.16129032258064516</v>
      </c>
      <c r="LG43" s="20"/>
      <c r="LH43" s="91">
        <f>(LH34)/(LH39+LH34)</f>
        <v>0.15446448706977778</v>
      </c>
      <c r="LI43" s="91">
        <f>(LI34)/(LI39+LI34)</f>
        <v>0.18371212121212122</v>
      </c>
      <c r="LJ43" s="20"/>
      <c r="LK43" s="91">
        <f>(LK34)/(LK39+LK34)</f>
        <v>0.15524864623180487</v>
      </c>
      <c r="LL43" s="91">
        <f>(LL34)/(LL39+LL34)</f>
        <v>0.16287878787878787</v>
      </c>
      <c r="LM43" s="20"/>
      <c r="LN43" s="19"/>
      <c r="LO43" s="19"/>
      <c r="LP43" s="19"/>
      <c r="LQ43" s="19"/>
      <c r="LR43" s="19"/>
      <c r="LS43" s="19"/>
      <c r="LT43" s="91">
        <f>(LT34)/(LT39+LT34)</f>
        <v>0.17426976611254691</v>
      </c>
      <c r="LU43" s="91">
        <f>(LU34)/(LU39+LU34)</f>
        <v>0.19391634980988592</v>
      </c>
      <c r="LV43" s="20"/>
      <c r="LW43" s="91">
        <f>(LW34)/(LW39+LW34)</f>
        <v>0.22716389511570365</v>
      </c>
      <c r="LX43" s="91">
        <f>(LX34)/(LX39+LX34)</f>
        <v>0.23461538461538461</v>
      </c>
      <c r="LY43" s="20"/>
      <c r="LZ43" s="91">
        <f>(LZ34)/(LZ39+LZ34)</f>
        <v>0.22962007063113371</v>
      </c>
      <c r="MA43" s="91">
        <f>(MA34)/(MA39+MA34)</f>
        <v>0.55038759689922478</v>
      </c>
      <c r="MB43" s="20"/>
      <c r="MC43" s="91">
        <f>(MC34)/(MC39+MC34)</f>
        <v>0.223930222626053</v>
      </c>
      <c r="MD43" s="91">
        <f>(MD34)/(MD39+MD34)</f>
        <v>0.21456692913385828</v>
      </c>
      <c r="ME43" s="20"/>
      <c r="MF43" s="91">
        <f>(MF34)/(MF39+MF34)</f>
        <v>0.22113216839727651</v>
      </c>
      <c r="MG43" s="91">
        <f>(MG34)/(MG39+MG34)</f>
        <v>0.20992366412213739</v>
      </c>
      <c r="MH43" s="20"/>
      <c r="MI43" s="91">
        <f>(MI34)/(MI39+MI34)</f>
        <v>0.22044354652399323</v>
      </c>
      <c r="MJ43" s="91">
        <f>(MJ34)/(MJ39+MJ34)</f>
        <v>0.17988394584139264</v>
      </c>
      <c r="MK43" s="20"/>
      <c r="ML43" s="19"/>
      <c r="MM43" s="91">
        <f>(MM34)/(MM39+MM34)</f>
        <v>0.2020717094511047</v>
      </c>
      <c r="MN43" s="91">
        <f>(MN34)/(MN39+MN34)</f>
        <v>0.18426103646833014</v>
      </c>
      <c r="MO43" s="20"/>
      <c r="MP43" s="91">
        <f>(MP34)/(MP39+MP34)</f>
        <v>0.17607586756981847</v>
      </c>
      <c r="MQ43" s="91">
        <f>(MQ34)/(MQ39+MQ34)</f>
        <v>0.15858208955223882</v>
      </c>
      <c r="MR43" s="20"/>
      <c r="MS43" s="91">
        <f>(MS34)/(MS39+MS34)</f>
        <v>0.16814245595242877</v>
      </c>
      <c r="MT43" s="91">
        <f>(MT34)/(MT39+MT34)</f>
        <v>0.17472118959107807</v>
      </c>
      <c r="MU43" s="20"/>
      <c r="MV43" s="91">
        <f>(MV34)/(MV39+MV34)</f>
        <v>0.16902287520009193</v>
      </c>
      <c r="MW43" s="91">
        <f>(MW34)/(MW39+MW34)</f>
        <v>0.63314711359404097</v>
      </c>
      <c r="MX43" s="20"/>
      <c r="MY43" s="91">
        <f>(MY34)/(MY39+MY34)</f>
        <v>0.1699125629950827</v>
      </c>
      <c r="MZ43" s="91">
        <f>(MZ34)/(MZ39+MZ34)</f>
        <v>0.20186915887850468</v>
      </c>
      <c r="NA43" s="20"/>
      <c r="NB43" s="91">
        <f>(NB34)/(NB39+NB34)</f>
        <v>0.1693776299220025</v>
      </c>
      <c r="NC43" s="91">
        <f>(NC34)/(NC39+NC34)</f>
        <v>0.18821292775665399</v>
      </c>
      <c r="ND43" s="20"/>
      <c r="NE43" s="19"/>
      <c r="NF43" s="91">
        <f>(NF34)/(NF39+NF34)</f>
        <v>0.16572537560784145</v>
      </c>
      <c r="NG43" s="91">
        <f>(NG34)/(NG39+NG34)</f>
        <v>0.16159695817490494</v>
      </c>
      <c r="NH43" s="20"/>
      <c r="NI43" s="91">
        <f>(NI34)/(NI39+NI34)</f>
        <v>0.16479471435698492</v>
      </c>
      <c r="NJ43" s="91">
        <f>(NJ34)/(NJ39+NJ34)</f>
        <v>0.15708812260536398</v>
      </c>
      <c r="NK43" s="20"/>
      <c r="NL43" s="91">
        <f>(NL34)/(NL39+NL34)</f>
        <v>0.13998715617842064</v>
      </c>
      <c r="NM43" s="91">
        <f>(NM34)/(NM39+NM34)</f>
        <v>0.12815533980582525</v>
      </c>
      <c r="NN43" s="20"/>
      <c r="NO43" s="91">
        <f>(NO34)/(NO39+NO34)</f>
        <v>0.14071179059271324</v>
      </c>
      <c r="NP43" s="91">
        <f>(NP34)/(NP39+NP34)</f>
        <v>0.1218568665377176</v>
      </c>
      <c r="NQ43" s="20"/>
      <c r="NR43" s="91">
        <f>(NR34)/(NR39+NR34)</f>
        <v>0.14144396608880913</v>
      </c>
      <c r="NS43" s="91">
        <f>(NS34)/(NS39+NS34)</f>
        <v>0.11583011583011583</v>
      </c>
      <c r="NT43" s="20"/>
      <c r="NU43" s="91">
        <f>(NU34)/(NU39+NU34)</f>
        <v>0.14027611248601182</v>
      </c>
      <c r="NV43" s="91">
        <f>(NV34)/(NV39+NV34)</f>
        <v>0.11821705426356589</v>
      </c>
      <c r="NW43" s="20"/>
      <c r="NX43" s="19"/>
      <c r="NY43" s="91">
        <f>(NY34)/(NY39+NY34)</f>
        <v>0.14263142862134956</v>
      </c>
      <c r="NZ43" s="91">
        <f>(NZ34)/(NZ39+NZ34)</f>
        <v>0.16342412451361868</v>
      </c>
      <c r="OA43" s="20"/>
      <c r="OB43" s="91">
        <f>(OB34)/(OB39+OB34)</f>
        <v>0.14414409220032715</v>
      </c>
      <c r="OC43" s="91">
        <f>(OC34)/(OC39+OC34)</f>
        <v>0.16216216216216217</v>
      </c>
      <c r="OD43" s="20"/>
      <c r="OE43" s="91">
        <f>(OE34)/(OE39+OE34)</f>
        <v>0.14568918450843193</v>
      </c>
      <c r="OF43" s="91">
        <f>(OF34)/(OF39+OF34)</f>
        <v>0.14450867052023122</v>
      </c>
      <c r="OG43" s="20"/>
      <c r="OH43" s="91">
        <f>(OH34)/(OH39+OH34)</f>
        <v>0.14522218995062447</v>
      </c>
      <c r="OI43" s="91">
        <f>(OI34)/(OI39+OI34)</f>
        <v>0.1718146718146718</v>
      </c>
      <c r="OJ43" s="20"/>
      <c r="OK43" s="91">
        <f>(OK34)/(OK39+OK34)</f>
        <v>0.14475817965141508</v>
      </c>
      <c r="OL43" s="91">
        <f>(OL34)/(OL39+OL34)</f>
        <v>0.18871595330739299</v>
      </c>
      <c r="OM43" s="20"/>
      <c r="ON43" s="91">
        <f>(ON34)/(ON39+ON34)</f>
        <v>0.14263142862134956</v>
      </c>
      <c r="OO43" s="91">
        <f>(OO34)/(OO39+OO34)</f>
        <v>0.17399999999999999</v>
      </c>
      <c r="OP43" s="20"/>
      <c r="OQ43" s="19"/>
      <c r="OR43" s="91">
        <f>(OR34)/(OR39+OR34)</f>
        <v>0.14300661030180292</v>
      </c>
      <c r="OS43" s="91">
        <f>(OS34)/(OS39+OS34)</f>
        <v>0.18864097363083165</v>
      </c>
      <c r="OT43" s="20"/>
      <c r="OU43" s="91">
        <f>(OU34)/(OU39+OU34)</f>
        <v>0.14361102379760324</v>
      </c>
      <c r="OV43" s="91">
        <f>(OV34)/(OV39+OV34)</f>
        <v>0.15384615384615385</v>
      </c>
      <c r="OW43" s="20"/>
      <c r="OX43" s="91">
        <f>(OX34)/(OX39+OX34)</f>
        <v>0.14437376346127437</v>
      </c>
      <c r="OY43" s="91">
        <f>(OY34)/(OY39+OY34)</f>
        <v>0.15289256198347106</v>
      </c>
      <c r="OZ43" s="20"/>
      <c r="PA43" s="91">
        <f>(PA34)/(PA39+PA34)</f>
        <v>0.14514464843516833</v>
      </c>
      <c r="PB43" s="91">
        <f>(PB34)/(PB39+PB34)</f>
        <v>0.17148760330578514</v>
      </c>
      <c r="PC43" s="20"/>
      <c r="PD43" s="91">
        <f>(PD34)/(PD39+PD34)</f>
        <v>0.14414409220032715</v>
      </c>
      <c r="PE43" s="91">
        <f>(PE34)/(PE39+PE34)</f>
        <v>0.15734989648033126</v>
      </c>
      <c r="PF43" s="20"/>
      <c r="PG43" s="91">
        <f>(PG34)/(PG39+PG34)</f>
        <v>0.14315723621355553</v>
      </c>
      <c r="PH43" s="91">
        <f>(PH34)/(PH39+PH34)</f>
        <v>0.18672199170124482</v>
      </c>
      <c r="PI43" s="20"/>
      <c r="PJ43" s="19"/>
      <c r="PK43" s="91">
        <f>(PK34)/(PK39+PK34)</f>
        <v>0.14790880978150539</v>
      </c>
      <c r="PL43" s="91">
        <f>(PL34)/(PL39+PL34)</f>
        <v>0.18724279835390947</v>
      </c>
      <c r="PM43" s="20"/>
      <c r="PN43" s="91">
        <f>(PN34)/(PN39+PN34)</f>
        <v>0.14937177963778836</v>
      </c>
      <c r="PO43" s="91">
        <f>(PO34)/(PO39+PO34)</f>
        <v>0.17731958762886599</v>
      </c>
      <c r="PP43" s="20"/>
      <c r="PQ43" s="91">
        <f>(PQ34)/(PQ39+PQ34)</f>
        <v>0.15103162149059149</v>
      </c>
      <c r="PR43" s="91">
        <f>(PR34)/(PR39+PR34)</f>
        <v>0.17148760330578514</v>
      </c>
      <c r="PS43" s="20"/>
      <c r="PT43" s="91">
        <f>(PT34)/(PT39+PT34)</f>
        <v>0.15272876669229965</v>
      </c>
      <c r="PU43" s="91">
        <f>(PU34)/(PU39+PU34)</f>
        <v>0.18012422360248448</v>
      </c>
      <c r="PV43" s="20"/>
      <c r="PW43" s="91">
        <f>(PW34)/(PW39+PW34)</f>
        <v>0.15247176746988156</v>
      </c>
      <c r="PX43" s="91">
        <f>(PX34)/(PX39+PX34)</f>
        <v>0.19547325102880658</v>
      </c>
      <c r="PY43" s="20"/>
      <c r="PZ43" s="91">
        <f>(PZ34)/(PZ39+PZ34)</f>
        <v>0.15221563170819047</v>
      </c>
      <c r="QA43" s="91">
        <f>(QA34)/(QA39+QA34)</f>
        <v>0.19057377049180327</v>
      </c>
      <c r="QB43" s="20"/>
      <c r="QC43" s="19"/>
      <c r="QD43" s="91">
        <f>(QD34)/(QD39+QD34)</f>
        <v>0.15153679142816984</v>
      </c>
      <c r="QE43" s="91">
        <f>(QE34)/(QE39+QE34)</f>
        <v>0.15031315240083507</v>
      </c>
      <c r="QF43" s="20"/>
      <c r="QG43" s="91">
        <f>(QG34)/(QG39+QG34)</f>
        <v>0.15307278304688313</v>
      </c>
      <c r="QH43" s="91">
        <f>(QH34)/(QH39+QH34)</f>
        <v>0.14705882352941177</v>
      </c>
      <c r="QI43" s="20"/>
      <c r="QJ43" s="91">
        <f>(QJ34)/(QJ39+QJ34)</f>
        <v>0.15196035506296765</v>
      </c>
      <c r="QK43" s="91">
        <f>(QK34)/(QK39+QK34)</f>
        <v>0.13235294117647059</v>
      </c>
      <c r="QL43" s="20"/>
      <c r="QM43" s="91">
        <f>(QM34)/(QM39+QM34)</f>
        <v>0.15170593321904818</v>
      </c>
      <c r="QN43" s="91">
        <f>(QN34)/(QN39+QN34)</f>
        <v>0.13235294117647059</v>
      </c>
      <c r="QO43" s="20"/>
      <c r="QP43" s="91">
        <f>(QP34)/(QP39+QP34)</f>
        <v>0.15145236189011788</v>
      </c>
      <c r="QQ43" s="91">
        <f>(QQ34)/(QQ39+QQ34)</f>
        <v>0.12863070539419086</v>
      </c>
      <c r="QR43" s="20"/>
      <c r="QS43" s="91">
        <f>(QS34)/(QS39+QS34)</f>
        <v>0.15119963681847234</v>
      </c>
      <c r="QT43" s="91">
        <f>(QT34)/(QT39+QT34)</f>
        <v>0.11618257261410789</v>
      </c>
      <c r="QU43" s="20"/>
      <c r="QV43" s="19"/>
      <c r="QW43" s="91">
        <f>(QW34)/(QW39+QW34)</f>
        <v>0.15028015037783246</v>
      </c>
      <c r="QX43" s="91">
        <f>(QX34)/(QX39+QX34)</f>
        <v>0.14345114345114346</v>
      </c>
      <c r="QY43" s="20"/>
      <c r="QZ43" s="91">
        <f>(QZ34)/(QZ39+QZ34)</f>
        <v>0.15011417120934042</v>
      </c>
      <c r="RA43" s="91">
        <f>(RA34)/(RA39+RA34)</f>
        <v>0.13485477178423236</v>
      </c>
      <c r="RB43" s="20"/>
      <c r="RC43" s="19"/>
      <c r="RD43" s="91">
        <f>(RD34)/(RD39+RD34)</f>
        <v>0.15196035506296765</v>
      </c>
      <c r="RE43" s="91">
        <f>(RE34)/(RE39+RE34)</f>
        <v>0.17427385892116182</v>
      </c>
      <c r="RF43" s="20"/>
      <c r="RG43" s="91">
        <f>(RG34)/(RG39+RG34)</f>
        <v>0.15086397915059807</v>
      </c>
      <c r="RH43" s="91">
        <f>(RH34)/(RH39+RH34)</f>
        <v>0.16096579476861167</v>
      </c>
      <c r="RI43" s="20"/>
      <c r="RJ43" s="91">
        <f>(RJ34)/(RJ39+RJ34)</f>
        <v>0.15255733772189942</v>
      </c>
      <c r="RK43" s="91">
        <f>(RK34)/(RK39+RK34)</f>
        <v>0.22292993630573249</v>
      </c>
      <c r="RL43" s="20"/>
      <c r="RM43" s="19"/>
      <c r="RN43" s="91">
        <f>(RN34)/(RN39+RN34)</f>
        <v>0.15298663374904262</v>
      </c>
      <c r="RO43" s="91">
        <f>(RO34)/(RO39+RO34)</f>
        <v>0.15647482014388489</v>
      </c>
      <c r="RP43" s="20"/>
      <c r="RQ43" s="91">
        <f>(RQ34)/(RQ39+RQ34)</f>
        <v>0.15367855555988844</v>
      </c>
      <c r="RR43" s="91">
        <f>(RR34)/(RR39+RR34)</f>
        <v>0.17307692307692307</v>
      </c>
      <c r="RS43" s="20"/>
      <c r="RT43" s="91">
        <f>(RT34)/(RT39+RT34)</f>
        <v>0.15376548610651952</v>
      </c>
      <c r="RU43" s="91">
        <f>(RU34)/(RU39+RU34)</f>
        <v>0.16417910447761194</v>
      </c>
      <c r="RV43" s="20"/>
      <c r="RW43" s="91">
        <f>(RW34)/(RW39+RW34)</f>
        <v>0.15350498900808338</v>
      </c>
      <c r="RX43" s="91">
        <f>(RX34)/(RX39+RX34)</f>
        <v>0.16523605150214593</v>
      </c>
      <c r="RY43" s="20"/>
      <c r="RZ43" s="91">
        <f>(RZ34)/(RZ39+RZ34)</f>
        <v>0.15385251505591099</v>
      </c>
      <c r="SA43" s="91">
        <f>(SA34)/(SA39+SA34)</f>
        <v>0.17130620985010706</v>
      </c>
      <c r="SB43" s="20"/>
      <c r="SC43" s="91">
        <f>(SC34)/(SC39+SC34)</f>
        <v>0.15333181407060889</v>
      </c>
      <c r="SD43" s="91">
        <f>(SD34)/(SD39+SD34)</f>
        <v>0.16559139784946236</v>
      </c>
      <c r="SE43" s="20"/>
      <c r="SF43" s="91">
        <f>(SF34)/(SF39+SF34)</f>
        <v>0.15221563170819047</v>
      </c>
      <c r="SG43" s="91">
        <f>(SG34)/(SG39+SG34)</f>
        <v>0.25854700854700857</v>
      </c>
      <c r="SH43" s="20"/>
      <c r="SI43" s="91">
        <f>(SI34)/(SI39+SI34)</f>
        <v>0.15179064578761037</v>
      </c>
      <c r="SJ43" s="91">
        <f>(SJ34)/(SJ39+SJ34)</f>
        <v>0.19745222929936307</v>
      </c>
      <c r="SK43" s="20"/>
      <c r="SL43" s="91">
        <f>(SL34)/(SL39+SL34)</f>
        <v>0.19616393027325077</v>
      </c>
      <c r="SM43" s="91">
        <f>(SM34)/(SM39+SM34)</f>
        <v>0.21153846153846154</v>
      </c>
      <c r="SN43" s="20"/>
      <c r="SO43" s="91">
        <f>(SO34)/(SO39+SO34)</f>
        <v>0.1967046906200525</v>
      </c>
      <c r="SP43" s="91">
        <f>(SP34)/(SP39+SP34)</f>
        <v>0.24307036247334754</v>
      </c>
      <c r="SQ43" s="20"/>
      <c r="SR43" s="19"/>
      <c r="SS43" s="19"/>
      <c r="ST43" s="91">
        <f>(ST34)/(ST39+ST34)</f>
        <v>0.2949438816936325</v>
      </c>
      <c r="SU43" s="91">
        <f>(SU34)/(SU39+SU34)</f>
        <v>0.36518046709129509</v>
      </c>
      <c r="SV43" s="20"/>
      <c r="SW43" s="91">
        <f>(SW34)/(SW39+SW34)</f>
        <v>0.29412032595363291</v>
      </c>
      <c r="SX43" s="91">
        <f>(SX34)/(SX39+SX34)</f>
        <v>0.31759656652360513</v>
      </c>
      <c r="SY43" s="20"/>
      <c r="SZ43" s="91">
        <f>(SZ34)/(SZ39+SZ34)</f>
        <v>0.29362839640439714</v>
      </c>
      <c r="TA43" s="91">
        <f>(TA34)/(TA39+TA34)</f>
        <v>0.22912205567451821</v>
      </c>
      <c r="TB43" s="20"/>
      <c r="TC43" s="91">
        <f>(TC34)/(TC39+TC34)</f>
        <v>0.27951214528463014</v>
      </c>
      <c r="TD43" s="91">
        <f>(TD34)/(TD39+TD34)</f>
        <v>0.21914893617021278</v>
      </c>
      <c r="TE43" s="20"/>
      <c r="TF43" s="91">
        <f>(TF34)/(TF39+TF34)</f>
        <v>0.27856394713970539</v>
      </c>
      <c r="TG43" s="91">
        <f>(TG34)/(TG39+TG34)</f>
        <v>0.18550106609808104</v>
      </c>
      <c r="TH43" s="20"/>
      <c r="TI43" s="91">
        <f>(TI34)/(TI39+TI34)</f>
        <v>0.25891040146646854</v>
      </c>
      <c r="TJ43" s="91">
        <f>(TJ34)/(TJ39+TJ34)</f>
        <v>0.15698924731182795</v>
      </c>
      <c r="TK43" s="20"/>
      <c r="TL43" s="91">
        <f>(TL34)/(TL39+TL34)</f>
        <v>0.25030860162404073</v>
      </c>
      <c r="TM43" s="91">
        <f>(TM34)/(TM39+TM34)</f>
        <v>0.16086956521739129</v>
      </c>
      <c r="TN43" s="20"/>
      <c r="TO43" s="91">
        <f>(TO34)/(TO39+TO34)</f>
        <v>0.23039855494026337</v>
      </c>
      <c r="TP43" s="91">
        <f>(TP34)/(TP39+TP34)</f>
        <v>0.15065502183406113</v>
      </c>
      <c r="TQ43" s="20"/>
      <c r="TR43" s="19"/>
      <c r="TS43" s="91">
        <f>(TS34)/(TS39+TS34)</f>
        <v>0.19113025641652942</v>
      </c>
      <c r="TT43" s="91">
        <f>(TT34)/(TT39+TT34)</f>
        <v>0.13793103448275862</v>
      </c>
      <c r="TU43" s="20"/>
      <c r="TV43" s="91">
        <f>(TV34)/(TV39+TV34)</f>
        <v>0.18055704699899933</v>
      </c>
      <c r="TW43" s="91">
        <f>(TW34)/(TW39+TW34)</f>
        <v>0.13062098501070663</v>
      </c>
      <c r="TX43" s="20"/>
      <c r="TY43" s="91">
        <f>(TY34)/(TY39+TY34)</f>
        <v>0.1526430040753774</v>
      </c>
      <c r="TZ43" s="91">
        <f>(TZ34)/(TZ39+TZ34)</f>
        <v>0.16985138004246284</v>
      </c>
      <c r="UA43" s="20"/>
      <c r="UB43" s="91">
        <f>(UB34)/(UB39+UB34)</f>
        <v>0.1518754530159997</v>
      </c>
      <c r="UC43" s="91">
        <f>(UC34)/(UC39+UC34)</f>
        <v>0.14592274678111589</v>
      </c>
      <c r="UD43" s="20"/>
      <c r="UE43" s="91">
        <f>(UE34)/(UE39+UE34)</f>
        <v>0.15111558245328971</v>
      </c>
      <c r="UF43" s="91">
        <f>(UF34)/(UF39+UF34)</f>
        <v>0.1464968152866242</v>
      </c>
      <c r="UG43" s="20"/>
      <c r="UH43" s="91">
        <f>(UH34)/(UH39+UH34)</f>
        <v>0.15036327767887214</v>
      </c>
      <c r="UI43" s="91">
        <f>(UI34)/(UI39+UI34)</f>
        <v>0.16033755274261605</v>
      </c>
      <c r="UJ43" s="20"/>
      <c r="UK43" s="19"/>
      <c r="UL43" s="19"/>
      <c r="UM43" s="91">
        <f>(UM34)/(UM39+UM34)</f>
        <v>0.15204535208762071</v>
      </c>
      <c r="UN43" s="91">
        <f>(UN34)/(UN39+UN34)</f>
        <v>0.19157894736842104</v>
      </c>
      <c r="UO43" s="20"/>
      <c r="UP43" s="91">
        <f>(UP34)/(UP39+UP34)</f>
        <v>0.15128378474208479</v>
      </c>
      <c r="UQ43" s="91">
        <f>(UQ34)/(UQ39+UQ34)</f>
        <v>0.15677966101694915</v>
      </c>
      <c r="UR43" s="20"/>
      <c r="US43" s="91">
        <f>(US34)/(US39+US34)</f>
        <v>0.15213044424942165</v>
      </c>
      <c r="UT43" s="91">
        <f>(UT34)/(UT39+UT34)</f>
        <v>0.15254237288135594</v>
      </c>
      <c r="UU43" s="20"/>
      <c r="UV43" s="91">
        <f>(UV34)/(UV39+UV34)</f>
        <v>0.15136802638041963</v>
      </c>
      <c r="UW43" s="91">
        <f>(UW34)/(UW39+UW34)</f>
        <v>0.15531914893617021</v>
      </c>
      <c r="UX43" s="20"/>
      <c r="UY43" s="91">
        <f>(UY34)/(UY39+UY34)</f>
        <v>0.15061321228047417</v>
      </c>
      <c r="UZ43" s="91">
        <f>(UZ34)/(UZ39+UZ34)</f>
        <v>0.17094017094017094</v>
      </c>
      <c r="VA43" s="20"/>
      <c r="VB43" s="19"/>
      <c r="VC43" s="91">
        <f>(VC34)/(VC39+VC34)</f>
        <v>0.1518754530159997</v>
      </c>
      <c r="VD43" s="91">
        <f>(VD34)/(VD39+VD34)</f>
        <v>0.18277310924369747</v>
      </c>
      <c r="VE43" s="20"/>
      <c r="VF43" s="91">
        <f>(VF34)/(VF39+VF34)</f>
        <v>0.15111558245328971</v>
      </c>
      <c r="VG43" s="91">
        <f>(VG34)/(VG39+VG34)</f>
        <v>0.17547568710359407</v>
      </c>
      <c r="VH43" s="20"/>
      <c r="VI43" s="91">
        <f>(VI34)/(VI39+VI34)</f>
        <v>0.15196035506296765</v>
      </c>
      <c r="VJ43" s="91">
        <f>(VJ34)/(VJ39+VJ34)</f>
        <v>0.15778251599147122</v>
      </c>
      <c r="VK43" s="20"/>
      <c r="VL43" s="91">
        <f>(VL34)/(VL39+VL34)</f>
        <v>0.15179064578761037</v>
      </c>
      <c r="VM43" s="91">
        <f>(VM34)/(VM39+VM34)</f>
        <v>0.17344753747323341</v>
      </c>
      <c r="VN43" s="20"/>
      <c r="VO43" s="91">
        <f>(VO34)/(VO39+VO34)</f>
        <v>0.15307278304688313</v>
      </c>
      <c r="VP43" s="91">
        <f>(VP34)/(VP39+VP34)</f>
        <v>0.15766738660907129</v>
      </c>
      <c r="VQ43" s="20"/>
      <c r="VR43" s="91">
        <f>(VR34)/(VR39+VR34)</f>
        <v>0.15272876669229965</v>
      </c>
      <c r="VS43" s="91">
        <f>(VS34)/(VS39+VS34)</f>
        <v>0.16414686825053995</v>
      </c>
      <c r="VT43" s="20"/>
      <c r="VU43" s="19"/>
      <c r="VV43" s="19"/>
      <c r="VW43" s="91">
        <f>(VW34)/(VW39+VW34)</f>
        <v>0.15428914170879079</v>
      </c>
      <c r="VX43" s="91">
        <f>(VX34)/(VX39+VX34)</f>
        <v>0.18403547671840353</v>
      </c>
      <c r="VY43" s="20"/>
      <c r="VZ43" s="91">
        <f>(VZ34)/(VZ39+VZ34)</f>
        <v>0.15437676459878347</v>
      </c>
      <c r="WA43" s="91">
        <f>(WA34)/(WA39+WA34)</f>
        <v>0.19239373601789708</v>
      </c>
      <c r="WB43" s="20"/>
      <c r="WC43" s="91">
        <f>(WC34)/(WC39+WC34)</f>
        <v>0.15525849860762236</v>
      </c>
      <c r="WD43" s="91">
        <f>(WD34)/(WD39+WD34)</f>
        <v>0.17607223476297967</v>
      </c>
      <c r="WE43" s="20"/>
      <c r="WF43" s="91">
        <f>(WF34)/(WF39+WF34)</f>
        <v>0.15490459909818413</v>
      </c>
      <c r="WG43" s="91">
        <f>(WG34)/(WG39+WG34)</f>
        <v>0.18468468468468469</v>
      </c>
      <c r="WH43" s="20"/>
      <c r="WI43" s="91">
        <f>(WI34)/(WI39+WI34)</f>
        <v>0.1557923902817486</v>
      </c>
      <c r="WJ43" s="91">
        <f>(WJ34)/(WJ39+WJ34)</f>
        <v>0.15081206496519722</v>
      </c>
      <c r="WK43" s="20"/>
      <c r="WL43" s="91">
        <f>(WL34)/(WL39+WL34)</f>
        <v>0.21083876067443105</v>
      </c>
      <c r="WM43" s="91">
        <f>(WM34)/(WM39+WM34)</f>
        <v>0.24708624708624707</v>
      </c>
      <c r="WN43" s="20"/>
      <c r="WO43" s="91">
        <f>(WO34)/(WO39+WO34)</f>
        <v>0.15499292263567013</v>
      </c>
      <c r="WP43" s="91">
        <f>(WP34)/(WP39+WP34)</f>
        <v>0.16783216783216784</v>
      </c>
      <c r="WQ43" s="20"/>
      <c r="WR43" s="91">
        <f>(WR34)/(WR39+WR34)</f>
        <v>0.15588172941425882</v>
      </c>
      <c r="WS43" s="91">
        <f>(WS34)/(WS39+WS34)</f>
        <v>0.15242494226327943</v>
      </c>
      <c r="WT43" s="20"/>
      <c r="WU43" s="91">
        <f>(WU34)/(WU39+WU34)</f>
        <v>0.15678078870927473</v>
      </c>
      <c r="WV43" s="91">
        <f>(WV34)/(WV39+WV34)</f>
        <v>0.17090069284064666</v>
      </c>
      <c r="WW43" s="20"/>
      <c r="WX43" s="91">
        <f>(WX34)/(WX39+WX34)</f>
        <v>0.15624011293035361</v>
      </c>
      <c r="WY43" s="91">
        <f>(WY34)/(WY39+WY34)</f>
        <v>0.14849187935034802</v>
      </c>
      <c r="WZ43" s="20"/>
      <c r="XA43" s="91">
        <f>(XA34)/(XA39+XA34)</f>
        <v>0.15534722629469291</v>
      </c>
      <c r="XB43" s="91">
        <f>(XB34)/(XB39+XB34)</f>
        <v>0.16009280742459397</v>
      </c>
      <c r="XC43" s="20"/>
      <c r="XD43" s="91">
        <f>(XD34)/(XD39+XD34)</f>
        <v>0.15455230929162689</v>
      </c>
      <c r="XE43" s="91">
        <f>(XE34)/(XE39+XE34)</f>
        <v>0.22117647058823531</v>
      </c>
      <c r="XF43" s="20"/>
      <c r="XG43" s="19"/>
      <c r="XH43" s="91">
        <f>(XH34)/(XH39+XH34)</f>
        <v>0.15464023143457037</v>
      </c>
      <c r="XI43" s="91">
        <f>(XI34)/(XI39+XI34)</f>
        <v>0.25</v>
      </c>
      <c r="XJ43" s="20"/>
      <c r="XK43" s="91">
        <f>(XK34)/(XK39+XK34)</f>
        <v>0.15472825366923548</v>
      </c>
      <c r="XL43" s="91">
        <f>(XL34)/(XL39+XL34)</f>
        <v>0.26076555023923442</v>
      </c>
      <c r="XM43" s="20"/>
      <c r="XN43" s="91">
        <f>(XN34)/(XN39+XN34)</f>
        <v>0.15650998386968978</v>
      </c>
      <c r="XO43" s="91">
        <f>(XO34)/(XO39+XO34)</f>
        <v>0.29116945107398567</v>
      </c>
      <c r="XP43" s="20"/>
      <c r="XQ43" s="91">
        <f>(XQ34)/(XQ39+XQ34)</f>
        <v>0.18160459005601368</v>
      </c>
      <c r="XR43" s="91">
        <f>(XR34)/(XR39+XR34)</f>
        <v>0.27817745803357313</v>
      </c>
      <c r="XS43" s="20"/>
      <c r="XT43" s="91">
        <f>(XT34)/(XT39+XT34)</f>
        <v>0.2480595541377574</v>
      </c>
      <c r="XU43" s="91">
        <f>(XU34)/(XU39+XU34)</f>
        <v>0.275609756097561</v>
      </c>
      <c r="XV43" s="20"/>
      <c r="XW43" s="91">
        <f>(XW34)/(XW39+XW34)</f>
        <v>0.24670875106778631</v>
      </c>
      <c r="XX43" s="91">
        <f>(XX34)/(XX39+XX34)</f>
        <v>0.28255528255528256</v>
      </c>
      <c r="XY43" s="20"/>
      <c r="XZ43" s="91">
        <f>(XZ34)/(XZ39+XZ34)</f>
        <v>0.24670875106778631</v>
      </c>
      <c r="YA43" s="91">
        <f>(YA34)/(YA39+YA34)</f>
        <v>0.39950372208436724</v>
      </c>
      <c r="YB43" s="20"/>
      <c r="YC43" s="91">
        <f>(YC34)/(YC39+YC34)</f>
        <v>0.24821055701551625</v>
      </c>
      <c r="YD43" s="91">
        <f>(YD34)/(YD39+YD34)</f>
        <v>0.30423940149625933</v>
      </c>
      <c r="YE43" s="20"/>
      <c r="YF43" s="91">
        <f>(YF34)/(YF39+YF34)</f>
        <v>0.24685811336218283</v>
      </c>
      <c r="YG43" s="91">
        <f>(YG34)/(YG39+YG34)</f>
        <v>0.27067669172932329</v>
      </c>
      <c r="YH43" s="20"/>
      <c r="YI43" s="91">
        <f>(YI34)/(YI39+YI34)</f>
        <v>0.24552032816247063</v>
      </c>
      <c r="YJ43" s="91">
        <f>(YJ34)/(YJ39+YJ34)</f>
        <v>0.27411167512690354</v>
      </c>
      <c r="YK43" s="20"/>
      <c r="YL43" s="91">
        <f>(YL34)/(YL39+YL34)</f>
        <v>0.24700765661983606</v>
      </c>
      <c r="YM43" s="91">
        <f>(YM34)/(YM39+YM34)</f>
        <v>0.27877237851662406</v>
      </c>
      <c r="YN43" s="20"/>
      <c r="YO43" s="91">
        <f>(YO34)/(YO39+YO34)</f>
        <v>0.24581635920161304</v>
      </c>
      <c r="YP43" s="91">
        <f>(YP34)/(YP39+YP34)</f>
        <v>0.2734375</v>
      </c>
      <c r="YQ43" s="20"/>
      <c r="YR43" s="91">
        <f>(YR34)/(YR39+YR34)</f>
        <v>0.24463649768604451</v>
      </c>
      <c r="YS43" s="91">
        <f>(YS34)/(YS39+YS34)</f>
        <v>0.24543080939947781</v>
      </c>
      <c r="YT43" s="20"/>
      <c r="YU43" s="19"/>
      <c r="YV43" s="91">
        <f>(YV34)/(YV39+YV34)</f>
        <v>0.24346790819068651</v>
      </c>
      <c r="YW43" s="91">
        <f>(YW34)/(YW39+YW34)</f>
        <v>0.26509186351706038</v>
      </c>
      <c r="YX43" s="20"/>
      <c r="YY43" s="91">
        <f>(YY34)/(YY39+YY34)</f>
        <v>0.24361337096347871</v>
      </c>
      <c r="YZ43" s="91">
        <f>(YZ34)/(YZ39+YZ34)</f>
        <v>0.24409448818897639</v>
      </c>
      <c r="ZA43" s="20"/>
      <c r="ZB43" s="91">
        <f>(ZB34)/(ZB39+ZB34)</f>
        <v>0.24375900765707981</v>
      </c>
      <c r="ZC43" s="91">
        <f>(ZC34)/(ZC39+ZC34)</f>
        <v>0.23262032085561499</v>
      </c>
      <c r="ZD43" s="20"/>
      <c r="ZE43" s="91">
        <f>(ZE34)/(ZE39+ZE34)</f>
        <v>0.24390481858359594</v>
      </c>
      <c r="ZF43" s="91">
        <f>(ZF34)/(ZF39+ZF34)</f>
        <v>0.21485411140583555</v>
      </c>
      <c r="ZG43" s="20"/>
      <c r="ZH43" s="91">
        <f>(ZH34)/(ZH39+ZH34)</f>
        <v>0.24405080405588031</v>
      </c>
      <c r="ZI43" s="91">
        <f>(ZI34)/(ZI39+ZI34)</f>
        <v>0.23387096774193547</v>
      </c>
      <c r="ZJ43" s="20"/>
      <c r="ZK43" s="91">
        <f>(ZK34)/(ZK39+ZK34)</f>
        <v>0.24419696438753569</v>
      </c>
      <c r="ZL43" s="91">
        <f>(ZL34)/(ZL39+ZL34)</f>
        <v>0.22580645161290322</v>
      </c>
      <c r="ZM43" s="20"/>
      <c r="ZN43" s="91">
        <f>(ZN34)/(ZN39+ZN34)</f>
        <v>0.24419696438753569</v>
      </c>
      <c r="ZO43" s="91">
        <f>(ZO34)/(ZO39+ZO34)</f>
        <v>0.30913978494623656</v>
      </c>
      <c r="ZP43" s="20"/>
      <c r="ZQ43" s="91">
        <f>(ZQ34)/(ZQ39+ZQ34)</f>
        <v>0.24375900765707981</v>
      </c>
      <c r="ZR43" s="91">
        <f>(ZR34)/(ZR39+ZR34)</f>
        <v>0.20375335120643431</v>
      </c>
      <c r="ZS43" s="20"/>
      <c r="ZT43" s="91">
        <f>(ZT34)/(ZT39+ZT34)</f>
        <v>0.24187920794234566</v>
      </c>
      <c r="ZU43" s="91">
        <f>(ZU34)/(ZU39+ZU34)</f>
        <v>0.21657754010695188</v>
      </c>
      <c r="ZV43" s="20"/>
      <c r="ZW43" s="91">
        <f>(ZW34)/(ZW39+ZW34)</f>
        <v>0.24059470198436497</v>
      </c>
      <c r="ZX43" s="91">
        <f>(ZX34)/(ZX39+ZX34)</f>
        <v>0.1856763925729443</v>
      </c>
      <c r="ZY43" s="20"/>
      <c r="ZZ43" s="91">
        <f>(ZZ34)/(ZZ39+ZZ34)</f>
        <v>0.2407367507520014</v>
      </c>
      <c r="AAA43" s="91">
        <f>(AAA34)/(AAA39+AAA34)</f>
        <v>0.19170984455958548</v>
      </c>
      <c r="AAB43" s="20"/>
      <c r="AAC43" s="91">
        <f>(AAC34)/(AAC39+AAC34)</f>
        <v>0.22264434690822901</v>
      </c>
      <c r="AAD43" s="91">
        <f>(AAD34)/(AAD39+AAD34)</f>
        <v>0.19072164948453607</v>
      </c>
      <c r="AAE43" s="20"/>
      <c r="AAF43" s="91">
        <f>(AAF34)/(AAF39+AAF34)</f>
        <v>0.22211511337865963</v>
      </c>
      <c r="AAG43" s="91">
        <f>(AAG34)/(AAG39+AAG34)</f>
        <v>0.1717948717948718</v>
      </c>
      <c r="AAH43" s="20"/>
      <c r="AAI43" s="19"/>
      <c r="AAJ43" s="91">
        <f>(AAJ34)/(AAJ39+AAJ34)</f>
        <v>0.22224718574449978</v>
      </c>
      <c r="AAK43" s="91">
        <f>(AAK34)/(AAK39+AAK34)</f>
        <v>0.22979797979797981</v>
      </c>
      <c r="AAL43" s="20"/>
      <c r="AAM43" s="91">
        <f>(AAM34)/(AAM39+AAM34)</f>
        <v>0.22237941526747898</v>
      </c>
      <c r="AAN43" s="91">
        <f>(AAN34)/(AAN39+AAN34)</f>
        <v>0.2512690355329949</v>
      </c>
      <c r="AAO43" s="20"/>
      <c r="AAP43" s="91">
        <f>(AAP34)/(AAP39+AAP34)</f>
        <v>0.22251180222827366</v>
      </c>
      <c r="AAQ43" s="91">
        <f>(AAQ34)/(AAQ39+AAQ34)</f>
        <v>0.24556962025316456</v>
      </c>
      <c r="AAR43" s="20"/>
      <c r="AAS43" s="91">
        <f>(AAS34)/(AAS39+AAS34)</f>
        <v>0.22264434690822901</v>
      </c>
      <c r="AAT43" s="91">
        <f>(AAT34)/(AAT39+AAT34)</f>
        <v>0.22979797979797981</v>
      </c>
      <c r="AAU43" s="20"/>
      <c r="AAV43" s="91">
        <f>(AAV34)/(AAV39+AAV34)</f>
        <v>0.22277704958936115</v>
      </c>
      <c r="AAW43" s="91">
        <f>(AAW34)/(AAW39+AAW34)</f>
        <v>0.23383084577114427</v>
      </c>
      <c r="AAX43" s="20"/>
      <c r="AAY43" s="91">
        <f>(AAY34)/(AAY39+AAY34)</f>
        <v>0.22290991055435871</v>
      </c>
      <c r="AAZ43" s="91">
        <f>(AAZ34)/(AAZ39+AAZ34)</f>
        <v>0.20460358056265984</v>
      </c>
      <c r="ABA43" s="20"/>
      <c r="ABB43" s="19"/>
      <c r="ABC43" s="91">
        <f>(ABC34)/(ABC39+ABC34)</f>
        <v>0.22304293008658527</v>
      </c>
      <c r="ABD43" s="91">
        <f>(ABD34)/(ABD39+ABD34)</f>
        <v>0.2144702842377261</v>
      </c>
      <c r="ABE43" s="20"/>
      <c r="ABF43" s="91">
        <f>(ABF34)/(ABF39+ABF34)</f>
        <v>0.22317610847008112</v>
      </c>
      <c r="ABG43" s="91">
        <f>(ABG34)/(ABG39+ABG34)</f>
        <v>0.20779220779220781</v>
      </c>
      <c r="ABH43" s="20"/>
      <c r="ABI43" s="91">
        <f>(ABI34)/(ABI39+ABI34)</f>
        <v>0.22330944598956534</v>
      </c>
      <c r="ABJ43" s="91">
        <f>(ABJ34)/(ABJ39+ABJ34)</f>
        <v>0.20051413881748073</v>
      </c>
      <c r="ABK43" s="20"/>
      <c r="ABL43" s="91">
        <f>(ABL34)/(ABL39+ABL34)</f>
        <v>0.22211511337865963</v>
      </c>
      <c r="ABM43" s="91">
        <f>(ABM34)/(ABM39+ABM34)</f>
        <v>0.18717948717948718</v>
      </c>
      <c r="ABN43" s="20"/>
      <c r="ABO43" s="91">
        <f>(ABO34)/(ABO39+ABO34)</f>
        <v>0.21963522981033101</v>
      </c>
      <c r="ABP43" s="91">
        <f>(ABP34)/(ABP39+ABP34)</f>
        <v>0.17602040816326531</v>
      </c>
      <c r="ABQ43" s="20"/>
      <c r="ABR43" s="91">
        <f>(ABR34)/(ABR39+ABR34)</f>
        <v>0.21976436864393994</v>
      </c>
      <c r="ABS43" s="91">
        <f>(ABS34)/(ABS39+ABS34)</f>
        <v>0.19132653061224489</v>
      </c>
      <c r="ABT43" s="20"/>
      <c r="ABU43" s="19"/>
      <c r="ABV43" s="91">
        <f>(ABV34)/(ABV39+ABV34)</f>
        <v>0.21989365942630143</v>
      </c>
      <c r="ABW43" s="91">
        <f>(ABW34)/(ABW39+ABW34)</f>
        <v>0.20854271356783918</v>
      </c>
      <c r="ABX43" s="20"/>
      <c r="ABY43" s="91">
        <f>(ABY34)/(ABY39+ABY34)</f>
        <v>0.22002310242575471</v>
      </c>
      <c r="ABZ43" s="91">
        <f>(ABZ34)/(ABZ39+ABZ34)</f>
        <v>0.17692307692307693</v>
      </c>
      <c r="ACA43" s="20"/>
      <c r="ACB43" s="91">
        <f>(ACB34)/(ACB39+ACB34)</f>
        <v>0.21633008982418656</v>
      </c>
      <c r="ACC43" s="91">
        <f>(ACC34)/(ACC39+ACC34)</f>
        <v>0.17336683417085427</v>
      </c>
      <c r="ACD43" s="20"/>
      <c r="ACE43" s="91">
        <f>(ACE34)/(ACE39+ACE34)</f>
        <v>0.21275900265542574</v>
      </c>
      <c r="ACF43" s="91">
        <f>(ACF34)/(ACF39+ACF34)</f>
        <v>0.16296296296296298</v>
      </c>
      <c r="ACG43" s="20"/>
      <c r="ACH43" s="91">
        <f>(ACH34)/(ACH39+ACH34)</f>
        <v>0.20813836130019114</v>
      </c>
      <c r="ACI43" s="91">
        <f>(ACI34)/(ACI39+ACI34)</f>
        <v>0.15048543689320387</v>
      </c>
      <c r="ACJ43" s="20"/>
      <c r="ACK43" s="91">
        <f>(ACK34)/(ACK39+ACK34)</f>
        <v>0.20710041903945697</v>
      </c>
      <c r="ACL43" s="91">
        <f>(ACL34)/(ACL39+ACL34)</f>
        <v>0.15366430260047281</v>
      </c>
      <c r="ACM43" s="20"/>
      <c r="ACN43" s="19"/>
      <c r="ACO43" s="91">
        <f>(ACO34)/(ACO39+ACO34)</f>
        <v>0.20607277741142616</v>
      </c>
      <c r="ACP43" s="91">
        <f>(ACP34)/(ACP39+ACP34)</f>
        <v>0.15144230769230768</v>
      </c>
      <c r="ACQ43" s="20"/>
      <c r="ACR43" s="91">
        <f>(ACR34)/(ACR39+ACR34)</f>
        <v>0.2039364556251885</v>
      </c>
      <c r="ACS43" s="91">
        <f>(ACS34)/(ACS39+ACS34)</f>
        <v>0.15186915887850466</v>
      </c>
      <c r="ACT43" s="20"/>
      <c r="ACU43" s="91">
        <f>(ACU34)/(ACU39+ACU34)</f>
        <v>0.20184397314080599</v>
      </c>
      <c r="ACV43" s="91">
        <f>(ACV34)/(ACV39+ACV34)</f>
        <v>0.13425925925925927</v>
      </c>
      <c r="ACW43" s="20"/>
      <c r="ACX43" s="91">
        <f>(ACX34)/(ACX39+ACX34)</f>
        <v>0.19715925772048765</v>
      </c>
      <c r="ACY43" s="91">
        <f>(ACY34)/(ACY39+ACY34)</f>
        <v>0.10547667342799188</v>
      </c>
      <c r="ACZ43" s="20"/>
      <c r="ADA43" s="91">
        <f>(ADA34)/(ADA39+ADA34)</f>
        <v>0.19258778632770282</v>
      </c>
      <c r="ADB43" s="91">
        <f>(ADB34)/(ADB39+ADB34)</f>
        <v>0.12389380530973451</v>
      </c>
      <c r="ADC43" s="20"/>
      <c r="ADD43" s="91">
        <f>(ADD34)/(ADD39+ADD34)</f>
        <v>0.18860341571073311</v>
      </c>
      <c r="ADE43" s="91">
        <f>(ADE34)/(ADE39+ADE34)</f>
        <v>0.13502109704641349</v>
      </c>
      <c r="ADF43" s="20"/>
      <c r="ADG43" s="19"/>
      <c r="ADH43" s="91">
        <f>(ADH34)/(ADH39+ADH34)</f>
        <v>0.18671904758348207</v>
      </c>
      <c r="ADI43" s="91">
        <f>(ADI34)/(ADI39+ADI34)</f>
        <v>0.125</v>
      </c>
      <c r="ADJ43" s="20"/>
      <c r="ADK43" s="91">
        <f>(ADK34)/(ADK39+ADK34)</f>
        <v>0.18514669088160962</v>
      </c>
      <c r="ADL43" s="91">
        <f>(ADL34)/(ADL39+ADL34)</f>
        <v>0.13778705636743216</v>
      </c>
      <c r="ADM43" s="20"/>
      <c r="ADN43" s="91">
        <f>(ADN34)/(ADN39+ADN34)</f>
        <v>0.18342039688171985</v>
      </c>
      <c r="ADO43" s="91">
        <f>(ADO34)/(ADO39+ADO34)</f>
        <v>0.15352697095435686</v>
      </c>
      <c r="ADP43" s="20"/>
      <c r="ADQ43" s="91">
        <f>(ADQ34)/(ADQ39+ADQ34)</f>
        <v>0.18551427001062321</v>
      </c>
      <c r="ADR43" s="91">
        <f>(ADR34)/(ADR39+ADR34)</f>
        <v>0.16176470588235295</v>
      </c>
      <c r="ADS43" s="20"/>
      <c r="ADT43" s="91">
        <f>(ADT34)/(ADT39+ADT34)</f>
        <v>0.18110960918192789</v>
      </c>
      <c r="ADU43" s="91">
        <f>(ADU34)/(ADU39+ADU34)</f>
        <v>0.17954070981210857</v>
      </c>
      <c r="ADV43" s="20"/>
      <c r="ADW43" s="19"/>
      <c r="ADX43" s="19"/>
      <c r="ADY43" s="19"/>
      <c r="ADZ43" s="91">
        <f>(ADZ34)/(ADZ39+ADZ34)</f>
        <v>0.26426516578146647</v>
      </c>
      <c r="AEA43" s="91">
        <f>(AEA34)/(AEA39+AEA34)</f>
        <v>0.2489539748953975</v>
      </c>
      <c r="AEB43" s="20"/>
      <c r="AEC43" s="91">
        <f>(AEC34)/(AEC39+AEC34)</f>
        <v>0.26371822656876742</v>
      </c>
      <c r="AED43" s="91">
        <f>(AED34)/(AED39+AED34)</f>
        <v>0.20378151260504201</v>
      </c>
      <c r="AEE43" s="20"/>
      <c r="AEF43" s="91">
        <f>(AEF34)/(AEF39+AEF34)</f>
        <v>0.2631735466372474</v>
      </c>
      <c r="AEG43" s="91">
        <f>(AEG34)/(AEG39+AEG34)</f>
        <v>0.20464135021097046</v>
      </c>
      <c r="AEH43" s="20"/>
      <c r="AEI43" s="91">
        <f>(AEI34)/(AEI39+AEI34)</f>
        <v>0.26263111201689665</v>
      </c>
      <c r="AEJ43" s="19"/>
      <c r="AEK43" s="20"/>
      <c r="AEL43" s="91">
        <f>(AEL34)/(AEL39+AEL34)</f>
        <v>0.25475487231431043</v>
      </c>
      <c r="AEM43" s="91">
        <f>(AEM34)/(AEM39+AEM34)</f>
        <v>0.18580375782881003</v>
      </c>
      <c r="AEN43" s="20"/>
      <c r="AEO43" s="19"/>
      <c r="AEP43" s="91">
        <f>(AEP34)/(AEP39+AEP34)</f>
        <v>0.1979947808575766</v>
      </c>
      <c r="AEQ43" s="91">
        <f>(AEQ34)/(AEQ39+AEQ34)</f>
        <v>0.21535181236673773</v>
      </c>
      <c r="AER43" s="20"/>
      <c r="AES43" s="91">
        <f>(AES34)/(AES39+AES34)</f>
        <v>0.20103211636647908</v>
      </c>
      <c r="AET43" s="91">
        <f>(AET34)/(AET39+AET34)</f>
        <v>0.1945031712473573</v>
      </c>
      <c r="AEU43" s="20"/>
      <c r="AEV43" s="91">
        <f>(AEV34)/(AEV39+AEV34)</f>
        <v>0.19807689724080607</v>
      </c>
      <c r="AEW43" s="91">
        <f>(AEW34)/(AEW39+AEW34)</f>
        <v>0.19578947368421051</v>
      </c>
      <c r="AEX43" s="20"/>
      <c r="AEY43" s="91">
        <f>(AEY34)/(AEY39+AEY34)</f>
        <v>0.1971773462775403</v>
      </c>
      <c r="AEZ43" s="91">
        <f>(AEZ34)/(AEZ39+AEZ34)</f>
        <v>0.5</v>
      </c>
      <c r="AFA43" s="20"/>
      <c r="AFB43" s="91">
        <f>(AFB34)/(AFB39+AFB34)</f>
        <v>0.19530487090348031</v>
      </c>
      <c r="AFC43" s="91">
        <f>(AFC34)/(AFC39+AFC34)</f>
        <v>0.18257261410788381</v>
      </c>
      <c r="AFD43" s="20"/>
      <c r="AFE43" s="91">
        <f>(AFE34)/(AFE39+AFE34)</f>
        <v>0.19063605637323688</v>
      </c>
      <c r="AFF43" s="91">
        <f>(AFF34)/(AFF39+AFF34)</f>
        <v>0.19421487603305784</v>
      </c>
      <c r="AFG43" s="20"/>
      <c r="AFH43" s="19"/>
      <c r="AFI43" s="91">
        <f>(AFI34)/(AFI39+AFI34)</f>
        <v>0.18172599717597798</v>
      </c>
      <c r="AFJ43" s="91">
        <f>(AFJ34)/(AFJ39+AFJ34)</f>
        <v>0.15221987315010571</v>
      </c>
      <c r="AFK43" s="20"/>
      <c r="AFL43" s="91">
        <f>(AFL34)/(AFL39+AFL34)</f>
        <v>0.16601089595914537</v>
      </c>
      <c r="AFM43" s="91">
        <f>(AFM34)/(AFM39+AFM34)</f>
        <v>0.17558886509635974</v>
      </c>
      <c r="AFN43" s="20"/>
      <c r="AFO43" s="91">
        <f>(AFO34)/(AFO39+AFO34)</f>
        <v>0.14940826855239822</v>
      </c>
      <c r="AFP43" s="91">
        <f>(AFP34)/(AFP39+AFP34)</f>
        <v>0.12581344902386118</v>
      </c>
      <c r="AFQ43" s="20"/>
      <c r="AFR43" s="91">
        <f>(AFR34)/(AFR39+AFR34)</f>
        <v>0.14911685542375283</v>
      </c>
      <c r="AFS43" s="91">
        <f>(AFS34)/(AFS39+AFS34)</f>
        <v>0.1076923076923077</v>
      </c>
      <c r="AFT43" s="20"/>
      <c r="AFU43" s="91">
        <f>(AFU34)/(AFU39+AFU34)</f>
        <v>0.14882657685478842</v>
      </c>
      <c r="AFV43" s="91">
        <f>(AFV34)/(AFV39+AFV34)</f>
        <v>9.9118942731277526E-2</v>
      </c>
      <c r="AFW43" s="20"/>
      <c r="AFX43" s="91">
        <f>(AFX34)/(AFX39+AFX34)</f>
        <v>0.14853742623260069</v>
      </c>
      <c r="AFY43" s="91">
        <f>(AFY34)/(AFY39+AFY34)</f>
        <v>0.10526315789473684</v>
      </c>
      <c r="AFZ43" s="20"/>
      <c r="AGA43" s="91">
        <f>(AGA34)/(AGA39+AGA34)</f>
        <v>0.16451941411346246</v>
      </c>
      <c r="AGB43" s="91">
        <f>(AGB34)/(AGB39+AGB34)</f>
        <v>0.25330396475770928</v>
      </c>
      <c r="AGC43" s="20"/>
      <c r="AGD43" s="91">
        <f>(AGD34)/(AGD39+AGD34)</f>
        <v>0.14824939699557771</v>
      </c>
      <c r="AGE43" s="91">
        <f>(AGE34)/(AGE39+AGE34)</f>
        <v>0.13876651982378854</v>
      </c>
      <c r="AGF43" s="20"/>
      <c r="AGG43" s="91">
        <f>(AGG34)/(AGG39+AGG34)</f>
        <v>0.1479624826329036</v>
      </c>
      <c r="AGH43" s="91">
        <f>(AGH34)/(AGH39+AGH34)</f>
        <v>9.9778270509977826E-2</v>
      </c>
      <c r="AGI43" s="20"/>
      <c r="AGJ43" s="91">
        <f>(AGJ34)/(AGJ39+AGJ34)</f>
        <v>0.14767667668406789</v>
      </c>
      <c r="AGK43" s="91">
        <f>(AGK34)/(AGK39+AGK34)</f>
        <v>0.10792951541850221</v>
      </c>
      <c r="AGL43" s="20"/>
      <c r="AGM43" s="91">
        <f>(AGM34)/(AGM39+AGM34)</f>
        <v>0.1473919727383807</v>
      </c>
      <c r="AGN43" s="91">
        <f>(AGN34)/(AGN39+AGN34)</f>
        <v>0.10176991150442478</v>
      </c>
      <c r="AGO43" s="20"/>
      <c r="AGP43" s="91">
        <f>(AGP34)/(AGP39+AGP34)</f>
        <v>0.14710836443449338</v>
      </c>
      <c r="AGQ43" s="91">
        <f>(AGQ34)/(AGQ39+AGQ34)</f>
        <v>9.4922737306843266E-2</v>
      </c>
      <c r="AGR43" s="20"/>
      <c r="AGS43" s="91">
        <f>(AGS34)/(AGS39+AGS34)</f>
        <v>0.15006813093144289</v>
      </c>
      <c r="AGT43" s="91">
        <f>(AGT34)/(AGT39+AGT34)</f>
        <v>0.17724288840262581</v>
      </c>
      <c r="AGU43" s="20"/>
      <c r="AGV43" s="19"/>
      <c r="AGW43" s="91">
        <f>(AGW34)/(AGW39+AGW34)</f>
        <v>0.17800453037712038</v>
      </c>
      <c r="AGX43" s="91">
        <f>(AGX34)/(AGX39+AGX34)</f>
        <v>0.18872017353579176</v>
      </c>
      <c r="AGY43" s="20"/>
      <c r="AGZ43" s="91">
        <f>(AGZ34)/(AGZ39+AGZ34)</f>
        <v>0.17557959222437797</v>
      </c>
      <c r="AHA43" s="91">
        <f>(AHA34)/(AHA39+AHA34)</f>
        <v>0.15317286652078774</v>
      </c>
      <c r="AHB43" s="20"/>
      <c r="AHC43" s="91">
        <f>(AHC34)/(AHC39+AHC34)</f>
        <v>0.17566211041736995</v>
      </c>
      <c r="AHD43" s="91">
        <f>(AHD34)/(AHD39+AHD34)</f>
        <v>0.1545253863134658</v>
      </c>
      <c r="AHE43" s="20"/>
      <c r="AHF43" s="91">
        <f>(AHF34)/(AHF39+AHF34)</f>
        <v>0.17574470620997112</v>
      </c>
      <c r="AHG43" s="91">
        <f>(AHG34)/(AHG39+AHG34)</f>
        <v>0.15350877192982457</v>
      </c>
      <c r="AHH43" s="20"/>
      <c r="AHI43" s="91">
        <f>(AHI34)/(AHI39+AHI34)</f>
        <v>0.17582737971169424</v>
      </c>
      <c r="AHJ43" s="91">
        <f>(AHJ34)/(AHJ39+AHJ34)</f>
        <v>0.16630669546436286</v>
      </c>
      <c r="AHK43" s="20"/>
      <c r="AHL43" s="91">
        <f>(AHL34)/(AHL39+AHL34)</f>
        <v>0.1770768824359211</v>
      </c>
      <c r="AHM43" s="91">
        <f>(AHM34)/(AHM39+AHM34)</f>
        <v>0.16043956043956045</v>
      </c>
      <c r="AHN43" s="20"/>
      <c r="AHO43" s="19"/>
      <c r="AHP43" s="91">
        <f>(AHP34)/(AHP39+AHP34)</f>
        <v>0.17716081434706255</v>
      </c>
      <c r="AHQ43" s="91">
        <f>(AHQ34)/(AHQ39+AHQ34)</f>
        <v>0.18722466960352424</v>
      </c>
      <c r="AHR43" s="20"/>
      <c r="AHS43" s="91">
        <f>(AHS34)/(AHS39+AHS34)</f>
        <v>0.17842940918940656</v>
      </c>
      <c r="AHT43" s="91">
        <f>(AHT34)/(AHT39+AHT34)</f>
        <v>0.20043572984749455</v>
      </c>
      <c r="AHU43" s="20"/>
      <c r="AHV43" s="91">
        <f>(AHV34)/(AHV39+AHV34)</f>
        <v>0.17971630311147735</v>
      </c>
      <c r="AHW43" s="91">
        <f>(AHW34)/(AHW39+AHW34)</f>
        <v>0.19383259911894274</v>
      </c>
      <c r="AHX43" s="20"/>
      <c r="AHY43" s="91">
        <f>(AHY34)/(AHY39+AHY34)</f>
        <v>0.18369082629644393</v>
      </c>
      <c r="AHZ43" s="91">
        <f>(AHZ34)/(AHZ39+AHZ34)</f>
        <v>0.27814569536423839</v>
      </c>
      <c r="AIA43" s="20"/>
      <c r="AIB43" s="91">
        <f>(AIB34)/(AIB39+AIB34)</f>
        <v>0.18505502358778625</v>
      </c>
      <c r="AIC43" s="91">
        <f>(AIC34)/(AIC39+AIC34)</f>
        <v>0.33333333333333331</v>
      </c>
      <c r="AID43" s="20"/>
      <c r="AIE43" s="19"/>
      <c r="AIF43" s="19"/>
      <c r="AIG43" s="91">
        <f>(AIG34)/(AIG39+AIG34)</f>
        <v>0.29119322718369561</v>
      </c>
      <c r="AIH43" s="91">
        <f>(AIH34)/(AIH39+AIH34)</f>
        <v>0.34240362811791381</v>
      </c>
      <c r="AII43" s="20"/>
      <c r="AIJ43" s="91">
        <f>(AIJ34)/(AIJ39+AIJ34)</f>
        <v>0.28551040234125896</v>
      </c>
      <c r="AIK43" s="91">
        <f>(AIK34)/(AIK39+AIK34)</f>
        <v>0.308584686774942</v>
      </c>
      <c r="AIL43" s="20"/>
      <c r="AIM43" s="91">
        <f>(AIM34)/(AIM39+AIM34)</f>
        <v>0.28979489897749822</v>
      </c>
      <c r="AIN43" s="91">
        <f>(AIN34)/(AIN39+AIN34)</f>
        <v>0.25874125874125875</v>
      </c>
      <c r="AIO43" s="20"/>
      <c r="AIP43" s="91">
        <f>(AIP34)/(AIP39+AIP34)</f>
        <v>0.29039530721183543</v>
      </c>
      <c r="AIQ43" s="91">
        <f>(AIQ34)/(AIQ39+AIQ34)</f>
        <v>0.24349881796690306</v>
      </c>
      <c r="AIR43" s="20"/>
      <c r="AIS43" s="19"/>
      <c r="AIT43" s="91">
        <f>(AIT34)/(AIT39+AIT34)</f>
        <v>0.29054579820590609</v>
      </c>
      <c r="AIU43" s="91">
        <f>(AIU34)/(AIU39+AIU34)</f>
        <v>0.26014319809069214</v>
      </c>
      <c r="AIV43" s="20"/>
      <c r="AIW43" s="91">
        <f>(AIW34)/(AIW39+AIW34)</f>
        <v>0.29282202703119992</v>
      </c>
      <c r="AIX43" s="91">
        <f>(AIX34)/(AIX39+AIX34)</f>
        <v>0.291866028708134</v>
      </c>
      <c r="AIY43" s="20"/>
      <c r="AIZ43" s="91">
        <f>(AIZ34)/(AIZ39+AIZ34)</f>
        <v>0.28406845946575504</v>
      </c>
      <c r="AJA43" s="91">
        <f>(AJA34)/(AJA39+AJA34)</f>
        <v>0.17535545023696683</v>
      </c>
      <c r="AJB43" s="20"/>
      <c r="AJC43" s="91">
        <f>(AJC34)/(AJC39+AJC34)</f>
        <v>0.25466269837785133</v>
      </c>
      <c r="AJD43" s="91">
        <f>(AJD34)/(AJD39+AJD34)</f>
        <v>0.17102137767220901</v>
      </c>
      <c r="AJE43" s="20"/>
      <c r="AJF43" s="91">
        <f>(AJF34)/(AJF39+AJF34)</f>
        <v>0.24712638878639295</v>
      </c>
      <c r="AJG43" s="91">
        <f>(AJG34)/(AJG39+AJG34)</f>
        <v>0.15366430260047281</v>
      </c>
      <c r="AJH43" s="20"/>
      <c r="AJI43" s="91">
        <f>(AJI34)/(AJI39+AJI34)</f>
        <v>0.21617994472711174</v>
      </c>
      <c r="AJJ43" s="91">
        <f>(AJJ34)/(AJJ39+AJJ34)</f>
        <v>0.11395348837209303</v>
      </c>
      <c r="AJK43" s="20"/>
      <c r="AJL43" s="91">
        <f>(AJL34)/(AJL39+AJL34)</f>
        <v>0.18430762733419026</v>
      </c>
      <c r="AJM43" s="91">
        <f>(AJM34)/(AJM39+AJM34)</f>
        <v>0.1053864168618267</v>
      </c>
      <c r="AJN43" s="20"/>
      <c r="AJO43" s="91">
        <f>(AJO34)/(AJO39+AJO34)</f>
        <v>0.16462662508140352</v>
      </c>
      <c r="AJP43" s="91">
        <f>(AJP34)/(AJP39+AJP34)</f>
        <v>0.10093896713615023</v>
      </c>
      <c r="AJQ43" s="20"/>
      <c r="AJR43" s="19"/>
      <c r="AJS43" s="91">
        <f>(AJS34)/(AJS39+AJS34)</f>
        <v>0.16387444733342638</v>
      </c>
      <c r="AJT43" s="91">
        <f>(AJT34)/(AJT39+AJT34)</f>
        <v>0.13457076566125289</v>
      </c>
      <c r="AJU43" s="20"/>
      <c r="AJV43" s="91">
        <f>(AJV34)/(AJV39+AJV34)</f>
        <v>0.16395768303976854</v>
      </c>
      <c r="AJW43" s="91">
        <f>(AJW34)/(AJW39+AJW34)</f>
        <v>0.17233560090702948</v>
      </c>
      <c r="AJX43" s="20"/>
      <c r="AJY43" s="91">
        <f>(AJY34)/(AJY39+AJY34)</f>
        <v>0.16404100334384633</v>
      </c>
      <c r="AJZ43" s="91">
        <f>(AJZ34)/(AJZ39+AJZ34)</f>
        <v>0.14444444444444443</v>
      </c>
      <c r="AKA43" s="20"/>
      <c r="AKB43" s="91">
        <f>(AKB34)/(AKB39+AKB34)</f>
        <v>0.16412440837469844</v>
      </c>
      <c r="AKC43" s="91">
        <f>(AKC34)/(AKC39+AKC34)</f>
        <v>0.14977973568281938</v>
      </c>
      <c r="AKD43" s="20"/>
      <c r="AKE43" s="91">
        <f>(AKE34)/(AKE39+AKE34)</f>
        <v>0.16420789826162605</v>
      </c>
      <c r="AKF43" s="91">
        <f>(AKF34)/(AKF39+AKF34)</f>
        <v>0.14412416851441243</v>
      </c>
      <c r="AKG43" s="20"/>
      <c r="AKH43" s="91">
        <f>(AKH34)/(AKH39+AKH34)</f>
        <v>0.14617768568392497</v>
      </c>
      <c r="AKI43" s="91">
        <f>(AKI34)/(AKI39+AKI34)</f>
        <v>0.13303769401330376</v>
      </c>
      <c r="AKJ43" s="20"/>
      <c r="AKK43" s="19"/>
      <c r="AKL43" s="91">
        <f>(AKL34)/(AKL39+AKL34)</f>
        <v>0.16190183874474606</v>
      </c>
      <c r="AKM43" s="91">
        <f>(AKM34)/(AKM39+AKM34)</f>
        <v>0.16592920353982302</v>
      </c>
      <c r="AKN43" s="20"/>
      <c r="AKO43" s="91">
        <f>(AKO34)/(AKO39+AKO34)</f>
        <v>0.16198308214588367</v>
      </c>
      <c r="AKP43" s="91">
        <f>(AKP34)/(AKP39+AKP34)</f>
        <v>0.2</v>
      </c>
      <c r="AKQ43" s="20"/>
      <c r="AKR43" s="91">
        <f>(AKR34)/(AKR39+AKR34)</f>
        <v>0.16206440712489725</v>
      </c>
      <c r="AKS43" s="91">
        <f>(AKS34)/(AKS39+AKS34)</f>
        <v>0.15990990990990991</v>
      </c>
      <c r="AKT43" s="20"/>
      <c r="AKU43" s="91">
        <f>(AKU34)/(AKU39+AKU34)</f>
        <v>0.14610373984321176</v>
      </c>
      <c r="AKV43" s="91">
        <f>(AKV34)/(AKV39+AKV34)</f>
        <v>0.14666666666666667</v>
      </c>
      <c r="AKW43" s="20"/>
      <c r="AKX43" s="91">
        <f>(AKX34)/(AKX39+AKX34)</f>
        <v>0.14617768568392497</v>
      </c>
      <c r="AKY43" s="91">
        <f>(AKY34)/(AKY39+AKY34)</f>
        <v>0.15164835164835164</v>
      </c>
      <c r="AKZ43" s="20"/>
      <c r="ALA43" s="91">
        <f>(ALA34)/(ALA39+ALA34)</f>
        <v>0.14551485552600366</v>
      </c>
      <c r="ALB43" s="91">
        <f>(ALB34)/(ALB39+ALB34)</f>
        <v>0.14743589743589744</v>
      </c>
      <c r="ALC43" s="20"/>
      <c r="ALD43" s="19"/>
      <c r="ALE43" s="91">
        <f>(ALE34)/(ALE39+ALE34)</f>
        <v>0.15918724022108593</v>
      </c>
      <c r="ALF43" s="91">
        <f>(ALF34)/(ALF39+ALF34)</f>
        <v>0.14498933901918976</v>
      </c>
      <c r="ALG43" s="20"/>
      <c r="ALH43" s="91">
        <f>(ALH34)/(ALH39+ALH34)</f>
        <v>0.14420706641770306</v>
      </c>
      <c r="ALI43" s="91">
        <f>(ALI34)/(ALI39+ALI34)</f>
        <v>0.1461864406779661</v>
      </c>
      <c r="ALJ43" s="20"/>
      <c r="ALK43" s="91">
        <f>(ALK34)/(ALK39+ALK34)</f>
        <v>0.14356194757151455</v>
      </c>
      <c r="ALL43" s="91">
        <f>(ALL34)/(ALL39+ALL34)</f>
        <v>0.12715517241379309</v>
      </c>
      <c r="ALM43" s="20"/>
      <c r="ALN43" s="91">
        <f>(ALN34)/(ALN39+ALN34)</f>
        <v>0.14313506544724572</v>
      </c>
      <c r="ALO43" s="91">
        <f>(ALO34)/(ALO39+ALO34)</f>
        <v>0.15598290598290598</v>
      </c>
      <c r="ALP43" s="20"/>
      <c r="ALQ43" s="91">
        <f>(ALQ34)/(ALQ39+ALQ34)</f>
        <v>0.14242920891298527</v>
      </c>
      <c r="ALR43" s="91">
        <f>(ALR34)/(ALR39+ALR34)</f>
        <v>0.13052631578947368</v>
      </c>
      <c r="ALS43" s="20"/>
      <c r="ALT43" s="91">
        <f>(ALT34)/(ALT39+ALT34)</f>
        <v>0.14173027994064671</v>
      </c>
      <c r="ALU43" s="91">
        <f>(ALU34)/(ALU39+ALU34)</f>
        <v>0.13387423935091278</v>
      </c>
      <c r="ALV43" s="20"/>
      <c r="ALW43" s="19"/>
      <c r="ALX43" s="91">
        <f>(ALX34)/(ALX39+ALX34)</f>
        <v>0.1550580676141313</v>
      </c>
      <c r="ALY43" s="91">
        <f>(ALY34)/(ALY39+ALY34)</f>
        <v>0.14257028112449799</v>
      </c>
      <c r="ALZ43" s="20"/>
      <c r="AMA43" s="91">
        <f>(AMA34)/(AMA39+AMA34)</f>
        <v>0.14035280070711392</v>
      </c>
      <c r="AMB43" s="91">
        <f>(AMB34)/(AMB39+AMB34)</f>
        <v>0.10956175298804781</v>
      </c>
      <c r="AMC43" s="20"/>
      <c r="AMD43" s="91">
        <f>(AMD34)/(AMD39+AMD34)</f>
        <v>0.14042103844166348</v>
      </c>
      <c r="AME43" s="91">
        <f>(AME34)/(AME39+AME34)</f>
        <v>0.12922465208747516</v>
      </c>
      <c r="AMF43" s="20"/>
      <c r="AMG43" s="91">
        <f>(AMG34)/(AMG39+AMG34)</f>
        <v>0.14048934256111412</v>
      </c>
      <c r="AMH43" s="91">
        <f>(AMH34)/(AMH39+AMH34)</f>
        <v>9.7415506958250492E-2</v>
      </c>
      <c r="AMI43" s="20"/>
      <c r="AMJ43" s="91">
        <f>(AMJ34)/(AMJ39+AMJ34)</f>
        <v>0.14055771316238649</v>
      </c>
      <c r="AMK43" s="91">
        <f>(AMK34)/(AMK39+AMK34)</f>
        <v>0.10784313725490197</v>
      </c>
      <c r="AML43" s="20"/>
      <c r="AMM43" s="91">
        <f>(AMM34)/(AMM39+AMM34)</f>
        <v>0.1406261503425901</v>
      </c>
      <c r="AMN43" s="91">
        <f>(AMN34)/(AMN39+AMN34)</f>
        <v>0.11306042884990253</v>
      </c>
      <c r="AMO43" s="20"/>
      <c r="AMP43" s="19"/>
      <c r="AMQ43" s="91">
        <f>(AMQ34)/(AMQ39+AMQ34)</f>
        <v>0.15387543378699589</v>
      </c>
      <c r="AMR43" s="91">
        <f>(AMR34)/(AMR39+AMR34)</f>
        <v>0.13060428849902533</v>
      </c>
      <c r="AMS43" s="20"/>
      <c r="AMT43" s="91">
        <f>(AMT34)/(AMT39+AMT34)</f>
        <v>0.13933713554323124</v>
      </c>
      <c r="AMU43" s="91">
        <f>(AMU34)/(AMU39+AMU34)</f>
        <v>0.10116731517509728</v>
      </c>
      <c r="AMV43" s="20"/>
      <c r="AMW43" s="91">
        <f>(AMW34)/(AMW39+AMW34)</f>
        <v>0.13873476182260916</v>
      </c>
      <c r="AMX43" s="91">
        <f>(AMX34)/(AMX39+AMX34)</f>
        <v>0.115234375</v>
      </c>
      <c r="AMY43" s="20"/>
      <c r="AMZ43" s="91">
        <f>(AMZ34)/(AMZ39+AMZ34)</f>
        <v>0.13813757397267085</v>
      </c>
      <c r="ANA43" s="91">
        <f>(ANA34)/(ANA39+ANA34)</f>
        <v>9.9415204678362568E-2</v>
      </c>
      <c r="ANB43" s="20"/>
      <c r="ANC43" s="91">
        <f>(ANC34)/(ANC39+ANC34)</f>
        <v>0.13708850466117042</v>
      </c>
      <c r="AND43" s="91">
        <f>(AND34)/(AND39+AND34)</f>
        <v>0.12745098039215685</v>
      </c>
      <c r="ANE43" s="20"/>
      <c r="ANF43" s="91">
        <f>(ANF34)/(ANF39+ANF34)</f>
        <v>0.13605524931564209</v>
      </c>
      <c r="ANG43" s="91">
        <f>(ANG34)/(ANG39+ANG34)</f>
        <v>0.13203883495145632</v>
      </c>
      <c r="ANH43" s="20"/>
      <c r="ANI43" s="19"/>
      <c r="ANJ43" s="91">
        <f>(ANJ34)/(ANJ39+ANJ34)</f>
        <v>0.15036327767887214</v>
      </c>
      <c r="ANK43" s="91">
        <f>(ANK34)/(ANK39+ANK34)</f>
        <v>0.15648854961832062</v>
      </c>
      <c r="ANL43" s="20"/>
      <c r="ANM43" s="91">
        <f>(ANM34)/(ANM39+ANM34)</f>
        <v>0.13567178282299461</v>
      </c>
      <c r="ANN43" s="91">
        <f>(ANN34)/(ANN39+ANN34)</f>
        <v>0.1475095785440613</v>
      </c>
      <c r="ANO43" s="20"/>
      <c r="ANP43" s="91">
        <f>(ANP34)/(ANP39+ANP34)</f>
        <v>0.13510061896745934</v>
      </c>
      <c r="ANQ43" s="91">
        <f>(ANQ34)/(ANQ39+ANQ34)</f>
        <v>0.13872832369942195</v>
      </c>
      <c r="ANR43" s="20"/>
      <c r="ANS43" s="19"/>
      <c r="ANT43" s="91">
        <f>(ANT34)/(ANT39+ANT34)</f>
        <v>0.14931995761828065</v>
      </c>
      <c r="ANU43" s="91">
        <f>(ANU34)/(ANU39+ANU34)</f>
        <v>0.15384615384615385</v>
      </c>
      <c r="ANV43" s="20"/>
      <c r="ANW43" s="91">
        <f>(ANW34)/(ANW39+ANW34)</f>
        <v>0.13472250729680874</v>
      </c>
      <c r="ANX43" s="91">
        <f>(ANX34)/(ANX39+ANX34)</f>
        <v>0.13193116634799235</v>
      </c>
      <c r="ANY43" s="20"/>
      <c r="ANZ43" s="91">
        <f>(ANZ34)/(ANZ39+ANZ34)</f>
        <v>0.18159931516529565</v>
      </c>
      <c r="AOA43" s="91">
        <f>(AOA34)/(AOA39+AOA34)</f>
        <v>0.19465648854961831</v>
      </c>
      <c r="AOB43" s="20"/>
      <c r="AOC43" s="91">
        <f>(AOC34)/(AOC39+AOC34)</f>
        <v>0.13384842406078168</v>
      </c>
      <c r="AOD43" s="91">
        <f>(AOD34)/(AOD39+AOD34)</f>
        <v>0.128060263653484</v>
      </c>
      <c r="AOE43" s="20"/>
      <c r="AOF43" s="91">
        <f>(AOF34)/(AOF39+AOF34)</f>
        <v>0.13397259803287245</v>
      </c>
      <c r="AOG43" s="91">
        <f>(AOG34)/(AOG39+AOG34)</f>
        <v>0.12357414448669202</v>
      </c>
      <c r="AOH43" s="20"/>
      <c r="AOI43" s="91">
        <f>(AOI34)/(AOI39+AOI34)</f>
        <v>0.13409700261646915</v>
      </c>
      <c r="AOJ43" s="91">
        <f>(AOJ34)/(AOJ39+AOJ34)</f>
        <v>0.12138728323699421</v>
      </c>
      <c r="AOK43" s="20"/>
      <c r="AOL43" s="91">
        <f>(AOL34)/(AOL39+AOL34)</f>
        <v>0.13422163845459417</v>
      </c>
      <c r="AOM43" s="91">
        <f>(AOM34)/(AOM39+AOM34)</f>
        <v>9.6525096525096526E-2</v>
      </c>
      <c r="AON43" s="20"/>
      <c r="AOO43" s="91">
        <f>(AOO34)/(AOO39+AOO34)</f>
        <v>0.13484830913705173</v>
      </c>
      <c r="AOP43" s="91">
        <f>(AOP34)/(AOP39+AOP34)</f>
        <v>0.16634050880626222</v>
      </c>
      <c r="AOQ43" s="20"/>
      <c r="AOR43" s="91">
        <f>(AOR34)/(AOR39+AOR34)</f>
        <v>0.13548085902515306</v>
      </c>
      <c r="AOS43" s="91">
        <f>(AOS34)/(AOS39+AOS34)</f>
        <v>0.13555992141453832</v>
      </c>
      <c r="AOT43" s="20"/>
      <c r="AOU43" s="19"/>
      <c r="AOV43" s="91">
        <f>(AOV34)/(AOV39+AOV34)</f>
        <v>0.13611937124380596</v>
      </c>
      <c r="AOW43" s="91">
        <f>(AOW34)/(AOW39+AOW34)</f>
        <v>0.14341846758349705</v>
      </c>
      <c r="AOX43" s="20"/>
      <c r="AOY43" s="91">
        <f>(AOY34)/(AOY39+AOY34)</f>
        <v>0.13676393049238714</v>
      </c>
      <c r="AOZ43" s="91">
        <f>(AOZ34)/(AOZ39+AOZ34)</f>
        <v>0.12820512820512819</v>
      </c>
      <c r="APA43" s="20"/>
      <c r="APB43" s="91">
        <f>(APB34)/(APB39+APB34)</f>
        <v>0.13741462308219704</v>
      </c>
      <c r="APC43" s="91">
        <f>(APC34)/(APC39+APC34)</f>
        <v>0.1225296442687747</v>
      </c>
      <c r="APD43" s="20"/>
      <c r="APE43" s="91">
        <f>(APE34)/(APE39+APE34)</f>
        <v>0.13807153697498908</v>
      </c>
      <c r="APF43" s="91">
        <f>(APF34)/(APF39+APF34)</f>
        <v>0.12871287128712872</v>
      </c>
      <c r="APG43" s="20"/>
      <c r="APH43" s="91">
        <f>(APH34)/(APH39+APH34)</f>
        <v>0.13873476182260916</v>
      </c>
      <c r="API43" s="91">
        <f>(API34)/(API39+API34)</f>
        <v>0.12127236580516898</v>
      </c>
      <c r="APJ43" s="20"/>
      <c r="APK43" s="91">
        <f>(APK34)/(APK39+APK34)</f>
        <v>0.13974163251764773</v>
      </c>
      <c r="APL43" s="91">
        <f>(APL34)/(APL39+APL34)</f>
        <v>0.10778443113772455</v>
      </c>
      <c r="APM43" s="20"/>
      <c r="APN43" s="91">
        <f>(APN34)/(APN39+APN34)</f>
        <v>0.13974163251764773</v>
      </c>
      <c r="APO43" s="91">
        <f>(APO34)/(APO39+APO34)</f>
        <v>0.17938144329896907</v>
      </c>
      <c r="APP43" s="20"/>
      <c r="APQ43" s="14"/>
      <c r="APR43" s="14"/>
      <c r="APS43" s="14"/>
      <c r="APT43" s="14"/>
      <c r="APU43" s="91">
        <f>(APU34)/(APU39+APU34)</f>
        <v>0.35472889084383924</v>
      </c>
      <c r="APV43" s="91">
        <f>(APV34)/(APV39+APV34)</f>
        <v>0.27196652719665271</v>
      </c>
      <c r="APW43" s="20"/>
      <c r="APX43" s="91">
        <f>(APX34)/(APX39+APX34)</f>
        <v>0.35650115506374241</v>
      </c>
      <c r="APY43" s="91">
        <f>(APY34)/(APY39+APY34)</f>
        <v>0.29598308668076112</v>
      </c>
      <c r="APZ43" s="20"/>
      <c r="AQA43" s="19"/>
      <c r="AQB43" s="91">
        <f>(AQB34)/(AQB39+AQB34)</f>
        <v>0.34644476648410183</v>
      </c>
      <c r="AQC43" s="91">
        <f>(AQC34)/(AQC39+AQC34)</f>
        <v>0.37093275488069416</v>
      </c>
      <c r="AQD43" s="20"/>
      <c r="AQE43" s="91">
        <f>(AQE34)/(AQE39+AQE34)</f>
        <v>0.33716305609988656</v>
      </c>
      <c r="AQF43" s="91">
        <f>(AQF34)/(AQF39+AQF34)</f>
        <v>0.5</v>
      </c>
      <c r="AQG43" s="20"/>
      <c r="AQH43" s="91">
        <f>(AQH34)/(AQH39+AQH34)</f>
        <v>0.32916094406650365</v>
      </c>
      <c r="AQI43" s="91">
        <f>(AQI34)/(AQI39+AQI34)</f>
        <v>0.3160270880361174</v>
      </c>
      <c r="AQJ43" s="20"/>
      <c r="AQK43" s="91">
        <f>(AQK34)/(AQK39+AQK34)</f>
        <v>0.32183440461278817</v>
      </c>
      <c r="AQL43" s="91">
        <f>(AQL34)/(AQL39+AQL34)</f>
        <v>0.29061784897025172</v>
      </c>
      <c r="AQM43" s="20"/>
      <c r="AQN43" s="91">
        <f>(AQN34)/(AQN39+AQN34)</f>
        <v>0.31777117837656105</v>
      </c>
      <c r="AQO43" s="91">
        <f>(AQO34)/(AQO39+AQO34)</f>
        <v>0.26365795724465557</v>
      </c>
      <c r="AQP43" s="20"/>
      <c r="AQQ43" s="91">
        <f>(AQQ34)/(AQQ39+AQQ34)</f>
        <v>0.31956431879033398</v>
      </c>
      <c r="AQR43" s="91">
        <f>(AQR34)/(AQR39+AQR34)</f>
        <v>0.27033492822966509</v>
      </c>
      <c r="AQS43" s="20"/>
      <c r="AQT43" s="19"/>
      <c r="AQU43" s="91">
        <f>(AQU34)/(AQU39+AQU34)</f>
        <v>0.24411342276835435</v>
      </c>
      <c r="AQV43" s="91">
        <f>(AQV34)/(AQV39+AQV34)</f>
        <v>0.27951807228915665</v>
      </c>
      <c r="AQW43" s="20"/>
      <c r="AQX43" s="91">
        <f>(AQX34)/(AQX39+AQX34)</f>
        <v>0.24651697920911014</v>
      </c>
      <c r="AQY43" s="91">
        <f>(AQY34)/(AQY39+AQY34)</f>
        <v>0.24390243902439024</v>
      </c>
      <c r="AQZ43" s="20"/>
      <c r="ARA43" s="91">
        <f>(ARA34)/(ARA39+ARA34)</f>
        <v>0.24922921415002425</v>
      </c>
      <c r="ARB43" s="91">
        <f>(ARB34)/(ARB39+ARB34)</f>
        <v>0.21695760598503741</v>
      </c>
      <c r="ARC43" s="20"/>
      <c r="ARD43" s="91">
        <f>(ARD34)/(ARD39+ARD34)</f>
        <v>0.24935985762264587</v>
      </c>
      <c r="ARE43" s="91">
        <f>(ARE34)/(ARE39+ARE34)</f>
        <v>0.18481012658227849</v>
      </c>
      <c r="ARF43" s="20"/>
      <c r="ARG43" s="91">
        <f>(ARG34)/(ARG39+ARG34)</f>
        <v>0.24524607991658831</v>
      </c>
      <c r="ARH43" s="91">
        <f>(ARH34)/(ARH39+ARH34)</f>
        <v>0.20253164556962025</v>
      </c>
      <c r="ARI43" s="20"/>
      <c r="ARJ43" s="91">
        <f>(ARJ34)/(ARJ39+ARJ34)</f>
        <v>0.1955189295841368</v>
      </c>
      <c r="ARK43" s="91">
        <f>(ARK34)/(ARK39+ARK34)</f>
        <v>0.20356234096692111</v>
      </c>
      <c r="ARL43" s="20"/>
      <c r="ARM43" s="19"/>
      <c r="ARN43" s="91">
        <f>(ARN34)/(ARN39+ARN34)</f>
        <v>0.17641266152668261</v>
      </c>
      <c r="ARO43" s="91">
        <f>(ARO34)/(ARO39+ARO34)</f>
        <v>0.22222222222222221</v>
      </c>
      <c r="ARP43" s="20"/>
      <c r="ARQ43" s="91">
        <f>(ARQ34)/(ARQ39+ARQ34)</f>
        <v>0.20378290948428948</v>
      </c>
      <c r="ARR43" s="91">
        <f>(ARR34)/(ARR39+ARR34)</f>
        <v>0.21025641025641026</v>
      </c>
      <c r="ARS43" s="20"/>
      <c r="ART43" s="91">
        <f>(ART34)/(ART39+ART34)</f>
        <v>0.23011769323396913</v>
      </c>
      <c r="ARU43" s="91">
        <f>(ARU34)/(ARU39+ARU34)</f>
        <v>0.20725388601036268</v>
      </c>
      <c r="ARV43" s="20"/>
      <c r="ARW43" s="91">
        <f>(ARW34)/(ARW39+ARW34)</f>
        <v>0.2270424649328372</v>
      </c>
      <c r="ARX43" s="91">
        <f>(ARX34)/(ARX39+ARX34)</f>
        <v>0.1736842105263158</v>
      </c>
      <c r="ARY43" s="20"/>
      <c r="ARZ43" s="91">
        <f>(ARZ34)/(ARZ39+ARZ34)</f>
        <v>0.22298970322746373</v>
      </c>
      <c r="ASA43" s="91">
        <f>(ASA34)/(ASA39+ASA34)</f>
        <v>0.16272965879265092</v>
      </c>
      <c r="ASB43" s="20"/>
      <c r="ASC43" s="91">
        <f>(ASC34)/(ASC39+ASC34)</f>
        <v>0.17728464860503107</v>
      </c>
      <c r="ASD43" s="91">
        <f>(ASD34)/(ASD39+ASD34)</f>
        <v>0.18421052631578946</v>
      </c>
      <c r="ASE43" s="20"/>
      <c r="ASF43" s="19"/>
      <c r="ASG43" s="91">
        <f>(ASG34)/(ASG39+ASG34)</f>
        <v>0.17767497150654535</v>
      </c>
      <c r="ASH43" s="91">
        <f>(ASH34)/(ASH39+ASH34)</f>
        <v>0.2</v>
      </c>
      <c r="ASI43" s="20"/>
      <c r="ASJ43" s="91">
        <f>(ASJ34)/(ASJ39+ASJ34)</f>
        <v>0.1768960368956719</v>
      </c>
      <c r="ASK43" s="91">
        <f>(ASK34)/(ASK39+ASK34)</f>
        <v>0.17884130982367757</v>
      </c>
      <c r="ASL43" s="20"/>
      <c r="ASM43" s="91">
        <f>(ASM34)/(ASM39+ASM34)</f>
        <v>0.17650912515017211</v>
      </c>
      <c r="ASN43" s="91">
        <f>(ASN34)/(ASN39+ASN34)</f>
        <v>0.17884130982367757</v>
      </c>
      <c r="ASO43" s="20"/>
      <c r="ASP43" s="91">
        <f>(ASP34)/(ASP39+ASP34)</f>
        <v>0.17612390223825669</v>
      </c>
      <c r="ASQ43" s="91">
        <f>(ASQ34)/(ASQ39+ASQ34)</f>
        <v>0.18271604938271604</v>
      </c>
      <c r="ASR43" s="20"/>
      <c r="ASS43" s="91">
        <f>(ASS34)/(ASS39+ASS34)</f>
        <v>0.17574035712660446</v>
      </c>
      <c r="AST43" s="91">
        <f>(AST34)/(AST39+AST34)</f>
        <v>0.1855421686746988</v>
      </c>
      <c r="ASU43" s="20"/>
      <c r="ASV43" s="91">
        <f>(ASV34)/(ASV39+ASV34)</f>
        <v>0.17535847887779435</v>
      </c>
      <c r="ASW43" s="91">
        <f>(ASW34)/(ASW39+ASW34)</f>
        <v>0.18483412322274881</v>
      </c>
      <c r="ASX43" s="20"/>
      <c r="ASY43" s="19"/>
      <c r="ASZ43" s="91">
        <f>(ASZ34)/(ASZ39+ASZ34)</f>
        <v>0.17554921032421539</v>
      </c>
      <c r="ATA43" s="91">
        <f>(ATA34)/(ATA39+ATA34)</f>
        <v>0.23459715639810427</v>
      </c>
      <c r="ATB43" s="20"/>
      <c r="ATC43" s="91">
        <f>(ATC34)/(ATC39+ATC34)</f>
        <v>0.176993030014478</v>
      </c>
      <c r="ATD43" s="91">
        <f>(ATD34)/(ATD39+ATD34)</f>
        <v>0.21957040572792363</v>
      </c>
      <c r="ATE43" s="20"/>
      <c r="ATF43" s="91">
        <f>(ATF34)/(ATF39+ATF34)</f>
        <v>0.20046243820745341</v>
      </c>
      <c r="ATG43" s="91">
        <f>(ATG34)/(ATG39+ATG34)</f>
        <v>0.24087591240875914</v>
      </c>
      <c r="ATH43" s="20"/>
      <c r="ATI43" s="91">
        <f>(ATI34)/(ATI39+ATI34)</f>
        <v>0.20216629853146401</v>
      </c>
      <c r="ATJ43" s="91">
        <f>(ATJ34)/(ATJ39+ATJ34)</f>
        <v>0.25183374083129584</v>
      </c>
      <c r="ATK43" s="20"/>
      <c r="ATL43" s="91">
        <f>(ATL34)/(ATL39+ATL34)</f>
        <v>0.20378290948428948</v>
      </c>
      <c r="ATM43" s="91">
        <f>(ATM34)/(ATM39+ATM34)</f>
        <v>0.23414634146341465</v>
      </c>
      <c r="ATN43" s="20"/>
      <c r="ATO43" s="91">
        <f>(ATO34)/(ATO39+ATO34)</f>
        <v>0.25697503671071953</v>
      </c>
      <c r="ATP43" s="91">
        <f>(ATP34)/(ATP39+ATP34)</f>
        <v>0.25798525798525801</v>
      </c>
      <c r="ATQ43" s="20"/>
      <c r="ATR43" s="19"/>
      <c r="ATS43" s="91">
        <f>(ATS34)/(ATS39+ATS34)</f>
        <v>0.25175239411590483</v>
      </c>
      <c r="ATT43" s="91">
        <f>(ATT34)/(ATT39+ATT34)</f>
        <v>0.29729729729729731</v>
      </c>
      <c r="ATU43" s="20"/>
      <c r="ATV43" s="91">
        <f>(ATV34)/(ATV39+ATV34)</f>
        <v>0.25920805766762123</v>
      </c>
      <c r="ATW43" s="91">
        <f>(ATW34)/(ATW39+ATW34)</f>
        <v>0.26368159203980102</v>
      </c>
      <c r="ATX43" s="20"/>
      <c r="ATY43" s="91">
        <f>(ATY34)/(ATY39+ATY34)</f>
        <v>0.26048127015628875</v>
      </c>
      <c r="ATZ43" s="91">
        <f>(ATZ34)/(ATZ39+ATZ34)</f>
        <v>0.25124378109452739</v>
      </c>
      <c r="AUA43" s="20"/>
      <c r="AUB43" s="91">
        <f>(AUB34)/(AUB39+AUB34)</f>
        <v>0.26176705225368968</v>
      </c>
      <c r="AUC43" s="91">
        <f>(AUC34)/(AUC39+AUC34)</f>
        <v>0.26250000000000001</v>
      </c>
      <c r="AUD43" s="20"/>
      <c r="AUE43" s="91">
        <f>(AUE34)/(AUE39+AUE34)</f>
        <v>0.2594899169632266</v>
      </c>
      <c r="AUF43" s="91">
        <f>(AUF34)/(AUF39+AUF34)</f>
        <v>0.24249999999999999</v>
      </c>
      <c r="AUG43" s="20"/>
      <c r="AUH43" s="91">
        <f>(AUH34)/(AUH39+AUH34)</f>
        <v>0.26048127015628875</v>
      </c>
      <c r="AUI43" s="91">
        <f>(AUI34)/(AUI39+AUI34)</f>
        <v>0.24</v>
      </c>
      <c r="AUJ43" s="20"/>
      <c r="AUK43" s="19"/>
      <c r="AUL43" s="91">
        <f>(AUL34)/(AUL39+AUL34)</f>
        <v>0.20673495220583241</v>
      </c>
      <c r="AUM43" s="91">
        <f>(AUM34)/(AUM39+AUM34)</f>
        <v>0.2544529262086514</v>
      </c>
      <c r="AUN43" s="20"/>
      <c r="AUO43" s="91">
        <f>(AUO34)/(AUO39+AUO34)</f>
        <v>0.2594899169632266</v>
      </c>
      <c r="AUP43" s="91">
        <f>(AUP34)/(AUP39+AUP34)</f>
        <v>0.22938144329896906</v>
      </c>
      <c r="AUQ43" s="20"/>
      <c r="AUR43" s="91">
        <f>(AUR34)/(AUR39+AUR34)</f>
        <v>0.26048127015628875</v>
      </c>
      <c r="AUS43" s="91">
        <f>(AUS34)/(AUS39+AUS34)</f>
        <v>0.20887728459530025</v>
      </c>
      <c r="AUT43" s="20"/>
      <c r="AUU43" s="91">
        <f>(AUU34)/(AUU39+AUU34)</f>
        <v>0.25808671713695802</v>
      </c>
      <c r="AUV43" s="91">
        <f>(AUV34)/(AUV39+AUV34)</f>
        <v>0.20370370370370369</v>
      </c>
      <c r="AUW43" s="20"/>
      <c r="AUX43" s="91">
        <f>(AUX34)/(AUX39+AUX34)</f>
        <v>0.25478016111812091</v>
      </c>
      <c r="AUY43" s="91">
        <f>(AUY34)/(AUY39+AUY34)</f>
        <v>0.18351063829787234</v>
      </c>
      <c r="AUZ43" s="20"/>
      <c r="AVA43" s="91">
        <f>(AVA34)/(AVA39+AVA34)</f>
        <v>0.25235531628532976</v>
      </c>
      <c r="AVB43" s="91">
        <f>(AVB34)/(AVB39+AVB34)</f>
        <v>0.17599999999999999</v>
      </c>
      <c r="AVC43" s="20"/>
      <c r="AVD43" s="19"/>
      <c r="AVE43" s="91">
        <f>(AVE34)/(AVE39+AVE34)</f>
        <v>0.21436497528497933</v>
      </c>
      <c r="AVF43" s="91">
        <f>(AVF34)/(AVF39+AVF34)</f>
        <v>0.17599999999999999</v>
      </c>
      <c r="AVG43" s="20"/>
      <c r="AVH43" s="91">
        <f>(AVH34)/(AVH39+AVH34)</f>
        <v>0.20183671409829448</v>
      </c>
      <c r="AVI43" s="91">
        <f>(AVI34)/(AVI39+AVI34)</f>
        <v>0.17553191489361702</v>
      </c>
      <c r="AVJ43" s="20"/>
      <c r="AVK43" s="91">
        <f>(AVK34)/(AVK39+AVK34)</f>
        <v>0.19035532994923857</v>
      </c>
      <c r="AVL43" s="91">
        <f>(AVL34)/(AVL39+AVL34)</f>
        <v>0.16753926701570682</v>
      </c>
      <c r="AVM43" s="20"/>
      <c r="AVN43" s="91">
        <f>(AVN34)/(AVN39+AVN34)</f>
        <v>0.16631697456629652</v>
      </c>
      <c r="AVO43" s="91">
        <f>(AVO34)/(AVO39+AVO34)</f>
        <v>0.14925373134328357</v>
      </c>
      <c r="AVP43" s="20"/>
      <c r="AVQ43" s="91">
        <f>(AVQ34)/(AVQ39+AVQ34)</f>
        <v>0.14172335600907029</v>
      </c>
      <c r="AVR43" s="91">
        <f>(AVR34)/(AVR39+AVR34)</f>
        <v>0.13054187192118227</v>
      </c>
      <c r="AVS43" s="20"/>
      <c r="AVT43" s="91">
        <f>(AVT34)/(AVT39+AVT34)</f>
        <v>0.14188422247446084</v>
      </c>
      <c r="AVU43" s="91">
        <f>(AVU34)/(AVU39+AVU34)</f>
        <v>0.12926829268292683</v>
      </c>
      <c r="AVV43" s="20"/>
      <c r="AVW43" s="19"/>
      <c r="AVX43" s="91">
        <f>(AVX34)/(AVX39+AVX34)</f>
        <v>0.14228799089356858</v>
      </c>
      <c r="AVY43" s="91">
        <f>(AVY34)/(AVY39+AVY34)</f>
        <v>0.13908872901678657</v>
      </c>
      <c r="AVZ43" s="20"/>
      <c r="AWA43" s="91">
        <f>(AWA34)/(AWA39+AWA34)</f>
        <v>0.14164305949008499</v>
      </c>
      <c r="AWB43" s="91">
        <f>(AWB34)/(AWB39+AWB34)</f>
        <v>0.13189448441247004</v>
      </c>
      <c r="AWC43" s="20"/>
      <c r="AWD43" s="91">
        <f>(AWD34)/(AWD39+AWD34)</f>
        <v>0.14124293785310735</v>
      </c>
      <c r="AWE43" s="91">
        <f>(AWE34)/(AWE39+AWE34)</f>
        <v>0.12440191387559808</v>
      </c>
      <c r="AWF43" s="20"/>
      <c r="AWG43" s="91">
        <f>(AWG34)/(AWG39+AWG34)</f>
        <v>0.14132278123233466</v>
      </c>
      <c r="AWH43" s="91">
        <f>(AWH34)/(AWH39+AWH34)</f>
        <v>0.12918660287081341</v>
      </c>
      <c r="AWI43" s="20"/>
      <c r="AWJ43" s="18"/>
      <c r="AWK43" s="18"/>
      <c r="AWL43" s="19"/>
      <c r="AWM43" s="18"/>
      <c r="AWN43" s="18"/>
      <c r="AWO43" s="18"/>
      <c r="AWP43" s="18"/>
      <c r="AWQ43" s="18"/>
      <c r="AWR43" s="18"/>
      <c r="AWS43" s="19"/>
      <c r="AWT43" s="18"/>
      <c r="AWU43" s="18"/>
      <c r="AWV43" s="18"/>
      <c r="AWW43" s="18"/>
      <c r="AWX43" s="18"/>
      <c r="AWY43" s="18"/>
      <c r="AWZ43" s="19"/>
      <c r="AXA43" s="18"/>
      <c r="AXB43" s="18"/>
      <c r="AXC43" s="18"/>
      <c r="AXD43" s="18"/>
      <c r="AXE43" s="18"/>
      <c r="AXF43" s="18"/>
      <c r="AXG43" s="19"/>
      <c r="AXH43" s="18"/>
      <c r="AXI43" s="18"/>
      <c r="AXJ43" s="18"/>
      <c r="AXK43" s="18"/>
      <c r="AXL43" s="18"/>
      <c r="AXM43" s="18"/>
      <c r="AXN43" s="19"/>
      <c r="AXO43" s="18"/>
      <c r="AXP43" s="18"/>
      <c r="AXQ43" s="18"/>
      <c r="AXR43" s="18"/>
      <c r="AXS43" s="18"/>
      <c r="AXT43" s="18"/>
      <c r="AXU43" s="19"/>
      <c r="AXV43" s="18"/>
      <c r="AXW43" s="18"/>
      <c r="AXX43" s="18"/>
      <c r="AXY43" s="18"/>
      <c r="AXZ43" s="18"/>
      <c r="AYA43" s="18"/>
      <c r="AYB43" s="19"/>
      <c r="AYC43" s="18"/>
      <c r="AYD43" s="18"/>
      <c r="AYE43" s="18"/>
      <c r="AYF43" s="18"/>
      <c r="AYG43" s="18"/>
      <c r="AYH43" s="18"/>
      <c r="AYI43" s="19"/>
      <c r="AYJ43" s="18"/>
      <c r="AYK43" s="18"/>
      <c r="AYL43" s="18"/>
      <c r="AYM43" s="18"/>
      <c r="AYN43" s="18"/>
      <c r="AYO43" s="18"/>
      <c r="AYP43" s="19"/>
      <c r="AYQ43" s="18"/>
      <c r="AYR43" s="18"/>
      <c r="AYS43" s="18"/>
      <c r="AYT43" s="18"/>
      <c r="AYU43" s="18"/>
      <c r="AYV43" s="18"/>
      <c r="AYW43" s="19"/>
      <c r="AYX43" s="18"/>
      <c r="AYY43" s="18"/>
      <c r="AYZ43" s="18"/>
      <c r="AZA43" s="18"/>
      <c r="AZB43" s="18"/>
      <c r="AZC43" s="18"/>
      <c r="AZD43" s="19"/>
      <c r="AZE43" s="18"/>
      <c r="AZF43" s="18"/>
      <c r="AZG43" s="18"/>
      <c r="AZH43" s="18"/>
      <c r="AZI43" s="18"/>
      <c r="AZJ43" s="18"/>
      <c r="AZK43" s="19"/>
      <c r="AZL43" s="18"/>
      <c r="AZM43" s="18"/>
      <c r="AZN43" s="18"/>
      <c r="AZO43" s="18"/>
      <c r="AZP43" s="18"/>
      <c r="AZQ43" s="18"/>
      <c r="AZR43" s="19"/>
      <c r="AZS43" s="18"/>
      <c r="AZT43" s="18"/>
      <c r="AZU43" s="18"/>
      <c r="AZV43" s="18"/>
      <c r="AZW43" s="18"/>
      <c r="AZX43" s="18"/>
      <c r="AZY43" s="19"/>
      <c r="AZZ43" s="18"/>
      <c r="BAA43" s="18"/>
      <c r="BAB43" s="18"/>
      <c r="BAC43" s="18"/>
      <c r="BAD43" s="18"/>
      <c r="BAE43" s="18"/>
      <c r="BAF43" s="19"/>
      <c r="BAG43" s="18"/>
      <c r="BAH43" s="18"/>
      <c r="BAI43" s="18"/>
      <c r="BAJ43" s="18"/>
      <c r="BAK43" s="18"/>
      <c r="BAL43" s="18"/>
      <c r="BAM43" s="19"/>
      <c r="BAN43" s="18"/>
      <c r="BAO43" s="18"/>
      <c r="BAP43" s="18"/>
      <c r="BAQ43" s="18"/>
      <c r="BAR43" s="18"/>
      <c r="BAS43" s="18"/>
      <c r="BAT43" s="19"/>
    </row>
    <row r="44" spans="1:1398">
      <c r="A44" t="s">
        <v>911</v>
      </c>
      <c r="B44" t="s">
        <v>913</v>
      </c>
      <c r="D44" s="22" t="s">
        <v>30</v>
      </c>
      <c r="E44" s="20"/>
      <c r="F44" s="91">
        <v>0.17107302662335105</v>
      </c>
      <c r="G44" s="91">
        <v>0.13558282208588956</v>
      </c>
      <c r="H44" s="20"/>
      <c r="I44" s="19"/>
      <c r="J44" s="91">
        <f>(J35)/(J40+J35)</f>
        <v>0.15838230459504293</v>
      </c>
      <c r="K44" s="91">
        <f>(K35)/(K40+K35)</f>
        <v>0.12393162393162394</v>
      </c>
      <c r="L44" s="20"/>
      <c r="M44" s="91">
        <f>(M35)/(M40+M35)</f>
        <v>0.14581012071231492</v>
      </c>
      <c r="N44" s="91">
        <f>(N35)/(N40+N35)</f>
        <v>0.11205330102967898</v>
      </c>
      <c r="O44" s="20"/>
      <c r="P44" s="91">
        <f>(P35)/(P40+P35)</f>
        <v>0.14587566806596894</v>
      </c>
      <c r="Q44" s="91">
        <f>(Q35)/(Q40+Q35)</f>
        <v>0.1170406306852638</v>
      </c>
      <c r="R44" s="20"/>
      <c r="S44" s="91">
        <f>(S35)/(S40+S35)</f>
        <v>0.14594127437832682</v>
      </c>
      <c r="T44" s="91">
        <f>(T35)/(T40+T35)</f>
        <v>0.10564663023679417</v>
      </c>
      <c r="U44" s="20"/>
      <c r="V44" s="91">
        <f>(V35)/(V40+V35)</f>
        <v>0.14627019311114656</v>
      </c>
      <c r="W44" s="91">
        <f>(W35)/(W40+W35)</f>
        <v>0.11185006045949214</v>
      </c>
      <c r="X44" s="20"/>
      <c r="Y44" s="91">
        <f>(Y35)/(Y40+Y35)</f>
        <v>0.14660059781035042</v>
      </c>
      <c r="Z44" s="91">
        <f>(Z35)/(Z40+Z35)</f>
        <v>0.11517367458866545</v>
      </c>
      <c r="AA44" s="20"/>
      <c r="AB44" s="19"/>
      <c r="AC44" s="91">
        <f>(AC35)/(AC40+AC35)</f>
        <v>0.14693249856853099</v>
      </c>
      <c r="AD44" s="91">
        <f>(AD35)/(AD40+AD35)</f>
        <v>0.1474514563106796</v>
      </c>
      <c r="AE44" s="20"/>
      <c r="AF44" s="91">
        <f>(AF35)/(AF40+AF35)</f>
        <v>0.14726590556988595</v>
      </c>
      <c r="AG44" s="91">
        <f>(AG35)/(AG40+AG35)</f>
        <v>0.12932604735883424</v>
      </c>
      <c r="AH44" s="20"/>
      <c r="AI44" s="91">
        <f>(AI35)/(AI40+AI35)</f>
        <v>0.14760082909125971</v>
      </c>
      <c r="AJ44" s="91">
        <f>(AJ35)/(AJ40+AJ35)</f>
        <v>0.12055455093429777</v>
      </c>
      <c r="AK44" s="20"/>
      <c r="AL44" s="91">
        <f>(AL35)/(AL40+AL35)</f>
        <v>0.14739969241739292</v>
      </c>
      <c r="AM44" s="91">
        <f>(AM35)/(AM40+AM35)</f>
        <v>0.11531531531531532</v>
      </c>
      <c r="AN44" s="20"/>
      <c r="AO44" s="91">
        <f>(AO35)/(AO40+AO35)</f>
        <v>0.14719910317821505</v>
      </c>
      <c r="AP44" s="91">
        <f>(AP35)/(AP40+AP35)</f>
        <v>0.11455847255369929</v>
      </c>
      <c r="AQ44" s="20"/>
      <c r="AR44" s="91">
        <f>(AR35)/(AR40+AR35)</f>
        <v>0.14699905914182979</v>
      </c>
      <c r="AS44" s="91">
        <f>(AS35)/(AS40+AS35)</f>
        <v>0.11501787842669844</v>
      </c>
      <c r="AT44" s="20"/>
      <c r="AU44" s="19"/>
      <c r="AV44" s="91">
        <f>(AV35)/(AV40+AV35)</f>
        <v>0.14834305023498123</v>
      </c>
      <c r="AW44" s="91">
        <f>(AW35)/(AW40+AW35)</f>
        <v>0.1172950329144225</v>
      </c>
      <c r="AX44" s="20"/>
      <c r="AY44" s="91">
        <f>(AY35)/(AY40+AY35)</f>
        <v>0.14971184392625261</v>
      </c>
      <c r="AZ44" s="91">
        <f>(AZ35)/(AZ40+AZ35)</f>
        <v>0.12327947336923997</v>
      </c>
      <c r="BA44" s="20"/>
      <c r="BB44" s="91">
        <f>(BB35)/(BB40+BB35)</f>
        <v>0.15110613318679339</v>
      </c>
      <c r="BC44" s="91">
        <f>(BC35)/(BC40+BC35)</f>
        <v>0.12522576760987358</v>
      </c>
      <c r="BD44" s="20"/>
      <c r="BE44" s="91">
        <f>(BE35)/(BE40+BE35)</f>
        <v>0.1333290364310537</v>
      </c>
      <c r="BF44" s="91">
        <f>(BF35)/(BF40+BF35)</f>
        <v>9.8854731766124165E-2</v>
      </c>
      <c r="BG44" s="20"/>
      <c r="BH44" s="91">
        <f>(BH35)/(BH40+BH35)</f>
        <v>0.13460187369866536</v>
      </c>
      <c r="BI44" s="91">
        <f>(BI35)/(BI40+BI35)</f>
        <v>9.3051359516616319E-2</v>
      </c>
      <c r="BJ44" s="20"/>
      <c r="BK44" s="91">
        <f>(BK35)/(BK40+BK35)</f>
        <v>0.13589924771230008</v>
      </c>
      <c r="BL44" s="91">
        <f>(BL35)/(BL40+BL35)</f>
        <v>9.4978826376285547E-2</v>
      </c>
      <c r="BM44" s="20"/>
      <c r="BN44" s="19"/>
      <c r="BO44" s="91">
        <f>(BO35)/(BO40+BO35)</f>
        <v>0.11724898362822608</v>
      </c>
      <c r="BP44" s="91">
        <f>(BP35)/(BP40+BP35)</f>
        <v>8.5054678007290399E-2</v>
      </c>
      <c r="BQ44" s="20"/>
      <c r="BR44" s="91">
        <f>(BR35)/(BR40+BR35)</f>
        <v>0.11840844200344</v>
      </c>
      <c r="BS44" s="91">
        <f>(BS35)/(BS40+BS35)</f>
        <v>9.2401215805471129E-2</v>
      </c>
      <c r="BT44" s="20"/>
      <c r="BU44" s="91">
        <f>(BU35)/(BU40+BU35)</f>
        <v>0.11840844200344</v>
      </c>
      <c r="BV44" s="91">
        <f>(BV35)/(BV40+BV35)</f>
        <v>8.4043848964677217E-2</v>
      </c>
      <c r="BW44" s="20"/>
      <c r="BX44" s="91">
        <f>(BX35)/(BX40+BX35)</f>
        <v>0.11840844200344</v>
      </c>
      <c r="BY44" s="91">
        <f>(BY35)/(BY40+BY35)</f>
        <v>9.718826405867971E-2</v>
      </c>
      <c r="BZ44" s="20"/>
      <c r="CA44" s="91">
        <f>(CA35)/(CA40+CA35)</f>
        <v>0.11840844200344</v>
      </c>
      <c r="CB44" s="91">
        <f>(CB35)/(CB40+CB35)</f>
        <v>8.7252475247524747E-2</v>
      </c>
      <c r="CC44" s="20"/>
      <c r="CD44" s="91">
        <f>(CD35)/(CD40+CD35)</f>
        <v>0.11840844200344</v>
      </c>
      <c r="CE44" s="91">
        <f>(CE35)/(CE40+CE35)</f>
        <v>7.3200992555831262E-2</v>
      </c>
      <c r="CF44" s="20"/>
      <c r="CG44" s="19"/>
      <c r="CH44" s="19"/>
      <c r="CI44" s="91">
        <f>(CI35)/(CI40+CI35)</f>
        <v>0.12337240626650882</v>
      </c>
      <c r="CJ44" s="91">
        <f>(CJ35)/(CJ40+CJ35)</f>
        <v>9.553349875930521E-2</v>
      </c>
      <c r="CK44" s="20"/>
      <c r="CL44" s="19"/>
      <c r="CM44" s="91">
        <f>(CM35)/(CM40+CM35)</f>
        <v>0.11816038668415615</v>
      </c>
      <c r="CN44" s="91">
        <f>(CN35)/(CN40+CN35)</f>
        <v>0.11076540136901059</v>
      </c>
      <c r="CO44" s="20"/>
      <c r="CP44" s="91">
        <f>(CP35)/(CP40+CP35)</f>
        <v>0.11177639746787438</v>
      </c>
      <c r="CQ44" s="91">
        <f>(CQ35)/(CQ40+CQ35)</f>
        <v>0.10049937578027465</v>
      </c>
      <c r="CR44" s="20"/>
      <c r="CS44" s="91">
        <f>(CS35)/(CS40+CS35)</f>
        <v>0.15110613318679339</v>
      </c>
      <c r="CT44" s="91">
        <f>(CT35)/(CT40+CT35)</f>
        <v>0.13241723922548407</v>
      </c>
      <c r="CU44" s="20"/>
      <c r="CV44" s="19"/>
      <c r="CW44" s="91">
        <f>(CW35)/(CW40+CW35)</f>
        <v>0.12040395729466702</v>
      </c>
      <c r="CX44" s="91">
        <f>(CX35)/(CX40+CX35)</f>
        <v>9.9262620533182078E-2</v>
      </c>
      <c r="CY44" s="20"/>
      <c r="CZ44" s="91">
        <f>(CZ35)/(CZ40+CZ35)</f>
        <v>0.10460197048376917</v>
      </c>
      <c r="DA44" s="91">
        <f>(DA35)/(DA40+DA35)</f>
        <v>0.11567635903919089</v>
      </c>
      <c r="DB44" s="20"/>
      <c r="DC44" s="91">
        <f>(DC35)/(DC40+DC35)</f>
        <v>0.10179548794574041</v>
      </c>
      <c r="DD44" s="91">
        <f>(DD35)/(DD40+DD35)</f>
        <v>0.10666666666666667</v>
      </c>
      <c r="DE44" s="20"/>
      <c r="DF44" s="91">
        <f>(DF35)/(DF40+DF35)</f>
        <v>0.11444730653004502</v>
      </c>
      <c r="DG44" s="91">
        <f>(DG35)/(DG40+DG35)</f>
        <v>0.10630171865054105</v>
      </c>
      <c r="DH44" s="20"/>
      <c r="DI44" s="91">
        <f>(DI35)/(DI40+DI35)</f>
        <v>0.11499687909357419</v>
      </c>
      <c r="DJ44" s="91">
        <f>(DJ35)/(DJ40+DJ35)</f>
        <v>0.10862619808306709</v>
      </c>
      <c r="DK44" s="20"/>
      <c r="DL44" s="19"/>
      <c r="DM44" s="19"/>
      <c r="DN44" s="91">
        <f>(DN35)/(DN40+DN35)</f>
        <v>0.1155517551867183</v>
      </c>
      <c r="DO44" s="91">
        <f>(DO35)/(DO40+DO35)</f>
        <v>0.1245186136071887</v>
      </c>
      <c r="DP44" s="20"/>
      <c r="DQ44" s="91">
        <f>(DQ35)/(DQ40+DQ35)</f>
        <v>0.10946281228139709</v>
      </c>
      <c r="DR44" s="91">
        <f>(DR35)/(DR40+DR35)</f>
        <v>0.10180412371134021</v>
      </c>
      <c r="DS44" s="20"/>
      <c r="DT44" s="91">
        <f>(DT35)/(DT40+DT35)</f>
        <v>0.10597583903253617</v>
      </c>
      <c r="DU44" s="91">
        <f>(DU35)/(DU40+DU35)</f>
        <v>7.9169370538611297E-2</v>
      </c>
      <c r="DV44" s="20"/>
      <c r="DW44" s="91">
        <f>(DW35)/(DW40+DW35)</f>
        <v>0.10649639864678576</v>
      </c>
      <c r="DX44" s="91">
        <f>(DX35)/(DX40+DX35)</f>
        <v>8.6363636363636365E-2</v>
      </c>
      <c r="DY44" s="20"/>
      <c r="DZ44" s="91">
        <f>(DZ35)/(DZ40+DZ35)</f>
        <v>0.10566662097110144</v>
      </c>
      <c r="EA44" s="91">
        <f>(EA35)/(EA40+EA35)</f>
        <v>7.4607329842931933E-2</v>
      </c>
      <c r="EB44" s="20"/>
      <c r="EC44" s="91">
        <f>(EC35)/(EC40+EC35)</f>
        <v>0.10619102837712611</v>
      </c>
      <c r="ED44" s="91">
        <f>(ED35)/(ED40+ED35)</f>
        <v>7.5916230366492143E-2</v>
      </c>
      <c r="EE44" s="20"/>
      <c r="EF44" s="19"/>
      <c r="EG44" s="91">
        <f>(EG35)/(EG40+EG35)</f>
        <v>0.10672066685292132</v>
      </c>
      <c r="EH44" s="91">
        <f>(EH35)/(EH40+EH35)</f>
        <v>8.3769633507853408E-2</v>
      </c>
      <c r="EI44" s="20"/>
      <c r="EJ44" s="91">
        <f>(EJ35)/(EJ40+EJ35)</f>
        <v>0.10725561506229669</v>
      </c>
      <c r="EK44" s="91">
        <f>(EK35)/(EK40+EK35)</f>
        <v>7.8135259356533163E-2</v>
      </c>
      <c r="EL44" s="20"/>
      <c r="EM44" s="91">
        <f>(EM35)/(EM40+EM35)</f>
        <v>0.10502869533997683</v>
      </c>
      <c r="EN44" s="91">
        <f>(EN35)/(EN40+EN35)</f>
        <v>7.6923076923076927E-2</v>
      </c>
      <c r="EO44" s="20"/>
      <c r="EP44" s="91">
        <f>(EP35)/(EP40+EP35)</f>
        <v>0.10556094331269629</v>
      </c>
      <c r="EQ44" s="91">
        <f>(EQ35)/(EQ40+EQ35)</f>
        <v>7.9155672823219003E-2</v>
      </c>
      <c r="ER44" s="20"/>
      <c r="ES44" s="91">
        <f>(ES35)/(ES40+ES35)</f>
        <v>0.10609861324781929</v>
      </c>
      <c r="ET44" s="91">
        <f>(ET35)/(ET40+ET35)</f>
        <v>0.53097345132743368</v>
      </c>
      <c r="EU44" s="20"/>
      <c r="EV44" s="91">
        <f>(EV35)/(EV40+EV35)</f>
        <v>0.10664178841906451</v>
      </c>
      <c r="EW44" s="91">
        <f>(EW35)/(EW40+EW35)</f>
        <v>0.12756113681427628</v>
      </c>
      <c r="EX44" s="20"/>
      <c r="EY44" s="91">
        <f>(EY35)/(EY40+EY35)</f>
        <v>0.13451122970957444</v>
      </c>
      <c r="EZ44" s="91">
        <f>(EZ35)/(EZ40+EZ35)</f>
        <v>0.24519549370444002</v>
      </c>
      <c r="FA44" s="20"/>
      <c r="FB44" s="91">
        <f>(FB35)/(FB40+FB35)</f>
        <v>0.10719055381421544</v>
      </c>
      <c r="FC44" s="91">
        <f>(FC35)/(FC40+FC35)</f>
        <v>0.12466843501326259</v>
      </c>
      <c r="FD44" s="20"/>
      <c r="FE44" s="91">
        <f>(FE35)/(FE40+FE35)</f>
        <v>0.10774499617945039</v>
      </c>
      <c r="FF44" s="91">
        <f>(FF35)/(FF40+FF35)</f>
        <v>0.12002652519893899</v>
      </c>
      <c r="FG44" s="20"/>
      <c r="FH44" s="91">
        <f>(FH35)/(FH40+FH35)</f>
        <v>0.10346367527608788</v>
      </c>
      <c r="FI44" s="91">
        <f>(FI35)/(FI40+FI35)</f>
        <v>0.17838196286472149</v>
      </c>
      <c r="FJ44" s="20"/>
      <c r="FK44" s="19"/>
      <c r="FL44" s="19"/>
      <c r="FM44" s="19"/>
      <c r="FN44" s="19"/>
      <c r="FO44" s="91">
        <f>(FO35)/(FO40+FO35)</f>
        <v>0.35840562909943735</v>
      </c>
      <c r="FP44" s="91">
        <f>(FP35)/(FP40+FP35)</f>
        <v>0.35481727574750832</v>
      </c>
      <c r="FQ44" s="20"/>
      <c r="FR44" s="91">
        <f>(FR35)/(FR40+FR35)</f>
        <v>0.34521461041227852</v>
      </c>
      <c r="FS44" s="91">
        <f>(FS35)/(FS40+FS35)</f>
        <v>0.37231182795698925</v>
      </c>
      <c r="FT44" s="20"/>
      <c r="FU44" s="91">
        <f>(FU35)/(FU40+FU35)</f>
        <v>0.3504415814241359</v>
      </c>
      <c r="FV44" s="91">
        <f>(FV35)/(FV40+FV35)</f>
        <v>0.35227272727272729</v>
      </c>
      <c r="FW44" s="20"/>
      <c r="FX44" s="19"/>
      <c r="FY44" s="91">
        <f>(FY35)/(FY40+FY35)</f>
        <v>0.32048121127913226</v>
      </c>
      <c r="FZ44" s="91">
        <f>(FZ35)/(FZ40+FZ35)</f>
        <v>0.31295681063122921</v>
      </c>
      <c r="GA44" s="20"/>
      <c r="GB44" s="91">
        <f>(GB35)/(GB40+GB35)</f>
        <v>0.3067559716075437</v>
      </c>
      <c r="GC44" s="91">
        <f>(GC35)/(GC40+GC35)</f>
        <v>0.29574611748818364</v>
      </c>
      <c r="GD44" s="20"/>
      <c r="GE44" s="19"/>
      <c r="GF44" s="91">
        <f>(GF35)/(GF40+GF35)</f>
        <v>0.27730874267124311</v>
      </c>
      <c r="GG44" s="91">
        <f>(GG35)/(GG40+GG35)</f>
        <v>0.30644067796610169</v>
      </c>
      <c r="GH44" s="20"/>
      <c r="GI44" s="91">
        <f>(GI35)/(GI40+GI35)</f>
        <v>0.266165313307201</v>
      </c>
      <c r="GJ44" s="91">
        <f>(GJ35)/(GJ40+GJ35)</f>
        <v>0.27600554785020803</v>
      </c>
      <c r="GK44" s="20"/>
      <c r="GL44" s="91">
        <f>(GL35)/(GL40+GL35)</f>
        <v>0.25033653938250899</v>
      </c>
      <c r="GM44" s="91">
        <f>(GM35)/(GM40+GM35)</f>
        <v>0.2355021216407355</v>
      </c>
      <c r="GN44" s="20"/>
      <c r="GO44" s="91">
        <f>(GO35)/(GO40+GO35)</f>
        <v>0.2171528842430113</v>
      </c>
      <c r="GP44" s="91">
        <f>(GP35)/(GP40+GP35)</f>
        <v>0.20389048991354466</v>
      </c>
      <c r="GQ44" s="20"/>
      <c r="GR44" s="91">
        <f>(GR35)/(GR40+GR35)</f>
        <v>0.217435264086</v>
      </c>
      <c r="GS44" s="91">
        <f>(GS35)/(GS40+GS35)</f>
        <v>0.18731988472622479</v>
      </c>
      <c r="GT44" s="20"/>
      <c r="GU44" s="91">
        <f>(GU35)/(GU40+GU35)</f>
        <v>0.20349545598280638</v>
      </c>
      <c r="GV44" s="91">
        <f>(GV35)/(GV40+GV35)</f>
        <v>0.16937191249117856</v>
      </c>
      <c r="GW44" s="20"/>
      <c r="GX44" s="19"/>
      <c r="GY44" s="91">
        <f>(GY35)/(GY40+GY35)</f>
        <v>0.19634561540606238</v>
      </c>
      <c r="GZ44" s="91">
        <f>(GZ35)/(GZ40+GZ35)</f>
        <v>0.16901408450704225</v>
      </c>
      <c r="HA44" s="20"/>
      <c r="HB44" s="91">
        <f>(HB35)/(HB40+HB35)</f>
        <v>0.18918718128781609</v>
      </c>
      <c r="HC44" s="91">
        <f>(HC35)/(HC40+HC35)</f>
        <v>0.15897799858055359</v>
      </c>
      <c r="HD44" s="20"/>
      <c r="HE44" s="91">
        <f>(HE35)/(HE40+HE35)</f>
        <v>0.19016366728584444</v>
      </c>
      <c r="HF44" s="91">
        <f>(HF35)/(HF40+HF35)</f>
        <v>0.15296640457469621</v>
      </c>
      <c r="HG44" s="20"/>
      <c r="HH44" s="91">
        <f>(HH35)/(HH40+HH35)</f>
        <v>0.17814154280819208</v>
      </c>
      <c r="HI44" s="91">
        <f>(HI35)/(HI40+HI35)</f>
        <v>0.14625360230547552</v>
      </c>
      <c r="HJ44" s="20"/>
      <c r="HK44" s="91">
        <f>(HK35)/(HK40+HK35)</f>
        <v>0.17082369850538176</v>
      </c>
      <c r="HL44" s="91">
        <f>(HL35)/(HL40+HL35)</f>
        <v>0.14764621968616262</v>
      </c>
      <c r="HM44" s="20"/>
      <c r="HN44" s="91">
        <f>(HN35)/(HN40+HN35)</f>
        <v>0.16549311984921469</v>
      </c>
      <c r="HO44" s="91">
        <f>(HO35)/(HO40+HO35)</f>
        <v>0.14449213161659513</v>
      </c>
      <c r="HP44" s="20"/>
      <c r="HQ44" s="19"/>
      <c r="HR44" s="91">
        <f>(HR35)/(HR40+HR35)</f>
        <v>0.16002397006667818</v>
      </c>
      <c r="HS44" s="91">
        <f>(HS35)/(HS40+HS35)</f>
        <v>0.15808297567954221</v>
      </c>
      <c r="HT44" s="20"/>
      <c r="HU44" s="91">
        <f>(HU35)/(HU40+HU35)</f>
        <v>0.16908348450933972</v>
      </c>
      <c r="HV44" s="91">
        <f>(HV35)/(HV40+HV35)</f>
        <v>0.17013639626704954</v>
      </c>
      <c r="HW44" s="20"/>
      <c r="HX44" s="91">
        <f>(HX35)/(HX40+HX35)</f>
        <v>0.1523358145536915</v>
      </c>
      <c r="HY44" s="91">
        <f>(HY35)/(HY40+HY35)</f>
        <v>0.15340501792114694</v>
      </c>
      <c r="HZ44" s="20"/>
      <c r="IA44" s="91">
        <f>(IA35)/(IA40+IA35)</f>
        <v>0.15274633324789721</v>
      </c>
      <c r="IB44" s="91">
        <f>(IB35)/(IB40+IB35)</f>
        <v>0.1492857142857143</v>
      </c>
      <c r="IC44" s="20"/>
      <c r="ID44" s="91">
        <f>(ID35)/(ID40+ID35)</f>
        <v>0.15282870263637918</v>
      </c>
      <c r="IE44" s="91">
        <f>(IE35)/(IE40+IE35)</f>
        <v>0.14346590909090909</v>
      </c>
      <c r="IF44" s="20"/>
      <c r="IG44" s="91">
        <f>(IG35)/(IG40+IG35)</f>
        <v>0.15291116090917917</v>
      </c>
      <c r="IH44" s="91">
        <f>(IH35)/(IH40+IH35)</f>
        <v>0.14487632508833923</v>
      </c>
      <c r="II44" s="20"/>
      <c r="IJ44" s="19"/>
      <c r="IK44" s="91">
        <f>(IK35)/(IK40+IK35)</f>
        <v>0.14742279523497093</v>
      </c>
      <c r="IL44" s="91">
        <f>(IL35)/(IL40+IL35)</f>
        <v>0.15346534653465346</v>
      </c>
      <c r="IM44" s="20"/>
      <c r="IN44" s="91">
        <f>(IN35)/(IN40+IN35)</f>
        <v>0.14749952173280079</v>
      </c>
      <c r="IO44" s="91">
        <f>(IO35)/(IO40+IO35)</f>
        <v>0.14456981664315938</v>
      </c>
      <c r="IP44" s="20"/>
      <c r="IQ44" s="91">
        <f>(IQ35)/(IQ40+IQ35)</f>
        <v>0.14757632813714622</v>
      </c>
      <c r="IR44" s="91">
        <f>(IR35)/(IR40+IR35)</f>
        <v>0.15205091937765206</v>
      </c>
      <c r="IS44" s="20"/>
      <c r="IT44" s="91">
        <f>(IT35)/(IT40+IT35)</f>
        <v>0.14765321457289979</v>
      </c>
      <c r="IU44" s="91">
        <f>(IU35)/(IU40+IU35)</f>
        <v>0.14678899082568808</v>
      </c>
      <c r="IV44" s="20"/>
      <c r="IW44" s="91">
        <f>(IW35)/(IW40+IW35)</f>
        <v>0.14419365429608355</v>
      </c>
      <c r="IX44" s="91">
        <f>(IX35)/(IX40+IX35)</f>
        <v>0.14285714285714285</v>
      </c>
      <c r="IY44" s="20"/>
      <c r="IZ44" s="91">
        <f>(IZ35)/(IZ40+IZ35)</f>
        <v>0.1442689386089796</v>
      </c>
      <c r="JA44" s="91">
        <f>(JA35)/(JA40+JA35)</f>
        <v>0.15266106442577032</v>
      </c>
      <c r="JB44" s="20"/>
      <c r="JC44" s="19"/>
      <c r="JD44" s="91">
        <f>(JD35)/(JD40+JD35)</f>
        <v>0.1442689386089796</v>
      </c>
      <c r="JE44" s="91">
        <f>(JE35)/(JE40+JE35)</f>
        <v>0.17489421720733428</v>
      </c>
      <c r="JF44" s="20"/>
      <c r="JG44" s="91">
        <f>(JG35)/(JG40+JG35)</f>
        <v>0.14502612813036109</v>
      </c>
      <c r="JH44" s="91">
        <f>(JH35)/(JH40+JH35)</f>
        <v>0.15379113018597998</v>
      </c>
      <c r="JI44" s="20"/>
      <c r="JJ44" s="91">
        <f>(JJ35)/(JJ40+JJ35)</f>
        <v>0.14510228446060197</v>
      </c>
      <c r="JK44" s="91">
        <f>(JK35)/(JK40+JK35)</f>
        <v>0.15428167020523709</v>
      </c>
      <c r="JL44" s="20"/>
      <c r="JM44" s="91">
        <f>(JM35)/(JM40+JM35)</f>
        <v>0.14517852081551019</v>
      </c>
      <c r="JN44" s="91">
        <f>(JN35)/(JN40+JN35)</f>
        <v>0.14630681818181818</v>
      </c>
      <c r="JO44" s="20"/>
      <c r="JP44" s="91">
        <f>(JP35)/(JP40+JP35)</f>
        <v>0.14525483732128627</v>
      </c>
      <c r="JQ44" s="91">
        <f>(JQ35)/(JQ40+JQ35)</f>
        <v>0.14861995753715498</v>
      </c>
      <c r="JR44" s="20"/>
      <c r="JS44" s="91">
        <f>(JS35)/(JS40+JS35)</f>
        <v>0.14533123410439627</v>
      </c>
      <c r="JT44" s="91">
        <f>(JT35)/(JT40+JT35)</f>
        <v>0.14426460239268121</v>
      </c>
      <c r="JU44" s="20"/>
      <c r="JV44" s="19"/>
      <c r="JW44" s="91">
        <f>(JW35)/(JW40+JW35)</f>
        <v>0.14464654245064473</v>
      </c>
      <c r="JX44" s="91">
        <f>(JX35)/(JX40+JX35)</f>
        <v>0.14612188365650969</v>
      </c>
      <c r="JY44" s="20"/>
      <c r="JZ44" s="91">
        <f>(JZ35)/(JZ40+JZ35)</f>
        <v>0.14396827205071583</v>
      </c>
      <c r="KA44" s="91">
        <f>(KA35)/(KA40+KA35)</f>
        <v>0.13420509291121818</v>
      </c>
      <c r="KB44" s="20"/>
      <c r="KC44" s="91">
        <f>(KC35)/(KC40+KC35)</f>
        <v>0.13470938731056403</v>
      </c>
      <c r="KD44" s="91">
        <f>(KD35)/(KD40+KD35)</f>
        <v>0.12695179904955872</v>
      </c>
      <c r="KE44" s="20"/>
      <c r="KF44" s="91">
        <f>(KF35)/(KF40+KF35)</f>
        <v>0.13409257607266492</v>
      </c>
      <c r="KG44" s="91">
        <f>(KG35)/(KG40+KG35)</f>
        <v>0.12987886944818305</v>
      </c>
      <c r="KH44" s="20"/>
      <c r="KI44" s="91">
        <f>(KI35)/(KI40+KI35)</f>
        <v>0.13348138763518846</v>
      </c>
      <c r="KJ44" s="91">
        <f>(KJ35)/(KJ40+KJ35)</f>
        <v>0.12308715901530273</v>
      </c>
      <c r="KK44" s="20"/>
      <c r="KL44" s="91">
        <f>(KL35)/(KL40+KL35)</f>
        <v>0.13287574546150746</v>
      </c>
      <c r="KM44" s="91">
        <f>(KM35)/(KM40+KM35)</f>
        <v>0.132013201320132</v>
      </c>
      <c r="KN44" s="20"/>
      <c r="KO44" s="19"/>
      <c r="KP44" s="91">
        <f>(KP35)/(KP40+KP35)</f>
        <v>0.12943988643616594</v>
      </c>
      <c r="KQ44" s="91">
        <f>(KQ35)/(KQ40+KQ35)</f>
        <v>0.12582345191040845</v>
      </c>
      <c r="KR44" s="20"/>
      <c r="KS44" s="91">
        <f>(KS35)/(KS40+KS35)</f>
        <v>0.13194448286913704</v>
      </c>
      <c r="KT44" s="91">
        <f>(KT35)/(KT40+KT35)</f>
        <v>0.11338167435728411</v>
      </c>
      <c r="KU44" s="20"/>
      <c r="KV44" s="91">
        <f>(KV35)/(KV40+KV35)</f>
        <v>0.13260833173870626</v>
      </c>
      <c r="KW44" s="91">
        <f>(KW35)/(KW40+KW35)</f>
        <v>0.13052076466710613</v>
      </c>
      <c r="KX44" s="20"/>
      <c r="KY44" s="91">
        <f>(KY35)/(KY40+KY35)</f>
        <v>0.13327889439854604</v>
      </c>
      <c r="KZ44" s="91">
        <f>(KZ35)/(KZ40+KZ35)</f>
        <v>0.15879265091863518</v>
      </c>
      <c r="LA44" s="20"/>
      <c r="LB44" s="91">
        <f>(LB35)/(LB40+LB35)</f>
        <v>0.13395627321548639</v>
      </c>
      <c r="LC44" s="91">
        <f>(LC35)/(LC40+LC35)</f>
        <v>0.18654822335025381</v>
      </c>
      <c r="LD44" s="20"/>
      <c r="LE44" s="91">
        <f>(LE35)/(LE40+LE35)</f>
        <v>0.13464057264807169</v>
      </c>
      <c r="LF44" s="91">
        <f>(LF35)/(LF40+LF35)</f>
        <v>0.1553653719552337</v>
      </c>
      <c r="LG44" s="20"/>
      <c r="LH44" s="91">
        <f>(LH35)/(LH40+LH35)</f>
        <v>0.1484853984793077</v>
      </c>
      <c r="LI44" s="91">
        <f>(LI35)/(LI40+LI35)</f>
        <v>0.19655857048312375</v>
      </c>
      <c r="LJ44" s="20"/>
      <c r="LK44" s="91">
        <f>(LK35)/(LK40+LK35)</f>
        <v>0.14924456170204875</v>
      </c>
      <c r="LL44" s="91">
        <f>(LL35)/(LL40+LL35)</f>
        <v>0.18266048974189278</v>
      </c>
      <c r="LM44" s="20"/>
      <c r="LN44" s="19"/>
      <c r="LO44" s="19"/>
      <c r="LP44" s="19"/>
      <c r="LQ44" s="19"/>
      <c r="LR44" s="19"/>
      <c r="LS44" s="19"/>
      <c r="LT44" s="91">
        <f>(LT35)/(LT40+LT35)</f>
        <v>0.2766067189399129</v>
      </c>
      <c r="LU44" s="91">
        <f>(LU35)/(LU40+LU35)</f>
        <v>0.18803986710963455</v>
      </c>
      <c r="LV44" s="20"/>
      <c r="LW44" s="91">
        <f>(LW35)/(LW40+LW35)</f>
        <v>0.24449216569308158</v>
      </c>
      <c r="LX44" s="91">
        <f>(LX35)/(LX40+LX35)</f>
        <v>0.1922816519972918</v>
      </c>
      <c r="LY44" s="20"/>
      <c r="LZ44" s="91">
        <f>(LZ35)/(LZ40+LZ35)</f>
        <v>0.24707580173289984</v>
      </c>
      <c r="MA44" s="91">
        <f>(MA35)/(MA40+MA35)</f>
        <v>0.61496225120109815</v>
      </c>
      <c r="MB44" s="20"/>
      <c r="MC44" s="91">
        <f>(MC35)/(MC40+MC35)</f>
        <v>0.21765483467872643</v>
      </c>
      <c r="MD44" s="91">
        <f>(MD35)/(MD40+MD35)</f>
        <v>0.18317503392130258</v>
      </c>
      <c r="ME44" s="20"/>
      <c r="MF44" s="91">
        <f>(MF35)/(MF40+MF35)</f>
        <v>0.20426203668696924</v>
      </c>
      <c r="MG44" s="91">
        <f>(MG35)/(MG40+MG35)</f>
        <v>0.17246080436264485</v>
      </c>
      <c r="MH44" s="20"/>
      <c r="MI44" s="91">
        <f>(MI35)/(MI40+MI35)</f>
        <v>0.20361221595156706</v>
      </c>
      <c r="MJ44" s="91">
        <f>(MJ35)/(MJ40+MJ35)</f>
        <v>0.15416379903647626</v>
      </c>
      <c r="MK44" s="20"/>
      <c r="ML44" s="19"/>
      <c r="MM44" s="91">
        <f>(MM35)/(MM40+MM35)</f>
        <v>0.18428414337576041</v>
      </c>
      <c r="MN44" s="91">
        <f>(MN35)/(MN40+MN35)</f>
        <v>0.15186440677966101</v>
      </c>
      <c r="MO44" s="20"/>
      <c r="MP44" s="91">
        <f>(MP35)/(MP40+MP35)</f>
        <v>0.16703004981949618</v>
      </c>
      <c r="MQ44" s="91">
        <f>(MQ35)/(MQ40+MQ35)</f>
        <v>0.15081521739130435</v>
      </c>
      <c r="MR44" s="20"/>
      <c r="MS44" s="91">
        <f>(MS35)/(MS40+MS35)</f>
        <v>0.15895487987376744</v>
      </c>
      <c r="MT44" s="91">
        <f>(MT35)/(MT40+MT35)</f>
        <v>0.14256480218281037</v>
      </c>
      <c r="MU44" s="20"/>
      <c r="MV44" s="91">
        <f>(MV35)/(MV40+MV35)</f>
        <v>0.15979643284847495</v>
      </c>
      <c r="MW44" s="91">
        <f>(MW35)/(MW40+MW35)</f>
        <v>0.51234567901234573</v>
      </c>
      <c r="MX44" s="20"/>
      <c r="MY44" s="91">
        <f>(MY35)/(MY40+MY35)</f>
        <v>0.16064694409916247</v>
      </c>
      <c r="MZ44" s="91">
        <f>(MZ35)/(MZ40+MZ35)</f>
        <v>0.144718792866941</v>
      </c>
      <c r="NA44" s="20"/>
      <c r="NB44" s="91">
        <f>(NB35)/(NB40+NB35)</f>
        <v>0.16013555437086988</v>
      </c>
      <c r="NC44" s="91">
        <f>(NC35)/(NC40+NC35)</f>
        <v>0.13101045296167246</v>
      </c>
      <c r="ND44" s="20"/>
      <c r="NE44" s="19"/>
      <c r="NF44" s="91">
        <f>(NF35)/(NF40+NF35)</f>
        <v>0.1369695487342546</v>
      </c>
      <c r="NG44" s="91">
        <f>(NG35)/(NG40+NG35)</f>
        <v>0.12773465067043049</v>
      </c>
      <c r="NH44" s="20"/>
      <c r="NI44" s="91">
        <f>(NI35)/(NI40+NI35)</f>
        <v>0.13617401303020699</v>
      </c>
      <c r="NJ44" s="91">
        <f>(NJ35)/(NJ40+NJ35)</f>
        <v>0.11513859275053305</v>
      </c>
      <c r="NK44" s="20"/>
      <c r="NL44" s="91">
        <f>(NL35)/(NL40+NL35)</f>
        <v>0.12541567131892017</v>
      </c>
      <c r="NM44" s="91">
        <f>(NM35)/(NM40+NM35)</f>
        <v>0.10473457675753228</v>
      </c>
      <c r="NN44" s="20"/>
      <c r="NO44" s="91">
        <f>(NO35)/(NO40+NO35)</f>
        <v>0.12607593501345057</v>
      </c>
      <c r="NP44" s="91">
        <f>(NP35)/(NP40+NP35)</f>
        <v>0.10078069552874379</v>
      </c>
      <c r="NQ44" s="20"/>
      <c r="NR44" s="91">
        <f>(NR35)/(NR40+NR35)</f>
        <v>0.12674318755366901</v>
      </c>
      <c r="NS44" s="91">
        <f>(NS35)/(NS40+NS35)</f>
        <v>9.8581560283687947E-2</v>
      </c>
      <c r="NT44" s="20"/>
      <c r="NU44" s="91">
        <f>(NU35)/(NU40+NU35)</f>
        <v>0.12567894517735681</v>
      </c>
      <c r="NV44" s="91">
        <f>(NV35)/(NV40+NV35)</f>
        <v>8.7657784011220194E-2</v>
      </c>
      <c r="NW44" s="20"/>
      <c r="NX44" s="19"/>
      <c r="NY44" s="91">
        <f>(NY35)/(NY40+NY35)</f>
        <v>0.13889782929576261</v>
      </c>
      <c r="NZ44" s="91">
        <f>(NZ35)/(NZ40+NZ35)</f>
        <v>0.15157894736842106</v>
      </c>
      <c r="OA44" s="20"/>
      <c r="OB44" s="91">
        <f>(OB35)/(OB40+OB35)</f>
        <v>0.14037737967960448</v>
      </c>
      <c r="OC44" s="91">
        <f>(OC35)/(OC40+OC35)</f>
        <v>0.13120567375886524</v>
      </c>
      <c r="OD44" s="20"/>
      <c r="OE44" s="91">
        <f>(OE35)/(OE40+OE35)</f>
        <v>0.14188879000748958</v>
      </c>
      <c r="OF44" s="91">
        <f>(OF35)/(OF40+OF35)</f>
        <v>0.11860795454545454</v>
      </c>
      <c r="OG44" s="20"/>
      <c r="OH44" s="91">
        <f>(OH35)/(OH40+OH35)</f>
        <v>0.14143196058154389</v>
      </c>
      <c r="OI44" s="91">
        <f>(OI35)/(OI40+OI35)</f>
        <v>0.11222301644031452</v>
      </c>
      <c r="OJ44" s="20"/>
      <c r="OK44" s="91">
        <f>(OK35)/(OK40+OK35)</f>
        <v>0.14097806335857346</v>
      </c>
      <c r="OL44" s="91">
        <f>(OL35)/(OL40+OL35)</f>
        <v>0.12464183381088825</v>
      </c>
      <c r="OM44" s="20"/>
      <c r="ON44" s="91">
        <f>(ON35)/(ON40+ON35)</f>
        <v>0.13889782929576261</v>
      </c>
      <c r="OO44" s="91">
        <f>(OO35)/(OO40+OO35)</f>
        <v>0.11240029006526468</v>
      </c>
      <c r="OP44" s="20"/>
      <c r="OQ44" s="19"/>
      <c r="OR44" s="91">
        <f>(OR35)/(OR40+OR35)</f>
        <v>0.13926478525931665</v>
      </c>
      <c r="OS44" s="91">
        <f>(OS35)/(OS40+OS35)</f>
        <v>0.14078374455732948</v>
      </c>
      <c r="OT44" s="20"/>
      <c r="OU44" s="91">
        <f>(OU35)/(OU40+OU35)</f>
        <v>0.13856050843272477</v>
      </c>
      <c r="OV44" s="91">
        <f>(OV35)/(OV40+OV35)</f>
        <v>0.13449477351916375</v>
      </c>
      <c r="OW44" s="20"/>
      <c r="OX44" s="91">
        <f>(OX35)/(OX40+OX35)</f>
        <v>0.13930078726899822</v>
      </c>
      <c r="OY44" s="91">
        <f>(OY35)/(OY40+OY35)</f>
        <v>0.12244897959183673</v>
      </c>
      <c r="OZ44" s="20"/>
      <c r="PA44" s="91">
        <f>(PA35)/(PA40+PA35)</f>
        <v>0.14004901867880953</v>
      </c>
      <c r="PB44" s="91">
        <f>(PB35)/(PB40+PB35)</f>
        <v>0.12454479242534595</v>
      </c>
      <c r="PC44" s="20"/>
      <c r="PD44" s="91">
        <f>(PD35)/(PD40+PD35)</f>
        <v>0.13907787438818961</v>
      </c>
      <c r="PE44" s="91">
        <f>(PE35)/(PE40+PE35)</f>
        <v>0.1262699564586357</v>
      </c>
      <c r="PF44" s="20"/>
      <c r="PG44" s="91">
        <f>(PG35)/(PG40+PG35)</f>
        <v>0.13812010579099321</v>
      </c>
      <c r="PH44" s="91">
        <f>(PH35)/(PH40+PH35)</f>
        <v>0.15912408759124089</v>
      </c>
      <c r="PI44" s="20"/>
      <c r="PJ44" s="19"/>
      <c r="PK44" s="91">
        <f>(PK35)/(PK40+PK35)</f>
        <v>0.14406027853822501</v>
      </c>
      <c r="PL44" s="91">
        <f>(PL35)/(PL40+PL35)</f>
        <v>0.18268525311812178</v>
      </c>
      <c r="PM44" s="20"/>
      <c r="PN44" s="91">
        <f>(PN35)/(PN40+PN35)</f>
        <v>0.1441527718541086</v>
      </c>
      <c r="PO44" s="91">
        <f>(PO35)/(PO40+PO35)</f>
        <v>0.16580310880829016</v>
      </c>
      <c r="PP44" s="20"/>
      <c r="PQ44" s="91">
        <f>(PQ35)/(PQ40+PQ35)</f>
        <v>0.14576455728452037</v>
      </c>
      <c r="PR44" s="91">
        <f>(PR35)/(PR40+PR35)</f>
        <v>0.14872944693572496</v>
      </c>
      <c r="PS44" s="20"/>
      <c r="PT44" s="91">
        <f>(PT35)/(PT40+PT35)</f>
        <v>0.14741279331540666</v>
      </c>
      <c r="PU44" s="91">
        <f>(PU35)/(PU40+PU35)</f>
        <v>0.15011202389843167</v>
      </c>
      <c r="PV44" s="20"/>
      <c r="PW44" s="91">
        <f>(PW35)/(PW40+PW35)</f>
        <v>0.14716318565747594</v>
      </c>
      <c r="PX44" s="91">
        <f>(PX35)/(PX40+PX35)</f>
        <v>0.14370811615785556</v>
      </c>
      <c r="PY44" s="20"/>
      <c r="PZ44" s="91">
        <f>(PZ35)/(PZ40+PZ35)</f>
        <v>0.14691442187019185</v>
      </c>
      <c r="QA44" s="91">
        <f>(QA35)/(QA40+QA35)</f>
        <v>0.1400749063670412</v>
      </c>
      <c r="QB44" s="20"/>
      <c r="QC44" s="19"/>
      <c r="QD44" s="91">
        <f>(QD35)/(QD40+QD35)</f>
        <v>0.1476102144363742</v>
      </c>
      <c r="QE44" s="91">
        <f>(QE35)/(QE40+QE35)</f>
        <v>0.15</v>
      </c>
      <c r="QF44" s="20"/>
      <c r="QG44" s="91">
        <f>(QG35)/(QG40+QG35)</f>
        <v>0.14774692365209838</v>
      </c>
      <c r="QH44" s="91">
        <f>(QH35)/(QH40+QH35)</f>
        <v>0.12984054669703873</v>
      </c>
      <c r="QI44" s="20"/>
      <c r="QJ44" s="91">
        <f>(QJ35)/(QJ40+QJ35)</f>
        <v>0.14666649768135412</v>
      </c>
      <c r="QK44" s="91">
        <f>(QK35)/(QK40+QK35)</f>
        <v>0.12330827067669173</v>
      </c>
      <c r="QL44" s="20"/>
      <c r="QM44" s="91">
        <f>(QM35)/(QM40+QM35)</f>
        <v>0.14641940884755195</v>
      </c>
      <c r="QN44" s="91">
        <f>(QN35)/(QN40+QN35)</f>
        <v>0.13663663663663664</v>
      </c>
      <c r="QO44" s="20"/>
      <c r="QP44" s="91">
        <f>(QP35)/(QP40+QP35)</f>
        <v>0.14617315115392185</v>
      </c>
      <c r="QQ44" s="91">
        <f>(QQ35)/(QQ40+QQ35)</f>
        <v>0.12987987987987987</v>
      </c>
      <c r="QR44" s="20"/>
      <c r="QS44" s="91">
        <f>(QS35)/(QS40+QS35)</f>
        <v>0.14592772041390811</v>
      </c>
      <c r="QT44" s="91">
        <f>(QT35)/(QT40+QT35)</f>
        <v>0.13101406365655072</v>
      </c>
      <c r="QU44" s="20"/>
      <c r="QV44" s="19"/>
      <c r="QW44" s="91">
        <f>(QW35)/(QW40+QW35)</f>
        <v>0.14638051741420549</v>
      </c>
      <c r="QX44" s="91">
        <f>(QX35)/(QX40+QX35)</f>
        <v>0.12639405204460966</v>
      </c>
      <c r="QY44" s="20"/>
      <c r="QZ44" s="91">
        <f>(QZ35)/(QZ40+QZ35)</f>
        <v>0.13808731451361958</v>
      </c>
      <c r="RA44" s="91">
        <f>(RA35)/(RA40+RA35)</f>
        <v>0.11434977578475336</v>
      </c>
      <c r="RB44" s="20"/>
      <c r="RC44" s="19"/>
      <c r="RD44" s="91">
        <f>(RD35)/(RD40+RD35)</f>
        <v>0.14802471758117425</v>
      </c>
      <c r="RE44" s="91">
        <f>(RE35)/(RE40+RE35)</f>
        <v>0.14339058999253174</v>
      </c>
      <c r="RF44" s="20"/>
      <c r="RG44" s="91">
        <f>(RG35)/(RG40+RG35)</f>
        <v>0.14695181639555638</v>
      </c>
      <c r="RH44" s="91">
        <f>(RH35)/(RH40+RH35)</f>
        <v>0.14316702819956617</v>
      </c>
      <c r="RI44" s="20"/>
      <c r="RJ44" s="91">
        <f>(RJ35)/(RJ40+RJ35)</f>
        <v>0.14860894833601923</v>
      </c>
      <c r="RK44" s="91">
        <f>(RK35)/(RK40+RK35)</f>
        <v>0.16493313521545319</v>
      </c>
      <c r="RL44" s="20"/>
      <c r="RM44" s="19"/>
      <c r="RN44" s="91">
        <f>(RN35)/(RN40+RN35)</f>
        <v>0.14902908751332547</v>
      </c>
      <c r="RO44" s="91">
        <f>(RO35)/(RO40+RO35)</f>
        <v>0.1237721021611002</v>
      </c>
      <c r="RP44" s="20"/>
      <c r="RQ44" s="91">
        <f>(RQ35)/(RQ40+RQ35)</f>
        <v>0.14141364392970962</v>
      </c>
      <c r="RR44" s="91">
        <f>(RR35)/(RR40+RR35)</f>
        <v>0.13418290854572715</v>
      </c>
      <c r="RS44" s="20"/>
      <c r="RT44" s="91">
        <f>(RT35)/(RT40+RT35)</f>
        <v>0.14427824887057689</v>
      </c>
      <c r="RU44" s="91">
        <f>(RU35)/(RU40+RU35)</f>
        <v>0.12845407020164301</v>
      </c>
      <c r="RV44" s="20"/>
      <c r="RW44" s="91">
        <f>(RW35)/(RW40+RW35)</f>
        <v>0.14403108870591547</v>
      </c>
      <c r="RX44" s="91">
        <f>(RX35)/(RX40+RX35)</f>
        <v>0.13697604790419163</v>
      </c>
      <c r="RY44" s="20"/>
      <c r="RZ44" s="91">
        <f>(RZ35)/(RZ40+RZ35)</f>
        <v>0.14436082420298429</v>
      </c>
      <c r="SA44" s="91">
        <f>(SA35)/(SA40+SA35)</f>
        <v>0.14382022471910114</v>
      </c>
      <c r="SB44" s="20"/>
      <c r="SC44" s="91">
        <f>(SC35)/(SC40+SC35)</f>
        <v>0.14386678517625742</v>
      </c>
      <c r="SD44" s="91">
        <f>(SD35)/(SD40+SD35)</f>
        <v>0.13728432108027006</v>
      </c>
      <c r="SE44" s="20"/>
      <c r="SF44" s="91">
        <f>(SF35)/(SF40+SF35)</f>
        <v>0.14280788216071216</v>
      </c>
      <c r="SG44" s="91">
        <f>(SG35)/(SG40+SG35)</f>
        <v>0.22679640718562874</v>
      </c>
      <c r="SH44" s="20"/>
      <c r="SI44" s="91">
        <f>(SI35)/(SI40+SI35)</f>
        <v>0.14240475062248076</v>
      </c>
      <c r="SJ44" s="91">
        <f>(SJ35)/(SJ40+SJ35)</f>
        <v>0.17140718562874252</v>
      </c>
      <c r="SK44" s="20"/>
      <c r="SL44" s="91">
        <f>(SL35)/(SL40+SL35)</f>
        <v>0.17245066186564023</v>
      </c>
      <c r="SM44" s="91">
        <f>(SM35)/(SM40+SM35)</f>
        <v>0.18482344102178813</v>
      </c>
      <c r="SN44" s="20"/>
      <c r="SO44" s="91">
        <f>(SO35)/(SO40+SO35)</f>
        <v>0.1860347438487612</v>
      </c>
      <c r="SP44" s="91">
        <f>(SP35)/(SP40+SP35)</f>
        <v>0.19879969992498125</v>
      </c>
      <c r="SQ44" s="20"/>
      <c r="SR44" s="19"/>
      <c r="SS44" s="19"/>
      <c r="ST44" s="91">
        <f>(ST35)/(ST40+ST35)</f>
        <v>0.30286950020176912</v>
      </c>
      <c r="SU44" s="91">
        <f>(SU35)/(SU40+SU35)</f>
        <v>0.28162650602409639</v>
      </c>
      <c r="SV44" s="20"/>
      <c r="SW44" s="91">
        <f>(SW35)/(SW40+SW35)</f>
        <v>0.30203329439764232</v>
      </c>
      <c r="SX44" s="91">
        <f>(SX35)/(SX40+SX35)</f>
        <v>0.2981132075471698</v>
      </c>
      <c r="SY44" s="20"/>
      <c r="SZ44" s="91">
        <f>(SZ35)/(SZ40+SZ35)</f>
        <v>0.29044809077597966</v>
      </c>
      <c r="TA44" s="91">
        <f>(TA35)/(TA40+TA35)</f>
        <v>0.21580547112462006</v>
      </c>
      <c r="TB44" s="20"/>
      <c r="TC44" s="91">
        <f>(TC35)/(TC40+TC35)</f>
        <v>0.28257202985177376</v>
      </c>
      <c r="TD44" s="91">
        <f>(TD35)/(TD40+TD35)</f>
        <v>0.18070444104134761</v>
      </c>
      <c r="TE44" s="20"/>
      <c r="TF44" s="91">
        <f>(TF35)/(TF40+TF35)</f>
        <v>0.26640092834613416</v>
      </c>
      <c r="TG44" s="91">
        <f>(TG35)/(TG40+TG35)</f>
        <v>0.15990818668706963</v>
      </c>
      <c r="TH44" s="20"/>
      <c r="TI44" s="91">
        <f>(TI35)/(TI40+TI35)</f>
        <v>0.24396530601204763</v>
      </c>
      <c r="TJ44" s="91">
        <f>(TJ35)/(TJ40+TJ35)</f>
        <v>0.15084226646248086</v>
      </c>
      <c r="TK44" s="20"/>
      <c r="TL44" s="91">
        <f>(TL35)/(TL40+TL35)</f>
        <v>0.2338670507666285</v>
      </c>
      <c r="TM44" s="91">
        <f>(TM35)/(TM40+TM35)</f>
        <v>0.12853863810252486</v>
      </c>
      <c r="TN44" s="20"/>
      <c r="TO44" s="91">
        <f>(TO35)/(TO40+TO35)</f>
        <v>0.21355573240043027</v>
      </c>
      <c r="TP44" s="91">
        <f>(TP35)/(TP40+TP35)</f>
        <v>0.1244309559939302</v>
      </c>
      <c r="TQ44" s="20"/>
      <c r="TR44" s="19"/>
      <c r="TS44" s="91">
        <f>(TS35)/(TS40+TS35)</f>
        <v>0.17415412770510594</v>
      </c>
      <c r="TT44" s="91">
        <f>(TT35)/(TT40+TT35)</f>
        <v>0.11948249619482496</v>
      </c>
      <c r="TU44" s="20"/>
      <c r="TV44" s="91">
        <f>(TV35)/(TV40+TV35)</f>
        <v>0.16277274050583451</v>
      </c>
      <c r="TW44" s="91">
        <f>(TW35)/(TW40+TW35)</f>
        <v>0.10099464422341239</v>
      </c>
      <c r="TX44" s="20"/>
      <c r="TY44" s="91">
        <f>(TY35)/(TY40+TY35)</f>
        <v>0.14527635535816522</v>
      </c>
      <c r="TZ44" s="91">
        <f>(TZ35)/(TZ40+TZ35)</f>
        <v>0.11773584905660377</v>
      </c>
      <c r="UA44" s="20"/>
      <c r="UB44" s="91">
        <f>(UB35)/(UB40+UB35)</f>
        <v>0.14453952820700872</v>
      </c>
      <c r="UC44" s="91">
        <f>(UC35)/(UC40+UC35)</f>
        <v>0.12415856394913986</v>
      </c>
      <c r="UD44" s="20"/>
      <c r="UE44" s="91">
        <f>(UE35)/(UE40+UE35)</f>
        <v>0.14381013756591726</v>
      </c>
      <c r="UF44" s="91">
        <f>(UF35)/(UF40+UF35)</f>
        <v>0.11471698113207547</v>
      </c>
      <c r="UG44" s="20"/>
      <c r="UH44" s="91">
        <f>(UH35)/(UH40+UH35)</f>
        <v>0.14308807141944632</v>
      </c>
      <c r="UI44" s="91">
        <f>(UI35)/(UI40+UI35)</f>
        <v>0.11582134746404239</v>
      </c>
      <c r="UJ44" s="20"/>
      <c r="UK44" s="19"/>
      <c r="UL44" s="19"/>
      <c r="UM44" s="91">
        <f>(UM35)/(UM40+UM35)</f>
        <v>0.14470262092422281</v>
      </c>
      <c r="UN44" s="91">
        <f>(UN35)/(UN40+UN35)</f>
        <v>0.14231642694928084</v>
      </c>
      <c r="UO44" s="20"/>
      <c r="UP44" s="91">
        <f>(UP35)/(UP40+UP35)</f>
        <v>0.14397158748560779</v>
      </c>
      <c r="UQ44" s="91">
        <f>(UQ35)/(UQ40+UQ35)</f>
        <v>0.13476263399693722</v>
      </c>
      <c r="UR44" s="20"/>
      <c r="US44" s="91">
        <f>(US35)/(US40+US35)</f>
        <v>0.14478430538129669</v>
      </c>
      <c r="UT44" s="91">
        <f>(UT35)/(UT40+UT35)</f>
        <v>0.13816793893129772</v>
      </c>
      <c r="UU44" s="20"/>
      <c r="UV44" s="91">
        <f>(UV35)/(UV40+UV35)</f>
        <v>0.14405244846185411</v>
      </c>
      <c r="UW44" s="91">
        <f>(UW35)/(UW40+UW35)</f>
        <v>0.12709284627092846</v>
      </c>
      <c r="UX44" s="20"/>
      <c r="UY44" s="91">
        <f>(UY35)/(UY40+UY35)</f>
        <v>0.14332795312399904</v>
      </c>
      <c r="UZ44" s="91">
        <f>(UZ35)/(UZ40+UZ35)</f>
        <v>0.12072892938496584</v>
      </c>
      <c r="VA44" s="20"/>
      <c r="VB44" s="19"/>
      <c r="VC44" s="91">
        <f>(VC35)/(VC40+VC35)</f>
        <v>0.14453952820700872</v>
      </c>
      <c r="VD44" s="91">
        <f>(VD35)/(VD40+VD35)</f>
        <v>0.15606060606060607</v>
      </c>
      <c r="VE44" s="20"/>
      <c r="VF44" s="91">
        <f>(VF35)/(VF40+VF35)</f>
        <v>0.14381013756591726</v>
      </c>
      <c r="VG44" s="91">
        <f>(VG35)/(VG40+VG35)</f>
        <v>0.1553030303030303</v>
      </c>
      <c r="VH44" s="20"/>
      <c r="VI44" s="91">
        <f>(VI35)/(VI40+VI35)</f>
        <v>0.14462102858470585</v>
      </c>
      <c r="VJ44" s="91">
        <f>(VJ35)/(VJ40+VJ35)</f>
        <v>0.1702127659574468</v>
      </c>
      <c r="VK44" s="20"/>
      <c r="VL44" s="91">
        <f>(VL35)/(VL40+VL35)</f>
        <v>0.14921128738943185</v>
      </c>
      <c r="VM44" s="91">
        <f>(VM35)/(VM40+VM35)</f>
        <v>0.17315026697177727</v>
      </c>
      <c r="VN44" s="20"/>
      <c r="VO44" s="91">
        <f>(VO35)/(VO40+VO35)</f>
        <v>0.15047550258817863</v>
      </c>
      <c r="VP44" s="91">
        <f>(VP35)/(VP40+VP35)</f>
        <v>0.1674347158218126</v>
      </c>
      <c r="VQ44" s="20"/>
      <c r="VR44" s="91">
        <f>(VR35)/(VR40+VR35)</f>
        <v>0.15013628861177919</v>
      </c>
      <c r="VS44" s="91">
        <f>(VS35)/(VS40+VS35)</f>
        <v>0.16293436293436295</v>
      </c>
      <c r="VT44" s="20"/>
      <c r="VU44" s="19"/>
      <c r="VV44" s="19"/>
      <c r="VW44" s="91">
        <f>(VW35)/(VW40+VW35)</f>
        <v>0.15711511006474585</v>
      </c>
      <c r="VX44" s="91">
        <f>(VX35)/(VX40+VX35)</f>
        <v>0.17904612978889758</v>
      </c>
      <c r="VY44" s="20"/>
      <c r="VZ44" s="91">
        <f>(VZ35)/(VZ40+VZ35)</f>
        <v>0.1605704100049585</v>
      </c>
      <c r="WA44" s="91">
        <f>(WA35)/(WA40+WA35)</f>
        <v>0.18031496062992125</v>
      </c>
      <c r="WB44" s="20"/>
      <c r="WC44" s="91">
        <f>(WC35)/(WC40+WC35)</f>
        <v>0.16148076414625723</v>
      </c>
      <c r="WD44" s="91">
        <f>(WD35)/(WD40+WD35)</f>
        <v>0.17890624999999999</v>
      </c>
      <c r="WE44" s="20"/>
      <c r="WF44" s="91">
        <f>(WF35)/(WF40+WF35)</f>
        <v>0.16111538659156069</v>
      </c>
      <c r="WG44" s="91">
        <f>(WG35)/(WG40+WG35)</f>
        <v>0.16927899686520376</v>
      </c>
      <c r="WH44" s="20"/>
      <c r="WI44" s="91">
        <f>(WI35)/(WI40+WI35)</f>
        <v>0.16203194834711693</v>
      </c>
      <c r="WJ44" s="91">
        <f>(WJ35)/(WJ40+WJ35)</f>
        <v>0.16627265563435775</v>
      </c>
      <c r="WK44" s="20"/>
      <c r="WL44" s="91">
        <f>(WL35)/(WL40+WL35)</f>
        <v>0.19881937000552555</v>
      </c>
      <c r="WM44" s="91">
        <f>(WM35)/(WM40+WM35)</f>
        <v>0.26083530338849487</v>
      </c>
      <c r="WN44" s="20"/>
      <c r="WO44" s="91">
        <f>(WO35)/(WO40+WO35)</f>
        <v>0.16120657588089768</v>
      </c>
      <c r="WP44" s="91">
        <f>(WP35)/(WP40+WP35)</f>
        <v>0.17698412698412699</v>
      </c>
      <c r="WQ44" s="20"/>
      <c r="WR44" s="91">
        <f>(WR35)/(WR40+WR35)</f>
        <v>0.16212417840951182</v>
      </c>
      <c r="WS44" s="91">
        <f>(WS35)/(WS40+WS35)</f>
        <v>0.16190476190476191</v>
      </c>
      <c r="WT44" s="20"/>
      <c r="WU44" s="91">
        <f>(WU35)/(WU40+WU35)</f>
        <v>0.16305228689350024</v>
      </c>
      <c r="WV44" s="91">
        <f>(WV35)/(WV40+WV35)</f>
        <v>0.15952380952380951</v>
      </c>
      <c r="WW44" s="20"/>
      <c r="WX44" s="91">
        <f>(WX35)/(WX40+WX35)</f>
        <v>0.15151917217131725</v>
      </c>
      <c r="WY44" s="91">
        <f>(WY35)/(WY40+WY35)</f>
        <v>0.15201900237529692</v>
      </c>
      <c r="WZ44" s="20"/>
      <c r="XA44" s="91">
        <f>(XA35)/(XA40+XA35)</f>
        <v>0.1499562437460504</v>
      </c>
      <c r="XB44" s="91">
        <f>(XB35)/(XB40+XB35)</f>
        <v>0.1541501976284585</v>
      </c>
      <c r="XC44" s="20"/>
      <c r="XD44" s="91">
        <f>(XD35)/(XD40+XD35)</f>
        <v>0.14918404032379748</v>
      </c>
      <c r="XE44" s="91">
        <f>(XE35)/(XE40+XE35)</f>
        <v>0.22857142857142856</v>
      </c>
      <c r="XF44" s="20"/>
      <c r="XG44" s="19"/>
      <c r="XH44" s="91">
        <f>(XH35)/(XH40+XH35)</f>
        <v>0.14926944774036072</v>
      </c>
      <c r="XI44" s="91">
        <f>(XI35)/(XI40+XI35)</f>
        <v>0.23325262308313155</v>
      </c>
      <c r="XJ44" s="20"/>
      <c r="XK44" s="91">
        <f>(XK35)/(XK40+XK35)</f>
        <v>0.14935495300392179</v>
      </c>
      <c r="XL44" s="91">
        <f>(XL35)/(XL40+XL35)</f>
        <v>0.23870967741935484</v>
      </c>
      <c r="XM44" s="20"/>
      <c r="XN44" s="91">
        <f>(XN35)/(XN40+XN35)</f>
        <v>0.15108586809300484</v>
      </c>
      <c r="XO44" s="91">
        <f>(XO35)/(XO40+XO35)</f>
        <v>0.23395613322502032</v>
      </c>
      <c r="XP44" s="20"/>
      <c r="XQ44" s="91">
        <f>(XQ35)/(XQ40+XQ35)</f>
        <v>0.27566386603909149</v>
      </c>
      <c r="XR44" s="91">
        <f>(XR35)/(XR40+XR35)</f>
        <v>0.23308883455582721</v>
      </c>
      <c r="XS44" s="20"/>
      <c r="XT44" s="91">
        <f>(XT35)/(XT40+XT35)</f>
        <v>0.24757488752163906</v>
      </c>
      <c r="XU44" s="91">
        <f>(XU35)/(XU40+XU35)</f>
        <v>0.2285012285012285</v>
      </c>
      <c r="XV44" s="20"/>
      <c r="XW44" s="91">
        <f>(XW35)/(XW40+XW35)</f>
        <v>0.24622585946337344</v>
      </c>
      <c r="XX44" s="91">
        <f>(XX35)/(XX40+XX35)</f>
        <v>0.2413793103448276</v>
      </c>
      <c r="XY44" s="20"/>
      <c r="XZ44" s="91">
        <f>(XZ35)/(XZ40+XZ35)</f>
        <v>0.24622585946337344</v>
      </c>
      <c r="YA44" s="91">
        <f>(YA35)/(YA40+YA35)</f>
        <v>0.4023083264633141</v>
      </c>
      <c r="YB44" s="20"/>
      <c r="YC44" s="91">
        <f>(YC35)/(YC40+YC35)</f>
        <v>0.24772569256378399</v>
      </c>
      <c r="YD44" s="91">
        <f>(YD35)/(YD40+YD35)</f>
        <v>0.25870646766169153</v>
      </c>
      <c r="YE44" s="20"/>
      <c r="YF44" s="91">
        <f>(YF35)/(YF40+YF35)</f>
        <v>0.24637502502380479</v>
      </c>
      <c r="YG44" s="91">
        <f>(YG35)/(YG40+YG35)</f>
        <v>0.24895920066611157</v>
      </c>
      <c r="YH44" s="20"/>
      <c r="YI44" s="91">
        <f>(YI35)/(YI40+YI35)</f>
        <v>0.2450390060261666</v>
      </c>
      <c r="YJ44" s="91">
        <f>(YJ35)/(YJ40+YJ35)</f>
        <v>0.25944584382871538</v>
      </c>
      <c r="YK44" s="20"/>
      <c r="YL44" s="91">
        <f>(YL35)/(YL40+YL35)</f>
        <v>0.25799682300174481</v>
      </c>
      <c r="YM44" s="91">
        <f>(YM35)/(YM40+YM35)</f>
        <v>0.26800670016750416</v>
      </c>
      <c r="YN44" s="20"/>
      <c r="YO44" s="91">
        <f>(YO35)/(YO40+YO35)</f>
        <v>0.25677059870569097</v>
      </c>
      <c r="YP44" s="91">
        <f>(YP35)/(YP40+YP35)</f>
        <v>0.26823134953897737</v>
      </c>
      <c r="YQ44" s="20"/>
      <c r="YR44" s="91">
        <f>(YR35)/(YR40+YR35)</f>
        <v>0.25555597543076475</v>
      </c>
      <c r="YS44" s="91">
        <f>(YS35)/(YS40+YS35)</f>
        <v>0.26784214945424012</v>
      </c>
      <c r="YT44" s="20"/>
      <c r="YU44" s="19"/>
      <c r="YV44" s="91">
        <f>(YV35)/(YV40+YV35)</f>
        <v>0.25435278932025174</v>
      </c>
      <c r="YW44" s="91">
        <f>(YW35)/(YW40+YW35)</f>
        <v>0.26306913996627318</v>
      </c>
      <c r="YX44" s="20"/>
      <c r="YY44" s="91">
        <f>(YY35)/(YY40+YY35)</f>
        <v>0.25450256763885531</v>
      </c>
      <c r="YZ44" s="91">
        <f>(YZ35)/(YZ40+YZ35)</f>
        <v>0.25551782682512736</v>
      </c>
      <c r="ZA44" s="20"/>
      <c r="ZB44" s="91">
        <f>(ZB35)/(ZB40+ZB35)</f>
        <v>0.25465252245847392</v>
      </c>
      <c r="ZC44" s="91">
        <f>(ZC35)/(ZC40+ZC35)</f>
        <v>0.24978831498729889</v>
      </c>
      <c r="ZD44" s="20"/>
      <c r="ZE44" s="91">
        <f>(ZE35)/(ZE40+ZE35)</f>
        <v>0.2548026540912785</v>
      </c>
      <c r="ZF44" s="91">
        <f>(ZF35)/(ZF40+ZF35)</f>
        <v>0.23881856540084387</v>
      </c>
      <c r="ZG44" s="20"/>
      <c r="ZH44" s="91">
        <f>(ZH35)/(ZH40+ZH35)</f>
        <v>0.25495296285017688</v>
      </c>
      <c r="ZI44" s="91">
        <f>(ZI35)/(ZI40+ZI35)</f>
        <v>0.21276595744680851</v>
      </c>
      <c r="ZJ44" s="20"/>
      <c r="ZK44" s="91">
        <f>(ZK35)/(ZK40+ZK35)</f>
        <v>0.25510344904881543</v>
      </c>
      <c r="ZL44" s="91">
        <f>(ZL35)/(ZL40+ZL35)</f>
        <v>0.20630861040068202</v>
      </c>
      <c r="ZM44" s="20"/>
      <c r="ZN44" s="91">
        <f>(ZN35)/(ZN40+ZN35)</f>
        <v>0.25510344904881543</v>
      </c>
      <c r="ZO44" s="91">
        <f>(ZO35)/(ZO40+ZO35)</f>
        <v>0.30408858603066441</v>
      </c>
      <c r="ZP44" s="20"/>
      <c r="ZQ44" s="91">
        <f>(ZQ35)/(ZQ40+ZQ35)</f>
        <v>0.25465252245847392</v>
      </c>
      <c r="ZR44" s="91">
        <f>(ZR35)/(ZR40+ZR35)</f>
        <v>0.22061328790459966</v>
      </c>
      <c r="ZS44" s="20"/>
      <c r="ZT44" s="91">
        <f>(ZT35)/(ZT40+ZT35)</f>
        <v>0.24647321888843757</v>
      </c>
      <c r="ZU44" s="91">
        <f>(ZU35)/(ZU40+ZU35)</f>
        <v>0.2071307300509338</v>
      </c>
      <c r="ZV44" s="20"/>
      <c r="ZW44" s="91">
        <f>(ZW35)/(ZW40+ZW35)</f>
        <v>0.23884631697722133</v>
      </c>
      <c r="ZX44" s="91">
        <f>(ZX35)/(ZX40+ZX35)</f>
        <v>0.19253604749787956</v>
      </c>
      <c r="ZY44" s="20"/>
      <c r="ZZ44" s="91">
        <f>(ZZ35)/(ZZ40+ZZ35)</f>
        <v>0.23898765834190197</v>
      </c>
      <c r="AAA44" s="91">
        <f>(AAA35)/(AAA40+AAA35)</f>
        <v>0.19289340101522842</v>
      </c>
      <c r="AAB44" s="20"/>
      <c r="AAC44" s="91">
        <f>(AAC35)/(AAC40+AAC35)</f>
        <v>0.22994493445942246</v>
      </c>
      <c r="AAD44" s="91">
        <f>(AAD35)/(AAD40+AAD35)</f>
        <v>0.17981340118744699</v>
      </c>
      <c r="AAE44" s="20"/>
      <c r="AAF44" s="91">
        <f>(AAF35)/(AAF40+AAF35)</f>
        <v>0.22940346839691936</v>
      </c>
      <c r="AAG44" s="91">
        <f>(AAG35)/(AAG40+AAG35)</f>
        <v>0.19712351945854484</v>
      </c>
      <c r="AAH44" s="20"/>
      <c r="AAI44" s="19"/>
      <c r="AAJ44" s="91">
        <f>(AAJ35)/(AAJ40+AAJ35)</f>
        <v>0.22953859570457333</v>
      </c>
      <c r="AAK44" s="91">
        <f>(AAK35)/(AAK40+AAK35)</f>
        <v>0.21768707482993196</v>
      </c>
      <c r="AAL44" s="20"/>
      <c r="AAM44" s="91">
        <f>(AAM35)/(AAM40+AAM35)</f>
        <v>0.2296738822962277</v>
      </c>
      <c r="AAN44" s="91">
        <f>(AAN35)/(AAN40+AAN35)</f>
        <v>0.21605465414175917</v>
      </c>
      <c r="AAO44" s="20"/>
      <c r="AAP44" s="91">
        <f>(AAP35)/(AAP40+AAP35)</f>
        <v>0.2298093284536874</v>
      </c>
      <c r="AAQ44" s="91">
        <f>(AAQ35)/(AAQ40+AAQ35)</f>
        <v>0.21805792163543442</v>
      </c>
      <c r="AAR44" s="20"/>
      <c r="AAS44" s="91">
        <f>(AAS35)/(AAS40+AAS35)</f>
        <v>0.22994493445942246</v>
      </c>
      <c r="AAT44" s="91">
        <f>(AAT35)/(AAT40+AAT35)</f>
        <v>0.21247892074198987</v>
      </c>
      <c r="AAU44" s="20"/>
      <c r="AAV44" s="91">
        <f>(AAV35)/(AAV40+AAV35)</f>
        <v>0.23008070059656999</v>
      </c>
      <c r="AAW44" s="91">
        <f>(AAW35)/(AAW40+AAW35)</f>
        <v>0.2162615255658005</v>
      </c>
      <c r="AAX44" s="20"/>
      <c r="AAY44" s="91">
        <f>(AAY35)/(AAY40+AAY35)</f>
        <v>0.23021662714893618</v>
      </c>
      <c r="AAZ44" s="91">
        <f>(AAZ35)/(AAZ40+AAZ35)</f>
        <v>0.2145850796311819</v>
      </c>
      <c r="ABA44" s="20"/>
      <c r="ABB44" s="19"/>
      <c r="ABC44" s="91">
        <f>(ABC35)/(ABC40+ABC35)</f>
        <v>0.23035271440099833</v>
      </c>
      <c r="ABD44" s="91">
        <f>(ABD35)/(ABD40+ABD35)</f>
        <v>0.19983347210657784</v>
      </c>
      <c r="ABE44" s="20"/>
      <c r="ABF44" s="91">
        <f>(ABF35)/(ABF40+ABF35)</f>
        <v>0.23048896263790677</v>
      </c>
      <c r="ABG44" s="91">
        <f>(ABG35)/(ABG40+ABG35)</f>
        <v>0.20165289256198346</v>
      </c>
      <c r="ABH44" s="20"/>
      <c r="ABI44" s="91">
        <f>(ABI35)/(ABI40+ABI35)</f>
        <v>0.2306253721454869</v>
      </c>
      <c r="ABJ44" s="91">
        <f>(ABJ35)/(ABJ40+ABJ35)</f>
        <v>0.19412724306688417</v>
      </c>
      <c r="ABK44" s="20"/>
      <c r="ABL44" s="91">
        <f>(ABL35)/(ABL40+ABL35)</f>
        <v>0.22292111965623373</v>
      </c>
      <c r="ABM44" s="91">
        <f>(ABM35)/(ABM40+ABM35)</f>
        <v>0.18831168831168832</v>
      </c>
      <c r="ABN44" s="20"/>
      <c r="ABO44" s="91">
        <f>(ABO35)/(ABO40+ABO35)</f>
        <v>0.20724606689260155</v>
      </c>
      <c r="ABP44" s="91">
        <f>(ABP35)/(ABP40+ABP35)</f>
        <v>0.18006430868167203</v>
      </c>
      <c r="ABQ44" s="20"/>
      <c r="ABR44" s="91">
        <f>(ABR35)/(ABR40+ABR35)</f>
        <v>0.20736985700536428</v>
      </c>
      <c r="ABS44" s="91">
        <f>(ABS35)/(ABS40+ABS35)</f>
        <v>0.17408906882591094</v>
      </c>
      <c r="ABT44" s="20"/>
      <c r="ABU44" s="19"/>
      <c r="ABV44" s="91">
        <f>(ABV35)/(ABV40+ABV35)</f>
        <v>0.2074937950886134</v>
      </c>
      <c r="ABW44" s="91">
        <f>(ABW35)/(ABW40+ABW35)</f>
        <v>0.17905675459632295</v>
      </c>
      <c r="ABX44" s="20"/>
      <c r="ABY44" s="91">
        <f>(ABY35)/(ABY40+ABY35)</f>
        <v>0.20761788140781873</v>
      </c>
      <c r="ABZ44" s="91">
        <f>(ABZ35)/(ABZ40+ABZ35)</f>
        <v>0.16849529780564262</v>
      </c>
      <c r="ACA44" s="20"/>
      <c r="ACB44" s="91">
        <f>(ACB35)/(ACB40+ACB35)</f>
        <v>0.18367939385458298</v>
      </c>
      <c r="ACC44" s="91">
        <f>(ACC35)/(ACC40+ACC35)</f>
        <v>0.15900233826968044</v>
      </c>
      <c r="ACD44" s="20"/>
      <c r="ACE44" s="91">
        <f>(ACE35)/(ACE40+ACE35)</f>
        <v>0.16652674150463828</v>
      </c>
      <c r="ACF44" s="91">
        <f>(ACF35)/(ACF40+ACF35)</f>
        <v>0.15319476520400307</v>
      </c>
      <c r="ACG44" s="20"/>
      <c r="ACH44" s="91">
        <f>(ACH35)/(ACH40+ACH35)</f>
        <v>0.1412060226679312</v>
      </c>
      <c r="ACI44" s="91">
        <f>(ACI35)/(ACI40+ACI35)</f>
        <v>0.13984962406015036</v>
      </c>
      <c r="ACJ44" s="20"/>
      <c r="ACK44" s="91">
        <f>(ACK35)/(ACK40+ACK35)</f>
        <v>0.14044265994312327</v>
      </c>
      <c r="ACL44" s="91">
        <f>(ACL35)/(ACL40+ACL35)</f>
        <v>0.13091715976331361</v>
      </c>
      <c r="ACM44" s="20"/>
      <c r="ACN44" s="19"/>
      <c r="ACO44" s="91">
        <f>(ACO35)/(ACO40+ACO35)</f>
        <v>0.13968750634943208</v>
      </c>
      <c r="ACP44" s="91">
        <f>(ACP35)/(ACP40+ACP35)</f>
        <v>0.14139941690962099</v>
      </c>
      <c r="ACQ44" s="20"/>
      <c r="ACR44" s="91">
        <f>(ACR35)/(ACR40+ACR35)</f>
        <v>0.13084405473738628</v>
      </c>
      <c r="ACS44" s="91">
        <f>(ACS35)/(ACS40+ACS35)</f>
        <v>0.13718411552346571</v>
      </c>
      <c r="ACT44" s="20"/>
      <c r="ACU44" s="91">
        <f>(ACU35)/(ACU40+ACU35)</f>
        <v>0.12205134472804688</v>
      </c>
      <c r="ACV44" s="91">
        <f>(ACV35)/(ACV40+ACV35)</f>
        <v>0.11150822015725519</v>
      </c>
      <c r="ACW44" s="20"/>
      <c r="ACX44" s="91">
        <f>(ACX35)/(ACX40+ACX35)</f>
        <v>0.11894260190961117</v>
      </c>
      <c r="ACY44" s="91">
        <f>(ACY35)/(ACY40+ACY35)</f>
        <v>0.1170671595810228</v>
      </c>
      <c r="ACZ44" s="20"/>
      <c r="ADA44" s="91">
        <f>(ADA35)/(ADA40+ADA35)</f>
        <v>0.11592285102418637</v>
      </c>
      <c r="ADB44" s="91">
        <f>(ADB35)/(ADB40+ADB35)</f>
        <v>0.11345108695652174</v>
      </c>
      <c r="ADC44" s="20"/>
      <c r="ADD44" s="91">
        <f>(ADD35)/(ADD40+ADD35)</f>
        <v>0.11330199842846221</v>
      </c>
      <c r="ADE44" s="91">
        <f>(ADE35)/(ADE40+ADE35)</f>
        <v>0.11363636363636363</v>
      </c>
      <c r="ADF44" s="20"/>
      <c r="ADG44" s="19"/>
      <c r="ADH44" s="91">
        <f>(ADH35)/(ADH40+ADH35)</f>
        <v>0.11206606858938034</v>
      </c>
      <c r="ADI44" s="91">
        <f>(ADI35)/(ADI40+ADI35)</f>
        <v>0.1152832674571805</v>
      </c>
      <c r="ADJ44" s="20"/>
      <c r="ADK44" s="91">
        <f>(ADK35)/(ADK40+ADK35)</f>
        <v>0.11103653369977944</v>
      </c>
      <c r="ADL44" s="91">
        <f>(ADL35)/(ADL40+ADL35)</f>
        <v>0.11234487263226649</v>
      </c>
      <c r="ADM44" s="20"/>
      <c r="ADN44" s="91">
        <f>(ADN35)/(ADN40+ADN35)</f>
        <v>0.1099080350201867</v>
      </c>
      <c r="ADO44" s="91">
        <f>(ADO35)/(ADO40+ADO35)</f>
        <v>0.1065891472868217</v>
      </c>
      <c r="ADP44" s="20"/>
      <c r="ADQ44" s="91">
        <f>(ADQ35)/(ADQ40+ADQ35)</f>
        <v>0.13774579527237071</v>
      </c>
      <c r="ADR44" s="91">
        <f>(ADR35)/(ADR40+ADR35)</f>
        <v>0.15477707006369426</v>
      </c>
      <c r="ADS44" s="20"/>
      <c r="ADT44" s="91">
        <f>(ADT35)/(ADT40+ADT35)</f>
        <v>0.10840043569499257</v>
      </c>
      <c r="ADU44" s="91">
        <f>(ADU35)/(ADU40+ADU35)</f>
        <v>0.1634980988593156</v>
      </c>
      <c r="ADV44" s="20"/>
      <c r="ADW44" s="19"/>
      <c r="ADX44" s="19"/>
      <c r="ADY44" s="19"/>
      <c r="ADZ44" s="91">
        <f>(ADZ35)/(ADZ40+ADZ35)</f>
        <v>0.27245218518640413</v>
      </c>
      <c r="AEA44" s="91">
        <f>(AEA35)/(AEA40+AEA35)</f>
        <v>0.19924337957124844</v>
      </c>
      <c r="AEB44" s="20"/>
      <c r="AEC44" s="91">
        <f>(AEC35)/(AEC40+AEC35)</f>
        <v>0.27189456349357977</v>
      </c>
      <c r="AED44" s="91">
        <f>(AED35)/(AED40+AED35)</f>
        <v>0.21301020408163265</v>
      </c>
      <c r="AEE44" s="20"/>
      <c r="AEF44" s="91">
        <f>(AEF35)/(AEF40+AEF35)</f>
        <v>0.27133921968194846</v>
      </c>
      <c r="AEG44" s="91">
        <f>(AEG35)/(AEG40+AEG35)</f>
        <v>0.21514958625079567</v>
      </c>
      <c r="AEH44" s="20"/>
      <c r="AEI44" s="91">
        <f>(AEI35)/(AEI40+AEI35)</f>
        <v>0.27078613982226463</v>
      </c>
      <c r="AEJ44" s="19"/>
      <c r="AEK44" s="20"/>
      <c r="AEL44" s="91">
        <f>(AEL35)/(AEL40+AEL35)</f>
        <v>0.23264316105317195</v>
      </c>
      <c r="AEM44" s="91">
        <f>(AEM35)/(AEM40+AEM35)</f>
        <v>0.18956743002544529</v>
      </c>
      <c r="AEN44" s="20"/>
      <c r="AEO44" s="19"/>
      <c r="AEP44" s="91">
        <f>(AEP35)/(AEP40+AEP35)</f>
        <v>0.24408711348805581</v>
      </c>
      <c r="AEQ44" s="91">
        <f>(AEQ35)/(AEQ40+AEQ35)</f>
        <v>0.1944801026957638</v>
      </c>
      <c r="AER44" s="20"/>
      <c r="AES44" s="91">
        <f>(AES35)/(AES40+AES35)</f>
        <v>0.22049115329035748</v>
      </c>
      <c r="AET44" s="91">
        <f>(AET35)/(AET40+AET35)</f>
        <v>0.16558861578266496</v>
      </c>
      <c r="AEU44" s="20"/>
      <c r="AEV44" s="91">
        <f>(AEV35)/(AEV40+AEV35)</f>
        <v>0.20619767645081752</v>
      </c>
      <c r="AEW44" s="91">
        <f>(AEW35)/(AEW40+AEW35)</f>
        <v>0.16558861578266496</v>
      </c>
      <c r="AEX44" s="20"/>
      <c r="AEY44" s="91">
        <f>(AEY35)/(AEY40+AEY35)</f>
        <v>0.20527068585253905</v>
      </c>
      <c r="AEZ44" s="91">
        <f>(AEZ35)/(AEZ40+AEZ35)</f>
        <v>0.5</v>
      </c>
      <c r="AFA44" s="20"/>
      <c r="AFB44" s="91">
        <f>(AFB35)/(AFB40+AFB35)</f>
        <v>0.1977153985695291</v>
      </c>
      <c r="AFC44" s="91">
        <f>(AFC35)/(AFC40+AFC35)</f>
        <v>0.16093445814406229</v>
      </c>
      <c r="AFD44" s="20"/>
      <c r="AFE44" s="91">
        <f>(AFE35)/(AFE40+AFE35)</f>
        <v>0.17012151567212566</v>
      </c>
      <c r="AFF44" s="91">
        <f>(AFF35)/(AFF40+AFF35)</f>
        <v>0.15731785944551901</v>
      </c>
      <c r="AFG44" s="20"/>
      <c r="AFH44" s="19"/>
      <c r="AFI44" s="91">
        <f>(AFI35)/(AFI40+AFI35)</f>
        <v>0.15927026188490623</v>
      </c>
      <c r="AFJ44" s="91">
        <f>(AFJ35)/(AFJ40+AFJ35)</f>
        <v>0.15570032573289902</v>
      </c>
      <c r="AFK44" s="20"/>
      <c r="AFL44" s="91">
        <f>(AFL35)/(AFL40+AFL35)</f>
        <v>0.15144792315236527</v>
      </c>
      <c r="AFM44" s="91">
        <f>(AFM35)/(AFM40+AFM35)</f>
        <v>0.12269129287598944</v>
      </c>
      <c r="AFN44" s="20"/>
      <c r="AFO44" s="91">
        <f>(AFO35)/(AFO40+AFO35)</f>
        <v>0.13697439850151413</v>
      </c>
      <c r="AFP44" s="91">
        <f>(AFP35)/(AFP40+AFP35)</f>
        <v>0.10315374507227333</v>
      </c>
      <c r="AFQ44" s="20"/>
      <c r="AFR44" s="91">
        <f>(AFR35)/(AFR40+AFR35)</f>
        <v>0.136703339382164</v>
      </c>
      <c r="AFS44" s="91">
        <f>(AFS35)/(AFS40+AFS35)</f>
        <v>9.7029702970297033E-2</v>
      </c>
      <c r="AFT44" s="20"/>
      <c r="AFU44" s="91">
        <f>(AFU35)/(AFU40+AFU35)</f>
        <v>0.13643335094373049</v>
      </c>
      <c r="AFV44" s="91">
        <f>(AFV35)/(AFV40+AFV35)</f>
        <v>9.8749177090190918E-2</v>
      </c>
      <c r="AFW44" s="20"/>
      <c r="AFX44" s="91">
        <f>(AFX35)/(AFX40+AFX35)</f>
        <v>0.13616442685494881</v>
      </c>
      <c r="AFY44" s="91">
        <f>(AFY35)/(AFY40+AFY35)</f>
        <v>9.5890410958904104E-2</v>
      </c>
      <c r="AFZ44" s="20"/>
      <c r="AGA44" s="91">
        <f>(AGA35)/(AGA40+AGA35)</f>
        <v>0.26493138176605407</v>
      </c>
      <c r="AGB44" s="91">
        <f>(AGB35)/(AGB40+AGB35)</f>
        <v>0.25405055087491901</v>
      </c>
      <c r="AGC44" s="20"/>
      <c r="AGD44" s="91">
        <f>(AGD35)/(AGD40+AGD35)</f>
        <v>0.13589656083437421</v>
      </c>
      <c r="AGE44" s="91">
        <f>(AGE35)/(AGE40+AGE35)</f>
        <v>0.11368015414258188</v>
      </c>
      <c r="AGF44" s="20"/>
      <c r="AGG44" s="91">
        <f>(AGG35)/(AGG40+AGG35)</f>
        <v>0.13562974664989308</v>
      </c>
      <c r="AGH44" s="91">
        <f>(AGH35)/(AGH40+AGH35)</f>
        <v>0.10866752910737387</v>
      </c>
      <c r="AGI44" s="20"/>
      <c r="AGJ44" s="91">
        <f>(AGJ35)/(AGJ40+AGJ35)</f>
        <v>0.13536397811823939</v>
      </c>
      <c r="AGK44" s="91">
        <f>(AGK35)/(AGK40+AGK35)</f>
        <v>0.10732647814910026</v>
      </c>
      <c r="AGL44" s="20"/>
      <c r="AGM44" s="91">
        <f>(AGM35)/(AGM40+AGM35)</f>
        <v>0.13509924910451715</v>
      </c>
      <c r="AGN44" s="91">
        <f>(AGN35)/(AGN40+AGN35)</f>
        <v>0.10114503816793893</v>
      </c>
      <c r="AGO44" s="20"/>
      <c r="AGP44" s="91">
        <f>(AGP35)/(AGP40+AGP35)</f>
        <v>0.13483555352172835</v>
      </c>
      <c r="AGQ44" s="91">
        <f>(AGQ35)/(AGQ40+AGQ35)</f>
        <v>9.7653772986683582E-2</v>
      </c>
      <c r="AGR44" s="20"/>
      <c r="AGS44" s="91">
        <f>(AGS35)/(AGS40+AGS35)</f>
        <v>0.16126017345830471</v>
      </c>
      <c r="AGT44" s="91">
        <f>(AGT35)/(AGT40+AGT35)</f>
        <v>0.14447236180904521</v>
      </c>
      <c r="AGU44" s="20"/>
      <c r="AGV44" s="19"/>
      <c r="AGW44" s="91">
        <f>(AGW35)/(AGW40+AGW35)</f>
        <v>0.1559210282860149</v>
      </c>
      <c r="AGX44" s="91">
        <f>(AGX35)/(AGX40+AGX35)</f>
        <v>0.15756035578144853</v>
      </c>
      <c r="AGY44" s="20"/>
      <c r="AGZ44" s="91">
        <f>(AGZ35)/(AGZ40+AGZ35)</f>
        <v>0.13603036197679322</v>
      </c>
      <c r="AHA44" s="91">
        <f>(AHA35)/(AHA40+AHA35)</f>
        <v>0.13448056086679414</v>
      </c>
      <c r="AHB44" s="20"/>
      <c r="AHC44" s="91">
        <f>(AHC35)/(AHC40+AHC35)</f>
        <v>0.13609736140019202</v>
      </c>
      <c r="AHD44" s="91">
        <f>(AHD35)/(AHD40+AHD35)</f>
        <v>0.13196668802049968</v>
      </c>
      <c r="AHE44" s="20"/>
      <c r="AHF44" s="91">
        <f>(AHF35)/(AHF40+AHF35)</f>
        <v>0.13616442685494881</v>
      </c>
      <c r="AHG44" s="91">
        <f>(AHG35)/(AHG40+AHG35)</f>
        <v>0.15364916773367476</v>
      </c>
      <c r="AHH44" s="20"/>
      <c r="AHI44" s="91">
        <f>(AHI35)/(AHI40+AHI35)</f>
        <v>0.13623155843872767</v>
      </c>
      <c r="AHJ44" s="91">
        <f>(AHJ35)/(AHJ40+AHJ35)</f>
        <v>0.15364916773367476</v>
      </c>
      <c r="AHK44" s="20"/>
      <c r="AHL44" s="91">
        <f>(AHL35)/(AHL40+AHL35)</f>
        <v>0.13724653468336065</v>
      </c>
      <c r="AHM44" s="91">
        <f>(AHM35)/(AHM40+AHM35)</f>
        <v>0.14086294416243655</v>
      </c>
      <c r="AHN44" s="20"/>
      <c r="AHO44" s="19"/>
      <c r="AHP44" s="91">
        <f>(AHP35)/(AHP40+AHP35)</f>
        <v>0.13731473777250991</v>
      </c>
      <c r="AHQ44" s="91">
        <f>(AHQ35)/(AHQ40+AHQ35)</f>
        <v>0.15271565495207667</v>
      </c>
      <c r="AHR44" s="20"/>
      <c r="AHS44" s="91">
        <f>(AHS35)/(AHS40+AHS35)</f>
        <v>0.13834597945654434</v>
      </c>
      <c r="AHT44" s="91">
        <f>(AHT35)/(AHT40+AHT35)</f>
        <v>0.16133162612035851</v>
      </c>
      <c r="AHU44" s="20"/>
      <c r="AHV44" s="91">
        <f>(AHV35)/(AHV40+AHV35)</f>
        <v>0.13939282771718439</v>
      </c>
      <c r="AHW44" s="91">
        <f>(AHW35)/(AHW40+AHW35)</f>
        <v>0.17343649258542876</v>
      </c>
      <c r="AHX44" s="20"/>
      <c r="AHY44" s="91">
        <f>(AHY35)/(AHY40+AHY35)</f>
        <v>0.16104008130162184</v>
      </c>
      <c r="AHZ44" s="91">
        <f>(AHZ35)/(AHZ40+AHZ35)</f>
        <v>0.248395378690629</v>
      </c>
      <c r="AIA44" s="20"/>
      <c r="AIB44" s="91">
        <f>(AIB35)/(AIB40+AIB35)</f>
        <v>0.1622694997815492</v>
      </c>
      <c r="AIC44" s="91">
        <f>(AIC35)/(AIC40+AIC35)</f>
        <v>0.31518257527226134</v>
      </c>
      <c r="AID44" s="20"/>
      <c r="AIE44" s="19"/>
      <c r="AIF44" s="19"/>
      <c r="AIG44" s="91">
        <f>(AIG35)/(AIG40+AIG35)</f>
        <v>0.37377810897902231</v>
      </c>
      <c r="AIH44" s="91">
        <f>(AIH35)/(AIH40+AIH35)</f>
        <v>0.33420026007802339</v>
      </c>
      <c r="AII44" s="20"/>
      <c r="AIJ44" s="91">
        <f>(AIJ35)/(AIJ40+AIJ35)</f>
        <v>0.34962281990942534</v>
      </c>
      <c r="AIK44" s="91">
        <f>(AIK35)/(AIK40+AIK35)</f>
        <v>0.29360852197070575</v>
      </c>
      <c r="AIL44" s="20"/>
      <c r="AIM44" s="91">
        <f>(AIM35)/(AIM40+AIM35)</f>
        <v>0.30722365696463882</v>
      </c>
      <c r="AIN44" s="91">
        <f>(AIN35)/(AIN40+AIN35)</f>
        <v>0.25873655913978494</v>
      </c>
      <c r="AIO44" s="20"/>
      <c r="AIP44" s="91">
        <f>(AIP35)/(AIP40+AIP35)</f>
        <v>0.30784452276581836</v>
      </c>
      <c r="AIQ44" s="91">
        <f>(AIQ35)/(AIQ40+AIQ35)</f>
        <v>0.24391891891891893</v>
      </c>
      <c r="AIR44" s="20"/>
      <c r="AIS44" s="19"/>
      <c r="AIT44" s="91">
        <f>(AIT35)/(AIT40+AIT35)</f>
        <v>0.30800013150889338</v>
      </c>
      <c r="AIU44" s="91">
        <f>(AIU35)/(AIU40+AIU35)</f>
        <v>0.2705084745762712</v>
      </c>
      <c r="AIV44" s="20"/>
      <c r="AIW44" s="91">
        <f>(AIW35)/(AIW40+AIW35)</f>
        <v>0.31035328452655025</v>
      </c>
      <c r="AIX44" s="91">
        <f>(AIX35)/(AIX40+AIX35)</f>
        <v>0.33401499659168371</v>
      </c>
      <c r="AIY44" s="20"/>
      <c r="AIZ44" s="91">
        <f>(AIZ35)/(AIZ40+AIZ35)</f>
        <v>0.27063518296876704</v>
      </c>
      <c r="AJA44" s="91">
        <f>(AJA35)/(AJA40+AJA35)</f>
        <v>0.18510928961748635</v>
      </c>
      <c r="AJB44" s="20"/>
      <c r="AJC44" s="91">
        <f>(AJC35)/(AJC40+AJC35)</f>
        <v>0.26132036177771595</v>
      </c>
      <c r="AJD44" s="91">
        <f>(AJD35)/(AJD40+AJD35)</f>
        <v>0.15075034106412005</v>
      </c>
      <c r="AJE44" s="20"/>
      <c r="AJF44" s="91">
        <f>(AJF35)/(AJF40+AJF35)</f>
        <v>0.22070902479938104</v>
      </c>
      <c r="AJG44" s="91">
        <f>(AJG35)/(AJG40+AJG35)</f>
        <v>0.13729508196721313</v>
      </c>
      <c r="AJH44" s="20"/>
      <c r="AJI44" s="91">
        <f>(AJI35)/(AJI40+AJI35)</f>
        <v>0.20486136007456954</v>
      </c>
      <c r="AJJ44" s="91">
        <f>(AJJ35)/(AJJ40+AJJ35)</f>
        <v>0.13562753036437247</v>
      </c>
      <c r="AJK44" s="20"/>
      <c r="AJL44" s="91">
        <f>(AJL35)/(AJL40+AJL35)</f>
        <v>0.18918718128781609</v>
      </c>
      <c r="AJM44" s="91">
        <f>(AJM35)/(AJM40+AJM35)</f>
        <v>0.12433155080213903</v>
      </c>
      <c r="AJN44" s="20"/>
      <c r="AJO44" s="91">
        <f>(AJO35)/(AJO40+AJO35)</f>
        <v>0.15374066409817264</v>
      </c>
      <c r="AJP44" s="91">
        <f>(AJP35)/(AJP40+AJP35)</f>
        <v>0.10620052770448549</v>
      </c>
      <c r="AJQ44" s="20"/>
      <c r="AJR44" s="19"/>
      <c r="AJS44" s="91">
        <f>(AJS35)/(AJS40+AJS35)</f>
        <v>0.14681184498518998</v>
      </c>
      <c r="AJT44" s="91">
        <f>(AJT35)/(AJT40+AJT35)</f>
        <v>0.11430437622468975</v>
      </c>
      <c r="AJU44" s="20"/>
      <c r="AJV44" s="91">
        <f>(AJV35)/(AJV40+AJV35)</f>
        <v>0.1468879366959997</v>
      </c>
      <c r="AJW44" s="91">
        <f>(AJW35)/(AJW40+AJW35)</f>
        <v>0.19210866752910738</v>
      </c>
      <c r="AJX44" s="20"/>
      <c r="AJY44" s="91">
        <f>(AJY35)/(AJY40+AJY35)</f>
        <v>0.14696410732347867</v>
      </c>
      <c r="AJZ44" s="91">
        <f>(AJZ35)/(AJZ40+AJZ35)</f>
        <v>0.11779935275080906</v>
      </c>
      <c r="AKA44" s="20"/>
      <c r="AKB44" s="91">
        <f>(AKB35)/(AKB40+AKB35)</f>
        <v>0.14704035699046034</v>
      </c>
      <c r="AKC44" s="91">
        <f>(AKC35)/(AKC40+AKC35)</f>
        <v>0.12289780077619664</v>
      </c>
      <c r="AKD44" s="20"/>
      <c r="AKE44" s="91">
        <f>(AKE35)/(AKE40+AKE35)</f>
        <v>0.14711668582003321</v>
      </c>
      <c r="AKF44" s="91">
        <f>(AKF35)/(AKF40+AKF35)</f>
        <v>0.12248865845755022</v>
      </c>
      <c r="AKG44" s="20"/>
      <c r="AKH44" s="91">
        <f>(AKH35)/(AKH40+AKH35)</f>
        <v>0.14074179877690327</v>
      </c>
      <c r="AKI44" s="91">
        <f>(AKI35)/(AKI40+AKI35)</f>
        <v>0.11441499676793794</v>
      </c>
      <c r="AKJ44" s="20"/>
      <c r="AKK44" s="19"/>
      <c r="AKL44" s="91">
        <f>(AKL35)/(AKL40+AKL35)</f>
        <v>0.14500900397157912</v>
      </c>
      <c r="AKM44" s="91">
        <f>(AKM35)/(AKM40+AKM35)</f>
        <v>0.17032258064516129</v>
      </c>
      <c r="AKN44" s="20"/>
      <c r="AKO44" s="91">
        <f>(AKO35)/(AKO40+AKO35)</f>
        <v>0.14508323788065308</v>
      </c>
      <c r="AKP44" s="91">
        <f>(AKP35)/(AKP40+AKP35)</f>
        <v>0.17259211376858435</v>
      </c>
      <c r="AKQ44" s="20"/>
      <c r="AKR44" s="91">
        <f>(AKR35)/(AKR40+AKR35)</f>
        <v>0.14515754783322241</v>
      </c>
      <c r="AKS44" s="91">
        <f>(AKS35)/(AKS40+AKS35)</f>
        <v>0.11197411003236246</v>
      </c>
      <c r="AKT44" s="20"/>
      <c r="AKU44" s="91">
        <f>(AKU35)/(AKU40+AKU35)</f>
        <v>0.13755938945640586</v>
      </c>
      <c r="AKV44" s="91">
        <f>(AKV35)/(AKV40+AKV35)</f>
        <v>0.10307298335467349</v>
      </c>
      <c r="AKW44" s="20"/>
      <c r="AKX44" s="91">
        <f>(AKX35)/(AKX40+AKX35)</f>
        <v>0.1376297078505217</v>
      </c>
      <c r="AKY44" s="91">
        <f>(AKY35)/(AKY40+AKY35)</f>
        <v>0.10076530612244898</v>
      </c>
      <c r="AKZ44" s="20"/>
      <c r="ALA44" s="91">
        <f>(ALA35)/(ALA40+ALA35)</f>
        <v>0.13699941854562572</v>
      </c>
      <c r="ALB44" s="91">
        <f>(ALB35)/(ALB40+ALB35)</f>
        <v>0.11055276381909548</v>
      </c>
      <c r="ALC44" s="20"/>
      <c r="ALD44" s="19"/>
      <c r="ALE44" s="91">
        <f>(ALE35)/(ALE40+ALE35)</f>
        <v>0.13013128439216221</v>
      </c>
      <c r="ALF44" s="91">
        <f>(ALF35)/(ALF40+ALF35)</f>
        <v>0.12382149591451917</v>
      </c>
      <c r="ALG44" s="20"/>
      <c r="ALH44" s="91">
        <f>(ALH35)/(ALH40+ALH35)</f>
        <v>0.13575600159420417</v>
      </c>
      <c r="ALI44" s="91">
        <f>(ALI35)/(ALI40+ALI35)</f>
        <v>9.8298676748582225E-2</v>
      </c>
      <c r="ALJ44" s="20"/>
      <c r="ALK44" s="91">
        <f>(ALK35)/(ALK40+ALK35)</f>
        <v>0.13514271889083959</v>
      </c>
      <c r="ALL44" s="91">
        <f>(ALL35)/(ALL40+ALL35)</f>
        <v>0.10619469026548672</v>
      </c>
      <c r="ALM44" s="20"/>
      <c r="ALN44" s="91">
        <f>(ALN35)/(ALN40+ALN35)</f>
        <v>0.13473693287540742</v>
      </c>
      <c r="ALO44" s="91">
        <f>(ALO35)/(ALO40+ALO35)</f>
        <v>0.10394489668127739</v>
      </c>
      <c r="ALP44" s="20"/>
      <c r="ALQ44" s="91">
        <f>(ALQ35)/(ALQ40+ALQ35)</f>
        <v>0.13406601114032105</v>
      </c>
      <c r="ALR44" s="91">
        <f>(ALR35)/(ALR40+ALR35)</f>
        <v>9.6189881324172388E-2</v>
      </c>
      <c r="ALS44" s="20"/>
      <c r="ALT44" s="91">
        <f>(ALT35)/(ALT40+ALT35)</f>
        <v>0.13340173799996954</v>
      </c>
      <c r="ALU44" s="91">
        <f>(ALU35)/(ALU40+ALU35)</f>
        <v>0.10363972856261566</v>
      </c>
      <c r="ALV44" s="20"/>
      <c r="ALW44" s="19"/>
      <c r="ALX44" s="91">
        <f>(ALX35)/(ALX40+ALX35)</f>
        <v>0.12664227770920725</v>
      </c>
      <c r="ALY44" s="91">
        <f>(ALY35)/(ALY40+ALY35)</f>
        <v>0.11526670754138565</v>
      </c>
      <c r="ALZ44" s="20"/>
      <c r="AMA44" s="91">
        <f>(AMA35)/(AMA40+AMA35)</f>
        <v>0.1320927460712315</v>
      </c>
      <c r="AMB44" s="91">
        <f>(AMB35)/(AMB40+AMB35)</f>
        <v>0.11151736745886655</v>
      </c>
      <c r="AMC44" s="20"/>
      <c r="AMD44" s="91">
        <f>(AMD35)/(AMD40+AMD35)</f>
        <v>0.13215758526111834</v>
      </c>
      <c r="AME44" s="91">
        <f>(AME35)/(AME40+AME35)</f>
        <v>0.10642201834862386</v>
      </c>
      <c r="AMF44" s="20"/>
      <c r="AMG44" s="91">
        <f>(AMG35)/(AMG40+AMG35)</f>
        <v>0.13222248813633725</v>
      </c>
      <c r="AMH44" s="91">
        <f>(AMH35)/(AMH40+AMH35)</f>
        <v>9.0073529411764705E-2</v>
      </c>
      <c r="AMI44" s="20"/>
      <c r="AMJ44" s="91">
        <f>(AMJ35)/(AMJ40+AMJ35)</f>
        <v>0.13228745479076232</v>
      </c>
      <c r="AMK44" s="91">
        <f>(AMK35)/(AMK40+AMK35)</f>
        <v>9.1020910209102093E-2</v>
      </c>
      <c r="AML44" s="20"/>
      <c r="AMM44" s="91">
        <f>(AMM35)/(AMM40+AMM35)</f>
        <v>0.13235248531845226</v>
      </c>
      <c r="AMN44" s="91">
        <f>(AMN35)/(AMN40+AMN35)</f>
        <v>8.8380716934487027E-2</v>
      </c>
      <c r="AMO44" s="20"/>
      <c r="AMP44" s="19"/>
      <c r="AMQ44" s="91">
        <f>(AMQ35)/(AMQ40+AMQ35)</f>
        <v>0.12564414437210214</v>
      </c>
      <c r="AMR44" s="91">
        <f>(AMR35)/(AMR40+AMR35)</f>
        <v>0.12244897959183673</v>
      </c>
      <c r="AMS44" s="20"/>
      <c r="AMT44" s="91">
        <f>(AMT35)/(AMT40+AMT35)</f>
        <v>0.13112773718799189</v>
      </c>
      <c r="AMU44" s="91">
        <f>(AMU35)/(AMU40+AMU35)</f>
        <v>0.10605115408608859</v>
      </c>
      <c r="AMV44" s="20"/>
      <c r="AMW44" s="91">
        <f>(AMW35)/(AMW40+AMW35)</f>
        <v>0.13055547023641054</v>
      </c>
      <c r="AMX44" s="91">
        <f>(AMX35)/(AMX40+AMX35)</f>
        <v>9.987515605493133E-2</v>
      </c>
      <c r="AMY44" s="20"/>
      <c r="AMZ44" s="91">
        <f>(AMZ35)/(AMZ40+AMZ35)</f>
        <v>0.12998817654912043</v>
      </c>
      <c r="ANA44" s="91">
        <f>(ANA35)/(ANA40+ANA35)</f>
        <v>9.5890410958904104E-2</v>
      </c>
      <c r="ANB44" s="20"/>
      <c r="ANC44" s="91">
        <f>(ANC35)/(ANC40+ANC35)</f>
        <v>0.1289917340738998</v>
      </c>
      <c r="AND44" s="91">
        <f>(AND35)/(AND40+AND35)</f>
        <v>0.12461059190031153</v>
      </c>
      <c r="ANE44" s="20"/>
      <c r="ANF44" s="91">
        <f>(ANF35)/(ANF40+ANF35)</f>
        <v>0.1280104521207896</v>
      </c>
      <c r="ANG44" s="91">
        <f>(ANG35)/(ANG40+ANG35)</f>
        <v>0.10743285446595878</v>
      </c>
      <c r="ANH44" s="20"/>
      <c r="ANI44" s="19"/>
      <c r="ANJ44" s="91">
        <f>(ANJ35)/(ANJ40+ANJ35)</f>
        <v>0.12268292842514379</v>
      </c>
      <c r="ANK44" s="91">
        <f>(ANK35)/(ANK40+ANK35)</f>
        <v>0.12264150943396226</v>
      </c>
      <c r="ANL44" s="20"/>
      <c r="ANM44" s="91">
        <f>(ANM35)/(ANM40+ANM35)</f>
        <v>0.12764630954364431</v>
      </c>
      <c r="ANN44" s="91">
        <f>(ANN35)/(ANN40+ANN35)</f>
        <v>0.12365930599369085</v>
      </c>
      <c r="ANO44" s="20"/>
      <c r="ANP44" s="91">
        <f>(ANP35)/(ANP40+ANP35)</f>
        <v>0.1271039636166911</v>
      </c>
      <c r="ANQ44" s="91">
        <f>(ANQ35)/(ANQ40+ANQ35)</f>
        <v>0.12218045112781954</v>
      </c>
      <c r="ANR44" s="20"/>
      <c r="ANS44" s="19"/>
      <c r="ANT44" s="91">
        <f>(ANT35)/(ANT40+ANT35)</f>
        <v>0.12180413853921516</v>
      </c>
      <c r="ANU44" s="91">
        <f>(ANU35)/(ANU40+ANU35)</f>
        <v>0.1342534504391468</v>
      </c>
      <c r="ANV44" s="20"/>
      <c r="ANW44" s="91">
        <f>(ANW35)/(ANW40+ANW35)</f>
        <v>0.12674495279917897</v>
      </c>
      <c r="ANX44" s="91">
        <f>(ANX35)/(ANX40+ANX35)</f>
        <v>0.12166356300434512</v>
      </c>
      <c r="ANY44" s="20"/>
      <c r="ANZ44" s="91">
        <f>(ANZ35)/(ANZ40+ANZ35)</f>
        <v>0.17848434662532703</v>
      </c>
      <c r="AOA44" s="91">
        <f>(AOA35)/(AOA40+AOA35)</f>
        <v>0.23960273122284295</v>
      </c>
      <c r="AOB44" s="20"/>
      <c r="AOC44" s="91">
        <f>(AOC35)/(AOC40+AOC35)</f>
        <v>0.12591509624585465</v>
      </c>
      <c r="AOD44" s="91">
        <f>(AOD35)/(AOD40+AOD35)</f>
        <v>0.12507778469197262</v>
      </c>
      <c r="AOE44" s="20"/>
      <c r="AOF44" s="91">
        <f>(AOF35)/(AOF40+AOF35)</f>
        <v>0.12603298123919476</v>
      </c>
      <c r="AOG44" s="91">
        <f>(AOG35)/(AOG40+AOG35)</f>
        <v>0.11848635235732009</v>
      </c>
      <c r="AOH44" s="20"/>
      <c r="AOI44" s="91">
        <f>(AOI35)/(AOI40+AOI35)</f>
        <v>0.12615108717338902</v>
      </c>
      <c r="AOJ44" s="91">
        <f>(AOJ35)/(AOJ40+AOJ35)</f>
        <v>0.11318407960199005</v>
      </c>
      <c r="AOK44" s="20"/>
      <c r="AOL44" s="91">
        <f>(AOL35)/(AOL40+AOL35)</f>
        <v>0.12626941467015337</v>
      </c>
      <c r="AOM44" s="91">
        <f>(AOM35)/(AOM40+AOM35)</f>
        <v>0.10421836228287841</v>
      </c>
      <c r="AON44" s="20"/>
      <c r="AOO44" s="91">
        <f>(AOO35)/(AOO40+AOO35)</f>
        <v>0.12686439751663608</v>
      </c>
      <c r="AOP44" s="91">
        <f>(AOP35)/(AOP40+AOP35)</f>
        <v>0.1740211311373524</v>
      </c>
      <c r="AOQ44" s="20"/>
      <c r="AOR44" s="91">
        <f>(AOR35)/(AOR40+AOR35)</f>
        <v>0.1274650140402713</v>
      </c>
      <c r="AOS44" s="91">
        <f>(AOS35)/(AOS40+AOS35)</f>
        <v>0.1281733746130031</v>
      </c>
      <c r="AOT44" s="20"/>
      <c r="AOU44" s="19"/>
      <c r="AOV44" s="91">
        <f>(AOV35)/(AOV40+AOV35)</f>
        <v>0.1280713446365507</v>
      </c>
      <c r="AOW44" s="91">
        <f>(AOW35)/(AOW40+AOW35)</f>
        <v>0.10959752321981424</v>
      </c>
      <c r="AOX44" s="20"/>
      <c r="AOY44" s="91">
        <f>(AOY35)/(AOY40+AOY35)</f>
        <v>0.1286834712379912</v>
      </c>
      <c r="AOZ44" s="91">
        <f>(AOZ35)/(AOZ40+AOZ35)</f>
        <v>9.2604101926662519E-2</v>
      </c>
      <c r="APA44" s="20"/>
      <c r="APB44" s="91">
        <f>(APB35)/(APB40+APB35)</f>
        <v>0.12930147735104283</v>
      </c>
      <c r="APC44" s="91">
        <f>(APC35)/(APC40+APC35)</f>
        <v>9.2777085927770855E-2</v>
      </c>
      <c r="APD44" s="20"/>
      <c r="APE44" s="91">
        <f>(APE35)/(APE40+APE35)</f>
        <v>0.12992544809406548</v>
      </c>
      <c r="APF44" s="91">
        <f>(APF35)/(APF40+APF35)</f>
        <v>9.1645885286783038E-2</v>
      </c>
      <c r="APG44" s="20"/>
      <c r="APH44" s="91">
        <f>(APH35)/(APH40+APH35)</f>
        <v>0.13055547023641054</v>
      </c>
      <c r="API44" s="91">
        <f>(API35)/(API40+API35)</f>
        <v>8.6874999999999994E-2</v>
      </c>
      <c r="APJ44" s="20"/>
      <c r="APK44" s="91">
        <f>(APK35)/(APK40+APK35)</f>
        <v>0.13151204380375467</v>
      </c>
      <c r="APL44" s="91">
        <f>(APL35)/(APL40+APL35)</f>
        <v>7.7596996245306638E-2</v>
      </c>
      <c r="APM44" s="20"/>
      <c r="APN44" s="91">
        <f>(APN35)/(APN40+APN35)</f>
        <v>0.13151204380375467</v>
      </c>
      <c r="APO44" s="91">
        <f>(APO35)/(APO40+APO35)</f>
        <v>0.15456238361266295</v>
      </c>
      <c r="APP44" s="20"/>
      <c r="APQ44" s="14"/>
      <c r="APR44" s="14"/>
      <c r="APS44" s="14"/>
      <c r="APT44" s="14"/>
      <c r="APU44" s="91">
        <f>(APU35)/(APU40+APU35)</f>
        <v>0.35081537288555781</v>
      </c>
      <c r="APV44" s="91">
        <f>(APV35)/(APV40+APV35)</f>
        <v>0.27023661270236615</v>
      </c>
      <c r="APW44" s="20"/>
      <c r="APX44" s="91">
        <f>(APX35)/(APX40+APX35)</f>
        <v>0.35026480018894279</v>
      </c>
      <c r="APY44" s="91">
        <f>(APY35)/(APY40+APY35)</f>
        <v>0.31246086412022545</v>
      </c>
      <c r="APZ44" s="20"/>
      <c r="AQA44" s="19"/>
      <c r="AQB44" s="91">
        <f>(AQB35)/(AQB40+AQB35)</f>
        <v>0.34946243904361191</v>
      </c>
      <c r="AQC44" s="91">
        <f>(AQC35)/(AQC40+AQC35)</f>
        <v>0.35379746835443038</v>
      </c>
      <c r="AQD44" s="20"/>
      <c r="AQE44" s="91">
        <f>(AQE35)/(AQE40+AQE35)</f>
        <v>0.3081855852502966</v>
      </c>
      <c r="AQF44" s="91">
        <f>(AQF35)/(AQF40+AQF35)</f>
        <v>0.5</v>
      </c>
      <c r="AQG44" s="20"/>
      <c r="AQH44" s="91">
        <f>(AQH35)/(AQH40+AQH35)</f>
        <v>0.26863325163340618</v>
      </c>
      <c r="AQI44" s="91">
        <f>(AQI35)/(AQI40+AQI35)</f>
        <v>0.30700064226075785</v>
      </c>
      <c r="AQJ44" s="20"/>
      <c r="AQK44" s="91">
        <f>(AQK35)/(AQK40+AQK35)</f>
        <v>0.22890935982903218</v>
      </c>
      <c r="AQL44" s="91">
        <f>(AQL35)/(AQL40+AQL35)</f>
        <v>0.29260450160771706</v>
      </c>
      <c r="AQM44" s="20"/>
      <c r="AQN44" s="91">
        <f>(AQN35)/(AQN40+AQN35)</f>
        <v>0.20222896611487087</v>
      </c>
      <c r="AQO44" s="91">
        <f>(AQO35)/(AQO40+AQO35)</f>
        <v>0.26751167444963309</v>
      </c>
      <c r="AQP44" s="20"/>
      <c r="AQQ44" s="91">
        <f>(AQQ35)/(AQQ40+AQQ35)</f>
        <v>0.20356465896017145</v>
      </c>
      <c r="AQR44" s="91">
        <f>(AQR35)/(AQR40+AQR35)</f>
        <v>0.26689189189189189</v>
      </c>
      <c r="AQS44" s="20"/>
      <c r="AQT44" s="19"/>
      <c r="AQU44" s="91">
        <f>(AQU35)/(AQU40+AQU35)</f>
        <v>0.21339450036969462</v>
      </c>
      <c r="AQV44" s="91">
        <f>(AQV35)/(AQV40+AQV35)</f>
        <v>0.26247436773752564</v>
      </c>
      <c r="AQW44" s="20"/>
      <c r="AQX44" s="91">
        <f>(AQX35)/(AQX40+AQX35)</f>
        <v>0.20278336878028055</v>
      </c>
      <c r="AQY44" s="91">
        <f>(AQY35)/(AQY40+AQY35)</f>
        <v>0.22</v>
      </c>
      <c r="AQZ44" s="20"/>
      <c r="ARA44" s="91">
        <f>(ARA35)/(ARA40+ARA35)</f>
        <v>0.20514544065044152</v>
      </c>
      <c r="ARB44" s="91">
        <f>(ARB35)/(ARB40+ARB35)</f>
        <v>0.20541290770298404</v>
      </c>
      <c r="ARC44" s="20"/>
      <c r="ARD44" s="91">
        <f>(ARD35)/(ARD40+ARD35)</f>
        <v>0.20525929360603931</v>
      </c>
      <c r="ARE44" s="91">
        <f>(ARE35)/(ARE40+ARE35)</f>
        <v>0.1862404447533009</v>
      </c>
      <c r="ARF44" s="20"/>
      <c r="ARG44" s="91">
        <f>(ARG35)/(ARG40+ARG35)</f>
        <v>0.1794869025389296</v>
      </c>
      <c r="ARH44" s="91">
        <f>(ARH35)/(ARH40+ARH35)</f>
        <v>0.20264623955431754</v>
      </c>
      <c r="ARI44" s="20"/>
      <c r="ARJ44" s="91">
        <f>(ARJ35)/(ARJ40+ARJ35)</f>
        <v>0.20123864312416131</v>
      </c>
      <c r="ARK44" s="91">
        <f>(ARK35)/(ARK40+ARK35)</f>
        <v>0.22775052557813594</v>
      </c>
      <c r="ARL44" s="20"/>
      <c r="ARM44" s="19"/>
      <c r="ARN44" s="91">
        <f>(ARN35)/(ARN40+ARN35)</f>
        <v>0.18160972239953538</v>
      </c>
      <c r="ARO44" s="91">
        <f>(ARO35)/(ARO40+ARO35)</f>
        <v>0.23862841147655703</v>
      </c>
      <c r="ARP44" s="20"/>
      <c r="ARQ44" s="91">
        <f>(ARQ35)/(ARQ40+ARQ35)</f>
        <v>0.25289619302374083</v>
      </c>
      <c r="ARR44" s="91">
        <f>(ARR35)/(ARR40+ARR35)</f>
        <v>0.22804532577903683</v>
      </c>
      <c r="ARS44" s="20"/>
      <c r="ART44" s="91">
        <f>(ART35)/(ART40+ART35)</f>
        <v>0.2284967445368698</v>
      </c>
      <c r="ARU44" s="91">
        <f>(ARU35)/(ARU40+ARU35)</f>
        <v>0.22435897435897437</v>
      </c>
      <c r="ARV44" s="20"/>
      <c r="ARW44" s="91">
        <f>(ARW35)/(ARW40+ARW35)</f>
        <v>0.20800312190954318</v>
      </c>
      <c r="ARX44" s="91">
        <f>(ARX35)/(ARX40+ARX35)</f>
        <v>0.19956772334293948</v>
      </c>
      <c r="ARY44" s="20"/>
      <c r="ARZ44" s="91">
        <f>(ARZ35)/(ARZ40+ARZ35)</f>
        <v>0.18431221865052216</v>
      </c>
      <c r="ASA44" s="91">
        <f>(ASA35)/(ASA40+ASA35)</f>
        <v>0.19812680115273776</v>
      </c>
      <c r="ASB44" s="20"/>
      <c r="ASC44" s="91">
        <f>(ASC35)/(ASC40+ASC35)</f>
        <v>0.19063826763867173</v>
      </c>
      <c r="ASD44" s="91">
        <f>(ASD35)/(ASD40+ASD35)</f>
        <v>0.18515850144092219</v>
      </c>
      <c r="ASE44" s="20"/>
      <c r="ASF44" s="19"/>
      <c r="ASG44" s="91">
        <f>(ASG35)/(ASG40+ASG35)</f>
        <v>0.19105116350158574</v>
      </c>
      <c r="ASH44" s="91">
        <f>(ASH35)/(ASH40+ASH35)</f>
        <v>0.20320466132556445</v>
      </c>
      <c r="ASI44" s="20"/>
      <c r="ASJ44" s="91">
        <f>(ASJ35)/(ASJ40+ASJ35)</f>
        <v>0.19022715261122292</v>
      </c>
      <c r="ASK44" s="91">
        <f>(ASK35)/(ASK40+ASK35)</f>
        <v>0.21123755334281649</v>
      </c>
      <c r="ASL44" s="20"/>
      <c r="ASM44" s="91">
        <f>(ASM35)/(ASM40+ASM35)</f>
        <v>0.1898178069228155</v>
      </c>
      <c r="ASN44" s="91">
        <f>(ASN35)/(ASN40+ASN35)</f>
        <v>0.1903064861012117</v>
      </c>
      <c r="ASO44" s="20"/>
      <c r="ASP44" s="91">
        <f>(ASP35)/(ASP40+ASP35)</f>
        <v>0.18941021917576889</v>
      </c>
      <c r="ASQ44" s="91">
        <f>(ASQ35)/(ASQ40+ASQ35)</f>
        <v>0.2028368794326241</v>
      </c>
      <c r="ASR44" s="20"/>
      <c r="ASS44" s="91">
        <f>(ASS35)/(ASS40+ASS35)</f>
        <v>0.18900437807008769</v>
      </c>
      <c r="AST44" s="91">
        <f>(AST35)/(AST40+AST35)</f>
        <v>0.20711743772241992</v>
      </c>
      <c r="ASU44" s="20"/>
      <c r="ASV44" s="91">
        <f>(ASV35)/(ASV40+ASV35)</f>
        <v>0.18860027240241753</v>
      </c>
      <c r="ASW44" s="91">
        <f>(ASW35)/(ASW40+ASW35)</f>
        <v>0.21134751773049645</v>
      </c>
      <c r="ASX44" s="20"/>
      <c r="ASY44" s="19"/>
      <c r="ASZ44" s="91">
        <f>(ASZ35)/(ASZ40+ASZ35)</f>
        <v>0.1888021090029641</v>
      </c>
      <c r="ATA44" s="91">
        <f>(ATA35)/(ATA40+ATA35)</f>
        <v>0.21321961620469082</v>
      </c>
      <c r="ATB44" s="20"/>
      <c r="ATC44" s="91">
        <f>(ATC35)/(ATC40+ATC35)</f>
        <v>0.19032976504516663</v>
      </c>
      <c r="ATD44" s="91">
        <f>(ATD35)/(ATD40+ATD35)</f>
        <v>0.21311475409836064</v>
      </c>
      <c r="ATE44" s="20"/>
      <c r="ATF44" s="91">
        <f>(ATF35)/(ATF40+ATF35)</f>
        <v>0.2312030574537301</v>
      </c>
      <c r="ATG44" s="91">
        <f>(ATG35)/(ATG40+ATG35)</f>
        <v>0.24160114367405289</v>
      </c>
      <c r="ATH44" s="20"/>
      <c r="ATI44" s="91">
        <f>(ATI35)/(ATI40+ATI35)</f>
        <v>0.23309202905530738</v>
      </c>
      <c r="ATJ44" s="91">
        <f>(ATJ35)/(ATJ40+ATJ35)</f>
        <v>0.22894168466522677</v>
      </c>
      <c r="ATK44" s="20"/>
      <c r="ATL44" s="91">
        <f>(ATL35)/(ATL40+ATL35)</f>
        <v>0.23488313164235108</v>
      </c>
      <c r="ATM44" s="91">
        <f>(ATM35)/(ATM40+ATM35)</f>
        <v>0.22972002871500358</v>
      </c>
      <c r="ATN44" s="20"/>
      <c r="ATO44" s="91">
        <f>(ATO35)/(ATO40+ATO35)</f>
        <v>0.21909460243760881</v>
      </c>
      <c r="ATP44" s="91">
        <f>(ATP35)/(ATP40+ATP35)</f>
        <v>0.23082489146164978</v>
      </c>
      <c r="ATQ44" s="20"/>
      <c r="ATR44" s="19"/>
      <c r="ATS44" s="91">
        <f>(ATS35)/(ATS40+ATS35)</f>
        <v>0.22104012059369205</v>
      </c>
      <c r="ATT44" s="91">
        <f>(ATT35)/(ATT40+ATT35)</f>
        <v>0.24945295404814005</v>
      </c>
      <c r="ATU44" s="20"/>
      <c r="ATV44" s="91">
        <f>(ATV35)/(ATV40+ATV35)</f>
        <v>0.22109640388895396</v>
      </c>
      <c r="ATW44" s="91">
        <f>(ATW35)/(ATW40+ATW35)</f>
        <v>0.22205882352941175</v>
      </c>
      <c r="ATX44" s="20"/>
      <c r="ATY44" s="91">
        <f>(ATY35)/(ATY40+ATY35)</f>
        <v>0.22223857531827212</v>
      </c>
      <c r="ATZ44" s="91">
        <f>(ATZ35)/(ATZ40+ATZ35)</f>
        <v>0.21643433602347761</v>
      </c>
      <c r="AUA44" s="20"/>
      <c r="AUB44" s="91">
        <f>(AUB35)/(AUB40+AUB35)</f>
        <v>0.22339260881143294</v>
      </c>
      <c r="AUC44" s="91">
        <f>(AUC35)/(AUC40+AUC35)</f>
        <v>0.21938775510204081</v>
      </c>
      <c r="AUD44" s="20"/>
      <c r="AUE44" s="91">
        <f>(AUE35)/(AUE40+AUE35)</f>
        <v>0.20976524145318215</v>
      </c>
      <c r="AUF44" s="91">
        <f>(AUF35)/(AUF40+AUF35)</f>
        <v>0.19690265486725664</v>
      </c>
      <c r="AUG44" s="20"/>
      <c r="AUH44" s="91">
        <f>(AUH35)/(AUH40+AUH35)</f>
        <v>0.21062065874971991</v>
      </c>
      <c r="AUI44" s="91">
        <f>(AUI35)/(AUI40+AUI35)</f>
        <v>0.18736223365172666</v>
      </c>
      <c r="AUJ44" s="20"/>
      <c r="AUK44" s="19"/>
      <c r="AUL44" s="91">
        <f>(AUL35)/(AUL40+AUL35)</f>
        <v>0.22594283662257764</v>
      </c>
      <c r="AUM44" s="91">
        <f>(AUM35)/(AUM40+AUM35)</f>
        <v>0.20294117647058824</v>
      </c>
      <c r="AUN44" s="20"/>
      <c r="AUO44" s="91">
        <f>(AUO35)/(AUO40+AUO35)</f>
        <v>0.20976524145318215</v>
      </c>
      <c r="AUP44" s="91">
        <f>(AUP35)/(AUP40+AUP35)</f>
        <v>0.19602063375092116</v>
      </c>
      <c r="AUQ44" s="20"/>
      <c r="AUR44" s="91">
        <f>(AUR35)/(AUR40+AUR35)</f>
        <v>0.21062065874971991</v>
      </c>
      <c r="AUS44" s="91">
        <f>(AUS35)/(AUS40+AUS35)</f>
        <v>0.18329637841832963</v>
      </c>
      <c r="AUT44" s="20"/>
      <c r="AUU44" s="91">
        <f>(AUU35)/(AUU40+AUU35)</f>
        <v>0.19667307230362718</v>
      </c>
      <c r="AUV44" s="91">
        <f>(AUV35)/(AUV40+AUV35)</f>
        <v>0.17249070631970259</v>
      </c>
      <c r="AUW44" s="20"/>
      <c r="AUX44" s="91">
        <f>(AUX35)/(AUX40+AUX35)</f>
        <v>0.18183457561913921</v>
      </c>
      <c r="AUY44" s="91">
        <f>(AUY35)/(AUY40+AUY35)</f>
        <v>0.16107382550335569</v>
      </c>
      <c r="AUZ44" s="20"/>
      <c r="AVA44" s="91">
        <f>(AVA35)/(AVA40+AVA35)</f>
        <v>0.16755728647767412</v>
      </c>
      <c r="AVB44" s="91">
        <f>(AVB35)/(AVB40+AVB35)</f>
        <v>0.14508928571428573</v>
      </c>
      <c r="AVC44" s="20"/>
      <c r="AVD44" s="19"/>
      <c r="AVE44" s="91">
        <f>(AVE35)/(AVE40+AVE35)</f>
        <v>0.17972788307290119</v>
      </c>
      <c r="AVF44" s="91">
        <f>(AVF35)/(AVF40+AVF35)</f>
        <v>0.16071428571428573</v>
      </c>
      <c r="AVG44" s="20"/>
      <c r="AVH44" s="91">
        <f>(AVH35)/(AVH40+AVH35)</f>
        <v>0.1683177126586784</v>
      </c>
      <c r="AVI44" s="91">
        <f>(AVI35)/(AVI40+AVI35)</f>
        <v>0.14360508601346297</v>
      </c>
      <c r="AVJ44" s="20"/>
      <c r="AVK44" s="91">
        <f>(AVK35)/(AVK40+AVK35)</f>
        <v>0.16407982261640799</v>
      </c>
      <c r="AVL44" s="91">
        <f>(AVL35)/(AVL40+AVL35)</f>
        <v>0.13754646840148699</v>
      </c>
      <c r="AVM44" s="20"/>
      <c r="AVN44" s="91">
        <f>(AVN35)/(AVN40+AVN35)</f>
        <v>0.15506370777805409</v>
      </c>
      <c r="AVO44" s="91">
        <f>(AVO35)/(AVO40+AVO35)</f>
        <v>0.13427299703264095</v>
      </c>
      <c r="AVP44" s="20"/>
      <c r="AVQ44" s="91">
        <f>(AVQ35)/(AVQ40+AVQ35)</f>
        <v>0.13922094582774505</v>
      </c>
      <c r="AVR44" s="91">
        <f>(AVR35)/(AVR40+AVR35)</f>
        <v>0.12518518518518518</v>
      </c>
      <c r="AVS44" s="20"/>
      <c r="AVT44" s="91">
        <f>(AVT35)/(AVT40+AVT35)</f>
        <v>0.13937943314165618</v>
      </c>
      <c r="AVU44" s="91">
        <f>(AVU35)/(AVU40+AVU35)</f>
        <v>0.12416851441241686</v>
      </c>
      <c r="AVV44" s="20"/>
      <c r="AVW44" s="19"/>
      <c r="AVX44" s="91">
        <f>(AVX35)/(AVX40+AVX35)</f>
        <v>0.13977723460620875</v>
      </c>
      <c r="AVY44" s="91">
        <f>(AVY35)/(AVY40+AVY35)</f>
        <v>0.128698224852071</v>
      </c>
      <c r="AVZ44" s="20"/>
      <c r="AWA44" s="91">
        <f>(AWA35)/(AWA40+AWA35)</f>
        <v>0.13914183725504481</v>
      </c>
      <c r="AWB44" s="91">
        <f>(AWB35)/(AWB40+AWB35)</f>
        <v>0.10972017673048601</v>
      </c>
      <c r="AWC44" s="20"/>
      <c r="AWD44" s="91">
        <f>(AWD35)/(AWD40+AWD35)</f>
        <v>0.13874763911085283</v>
      </c>
      <c r="AWE44" s="91">
        <f>(AWE35)/(AWE40+AWE35)</f>
        <v>0.1278471711976488</v>
      </c>
      <c r="AWF44" s="20"/>
      <c r="AWG44" s="91">
        <f>(AWG35)/(AWG40+AWG35)</f>
        <v>0.13882629995202861</v>
      </c>
      <c r="AWH44" s="91">
        <f>(AWH35)/(AWH40+AWH35)</f>
        <v>0.12362838332114119</v>
      </c>
      <c r="AWI44" s="20"/>
      <c r="AWJ44" s="18"/>
      <c r="AWK44" s="18"/>
      <c r="AWL44" s="19"/>
      <c r="AWM44" s="18"/>
      <c r="AWN44" s="18"/>
      <c r="AWO44" s="18"/>
      <c r="AWP44" s="18"/>
      <c r="AWQ44" s="18"/>
      <c r="AWR44" s="18"/>
      <c r="AWS44" s="19"/>
      <c r="AWT44" s="18"/>
      <c r="AWU44" s="18"/>
      <c r="AWV44" s="18"/>
      <c r="AWW44" s="18"/>
      <c r="AWX44" s="18"/>
      <c r="AWY44" s="18"/>
      <c r="AWZ44" s="19"/>
      <c r="AXA44" s="18"/>
      <c r="AXB44" s="18"/>
      <c r="AXC44" s="18"/>
      <c r="AXD44" s="18"/>
      <c r="AXE44" s="18"/>
      <c r="AXF44" s="18"/>
      <c r="AXG44" s="19"/>
      <c r="AXH44" s="18"/>
      <c r="AXI44" s="18"/>
      <c r="AXJ44" s="18"/>
      <c r="AXK44" s="18"/>
      <c r="AXL44" s="18"/>
      <c r="AXM44" s="18"/>
      <c r="AXN44" s="19"/>
      <c r="AXO44" s="18"/>
      <c r="AXP44" s="18"/>
      <c r="AXQ44" s="18"/>
      <c r="AXR44" s="18"/>
      <c r="AXS44" s="18"/>
      <c r="AXT44" s="18"/>
      <c r="AXU44" s="19"/>
      <c r="AXV44" s="18"/>
      <c r="AXW44" s="18"/>
      <c r="AXX44" s="18"/>
      <c r="AXY44" s="18"/>
      <c r="AXZ44" s="18"/>
      <c r="AYA44" s="18"/>
      <c r="AYB44" s="19"/>
      <c r="AYC44" s="18"/>
      <c r="AYD44" s="18"/>
      <c r="AYE44" s="18"/>
      <c r="AYF44" s="18"/>
      <c r="AYG44" s="18"/>
      <c r="AYH44" s="18"/>
      <c r="AYI44" s="19"/>
      <c r="AYJ44" s="18"/>
      <c r="AYK44" s="18"/>
      <c r="AYL44" s="18"/>
      <c r="AYM44" s="18"/>
      <c r="AYN44" s="18"/>
      <c r="AYO44" s="18"/>
      <c r="AYP44" s="19"/>
      <c r="AYQ44" s="18"/>
      <c r="AYR44" s="18"/>
      <c r="AYS44" s="18"/>
      <c r="AYT44" s="18"/>
      <c r="AYU44" s="18"/>
      <c r="AYV44" s="18"/>
      <c r="AYW44" s="19"/>
      <c r="AYX44" s="18"/>
      <c r="AYY44" s="18"/>
      <c r="AYZ44" s="18"/>
      <c r="AZA44" s="18"/>
      <c r="AZB44" s="18"/>
      <c r="AZC44" s="18"/>
      <c r="AZD44" s="19"/>
      <c r="AZE44" s="18"/>
      <c r="AZF44" s="18"/>
      <c r="AZG44" s="18"/>
      <c r="AZH44" s="18"/>
      <c r="AZI44" s="18"/>
      <c r="AZJ44" s="18"/>
      <c r="AZK44" s="19"/>
      <c r="AZL44" s="18"/>
      <c r="AZM44" s="18"/>
      <c r="AZN44" s="18"/>
      <c r="AZO44" s="18"/>
      <c r="AZP44" s="18"/>
      <c r="AZQ44" s="18"/>
      <c r="AZR44" s="19"/>
      <c r="AZS44" s="18"/>
      <c r="AZT44" s="18"/>
      <c r="AZU44" s="18"/>
      <c r="AZV44" s="18"/>
      <c r="AZW44" s="18"/>
      <c r="AZX44" s="18"/>
      <c r="AZY44" s="19"/>
      <c r="AZZ44" s="18"/>
      <c r="BAA44" s="18"/>
      <c r="BAB44" s="18"/>
      <c r="BAC44" s="18"/>
      <c r="BAD44" s="18"/>
      <c r="BAE44" s="18"/>
      <c r="BAF44" s="19"/>
      <c r="BAG44" s="18"/>
      <c r="BAH44" s="18"/>
      <c r="BAI44" s="18"/>
      <c r="BAJ44" s="18"/>
      <c r="BAK44" s="18"/>
      <c r="BAL44" s="18"/>
      <c r="BAM44" s="19"/>
      <c r="BAN44" s="18"/>
      <c r="BAO44" s="18"/>
      <c r="BAP44" s="18"/>
      <c r="BAQ44" s="18"/>
      <c r="BAR44" s="18"/>
      <c r="BAS44" s="18"/>
      <c r="BAT44" s="19"/>
    </row>
    <row r="45" spans="1:1398">
      <c r="E45" s="7"/>
      <c r="F45" s="18"/>
      <c r="G45" s="54"/>
      <c r="H45" s="7"/>
      <c r="I45" s="6"/>
      <c r="J45" s="18"/>
      <c r="K45" s="54"/>
      <c r="L45" s="7"/>
      <c r="M45" s="18"/>
      <c r="N45" s="54"/>
      <c r="O45" s="7"/>
      <c r="P45" s="18"/>
      <c r="Q45" s="54"/>
      <c r="R45" s="7"/>
      <c r="S45" s="18"/>
      <c r="T45" s="54"/>
      <c r="U45" s="7"/>
      <c r="V45" s="18"/>
      <c r="W45" s="54"/>
      <c r="X45" s="7"/>
      <c r="Y45" s="18"/>
      <c r="Z45" s="54"/>
      <c r="AA45" s="7"/>
      <c r="AB45" s="6"/>
      <c r="AC45" s="18"/>
      <c r="AD45" s="54"/>
      <c r="AE45" s="7"/>
      <c r="AF45" s="18"/>
      <c r="AG45" s="54"/>
      <c r="AH45" s="7"/>
      <c r="AI45" s="18"/>
      <c r="AJ45" s="54"/>
      <c r="AK45" s="7"/>
      <c r="AL45" s="18"/>
      <c r="AM45" s="54"/>
      <c r="AN45" s="7"/>
      <c r="AO45" s="18"/>
      <c r="AP45" s="54"/>
      <c r="AQ45" s="7"/>
      <c r="AR45" s="18"/>
      <c r="AS45" s="54"/>
      <c r="AT45" s="7"/>
      <c r="AU45" s="6"/>
      <c r="AV45" s="18"/>
      <c r="AW45" s="54"/>
      <c r="AX45" s="7"/>
      <c r="AY45" s="18"/>
      <c r="AZ45" s="54"/>
      <c r="BA45" s="7"/>
      <c r="BB45" s="18"/>
      <c r="BC45" s="54"/>
      <c r="BD45" s="7"/>
      <c r="BE45" s="18"/>
      <c r="BF45" s="54"/>
      <c r="BG45" s="7"/>
      <c r="BH45" s="18"/>
      <c r="BI45" s="54"/>
      <c r="BJ45" s="7"/>
      <c r="BK45" s="18"/>
      <c r="BL45" s="54"/>
      <c r="BM45" s="7"/>
      <c r="BN45" s="6"/>
      <c r="BO45" s="18"/>
      <c r="BP45" s="54"/>
      <c r="BQ45" s="7"/>
      <c r="BR45" s="18"/>
      <c r="BS45" s="54"/>
      <c r="BT45" s="7"/>
      <c r="BU45" s="18"/>
      <c r="BV45" s="54"/>
      <c r="BW45" s="7"/>
      <c r="BX45" s="18"/>
      <c r="BY45" s="54"/>
      <c r="BZ45" s="7"/>
      <c r="CA45" s="18"/>
      <c r="CB45" s="54"/>
      <c r="CC45" s="7"/>
      <c r="CD45" s="18"/>
      <c r="CE45" s="54"/>
      <c r="CF45" s="7"/>
      <c r="CG45" s="6"/>
      <c r="CH45" s="6"/>
      <c r="CI45" s="18"/>
      <c r="CJ45" s="54"/>
      <c r="CK45" s="7"/>
      <c r="CL45" s="6"/>
      <c r="CM45" s="18"/>
      <c r="CN45" s="54"/>
      <c r="CO45" s="7"/>
      <c r="CP45" s="18"/>
      <c r="CQ45" s="54"/>
      <c r="CR45" s="7"/>
      <c r="CS45" s="18"/>
      <c r="CT45" s="54"/>
      <c r="CU45" s="7"/>
      <c r="CV45" s="6"/>
      <c r="CW45" s="18"/>
      <c r="CX45" s="54"/>
      <c r="CY45" s="7"/>
      <c r="CZ45" s="18"/>
      <c r="DA45" s="54"/>
      <c r="DB45" s="7"/>
      <c r="DC45" s="18"/>
      <c r="DD45" s="54"/>
      <c r="DE45" s="7"/>
      <c r="DF45" s="18"/>
      <c r="DG45" s="54"/>
      <c r="DH45" s="7"/>
      <c r="DI45" s="18"/>
      <c r="DJ45" s="54"/>
      <c r="DK45" s="7"/>
      <c r="DL45" s="6"/>
      <c r="DM45" s="6"/>
      <c r="DN45" s="18"/>
      <c r="DO45" s="54"/>
      <c r="DP45" s="7"/>
      <c r="DQ45" s="18"/>
      <c r="DR45" s="54"/>
      <c r="DS45" s="7"/>
      <c r="DT45" s="18"/>
      <c r="DU45" s="54"/>
      <c r="DV45" s="7"/>
      <c r="DW45" s="18"/>
      <c r="DX45" s="54"/>
      <c r="DY45" s="7"/>
      <c r="DZ45" s="18"/>
      <c r="EA45" s="54"/>
      <c r="EB45" s="7"/>
      <c r="EC45" s="18"/>
      <c r="ED45" s="54"/>
      <c r="EE45" s="7"/>
      <c r="EF45" s="6"/>
      <c r="EG45" s="18"/>
      <c r="EH45" s="54"/>
      <c r="EI45" s="7"/>
      <c r="EJ45" s="18"/>
      <c r="EK45" s="54"/>
      <c r="EL45" s="7"/>
      <c r="EM45" s="18"/>
      <c r="EN45" s="54"/>
      <c r="EO45" s="7"/>
      <c r="EP45" s="18"/>
      <c r="EQ45" s="54"/>
      <c r="ER45" s="7"/>
      <c r="ES45" s="18"/>
      <c r="ET45" s="54"/>
      <c r="EU45" s="7"/>
      <c r="EV45" s="18"/>
      <c r="EW45" s="54"/>
      <c r="EX45" s="7"/>
      <c r="EY45" s="18"/>
      <c r="EZ45" s="54"/>
      <c r="FA45" s="7"/>
      <c r="FB45" s="18"/>
      <c r="FC45" s="54"/>
      <c r="FD45" s="7"/>
      <c r="FE45" s="18"/>
      <c r="FF45" s="54"/>
      <c r="FG45" s="7"/>
      <c r="FH45" s="18"/>
      <c r="FI45" s="54"/>
      <c r="FJ45" s="7"/>
      <c r="FK45" s="6"/>
      <c r="FL45" s="6"/>
      <c r="FM45" s="6"/>
      <c r="FN45" s="6"/>
      <c r="FO45" s="18"/>
      <c r="FP45" s="54"/>
      <c r="FQ45" s="7"/>
      <c r="FR45" s="18"/>
      <c r="FS45" s="54"/>
      <c r="FT45" s="7"/>
      <c r="FU45" s="18"/>
      <c r="FV45" s="54"/>
      <c r="FW45" s="7"/>
      <c r="FX45" s="6"/>
      <c r="FY45" s="18"/>
      <c r="FZ45" s="54"/>
      <c r="GA45" s="7"/>
      <c r="GB45" s="18"/>
      <c r="GC45" s="54"/>
      <c r="GD45" s="7"/>
      <c r="GE45" s="6"/>
      <c r="GF45" s="18"/>
      <c r="GG45" s="54"/>
      <c r="GH45" s="7"/>
      <c r="GI45" s="18"/>
      <c r="GJ45" s="54"/>
      <c r="GK45" s="7"/>
      <c r="GL45" s="18"/>
      <c r="GM45" s="54"/>
      <c r="GN45" s="7"/>
      <c r="GO45" s="18"/>
      <c r="GP45" s="54"/>
      <c r="GQ45" s="7"/>
      <c r="GR45" s="18"/>
      <c r="GS45" s="54"/>
      <c r="GT45" s="7"/>
      <c r="GU45" s="18"/>
      <c r="GV45" s="54"/>
      <c r="GW45" s="7"/>
      <c r="GX45" s="6"/>
      <c r="GY45" s="18"/>
      <c r="GZ45" s="54"/>
      <c r="HA45" s="7"/>
      <c r="HB45" s="18"/>
      <c r="HC45" s="54"/>
      <c r="HD45" s="7"/>
      <c r="HE45" s="18"/>
      <c r="HF45" s="54"/>
      <c r="HG45" s="7"/>
      <c r="HH45" s="18"/>
      <c r="HI45" s="54"/>
      <c r="HJ45" s="7"/>
      <c r="HK45" s="18"/>
      <c r="HL45" s="54"/>
      <c r="HM45" s="7"/>
      <c r="HN45" s="18"/>
      <c r="HO45" s="54"/>
      <c r="HP45" s="7"/>
      <c r="HQ45" s="6"/>
      <c r="HR45" s="18"/>
      <c r="HS45" s="54"/>
      <c r="HT45" s="7"/>
      <c r="HU45" s="18"/>
      <c r="HV45" s="54"/>
      <c r="HW45" s="7"/>
      <c r="HX45" s="18"/>
      <c r="HY45" s="54"/>
      <c r="HZ45" s="7"/>
      <c r="IA45" s="18"/>
      <c r="IB45" s="54"/>
      <c r="IC45" s="7"/>
      <c r="ID45" s="18"/>
      <c r="IE45" s="54"/>
      <c r="IF45" s="7"/>
      <c r="IG45" s="18"/>
      <c r="IH45" s="54"/>
      <c r="II45" s="7"/>
      <c r="IJ45" s="6"/>
      <c r="IK45" s="18"/>
      <c r="IL45" s="54"/>
      <c r="IM45" s="7"/>
      <c r="IN45" s="18"/>
      <c r="IO45" s="54"/>
      <c r="IP45" s="7"/>
      <c r="IQ45" s="18"/>
      <c r="IR45" s="54"/>
      <c r="IS45" s="7"/>
      <c r="IT45" s="18"/>
      <c r="IU45" s="54"/>
      <c r="IV45" s="7"/>
      <c r="IW45" s="18"/>
      <c r="IX45" s="54"/>
      <c r="IY45" s="7"/>
      <c r="IZ45" s="18"/>
      <c r="JA45" s="54"/>
      <c r="JB45" s="7"/>
      <c r="JC45" s="6"/>
      <c r="JD45" s="18"/>
      <c r="JE45" s="54"/>
      <c r="JF45" s="7"/>
      <c r="JG45" s="18"/>
      <c r="JH45" s="54"/>
      <c r="JI45" s="7"/>
      <c r="JJ45" s="18"/>
      <c r="JK45" s="54"/>
      <c r="JL45" s="7"/>
      <c r="JM45" s="18"/>
      <c r="JN45" s="54"/>
      <c r="JO45" s="7"/>
      <c r="JP45" s="18"/>
      <c r="JQ45" s="54"/>
      <c r="JR45" s="7"/>
      <c r="JS45" s="18"/>
      <c r="JT45" s="54"/>
      <c r="JU45" s="7"/>
      <c r="JV45" s="6"/>
      <c r="JW45" s="18"/>
      <c r="JX45" s="54"/>
      <c r="JY45" s="7"/>
      <c r="JZ45" s="18"/>
      <c r="KA45" s="54"/>
      <c r="KB45" s="7"/>
      <c r="KC45" s="18"/>
      <c r="KD45" s="54"/>
      <c r="KE45" s="7"/>
      <c r="KF45" s="18"/>
      <c r="KG45" s="54"/>
      <c r="KH45" s="7"/>
      <c r="KI45" s="18"/>
      <c r="KJ45" s="54"/>
      <c r="KK45" s="7"/>
      <c r="KL45" s="18"/>
      <c r="KM45" s="54"/>
      <c r="KN45" s="7"/>
      <c r="KO45" s="6"/>
      <c r="KP45" s="18"/>
      <c r="KQ45" s="54"/>
      <c r="KR45" s="7"/>
      <c r="KS45" s="18"/>
      <c r="KT45" s="54"/>
      <c r="KU45" s="7"/>
      <c r="KV45" s="18"/>
      <c r="KW45" s="54"/>
      <c r="KX45" s="7"/>
      <c r="KY45" s="18"/>
      <c r="KZ45" s="54"/>
      <c r="LA45" s="7"/>
      <c r="LB45" s="18"/>
      <c r="LC45" s="54"/>
      <c r="LD45" s="7"/>
      <c r="LE45" s="18"/>
      <c r="LF45" s="54"/>
      <c r="LG45" s="7"/>
      <c r="LH45" s="18"/>
      <c r="LI45" s="54"/>
      <c r="LJ45" s="7"/>
      <c r="LK45" s="18"/>
      <c r="LL45" s="54"/>
      <c r="LM45" s="7"/>
      <c r="LN45" s="6"/>
      <c r="LO45" s="6"/>
      <c r="LP45" s="6"/>
      <c r="LQ45" s="6"/>
      <c r="LR45" s="6"/>
      <c r="LS45" s="6"/>
      <c r="LT45" s="18"/>
      <c r="LU45" s="54"/>
      <c r="LV45" s="7"/>
      <c r="LW45" s="18"/>
      <c r="LX45" s="54"/>
      <c r="LY45" s="7"/>
      <c r="LZ45" s="18"/>
      <c r="MA45" s="54"/>
      <c r="MB45" s="7"/>
      <c r="MC45" s="18"/>
      <c r="MD45" s="54"/>
      <c r="ME45" s="7"/>
      <c r="MF45" s="18"/>
      <c r="MG45" s="54"/>
      <c r="MH45" s="7"/>
      <c r="MI45" s="18"/>
      <c r="MJ45" s="54"/>
      <c r="MK45" s="7"/>
      <c r="ML45" s="6"/>
      <c r="MM45" s="18"/>
      <c r="MN45" s="54"/>
      <c r="MO45" s="7"/>
      <c r="MP45" s="18"/>
      <c r="MQ45" s="54"/>
      <c r="MR45" s="7"/>
      <c r="MS45" s="18"/>
      <c r="MT45" s="54"/>
      <c r="MU45" s="7"/>
      <c r="MV45" s="18"/>
      <c r="MW45" s="54"/>
      <c r="MX45" s="7"/>
      <c r="MY45" s="18"/>
      <c r="MZ45" s="54"/>
      <c r="NA45" s="7"/>
      <c r="NB45" s="18"/>
      <c r="NC45" s="54"/>
      <c r="ND45" s="7"/>
      <c r="NE45" s="6"/>
      <c r="NF45" s="18"/>
      <c r="NG45" s="54"/>
      <c r="NH45" s="7"/>
      <c r="NI45" s="18"/>
      <c r="NJ45" s="54"/>
      <c r="NK45" s="7"/>
      <c r="NL45" s="18"/>
      <c r="NM45" s="54"/>
      <c r="NN45" s="7"/>
      <c r="NO45" s="18"/>
      <c r="NP45" s="54"/>
      <c r="NQ45" s="7"/>
      <c r="NR45" s="18"/>
      <c r="NS45" s="54"/>
      <c r="NT45" s="7"/>
      <c r="NU45" s="18"/>
      <c r="NV45" s="54"/>
      <c r="NW45" s="7"/>
      <c r="NX45" s="6"/>
      <c r="NY45" s="18"/>
      <c r="NZ45" s="54"/>
      <c r="OA45" s="7"/>
      <c r="OB45" s="18"/>
      <c r="OC45" s="54"/>
      <c r="OD45" s="7"/>
      <c r="OE45" s="18"/>
      <c r="OF45" s="54"/>
      <c r="OG45" s="7"/>
      <c r="OH45" s="18"/>
      <c r="OI45" s="54"/>
      <c r="OJ45" s="7"/>
      <c r="OK45" s="18"/>
      <c r="OL45" s="54"/>
      <c r="OM45" s="7"/>
      <c r="ON45" s="18"/>
      <c r="OO45" s="54"/>
      <c r="OP45" s="7"/>
      <c r="OQ45" s="6"/>
      <c r="OR45" s="18"/>
      <c r="OS45" s="54"/>
      <c r="OT45" s="7"/>
      <c r="OU45" s="18"/>
      <c r="OV45" s="54"/>
      <c r="OW45" s="7"/>
      <c r="OX45" s="18"/>
      <c r="OY45" s="54"/>
      <c r="OZ45" s="7"/>
      <c r="PA45" s="18"/>
      <c r="PB45" s="54"/>
      <c r="PC45" s="7"/>
      <c r="PD45" s="18"/>
      <c r="PE45" s="54"/>
      <c r="PF45" s="7"/>
      <c r="PG45" s="18"/>
      <c r="PH45" s="54"/>
      <c r="PI45" s="7"/>
      <c r="PJ45" s="6"/>
      <c r="PK45" s="18"/>
      <c r="PL45" s="54"/>
      <c r="PM45" s="7"/>
      <c r="PN45" s="18"/>
      <c r="PO45" s="54"/>
      <c r="PP45" s="7"/>
      <c r="PQ45" s="18"/>
      <c r="PR45" s="54"/>
      <c r="PS45" s="7"/>
      <c r="PT45" s="18"/>
      <c r="PU45" s="54"/>
      <c r="PV45" s="7"/>
      <c r="PW45" s="18"/>
      <c r="PX45" s="54"/>
      <c r="PY45" s="7"/>
      <c r="PZ45" s="18"/>
      <c r="QA45" s="54"/>
      <c r="QB45" s="7"/>
      <c r="QC45" s="6"/>
      <c r="QD45" s="18"/>
      <c r="QE45" s="54"/>
      <c r="QF45" s="7"/>
      <c r="QG45" s="18"/>
      <c r="QH45" s="54"/>
      <c r="QI45" s="7"/>
      <c r="QJ45" s="18"/>
      <c r="QK45" s="54"/>
      <c r="QL45" s="7"/>
      <c r="QM45" s="18"/>
      <c r="QN45" s="54"/>
      <c r="QO45" s="7"/>
      <c r="QP45" s="18"/>
      <c r="QQ45" s="54"/>
      <c r="QR45" s="7"/>
      <c r="QS45" s="18"/>
      <c r="QT45" s="54"/>
      <c r="QU45" s="7"/>
      <c r="QV45" s="6"/>
      <c r="QW45" s="18"/>
      <c r="QX45" s="54"/>
      <c r="QY45" s="7"/>
      <c r="QZ45" s="18"/>
      <c r="RA45" s="54"/>
      <c r="RB45" s="7"/>
      <c r="RC45" s="6"/>
      <c r="RD45" s="18"/>
      <c r="RE45" s="54"/>
      <c r="RF45" s="7"/>
      <c r="RG45" s="18"/>
      <c r="RH45" s="54"/>
      <c r="RI45" s="7"/>
      <c r="RJ45" s="18"/>
      <c r="RK45" s="54"/>
      <c r="RL45" s="7"/>
      <c r="RM45" s="6"/>
      <c r="RN45" s="18"/>
      <c r="RO45" s="54"/>
      <c r="RP45" s="7"/>
      <c r="RQ45" s="18"/>
      <c r="RR45" s="54"/>
      <c r="RS45" s="7"/>
      <c r="RT45" s="18"/>
      <c r="RU45" s="54"/>
      <c r="RV45" s="7"/>
      <c r="RW45" s="18"/>
      <c r="RX45" s="54"/>
      <c r="RY45" s="7"/>
      <c r="RZ45" s="18"/>
      <c r="SA45" s="54"/>
      <c r="SB45" s="7"/>
      <c r="SC45" s="18"/>
      <c r="SD45" s="54"/>
      <c r="SE45" s="7"/>
      <c r="SF45" s="18"/>
      <c r="SG45" s="54"/>
      <c r="SH45" s="7"/>
      <c r="SI45" s="18"/>
      <c r="SJ45" s="54"/>
      <c r="SK45" s="7"/>
      <c r="SL45" s="18"/>
      <c r="SM45" s="54"/>
      <c r="SN45" s="7"/>
      <c r="SO45" s="18"/>
      <c r="SP45" s="54"/>
      <c r="SQ45" s="7"/>
      <c r="SR45" s="6"/>
      <c r="SS45" s="6"/>
      <c r="ST45" s="18"/>
      <c r="SU45" s="54"/>
      <c r="SV45" s="7"/>
      <c r="SW45" s="18"/>
      <c r="SX45" s="54"/>
      <c r="SY45" s="7"/>
      <c r="SZ45" s="18"/>
      <c r="TA45" s="54"/>
      <c r="TB45" s="7"/>
      <c r="TC45" s="18"/>
      <c r="TD45" s="54"/>
      <c r="TE45" s="7"/>
      <c r="TF45" s="18"/>
      <c r="TG45" s="54"/>
      <c r="TH45" s="7"/>
      <c r="TI45" s="18"/>
      <c r="TJ45" s="54"/>
      <c r="TK45" s="7"/>
      <c r="TL45" s="18"/>
      <c r="TM45" s="54"/>
      <c r="TN45" s="7"/>
      <c r="TO45" s="18"/>
      <c r="TP45" s="54"/>
      <c r="TQ45" s="7"/>
      <c r="TR45" s="6"/>
      <c r="TS45" s="18"/>
      <c r="TT45" s="54"/>
      <c r="TU45" s="7"/>
      <c r="TV45" s="18"/>
      <c r="TW45" s="54"/>
      <c r="TX45" s="7"/>
      <c r="TY45" s="18"/>
      <c r="TZ45" s="54"/>
      <c r="UA45" s="7"/>
      <c r="UB45" s="18"/>
      <c r="UC45" s="54"/>
      <c r="UD45" s="7"/>
      <c r="UE45" s="18"/>
      <c r="UF45" s="54"/>
      <c r="UG45" s="7"/>
      <c r="UH45" s="18"/>
      <c r="UI45" s="54"/>
      <c r="UJ45" s="7"/>
      <c r="UK45" s="6"/>
      <c r="UL45" s="6"/>
      <c r="UM45" s="18"/>
      <c r="UN45" s="54"/>
      <c r="UO45" s="7"/>
      <c r="UP45" s="18"/>
      <c r="UQ45" s="54"/>
      <c r="UR45" s="7"/>
      <c r="US45" s="18"/>
      <c r="UT45" s="54"/>
      <c r="UU45" s="7"/>
      <c r="UV45" s="18"/>
      <c r="UW45" s="54"/>
      <c r="UX45" s="7"/>
      <c r="UY45" s="18"/>
      <c r="UZ45" s="54"/>
      <c r="VA45" s="7"/>
      <c r="VB45" s="6"/>
      <c r="VC45" s="18"/>
      <c r="VD45" s="54"/>
      <c r="VE45" s="7"/>
      <c r="VF45" s="18"/>
      <c r="VG45" s="54"/>
      <c r="VH45" s="7"/>
      <c r="VI45" s="18"/>
      <c r="VJ45" s="54"/>
      <c r="VK45" s="7"/>
      <c r="VL45" s="18"/>
      <c r="VM45" s="54"/>
      <c r="VN45" s="7"/>
      <c r="VO45" s="18"/>
      <c r="VP45" s="54"/>
      <c r="VQ45" s="7"/>
      <c r="VR45" s="18"/>
      <c r="VS45" s="54"/>
      <c r="VT45" s="7"/>
      <c r="VU45" s="6"/>
      <c r="VV45" s="6"/>
      <c r="VW45" s="18"/>
      <c r="VX45" s="54"/>
      <c r="VY45" s="7"/>
      <c r="VZ45" s="18"/>
      <c r="WA45" s="54"/>
      <c r="WB45" s="7"/>
      <c r="WC45" s="18"/>
      <c r="WD45" s="54"/>
      <c r="WE45" s="7"/>
      <c r="WF45" s="18"/>
      <c r="WG45" s="54"/>
      <c r="WH45" s="7"/>
      <c r="WI45" s="18"/>
      <c r="WJ45" s="54"/>
      <c r="WK45" s="7"/>
      <c r="WL45" s="18"/>
      <c r="WM45" s="54"/>
      <c r="WN45" s="7"/>
      <c r="WO45" s="18"/>
      <c r="WP45" s="54"/>
      <c r="WQ45" s="7"/>
      <c r="WR45" s="18"/>
      <c r="WS45" s="54"/>
      <c r="WT45" s="7"/>
      <c r="WU45" s="18"/>
      <c r="WV45" s="54"/>
      <c r="WW45" s="7"/>
      <c r="WX45" s="18"/>
      <c r="WY45" s="54"/>
      <c r="WZ45" s="7"/>
      <c r="XA45" s="18"/>
      <c r="XB45" s="54"/>
      <c r="XC45" s="7"/>
      <c r="XD45" s="18"/>
      <c r="XE45" s="54"/>
      <c r="XF45" s="7"/>
      <c r="XG45" s="6"/>
      <c r="XH45" s="18"/>
      <c r="XI45" s="54"/>
      <c r="XJ45" s="7"/>
      <c r="XK45" s="18"/>
      <c r="XL45" s="54"/>
      <c r="XM45" s="7"/>
      <c r="XN45" s="18"/>
      <c r="XO45" s="54"/>
      <c r="XP45" s="7"/>
      <c r="XQ45" s="18"/>
      <c r="XR45" s="54"/>
      <c r="XS45" s="7"/>
      <c r="XT45" s="18"/>
      <c r="XU45" s="54"/>
      <c r="XV45" s="7"/>
      <c r="XW45" s="18"/>
      <c r="XX45" s="54"/>
      <c r="XY45" s="7"/>
      <c r="XZ45" s="18"/>
      <c r="YA45" s="54"/>
      <c r="YB45" s="7"/>
      <c r="YC45" s="18"/>
      <c r="YD45" s="54"/>
      <c r="YE45" s="7"/>
      <c r="YF45" s="18"/>
      <c r="YG45" s="54"/>
      <c r="YH45" s="7"/>
      <c r="YI45" s="18"/>
      <c r="YJ45" s="54"/>
      <c r="YK45" s="7"/>
      <c r="YL45" s="18"/>
      <c r="YM45" s="54"/>
      <c r="YN45" s="7"/>
      <c r="YO45" s="18"/>
      <c r="YP45" s="54"/>
      <c r="YQ45" s="7"/>
      <c r="YR45" s="18"/>
      <c r="YS45" s="54"/>
      <c r="YT45" s="7"/>
      <c r="YU45" s="6"/>
      <c r="YV45" s="18"/>
      <c r="YW45" s="54"/>
      <c r="YX45" s="7"/>
      <c r="YY45" s="18"/>
      <c r="YZ45" s="54"/>
      <c r="ZA45" s="7"/>
      <c r="ZB45" s="18"/>
      <c r="ZC45" s="54"/>
      <c r="ZD45" s="7"/>
      <c r="ZE45" s="18"/>
      <c r="ZF45" s="54"/>
      <c r="ZG45" s="7"/>
      <c r="ZH45" s="18"/>
      <c r="ZI45" s="54"/>
      <c r="ZJ45" s="7"/>
      <c r="ZK45" s="18"/>
      <c r="ZL45" s="54"/>
      <c r="ZM45" s="7"/>
      <c r="ZN45" s="18"/>
      <c r="ZO45" s="54"/>
      <c r="ZP45" s="7"/>
      <c r="ZQ45" s="18"/>
      <c r="ZR45" s="54"/>
      <c r="ZS45" s="7"/>
      <c r="ZT45" s="18"/>
      <c r="ZU45" s="54"/>
      <c r="ZV45" s="7"/>
      <c r="ZW45" s="18"/>
      <c r="ZX45" s="54"/>
      <c r="ZY45" s="7"/>
      <c r="ZZ45" s="18"/>
      <c r="AAA45" s="54"/>
      <c r="AAB45" s="7"/>
      <c r="AAC45" s="18"/>
      <c r="AAD45" s="54"/>
      <c r="AAE45" s="7"/>
      <c r="AAF45" s="18"/>
      <c r="AAG45" s="54"/>
      <c r="AAH45" s="7"/>
      <c r="AAI45" s="6"/>
      <c r="AAJ45" s="18"/>
      <c r="AAK45" s="54"/>
      <c r="AAL45" s="7"/>
      <c r="AAM45" s="18"/>
      <c r="AAN45" s="54"/>
      <c r="AAO45" s="7"/>
      <c r="AAP45" s="18"/>
      <c r="AAQ45" s="54"/>
      <c r="AAR45" s="7"/>
      <c r="AAS45" s="18"/>
      <c r="AAT45" s="54"/>
      <c r="AAU45" s="7"/>
      <c r="AAV45" s="18"/>
      <c r="AAW45" s="54"/>
      <c r="AAX45" s="7"/>
      <c r="AAY45" s="18"/>
      <c r="AAZ45" s="54"/>
      <c r="ABA45" s="7"/>
      <c r="ABB45" s="6"/>
      <c r="ABC45" s="18"/>
      <c r="ABD45" s="54"/>
      <c r="ABE45" s="7"/>
      <c r="ABF45" s="18"/>
      <c r="ABG45" s="54"/>
      <c r="ABH45" s="7"/>
      <c r="ABI45" s="18"/>
      <c r="ABJ45" s="54"/>
      <c r="ABK45" s="7"/>
      <c r="ABL45" s="18"/>
      <c r="ABM45" s="54"/>
      <c r="ABN45" s="7"/>
      <c r="ABO45" s="18"/>
      <c r="ABP45" s="54"/>
      <c r="ABQ45" s="7"/>
      <c r="ABR45" s="18"/>
      <c r="ABS45" s="54"/>
      <c r="ABT45" s="7"/>
      <c r="ABU45" s="6"/>
      <c r="ABV45" s="18"/>
      <c r="ABW45" s="54"/>
      <c r="ABX45" s="7"/>
      <c r="ABY45" s="18"/>
      <c r="ABZ45" s="54"/>
      <c r="ACA45" s="7"/>
      <c r="ACB45" s="18"/>
      <c r="ACC45" s="54"/>
      <c r="ACD45" s="7"/>
      <c r="ACE45" s="18"/>
      <c r="ACF45" s="54"/>
      <c r="ACG45" s="7"/>
      <c r="ACH45" s="18"/>
      <c r="ACI45" s="54"/>
      <c r="ACJ45" s="7"/>
      <c r="ACK45" s="18"/>
      <c r="ACL45" s="54"/>
      <c r="ACM45" s="7"/>
      <c r="ACN45" s="6"/>
      <c r="ACO45" s="18"/>
      <c r="ACP45" s="54"/>
      <c r="ACQ45" s="7"/>
      <c r="ACR45" s="18"/>
      <c r="ACS45" s="54"/>
      <c r="ACT45" s="7"/>
      <c r="ACU45" s="18"/>
      <c r="ACV45" s="54"/>
      <c r="ACW45" s="7"/>
      <c r="ACX45" s="18"/>
      <c r="ACY45" s="54"/>
      <c r="ACZ45" s="7"/>
      <c r="ADA45" s="18"/>
      <c r="ADB45" s="54"/>
      <c r="ADC45" s="7"/>
      <c r="ADD45" s="18"/>
      <c r="ADE45" s="54"/>
      <c r="ADF45" s="7"/>
      <c r="ADG45" s="6"/>
      <c r="ADH45" s="18"/>
      <c r="ADI45" s="54"/>
      <c r="ADJ45" s="7"/>
      <c r="ADK45" s="18"/>
      <c r="ADL45" s="54"/>
      <c r="ADM45" s="7"/>
      <c r="ADN45" s="18"/>
      <c r="ADO45" s="54"/>
      <c r="ADP45" s="7"/>
      <c r="ADQ45" s="18"/>
      <c r="ADR45" s="54"/>
      <c r="ADS45" s="7"/>
      <c r="ADT45" s="18"/>
      <c r="ADU45" s="54"/>
      <c r="ADV45" s="7"/>
      <c r="ADW45" s="6"/>
      <c r="ADX45" s="6"/>
      <c r="ADY45" s="6"/>
      <c r="ADZ45" s="18"/>
      <c r="AEA45" s="54"/>
      <c r="AEB45" s="7"/>
      <c r="AEC45" s="18"/>
      <c r="AED45" s="54"/>
      <c r="AEE45" s="7"/>
      <c r="AEF45" s="18"/>
      <c r="AEG45" s="54"/>
      <c r="AEH45" s="7"/>
      <c r="AEI45" s="18"/>
      <c r="AEJ45" s="6"/>
      <c r="AEK45" s="7"/>
      <c r="AEL45" s="18"/>
      <c r="AEM45" s="54"/>
      <c r="AEN45" s="7"/>
      <c r="AEO45" s="6"/>
      <c r="AEP45" s="18"/>
      <c r="AEQ45" s="54"/>
      <c r="AER45" s="7"/>
      <c r="AES45" s="18"/>
      <c r="AET45" s="54"/>
      <c r="AEU45" s="7"/>
      <c r="AEV45" s="18"/>
      <c r="AEW45" s="54"/>
      <c r="AEX45" s="7"/>
      <c r="AEY45" s="18"/>
      <c r="AEZ45" s="54"/>
      <c r="AFA45" s="7"/>
      <c r="AFB45" s="18"/>
      <c r="AFC45" s="54"/>
      <c r="AFD45" s="7"/>
      <c r="AFE45" s="18"/>
      <c r="AFF45" s="54"/>
      <c r="AFG45" s="7"/>
      <c r="AFH45" s="6"/>
      <c r="AFI45" s="18"/>
      <c r="AFJ45" s="54"/>
      <c r="AFK45" s="7"/>
      <c r="AFL45" s="18"/>
      <c r="AFM45" s="54"/>
      <c r="AFN45" s="7"/>
      <c r="AFO45" s="18"/>
      <c r="AFP45" s="54"/>
      <c r="AFQ45" s="7"/>
      <c r="AFR45" s="18"/>
      <c r="AFS45" s="54"/>
      <c r="AFT45" s="7"/>
      <c r="AFU45" s="18"/>
      <c r="AFV45" s="54"/>
      <c r="AFW45" s="7"/>
      <c r="AFX45" s="18"/>
      <c r="AFY45" s="54"/>
      <c r="AFZ45" s="7"/>
      <c r="AGA45" s="18"/>
      <c r="AGB45" s="54"/>
      <c r="AGC45" s="7"/>
      <c r="AGD45" s="18"/>
      <c r="AGE45" s="54"/>
      <c r="AGF45" s="7"/>
      <c r="AGG45" s="18"/>
      <c r="AGH45" s="54"/>
      <c r="AGI45" s="7"/>
      <c r="AGJ45" s="18"/>
      <c r="AGK45" s="54"/>
      <c r="AGL45" s="7"/>
      <c r="AGM45" s="18"/>
      <c r="AGN45" s="54"/>
      <c r="AGO45" s="7"/>
      <c r="AGP45" s="18"/>
      <c r="AGQ45" s="54"/>
      <c r="AGR45" s="7"/>
      <c r="AGS45" s="18"/>
      <c r="AGT45" s="54"/>
      <c r="AGU45" s="7"/>
      <c r="AGV45" s="6"/>
      <c r="AGW45" s="18"/>
      <c r="AGX45" s="54"/>
      <c r="AGY45" s="7"/>
      <c r="AGZ45" s="18"/>
      <c r="AHA45" s="54"/>
      <c r="AHB45" s="7"/>
      <c r="AHC45" s="18"/>
      <c r="AHD45" s="54"/>
      <c r="AHE45" s="7"/>
      <c r="AHF45" s="18"/>
      <c r="AHG45" s="54"/>
      <c r="AHH45" s="7"/>
      <c r="AHI45" s="18"/>
      <c r="AHJ45" s="54"/>
      <c r="AHK45" s="7"/>
      <c r="AHL45" s="18"/>
      <c r="AHM45" s="54"/>
      <c r="AHN45" s="7"/>
      <c r="AHO45" s="6"/>
      <c r="AHP45" s="18"/>
      <c r="AHQ45" s="54"/>
      <c r="AHR45" s="7"/>
      <c r="AHS45" s="18"/>
      <c r="AHT45" s="54"/>
      <c r="AHU45" s="7"/>
      <c r="AHV45" s="18"/>
      <c r="AHW45" s="54"/>
      <c r="AHX45" s="7"/>
      <c r="AHY45" s="18"/>
      <c r="AHZ45" s="54"/>
      <c r="AIA45" s="7"/>
      <c r="AIB45" s="18"/>
      <c r="AIC45" s="54"/>
      <c r="AID45" s="7"/>
      <c r="AIE45" s="6"/>
      <c r="AIF45" s="6"/>
      <c r="AIG45" s="18"/>
      <c r="AIH45" s="54"/>
      <c r="AII45" s="7"/>
      <c r="AIJ45" s="18"/>
      <c r="AIK45" s="54"/>
      <c r="AIL45" s="7"/>
      <c r="AIM45" s="18"/>
      <c r="AIN45" s="54"/>
      <c r="AIO45" s="7"/>
      <c r="AIP45" s="18"/>
      <c r="AIQ45" s="54"/>
      <c r="AIR45" s="7"/>
      <c r="AIS45" s="6"/>
      <c r="AIT45" s="18"/>
      <c r="AIU45" s="54"/>
      <c r="AIV45" s="7"/>
      <c r="AIW45" s="18"/>
      <c r="AIX45" s="54"/>
      <c r="AIY45" s="7"/>
      <c r="AIZ45" s="18"/>
      <c r="AJA45" s="54"/>
      <c r="AJB45" s="7"/>
      <c r="AJC45" s="18"/>
      <c r="AJD45" s="54"/>
      <c r="AJE45" s="7"/>
      <c r="AJF45" s="18"/>
      <c r="AJG45" s="54"/>
      <c r="AJH45" s="7"/>
      <c r="AJI45" s="18"/>
      <c r="AJJ45" s="54"/>
      <c r="AJK45" s="7"/>
      <c r="AJL45" s="18"/>
      <c r="AJM45" s="54"/>
      <c r="AJN45" s="7"/>
      <c r="AJO45" s="18"/>
      <c r="AJP45" s="54"/>
      <c r="AJQ45" s="7"/>
      <c r="AJR45" s="6"/>
      <c r="AJS45" s="18"/>
      <c r="AJT45" s="54"/>
      <c r="AJU45" s="7"/>
      <c r="AJV45" s="18"/>
      <c r="AJW45" s="54"/>
      <c r="AJX45" s="7"/>
      <c r="AJY45" s="18"/>
      <c r="AJZ45" s="54"/>
      <c r="AKA45" s="7"/>
      <c r="AKB45" s="18"/>
      <c r="AKC45" s="54"/>
      <c r="AKD45" s="7"/>
      <c r="AKE45" s="18"/>
      <c r="AKF45" s="54"/>
      <c r="AKG45" s="7"/>
      <c r="AKH45" s="18"/>
      <c r="AKI45" s="54"/>
      <c r="AKJ45" s="7"/>
      <c r="AKK45" s="6"/>
      <c r="AKL45" s="18"/>
      <c r="AKM45" s="54"/>
      <c r="AKN45" s="7"/>
      <c r="AKO45" s="18"/>
      <c r="AKP45" s="54"/>
      <c r="AKQ45" s="7"/>
      <c r="AKR45" s="18"/>
      <c r="AKS45" s="54"/>
      <c r="AKT45" s="7"/>
      <c r="AKU45" s="18"/>
      <c r="AKV45" s="54"/>
      <c r="AKW45" s="7"/>
      <c r="AKX45" s="18"/>
      <c r="AKY45" s="54"/>
      <c r="AKZ45" s="7"/>
      <c r="ALA45" s="18"/>
      <c r="ALB45" s="54"/>
      <c r="ALC45" s="7"/>
      <c r="ALD45" s="6"/>
      <c r="ALE45" s="18"/>
      <c r="ALF45" s="54"/>
      <c r="ALG45" s="7"/>
      <c r="ALH45" s="18"/>
      <c r="ALI45" s="54"/>
      <c r="ALJ45" s="7"/>
      <c r="ALK45" s="18"/>
      <c r="ALL45" s="54"/>
      <c r="ALM45" s="7"/>
      <c r="ALN45" s="18"/>
      <c r="ALO45" s="54"/>
      <c r="ALP45" s="7"/>
      <c r="ALQ45" s="18"/>
      <c r="ALR45" s="54"/>
      <c r="ALS45" s="7"/>
      <c r="ALT45" s="18"/>
      <c r="ALU45" s="54"/>
      <c r="ALV45" s="7"/>
      <c r="ALW45" s="6"/>
      <c r="ALX45" s="18"/>
      <c r="ALY45" s="54"/>
      <c r="ALZ45" s="7"/>
      <c r="AMA45" s="18"/>
      <c r="AMB45" s="54"/>
      <c r="AMC45" s="7"/>
      <c r="AMD45" s="18"/>
      <c r="AME45" s="54"/>
      <c r="AMF45" s="7"/>
      <c r="AMG45" s="18"/>
      <c r="AMH45" s="54"/>
      <c r="AMI45" s="7"/>
      <c r="AMJ45" s="18"/>
      <c r="AMK45" s="54"/>
      <c r="AML45" s="7"/>
      <c r="AMM45" s="18"/>
      <c r="AMN45" s="54"/>
      <c r="AMO45" s="7"/>
      <c r="AMP45" s="6"/>
      <c r="AMQ45" s="18"/>
      <c r="AMR45" s="54"/>
      <c r="AMS45" s="7"/>
      <c r="AMT45" s="18"/>
      <c r="AMU45" s="54"/>
      <c r="AMV45" s="7"/>
      <c r="AMW45" s="18"/>
      <c r="AMX45" s="54"/>
      <c r="AMY45" s="7"/>
      <c r="AMZ45" s="18"/>
      <c r="ANA45" s="54"/>
      <c r="ANB45" s="7"/>
      <c r="ANC45" s="18"/>
      <c r="AND45" s="54"/>
      <c r="ANE45" s="7"/>
      <c r="ANF45" s="18"/>
      <c r="ANG45" s="54"/>
      <c r="ANH45" s="7"/>
      <c r="ANI45" s="6"/>
      <c r="ANJ45" s="18"/>
      <c r="ANK45" s="54"/>
      <c r="ANL45" s="7"/>
      <c r="ANM45" s="18"/>
      <c r="ANN45" s="54"/>
      <c r="ANO45" s="7"/>
      <c r="ANP45" s="18"/>
      <c r="ANQ45" s="54"/>
      <c r="ANR45" s="7"/>
      <c r="ANS45" s="6"/>
      <c r="ANT45" s="18"/>
      <c r="ANU45" s="54"/>
      <c r="ANV45" s="7"/>
      <c r="ANW45" s="18"/>
      <c r="ANX45" s="54"/>
      <c r="ANY45" s="7"/>
      <c r="ANZ45" s="18"/>
      <c r="AOA45" s="54"/>
      <c r="AOB45" s="7"/>
      <c r="AOC45" s="18"/>
      <c r="AOD45" s="54"/>
      <c r="AOE45" s="7"/>
      <c r="AOF45" s="18"/>
      <c r="AOG45" s="54"/>
      <c r="AOH45" s="7"/>
      <c r="AOI45" s="18"/>
      <c r="AOJ45" s="54"/>
      <c r="AOK45" s="7"/>
      <c r="AOL45" s="18"/>
      <c r="AOM45" s="54"/>
      <c r="AON45" s="7"/>
      <c r="AOO45" s="18"/>
      <c r="AOP45" s="54"/>
      <c r="AOQ45" s="7"/>
      <c r="AOR45" s="18"/>
      <c r="AOS45" s="54"/>
      <c r="AOT45" s="7"/>
      <c r="AOU45" s="6"/>
      <c r="AOV45" s="18"/>
      <c r="AOW45" s="54"/>
      <c r="AOX45" s="7"/>
      <c r="AOY45" s="18"/>
      <c r="AOZ45" s="54"/>
      <c r="APA45" s="7"/>
      <c r="APB45" s="18"/>
      <c r="APC45" s="54"/>
      <c r="APD45" s="7"/>
      <c r="APE45" s="18"/>
      <c r="APF45" s="54"/>
      <c r="APG45" s="7"/>
      <c r="APH45" s="18"/>
      <c r="API45" s="54"/>
      <c r="APJ45" s="7"/>
      <c r="APK45" s="18"/>
      <c r="APL45" s="54"/>
      <c r="APM45" s="7"/>
      <c r="APN45" s="18"/>
      <c r="APO45" s="54"/>
      <c r="APP45" s="7"/>
      <c r="APQ45" s="14"/>
      <c r="APR45" s="14"/>
      <c r="APS45" s="14"/>
      <c r="APT45" s="14"/>
      <c r="APU45" s="18"/>
      <c r="APV45" s="54"/>
      <c r="APW45" s="7"/>
      <c r="APX45" s="18"/>
      <c r="APY45" s="54"/>
      <c r="APZ45" s="7"/>
      <c r="AQA45" s="6"/>
      <c r="AQB45" s="18"/>
      <c r="AQC45" s="54"/>
      <c r="AQD45" s="7"/>
      <c r="AQE45" s="18"/>
      <c r="AQF45" s="54"/>
      <c r="AQG45" s="7"/>
      <c r="AQH45" s="18"/>
      <c r="AQI45" s="54"/>
      <c r="AQJ45" s="7"/>
      <c r="AQK45" s="18"/>
      <c r="AQL45" s="54"/>
      <c r="AQM45" s="7"/>
      <c r="AQN45" s="18"/>
      <c r="AQO45" s="54"/>
      <c r="AQP45" s="7"/>
      <c r="AQQ45" s="18"/>
      <c r="AQR45" s="54"/>
      <c r="AQS45" s="7"/>
      <c r="AQT45" s="6"/>
      <c r="AQU45" s="18"/>
      <c r="AQV45" s="54"/>
      <c r="AQW45" s="7"/>
      <c r="AQX45" s="18"/>
      <c r="AQY45" s="54"/>
      <c r="AQZ45" s="7"/>
      <c r="ARA45" s="18"/>
      <c r="ARB45" s="54"/>
      <c r="ARC45" s="7"/>
      <c r="ARD45" s="18"/>
      <c r="ARE45" s="54"/>
      <c r="ARF45" s="7"/>
      <c r="ARG45" s="18"/>
      <c r="ARH45" s="54"/>
      <c r="ARI45" s="7"/>
      <c r="ARJ45" s="18"/>
      <c r="ARK45" s="54"/>
      <c r="ARL45" s="7"/>
      <c r="ARM45" s="6"/>
      <c r="ARN45" s="18"/>
      <c r="ARO45" s="54"/>
      <c r="ARP45" s="7"/>
      <c r="ARQ45" s="18"/>
      <c r="ARR45" s="54"/>
      <c r="ARS45" s="7"/>
      <c r="ART45" s="18"/>
      <c r="ARU45" s="54"/>
      <c r="ARV45" s="7"/>
      <c r="ARW45" s="18"/>
      <c r="ARX45" s="54"/>
      <c r="ARY45" s="7"/>
      <c r="ARZ45" s="18"/>
      <c r="ASA45" s="54"/>
      <c r="ASB45" s="7"/>
      <c r="ASC45" s="18"/>
      <c r="ASD45" s="54"/>
      <c r="ASE45" s="7"/>
      <c r="ASF45" s="6"/>
      <c r="ASG45" s="18"/>
      <c r="ASH45" s="54"/>
      <c r="ASI45" s="7"/>
      <c r="ASJ45" s="18"/>
      <c r="ASK45" s="54"/>
      <c r="ASL45" s="7"/>
      <c r="ASM45" s="18"/>
      <c r="ASN45" s="54"/>
      <c r="ASO45" s="7"/>
      <c r="ASP45" s="18"/>
      <c r="ASQ45" s="54"/>
      <c r="ASR45" s="7"/>
      <c r="ASS45" s="18"/>
      <c r="AST45" s="54"/>
      <c r="ASU45" s="7"/>
      <c r="ASV45" s="18"/>
      <c r="ASW45" s="54"/>
      <c r="ASX45" s="7"/>
      <c r="ASY45" s="6"/>
      <c r="ASZ45" s="18"/>
      <c r="ATA45" s="54"/>
      <c r="ATB45" s="7"/>
      <c r="ATC45" s="18"/>
      <c r="ATD45" s="54"/>
      <c r="ATE45" s="7"/>
      <c r="ATF45" s="18"/>
      <c r="ATG45" s="54"/>
      <c r="ATH45" s="7"/>
      <c r="ATI45" s="18"/>
      <c r="ATJ45" s="54"/>
      <c r="ATK45" s="7"/>
      <c r="ATL45" s="18"/>
      <c r="ATM45" s="54"/>
      <c r="ATN45" s="7"/>
      <c r="ATO45" s="18"/>
      <c r="ATP45" s="54"/>
      <c r="ATQ45" s="7"/>
      <c r="ATR45" s="6"/>
      <c r="ATS45" s="18"/>
      <c r="ATT45" s="54"/>
      <c r="ATU45" s="7"/>
      <c r="ATV45" s="18"/>
      <c r="ATW45" s="54"/>
      <c r="ATX45" s="7"/>
      <c r="ATY45" s="18"/>
      <c r="ATZ45" s="54"/>
      <c r="AUA45" s="7"/>
      <c r="AUB45" s="18"/>
      <c r="AUC45" s="54"/>
      <c r="AUD45" s="7"/>
      <c r="AUE45" s="18"/>
      <c r="AUF45" s="54"/>
      <c r="AUG45" s="7"/>
      <c r="AUH45" s="18"/>
      <c r="AUI45" s="54"/>
      <c r="AUJ45" s="7"/>
      <c r="AUK45" s="6"/>
      <c r="AUL45" s="18"/>
      <c r="AUM45" s="54"/>
      <c r="AUN45" s="7"/>
      <c r="AUO45" s="18"/>
      <c r="AUP45" s="54"/>
      <c r="AUQ45" s="7"/>
      <c r="AUR45" s="18"/>
      <c r="AUS45" s="54"/>
      <c r="AUT45" s="7"/>
      <c r="AUU45" s="18"/>
      <c r="AUV45" s="54"/>
      <c r="AUW45" s="7"/>
      <c r="AUX45" s="18"/>
      <c r="AUY45" s="54"/>
      <c r="AUZ45" s="7"/>
      <c r="AVA45" s="18"/>
      <c r="AVB45" s="54"/>
      <c r="AVC45" s="7"/>
      <c r="AVD45" s="6"/>
      <c r="AVE45" s="18"/>
      <c r="AVF45" s="54"/>
      <c r="AVG45" s="7"/>
      <c r="AVH45" s="18"/>
      <c r="AVI45" s="54"/>
      <c r="AVJ45" s="7"/>
      <c r="AVK45" s="18"/>
      <c r="AVL45" s="54"/>
      <c r="AVM45" s="7"/>
      <c r="AVN45" s="18"/>
      <c r="AVO45" s="54"/>
      <c r="AVP45" s="7"/>
      <c r="AVQ45" s="18"/>
      <c r="AVR45" s="54"/>
      <c r="AVS45" s="7"/>
      <c r="AVT45" s="18"/>
      <c r="AVU45" s="54"/>
      <c r="AVV45" s="7"/>
      <c r="AVW45" s="6"/>
      <c r="AVX45" s="18"/>
      <c r="AVY45" s="54"/>
      <c r="AVZ45" s="7"/>
      <c r="AWA45" s="18"/>
      <c r="AWB45" s="54"/>
      <c r="AWC45" s="7"/>
      <c r="AWD45" s="18"/>
      <c r="AWE45" s="54"/>
      <c r="AWF45" s="7"/>
      <c r="AWG45" s="18"/>
      <c r="AWH45" s="54"/>
      <c r="AWI45" s="7"/>
      <c r="AWJ45" s="54"/>
      <c r="AWK45" s="54"/>
      <c r="AWL45" s="6"/>
      <c r="AWM45" s="54"/>
      <c r="AWN45" s="54"/>
      <c r="AWO45" s="54"/>
      <c r="AWP45" s="54"/>
      <c r="AWQ45" s="54"/>
      <c r="AWR45" s="54"/>
      <c r="AWS45" s="6"/>
      <c r="AWT45" s="54"/>
      <c r="AWU45" s="54"/>
      <c r="AWV45" s="54"/>
      <c r="AWW45" s="54"/>
      <c r="AWX45" s="54"/>
      <c r="AWY45" s="54"/>
      <c r="AWZ45" s="6"/>
      <c r="AXA45" s="54"/>
      <c r="AXB45" s="54"/>
      <c r="AXC45" s="54"/>
      <c r="AXD45" s="54"/>
      <c r="AXE45" s="54"/>
      <c r="AXF45" s="54"/>
      <c r="AXG45" s="6"/>
      <c r="AXH45" s="54"/>
      <c r="AXI45" s="54"/>
      <c r="AXJ45" s="54"/>
      <c r="AXK45" s="54"/>
      <c r="AXL45" s="54"/>
      <c r="AXM45" s="54"/>
      <c r="AXN45" s="6"/>
      <c r="AXO45" s="54"/>
      <c r="AXP45" s="54"/>
      <c r="AXQ45" s="54"/>
      <c r="AXR45" s="54"/>
      <c r="AXS45" s="54"/>
      <c r="AXT45" s="54"/>
      <c r="AXU45" s="6"/>
      <c r="AXV45" s="54"/>
      <c r="AXW45" s="54"/>
      <c r="AXX45" s="54"/>
      <c r="AXY45" s="54"/>
      <c r="AXZ45" s="54"/>
      <c r="AYA45" s="54"/>
      <c r="AYB45" s="6"/>
      <c r="AYC45" s="54"/>
      <c r="AYD45" s="54"/>
      <c r="AYE45" s="54"/>
      <c r="AYF45" s="54"/>
      <c r="AYG45" s="54"/>
      <c r="AYH45" s="54"/>
      <c r="AYI45" s="6"/>
      <c r="AYJ45" s="54"/>
      <c r="AYK45" s="54"/>
      <c r="AYL45" s="54"/>
      <c r="AYM45" s="54"/>
      <c r="AYN45" s="54"/>
      <c r="AYO45" s="54"/>
      <c r="AYP45" s="6"/>
      <c r="AYQ45" s="54"/>
      <c r="AYR45" s="54"/>
      <c r="AYS45" s="54"/>
      <c r="AYT45" s="54"/>
      <c r="AYU45" s="54"/>
      <c r="AYV45" s="54"/>
      <c r="AYW45" s="6"/>
      <c r="AYX45" s="54"/>
      <c r="AYY45" s="54"/>
      <c r="AYZ45" s="54"/>
      <c r="AZA45" s="54"/>
      <c r="AZB45" s="54"/>
      <c r="AZC45" s="54"/>
      <c r="AZD45" s="6"/>
      <c r="AZE45" s="54"/>
      <c r="AZF45" s="54"/>
      <c r="AZG45" s="54"/>
      <c r="AZH45" s="54"/>
      <c r="AZI45" s="54"/>
      <c r="AZJ45" s="54"/>
      <c r="AZK45" s="6"/>
      <c r="AZL45" s="54"/>
      <c r="AZM45" s="54"/>
      <c r="AZN45" s="54"/>
      <c r="AZO45" s="54"/>
      <c r="AZP45" s="54"/>
      <c r="AZQ45" s="54"/>
      <c r="AZR45" s="6"/>
      <c r="AZS45" s="54"/>
      <c r="AZT45" s="54"/>
      <c r="AZU45" s="54"/>
      <c r="AZV45" s="54"/>
      <c r="AZW45" s="54"/>
      <c r="AZX45" s="54"/>
      <c r="AZY45" s="6"/>
      <c r="AZZ45" s="54"/>
      <c r="BAA45" s="54"/>
      <c r="BAB45" s="54"/>
      <c r="BAC45" s="54"/>
      <c r="BAD45" s="54"/>
      <c r="BAE45" s="54"/>
      <c r="BAF45" s="6"/>
      <c r="BAG45" s="54"/>
      <c r="BAH45" s="54"/>
      <c r="BAI45" s="54"/>
      <c r="BAJ45" s="54"/>
      <c r="BAK45" s="54"/>
      <c r="BAL45" s="54"/>
      <c r="BAM45" s="6"/>
      <c r="BAN45" s="54"/>
      <c r="BAO45" s="54"/>
      <c r="BAP45" s="54"/>
      <c r="BAQ45" s="54"/>
      <c r="BAR45" s="54"/>
      <c r="BAS45" s="54"/>
      <c r="BAT45" s="6"/>
    </row>
    <row r="46" spans="1:1398">
      <c r="A46" t="s">
        <v>911</v>
      </c>
      <c r="B46" t="s">
        <v>913</v>
      </c>
      <c r="D46" s="10" t="s">
        <v>18</v>
      </c>
      <c r="E46" s="7"/>
      <c r="F46" s="49">
        <v>2251</v>
      </c>
      <c r="G46" s="12">
        <v>2227</v>
      </c>
      <c r="H46" s="7"/>
      <c r="I46" s="16"/>
      <c r="J46" s="49">
        <f>J37+J33</f>
        <v>2246</v>
      </c>
      <c r="K46" s="12">
        <f>K37+K33</f>
        <v>2236</v>
      </c>
      <c r="L46" s="7"/>
      <c r="M46" s="49">
        <f>M37+M33</f>
        <v>2235</v>
      </c>
      <c r="N46" s="12">
        <f>N37+N33</f>
        <v>2247</v>
      </c>
      <c r="O46" s="7"/>
      <c r="P46" s="49">
        <f>P37+P33</f>
        <v>2234</v>
      </c>
      <c r="Q46" s="12">
        <f>Q37+Q33</f>
        <v>2247</v>
      </c>
      <c r="R46" s="7"/>
      <c r="S46" s="49">
        <f>S37+S33</f>
        <v>2233</v>
      </c>
      <c r="T46" s="12">
        <f>T37+T33</f>
        <v>2252</v>
      </c>
      <c r="U46" s="7"/>
      <c r="V46" s="49">
        <f>V37+V33</f>
        <v>2228</v>
      </c>
      <c r="W46" s="12">
        <f>W37+W33</f>
        <v>2261</v>
      </c>
      <c r="X46" s="7"/>
      <c r="Y46" s="49">
        <f>Y37+Y33</f>
        <v>2223</v>
      </c>
      <c r="Z46" s="12">
        <f>Z37+Z33</f>
        <v>2246</v>
      </c>
      <c r="AA46" s="7"/>
      <c r="AB46" s="16"/>
      <c r="AC46" s="49">
        <f>AC37+AC33</f>
        <v>2218</v>
      </c>
      <c r="AD46" s="12">
        <f>AD37+AD33</f>
        <v>2252</v>
      </c>
      <c r="AE46" s="7"/>
      <c r="AF46" s="49">
        <f>AF37+AF33</f>
        <v>2213</v>
      </c>
      <c r="AG46" s="12">
        <f>AG37+AG33</f>
        <v>2250</v>
      </c>
      <c r="AH46" s="7"/>
      <c r="AI46" s="49">
        <f>AI37+AI33</f>
        <v>2208</v>
      </c>
      <c r="AJ46" s="12">
        <f>AJ37+AJ33</f>
        <v>2262</v>
      </c>
      <c r="AK46" s="7"/>
      <c r="AL46" s="49">
        <f>AL37+AL33</f>
        <v>2211</v>
      </c>
      <c r="AM46" s="12">
        <f>AM37+AM33</f>
        <v>2273</v>
      </c>
      <c r="AN46" s="7"/>
      <c r="AO46" s="49">
        <f>AO37+AO33</f>
        <v>2214</v>
      </c>
      <c r="AP46" s="12">
        <f>AP37+AP33</f>
        <v>2284</v>
      </c>
      <c r="AQ46" s="7"/>
      <c r="AR46" s="49">
        <f>AR37+AR33</f>
        <v>2217</v>
      </c>
      <c r="AS46" s="12">
        <f>AS37+AS33</f>
        <v>2296</v>
      </c>
      <c r="AT46" s="7"/>
      <c r="AU46" s="16"/>
      <c r="AV46" s="49">
        <f>AV37+AV33</f>
        <v>2197</v>
      </c>
      <c r="AW46" s="12">
        <f>AW37+AW33</f>
        <v>2293</v>
      </c>
      <c r="AX46" s="7"/>
      <c r="AY46" s="49">
        <f>AY37+AY33</f>
        <v>2177</v>
      </c>
      <c r="AZ46" s="12">
        <f>AZ37+AZ33</f>
        <v>2299</v>
      </c>
      <c r="BA46" s="7"/>
      <c r="BB46" s="49">
        <f>BB37+BB33</f>
        <v>2157</v>
      </c>
      <c r="BC46" s="12">
        <f>BC37+BC33</f>
        <v>2284</v>
      </c>
      <c r="BD46" s="7"/>
      <c r="BE46" s="49">
        <f>BE37+BE33</f>
        <v>2137</v>
      </c>
      <c r="BF46" s="12">
        <f>BF37+BF33</f>
        <v>2283</v>
      </c>
      <c r="BG46" s="7"/>
      <c r="BH46" s="49">
        <f>BH37+BH33</f>
        <v>2117</v>
      </c>
      <c r="BI46" s="12">
        <f>BI37+BI33</f>
        <v>2275</v>
      </c>
      <c r="BJ46" s="7"/>
      <c r="BK46" s="49">
        <f>BK37+BK33</f>
        <v>2097</v>
      </c>
      <c r="BL46" s="12">
        <f>BL37+BL33</f>
        <v>2272</v>
      </c>
      <c r="BM46" s="7"/>
      <c r="BN46" s="16"/>
      <c r="BO46" s="49">
        <f>BO37+BO33</f>
        <v>2077</v>
      </c>
      <c r="BP46" s="12">
        <f>BP37+BP33</f>
        <v>2257</v>
      </c>
      <c r="BQ46" s="7"/>
      <c r="BR46" s="49">
        <f>BR37+BR33</f>
        <v>2057</v>
      </c>
      <c r="BS46" s="12">
        <f>BS37+BS33</f>
        <v>2256</v>
      </c>
      <c r="BT46" s="7"/>
      <c r="BU46" s="49">
        <f>BU37+BU33</f>
        <v>2057</v>
      </c>
      <c r="BV46" s="12">
        <f>BV37+BV33</f>
        <v>2249</v>
      </c>
      <c r="BW46" s="7"/>
      <c r="BX46" s="49">
        <f>BX37+BX33</f>
        <v>2057</v>
      </c>
      <c r="BY46" s="12">
        <f>BY37+BY33</f>
        <v>2240</v>
      </c>
      <c r="BZ46" s="7"/>
      <c r="CA46" s="49">
        <f>CA37+CA33</f>
        <v>2057</v>
      </c>
      <c r="CB46" s="12">
        <f>CB37+CB33</f>
        <v>2212</v>
      </c>
      <c r="CC46" s="7"/>
      <c r="CD46" s="49">
        <f>CD37+CD33</f>
        <v>2057</v>
      </c>
      <c r="CE46" s="12">
        <f>CE37+CE33</f>
        <v>2205</v>
      </c>
      <c r="CF46" s="7"/>
      <c r="CG46" s="16"/>
      <c r="CH46" s="16"/>
      <c r="CI46" s="49">
        <f>CI37+CI33</f>
        <v>2197</v>
      </c>
      <c r="CJ46" s="12">
        <f>CJ37+CJ33</f>
        <v>2200</v>
      </c>
      <c r="CK46" s="7"/>
      <c r="CL46" s="16"/>
      <c r="CM46" s="49">
        <f>CM37+CM33</f>
        <v>2177</v>
      </c>
      <c r="CN46" s="12">
        <f>CN37+CN33</f>
        <v>2194</v>
      </c>
      <c r="CO46" s="7"/>
      <c r="CP46" s="49">
        <f>CP37+CP33</f>
        <v>2177</v>
      </c>
      <c r="CQ46" s="12">
        <f>CQ37+CQ33</f>
        <v>2187</v>
      </c>
      <c r="CR46" s="7"/>
      <c r="CS46" s="49">
        <f>CS37+CS33</f>
        <v>2157</v>
      </c>
      <c r="CT46" s="12">
        <f>CT37+CT33</f>
        <v>2183</v>
      </c>
      <c r="CU46" s="7"/>
      <c r="CV46" s="16"/>
      <c r="CW46" s="49">
        <f>CW37+CW33</f>
        <v>2137</v>
      </c>
      <c r="CX46" s="12">
        <f>CX37+CX33</f>
        <v>2166</v>
      </c>
      <c r="CY46" s="7"/>
      <c r="CZ46" s="49">
        <f>CZ37+CZ33</f>
        <v>2127</v>
      </c>
      <c r="DA46" s="12">
        <f>DA37+DA33</f>
        <v>2157</v>
      </c>
      <c r="DB46" s="7"/>
      <c r="DC46" s="49">
        <f>DC37+DC33</f>
        <v>2117</v>
      </c>
      <c r="DD46" s="12">
        <f>DD37+DD33</f>
        <v>2146</v>
      </c>
      <c r="DE46" s="7"/>
      <c r="DF46" s="49">
        <f>DF37+DF33</f>
        <v>2107</v>
      </c>
      <c r="DG46" s="12">
        <f>DG37+DG33</f>
        <v>2140</v>
      </c>
      <c r="DH46" s="7"/>
      <c r="DI46" s="49">
        <f>DI37+DI33</f>
        <v>2097</v>
      </c>
      <c r="DJ46" s="12">
        <f>DJ37+DJ33</f>
        <v>2131</v>
      </c>
      <c r="DK46" s="7"/>
      <c r="DL46" s="16"/>
      <c r="DM46" s="16"/>
      <c r="DN46" s="49">
        <f>DN37+DN33</f>
        <v>2087</v>
      </c>
      <c r="DO46" s="12">
        <f>DO37+DO33</f>
        <v>2121</v>
      </c>
      <c r="DP46" s="7"/>
      <c r="DQ46" s="49">
        <f>DQ37+DQ33</f>
        <v>2077</v>
      </c>
      <c r="DR46" s="12">
        <f>DR37+DR33</f>
        <v>2113</v>
      </c>
      <c r="DS46" s="7"/>
      <c r="DT46" s="49">
        <f>DT37+DT33</f>
        <v>2067</v>
      </c>
      <c r="DU46" s="12">
        <f>DU37+DU33</f>
        <v>2101</v>
      </c>
      <c r="DV46" s="7"/>
      <c r="DW46" s="49">
        <f>DW37+DW33</f>
        <v>2057</v>
      </c>
      <c r="DX46" s="12">
        <f>DX37+DX33</f>
        <v>2099</v>
      </c>
      <c r="DY46" s="7"/>
      <c r="DZ46" s="49">
        <f>DZ37+DZ33</f>
        <v>2047</v>
      </c>
      <c r="EA46" s="12">
        <f>EA37+EA33</f>
        <v>2090</v>
      </c>
      <c r="EB46" s="7"/>
      <c r="EC46" s="49">
        <f>EC37+EC33</f>
        <v>2037</v>
      </c>
      <c r="ED46" s="12">
        <f>ED37+ED33</f>
        <v>2090</v>
      </c>
      <c r="EE46" s="7"/>
      <c r="EF46" s="16"/>
      <c r="EG46" s="49">
        <f>EG37+EG33</f>
        <v>2027</v>
      </c>
      <c r="EH46" s="12">
        <f>EH37+EH33</f>
        <v>2090</v>
      </c>
      <c r="EI46" s="7"/>
      <c r="EJ46" s="49">
        <f>EJ37+EJ33</f>
        <v>2017</v>
      </c>
      <c r="EK46" s="12">
        <f>EK37+EK33</f>
        <v>2079</v>
      </c>
      <c r="EL46" s="7"/>
      <c r="EM46" s="49">
        <f>EM37+EM33</f>
        <v>2007</v>
      </c>
      <c r="EN46" s="12">
        <f>EN37+EN33</f>
        <v>2079</v>
      </c>
      <c r="EO46" s="7"/>
      <c r="EP46" s="49">
        <f>EP37+EP33</f>
        <v>1997</v>
      </c>
      <c r="EQ46" s="12">
        <f>EQ37+EQ33</f>
        <v>2073</v>
      </c>
      <c r="ER46" s="7"/>
      <c r="ES46" s="49">
        <f>ES37+ES33</f>
        <v>1987</v>
      </c>
      <c r="ET46" s="12">
        <f>ET37+ET33</f>
        <v>2072</v>
      </c>
      <c r="EU46" s="7"/>
      <c r="EV46" s="49">
        <f>EV37+EV33</f>
        <v>1977</v>
      </c>
      <c r="EW46" s="12">
        <f>EW37+EW33</f>
        <v>2069</v>
      </c>
      <c r="EX46" s="7"/>
      <c r="EY46" s="49">
        <f>EY37+EY33</f>
        <v>1977</v>
      </c>
      <c r="EZ46" s="12">
        <f>EZ37+EZ33</f>
        <v>2064</v>
      </c>
      <c r="FA46" s="7"/>
      <c r="FB46" s="49">
        <f>FB37+FB33</f>
        <v>1967</v>
      </c>
      <c r="FC46" s="12">
        <f>FC37+FC33</f>
        <v>2062</v>
      </c>
      <c r="FD46" s="7"/>
      <c r="FE46" s="49">
        <f>FE37+FE33</f>
        <v>1957</v>
      </c>
      <c r="FF46" s="12">
        <f>FF37+FF33</f>
        <v>2062</v>
      </c>
      <c r="FG46" s="7"/>
      <c r="FH46" s="49">
        <f>FH37+FH33</f>
        <v>2037</v>
      </c>
      <c r="FI46" s="12">
        <f>FI37+FI33</f>
        <v>2062</v>
      </c>
      <c r="FJ46" s="7"/>
      <c r="FK46" s="16"/>
      <c r="FL46" s="16"/>
      <c r="FM46" s="16"/>
      <c r="FN46" s="16"/>
      <c r="FO46" s="49">
        <f>FO37+FO33</f>
        <v>2027</v>
      </c>
      <c r="FP46" s="12">
        <f>FP37+FP33</f>
        <v>2051</v>
      </c>
      <c r="FQ46" s="7"/>
      <c r="FR46" s="49">
        <f>FR37+FR33</f>
        <v>1997</v>
      </c>
      <c r="FS46" s="12">
        <f>FS37+FS33</f>
        <v>2029</v>
      </c>
      <c r="FT46" s="7"/>
      <c r="FU46" s="49">
        <f>FU37+FU33</f>
        <v>1967</v>
      </c>
      <c r="FV46" s="12">
        <f>FV37+FV33</f>
        <v>2037</v>
      </c>
      <c r="FW46" s="7"/>
      <c r="FX46" s="16"/>
      <c r="FY46" s="49">
        <f>FY37+FY33</f>
        <v>1952</v>
      </c>
      <c r="FZ46" s="12">
        <f>FZ37+FZ33</f>
        <v>2040</v>
      </c>
      <c r="GA46" s="7"/>
      <c r="GB46" s="49">
        <f>GB37+GB33</f>
        <v>1955</v>
      </c>
      <c r="GC46" s="12">
        <f>GC37+GC33</f>
        <v>2004</v>
      </c>
      <c r="GD46" s="7"/>
      <c r="GE46" s="16"/>
      <c r="GF46" s="49">
        <f>GF37+GF33</f>
        <v>1958</v>
      </c>
      <c r="GG46" s="12">
        <f>GG37+GG33</f>
        <v>1999</v>
      </c>
      <c r="GH46" s="7"/>
      <c r="GI46" s="49">
        <f>GI37+GI33</f>
        <v>1961</v>
      </c>
      <c r="GJ46" s="12">
        <f>GJ37+GJ33</f>
        <v>1961</v>
      </c>
      <c r="GK46" s="7"/>
      <c r="GL46" s="49">
        <f>GL37+GL33</f>
        <v>1959</v>
      </c>
      <c r="GM46" s="12">
        <f>GM37+GM33</f>
        <v>1924</v>
      </c>
      <c r="GN46" s="7"/>
      <c r="GO46" s="49">
        <f>GO37+GO33</f>
        <v>1952</v>
      </c>
      <c r="GP46" s="12">
        <f>GP37+GP33</f>
        <v>1892</v>
      </c>
      <c r="GQ46" s="7"/>
      <c r="GR46" s="49">
        <f>GR37+GR33</f>
        <v>1945</v>
      </c>
      <c r="GS46" s="12">
        <f>GS37+GS33</f>
        <v>1891</v>
      </c>
      <c r="GT46" s="7"/>
      <c r="GU46" s="49">
        <f>GU37+GU33</f>
        <v>1948</v>
      </c>
      <c r="GV46" s="12">
        <f>GV37+GV33</f>
        <v>1920</v>
      </c>
      <c r="GW46" s="7"/>
      <c r="GX46" s="16"/>
      <c r="GY46" s="49">
        <f>GY37+GY33</f>
        <v>1951</v>
      </c>
      <c r="GZ46" s="12">
        <f>GZ37+GZ33</f>
        <v>1914</v>
      </c>
      <c r="HA46" s="7"/>
      <c r="HB46" s="49">
        <f>HB37+HB33</f>
        <v>1954</v>
      </c>
      <c r="HC46" s="12">
        <f>HC37+HC33</f>
        <v>1898</v>
      </c>
      <c r="HD46" s="7"/>
      <c r="HE46" s="49">
        <f>HE37+HE33</f>
        <v>1934</v>
      </c>
      <c r="HF46" s="12">
        <f>HF37+HF33</f>
        <v>1878</v>
      </c>
      <c r="HG46" s="7"/>
      <c r="HH46" s="49">
        <f>HH37+HH33</f>
        <v>1914</v>
      </c>
      <c r="HI46" s="12">
        <f>HI37+HI33</f>
        <v>1858</v>
      </c>
      <c r="HJ46" s="7"/>
      <c r="HK46" s="49">
        <f>HK37+HK33</f>
        <v>1917</v>
      </c>
      <c r="HL46" s="12">
        <f>HL37+HL33</f>
        <v>1866</v>
      </c>
      <c r="HM46" s="7"/>
      <c r="HN46" s="49">
        <f>HN37+HN33</f>
        <v>1897</v>
      </c>
      <c r="HO46" s="12">
        <f>HO37+HO33</f>
        <v>1856</v>
      </c>
      <c r="HP46" s="7"/>
      <c r="HQ46" s="16"/>
      <c r="HR46" s="49">
        <f>HR37+HR33</f>
        <v>1877</v>
      </c>
      <c r="HS46" s="12">
        <f>HS37+HS33</f>
        <v>1864</v>
      </c>
      <c r="HT46" s="7"/>
      <c r="HU46" s="49">
        <f>HU37+HU33</f>
        <v>1857</v>
      </c>
      <c r="HV46" s="12">
        <f>HV37+HV33</f>
        <v>1856</v>
      </c>
      <c r="HW46" s="7"/>
      <c r="HX46" s="49">
        <f>HX37+HX33</f>
        <v>1872</v>
      </c>
      <c r="HY46" s="12">
        <f>HY37+HY33</f>
        <v>1863</v>
      </c>
      <c r="HZ46" s="7"/>
      <c r="IA46" s="49">
        <f>IA37+IA33</f>
        <v>1867</v>
      </c>
      <c r="IB46" s="12">
        <f>IB37+IB33</f>
        <v>1870</v>
      </c>
      <c r="IC46" s="7"/>
      <c r="ID46" s="49">
        <f>ID37+ID33</f>
        <v>1866</v>
      </c>
      <c r="IE46" s="12">
        <f>IE37+IE33</f>
        <v>1883</v>
      </c>
      <c r="IF46" s="7"/>
      <c r="IG46" s="49">
        <f>IG37+IG33</f>
        <v>1865</v>
      </c>
      <c r="IH46" s="12">
        <f>IH37+IH33</f>
        <v>1897</v>
      </c>
      <c r="II46" s="7"/>
      <c r="IJ46" s="16"/>
      <c r="IK46" s="49">
        <f>IK37+IK33</f>
        <v>1934</v>
      </c>
      <c r="IL46" s="12">
        <f>IL37+IL33</f>
        <v>1901</v>
      </c>
      <c r="IM46" s="7"/>
      <c r="IN46" s="49">
        <f>IN37+IN33</f>
        <v>1933</v>
      </c>
      <c r="IO46" s="12">
        <f>IO37+IO33</f>
        <v>1911</v>
      </c>
      <c r="IP46" s="7"/>
      <c r="IQ46" s="49">
        <f>IQ37+IQ33</f>
        <v>1932</v>
      </c>
      <c r="IR46" s="12">
        <f>IR37+IR33</f>
        <v>1912</v>
      </c>
      <c r="IS46" s="7"/>
      <c r="IT46" s="49">
        <f>IT37+IT33</f>
        <v>1931</v>
      </c>
      <c r="IU46" s="12">
        <f>IU37+IU33</f>
        <v>1921</v>
      </c>
      <c r="IV46" s="7"/>
      <c r="IW46" s="49">
        <f>IW37+IW33</f>
        <v>1930</v>
      </c>
      <c r="IX46" s="12">
        <f>IX37+IX33</f>
        <v>1935</v>
      </c>
      <c r="IY46" s="7"/>
      <c r="IZ46" s="49">
        <f>IZ37+IZ33</f>
        <v>1929</v>
      </c>
      <c r="JA46" s="12">
        <f>JA37+JA33</f>
        <v>1944</v>
      </c>
      <c r="JB46" s="7"/>
      <c r="JC46" s="16"/>
      <c r="JD46" s="49">
        <f>JD37+JD33</f>
        <v>1929</v>
      </c>
      <c r="JE46" s="12">
        <f>JE37+JE33</f>
        <v>1934</v>
      </c>
      <c r="JF46" s="7"/>
      <c r="JG46" s="49">
        <f>JG37+JG33</f>
        <v>1919</v>
      </c>
      <c r="JH46" s="12">
        <f>JH37+JH33</f>
        <v>1920</v>
      </c>
      <c r="JI46" s="7"/>
      <c r="JJ46" s="49">
        <f>JJ37+JJ33</f>
        <v>1918</v>
      </c>
      <c r="JK46" s="12">
        <f>JK37+JK33</f>
        <v>1938</v>
      </c>
      <c r="JL46" s="7"/>
      <c r="JM46" s="49">
        <f>JM37+JM33</f>
        <v>1917</v>
      </c>
      <c r="JN46" s="12">
        <f>JN37+JN33</f>
        <v>1933</v>
      </c>
      <c r="JO46" s="7"/>
      <c r="JP46" s="49">
        <f>JP37+JP33</f>
        <v>1916</v>
      </c>
      <c r="JQ46" s="12">
        <f>JQ37+JQ33</f>
        <v>1941</v>
      </c>
      <c r="JR46" s="7"/>
      <c r="JS46" s="49">
        <f>JS37+JS33</f>
        <v>1915</v>
      </c>
      <c r="JT46" s="12">
        <f>JT37+JT33</f>
        <v>1953</v>
      </c>
      <c r="JU46" s="7"/>
      <c r="JV46" s="16"/>
      <c r="JW46" s="49">
        <f>JW37+JW33</f>
        <v>1924</v>
      </c>
      <c r="JX46" s="12">
        <f>JX37+JX33</f>
        <v>1975</v>
      </c>
      <c r="JY46" s="7"/>
      <c r="JZ46" s="49">
        <f>JZ37+JZ33</f>
        <v>1933</v>
      </c>
      <c r="KA46" s="12">
        <f>KA37+KA33</f>
        <v>1987</v>
      </c>
      <c r="KB46" s="7"/>
      <c r="KC46" s="49">
        <f>KC37+KC33</f>
        <v>1969</v>
      </c>
      <c r="KD46" s="12">
        <f>KD37+KD33</f>
        <v>2004</v>
      </c>
      <c r="KE46" s="7"/>
      <c r="KF46" s="49">
        <f>KF37+KF33</f>
        <v>1978</v>
      </c>
      <c r="KG46" s="12">
        <f>KG37+KG33</f>
        <v>2013</v>
      </c>
      <c r="KH46" s="7"/>
      <c r="KI46" s="49">
        <f>KI37+KI33</f>
        <v>1987</v>
      </c>
      <c r="KJ46" s="12">
        <f>KJ37+KJ33</f>
        <v>2028</v>
      </c>
      <c r="KK46" s="7"/>
      <c r="KL46" s="49">
        <f>KL37+KL33</f>
        <v>1996</v>
      </c>
      <c r="KM46" s="12">
        <f>KM37+KM33</f>
        <v>2039</v>
      </c>
      <c r="KN46" s="7"/>
      <c r="KO46" s="16"/>
      <c r="KP46" s="49">
        <f>KP37+KP33</f>
        <v>2001</v>
      </c>
      <c r="KQ46" s="12">
        <f>KQ37+KQ33</f>
        <v>2043</v>
      </c>
      <c r="KR46" s="7"/>
      <c r="KS46" s="49">
        <f>KS37+KS33</f>
        <v>2010</v>
      </c>
      <c r="KT46" s="12">
        <f>KT37+KT33</f>
        <v>2041</v>
      </c>
      <c r="KU46" s="7"/>
      <c r="KV46" s="49">
        <f>KV37+KV33</f>
        <v>2000</v>
      </c>
      <c r="KW46" s="12">
        <f>KW37+KW33</f>
        <v>2041</v>
      </c>
      <c r="KX46" s="7"/>
      <c r="KY46" s="49">
        <f>KY37+KY33</f>
        <v>1990</v>
      </c>
      <c r="KZ46" s="12">
        <f>KZ37+KZ33</f>
        <v>2052</v>
      </c>
      <c r="LA46" s="7"/>
      <c r="LB46" s="49">
        <f>LB37+LB33</f>
        <v>1980</v>
      </c>
      <c r="LC46" s="12">
        <f>LC37+LC33</f>
        <v>2047</v>
      </c>
      <c r="LD46" s="7"/>
      <c r="LE46" s="49">
        <f>LE37+LE33</f>
        <v>1970</v>
      </c>
      <c r="LF46" s="12">
        <f>LF37+LF33</f>
        <v>2046</v>
      </c>
      <c r="LG46" s="7"/>
      <c r="LH46" s="49">
        <f>LH37+LH33</f>
        <v>1970</v>
      </c>
      <c r="LI46" s="12">
        <f>LI37+LI33</f>
        <v>2039</v>
      </c>
      <c r="LJ46" s="7"/>
      <c r="LK46" s="49">
        <f>LK37+LK33</f>
        <v>1960</v>
      </c>
      <c r="LL46" s="12">
        <f>LL37+LL33</f>
        <v>2039</v>
      </c>
      <c r="LM46" s="7"/>
      <c r="LN46" s="16"/>
      <c r="LO46" s="16"/>
      <c r="LP46" s="16"/>
      <c r="LQ46" s="16"/>
      <c r="LR46" s="16"/>
      <c r="LS46" s="16"/>
      <c r="LT46" s="49">
        <f>LT37+LT33</f>
        <v>1930</v>
      </c>
      <c r="LU46" s="12">
        <f>LU37+LU33</f>
        <v>2031</v>
      </c>
      <c r="LV46" s="7"/>
      <c r="LW46" s="49">
        <f>LW37+LW33</f>
        <v>1900</v>
      </c>
      <c r="LX46" s="12">
        <f>LX37+LX33</f>
        <v>1997</v>
      </c>
      <c r="LY46" s="7"/>
      <c r="LZ46" s="49">
        <f>LZ37+LZ33</f>
        <v>1880</v>
      </c>
      <c r="MA46" s="12">
        <f>MA37+MA33</f>
        <v>1973</v>
      </c>
      <c r="MB46" s="7"/>
      <c r="MC46" s="49">
        <f>MC37+MC33</f>
        <v>1886</v>
      </c>
      <c r="MD46" s="12">
        <f>MD37+MD33</f>
        <v>1982</v>
      </c>
      <c r="ME46" s="7"/>
      <c r="MF46" s="49">
        <f>MF37+MF33</f>
        <v>1892</v>
      </c>
      <c r="MG46" s="12">
        <f>MG37+MG33</f>
        <v>1991</v>
      </c>
      <c r="MH46" s="7"/>
      <c r="MI46" s="49">
        <f>MI37+MI33</f>
        <v>1898</v>
      </c>
      <c r="MJ46" s="12">
        <f>MJ37+MJ33</f>
        <v>1970</v>
      </c>
      <c r="MK46" s="7"/>
      <c r="ML46" s="16"/>
      <c r="MM46" s="49">
        <f>MM37+MM33</f>
        <v>1904</v>
      </c>
      <c r="MN46" s="12">
        <f>MN37+MN33</f>
        <v>1996</v>
      </c>
      <c r="MO46" s="7"/>
      <c r="MP46" s="49">
        <f>MP37+MP33</f>
        <v>1915</v>
      </c>
      <c r="MQ46" s="12">
        <f>MQ37+MQ33</f>
        <v>2008</v>
      </c>
      <c r="MR46" s="7"/>
      <c r="MS46" s="49">
        <f>MS37+MS33</f>
        <v>1905</v>
      </c>
      <c r="MT46" s="12">
        <f>MT37+MT33</f>
        <v>2004</v>
      </c>
      <c r="MU46" s="7"/>
      <c r="MV46" s="49">
        <f>MV37+MV33</f>
        <v>1895</v>
      </c>
      <c r="MW46" s="12">
        <f>MW37+MW33</f>
        <v>1995</v>
      </c>
      <c r="MX46" s="7"/>
      <c r="MY46" s="49">
        <f>MY37+MY33</f>
        <v>1885</v>
      </c>
      <c r="MZ46" s="12">
        <f>MZ37+MZ33</f>
        <v>1993</v>
      </c>
      <c r="NA46" s="7"/>
      <c r="NB46" s="49">
        <f>NB37+NB33</f>
        <v>1891</v>
      </c>
      <c r="NC46" s="12">
        <f>NC37+NC33</f>
        <v>1973</v>
      </c>
      <c r="ND46" s="7"/>
      <c r="NE46" s="16"/>
      <c r="NF46" s="49">
        <f>NF37+NF33</f>
        <v>1902</v>
      </c>
      <c r="NG46" s="12">
        <f>NG37+NG33</f>
        <v>1943</v>
      </c>
      <c r="NH46" s="7"/>
      <c r="NI46" s="49">
        <f>NI37+NI33</f>
        <v>1913</v>
      </c>
      <c r="NJ46" s="12">
        <f>NJ37+NJ33</f>
        <v>1929</v>
      </c>
      <c r="NK46" s="7"/>
      <c r="NL46" s="49">
        <f>NL37+NL33</f>
        <v>1919</v>
      </c>
      <c r="NM46" s="12">
        <f>NM37+NM33</f>
        <v>1909</v>
      </c>
      <c r="NN46" s="7"/>
      <c r="NO46" s="49">
        <f>NO37+NO33</f>
        <v>1909</v>
      </c>
      <c r="NP46" s="12">
        <f>NP37+NP33</f>
        <v>1926</v>
      </c>
      <c r="NQ46" s="7"/>
      <c r="NR46" s="49">
        <f>NR37+NR33</f>
        <v>1899</v>
      </c>
      <c r="NS46" s="12">
        <f>NS37+NS33</f>
        <v>1928</v>
      </c>
      <c r="NT46" s="7"/>
      <c r="NU46" s="49">
        <f>NU37+NU33</f>
        <v>1915</v>
      </c>
      <c r="NV46" s="12">
        <f>NV37+NV33</f>
        <v>1942</v>
      </c>
      <c r="NW46" s="7"/>
      <c r="NX46" s="16"/>
      <c r="NY46" s="49">
        <f>NY37+NY33</f>
        <v>1900</v>
      </c>
      <c r="NZ46" s="12">
        <f>NZ37+NZ33</f>
        <v>1939</v>
      </c>
      <c r="OA46" s="7"/>
      <c r="OB46" s="49">
        <f>OB37+OB33</f>
        <v>1880</v>
      </c>
      <c r="OC46" s="12">
        <f>OC37+OC33</f>
        <v>1928</v>
      </c>
      <c r="OD46" s="7"/>
      <c r="OE46" s="49">
        <f>OE37+OE33</f>
        <v>1860</v>
      </c>
      <c r="OF46" s="12">
        <f>OF37+OF33</f>
        <v>1927</v>
      </c>
      <c r="OG46" s="7"/>
      <c r="OH46" s="49">
        <f>OH37+OH33</f>
        <v>1866</v>
      </c>
      <c r="OI46" s="12">
        <f>OI37+OI33</f>
        <v>1917</v>
      </c>
      <c r="OJ46" s="7"/>
      <c r="OK46" s="49">
        <f>OK37+OK33</f>
        <v>1872</v>
      </c>
      <c r="OL46" s="12">
        <f>OL37+OL33</f>
        <v>1910</v>
      </c>
      <c r="OM46" s="7"/>
      <c r="ON46" s="49">
        <f>ON37+ON33</f>
        <v>1900</v>
      </c>
      <c r="OO46" s="12">
        <f>OO37+OO33</f>
        <v>1879</v>
      </c>
      <c r="OP46" s="7"/>
      <c r="OQ46" s="16"/>
      <c r="OR46" s="49">
        <f>OR37+OR33</f>
        <v>1895</v>
      </c>
      <c r="OS46" s="12">
        <f>OS37+OS33</f>
        <v>1871</v>
      </c>
      <c r="OT46" s="7"/>
      <c r="OU46" s="49">
        <f>OU37+OU33</f>
        <v>1885</v>
      </c>
      <c r="OV46" s="12">
        <f>OV37+OV33</f>
        <v>1865</v>
      </c>
      <c r="OW46" s="7"/>
      <c r="OX46" s="49">
        <f>OX37+OX33</f>
        <v>1875</v>
      </c>
      <c r="OY46" s="12">
        <f>OY37+OY33</f>
        <v>1856</v>
      </c>
      <c r="OZ46" s="7"/>
      <c r="PA46" s="49">
        <f>PA37+PA33</f>
        <v>1865</v>
      </c>
      <c r="PB46" s="12">
        <f>PB37+PB33</f>
        <v>1857</v>
      </c>
      <c r="PC46" s="7"/>
      <c r="PD46" s="49">
        <f>PD37+PD33</f>
        <v>1878</v>
      </c>
      <c r="PE46" s="12">
        <f>PE37+PE33</f>
        <v>1861</v>
      </c>
      <c r="PF46" s="7"/>
      <c r="PG46" s="49">
        <f>PG37+PG33</f>
        <v>1891</v>
      </c>
      <c r="PH46" s="12">
        <f>PH37+PH33</f>
        <v>1852</v>
      </c>
      <c r="PI46" s="7"/>
      <c r="PJ46" s="16"/>
      <c r="PK46" s="49">
        <f>PK37+PK33</f>
        <v>1832</v>
      </c>
      <c r="PL46" s="12">
        <f>PL37+PL33</f>
        <v>1849</v>
      </c>
      <c r="PM46" s="7"/>
      <c r="PN46" s="49">
        <f>PN37+PN33</f>
        <v>1812</v>
      </c>
      <c r="PO46" s="12">
        <f>PO37+PO33</f>
        <v>1835</v>
      </c>
      <c r="PP46" s="7"/>
      <c r="PQ46" s="49">
        <f>PQ37+PQ33</f>
        <v>1792</v>
      </c>
      <c r="PR46" s="12">
        <f>PR37+PR33</f>
        <v>1821</v>
      </c>
      <c r="PS46" s="7"/>
      <c r="PT46" s="49">
        <f>PT37+PT33</f>
        <v>1772</v>
      </c>
      <c r="PU46" s="12">
        <f>PU37+PU33</f>
        <v>1821</v>
      </c>
      <c r="PV46" s="7"/>
      <c r="PW46" s="49">
        <f>PW37+PW33</f>
        <v>1775</v>
      </c>
      <c r="PX46" s="12">
        <f>PX37+PX33</f>
        <v>1829</v>
      </c>
      <c r="PY46" s="7"/>
      <c r="PZ46" s="49">
        <f>PZ37+PZ33</f>
        <v>1778</v>
      </c>
      <c r="QA46" s="12">
        <f>QA37+QA33</f>
        <v>1823</v>
      </c>
      <c r="QB46" s="7"/>
      <c r="QC46" s="16"/>
      <c r="QD46" s="49">
        <f>QD37+QD33</f>
        <v>1788</v>
      </c>
      <c r="QE46" s="12">
        <f>QE37+QE33</f>
        <v>1799</v>
      </c>
      <c r="QF46" s="7"/>
      <c r="QG46" s="49">
        <f>QG37+QG33</f>
        <v>1768</v>
      </c>
      <c r="QH46" s="12">
        <f>QH37+QH33</f>
        <v>1793</v>
      </c>
      <c r="QI46" s="7"/>
      <c r="QJ46" s="49">
        <f>QJ37+QJ33</f>
        <v>1781</v>
      </c>
      <c r="QK46" s="12">
        <f>QK37+QK33</f>
        <v>1806</v>
      </c>
      <c r="QL46" s="7"/>
      <c r="QM46" s="49">
        <f>QM37+QM33</f>
        <v>1784</v>
      </c>
      <c r="QN46" s="12">
        <f>QN37+QN33</f>
        <v>1808</v>
      </c>
      <c r="QO46" s="7"/>
      <c r="QP46" s="49">
        <f>QP37+QP33</f>
        <v>1787</v>
      </c>
      <c r="QQ46" s="12">
        <f>QQ37+QQ33</f>
        <v>1814</v>
      </c>
      <c r="QR46" s="7"/>
      <c r="QS46" s="49">
        <f>QS37+QS33</f>
        <v>1790</v>
      </c>
      <c r="QT46" s="12">
        <f>QT37+QT33</f>
        <v>1833</v>
      </c>
      <c r="QU46" s="7"/>
      <c r="QV46" s="16"/>
      <c r="QW46" s="49">
        <f>QW37+QW33</f>
        <v>1803</v>
      </c>
      <c r="QX46" s="12">
        <f>QX37+QX33</f>
        <v>1826</v>
      </c>
      <c r="QY46" s="7"/>
      <c r="QZ46" s="49">
        <f>QZ37+QZ33</f>
        <v>1793</v>
      </c>
      <c r="RA46" s="12">
        <f>RA37+RA33</f>
        <v>1820</v>
      </c>
      <c r="RB46" s="7"/>
      <c r="RC46" s="16"/>
      <c r="RD46" s="49">
        <f>RD37+RD33</f>
        <v>1783</v>
      </c>
      <c r="RE46" s="12">
        <f>RE37+RE33</f>
        <v>1821</v>
      </c>
      <c r="RF46" s="7"/>
      <c r="RG46" s="49">
        <f>RG37+RG33</f>
        <v>1796</v>
      </c>
      <c r="RH46" s="12">
        <f>RH37+RH33</f>
        <v>1826</v>
      </c>
      <c r="RI46" s="7"/>
      <c r="RJ46" s="49">
        <f>RJ37+RJ33</f>
        <v>1776</v>
      </c>
      <c r="RK46" s="12">
        <f>RK37+RK33</f>
        <v>1817</v>
      </c>
      <c r="RL46" s="7"/>
      <c r="RM46" s="16"/>
      <c r="RN46" s="49">
        <f>RN37+RN33</f>
        <v>1771</v>
      </c>
      <c r="RO46" s="12">
        <f>RO37+RO33</f>
        <v>1807</v>
      </c>
      <c r="RP46" s="7"/>
      <c r="RQ46" s="49">
        <f>RQ37+RQ33</f>
        <v>1751</v>
      </c>
      <c r="RR46" s="12">
        <f>RR37+RR33</f>
        <v>1802</v>
      </c>
      <c r="RS46" s="7"/>
      <c r="RT46" s="49">
        <f>RT37+RT33</f>
        <v>1754</v>
      </c>
      <c r="RU46" s="12">
        <f>RU37+RU33</f>
        <v>1808</v>
      </c>
      <c r="RV46" s="7"/>
      <c r="RW46" s="49">
        <f>RW37+RW33</f>
        <v>1757</v>
      </c>
      <c r="RX46" s="12">
        <f>RX37+RX33</f>
        <v>1802</v>
      </c>
      <c r="RY46" s="7"/>
      <c r="RZ46" s="49">
        <f>RZ37+RZ33</f>
        <v>1753</v>
      </c>
      <c r="SA46" s="12">
        <f>SA37+SA33</f>
        <v>1802</v>
      </c>
      <c r="SB46" s="7"/>
      <c r="SC46" s="49">
        <f>SC37+SC33</f>
        <v>1759</v>
      </c>
      <c r="SD46" s="12">
        <f>SD37+SD33</f>
        <v>1798</v>
      </c>
      <c r="SE46" s="7"/>
      <c r="SF46" s="49">
        <f>SF37+SF33</f>
        <v>1772</v>
      </c>
      <c r="SG46" s="12">
        <f>SG37+SG33</f>
        <v>1804</v>
      </c>
      <c r="SH46" s="7"/>
      <c r="SI46" s="49">
        <f>SI37+SI33</f>
        <v>1777</v>
      </c>
      <c r="SJ46" s="12">
        <f>SJ37+SJ33</f>
        <v>1807</v>
      </c>
      <c r="SK46" s="7"/>
      <c r="SL46" s="49">
        <f>SL37+SL33</f>
        <v>1782</v>
      </c>
      <c r="SM46" s="12">
        <f>SM37+SM33</f>
        <v>1799</v>
      </c>
      <c r="SN46" s="7"/>
      <c r="SO46" s="49">
        <f>SO37+SO33</f>
        <v>1797</v>
      </c>
      <c r="SP46" s="12">
        <f>SP37+SP33</f>
        <v>1802</v>
      </c>
      <c r="SQ46" s="7"/>
      <c r="SR46" s="16"/>
      <c r="SS46" s="16"/>
      <c r="ST46" s="49">
        <f>ST37+ST33</f>
        <v>1800</v>
      </c>
      <c r="SU46" s="12">
        <f>SU37+SU33</f>
        <v>1799</v>
      </c>
      <c r="SV46" s="7"/>
      <c r="SW46" s="49">
        <f>SW37+SW33</f>
        <v>1805</v>
      </c>
      <c r="SX46" s="12">
        <f>SX37+SX33</f>
        <v>1791</v>
      </c>
      <c r="SY46" s="7"/>
      <c r="SZ46" s="49">
        <f>SZ37+SZ33</f>
        <v>1788</v>
      </c>
      <c r="TA46" s="12">
        <f>TA37+TA33</f>
        <v>1783</v>
      </c>
      <c r="TB46" s="7"/>
      <c r="TC46" s="49">
        <f>TC37+TC33</f>
        <v>1768</v>
      </c>
      <c r="TD46" s="12">
        <f>TD37+TD33</f>
        <v>1776</v>
      </c>
      <c r="TE46" s="7"/>
      <c r="TF46" s="49">
        <f>TF37+TF33</f>
        <v>1748</v>
      </c>
      <c r="TG46" s="12">
        <f>TG37+TG33</f>
        <v>1776</v>
      </c>
      <c r="TH46" s="7"/>
      <c r="TI46" s="49">
        <f>TI37+TI33</f>
        <v>1747</v>
      </c>
      <c r="TJ46" s="12">
        <f>TJ37+TJ33</f>
        <v>1771</v>
      </c>
      <c r="TK46" s="7"/>
      <c r="TL46" s="49">
        <f>TL37+TL33</f>
        <v>1738</v>
      </c>
      <c r="TM46" s="12">
        <f>TM37+TM33</f>
        <v>1767</v>
      </c>
      <c r="TN46" s="7"/>
      <c r="TO46" s="49">
        <f>TO37+TO33</f>
        <v>1743</v>
      </c>
      <c r="TP46" s="12">
        <f>TP37+TP33</f>
        <v>1776</v>
      </c>
      <c r="TQ46" s="7"/>
      <c r="TR46" s="16"/>
      <c r="TS46" s="49">
        <f>TS37+TS33</f>
        <v>1752</v>
      </c>
      <c r="TT46" s="12">
        <f>TT37+TT33</f>
        <v>1778</v>
      </c>
      <c r="TU46" s="7"/>
      <c r="TV46" s="49">
        <f>TV37+TV33</f>
        <v>1761</v>
      </c>
      <c r="TW46" s="12">
        <f>TW37+TW33</f>
        <v>1774</v>
      </c>
      <c r="TX46" s="7"/>
      <c r="TY46" s="49">
        <f>TY37+TY33</f>
        <v>1770</v>
      </c>
      <c r="TZ46" s="12">
        <f>TZ37+TZ33</f>
        <v>1796</v>
      </c>
      <c r="UA46" s="7"/>
      <c r="UB46" s="49">
        <f>UB37+UB33</f>
        <v>1779</v>
      </c>
      <c r="UC46" s="12">
        <f>UC37+UC33</f>
        <v>1803</v>
      </c>
      <c r="UD46" s="7"/>
      <c r="UE46" s="49">
        <f>UE37+UE33</f>
        <v>1788</v>
      </c>
      <c r="UF46" s="12">
        <f>UF37+UF33</f>
        <v>1796</v>
      </c>
      <c r="UG46" s="7"/>
      <c r="UH46" s="49">
        <f>UH37+UH33</f>
        <v>1797</v>
      </c>
      <c r="UI46" s="12">
        <f>UI37+UI33</f>
        <v>1795</v>
      </c>
      <c r="UJ46" s="7"/>
      <c r="UK46" s="16"/>
      <c r="UL46" s="16"/>
      <c r="UM46" s="49">
        <f>UM37+UM33</f>
        <v>1777</v>
      </c>
      <c r="UN46" s="12">
        <f>UN37+UN33</f>
        <v>1796</v>
      </c>
      <c r="UO46" s="7"/>
      <c r="UP46" s="49">
        <f>UP37+UP33</f>
        <v>1786</v>
      </c>
      <c r="UQ46" s="12">
        <f>UQ37+UQ33</f>
        <v>1778</v>
      </c>
      <c r="UR46" s="7"/>
      <c r="US46" s="49">
        <f>US37+US33</f>
        <v>1776</v>
      </c>
      <c r="UT46" s="12">
        <f>UT37+UT33</f>
        <v>1782</v>
      </c>
      <c r="UU46" s="7"/>
      <c r="UV46" s="49">
        <f>UV37+UV33</f>
        <v>1785</v>
      </c>
      <c r="UW46" s="12">
        <f>UW37+UW33</f>
        <v>1784</v>
      </c>
      <c r="UX46" s="7"/>
      <c r="UY46" s="49">
        <f>UY37+UY33</f>
        <v>1794</v>
      </c>
      <c r="UZ46" s="12">
        <f>UZ37+UZ33</f>
        <v>1785</v>
      </c>
      <c r="VA46" s="7"/>
      <c r="VB46" s="16"/>
      <c r="VC46" s="49">
        <f>VC37+VC33</f>
        <v>1779</v>
      </c>
      <c r="VD46" s="12">
        <f>VD37+VD33</f>
        <v>1796</v>
      </c>
      <c r="VE46" s="7"/>
      <c r="VF46" s="49">
        <f>VF37+VF33</f>
        <v>1788</v>
      </c>
      <c r="VG46" s="12">
        <f>VG37+VG33</f>
        <v>1793</v>
      </c>
      <c r="VH46" s="7"/>
      <c r="VI46" s="49">
        <f>VI37+VI33</f>
        <v>1778</v>
      </c>
      <c r="VJ46" s="12">
        <f>VJ37+VJ33</f>
        <v>1785</v>
      </c>
      <c r="VK46" s="7"/>
      <c r="VL46" s="49">
        <f>VL37+VL33</f>
        <v>1787</v>
      </c>
      <c r="VM46" s="12">
        <f>VM37+VM33</f>
        <v>1778</v>
      </c>
      <c r="VN46" s="7"/>
      <c r="VO46" s="49">
        <f>VO37+VO33</f>
        <v>1772</v>
      </c>
      <c r="VP46" s="12">
        <f>VP37+VP33</f>
        <v>1765</v>
      </c>
      <c r="VQ46" s="7"/>
      <c r="VR46" s="49">
        <f>VR37+VR33</f>
        <v>1776</v>
      </c>
      <c r="VS46" s="12">
        <f>VS37+VS33</f>
        <v>1758</v>
      </c>
      <c r="VT46" s="7"/>
      <c r="VU46" s="16"/>
      <c r="VV46" s="16"/>
      <c r="VW46" s="49">
        <f>VW37+VW33</f>
        <v>1766</v>
      </c>
      <c r="VX46" s="12">
        <f>VX37+VX33</f>
        <v>1730</v>
      </c>
      <c r="VY46" s="7"/>
      <c r="VZ46" s="49">
        <f>VZ37+VZ33</f>
        <v>1770</v>
      </c>
      <c r="WA46" s="12">
        <f>WA37+WA33</f>
        <v>1717</v>
      </c>
      <c r="WB46" s="7"/>
      <c r="WC46" s="49">
        <f>WC37+WC33</f>
        <v>1760</v>
      </c>
      <c r="WD46" s="12">
        <f>WD37+WD33</f>
        <v>1723</v>
      </c>
      <c r="WE46" s="7"/>
      <c r="WF46" s="49">
        <f>WF37+WF33</f>
        <v>1764</v>
      </c>
      <c r="WG46" s="12">
        <f>WG37+WG33</f>
        <v>1720</v>
      </c>
      <c r="WH46" s="7"/>
      <c r="WI46" s="49">
        <f>WI37+WI33</f>
        <v>1754</v>
      </c>
      <c r="WJ46" s="12">
        <f>WJ37+WJ33</f>
        <v>1700</v>
      </c>
      <c r="WK46" s="7"/>
      <c r="WL46" s="49">
        <f>WL37+WL33</f>
        <v>1754</v>
      </c>
      <c r="WM46" s="12">
        <f>WM37+WM33</f>
        <v>1698</v>
      </c>
      <c r="WN46" s="7"/>
      <c r="WO46" s="49">
        <f>WO37+WO33</f>
        <v>1763</v>
      </c>
      <c r="WP46" s="12">
        <f>WP37+WP33</f>
        <v>1689</v>
      </c>
      <c r="WQ46" s="7"/>
      <c r="WR46" s="49">
        <f>WR37+WR33</f>
        <v>1753</v>
      </c>
      <c r="WS46" s="12">
        <f>WS37+WS33</f>
        <v>1693</v>
      </c>
      <c r="WT46" s="7"/>
      <c r="WU46" s="49">
        <f>WU37+WU33</f>
        <v>1743</v>
      </c>
      <c r="WV46" s="12">
        <f>WV37+WV33</f>
        <v>1693</v>
      </c>
      <c r="WW46" s="7"/>
      <c r="WX46" s="49">
        <f>WX37+WX33</f>
        <v>1733</v>
      </c>
      <c r="WY46" s="12">
        <f>WY37+WY33</f>
        <v>1694</v>
      </c>
      <c r="WZ46" s="7"/>
      <c r="XA46" s="49">
        <f>XA37+XA33</f>
        <v>1742</v>
      </c>
      <c r="XB46" s="12">
        <f>XB37+XB33</f>
        <v>1696</v>
      </c>
      <c r="XC46" s="7"/>
      <c r="XD46" s="49">
        <f>XD37+XD33</f>
        <v>1751</v>
      </c>
      <c r="XE46" s="12">
        <f>XE37+XE33</f>
        <v>1685</v>
      </c>
      <c r="XF46" s="7"/>
      <c r="XG46" s="16"/>
      <c r="XH46" s="49">
        <f>XH37+XH33</f>
        <v>1750</v>
      </c>
      <c r="XI46" s="12">
        <f>XI37+XI33</f>
        <v>1663</v>
      </c>
      <c r="XJ46" s="7"/>
      <c r="XK46" s="49">
        <f>XK37+XK33</f>
        <v>1749</v>
      </c>
      <c r="XL46" s="12">
        <f>XL37+XL33</f>
        <v>1658</v>
      </c>
      <c r="XM46" s="7"/>
      <c r="XN46" s="49">
        <f>XN37+XN33</f>
        <v>1729</v>
      </c>
      <c r="XO46" s="12">
        <f>XO37+XO33</f>
        <v>1650</v>
      </c>
      <c r="XP46" s="7"/>
      <c r="XQ46" s="49">
        <f>XQ37+XQ33</f>
        <v>1634</v>
      </c>
      <c r="XR46" s="12">
        <f>XR37+XR33</f>
        <v>1644</v>
      </c>
      <c r="XS46" s="7"/>
      <c r="XT46" s="49">
        <f>XT37+XT33</f>
        <v>1643</v>
      </c>
      <c r="XU46" s="12">
        <f>XU37+XU33</f>
        <v>1631</v>
      </c>
      <c r="XV46" s="7"/>
      <c r="XW46" s="49">
        <f>XW37+XW33</f>
        <v>1652</v>
      </c>
      <c r="XX46" s="12">
        <f>XX37+XX33</f>
        <v>1625</v>
      </c>
      <c r="XY46" s="7"/>
      <c r="XZ46" s="49">
        <f>XZ37+XZ33</f>
        <v>1652</v>
      </c>
      <c r="YA46" s="12">
        <f>YA37+YA33</f>
        <v>1616</v>
      </c>
      <c r="YB46" s="7"/>
      <c r="YC46" s="49">
        <f>YC37+YC33</f>
        <v>1642</v>
      </c>
      <c r="YD46" s="12">
        <f>YD37+YD33</f>
        <v>1607</v>
      </c>
      <c r="YE46" s="7"/>
      <c r="YF46" s="49">
        <f>YF37+YF33</f>
        <v>1651</v>
      </c>
      <c r="YG46" s="12">
        <f>YG37+YG33</f>
        <v>1600</v>
      </c>
      <c r="YH46" s="7"/>
      <c r="YI46" s="49">
        <f>YI37+YI33</f>
        <v>1660</v>
      </c>
      <c r="YJ46" s="12">
        <f>YJ37+YJ33</f>
        <v>1585</v>
      </c>
      <c r="YK46" s="7"/>
      <c r="YL46" s="49">
        <f>YL37+YL33</f>
        <v>1668</v>
      </c>
      <c r="YM46" s="12">
        <f>YM37+YM33</f>
        <v>1585</v>
      </c>
      <c r="YN46" s="7"/>
      <c r="YO46" s="49">
        <f>YO37+YO33</f>
        <v>1676</v>
      </c>
      <c r="YP46" s="12">
        <f>YP37+YP33</f>
        <v>1577</v>
      </c>
      <c r="YQ46" s="7"/>
      <c r="YR46" s="49">
        <f>YR37+YR33</f>
        <v>1684</v>
      </c>
      <c r="YS46" s="12">
        <f>YS37+YS33</f>
        <v>1574</v>
      </c>
      <c r="YT46" s="7"/>
      <c r="YU46" s="16"/>
      <c r="YV46" s="49">
        <f>YV37+YV33</f>
        <v>1692</v>
      </c>
      <c r="YW46" s="12">
        <f>YW37+YW33</f>
        <v>1567</v>
      </c>
      <c r="YX46" s="7"/>
      <c r="YY46" s="49">
        <f>YY37+YY33</f>
        <v>1691</v>
      </c>
      <c r="YZ46" s="12">
        <f>YZ37+YZ33</f>
        <v>1559</v>
      </c>
      <c r="ZA46" s="7"/>
      <c r="ZB46" s="49">
        <f>ZB37+ZB33</f>
        <v>1690</v>
      </c>
      <c r="ZC46" s="12">
        <f>ZC37+ZC33</f>
        <v>1555</v>
      </c>
      <c r="ZD46" s="7"/>
      <c r="ZE46" s="49">
        <f>ZE37+ZE33</f>
        <v>1689</v>
      </c>
      <c r="ZF46" s="12">
        <f>ZF37+ZF33</f>
        <v>1560</v>
      </c>
      <c r="ZG46" s="7"/>
      <c r="ZH46" s="49">
        <f>ZH37+ZH33</f>
        <v>1688</v>
      </c>
      <c r="ZI46" s="12">
        <f>ZI37+ZI33</f>
        <v>1547</v>
      </c>
      <c r="ZJ46" s="7"/>
      <c r="ZK46" s="49">
        <f>ZK37+ZK33</f>
        <v>1687</v>
      </c>
      <c r="ZL46" s="12">
        <f>ZL37+ZL33</f>
        <v>1545</v>
      </c>
      <c r="ZM46" s="7"/>
      <c r="ZN46" s="49">
        <f>ZN37+ZN33</f>
        <v>1687</v>
      </c>
      <c r="ZO46" s="12">
        <f>ZO37+ZO33</f>
        <v>1547</v>
      </c>
      <c r="ZP46" s="7"/>
      <c r="ZQ46" s="49">
        <f>ZQ37+ZQ33</f>
        <v>1690</v>
      </c>
      <c r="ZR46" s="12">
        <f>ZR37+ZR33</f>
        <v>1547</v>
      </c>
      <c r="ZS46" s="7"/>
      <c r="ZT46" s="49">
        <f>ZT37+ZT33</f>
        <v>1693</v>
      </c>
      <c r="ZU46" s="12">
        <f>ZU37+ZU33</f>
        <v>1552</v>
      </c>
      <c r="ZV46" s="7"/>
      <c r="ZW46" s="49">
        <f>ZW37+ZW33</f>
        <v>1692</v>
      </c>
      <c r="ZX46" s="12">
        <f>ZX37+ZX33</f>
        <v>1556</v>
      </c>
      <c r="ZY46" s="7"/>
      <c r="ZZ46" s="49">
        <f>ZZ37+ZZ33</f>
        <v>1691</v>
      </c>
      <c r="AAA46" s="12">
        <f>AAA37+AAA33</f>
        <v>1568</v>
      </c>
      <c r="AAB46" s="7"/>
      <c r="AAC46" s="49">
        <f>AAC37+AAC33</f>
        <v>1690</v>
      </c>
      <c r="AAD46" s="12">
        <f>AAD37+AAD33</f>
        <v>1567</v>
      </c>
      <c r="AAE46" s="7"/>
      <c r="AAF46" s="49">
        <f>AAF37+AAF33</f>
        <v>1694</v>
      </c>
      <c r="AAG46" s="12">
        <f>AAG37+AAG33</f>
        <v>1572</v>
      </c>
      <c r="AAH46" s="7"/>
      <c r="AAI46" s="16"/>
      <c r="AAJ46" s="49">
        <f>AAJ37+AAJ33</f>
        <v>1693</v>
      </c>
      <c r="AAK46" s="12">
        <f>AAK37+AAK33</f>
        <v>1572</v>
      </c>
      <c r="AAL46" s="7"/>
      <c r="AAM46" s="49">
        <f>AAM37+AAM33</f>
        <v>1692</v>
      </c>
      <c r="AAN46" s="12">
        <f>AAN37+AAN33</f>
        <v>1565</v>
      </c>
      <c r="AAO46" s="7"/>
      <c r="AAP46" s="49">
        <f>AAP37+AAP33</f>
        <v>1691</v>
      </c>
      <c r="AAQ46" s="12">
        <f>AAQ37+AAQ33</f>
        <v>1569</v>
      </c>
      <c r="AAR46" s="7"/>
      <c r="AAS46" s="49">
        <f>AAS37+AAS33</f>
        <v>1690</v>
      </c>
      <c r="AAT46" s="12">
        <f>AAT37+AAT33</f>
        <v>1582</v>
      </c>
      <c r="AAU46" s="7"/>
      <c r="AAV46" s="49">
        <f>AAV37+AAV33</f>
        <v>1689</v>
      </c>
      <c r="AAW46" s="12">
        <f>AAW37+AAW33</f>
        <v>1595</v>
      </c>
      <c r="AAX46" s="7"/>
      <c r="AAY46" s="49">
        <f>AAY37+AAY33</f>
        <v>1688</v>
      </c>
      <c r="AAZ46" s="12">
        <f>AAZ37+AAZ33</f>
        <v>1584</v>
      </c>
      <c r="ABA46" s="7"/>
      <c r="ABB46" s="16"/>
      <c r="ABC46" s="49">
        <f>ABC37+ABC33</f>
        <v>1687</v>
      </c>
      <c r="ABD46" s="12">
        <f>ABD37+ABD33</f>
        <v>1588</v>
      </c>
      <c r="ABE46" s="7"/>
      <c r="ABF46" s="49">
        <f>ABF37+ABF33</f>
        <v>1686</v>
      </c>
      <c r="ABG46" s="12">
        <f>ABG37+ABG33</f>
        <v>1595</v>
      </c>
      <c r="ABH46" s="7"/>
      <c r="ABI46" s="49">
        <f>ABI37+ABI33</f>
        <v>1685</v>
      </c>
      <c r="ABJ46" s="12">
        <f>ABJ37+ABJ33</f>
        <v>1615</v>
      </c>
      <c r="ABK46" s="7"/>
      <c r="ABL46" s="49">
        <f>ABL37+ABL33</f>
        <v>1684</v>
      </c>
      <c r="ABM46" s="12">
        <f>ABM37+ABM33</f>
        <v>1622</v>
      </c>
      <c r="ABN46" s="7"/>
      <c r="ABO46" s="49">
        <f>ABO37+ABO33</f>
        <v>1683</v>
      </c>
      <c r="ABP46" s="12">
        <f>ABP37+ABP33</f>
        <v>1636</v>
      </c>
      <c r="ABQ46" s="7"/>
      <c r="ABR46" s="49">
        <f>ABR37+ABR33</f>
        <v>1682</v>
      </c>
      <c r="ABS46" s="12">
        <f>ABS37+ABS33</f>
        <v>1627</v>
      </c>
      <c r="ABT46" s="7"/>
      <c r="ABU46" s="16"/>
      <c r="ABV46" s="49">
        <f>ABV37+ABV33</f>
        <v>1681</v>
      </c>
      <c r="ABW46" s="12">
        <f>ABW37+ABW33</f>
        <v>1649</v>
      </c>
      <c r="ABX46" s="7"/>
      <c r="ABY46" s="49">
        <f>ABY37+ABY33</f>
        <v>1680</v>
      </c>
      <c r="ABZ46" s="12">
        <f>ABZ37+ABZ33</f>
        <v>1666</v>
      </c>
      <c r="ACA46" s="7"/>
      <c r="ACB46" s="49">
        <f>ACB37+ACB33</f>
        <v>1679</v>
      </c>
      <c r="ACC46" s="12">
        <f>ACC37+ACC33</f>
        <v>1681</v>
      </c>
      <c r="ACD46" s="7"/>
      <c r="ACE46" s="49">
        <f>ACE37+ACE33</f>
        <v>1688</v>
      </c>
      <c r="ACF46" s="12">
        <f>ACF37+ACF33</f>
        <v>1704</v>
      </c>
      <c r="ACG46" s="7"/>
      <c r="ACH46" s="49">
        <f>ACH37+ACH33</f>
        <v>1697</v>
      </c>
      <c r="ACI46" s="12">
        <f>ACI37+ACI33</f>
        <v>1742</v>
      </c>
      <c r="ACJ46" s="7"/>
      <c r="ACK46" s="49">
        <f>ACK37+ACK33</f>
        <v>1706</v>
      </c>
      <c r="ACL46" s="12">
        <f>ACL37+ACL33</f>
        <v>1775</v>
      </c>
      <c r="ACM46" s="7"/>
      <c r="ACN46" s="16"/>
      <c r="ACO46" s="49">
        <f>ACO37+ACO33</f>
        <v>1715</v>
      </c>
      <c r="ACP46" s="12">
        <f>ACP37+ACP33</f>
        <v>1788</v>
      </c>
      <c r="ACQ46" s="7"/>
      <c r="ACR46" s="49">
        <f>ACR37+ACR33</f>
        <v>1724</v>
      </c>
      <c r="ACS46" s="12">
        <f>ACS37+ACS33</f>
        <v>1813</v>
      </c>
      <c r="ACT46" s="7"/>
      <c r="ACU46" s="49">
        <f>ACU37+ACU33</f>
        <v>1733</v>
      </c>
      <c r="ACV46" s="12">
        <f>ACV37+ACV33</f>
        <v>1831</v>
      </c>
      <c r="ACW46" s="7"/>
      <c r="ACX46" s="49">
        <f>ACX37+ACX33</f>
        <v>1777</v>
      </c>
      <c r="ACY46" s="12">
        <f>ACY37+ACY33</f>
        <v>1874</v>
      </c>
      <c r="ACZ46" s="7"/>
      <c r="ADA46" s="49">
        <f>ADA37+ADA33</f>
        <v>1822</v>
      </c>
      <c r="ADB46" s="12">
        <f>ADB37+ADB33</f>
        <v>1924</v>
      </c>
      <c r="ADC46" s="7"/>
      <c r="ADD46" s="49">
        <f>ADD37+ADD33</f>
        <v>1863</v>
      </c>
      <c r="ADE46" s="12">
        <f>ADE37+ADE33</f>
        <v>1970</v>
      </c>
      <c r="ADF46" s="7"/>
      <c r="ADG46" s="16"/>
      <c r="ADH46" s="49">
        <f>ADH37+ADH33</f>
        <v>1883</v>
      </c>
      <c r="ADI46" s="12">
        <f>ADI37+ADI33</f>
        <v>1990</v>
      </c>
      <c r="ADJ46" s="7"/>
      <c r="ADK46" s="49">
        <f>ADK37+ADK33</f>
        <v>1900</v>
      </c>
      <c r="ADL46" s="12">
        <f>ADL37+ADL33</f>
        <v>2010</v>
      </c>
      <c r="ADM46" s="7"/>
      <c r="ADN46" s="49">
        <f>ADN37+ADN33</f>
        <v>1919</v>
      </c>
      <c r="ADO46" s="12">
        <f>ADO37+ADO33</f>
        <v>2030</v>
      </c>
      <c r="ADP46" s="7"/>
      <c r="ADQ46" s="49">
        <f>ADQ37+ADQ33</f>
        <v>1936</v>
      </c>
      <c r="ADR46" s="12">
        <f>ADR37+ADR33</f>
        <v>2046</v>
      </c>
      <c r="ADS46" s="7"/>
      <c r="ADT46" s="49">
        <f>ADT37+ADT33</f>
        <v>1945</v>
      </c>
      <c r="ADU46" s="12">
        <f>ADU37+ADU33</f>
        <v>2057</v>
      </c>
      <c r="ADV46" s="7"/>
      <c r="ADW46" s="16"/>
      <c r="ADX46" s="16"/>
      <c r="ADY46" s="16"/>
      <c r="ADZ46" s="49">
        <f>ADZ37+ADZ33</f>
        <v>1944</v>
      </c>
      <c r="AEA46" s="12">
        <f>AEA37+AEA33</f>
        <v>2064</v>
      </c>
      <c r="AEB46" s="7"/>
      <c r="AEC46" s="49">
        <f>AEC37+AEC33</f>
        <v>1948</v>
      </c>
      <c r="AED46" s="12">
        <f>AED37+AED33</f>
        <v>2044</v>
      </c>
      <c r="AEE46" s="7"/>
      <c r="AEF46" s="49">
        <f>AEF37+AEF33</f>
        <v>1952</v>
      </c>
      <c r="AEG46" s="12">
        <f>AEG37+AEG33</f>
        <v>2045</v>
      </c>
      <c r="AEH46" s="7"/>
      <c r="AEI46" s="49">
        <f>AEI37+AEI33</f>
        <v>1956</v>
      </c>
      <c r="AEJ46" s="16"/>
      <c r="AEK46" s="7"/>
      <c r="AEL46" s="49">
        <f>AEL37+AEL33</f>
        <v>1960</v>
      </c>
      <c r="AEM46" s="12">
        <f>AEM37+AEM33</f>
        <v>2051</v>
      </c>
      <c r="AEN46" s="7"/>
      <c r="AEO46" s="16"/>
      <c r="AEP46" s="49">
        <f>AEP37+AEP33</f>
        <v>1969</v>
      </c>
      <c r="AEQ46" s="12">
        <f>AEQ37+AEQ33</f>
        <v>2027</v>
      </c>
      <c r="AER46" s="7"/>
      <c r="AES46" s="49">
        <f>AES37+AES33</f>
        <v>1978</v>
      </c>
      <c r="AET46" s="12">
        <f>AET37+AET33</f>
        <v>2019</v>
      </c>
      <c r="AEU46" s="7"/>
      <c r="AEV46" s="49">
        <f>AEV37+AEV33</f>
        <v>1987</v>
      </c>
      <c r="AEW46" s="12">
        <f>AEW37+AEW33</f>
        <v>2021</v>
      </c>
      <c r="AEX46" s="7"/>
      <c r="AEY46" s="49">
        <f>AEY37+AEY33</f>
        <v>1996</v>
      </c>
      <c r="AEZ46" s="12">
        <f>AEZ37+AEZ33</f>
        <v>2030</v>
      </c>
      <c r="AFA46" s="7"/>
      <c r="AFB46" s="49">
        <f>AFB37+AFB33</f>
        <v>2005</v>
      </c>
      <c r="AFC46" s="12">
        <f>AFC37+AFC33</f>
        <v>2023</v>
      </c>
      <c r="AFD46" s="7"/>
      <c r="AFE46" s="49">
        <f>AFE37+AFE33</f>
        <v>2014</v>
      </c>
      <c r="AFF46" s="12">
        <f>AFF37+AFF33</f>
        <v>2035</v>
      </c>
      <c r="AFG46" s="7"/>
      <c r="AFH46" s="16"/>
      <c r="AFI46" s="49">
        <f>AFI37+AFI33</f>
        <v>2018</v>
      </c>
      <c r="AFJ46" s="12">
        <f>AFJ37+AFJ33</f>
        <v>2008</v>
      </c>
      <c r="AFK46" s="7"/>
      <c r="AFL46" s="49">
        <f>AFL37+AFL33</f>
        <v>2022</v>
      </c>
      <c r="AFM46" s="12">
        <f>AFM37+AFM33</f>
        <v>1983</v>
      </c>
      <c r="AFN46" s="7"/>
      <c r="AFO46" s="49">
        <f>AFO37+AFO33</f>
        <v>2026</v>
      </c>
      <c r="AFP46" s="12">
        <f>AFP37+AFP33</f>
        <v>1983</v>
      </c>
      <c r="AFQ46" s="7"/>
      <c r="AFR46" s="49">
        <f>AFR37+AFR33</f>
        <v>2030</v>
      </c>
      <c r="AFS46" s="12">
        <f>AFS37+AFS33</f>
        <v>1970</v>
      </c>
      <c r="AFT46" s="7"/>
      <c r="AFU46" s="49">
        <f>AFU37+AFU33</f>
        <v>2034</v>
      </c>
      <c r="AFV46" s="12">
        <f>AFV37+AFV33</f>
        <v>1973</v>
      </c>
      <c r="AFW46" s="7"/>
      <c r="AFX46" s="49">
        <f>AFX37+AFX33</f>
        <v>2038</v>
      </c>
      <c r="AFY46" s="12">
        <f>AFY37+AFY33</f>
        <v>1989</v>
      </c>
      <c r="AFZ46" s="7"/>
      <c r="AGA46" s="49">
        <f>AGA37+AGA33</f>
        <v>2038</v>
      </c>
      <c r="AGB46" s="12">
        <f>AGB37+AGB33</f>
        <v>1997</v>
      </c>
      <c r="AGC46" s="7"/>
      <c r="AGD46" s="49">
        <f>AGD37+AGD33</f>
        <v>2042</v>
      </c>
      <c r="AGE46" s="12">
        <f>AGE37+AGE33</f>
        <v>2011</v>
      </c>
      <c r="AGF46" s="7"/>
      <c r="AGG46" s="49">
        <f>AGG37+AGG33</f>
        <v>2046</v>
      </c>
      <c r="AGH46" s="12">
        <f>AGH37+AGH33</f>
        <v>2008</v>
      </c>
      <c r="AGI46" s="7"/>
      <c r="AGJ46" s="49">
        <f>AGJ37+AGJ33</f>
        <v>2050</v>
      </c>
      <c r="AGK46" s="12">
        <f>AGK37+AGK33</f>
        <v>2010</v>
      </c>
      <c r="AGL46" s="7"/>
      <c r="AGM46" s="49">
        <f>AGM37+AGM33</f>
        <v>2054</v>
      </c>
      <c r="AGN46" s="12">
        <f>AGN37+AGN33</f>
        <v>2024</v>
      </c>
      <c r="AGO46" s="7"/>
      <c r="AGP46" s="49">
        <f>AGP37+AGP33</f>
        <v>2058</v>
      </c>
      <c r="AGQ46" s="12">
        <f>AGQ37+AGQ33</f>
        <v>2031</v>
      </c>
      <c r="AGR46" s="7"/>
      <c r="AGS46" s="49">
        <f>AGS37+AGS33</f>
        <v>2057</v>
      </c>
      <c r="AGT46" s="12">
        <f>AGT37+AGT33</f>
        <v>2049</v>
      </c>
      <c r="AGU46" s="7"/>
      <c r="AGV46" s="16"/>
      <c r="AGW46" s="49">
        <f>AGW37+AGW33</f>
        <v>2061</v>
      </c>
      <c r="AGX46" s="12">
        <f>AGX37+AGX33</f>
        <v>2035</v>
      </c>
      <c r="AGY46" s="7"/>
      <c r="AGZ46" s="49">
        <f>AGZ37+AGZ33</f>
        <v>2060</v>
      </c>
      <c r="AHA46" s="12">
        <f>AHA37+AHA33</f>
        <v>2026</v>
      </c>
      <c r="AHB46" s="7"/>
      <c r="AHC46" s="49">
        <f>AHC37+AHC33</f>
        <v>2059</v>
      </c>
      <c r="AHD46" s="12">
        <f>AHD37+AHD33</f>
        <v>2014</v>
      </c>
      <c r="AHE46" s="7"/>
      <c r="AHF46" s="49">
        <f>AHF37+AHF33</f>
        <v>2058</v>
      </c>
      <c r="AHG46" s="12">
        <f>AHG37+AHG33</f>
        <v>2018</v>
      </c>
      <c r="AHH46" s="7"/>
      <c r="AHI46" s="49">
        <f>AHI37+AHI33</f>
        <v>2057</v>
      </c>
      <c r="AHJ46" s="12">
        <f>AHJ37+AHJ33</f>
        <v>2017</v>
      </c>
      <c r="AHK46" s="7"/>
      <c r="AHL46" s="49">
        <f>AHL37+AHL33</f>
        <v>2042</v>
      </c>
      <c r="AHM46" s="12">
        <f>AHM37+AHM33</f>
        <v>2031</v>
      </c>
      <c r="AHN46" s="7"/>
      <c r="AHO46" s="16"/>
      <c r="AHP46" s="49">
        <f>AHP37+AHP33</f>
        <v>2041</v>
      </c>
      <c r="AHQ46" s="12">
        <f>AHQ37+AHQ33</f>
        <v>2019</v>
      </c>
      <c r="AHR46" s="7"/>
      <c r="AHS46" s="49">
        <f>AHS37+AHS33</f>
        <v>2026</v>
      </c>
      <c r="AHT46" s="12">
        <f>AHT37+AHT33</f>
        <v>2021</v>
      </c>
      <c r="AHU46" s="7"/>
      <c r="AHV46" s="49">
        <f>AHV37+AHV33</f>
        <v>2011</v>
      </c>
      <c r="AHW46" s="12">
        <f>AHW37+AHW33</f>
        <v>2005</v>
      </c>
      <c r="AHX46" s="7"/>
      <c r="AHY46" s="49">
        <f>AHY37+AHY33</f>
        <v>1996</v>
      </c>
      <c r="AHZ46" s="12">
        <f>AHZ37+AHZ33</f>
        <v>2011</v>
      </c>
      <c r="AIA46" s="7"/>
      <c r="AIB46" s="49">
        <f>AIB37+AIB33</f>
        <v>1981</v>
      </c>
      <c r="AIC46" s="12">
        <f>AIC37+AIC33</f>
        <v>2014</v>
      </c>
      <c r="AID46" s="7"/>
      <c r="AIE46" s="16"/>
      <c r="AIF46" s="16"/>
      <c r="AIG46" s="49">
        <f>AIG37+AIG33</f>
        <v>1977</v>
      </c>
      <c r="AIH46" s="12">
        <f>AIH37+AIH33</f>
        <v>1979</v>
      </c>
      <c r="AII46" s="7"/>
      <c r="AIJ46" s="49">
        <f>AIJ37+AIJ33</f>
        <v>1973</v>
      </c>
      <c r="AIK46" s="12">
        <f>AIK37+AIK33</f>
        <v>1933</v>
      </c>
      <c r="AIL46" s="7"/>
      <c r="AIM46" s="49">
        <f>AIM37+AIM33</f>
        <v>1969</v>
      </c>
      <c r="AIN46" s="12">
        <f>AIN37+AIN33</f>
        <v>1917</v>
      </c>
      <c r="AIO46" s="7"/>
      <c r="AIP46" s="49">
        <f>AIP37+AIP33</f>
        <v>1965</v>
      </c>
      <c r="AIQ46" s="12">
        <f>AIQ37+AIQ33</f>
        <v>1903</v>
      </c>
      <c r="AIR46" s="7"/>
      <c r="AIS46" s="16"/>
      <c r="AIT46" s="49">
        <f>AIT37+AIT33</f>
        <v>1964</v>
      </c>
      <c r="AIU46" s="12">
        <f>AIU37+AIU33</f>
        <v>1894</v>
      </c>
      <c r="AIV46" s="7"/>
      <c r="AIW46" s="49">
        <f>AIW37+AIW33</f>
        <v>1949</v>
      </c>
      <c r="AIX46" s="12">
        <f>AIX37+AIX33</f>
        <v>1885</v>
      </c>
      <c r="AIY46" s="7"/>
      <c r="AIZ46" s="49">
        <f>AIZ37+AIZ33</f>
        <v>1948</v>
      </c>
      <c r="AJA46" s="12">
        <f>AJA37+AJA33</f>
        <v>1886</v>
      </c>
      <c r="AJB46" s="7"/>
      <c r="AJC46" s="49">
        <f>AJC37+AJC33</f>
        <v>1947</v>
      </c>
      <c r="AJD46" s="12">
        <f>AJD37+AJD33</f>
        <v>1887</v>
      </c>
      <c r="AJE46" s="7"/>
      <c r="AJF46" s="49">
        <f>AJF37+AJF33</f>
        <v>1946</v>
      </c>
      <c r="AJG46" s="12">
        <f>AJG37+AJG33</f>
        <v>1887</v>
      </c>
      <c r="AJH46" s="7"/>
      <c r="AJI46" s="49">
        <f>AJI37+AJI33</f>
        <v>1945</v>
      </c>
      <c r="AJJ46" s="12">
        <f>AJJ37+AJJ33</f>
        <v>1912</v>
      </c>
      <c r="AJK46" s="7"/>
      <c r="AJL46" s="49">
        <f>AJL37+AJL33</f>
        <v>1944</v>
      </c>
      <c r="AJM46" s="12">
        <f>AJM37+AJM33</f>
        <v>1923</v>
      </c>
      <c r="AJN46" s="7"/>
      <c r="AJO46" s="49">
        <f>AJO37+AJO33</f>
        <v>1943</v>
      </c>
      <c r="AJP46" s="12">
        <f>AJP37+AJP33</f>
        <v>1942</v>
      </c>
      <c r="AJQ46" s="7"/>
      <c r="AJR46" s="16"/>
      <c r="AJS46" s="49">
        <f>AJS37+AJS33</f>
        <v>1942</v>
      </c>
      <c r="AJT46" s="12">
        <f>AJT37+AJT33</f>
        <v>1962</v>
      </c>
      <c r="AJU46" s="7"/>
      <c r="AJV46" s="49">
        <f>AJV37+AJV33</f>
        <v>1941</v>
      </c>
      <c r="AJW46" s="12">
        <f>AJW37+AJW33</f>
        <v>1987</v>
      </c>
      <c r="AJX46" s="7"/>
      <c r="AJY46" s="49">
        <f>AJY37+AJY33</f>
        <v>1940</v>
      </c>
      <c r="AJZ46" s="12">
        <f>AJZ37+AJZ33</f>
        <v>1994</v>
      </c>
      <c r="AKA46" s="7"/>
      <c r="AKB46" s="49">
        <f>AKB37+AKB33</f>
        <v>1939</v>
      </c>
      <c r="AKC46" s="12">
        <f>AKC37+AKC33</f>
        <v>2000</v>
      </c>
      <c r="AKD46" s="7"/>
      <c r="AKE46" s="49">
        <f>AKE37+AKE33</f>
        <v>1938</v>
      </c>
      <c r="AKF46" s="12">
        <f>AKF37+AKF33</f>
        <v>1994</v>
      </c>
      <c r="AKG46" s="7"/>
      <c r="AKH46" s="49">
        <f>AKH37+AKH33</f>
        <v>1967</v>
      </c>
      <c r="AKI46" s="12">
        <f>AKI37+AKI33</f>
        <v>1998</v>
      </c>
      <c r="AKJ46" s="7"/>
      <c r="AKK46" s="16"/>
      <c r="AKL46" s="49">
        <f>AKL37+AKL33</f>
        <v>1966</v>
      </c>
      <c r="AKM46" s="12">
        <f>AKM37+AKM33</f>
        <v>2002</v>
      </c>
      <c r="AKN46" s="7"/>
      <c r="AKO46" s="49">
        <f>AKO37+AKO33</f>
        <v>1965</v>
      </c>
      <c r="AKP46" s="12">
        <f>AKP37+AKP33</f>
        <v>1997</v>
      </c>
      <c r="AKQ46" s="7"/>
      <c r="AKR46" s="49">
        <f>AKR37+AKR33</f>
        <v>1964</v>
      </c>
      <c r="AKS46" s="12">
        <f>AKS37+AKS33</f>
        <v>1989</v>
      </c>
      <c r="AKT46" s="7"/>
      <c r="AKU46" s="49">
        <f>AKU37+AKU33</f>
        <v>1963</v>
      </c>
      <c r="AKV46" s="12">
        <f>AKV37+AKV33</f>
        <v>2012</v>
      </c>
      <c r="AKW46" s="7"/>
      <c r="AKX46" s="49">
        <f>AKX37+AKX33</f>
        <v>1962</v>
      </c>
      <c r="AKY46" s="12">
        <f>AKY37+AKY33</f>
        <v>2023</v>
      </c>
      <c r="AKZ46" s="7"/>
      <c r="ALA46" s="49">
        <f>ALA37+ALA33</f>
        <v>1971</v>
      </c>
      <c r="ALB46" s="12">
        <f>ALB37+ALB33</f>
        <v>2060</v>
      </c>
      <c r="ALC46" s="7"/>
      <c r="ALD46" s="16"/>
      <c r="ALE46" s="49">
        <f>ALE37+ALE33</f>
        <v>1980</v>
      </c>
      <c r="ALF46" s="12">
        <f>ALF37+ALF33</f>
        <v>2060</v>
      </c>
      <c r="ALG46" s="7"/>
      <c r="ALH46" s="49">
        <f>ALH37+ALH33</f>
        <v>1989</v>
      </c>
      <c r="ALI46" s="12">
        <f>ALI37+ALI33</f>
        <v>2059</v>
      </c>
      <c r="ALJ46" s="7"/>
      <c r="ALK46" s="49">
        <f>ALK37+ALK33</f>
        <v>1998</v>
      </c>
      <c r="ALL46" s="12">
        <f>ALL37+ALL33</f>
        <v>2046</v>
      </c>
      <c r="ALM46" s="7"/>
      <c r="ALN46" s="49">
        <f>ALN37+ALN33</f>
        <v>2004</v>
      </c>
      <c r="ALO46" s="12">
        <f>ALO37+ALO33</f>
        <v>2065</v>
      </c>
      <c r="ALP46" s="7"/>
      <c r="ALQ46" s="49">
        <f>ALQ37+ALQ33</f>
        <v>2014</v>
      </c>
      <c r="ALR46" s="12">
        <f>ALR37+ALR33</f>
        <v>2076</v>
      </c>
      <c r="ALS46" s="7"/>
      <c r="ALT46" s="49">
        <f>ALT37+ALT33</f>
        <v>2024</v>
      </c>
      <c r="ALU46" s="12">
        <f>ALU37+ALU33</f>
        <v>2114</v>
      </c>
      <c r="ALV46" s="7"/>
      <c r="ALW46" s="16"/>
      <c r="ALX46" s="49">
        <f>ALX37+ALX33</f>
        <v>2034</v>
      </c>
      <c r="ALY46" s="12">
        <f>ALY37+ALY33</f>
        <v>2129</v>
      </c>
      <c r="ALZ46" s="7"/>
      <c r="AMA46" s="49">
        <f>AMA37+AMA33</f>
        <v>2044</v>
      </c>
      <c r="AMB46" s="12">
        <f>AMB37+AMB33</f>
        <v>2143</v>
      </c>
      <c r="AMC46" s="7"/>
      <c r="AMD46" s="49">
        <f>AMD37+AMD33</f>
        <v>2043</v>
      </c>
      <c r="AME46" s="12">
        <f>AME37+AME33</f>
        <v>2138</v>
      </c>
      <c r="AMF46" s="7"/>
      <c r="AMG46" s="49">
        <f>AMG37+AMG33</f>
        <v>2042</v>
      </c>
      <c r="AMH46" s="12">
        <f>AMH37+AMH33</f>
        <v>2135</v>
      </c>
      <c r="AMI46" s="7"/>
      <c r="AMJ46" s="49">
        <f>AMJ37+AMJ33</f>
        <v>2041</v>
      </c>
      <c r="AMK46" s="12">
        <f>AMK37+AMK33</f>
        <v>2136</v>
      </c>
      <c r="AML46" s="7"/>
      <c r="AMM46" s="49">
        <f>AMM37+AMM33</f>
        <v>2040</v>
      </c>
      <c r="AMN46" s="12">
        <f>AMN37+AMN33</f>
        <v>2131</v>
      </c>
      <c r="AMO46" s="7"/>
      <c r="AMP46" s="16"/>
      <c r="AMQ46" s="49">
        <f>AMQ37+AMQ33</f>
        <v>2050</v>
      </c>
      <c r="AMR46" s="12">
        <f>AMR37+AMR33</f>
        <v>2130</v>
      </c>
      <c r="AMS46" s="7"/>
      <c r="AMT46" s="49">
        <f>AMT37+AMT33</f>
        <v>2059</v>
      </c>
      <c r="AMU46" s="12">
        <f>AMU37+AMU33</f>
        <v>2117</v>
      </c>
      <c r="AMV46" s="7"/>
      <c r="AMW46" s="49">
        <f>AMW37+AMW33</f>
        <v>2068</v>
      </c>
      <c r="AMX46" s="12">
        <f>AMX37+AMX33</f>
        <v>2114</v>
      </c>
      <c r="AMY46" s="7"/>
      <c r="AMZ46" s="49">
        <f>AMZ37+AMZ33</f>
        <v>2077</v>
      </c>
      <c r="ANA46" s="12">
        <f>ANA37+ANA33</f>
        <v>2119</v>
      </c>
      <c r="ANB46" s="7"/>
      <c r="ANC46" s="49">
        <f>ANC37+ANC33</f>
        <v>2093</v>
      </c>
      <c r="AND46" s="12">
        <f>AND37+AND33</f>
        <v>2115</v>
      </c>
      <c r="ANE46" s="7"/>
      <c r="ANF46" s="49">
        <f>ANF37+ANF33</f>
        <v>2109</v>
      </c>
      <c r="ANG46" s="12">
        <f>ANG37+ANG33</f>
        <v>2116</v>
      </c>
      <c r="ANH46" s="7"/>
      <c r="ANI46" s="16"/>
      <c r="ANJ46" s="49">
        <f>ANJ37+ANJ33</f>
        <v>2099</v>
      </c>
      <c r="ANK46" s="12">
        <f>ANK37+ANK33</f>
        <v>2114</v>
      </c>
      <c r="ANL46" s="7"/>
      <c r="ANM46" s="49">
        <f>ANM37+ANM33</f>
        <v>2115</v>
      </c>
      <c r="ANN46" s="12">
        <f>ANN37+ANN33</f>
        <v>2107</v>
      </c>
      <c r="ANO46" s="7"/>
      <c r="ANP46" s="49">
        <f>ANP37+ANP33</f>
        <v>2124</v>
      </c>
      <c r="ANQ46" s="12">
        <f>ANQ37+ANQ33</f>
        <v>2115</v>
      </c>
      <c r="ANR46" s="7"/>
      <c r="ANS46" s="16"/>
      <c r="ANT46" s="49">
        <f>ANT37+ANT33</f>
        <v>2114</v>
      </c>
      <c r="ANU46" s="12">
        <f>ANU37+ANU33</f>
        <v>2114</v>
      </c>
      <c r="ANV46" s="7"/>
      <c r="ANW46" s="49">
        <f>ANW37+ANW33</f>
        <v>2130</v>
      </c>
      <c r="ANX46" s="12">
        <f>ANX37+ANX33</f>
        <v>2134</v>
      </c>
      <c r="ANY46" s="7"/>
      <c r="ANZ46" s="49">
        <f>ANZ37+ANZ33</f>
        <v>2146</v>
      </c>
      <c r="AOA46" s="12">
        <f>AOA37+AOA33</f>
        <v>2135</v>
      </c>
      <c r="AOB46" s="7"/>
      <c r="AOC46" s="49">
        <f>AOC37+AOC33</f>
        <v>2144</v>
      </c>
      <c r="AOD46" s="12">
        <f>AOD37+AOD33</f>
        <v>2138</v>
      </c>
      <c r="AOE46" s="7"/>
      <c r="AOF46" s="49">
        <f>AOF37+AOF33</f>
        <v>2142</v>
      </c>
      <c r="AOG46" s="12">
        <f>AOG37+AOG33</f>
        <v>2138</v>
      </c>
      <c r="AOH46" s="7"/>
      <c r="AOI46" s="49">
        <f>AOI37+AOI33</f>
        <v>2140</v>
      </c>
      <c r="AOJ46" s="12">
        <f>AOJ37+AOJ33</f>
        <v>2127</v>
      </c>
      <c r="AOK46" s="7"/>
      <c r="AOL46" s="49">
        <f>AOL37+AOL33</f>
        <v>2138</v>
      </c>
      <c r="AOM46" s="12">
        <f>AOM37+AOM33</f>
        <v>2130</v>
      </c>
      <c r="AON46" s="7"/>
      <c r="AOO46" s="49">
        <f>AOO37+AOO33</f>
        <v>2128</v>
      </c>
      <c r="AOP46" s="12">
        <f>AOP37+AOP33</f>
        <v>2120</v>
      </c>
      <c r="AOQ46" s="7"/>
      <c r="AOR46" s="49">
        <f>AOR37+AOR33</f>
        <v>2118</v>
      </c>
      <c r="AOS46" s="12">
        <f>AOS37+AOS33</f>
        <v>2124</v>
      </c>
      <c r="AOT46" s="7"/>
      <c r="AOU46" s="16"/>
      <c r="AOV46" s="49">
        <f>AOV37+AOV33</f>
        <v>2108</v>
      </c>
      <c r="AOW46" s="12">
        <f>AOW37+AOW33</f>
        <v>2124</v>
      </c>
      <c r="AOX46" s="7"/>
      <c r="AOY46" s="49">
        <f>AOY37+AOY33</f>
        <v>2098</v>
      </c>
      <c r="AOZ46" s="12">
        <f>AOZ37+AOZ33</f>
        <v>2116</v>
      </c>
      <c r="APA46" s="7"/>
      <c r="APB46" s="49">
        <f>APB37+APB33</f>
        <v>2088</v>
      </c>
      <c r="APC46" s="12">
        <f>APC37+APC33</f>
        <v>2112</v>
      </c>
      <c r="APD46" s="7"/>
      <c r="APE46" s="49">
        <f>APE37+APE33</f>
        <v>2078</v>
      </c>
      <c r="APF46" s="12">
        <f>APF37+APF33</f>
        <v>2109</v>
      </c>
      <c r="APG46" s="7"/>
      <c r="APH46" s="49">
        <f>APH37+APH33</f>
        <v>2068</v>
      </c>
      <c r="API46" s="12">
        <f>API37+API33</f>
        <v>2103</v>
      </c>
      <c r="APJ46" s="7"/>
      <c r="APK46" s="49">
        <f>APK37+APK33</f>
        <v>2053</v>
      </c>
      <c r="APL46" s="12">
        <f>APL37+APL33</f>
        <v>2099</v>
      </c>
      <c r="APM46" s="7"/>
      <c r="APN46" s="49">
        <f>APN37+APN33</f>
        <v>2053</v>
      </c>
      <c r="APO46" s="12">
        <f>APO37+APO33</f>
        <v>2096</v>
      </c>
      <c r="APP46" s="7"/>
      <c r="APQ46" s="14"/>
      <c r="APR46" s="14"/>
      <c r="APS46" s="14"/>
      <c r="APT46" s="14"/>
      <c r="APU46" s="49">
        <f>APU37+APU33</f>
        <v>2003</v>
      </c>
      <c r="APV46" s="12">
        <f>APV37+APV33</f>
        <v>2084</v>
      </c>
      <c r="APW46" s="7"/>
      <c r="APX46" s="49">
        <f>APX37+APX33</f>
        <v>1988</v>
      </c>
      <c r="APY46" s="12">
        <f>APY37+APY33</f>
        <v>2070</v>
      </c>
      <c r="APZ46" s="7"/>
      <c r="AQA46" s="16"/>
      <c r="AQB46" s="49">
        <f>AQB37+AQB33</f>
        <v>1968</v>
      </c>
      <c r="AQC46" s="12">
        <f>AQC37+AQC33</f>
        <v>2041</v>
      </c>
      <c r="AQD46" s="7"/>
      <c r="AQE46" s="49">
        <f>AQE37+AQE33</f>
        <v>1956</v>
      </c>
      <c r="AQF46" s="12">
        <f>AQF37+AQF33</f>
        <v>2019</v>
      </c>
      <c r="AQG46" s="7"/>
      <c r="AQH46" s="49">
        <f>AQH37+AQH33</f>
        <v>1944</v>
      </c>
      <c r="AQI46" s="12">
        <f>AQI37+AQI33</f>
        <v>2000</v>
      </c>
      <c r="AQJ46" s="7"/>
      <c r="AQK46" s="49">
        <f>AQK37+AQK33</f>
        <v>1932</v>
      </c>
      <c r="AQL46" s="12">
        <f>AQL37+AQL33</f>
        <v>1992</v>
      </c>
      <c r="AQM46" s="7"/>
      <c r="AQN46" s="49">
        <f>AQN37+AQN33</f>
        <v>1920</v>
      </c>
      <c r="AQO46" s="12">
        <f>AQO37+AQO33</f>
        <v>1920</v>
      </c>
      <c r="AQP46" s="7"/>
      <c r="AQQ46" s="49">
        <f>AQQ37+AQQ33</f>
        <v>1908</v>
      </c>
      <c r="AQR46" s="12">
        <f>AQR37+AQR33</f>
        <v>1898</v>
      </c>
      <c r="AQS46" s="7"/>
      <c r="AQT46" s="16"/>
      <c r="AQU46" s="49">
        <f>AQU37+AQU33</f>
        <v>1895</v>
      </c>
      <c r="AQV46" s="12">
        <f>AQV37+AQV33</f>
        <v>1878</v>
      </c>
      <c r="AQW46" s="7"/>
      <c r="AQX46" s="49">
        <f>AQX37+AQX33</f>
        <v>1855</v>
      </c>
      <c r="AQY46" s="12">
        <f>AQY37+AQY33</f>
        <v>1859</v>
      </c>
      <c r="AQZ46" s="7"/>
      <c r="ARA46" s="49">
        <f>ARA37+ARA33</f>
        <v>1834</v>
      </c>
      <c r="ARB46" s="12">
        <f>ARB37+ARB33</f>
        <v>1842</v>
      </c>
      <c r="ARC46" s="7"/>
      <c r="ARD46" s="49">
        <f>ARD37+ARD33</f>
        <v>1833</v>
      </c>
      <c r="ARE46" s="12">
        <f>ARE37+ARE33</f>
        <v>1834</v>
      </c>
      <c r="ARF46" s="7"/>
      <c r="ARG46" s="49">
        <f>ARG37+ARG33</f>
        <v>1830</v>
      </c>
      <c r="ARH46" s="12">
        <f>ARH37+ARH33</f>
        <v>1831</v>
      </c>
      <c r="ARI46" s="7"/>
      <c r="ARJ46" s="49">
        <f>ARJ37+ARJ33</f>
        <v>1834</v>
      </c>
      <c r="ARK46" s="12">
        <f>ARK37+ARK33</f>
        <v>1820</v>
      </c>
      <c r="ARL46" s="7"/>
      <c r="ARM46" s="16"/>
      <c r="ARN46" s="49">
        <f>ARN37+ARN33</f>
        <v>1838</v>
      </c>
      <c r="ARO46" s="12">
        <f>ARO37+ARO33</f>
        <v>1825</v>
      </c>
      <c r="ARP46" s="7"/>
      <c r="ARQ46" s="49">
        <f>ARQ37+ARQ33</f>
        <v>1832</v>
      </c>
      <c r="ARR46" s="12">
        <f>ARR37+ARR33</f>
        <v>1802</v>
      </c>
      <c r="ARS46" s="7"/>
      <c r="ART46" s="49">
        <f>ART37+ART33</f>
        <v>1843</v>
      </c>
      <c r="ARU46" s="12">
        <f>ARU37+ARU33</f>
        <v>1790</v>
      </c>
      <c r="ARV46" s="7"/>
      <c r="ARW46" s="49">
        <f>ARW37+ARW33</f>
        <v>1839</v>
      </c>
      <c r="ARX46" s="12">
        <f>ARX37+ARX33</f>
        <v>1768</v>
      </c>
      <c r="ARY46" s="7"/>
      <c r="ARZ46" s="49">
        <f>ARZ37+ARZ33</f>
        <v>1841</v>
      </c>
      <c r="ASA46" s="12">
        <f>ASA37+ASA33</f>
        <v>1769</v>
      </c>
      <c r="ASB46" s="7"/>
      <c r="ASC46" s="49">
        <f>ASC37+ASC33</f>
        <v>1842</v>
      </c>
      <c r="ASD46" s="12">
        <f>ASD37+ASD33</f>
        <v>1768</v>
      </c>
      <c r="ASE46" s="7"/>
      <c r="ASF46" s="16"/>
      <c r="ASG46" s="49">
        <f>ASG37+ASG33</f>
        <v>1838</v>
      </c>
      <c r="ASH46" s="12">
        <f>ASH37+ASH33</f>
        <v>1763</v>
      </c>
      <c r="ASI46" s="7"/>
      <c r="ASJ46" s="49">
        <f>ASJ37+ASJ33</f>
        <v>1846</v>
      </c>
      <c r="ASK46" s="12">
        <f>ASK37+ASK33</f>
        <v>1803</v>
      </c>
      <c r="ASL46" s="7"/>
      <c r="ASM46" s="49">
        <f>ASM37+ASM33</f>
        <v>1850</v>
      </c>
      <c r="ASN46" s="12">
        <f>ASN37+ASN33</f>
        <v>1800</v>
      </c>
      <c r="ASO46" s="7"/>
      <c r="ASP46" s="49">
        <f>ASP37+ASP33</f>
        <v>1854</v>
      </c>
      <c r="ASQ46" s="12">
        <f>ASQ37+ASQ33</f>
        <v>1815</v>
      </c>
      <c r="ASR46" s="7"/>
      <c r="ASS46" s="49">
        <f>ASS37+ASS33</f>
        <v>1858</v>
      </c>
      <c r="AST46" s="12">
        <f>AST37+AST33</f>
        <v>1820</v>
      </c>
      <c r="ASU46" s="7"/>
      <c r="ASV46" s="49">
        <f>ASV37+ASV33</f>
        <v>1862</v>
      </c>
      <c r="ASW46" s="12">
        <f>ASW37+ASW33</f>
        <v>1832</v>
      </c>
      <c r="ASX46" s="7"/>
      <c r="ASY46" s="16"/>
      <c r="ASZ46" s="49">
        <f>ASZ37+ASZ33</f>
        <v>1860</v>
      </c>
      <c r="ATA46" s="12">
        <f>ATA37+ATA33</f>
        <v>1829</v>
      </c>
      <c r="ATB46" s="7"/>
      <c r="ATC46" s="49">
        <f>ATC37+ATC33</f>
        <v>1845</v>
      </c>
      <c r="ATD46" s="12">
        <f>ATD37+ATD33</f>
        <v>1822</v>
      </c>
      <c r="ATE46" s="7"/>
      <c r="ATF46" s="49">
        <f>ATF37+ATF33</f>
        <v>1830</v>
      </c>
      <c r="ATG46" s="12">
        <f>ATG37+ATG33</f>
        <v>1810</v>
      </c>
      <c r="ATH46" s="7"/>
      <c r="ATI46" s="49">
        <f>ATI37+ATI33</f>
        <v>1815</v>
      </c>
      <c r="ATJ46" s="12">
        <f>ATJ37+ATJ33</f>
        <v>1798</v>
      </c>
      <c r="ATK46" s="7"/>
      <c r="ATL46" s="49">
        <f>ATL37+ATL33</f>
        <v>1801</v>
      </c>
      <c r="ATM46" s="12">
        <f>ATM37+ATM33</f>
        <v>1803</v>
      </c>
      <c r="ATN46" s="7"/>
      <c r="ATO46" s="49">
        <f>ATO37+ATO33</f>
        <v>1787</v>
      </c>
      <c r="ATP46" s="12">
        <f>ATP37+ATP33</f>
        <v>1789</v>
      </c>
      <c r="ATQ46" s="7"/>
      <c r="ATR46" s="16"/>
      <c r="ATS46" s="49">
        <f>ATS37+ATS33</f>
        <v>1785</v>
      </c>
      <c r="ATT46" s="12">
        <f>ATT37+ATT33</f>
        <v>1778</v>
      </c>
      <c r="ATU46" s="7"/>
      <c r="ATV46" s="49">
        <f>ATV37+ATV33</f>
        <v>1771</v>
      </c>
      <c r="ATW46" s="12">
        <f>ATW37+ATW33</f>
        <v>1762</v>
      </c>
      <c r="ATX46" s="7"/>
      <c r="ATY46" s="49">
        <f>ATY37+ATY33</f>
        <v>1762</v>
      </c>
      <c r="ATZ46" s="12">
        <f>ATZ37+ATZ33</f>
        <v>1765</v>
      </c>
      <c r="AUA46" s="7"/>
      <c r="AUB46" s="49">
        <f>AUB37+AUB33</f>
        <v>1753</v>
      </c>
      <c r="AUC46" s="12">
        <f>AUC37+AUC33</f>
        <v>1773</v>
      </c>
      <c r="AUD46" s="7"/>
      <c r="AUE46" s="49">
        <f>AUE37+AUE33</f>
        <v>1749</v>
      </c>
      <c r="AUF46" s="12">
        <f>AUF37+AUF33</f>
        <v>1756</v>
      </c>
      <c r="AUG46" s="7"/>
      <c r="AUH46" s="49">
        <f>AUH37+AUH33</f>
        <v>1742</v>
      </c>
      <c r="AUI46" s="12">
        <f>AUI37+AUI33</f>
        <v>1761</v>
      </c>
      <c r="AUJ46" s="7"/>
      <c r="AUK46" s="16"/>
      <c r="AUL46" s="49">
        <f>AUL37+AUL33</f>
        <v>1756</v>
      </c>
      <c r="AUM46" s="12">
        <f>AUM37+AUM33</f>
        <v>1753</v>
      </c>
      <c r="AUN46" s="7"/>
      <c r="AUO46" s="49">
        <f>AUO37+AUO33</f>
        <v>1749</v>
      </c>
      <c r="AUP46" s="12">
        <f>AUP37+AUP33</f>
        <v>1745</v>
      </c>
      <c r="AUQ46" s="7"/>
      <c r="AUR46" s="49">
        <f>AUR37+AUR33</f>
        <v>1742</v>
      </c>
      <c r="AUS46" s="12">
        <f>AUS37+AUS33</f>
        <v>1736</v>
      </c>
      <c r="AUT46" s="7"/>
      <c r="AUU46" s="49">
        <f>AUU37+AUU33</f>
        <v>1739</v>
      </c>
      <c r="AUV46" s="12">
        <f>AUV37+AUV33</f>
        <v>1723</v>
      </c>
      <c r="AUW46" s="7"/>
      <c r="AUX46" s="49">
        <f>AUX37+AUX33</f>
        <v>1743</v>
      </c>
      <c r="AUY46" s="12">
        <f>AUY37+AUY33</f>
        <v>1717</v>
      </c>
      <c r="AUZ46" s="7"/>
      <c r="AVA46" s="49">
        <f>AVA37+AVA33</f>
        <v>1741</v>
      </c>
      <c r="AVB46" s="12">
        <f>AVB37+AVB33</f>
        <v>1719</v>
      </c>
      <c r="AVC46" s="7"/>
      <c r="AVD46" s="16"/>
      <c r="AVE46" s="49">
        <f>AVE37+AVE33</f>
        <v>1743</v>
      </c>
      <c r="AVF46" s="12">
        <f>AVF37+AVF33</f>
        <v>1719</v>
      </c>
      <c r="AVG46" s="7"/>
      <c r="AVH46" s="49">
        <f>AVH37+AVH33</f>
        <v>1745</v>
      </c>
      <c r="AVI46" s="12">
        <f>AVI37+AVI33</f>
        <v>1713</v>
      </c>
      <c r="AVJ46" s="7"/>
      <c r="AVK46" s="49">
        <f>AVK37+AVK33</f>
        <v>1747</v>
      </c>
      <c r="AVL46" s="12">
        <f>AVL37+AVL33</f>
        <v>1727</v>
      </c>
      <c r="AVM46" s="7"/>
      <c r="AVN46" s="49">
        <f>AVN37+AVN33</f>
        <v>1758</v>
      </c>
      <c r="AVO46" s="12">
        <f>AVO37+AVO33</f>
        <v>1750</v>
      </c>
      <c r="AVP46" s="7"/>
      <c r="AVQ46" s="49">
        <f>AVQ37+AVQ33</f>
        <v>1760</v>
      </c>
      <c r="AVR46" s="12">
        <f>AVR37+AVR33</f>
        <v>1756</v>
      </c>
      <c r="AVS46" s="7"/>
      <c r="AVT46" s="49">
        <f>AVT37+AVT33</f>
        <v>1758</v>
      </c>
      <c r="AVU46" s="12">
        <f>AVU37+AVU33</f>
        <v>1763</v>
      </c>
      <c r="AVV46" s="7"/>
      <c r="AVW46" s="16"/>
      <c r="AVX46" s="49">
        <f>AVX37+AVX33</f>
        <v>1753</v>
      </c>
      <c r="AVY46" s="12">
        <f>AVY37+AVY33</f>
        <v>1769</v>
      </c>
      <c r="AVZ46" s="7"/>
      <c r="AWA46" s="49">
        <f>AWA37+AWA33</f>
        <v>1761</v>
      </c>
      <c r="AWB46" s="12">
        <f>AWB37+AWB33</f>
        <v>1775</v>
      </c>
      <c r="AWC46" s="7"/>
      <c r="AWD46" s="49">
        <f>AWD37+AWD33</f>
        <v>1766</v>
      </c>
      <c r="AWE46" s="12">
        <f>AWE37+AWE33</f>
        <v>1779</v>
      </c>
      <c r="AWF46" s="7"/>
      <c r="AWG46" s="49">
        <f>AWG37+AWG33</f>
        <v>1765</v>
      </c>
      <c r="AWH46" s="12">
        <f>AWH37+AWH33</f>
        <v>1785</v>
      </c>
      <c r="AWI46" s="7"/>
      <c r="AWJ46" s="54"/>
      <c r="AWK46" s="54"/>
      <c r="AWL46" s="16"/>
      <c r="AWM46" s="54"/>
      <c r="AWN46" s="54"/>
      <c r="AWO46" s="54"/>
      <c r="AWP46" s="54"/>
      <c r="AWQ46" s="54"/>
      <c r="AWR46" s="54"/>
      <c r="AWS46" s="16"/>
      <c r="AWT46" s="54"/>
      <c r="AWU46" s="54"/>
      <c r="AWV46" s="54"/>
      <c r="AWW46" s="54"/>
      <c r="AWX46" s="54"/>
      <c r="AWY46" s="54"/>
      <c r="AWZ46" s="16"/>
      <c r="AXA46" s="54"/>
      <c r="AXB46" s="54"/>
      <c r="AXC46" s="54"/>
      <c r="AXD46" s="54"/>
      <c r="AXE46" s="54"/>
      <c r="AXF46" s="54"/>
      <c r="AXG46" s="16"/>
      <c r="AXH46" s="54"/>
      <c r="AXI46" s="54"/>
      <c r="AXJ46" s="54"/>
      <c r="AXK46" s="54"/>
      <c r="AXL46" s="54"/>
      <c r="AXM46" s="54"/>
      <c r="AXN46" s="16"/>
      <c r="AXO46" s="54"/>
      <c r="AXP46" s="54"/>
      <c r="AXQ46" s="54"/>
      <c r="AXR46" s="54"/>
      <c r="AXS46" s="54"/>
      <c r="AXT46" s="54"/>
      <c r="AXU46" s="16"/>
      <c r="AXV46" s="54"/>
      <c r="AXW46" s="54"/>
      <c r="AXX46" s="54"/>
      <c r="AXY46" s="54"/>
      <c r="AXZ46" s="54"/>
      <c r="AYA46" s="54"/>
      <c r="AYB46" s="16"/>
      <c r="AYC46" s="54"/>
      <c r="AYD46" s="54"/>
      <c r="AYE46" s="54"/>
      <c r="AYF46" s="54"/>
      <c r="AYG46" s="54"/>
      <c r="AYH46" s="54"/>
      <c r="AYI46" s="16"/>
      <c r="AYJ46" s="54"/>
      <c r="AYK46" s="54"/>
      <c r="AYL46" s="54"/>
      <c r="AYM46" s="54"/>
      <c r="AYN46" s="54"/>
      <c r="AYO46" s="54"/>
      <c r="AYP46" s="16"/>
      <c r="AYQ46" s="54"/>
      <c r="AYR46" s="54"/>
      <c r="AYS46" s="54"/>
      <c r="AYT46" s="54"/>
      <c r="AYU46" s="54"/>
      <c r="AYV46" s="54"/>
      <c r="AYW46" s="16"/>
      <c r="AYX46" s="54"/>
      <c r="AYY46" s="54"/>
      <c r="AYZ46" s="54"/>
      <c r="AZA46" s="54"/>
      <c r="AZB46" s="54"/>
      <c r="AZC46" s="54"/>
      <c r="AZD46" s="16"/>
      <c r="AZE46" s="54"/>
      <c r="AZF46" s="54"/>
      <c r="AZG46" s="54"/>
      <c r="AZH46" s="54"/>
      <c r="AZI46" s="54"/>
      <c r="AZJ46" s="54"/>
      <c r="AZK46" s="16"/>
      <c r="AZL46" s="54"/>
      <c r="AZM46" s="54"/>
      <c r="AZN46" s="54"/>
      <c r="AZO46" s="54"/>
      <c r="AZP46" s="54"/>
      <c r="AZQ46" s="54"/>
      <c r="AZR46" s="16"/>
      <c r="AZS46" s="54"/>
      <c r="AZT46" s="54"/>
      <c r="AZU46" s="54"/>
      <c r="AZV46" s="54"/>
      <c r="AZW46" s="54"/>
      <c r="AZX46" s="54"/>
      <c r="AZY46" s="16"/>
      <c r="AZZ46" s="54"/>
      <c r="BAA46" s="54"/>
      <c r="BAB46" s="54"/>
      <c r="BAC46" s="54"/>
      <c r="BAD46" s="54"/>
      <c r="BAE46" s="54"/>
      <c r="BAF46" s="16"/>
      <c r="BAG46" s="54"/>
      <c r="BAH46" s="54"/>
      <c r="BAI46" s="54"/>
      <c r="BAJ46" s="54"/>
      <c r="BAK46" s="54"/>
      <c r="BAL46" s="54"/>
      <c r="BAM46" s="16"/>
      <c r="BAN46" s="54"/>
      <c r="BAO46" s="54"/>
      <c r="BAP46" s="54"/>
      <c r="BAQ46" s="54"/>
      <c r="BAR46" s="54"/>
      <c r="BAS46" s="54"/>
      <c r="BAT46" s="16"/>
    </row>
    <row r="47" spans="1:1398">
      <c r="A47" t="s">
        <v>911</v>
      </c>
      <c r="B47" t="s">
        <v>913</v>
      </c>
      <c r="D47" s="10" t="s">
        <v>19</v>
      </c>
      <c r="E47" s="7"/>
      <c r="F47" s="49">
        <v>20</v>
      </c>
      <c r="G47" s="12">
        <v>14</v>
      </c>
      <c r="H47" s="7"/>
      <c r="I47" s="16"/>
      <c r="J47" s="49">
        <f>J27-F27</f>
        <v>20</v>
      </c>
      <c r="K47" s="12">
        <f>K27-G27</f>
        <v>9</v>
      </c>
      <c r="L47" s="7"/>
      <c r="M47" s="49">
        <f>M27-J27</f>
        <v>30</v>
      </c>
      <c r="N47" s="12">
        <f>N27-K27</f>
        <v>10</v>
      </c>
      <c r="O47" s="7"/>
      <c r="P47" s="49">
        <f>P27-M27</f>
        <v>20</v>
      </c>
      <c r="Q47" s="12">
        <f>Q27-N27</f>
        <v>12</v>
      </c>
      <c r="R47" s="7"/>
      <c r="S47" s="49">
        <f>S27-P27</f>
        <v>20</v>
      </c>
      <c r="T47" s="12">
        <f>T27-Q27</f>
        <v>11</v>
      </c>
      <c r="U47" s="7"/>
      <c r="V47" s="49">
        <f>V27-S27</f>
        <v>20</v>
      </c>
      <c r="W47" s="12">
        <f>W27-T27</f>
        <v>12</v>
      </c>
      <c r="X47" s="7"/>
      <c r="Y47" s="49">
        <f>Y27-V27</f>
        <v>20</v>
      </c>
      <c r="Z47" s="12">
        <f>Z27-W27</f>
        <v>17</v>
      </c>
      <c r="AA47" s="7"/>
      <c r="AB47" s="16"/>
      <c r="AC47" s="49">
        <f>AC27-Y27</f>
        <v>20</v>
      </c>
      <c r="AD47" s="12">
        <f>AD27-Z27</f>
        <v>4</v>
      </c>
      <c r="AE47" s="7"/>
      <c r="AF47" s="49">
        <f>AF27-AC27</f>
        <v>20</v>
      </c>
      <c r="AG47" s="12">
        <f>AG27-AD27</f>
        <v>20</v>
      </c>
      <c r="AH47" s="7"/>
      <c r="AI47" s="49">
        <f>AI27-AF27</f>
        <v>20</v>
      </c>
      <c r="AJ47" s="12">
        <f>AJ27-AG27</f>
        <v>6</v>
      </c>
      <c r="AK47" s="7"/>
      <c r="AL47" s="49">
        <f>AL27-AI27</f>
        <v>20</v>
      </c>
      <c r="AM47" s="12">
        <f>AM27-AJ27</f>
        <v>14</v>
      </c>
      <c r="AN47" s="7"/>
      <c r="AO47" s="49">
        <f>AO27-AL27</f>
        <v>20</v>
      </c>
      <c r="AP47" s="12">
        <f>AP27-AM27</f>
        <v>6</v>
      </c>
      <c r="AQ47" s="7"/>
      <c r="AR47" s="49">
        <f>AR27-AO27</f>
        <v>20</v>
      </c>
      <c r="AS47" s="12">
        <f>AS27-AP27</f>
        <v>2</v>
      </c>
      <c r="AT47" s="7"/>
      <c r="AU47" s="16"/>
      <c r="AV47" s="49">
        <f>AV27-AR27</f>
        <v>20</v>
      </c>
      <c r="AW47" s="12">
        <f>AW27-AS27</f>
        <v>9</v>
      </c>
      <c r="AX47" s="7"/>
      <c r="AY47" s="49">
        <f>AY27-AV27</f>
        <v>20</v>
      </c>
      <c r="AZ47" s="12">
        <f>AZ27-AW27</f>
        <v>2</v>
      </c>
      <c r="BA47" s="7"/>
      <c r="BB47" s="49">
        <f>BB27-AY27</f>
        <v>20</v>
      </c>
      <c r="BC47" s="12">
        <f>BC27-AZ27</f>
        <v>19</v>
      </c>
      <c r="BD47" s="7"/>
      <c r="BE47" s="49">
        <f>BE27-BB27</f>
        <v>20</v>
      </c>
      <c r="BF47" s="12">
        <f>BF27-BC27</f>
        <v>2</v>
      </c>
      <c r="BG47" s="7"/>
      <c r="BH47" s="49">
        <f>BH27-BE27</f>
        <v>20</v>
      </c>
      <c r="BI47" s="12">
        <f>BI27-BF27</f>
        <v>8</v>
      </c>
      <c r="BJ47" s="7"/>
      <c r="BK47" s="49">
        <f>BK27-BH27</f>
        <v>20</v>
      </c>
      <c r="BL47" s="12">
        <f>BL27-BI27</f>
        <v>3</v>
      </c>
      <c r="BM47" s="7"/>
      <c r="BN47" s="16"/>
      <c r="BO47" s="49">
        <f>BO27-BK27</f>
        <v>20</v>
      </c>
      <c r="BP47" s="12">
        <f>BP27-BL27</f>
        <v>15</v>
      </c>
      <c r="BQ47" s="7"/>
      <c r="BR47" s="49">
        <f>BR27-BO27</f>
        <v>20</v>
      </c>
      <c r="BS47" s="12">
        <f>BS27-BP27</f>
        <v>1</v>
      </c>
      <c r="BT47" s="7"/>
      <c r="BU47" s="49">
        <f>BU27-BR27</f>
        <v>0</v>
      </c>
      <c r="BV47" s="12">
        <f>BV27-BS27</f>
        <v>7</v>
      </c>
      <c r="BW47" s="7"/>
      <c r="BX47" s="49">
        <f>BX27-BU27</f>
        <v>0</v>
      </c>
      <c r="BY47" s="12">
        <f>BY27-BV27</f>
        <v>9</v>
      </c>
      <c r="BZ47" s="7"/>
      <c r="CA47" s="49">
        <f>CA27-BX27</f>
        <v>0</v>
      </c>
      <c r="CB47" s="12">
        <f>CB27-BY27</f>
        <v>13</v>
      </c>
      <c r="CC47" s="7"/>
      <c r="CD47" s="49">
        <f>CD27-CA27</f>
        <v>0</v>
      </c>
      <c r="CE47" s="12">
        <f>CE27-CB27</f>
        <v>7</v>
      </c>
      <c r="CF47" s="7"/>
      <c r="CG47" s="16"/>
      <c r="CH47" s="16"/>
      <c r="CI47" s="49">
        <v>20</v>
      </c>
      <c r="CJ47" s="12">
        <f>CJ27-CE27</f>
        <v>5</v>
      </c>
      <c r="CK47" s="7"/>
      <c r="CL47" s="16"/>
      <c r="CM47" s="49">
        <f>CM27-CI27</f>
        <v>20</v>
      </c>
      <c r="CN47" s="12">
        <f>CN27-CJ27</f>
        <v>6</v>
      </c>
      <c r="CO47" s="7"/>
      <c r="CP47" s="49">
        <f>CP27-CM27</f>
        <v>0</v>
      </c>
      <c r="CQ47" s="12">
        <f>CQ27-CN27</f>
        <v>7</v>
      </c>
      <c r="CR47" s="7"/>
      <c r="CS47" s="49">
        <f>CS27-CP27</f>
        <v>20</v>
      </c>
      <c r="CT47" s="12">
        <f>CT27-CQ27</f>
        <v>4</v>
      </c>
      <c r="CU47" s="7"/>
      <c r="CV47" s="16"/>
      <c r="CW47" s="49">
        <f>CW27-CS27</f>
        <v>20</v>
      </c>
      <c r="CX47" s="12">
        <f>CX27-CT27</f>
        <v>17</v>
      </c>
      <c r="CY47" s="7"/>
      <c r="CZ47" s="49">
        <f>CZ27-CW27</f>
        <v>10</v>
      </c>
      <c r="DA47" s="12">
        <f>DA27-CX27</f>
        <v>9</v>
      </c>
      <c r="DB47" s="7"/>
      <c r="DC47" s="49">
        <f>DC27-CZ27</f>
        <v>10</v>
      </c>
      <c r="DD47" s="12">
        <f>DD27-DA27</f>
        <v>11</v>
      </c>
      <c r="DE47" s="7"/>
      <c r="DF47" s="49">
        <f>DF27-DC27</f>
        <v>10</v>
      </c>
      <c r="DG47" s="12">
        <f>DG27-DD27</f>
        <v>6</v>
      </c>
      <c r="DH47" s="7"/>
      <c r="DI47" s="49">
        <f>DI27-DF27</f>
        <v>10</v>
      </c>
      <c r="DJ47" s="12">
        <f>DJ27-DG27</f>
        <v>9</v>
      </c>
      <c r="DK47" s="7"/>
      <c r="DL47" s="16"/>
      <c r="DM47" s="16"/>
      <c r="DN47" s="49">
        <f>DN27-DI27</f>
        <v>10</v>
      </c>
      <c r="DO47" s="12">
        <f>DO27-DJ27</f>
        <v>10</v>
      </c>
      <c r="DP47" s="7"/>
      <c r="DQ47" s="49">
        <f>DQ27-DN27</f>
        <v>10</v>
      </c>
      <c r="DR47" s="12">
        <f>DR27-DO27</f>
        <v>8</v>
      </c>
      <c r="DS47" s="7"/>
      <c r="DT47" s="49">
        <f>DT27-DQ27</f>
        <v>10</v>
      </c>
      <c r="DU47" s="12">
        <f>DU27-DR27</f>
        <v>12</v>
      </c>
      <c r="DV47" s="7"/>
      <c r="DW47" s="49">
        <f>DW27-DT27</f>
        <v>10</v>
      </c>
      <c r="DX47" s="12">
        <f>DX27-DU27</f>
        <v>2</v>
      </c>
      <c r="DY47" s="7"/>
      <c r="DZ47" s="49">
        <f>DZ27-DW27</f>
        <v>10</v>
      </c>
      <c r="EA47" s="12">
        <f>EA27-DX27</f>
        <v>9</v>
      </c>
      <c r="EB47" s="7"/>
      <c r="EC47" s="49">
        <f>EC27-DZ27</f>
        <v>10</v>
      </c>
      <c r="ED47" s="12">
        <f>ED27-EA27</f>
        <v>0</v>
      </c>
      <c r="EE47" s="7"/>
      <c r="EF47" s="16"/>
      <c r="EG47" s="49">
        <f>EG27-EC27</f>
        <v>10</v>
      </c>
      <c r="EH47" s="12">
        <f>EH27-ED27</f>
        <v>0</v>
      </c>
      <c r="EI47" s="7"/>
      <c r="EJ47" s="49">
        <f>EJ27-EG27</f>
        <v>10</v>
      </c>
      <c r="EK47" s="12">
        <f>EK27-EH27</f>
        <v>11</v>
      </c>
      <c r="EL47" s="7"/>
      <c r="EM47" s="49">
        <f>EM27-EJ27</f>
        <v>10</v>
      </c>
      <c r="EN47" s="12">
        <f>EN27-EK27</f>
        <v>0</v>
      </c>
      <c r="EO47" s="7"/>
      <c r="EP47" s="49">
        <f>EP27-EM27</f>
        <v>10</v>
      </c>
      <c r="EQ47" s="12">
        <f>EQ27-EN27</f>
        <v>6</v>
      </c>
      <c r="ER47" s="7"/>
      <c r="ES47" s="49">
        <f>ES27-EP27</f>
        <v>10</v>
      </c>
      <c r="ET47" s="12">
        <f>ET27-EQ27</f>
        <v>1</v>
      </c>
      <c r="EU47" s="7"/>
      <c r="EV47" s="49">
        <f>EV27-ES27</f>
        <v>10</v>
      </c>
      <c r="EW47" s="12">
        <f>EW27-ET27</f>
        <v>3</v>
      </c>
      <c r="EX47" s="7"/>
      <c r="EY47" s="49">
        <f>EY27-EV27</f>
        <v>0</v>
      </c>
      <c r="EZ47" s="12">
        <f>EZ27-EW27</f>
        <v>5</v>
      </c>
      <c r="FA47" s="7"/>
      <c r="FB47" s="49">
        <f>FB27-EY27</f>
        <v>10</v>
      </c>
      <c r="FC47" s="12">
        <f>FC27-EZ27</f>
        <v>2</v>
      </c>
      <c r="FD47" s="7"/>
      <c r="FE47" s="49">
        <f>FE27-FB27</f>
        <v>10</v>
      </c>
      <c r="FF47" s="12">
        <f>FF27-FC27</f>
        <v>0</v>
      </c>
      <c r="FG47" s="7"/>
      <c r="FH47" s="49">
        <f>FH27-FE27</f>
        <v>-80</v>
      </c>
      <c r="FI47" s="12">
        <f>FI27-FF27</f>
        <v>0</v>
      </c>
      <c r="FJ47" s="7"/>
      <c r="FK47" s="16"/>
      <c r="FL47" s="16"/>
      <c r="FM47" s="16"/>
      <c r="FN47" s="16"/>
      <c r="FO47" s="49">
        <f>FO27-FH27</f>
        <v>10</v>
      </c>
      <c r="FP47" s="12">
        <f>FP27-FI27</f>
        <v>11</v>
      </c>
      <c r="FQ47" s="7"/>
      <c r="FR47" s="49">
        <f>FR27-FO27</f>
        <v>30</v>
      </c>
      <c r="FS47" s="12">
        <f>FS27-FP27</f>
        <v>22</v>
      </c>
      <c r="FT47" s="7"/>
      <c r="FU47" s="49">
        <f>FU27-FR27</f>
        <v>30</v>
      </c>
      <c r="FV47" s="12">
        <f>FV27-FS27</f>
        <v>4</v>
      </c>
      <c r="FW47" s="7"/>
      <c r="FX47" s="16"/>
      <c r="FY47" s="49">
        <f>FY27-FU27</f>
        <v>30</v>
      </c>
      <c r="FZ47" s="12">
        <f>FZ27-FV27</f>
        <v>17</v>
      </c>
      <c r="GA47" s="7"/>
      <c r="GB47" s="49">
        <f>GB27-FY27</f>
        <v>20</v>
      </c>
      <c r="GC47" s="12">
        <f>GC27-FZ27</f>
        <v>53</v>
      </c>
      <c r="GD47" s="7"/>
      <c r="GE47" s="16"/>
      <c r="GF47" s="49">
        <f>GF27-GB27</f>
        <v>20</v>
      </c>
      <c r="GG47" s="12">
        <f>GG27-GC27</f>
        <v>20</v>
      </c>
      <c r="GH47" s="7"/>
      <c r="GI47" s="49">
        <f>GI27-GF27</f>
        <v>20</v>
      </c>
      <c r="GJ47" s="12">
        <f>GJ27-GG27</f>
        <v>53</v>
      </c>
      <c r="GK47" s="7"/>
      <c r="GL47" s="49">
        <f>GL27-GI27</f>
        <v>25</v>
      </c>
      <c r="GM47" s="12">
        <f>GM27-GJ27</f>
        <v>52</v>
      </c>
      <c r="GN47" s="7"/>
      <c r="GO47" s="49">
        <f>GO27-GL27</f>
        <v>30</v>
      </c>
      <c r="GP47" s="12">
        <f>GP27-GM27</f>
        <v>48</v>
      </c>
      <c r="GQ47" s="7"/>
      <c r="GR47" s="49">
        <f>GR27-GO27</f>
        <v>30</v>
      </c>
      <c r="GS47" s="12">
        <f>GS27-GP27</f>
        <v>31</v>
      </c>
      <c r="GT47" s="7"/>
      <c r="GU47" s="49">
        <f>GU27-GR27</f>
        <v>20</v>
      </c>
      <c r="GV47" s="12">
        <f>GV27-GS27</f>
        <v>25</v>
      </c>
      <c r="GW47" s="7"/>
      <c r="GX47" s="16"/>
      <c r="GY47" s="49">
        <f>GY27-GU27</f>
        <v>20</v>
      </c>
      <c r="GZ47" s="12">
        <f>GZ27-GV27</f>
        <v>19</v>
      </c>
      <c r="HA47" s="7"/>
      <c r="HB47" s="49">
        <f>HB27-GY27</f>
        <v>20</v>
      </c>
      <c r="HC47" s="12">
        <f>HC27-GZ27</f>
        <v>20</v>
      </c>
      <c r="HD47" s="7"/>
      <c r="HE47" s="49">
        <f>HE27-HB27</f>
        <v>20</v>
      </c>
      <c r="HF47" s="12">
        <f>HF27-HC27</f>
        <v>21</v>
      </c>
      <c r="HG47" s="7"/>
      <c r="HH47" s="49">
        <f>HH27-HE27</f>
        <v>20</v>
      </c>
      <c r="HI47" s="12">
        <f>HI27-HF27</f>
        <v>20</v>
      </c>
      <c r="HJ47" s="7"/>
      <c r="HK47" s="49">
        <f>HK27-HH27</f>
        <v>20</v>
      </c>
      <c r="HL47" s="12">
        <f>HL27-HI27</f>
        <v>5</v>
      </c>
      <c r="HM47" s="7"/>
      <c r="HN47" s="49">
        <f>HN27-HK27</f>
        <v>20</v>
      </c>
      <c r="HO47" s="12">
        <f>HO27-HL27</f>
        <v>13</v>
      </c>
      <c r="HP47" s="7"/>
      <c r="HQ47" s="16"/>
      <c r="HR47" s="49">
        <f>HR27-HN27</f>
        <v>20</v>
      </c>
      <c r="HS47" s="12">
        <f>HS27-HO27</f>
        <v>0</v>
      </c>
      <c r="HT47" s="7"/>
      <c r="HU47" s="49">
        <f>HU27-HR27</f>
        <v>20</v>
      </c>
      <c r="HV47" s="12">
        <f>HV27-HS27</f>
        <v>15</v>
      </c>
      <c r="HW47" s="7"/>
      <c r="HX47" s="49">
        <f>HX27-HU27</f>
        <v>0</v>
      </c>
      <c r="HY47" s="12">
        <f>HY27-HV27</f>
        <v>5</v>
      </c>
      <c r="HZ47" s="7"/>
      <c r="IA47" s="49">
        <f>IA27-HX27</f>
        <v>20</v>
      </c>
      <c r="IB47" s="12">
        <f>IB27-HY27</f>
        <v>4</v>
      </c>
      <c r="IC47" s="7"/>
      <c r="ID47" s="49">
        <f>ID27-IA27</f>
        <v>20</v>
      </c>
      <c r="IE47" s="12">
        <f>IE27-IB27</f>
        <v>0</v>
      </c>
      <c r="IF47" s="7"/>
      <c r="IG47" s="49">
        <f>IG27-ID27</f>
        <v>20</v>
      </c>
      <c r="IH47" s="12">
        <f>IH27-IE27</f>
        <v>0</v>
      </c>
      <c r="II47" s="7"/>
      <c r="IJ47" s="16"/>
      <c r="IK47" s="49">
        <f>IK27-IG27+70</f>
        <v>20</v>
      </c>
      <c r="IL47" s="12">
        <f>IL27-IH27</f>
        <v>11</v>
      </c>
      <c r="IM47" s="7"/>
      <c r="IN47" s="49">
        <f>IN27-IK27</f>
        <v>20</v>
      </c>
      <c r="IO47" s="12">
        <f>IO27-IL27</f>
        <v>0</v>
      </c>
      <c r="IP47" s="7"/>
      <c r="IQ47" s="49">
        <f>IQ27-IN27</f>
        <v>20</v>
      </c>
      <c r="IR47" s="12">
        <f>IR27-IO27</f>
        <v>15</v>
      </c>
      <c r="IS47" s="7"/>
      <c r="IT47" s="49">
        <f>IT27-IQ27</f>
        <v>20</v>
      </c>
      <c r="IU47" s="12">
        <f>IU27-IR27</f>
        <v>8</v>
      </c>
      <c r="IV47" s="7"/>
      <c r="IW47" s="49">
        <f>IW27-IT27</f>
        <v>20</v>
      </c>
      <c r="IX47" s="12">
        <f>IX27-IU27</f>
        <v>5</v>
      </c>
      <c r="IY47" s="7"/>
      <c r="IZ47" s="49">
        <f>IZ27-IW27</f>
        <v>20</v>
      </c>
      <c r="JA47" s="12">
        <f>JA27-IX27</f>
        <v>20</v>
      </c>
      <c r="JB47" s="7"/>
      <c r="JC47" s="16"/>
      <c r="JD47" s="49">
        <f>JD27-IZ27</f>
        <v>0</v>
      </c>
      <c r="JE47" s="12">
        <f>JE27-JA27</f>
        <v>10</v>
      </c>
      <c r="JF47" s="7"/>
      <c r="JG47" s="49">
        <f>JG27-JD27</f>
        <v>10</v>
      </c>
      <c r="JH47" s="12">
        <f>JH27-JE27</f>
        <v>20</v>
      </c>
      <c r="JI47" s="7"/>
      <c r="JJ47" s="49">
        <f>JJ27-JG27</f>
        <v>20</v>
      </c>
      <c r="JK47" s="12">
        <f>JK27-JH27</f>
        <v>0</v>
      </c>
      <c r="JL47" s="7"/>
      <c r="JM47" s="49">
        <f>JM27-JJ27</f>
        <v>20</v>
      </c>
      <c r="JN47" s="12">
        <f>JN27-JK27</f>
        <v>10</v>
      </c>
      <c r="JO47" s="7"/>
      <c r="JP47" s="49">
        <f>JP27-JM27</f>
        <v>20</v>
      </c>
      <c r="JQ47" s="12">
        <f>JQ27-JN27</f>
        <v>5</v>
      </c>
      <c r="JR47" s="7"/>
      <c r="JS47" s="49">
        <f>JS27-JP27</f>
        <v>20</v>
      </c>
      <c r="JT47" s="12">
        <f>JT27-JQ27</f>
        <v>4</v>
      </c>
      <c r="JU47" s="7"/>
      <c r="JV47" s="16"/>
      <c r="JW47" s="49">
        <f>JW27-JS27</f>
        <v>10</v>
      </c>
      <c r="JX47" s="12">
        <f>JX27-JT27</f>
        <v>9</v>
      </c>
      <c r="JY47" s="7"/>
      <c r="JZ47" s="49">
        <f>JZ27-JW27</f>
        <v>10</v>
      </c>
      <c r="KA47" s="12">
        <f>KA27-JX27</f>
        <v>4</v>
      </c>
      <c r="KB47" s="7"/>
      <c r="KC47" s="49">
        <f>KC27-JZ27</f>
        <v>10</v>
      </c>
      <c r="KD47" s="12">
        <f>KD27-KA27</f>
        <v>3</v>
      </c>
      <c r="KE47" s="7"/>
      <c r="KF47" s="49">
        <f>KF27-KC27</f>
        <v>10</v>
      </c>
      <c r="KG47" s="12">
        <f>KG27-KD27</f>
        <v>4</v>
      </c>
      <c r="KH47" s="7"/>
      <c r="KI47" s="49">
        <f>KI27-KF27</f>
        <v>10</v>
      </c>
      <c r="KJ47" s="12">
        <f>KJ27-KG27</f>
        <v>2</v>
      </c>
      <c r="KK47" s="7"/>
      <c r="KL47" s="49">
        <f>KL27-KI27</f>
        <v>10</v>
      </c>
      <c r="KM47" s="12">
        <f>KM27-KJ27</f>
        <v>5</v>
      </c>
      <c r="KN47" s="7"/>
      <c r="KO47" s="16"/>
      <c r="KP47" s="49">
        <f>KP27-KL27</f>
        <v>10</v>
      </c>
      <c r="KQ47" s="12">
        <f>KQ27-KM27</f>
        <v>4</v>
      </c>
      <c r="KR47" s="7"/>
      <c r="KS47" s="49">
        <f>KS27-KP27</f>
        <v>10</v>
      </c>
      <c r="KT47" s="12">
        <f>KT27-KQ27</f>
        <v>4</v>
      </c>
      <c r="KU47" s="7"/>
      <c r="KV47" s="49">
        <f>KV27-KS27</f>
        <v>10</v>
      </c>
      <c r="KW47" s="12">
        <f>KW27-KT27</f>
        <v>1</v>
      </c>
      <c r="KX47" s="7"/>
      <c r="KY47" s="49">
        <f>KY27-KV27</f>
        <v>10</v>
      </c>
      <c r="KZ47" s="12">
        <f>KZ27-KW27</f>
        <v>2</v>
      </c>
      <c r="LA47" s="7"/>
      <c r="LB47" s="49">
        <f>LB27-KY27</f>
        <v>10</v>
      </c>
      <c r="LC47" s="12">
        <f>LC27-KZ27</f>
        <v>8</v>
      </c>
      <c r="LD47" s="7"/>
      <c r="LE47" s="49">
        <f>LE27-LB27</f>
        <v>10</v>
      </c>
      <c r="LF47" s="12">
        <f>LF27-LC27</f>
        <v>4</v>
      </c>
      <c r="LG47" s="7"/>
      <c r="LH47" s="49">
        <f>LH27-LE27</f>
        <v>0</v>
      </c>
      <c r="LI47" s="12">
        <f>LI27-LF27</f>
        <v>13</v>
      </c>
      <c r="LJ47" s="7"/>
      <c r="LK47" s="49">
        <f>LK27-LH27</f>
        <v>10</v>
      </c>
      <c r="LL47" s="12">
        <f>LL27-LI27</f>
        <v>0</v>
      </c>
      <c r="LM47" s="7"/>
      <c r="LN47" s="16"/>
      <c r="LO47" s="16"/>
      <c r="LP47" s="16"/>
      <c r="LQ47" s="16"/>
      <c r="LR47" s="16"/>
      <c r="LS47" s="16"/>
      <c r="LT47" s="49">
        <f>LT27-LK27</f>
        <v>30</v>
      </c>
      <c r="LU47" s="12">
        <f>LU27-LL27</f>
        <v>8</v>
      </c>
      <c r="LV47" s="7"/>
      <c r="LW47" s="49">
        <f>LW27-LT27</f>
        <v>30</v>
      </c>
      <c r="LX47" s="12">
        <f>LX27-LU27</f>
        <v>34</v>
      </c>
      <c r="LY47" s="7"/>
      <c r="LZ47" s="49">
        <f>LZ27-LW27</f>
        <v>20</v>
      </c>
      <c r="MA47" s="12">
        <f>MA27-LX27</f>
        <v>24</v>
      </c>
      <c r="MB47" s="7"/>
      <c r="MC47" s="49">
        <f>MC27-LZ27</f>
        <v>20</v>
      </c>
      <c r="MD47" s="12">
        <f>MD27-MA27</f>
        <v>8</v>
      </c>
      <c r="ME47" s="7"/>
      <c r="MF47" s="49">
        <f>MF27-MC27</f>
        <v>20</v>
      </c>
      <c r="MG47" s="12">
        <f>MG27-MD27</f>
        <v>4</v>
      </c>
      <c r="MH47" s="7"/>
      <c r="MI47" s="49">
        <f>MI27-MF27</f>
        <v>20</v>
      </c>
      <c r="MJ47" s="12">
        <f>MJ27-MG27</f>
        <v>36</v>
      </c>
      <c r="MK47" s="7"/>
      <c r="ML47" s="16"/>
      <c r="MM47" s="49">
        <f>MM27-MI27</f>
        <v>20</v>
      </c>
      <c r="MN47" s="12">
        <f>MN27-MJ27</f>
        <v>22</v>
      </c>
      <c r="MO47" s="7"/>
      <c r="MP47" s="49">
        <f>MP27-MM27</f>
        <v>15</v>
      </c>
      <c r="MQ47" s="12">
        <f>MQ27-MN27</f>
        <v>10</v>
      </c>
      <c r="MR47" s="7"/>
      <c r="MS47" s="49">
        <f>MS27-MP27</f>
        <v>10</v>
      </c>
      <c r="MT47" s="12">
        <f>MT27-MQ27</f>
        <v>9</v>
      </c>
      <c r="MU47" s="7"/>
      <c r="MV47" s="49">
        <f>MV27-MS27</f>
        <v>10</v>
      </c>
      <c r="MW47" s="12">
        <f>MW27-MT27</f>
        <v>9</v>
      </c>
      <c r="MX47" s="7"/>
      <c r="MY47" s="49">
        <f>MY27-MV27</f>
        <v>10</v>
      </c>
      <c r="MZ47" s="12">
        <f>MZ27-MW27</f>
        <v>2</v>
      </c>
      <c r="NA47" s="7"/>
      <c r="NB47" s="49">
        <f>NB27-MY27</f>
        <v>20</v>
      </c>
      <c r="NC47" s="12">
        <f>NC27-MZ27</f>
        <v>20</v>
      </c>
      <c r="ND47" s="7"/>
      <c r="NE47" s="16"/>
      <c r="NF47" s="49">
        <f>NF27-NB27</f>
        <v>15</v>
      </c>
      <c r="NG47" s="12">
        <f>NG27-NC27</f>
        <v>30</v>
      </c>
      <c r="NH47" s="7"/>
      <c r="NI47" s="49">
        <f>NI27-NF27</f>
        <v>15</v>
      </c>
      <c r="NJ47" s="12">
        <f>NJ27-NG27</f>
        <v>14</v>
      </c>
      <c r="NK47" s="7"/>
      <c r="NL47" s="49">
        <f>NL27-NI27</f>
        <v>10</v>
      </c>
      <c r="NM47" s="12">
        <f>NM27-NJ27</f>
        <v>20</v>
      </c>
      <c r="NN47" s="7"/>
      <c r="NO47" s="49">
        <f>NO27-NL27</f>
        <v>10</v>
      </c>
      <c r="NP47" s="12">
        <f>NP27-NM27</f>
        <v>0</v>
      </c>
      <c r="NQ47" s="7"/>
      <c r="NR47" s="49">
        <f>NR27-NO27</f>
        <v>10</v>
      </c>
      <c r="NS47" s="12">
        <f>NS27-NP27</f>
        <v>0</v>
      </c>
      <c r="NT47" s="7"/>
      <c r="NU47" s="49">
        <f>NU27-NR27</f>
        <v>10</v>
      </c>
      <c r="NV47" s="12">
        <f>NV27-NS27</f>
        <v>3</v>
      </c>
      <c r="NW47" s="7"/>
      <c r="NX47" s="16"/>
      <c r="NY47" s="49">
        <f>NY27-NU27</f>
        <v>15</v>
      </c>
      <c r="NZ47" s="12">
        <f>NZ27-NV27</f>
        <v>4</v>
      </c>
      <c r="OA47" s="7"/>
      <c r="OB47" s="49">
        <f>OB27-NY27</f>
        <v>20</v>
      </c>
      <c r="OC47" s="12">
        <f>OC27-NZ27</f>
        <v>16</v>
      </c>
      <c r="OD47" s="7"/>
      <c r="OE47" s="49">
        <f>OE27-OB27</f>
        <v>20</v>
      </c>
      <c r="OF47" s="12">
        <f>OF27-OC27</f>
        <v>3</v>
      </c>
      <c r="OG47" s="7"/>
      <c r="OH47" s="49">
        <f>OH27-OE27</f>
        <v>20</v>
      </c>
      <c r="OI47" s="12">
        <f>OI27-OF27</f>
        <v>10</v>
      </c>
      <c r="OJ47" s="7"/>
      <c r="OK47" s="49">
        <f>OK27-OH27</f>
        <v>20</v>
      </c>
      <c r="OL47" s="12">
        <f>OL27-OI27</f>
        <v>7</v>
      </c>
      <c r="OM47" s="7"/>
      <c r="ON47" s="49">
        <f>ON27-OK27</f>
        <v>10</v>
      </c>
      <c r="OO47" s="12">
        <f>OO27-OL27</f>
        <v>31</v>
      </c>
      <c r="OP47" s="7"/>
      <c r="OQ47" s="16"/>
      <c r="OR47" s="49">
        <f>OR27-OO27</f>
        <v>10</v>
      </c>
      <c r="OS47" s="12">
        <f>OS27-OO27</f>
        <v>8</v>
      </c>
      <c r="OT47" s="7"/>
      <c r="OU47" s="49">
        <f>OU27-OR27</f>
        <v>10</v>
      </c>
      <c r="OV47" s="12">
        <f>OV27-OS27</f>
        <v>6</v>
      </c>
      <c r="OW47" s="7"/>
      <c r="OX47" s="49">
        <f>OX27-OU27</f>
        <v>10</v>
      </c>
      <c r="OY47" s="12">
        <f>OY27-OV27</f>
        <v>9</v>
      </c>
      <c r="OZ47" s="7"/>
      <c r="PA47" s="49">
        <f>PA27-OX27</f>
        <v>10</v>
      </c>
      <c r="PB47" s="12">
        <f>PB27-OY27</f>
        <v>0</v>
      </c>
      <c r="PC47" s="7"/>
      <c r="PD47" s="49">
        <f>PD27-PA27</f>
        <v>10</v>
      </c>
      <c r="PE47" s="12">
        <f>PE27-PB27</f>
        <v>12</v>
      </c>
      <c r="PF47" s="7"/>
      <c r="PG47" s="49">
        <f>PG27-PD27</f>
        <v>10</v>
      </c>
      <c r="PH47" s="12">
        <f>PH27-PE27</f>
        <v>9</v>
      </c>
      <c r="PI47" s="7"/>
      <c r="PJ47" s="16"/>
      <c r="PK47" s="49">
        <f>PK27-PH27</f>
        <v>20</v>
      </c>
      <c r="PL47" s="12">
        <f>PL27-PH27</f>
        <v>11</v>
      </c>
      <c r="PM47" s="7"/>
      <c r="PN47" s="49">
        <f>PN27-PK27</f>
        <v>20</v>
      </c>
      <c r="PO47" s="12">
        <f>PO27-PL27</f>
        <v>14</v>
      </c>
      <c r="PP47" s="7"/>
      <c r="PQ47" s="49">
        <f>PQ27-PN27</f>
        <v>20</v>
      </c>
      <c r="PR47" s="12">
        <f>PR27-PO27</f>
        <v>14</v>
      </c>
      <c r="PS47" s="7"/>
      <c r="PT47" s="49">
        <f>PT27-PQ27</f>
        <v>20</v>
      </c>
      <c r="PU47" s="12">
        <f>PU27-PR27</f>
        <v>4</v>
      </c>
      <c r="PV47" s="7"/>
      <c r="PW47" s="49">
        <f>PW27-PT27</f>
        <v>20</v>
      </c>
      <c r="PX47" s="12">
        <f>PX27-PU27</f>
        <v>6</v>
      </c>
      <c r="PY47" s="7"/>
      <c r="PZ47" s="49">
        <f>PZ27-PW27</f>
        <v>20</v>
      </c>
      <c r="QA47" s="12">
        <f>QA27-PX27</f>
        <v>8</v>
      </c>
      <c r="QB47" s="7"/>
      <c r="QC47" s="16"/>
      <c r="QD47" s="49">
        <f>QD27-PZ27</f>
        <v>20</v>
      </c>
      <c r="QE47" s="12">
        <f>QE27-QA27</f>
        <v>27</v>
      </c>
      <c r="QF47" s="7"/>
      <c r="QG47" s="49">
        <f>QG27-QD27</f>
        <v>20</v>
      </c>
      <c r="QH47" s="12">
        <f>QH27-QE27</f>
        <v>6</v>
      </c>
      <c r="QI47" s="7"/>
      <c r="QJ47" s="49">
        <f>QJ27-QG27</f>
        <v>10</v>
      </c>
      <c r="QK47" s="12">
        <f>QK27-QH27</f>
        <v>5</v>
      </c>
      <c r="QL47" s="7"/>
      <c r="QM47" s="49">
        <f>QM27-QJ27</f>
        <v>20</v>
      </c>
      <c r="QN47" s="12">
        <f>QN27-QK27</f>
        <v>2</v>
      </c>
      <c r="QO47" s="7"/>
      <c r="QP47" s="49">
        <f>QP27-QM27</f>
        <v>20</v>
      </c>
      <c r="QQ47" s="12">
        <f>QQ27-QN27</f>
        <v>0</v>
      </c>
      <c r="QR47" s="7"/>
      <c r="QS47" s="49">
        <f>QS27-QP27</f>
        <v>20</v>
      </c>
      <c r="QT47" s="12">
        <f>QT27-QQ27</f>
        <v>0</v>
      </c>
      <c r="QU47" s="7"/>
      <c r="QV47" s="16"/>
      <c r="QW47" s="49">
        <f>QW27-QS27</f>
        <v>10</v>
      </c>
      <c r="QX47" s="12">
        <f>QX27-QT27</f>
        <v>7</v>
      </c>
      <c r="QY47" s="7"/>
      <c r="QZ47" s="49">
        <f>QZ27-QW27</f>
        <v>10</v>
      </c>
      <c r="RA47" s="12">
        <f>RA27-QX27</f>
        <v>8</v>
      </c>
      <c r="RB47" s="7"/>
      <c r="RC47" s="16"/>
      <c r="RD47" s="49">
        <f>RD27-QZ27</f>
        <v>10</v>
      </c>
      <c r="RE47" s="12">
        <f>RE27-RA27</f>
        <v>1</v>
      </c>
      <c r="RF47" s="7"/>
      <c r="RG47" s="49">
        <f>RG27-RD27</f>
        <v>10</v>
      </c>
      <c r="RH47" s="12">
        <f>RH27-RE27</f>
        <v>14</v>
      </c>
      <c r="RI47" s="7"/>
      <c r="RJ47" s="49">
        <f>RJ27-RG27</f>
        <v>20</v>
      </c>
      <c r="RK47" s="12">
        <f>RK27-RH27</f>
        <v>10</v>
      </c>
      <c r="RL47" s="7"/>
      <c r="RM47" s="16"/>
      <c r="RN47" s="49">
        <f>RN27-RJ27</f>
        <v>20</v>
      </c>
      <c r="RO47" s="12">
        <f>RO27-RK27</f>
        <v>21</v>
      </c>
      <c r="RP47" s="7"/>
      <c r="RQ47" s="49">
        <f>RQ27-RN27</f>
        <v>20</v>
      </c>
      <c r="RR47" s="12">
        <f>RR27-RO27</f>
        <v>8</v>
      </c>
      <c r="RS47" s="7"/>
      <c r="RT47" s="49">
        <f>RT27-RQ27</f>
        <v>20</v>
      </c>
      <c r="RU47" s="12">
        <f>RU27-RR27</f>
        <v>1</v>
      </c>
      <c r="RV47" s="7"/>
      <c r="RW47" s="49">
        <f>RW27-RT27</f>
        <v>10</v>
      </c>
      <c r="RX47" s="12">
        <f>RX27-RU27</f>
        <v>8</v>
      </c>
      <c r="RY47" s="7"/>
      <c r="RZ47" s="49">
        <f>RZ27-RW27</f>
        <v>10</v>
      </c>
      <c r="SA47" s="12">
        <f>SA27-RX27</f>
        <v>6</v>
      </c>
      <c r="SB47" s="7"/>
      <c r="SC47" s="49">
        <f>SC27-RZ27</f>
        <v>10</v>
      </c>
      <c r="SD47" s="12">
        <f>SD27-SA27</f>
        <v>6</v>
      </c>
      <c r="SE47" s="7"/>
      <c r="SF47" s="49">
        <f>SF27-SC27</f>
        <v>10</v>
      </c>
      <c r="SG47" s="12">
        <f>SG27-SD27</f>
        <v>0</v>
      </c>
      <c r="SH47" s="7"/>
      <c r="SI47" s="49">
        <f>SI27-SF27</f>
        <v>10</v>
      </c>
      <c r="SJ47" s="12">
        <f>SJ27-SG27</f>
        <v>3</v>
      </c>
      <c r="SK47" s="7"/>
      <c r="SL47" s="49">
        <f>SL27-SI27</f>
        <v>10</v>
      </c>
      <c r="SM47" s="12">
        <f>SM27-SJ27</f>
        <v>16</v>
      </c>
      <c r="SN47" s="7"/>
      <c r="SO47" s="49">
        <f>SO27-SL27</f>
        <v>10</v>
      </c>
      <c r="SP47" s="12">
        <f>SP27-SM27</f>
        <v>1</v>
      </c>
      <c r="SQ47" s="7"/>
      <c r="SR47" s="16"/>
      <c r="SS47" s="16"/>
      <c r="ST47" s="49">
        <f>ST27-SO27</f>
        <v>0</v>
      </c>
      <c r="SU47" s="12">
        <f>SU27-SP27</f>
        <v>6</v>
      </c>
      <c r="SV47" s="7"/>
      <c r="SW47" s="49">
        <f>SW27-ST27</f>
        <v>10</v>
      </c>
      <c r="SX47" s="12">
        <f>SX27-SU27</f>
        <v>10</v>
      </c>
      <c r="SY47" s="7"/>
      <c r="SZ47" s="49">
        <f>SZ27-SW27</f>
        <v>20</v>
      </c>
      <c r="TA47" s="12">
        <f>TA27-SX27</f>
        <v>10</v>
      </c>
      <c r="TB47" s="7"/>
      <c r="TC47" s="49">
        <f>TC27-SZ27</f>
        <v>20</v>
      </c>
      <c r="TD47" s="12">
        <f>TD27-TA27</f>
        <v>11</v>
      </c>
      <c r="TE47" s="7"/>
      <c r="TF47" s="49">
        <f>TF27-TC27</f>
        <v>20</v>
      </c>
      <c r="TG47" s="12">
        <f>TG27-TD27</f>
        <v>6</v>
      </c>
      <c r="TH47" s="7"/>
      <c r="TI47" s="49">
        <f>TI27-TF27</f>
        <v>10</v>
      </c>
      <c r="TJ47" s="12">
        <f>TJ27-TG27</f>
        <v>8</v>
      </c>
      <c r="TK47" s="7"/>
      <c r="TL47" s="49">
        <f>TL27-TI27</f>
        <v>20</v>
      </c>
      <c r="TM47" s="12">
        <f>TM27-TJ27</f>
        <v>8</v>
      </c>
      <c r="TN47" s="7"/>
      <c r="TO47" s="49">
        <f>TO27-TL27</f>
        <v>10</v>
      </c>
      <c r="TP47" s="12">
        <f>TP27-TM27</f>
        <v>2</v>
      </c>
      <c r="TQ47" s="7"/>
      <c r="TR47" s="16"/>
      <c r="TS47" s="49">
        <f>TS27-TO27</f>
        <v>10</v>
      </c>
      <c r="TT47" s="12">
        <f>TT27-TP27</f>
        <v>10</v>
      </c>
      <c r="TU47" s="7"/>
      <c r="TV47" s="49">
        <f>TV27-TS27</f>
        <v>10</v>
      </c>
      <c r="TW47" s="12">
        <f>TW27-TT27</f>
        <v>13</v>
      </c>
      <c r="TX47" s="7"/>
      <c r="TY47" s="49">
        <f>TY27-TV27</f>
        <v>10</v>
      </c>
      <c r="TZ47" s="12">
        <f>TZ27-TW27</f>
        <v>0</v>
      </c>
      <c r="UA47" s="7"/>
      <c r="UB47" s="49">
        <f>UB27-TY27</f>
        <v>10</v>
      </c>
      <c r="UC47" s="12">
        <f>UC27-TZ27</f>
        <v>6</v>
      </c>
      <c r="UD47" s="7"/>
      <c r="UE47" s="49">
        <f>UE27-UB27</f>
        <v>10</v>
      </c>
      <c r="UF47" s="12">
        <f>UF27-UC27</f>
        <v>14</v>
      </c>
      <c r="UG47" s="7"/>
      <c r="UH47" s="49">
        <f>UH27-UE27</f>
        <v>10</v>
      </c>
      <c r="UI47" s="12">
        <f>UI27-UF27</f>
        <v>5</v>
      </c>
      <c r="UJ47" s="7"/>
      <c r="UK47" s="16"/>
      <c r="UL47" s="16"/>
      <c r="UM47" s="49">
        <f>UM27-UH27</f>
        <v>20</v>
      </c>
      <c r="UN47" s="12">
        <f>UN27-UI27</f>
        <v>11</v>
      </c>
      <c r="UO47" s="7"/>
      <c r="UP47" s="49">
        <f>UP27-UM27</f>
        <v>10</v>
      </c>
      <c r="UQ47" s="12">
        <f>UQ27-UN27</f>
        <v>21</v>
      </c>
      <c r="UR47" s="7"/>
      <c r="US47" s="49">
        <f>US27-UP27</f>
        <v>10</v>
      </c>
      <c r="UT47" s="12">
        <f>UT27-UQ27</f>
        <v>7</v>
      </c>
      <c r="UU47" s="7"/>
      <c r="UV47" s="49">
        <f>UV27-US27</f>
        <v>10</v>
      </c>
      <c r="UW47" s="12">
        <f>UW27-UT27</f>
        <v>8</v>
      </c>
      <c r="UX47" s="7"/>
      <c r="UY47" s="49">
        <f>UY27-UV27</f>
        <v>10</v>
      </c>
      <c r="UZ47" s="12">
        <f>UZ27-UW27</f>
        <v>5</v>
      </c>
      <c r="VA47" s="7"/>
      <c r="VB47" s="16"/>
      <c r="VC47" s="49">
        <f>VC27-UY27</f>
        <v>15</v>
      </c>
      <c r="VD47" s="12">
        <f>VD27-UZ27</f>
        <v>5</v>
      </c>
      <c r="VE47" s="7"/>
      <c r="VF47" s="49">
        <f>VF27-VC27</f>
        <v>10</v>
      </c>
      <c r="VG47" s="12">
        <f>VG27-VD27</f>
        <v>7</v>
      </c>
      <c r="VH47" s="7"/>
      <c r="VI47" s="49">
        <f>VI27-VF27</f>
        <v>10</v>
      </c>
      <c r="VJ47" s="12">
        <f>VJ27-VG27</f>
        <v>12</v>
      </c>
      <c r="VK47" s="7"/>
      <c r="VL47" s="49">
        <f>VL27-VI27</f>
        <v>10</v>
      </c>
      <c r="VM47" s="12">
        <f>VM27-VJ27</f>
        <v>10</v>
      </c>
      <c r="VN47" s="7"/>
      <c r="VO47" s="49">
        <f>VO27-VL27</f>
        <v>15</v>
      </c>
      <c r="VP47" s="12">
        <f>VP27-VM27</f>
        <v>17</v>
      </c>
      <c r="VQ47" s="7"/>
      <c r="VR47" s="49">
        <f>VR27-VO27</f>
        <v>15</v>
      </c>
      <c r="VS47" s="12">
        <f>VS27-VP27</f>
        <v>11</v>
      </c>
      <c r="VT47" s="7"/>
      <c r="VU47" s="16"/>
      <c r="VV47" s="16"/>
      <c r="VW47" s="49">
        <f>VW27-VR27</f>
        <v>10</v>
      </c>
      <c r="VX47" s="12">
        <f>VX27-VS27</f>
        <v>32</v>
      </c>
      <c r="VY47" s="7"/>
      <c r="VZ47" s="49">
        <f>VZ27-VW27</f>
        <v>15</v>
      </c>
      <c r="WA47" s="12">
        <f>WA27-VX27</f>
        <v>17</v>
      </c>
      <c r="WB47" s="7"/>
      <c r="WC47" s="49">
        <f>WC27-VZ27</f>
        <v>10</v>
      </c>
      <c r="WD47" s="12">
        <f>WD27-WA27</f>
        <v>7</v>
      </c>
      <c r="WE47" s="7"/>
      <c r="WF47" s="49">
        <f>WF27-WC27</f>
        <v>15</v>
      </c>
      <c r="WG47" s="12">
        <f>WG27-WD27</f>
        <v>7</v>
      </c>
      <c r="WH47" s="7"/>
      <c r="WI47" s="49">
        <f>WI27-WF27</f>
        <v>10</v>
      </c>
      <c r="WJ47" s="12">
        <f>WJ27-WG27</f>
        <v>26</v>
      </c>
      <c r="WK47" s="7"/>
      <c r="WL47" s="49">
        <f>WL27-WI27</f>
        <v>0</v>
      </c>
      <c r="WM47" s="12">
        <f>WM27-WJ27</f>
        <v>6</v>
      </c>
      <c r="WN47" s="7"/>
      <c r="WO47" s="49">
        <f>WO27-WL27</f>
        <v>10</v>
      </c>
      <c r="WP47" s="12">
        <f>WP27-WM27</f>
        <v>11</v>
      </c>
      <c r="WQ47" s="7"/>
      <c r="WR47" s="49">
        <f>WR27-WO27</f>
        <v>10</v>
      </c>
      <c r="WS47" s="12">
        <f>WS27-WP27</f>
        <v>6</v>
      </c>
      <c r="WT47" s="7"/>
      <c r="WU47" s="49">
        <f>WU27-WR27</f>
        <v>10</v>
      </c>
      <c r="WV47" s="12">
        <f>WV27-WS27</f>
        <v>4</v>
      </c>
      <c r="WW47" s="7"/>
      <c r="WX47" s="49">
        <f>WX27-WU27</f>
        <v>10</v>
      </c>
      <c r="WY47" s="12">
        <f>WY27-WV27</f>
        <v>1</v>
      </c>
      <c r="WZ47" s="7"/>
      <c r="XA47" s="49">
        <f>XA27-WX27</f>
        <v>10</v>
      </c>
      <c r="XB47" s="12">
        <f>XB27-WY27</f>
        <v>0</v>
      </c>
      <c r="XC47" s="7"/>
      <c r="XD47" s="49">
        <f>XD27-XA27</f>
        <v>10</v>
      </c>
      <c r="XE47" s="12">
        <f>XE27-XB27</f>
        <v>15</v>
      </c>
      <c r="XF47" s="7"/>
      <c r="XG47" s="16"/>
      <c r="XH47" s="49">
        <f>XH27-XD27</f>
        <v>20</v>
      </c>
      <c r="XI47" s="12">
        <f>XI27-XE27</f>
        <v>24</v>
      </c>
      <c r="XJ47" s="7"/>
      <c r="XK47" s="49">
        <f>XK27-XH27</f>
        <v>20</v>
      </c>
      <c r="XL47" s="12">
        <f>XL27-XI27</f>
        <v>10</v>
      </c>
      <c r="XM47" s="7"/>
      <c r="XN47" s="49">
        <f>XN27-XK27</f>
        <v>20</v>
      </c>
      <c r="XO47" s="12">
        <f>XO27-XL27</f>
        <v>11</v>
      </c>
      <c r="XP47" s="7"/>
      <c r="XQ47" s="49">
        <f>XQ27-XN27</f>
        <v>15</v>
      </c>
      <c r="XR47" s="12">
        <f>XR27-XO27</f>
        <v>9</v>
      </c>
      <c r="XS47" s="7"/>
      <c r="XT47" s="49">
        <f>XT27-XQ27</f>
        <v>10</v>
      </c>
      <c r="XU47" s="12">
        <f>XU27-XR27</f>
        <v>17</v>
      </c>
      <c r="XV47" s="7"/>
      <c r="XW47" s="49">
        <f>XW27-XT27</f>
        <v>10</v>
      </c>
      <c r="XX47" s="12">
        <f>XX27-XU27</f>
        <v>10</v>
      </c>
      <c r="XY47" s="7"/>
      <c r="XZ47" s="49">
        <f>XZ27-XW27</f>
        <v>0</v>
      </c>
      <c r="YA47" s="12">
        <f>YA27-XX27</f>
        <v>10</v>
      </c>
      <c r="YB47" s="7"/>
      <c r="YC47" s="49">
        <f>YC27-XZ27</f>
        <v>10</v>
      </c>
      <c r="YD47" s="12">
        <f>YD27-YA27</f>
        <v>11</v>
      </c>
      <c r="YE47" s="7"/>
      <c r="YF47" s="49">
        <f>YF27-YC27</f>
        <v>10</v>
      </c>
      <c r="YG47" s="12">
        <f>YG27-YD27</f>
        <v>9</v>
      </c>
      <c r="YH47" s="7"/>
      <c r="YI47" s="49">
        <f>YI27-YF27</f>
        <v>10</v>
      </c>
      <c r="YJ47" s="12">
        <f>YJ27-YG27</f>
        <v>17</v>
      </c>
      <c r="YK47" s="7"/>
      <c r="YL47" s="49">
        <f>YL27-YI27</f>
        <v>15</v>
      </c>
      <c r="YM47" s="12">
        <f>YM27-YJ27</f>
        <v>4</v>
      </c>
      <c r="YN47" s="7"/>
      <c r="YO47" s="49">
        <f>YO27-YL27</f>
        <v>15</v>
      </c>
      <c r="YP47" s="12">
        <f>YP27-YM27</f>
        <v>17</v>
      </c>
      <c r="YQ47" s="7"/>
      <c r="YR47" s="49">
        <f>YR27-YO27</f>
        <v>15</v>
      </c>
      <c r="YS47" s="12">
        <f>YS27-YP27</f>
        <v>3</v>
      </c>
      <c r="YT47" s="7"/>
      <c r="YU47" s="16"/>
      <c r="YV47" s="49">
        <f>YV27-YR27</f>
        <v>15</v>
      </c>
      <c r="YW47" s="12">
        <f>YW27-YS27</f>
        <v>18</v>
      </c>
      <c r="YX47" s="7"/>
      <c r="YY47" s="49">
        <f>YY27-YV27</f>
        <v>20</v>
      </c>
      <c r="YZ47" s="12">
        <f>YZ27-YW27</f>
        <v>14</v>
      </c>
      <c r="ZA47" s="7"/>
      <c r="ZB47" s="49">
        <f>ZB27-YY27</f>
        <v>20</v>
      </c>
      <c r="ZC47" s="12">
        <f>ZC27-YZ27</f>
        <v>13</v>
      </c>
      <c r="ZD47" s="7"/>
      <c r="ZE47" s="49">
        <f>ZE27-ZB27</f>
        <v>20</v>
      </c>
      <c r="ZF47" s="12">
        <f>ZF27-ZC27</f>
        <v>14</v>
      </c>
      <c r="ZG47" s="7"/>
      <c r="ZH47" s="49">
        <f>ZH27-ZE27</f>
        <v>20</v>
      </c>
      <c r="ZI47" s="12">
        <f>ZI27-ZF27</f>
        <v>27</v>
      </c>
      <c r="ZJ47" s="7"/>
      <c r="ZK47" s="49">
        <f>ZK27-ZH27</f>
        <v>20</v>
      </c>
      <c r="ZL47" s="12">
        <f>ZL27-ZI27</f>
        <v>14</v>
      </c>
      <c r="ZM47" s="7"/>
      <c r="ZN47" s="49">
        <f>ZN27-ZK27</f>
        <v>0</v>
      </c>
      <c r="ZO47" s="12">
        <f>ZO27-ZL27</f>
        <v>0</v>
      </c>
      <c r="ZP47" s="7"/>
      <c r="ZQ47" s="49">
        <f>ZQ27-ZN27</f>
        <v>20</v>
      </c>
      <c r="ZR47" s="12">
        <f>ZR27-ZO27</f>
        <v>7</v>
      </c>
      <c r="ZS47" s="7"/>
      <c r="ZT47" s="49">
        <f>ZT27-ZQ27</f>
        <v>20</v>
      </c>
      <c r="ZU47" s="12">
        <f>ZU27-ZR27</f>
        <v>10</v>
      </c>
      <c r="ZV47" s="7"/>
      <c r="ZW47" s="49">
        <f>ZW27-ZT27</f>
        <v>20</v>
      </c>
      <c r="ZX47" s="12">
        <f>ZX27-ZU27</f>
        <v>1</v>
      </c>
      <c r="ZY47" s="7"/>
      <c r="ZZ47" s="49">
        <f>ZZ27-ZW27</f>
        <v>20</v>
      </c>
      <c r="AAA47" s="12">
        <f>AAA27-ZX27</f>
        <v>2</v>
      </c>
      <c r="AAB47" s="7"/>
      <c r="AAC47" s="49">
        <f>AAC27-ZZ27</f>
        <v>20</v>
      </c>
      <c r="AAD47" s="12">
        <f>AAD27-AAA27</f>
        <v>10</v>
      </c>
      <c r="AAE47" s="7"/>
      <c r="AAF47" s="49">
        <f>AAF27-AAC27</f>
        <v>15</v>
      </c>
      <c r="AAG47" s="12">
        <f>AAG27-AAD27</f>
        <v>4</v>
      </c>
      <c r="AAH47" s="7"/>
      <c r="AAI47" s="16"/>
      <c r="AAJ47" s="49">
        <f>AAJ27-AAF27</f>
        <v>20</v>
      </c>
      <c r="AAK47" s="12">
        <f>AAK27-AAG27</f>
        <v>10</v>
      </c>
      <c r="AAL47" s="7"/>
      <c r="AAM47" s="49">
        <f>AAM27-AAJ27</f>
        <v>20</v>
      </c>
      <c r="AAN47" s="12">
        <f>AAN27-AAK27</f>
        <v>9</v>
      </c>
      <c r="AAO47" s="7"/>
      <c r="AAP47" s="49">
        <f>AAP27-AAM27</f>
        <v>20</v>
      </c>
      <c r="AAQ47" s="12">
        <f>AAQ27-AAN27</f>
        <v>11</v>
      </c>
      <c r="AAR47" s="7"/>
      <c r="AAS47" s="49">
        <f>AAS27-AAP27</f>
        <v>20</v>
      </c>
      <c r="AAT47" s="12">
        <f>AAT27-AAQ27</f>
        <v>5</v>
      </c>
      <c r="AAU47" s="7"/>
      <c r="AAV47" s="49">
        <f>AAV27-AAS27</f>
        <v>20</v>
      </c>
      <c r="AAW47" s="12">
        <f>AAW27-AAT27</f>
        <v>2</v>
      </c>
      <c r="AAX47" s="7"/>
      <c r="AAY47" s="49">
        <f>AAY27-AAV27</f>
        <v>20</v>
      </c>
      <c r="AAZ47" s="12">
        <f>AAZ27-AAW27</f>
        <v>18</v>
      </c>
      <c r="ABA47" s="7"/>
      <c r="ABB47" s="16"/>
      <c r="ABC47" s="49">
        <f>ABC27-AAY27</f>
        <v>20</v>
      </c>
      <c r="ABD47" s="12">
        <f>ABD27-AAZ27</f>
        <v>18</v>
      </c>
      <c r="ABE47" s="7"/>
      <c r="ABF47" s="49">
        <f>ABF27-ABC27</f>
        <v>20</v>
      </c>
      <c r="ABG47" s="12">
        <f>ABG27-ABD27</f>
        <v>4</v>
      </c>
      <c r="ABH47" s="7"/>
      <c r="ABI47" s="49">
        <f>ABI27-ABF27</f>
        <v>20</v>
      </c>
      <c r="ABJ47" s="12">
        <f>ABJ27-ABG27</f>
        <v>3</v>
      </c>
      <c r="ABK47" s="7"/>
      <c r="ABL47" s="49">
        <f>ABL27-ABI27</f>
        <v>20</v>
      </c>
      <c r="ABM47" s="12">
        <f>ABM27-ABJ27</f>
        <v>7</v>
      </c>
      <c r="ABN47" s="7"/>
      <c r="ABO47" s="49">
        <f>ABO27-ABL27</f>
        <v>20</v>
      </c>
      <c r="ABP47" s="12">
        <f>ABP27-ABM27</f>
        <v>10</v>
      </c>
      <c r="ABQ47" s="7"/>
      <c r="ABR47" s="49">
        <f>ABR27-ABO27</f>
        <v>20</v>
      </c>
      <c r="ABS47" s="12">
        <f>ABS27-ABP27</f>
        <v>25</v>
      </c>
      <c r="ABT47" s="7"/>
      <c r="ABU47" s="16"/>
      <c r="ABV47" s="49">
        <f>ABV27-ABR27</f>
        <v>20</v>
      </c>
      <c r="ABW47" s="12">
        <f>ABW27-ABS27</f>
        <v>7</v>
      </c>
      <c r="ABX47" s="7"/>
      <c r="ABY47" s="49">
        <f>ABY27-ABV27</f>
        <v>20</v>
      </c>
      <c r="ABZ47" s="12">
        <f>ABZ27-ABW27</f>
        <v>11</v>
      </c>
      <c r="ACA47" s="7"/>
      <c r="ACB47" s="49">
        <f>ACB27-ABY27</f>
        <v>20</v>
      </c>
      <c r="ACC47" s="12">
        <f>ACC27-ABZ27</f>
        <v>7</v>
      </c>
      <c r="ACD47" s="7"/>
      <c r="ACE47" s="49">
        <f>ACE27-ACB27</f>
        <v>10</v>
      </c>
      <c r="ACF47" s="12">
        <f>ACF27-ACC27</f>
        <v>11</v>
      </c>
      <c r="ACG47" s="7"/>
      <c r="ACH47" s="49">
        <f>ACH27-ACE27</f>
        <v>10</v>
      </c>
      <c r="ACI47" s="12">
        <f>ACI27-ACF27</f>
        <v>6</v>
      </c>
      <c r="ACJ47" s="7"/>
      <c r="ACK47" s="49">
        <f>ACK27-ACH27</f>
        <v>10</v>
      </c>
      <c r="ACL47" s="12">
        <f>ACL27-ACI27</f>
        <v>4</v>
      </c>
      <c r="ACM47" s="7"/>
      <c r="ACN47" s="16"/>
      <c r="ACO47" s="49">
        <f>ACO27-ACK27</f>
        <v>10</v>
      </c>
      <c r="ACP47" s="12">
        <f>ACP27-ACL27</f>
        <v>17</v>
      </c>
      <c r="ACQ47" s="7"/>
      <c r="ACR47" s="49">
        <f>ACR27-ACO27</f>
        <v>10</v>
      </c>
      <c r="ACS47" s="12">
        <f>ACS27-ACP27</f>
        <v>6</v>
      </c>
      <c r="ACT47" s="7"/>
      <c r="ACU47" s="49">
        <f>ACU27-ACR27</f>
        <v>10</v>
      </c>
      <c r="ACV47" s="12">
        <f>ACV27-ACS27</f>
        <v>6</v>
      </c>
      <c r="ACW47" s="7"/>
      <c r="ACX47" s="49">
        <f>ACX27-ACU27</f>
        <v>10</v>
      </c>
      <c r="ACY47" s="12">
        <f>ACY27-ACV27</f>
        <v>2</v>
      </c>
      <c r="ACZ47" s="7"/>
      <c r="ADA47" s="49">
        <f>ADA27-ACX27</f>
        <v>10</v>
      </c>
      <c r="ADB47" s="12">
        <f>ADB27-ACY27</f>
        <v>4</v>
      </c>
      <c r="ADC47" s="7"/>
      <c r="ADD47" s="49">
        <f>ADD27-ADA27</f>
        <v>10</v>
      </c>
      <c r="ADE47" s="12">
        <f>ADE27-ADB27</f>
        <v>4</v>
      </c>
      <c r="ADF47" s="7"/>
      <c r="ADG47" s="16"/>
      <c r="ADH47" s="49">
        <f>ADH27-ADD27</f>
        <v>10</v>
      </c>
      <c r="ADI47" s="12">
        <f>ADI27-ADE27</f>
        <v>10</v>
      </c>
      <c r="ADJ47" s="7"/>
      <c r="ADK47" s="49">
        <f>ADK27-ADH27</f>
        <v>10</v>
      </c>
      <c r="ADL47" s="12">
        <f>ADL27-ADI27</f>
        <v>6</v>
      </c>
      <c r="ADM47" s="7"/>
      <c r="ADN47" s="49">
        <f>ADN27-ADK27</f>
        <v>10</v>
      </c>
      <c r="ADO47" s="12">
        <f>ADO27-ADL27</f>
        <v>9</v>
      </c>
      <c r="ADP47" s="7"/>
      <c r="ADQ47" s="49">
        <f>ADQ27-ADN27</f>
        <v>10</v>
      </c>
      <c r="ADR47" s="12">
        <f>ADR27-ADO27</f>
        <v>11</v>
      </c>
      <c r="ADS47" s="7"/>
      <c r="ADT47" s="49">
        <f>ADT27-ADQ27</f>
        <v>10</v>
      </c>
      <c r="ADU47" s="12">
        <f>ADU27-ADR27</f>
        <v>10</v>
      </c>
      <c r="ADV47" s="7"/>
      <c r="ADW47" s="16"/>
      <c r="ADX47" s="16"/>
      <c r="ADY47" s="16"/>
      <c r="ADZ47" s="49">
        <f>ADZ27-ADT27</f>
        <v>20</v>
      </c>
      <c r="AEA47" s="12">
        <f>AEA27-ADU27</f>
        <v>18</v>
      </c>
      <c r="AEB47" s="7"/>
      <c r="AEC47" s="49">
        <f>AEC27-ADZ27</f>
        <v>15</v>
      </c>
      <c r="AED47" s="12">
        <f>AED27-AEA27</f>
        <v>29</v>
      </c>
      <c r="AEE47" s="7"/>
      <c r="AEF47" s="49">
        <f>AEF27-AEC27</f>
        <v>15</v>
      </c>
      <c r="AEG47" s="12">
        <f>AEG27-AED27</f>
        <v>12</v>
      </c>
      <c r="AEH47" s="7"/>
      <c r="AEI47" s="49">
        <f>AEI27-AEF27</f>
        <v>15</v>
      </c>
      <c r="AEJ47" s="16"/>
      <c r="AEK47" s="7"/>
      <c r="AEL47" s="49">
        <f>AEL27-AEI27</f>
        <v>15</v>
      </c>
      <c r="AEM47" s="12">
        <f>AEM27-AEG27</f>
        <v>10</v>
      </c>
      <c r="AEN47" s="7"/>
      <c r="AEO47" s="16"/>
      <c r="AEP47" s="49">
        <f>AEP27-AEL27</f>
        <v>10</v>
      </c>
      <c r="AEQ47" s="12">
        <f>AEQ27-AEM27</f>
        <v>53</v>
      </c>
      <c r="AER47" s="7"/>
      <c r="AES47" s="49">
        <f>AES27-AEP27</f>
        <v>10</v>
      </c>
      <c r="AET47" s="12">
        <f>AET27-AEQ27</f>
        <v>38</v>
      </c>
      <c r="AEU47" s="7"/>
      <c r="AEV47" s="49">
        <f>AEV27-AES27</f>
        <v>10</v>
      </c>
      <c r="AEW47" s="12">
        <f>AEW27-AET27</f>
        <v>20</v>
      </c>
      <c r="AEX47" s="7"/>
      <c r="AEY47" s="49">
        <f>AEY27-AEV27</f>
        <v>10</v>
      </c>
      <c r="AEZ47" s="12">
        <f>AEZ27-AEW27</f>
        <v>15</v>
      </c>
      <c r="AFA47" s="7"/>
      <c r="AFB47" s="49">
        <f>AFB27-AEY27</f>
        <v>10</v>
      </c>
      <c r="AFC47" s="12">
        <f>AFC27-AEZ27</f>
        <v>17</v>
      </c>
      <c r="AFD47" s="7"/>
      <c r="AFE47" s="49">
        <f>AFE27-AFB27</f>
        <v>10</v>
      </c>
      <c r="AFF47" s="12">
        <f>AFF27-AFC27</f>
        <v>9</v>
      </c>
      <c r="AFG47" s="7"/>
      <c r="AFH47" s="16"/>
      <c r="AFI47" s="49">
        <f>AFI27-AFE27</f>
        <v>15</v>
      </c>
      <c r="AFJ47" s="12">
        <f>AFJ27-AFF27</f>
        <v>43</v>
      </c>
      <c r="AFK47" s="7"/>
      <c r="AFL47" s="49">
        <f>AFL27-AFI27</f>
        <v>15</v>
      </c>
      <c r="AFM47" s="12">
        <f>AFM27-AFJ27</f>
        <v>39</v>
      </c>
      <c r="AFN47" s="7"/>
      <c r="AFO47" s="49">
        <f>AFO27-AFL27</f>
        <v>15</v>
      </c>
      <c r="AFP47" s="12">
        <f>AFP27-AFM27</f>
        <v>30</v>
      </c>
      <c r="AFQ47" s="7"/>
      <c r="AFR47" s="49">
        <f>AFR27-AFO27</f>
        <v>15</v>
      </c>
      <c r="AFS47" s="12">
        <f>AFS27-AFP27</f>
        <v>24</v>
      </c>
      <c r="AFT47" s="7"/>
      <c r="AFU47" s="49">
        <f>AFU27-AFR27</f>
        <v>15</v>
      </c>
      <c r="AFV47" s="12">
        <f>AFV27-AFS27</f>
        <v>12</v>
      </c>
      <c r="AFW47" s="7"/>
      <c r="AFX47" s="49">
        <f>AFX27-AFU27</f>
        <v>15</v>
      </c>
      <c r="AFY47" s="12">
        <f>AFY27-AFV27</f>
        <v>8</v>
      </c>
      <c r="AFZ47" s="7"/>
      <c r="AGA47" s="49">
        <f>AGA27-AFX27</f>
        <v>0</v>
      </c>
      <c r="AGB47" s="12">
        <f>AGB27-AFY27</f>
        <v>2</v>
      </c>
      <c r="AGC47" s="7"/>
      <c r="AGD47" s="49">
        <f>AGD27-AGA27</f>
        <v>15</v>
      </c>
      <c r="AGE47" s="12">
        <f>AGE27-AGB27</f>
        <v>0</v>
      </c>
      <c r="AGF47" s="7"/>
      <c r="AGG47" s="49">
        <f>AGG27-AGD27</f>
        <v>15</v>
      </c>
      <c r="AGH47" s="12">
        <f>AGH27-AGE27</f>
        <v>15</v>
      </c>
      <c r="AGI47" s="7"/>
      <c r="AGJ47" s="49">
        <f>AGJ27-AGG27</f>
        <v>15</v>
      </c>
      <c r="AGK47" s="12">
        <f>AGK27-AGH27</f>
        <v>9</v>
      </c>
      <c r="AGL47" s="7"/>
      <c r="AGM47" s="49">
        <f>AGM27-AGJ27</f>
        <v>15</v>
      </c>
      <c r="AGN47" s="12">
        <f>AGN27-AGK27</f>
        <v>10</v>
      </c>
      <c r="AGO47" s="7"/>
      <c r="AGP47" s="49">
        <f>AGP27-AGM27</f>
        <v>15</v>
      </c>
      <c r="AGQ47" s="12">
        <f>AGQ27-AGN27</f>
        <v>15</v>
      </c>
      <c r="AGR47" s="7"/>
      <c r="AGS47" s="49">
        <f>AGS27-AGP27</f>
        <v>20</v>
      </c>
      <c r="AGT47" s="12">
        <f>AGT27-AGQ27</f>
        <v>6</v>
      </c>
      <c r="AGU47" s="7"/>
      <c r="AGV47" s="16"/>
      <c r="AGW47" s="49">
        <f>AGW27-AGS27</f>
        <v>15</v>
      </c>
      <c r="AGX47" s="12">
        <f>AGX27-AGT27</f>
        <v>30</v>
      </c>
      <c r="AGY47" s="7"/>
      <c r="AGZ47" s="49">
        <f>AGZ27-AGW27</f>
        <v>20</v>
      </c>
      <c r="AHA47" s="12">
        <f>AHA27-AGX27</f>
        <v>20</v>
      </c>
      <c r="AHB47" s="7"/>
      <c r="AHC47" s="49">
        <f>AHC27-AGZ27</f>
        <v>20</v>
      </c>
      <c r="AHD47" s="12">
        <f>AHD27-AHA27</f>
        <v>18</v>
      </c>
      <c r="AHE47" s="7"/>
      <c r="AHF47" s="49">
        <f>AHF27-AHC27</f>
        <v>20</v>
      </c>
      <c r="AHG47" s="12">
        <f>AHG27-AHD27</f>
        <v>4</v>
      </c>
      <c r="AHH47" s="7"/>
      <c r="AHI47" s="49">
        <f>AHI27-AHF27</f>
        <v>20</v>
      </c>
      <c r="AHJ47" s="12">
        <f>AHJ27-AHG27</f>
        <v>6</v>
      </c>
      <c r="AHK47" s="7"/>
      <c r="AHL47" s="49">
        <f>AHL27-AHI27</f>
        <v>15</v>
      </c>
      <c r="AHM47" s="12">
        <f>AHM27-AHJ27</f>
        <v>21</v>
      </c>
      <c r="AHN47" s="7"/>
      <c r="AHO47" s="16"/>
      <c r="AHP47" s="49">
        <f>AHP27-AHL27</f>
        <v>20</v>
      </c>
      <c r="AHQ47" s="12">
        <f>AHQ27-AHM27</f>
        <v>19</v>
      </c>
      <c r="AHR47" s="7"/>
      <c r="AHS47" s="49">
        <f>AHS27-AHP27</f>
        <v>15</v>
      </c>
      <c r="AHT47" s="12">
        <f>AHT27-AHQ27</f>
        <v>1</v>
      </c>
      <c r="AHU47" s="7"/>
      <c r="AHV47" s="49">
        <f>AHV27-AHS27</f>
        <v>15</v>
      </c>
      <c r="AHW47" s="12">
        <f>AHW27-AHT27</f>
        <v>19</v>
      </c>
      <c r="AHX47" s="7"/>
      <c r="AHY47" s="49">
        <f>AHY27-AHV27</f>
        <v>15</v>
      </c>
      <c r="AHZ47" s="12">
        <f>AHZ27-AHW27</f>
        <v>4</v>
      </c>
      <c r="AIA47" s="7"/>
      <c r="AIB47" s="49">
        <f>AIB27-AHY27</f>
        <v>15</v>
      </c>
      <c r="AIC47" s="12">
        <f>AIC27-AHZ27</f>
        <v>0</v>
      </c>
      <c r="AID47" s="7"/>
      <c r="AIE47" s="16"/>
      <c r="AIF47" s="16"/>
      <c r="AIG47" s="49">
        <f>AIG27-AIB27</f>
        <v>15</v>
      </c>
      <c r="AIH47" s="12">
        <f>AIH27-AIC27</f>
        <v>41</v>
      </c>
      <c r="AII47" s="7"/>
      <c r="AIJ47" s="49">
        <f>AIJ27-AIG27</f>
        <v>15</v>
      </c>
      <c r="AIK47" s="12">
        <f>AIK27-AIH27</f>
        <v>57</v>
      </c>
      <c r="AIL47" s="7"/>
      <c r="AIM47" s="49">
        <f>AIM27-AIJ27</f>
        <v>15</v>
      </c>
      <c r="AIN47" s="12">
        <f>AIN27-AIK27</f>
        <v>26</v>
      </c>
      <c r="AIO47" s="7"/>
      <c r="AIP47" s="49">
        <f>AIP27-AIM27</f>
        <v>15</v>
      </c>
      <c r="AIQ47" s="12">
        <f>AIQ27-AIN27</f>
        <v>19</v>
      </c>
      <c r="AIR47" s="7"/>
      <c r="AIS47" s="16"/>
      <c r="AIT47" s="49">
        <f>AIT27-AIP27</f>
        <v>20</v>
      </c>
      <c r="AIU47" s="12">
        <f>AIU27-AIQ27</f>
        <v>25</v>
      </c>
      <c r="AIV47" s="7"/>
      <c r="AIW47" s="49">
        <f>AIW27-AIT27</f>
        <v>15</v>
      </c>
      <c r="AIX47" s="12">
        <f>AIX27-AIU27</f>
        <v>24</v>
      </c>
      <c r="AIY47" s="7"/>
      <c r="AIZ47" s="49">
        <f>AIZ27-AIW27</f>
        <v>20</v>
      </c>
      <c r="AJA47" s="12">
        <f>AJA27-AIX27</f>
        <v>12</v>
      </c>
      <c r="AJB47" s="7"/>
      <c r="AJC47" s="49">
        <f>AJC27-AIZ27</f>
        <v>20</v>
      </c>
      <c r="AJD47" s="12">
        <f>AJD27-AJA27</f>
        <v>15</v>
      </c>
      <c r="AJE47" s="7"/>
      <c r="AJF47" s="49">
        <f>AJF27-AJC27</f>
        <v>20</v>
      </c>
      <c r="AJG47" s="12">
        <f>AJG27-AJD27</f>
        <v>21</v>
      </c>
      <c r="AJH47" s="7"/>
      <c r="AJI47" s="49">
        <f>AJI27-AJF27</f>
        <v>20</v>
      </c>
      <c r="AJJ47" s="12">
        <f>AJJ27-AJG27</f>
        <v>6</v>
      </c>
      <c r="AJK47" s="7"/>
      <c r="AJL47" s="49">
        <f>AJL27-AJI27</f>
        <v>20</v>
      </c>
      <c r="AJM47" s="12">
        <f>AJM27-AJJ27</f>
        <v>14</v>
      </c>
      <c r="AJN47" s="7"/>
      <c r="AJO47" s="49">
        <f>AJO27-AJL27</f>
        <v>20</v>
      </c>
      <c r="AJP47" s="12">
        <f>AJP27-AJM27</f>
        <v>26</v>
      </c>
      <c r="AJQ47" s="7"/>
      <c r="AJR47" s="16"/>
      <c r="AJS47" s="49">
        <f>AJS27-AJO27</f>
        <v>20</v>
      </c>
      <c r="AJT47" s="12">
        <f>AJT27-AJP27</f>
        <v>8</v>
      </c>
      <c r="AJU47" s="7"/>
      <c r="AJV47" s="49">
        <f>AJV27-AJS27</f>
        <v>20</v>
      </c>
      <c r="AJW47" s="12">
        <f>AJW27-AJT27</f>
        <v>8</v>
      </c>
      <c r="AJX47" s="7"/>
      <c r="AJY47" s="49">
        <f>AJY27-AJV27</f>
        <v>20</v>
      </c>
      <c r="AJZ47" s="12">
        <f>AJZ27-AJW27</f>
        <v>16</v>
      </c>
      <c r="AKA47" s="7"/>
      <c r="AKB47" s="49">
        <f>AKB27-AJY27</f>
        <v>20</v>
      </c>
      <c r="AKC47" s="12">
        <f>AKC27-AJZ27</f>
        <v>12</v>
      </c>
      <c r="AKD47" s="7"/>
      <c r="AKE47" s="49">
        <f>AKE27-AKB27</f>
        <v>20</v>
      </c>
      <c r="AKF47" s="12">
        <f>AKF27-AKC27</f>
        <v>19</v>
      </c>
      <c r="AKG47" s="7"/>
      <c r="AKH47" s="49">
        <f>AKH27-AKE27</f>
        <v>20</v>
      </c>
      <c r="AKI47" s="12">
        <f>AKI27-AKF27</f>
        <v>13</v>
      </c>
      <c r="AKJ47" s="7"/>
      <c r="AKK47" s="16"/>
      <c r="AKL47" s="49">
        <f>AKL27-AKH27</f>
        <v>20</v>
      </c>
      <c r="AKM47" s="12">
        <f>AKM27-AKI27</f>
        <v>9</v>
      </c>
      <c r="AKN47" s="7"/>
      <c r="AKO47" s="49">
        <f>AKO27-AKL27</f>
        <v>20</v>
      </c>
      <c r="AKP47" s="12">
        <f>AKP27-AKM27</f>
        <v>8</v>
      </c>
      <c r="AKQ47" s="7"/>
      <c r="AKR47" s="49">
        <f>AKR27-AKO27</f>
        <v>20</v>
      </c>
      <c r="AKS47" s="12">
        <f>AKS27-AKP27</f>
        <v>17</v>
      </c>
      <c r="AKT47" s="7"/>
      <c r="AKU47" s="49">
        <f>AKU27-AKR27</f>
        <v>20</v>
      </c>
      <c r="AKV47" s="12">
        <f>AKV27-AKS27</f>
        <v>2</v>
      </c>
      <c r="AKW47" s="7"/>
      <c r="AKX47" s="49">
        <f>AKX27-AKU27</f>
        <v>20</v>
      </c>
      <c r="AKY47" s="12">
        <f>AKY27-AKV27</f>
        <v>11</v>
      </c>
      <c r="AKZ47" s="7"/>
      <c r="ALA47" s="49">
        <f>ALA27-AKX27</f>
        <v>10</v>
      </c>
      <c r="ALB47" s="12">
        <f>ALB27-AKY27</f>
        <v>4</v>
      </c>
      <c r="ALC47" s="7"/>
      <c r="ALD47" s="16"/>
      <c r="ALE47" s="49">
        <f>ALE27-ALA27</f>
        <v>10</v>
      </c>
      <c r="ALF47" s="12">
        <f>ALF27-ALB27</f>
        <v>26</v>
      </c>
      <c r="ALG47" s="7"/>
      <c r="ALH47" s="49">
        <f>ALH27-ALE27</f>
        <v>10</v>
      </c>
      <c r="ALI47" s="12">
        <f>ALI27-ALF27</f>
        <v>16</v>
      </c>
      <c r="ALJ47" s="7"/>
      <c r="ALK47" s="49">
        <f>ALK27-ALH27</f>
        <v>10</v>
      </c>
      <c r="ALL47" s="12">
        <f>ALL27-ALI27</f>
        <v>29</v>
      </c>
      <c r="ALM47" s="7"/>
      <c r="ALN47" s="49">
        <f>ALN27-ALK27</f>
        <v>20</v>
      </c>
      <c r="ALO47" s="12">
        <f>ALO27-ALL27</f>
        <v>8</v>
      </c>
      <c r="ALP47" s="7"/>
      <c r="ALQ47" s="49">
        <f>ALQ27-ALN27</f>
        <v>20</v>
      </c>
      <c r="ALR47" s="12">
        <f>ALR27-ALO27</f>
        <v>12</v>
      </c>
      <c r="ALS47" s="7"/>
      <c r="ALT47" s="49">
        <f>ALT27-ALQ27</f>
        <v>20</v>
      </c>
      <c r="ALU47" s="12">
        <f>ALU27-ALR27</f>
        <v>10</v>
      </c>
      <c r="ALV47" s="7"/>
      <c r="ALW47" s="16"/>
      <c r="ALX47" s="49">
        <f>ALX27-ALT27</f>
        <v>20</v>
      </c>
      <c r="ALY47" s="12">
        <f>ALY27-ALU27</f>
        <v>17</v>
      </c>
      <c r="ALZ47" s="7"/>
      <c r="AMA47" s="49">
        <f>AMA27-ALX27</f>
        <v>20</v>
      </c>
      <c r="AMB47" s="12">
        <f>AMB27-ALY27</f>
        <v>6</v>
      </c>
      <c r="AMC47" s="7"/>
      <c r="AMD47" s="49">
        <f>AMD27-AMA27</f>
        <v>20</v>
      </c>
      <c r="AME47" s="12">
        <f>AME27-AMB27</f>
        <v>13</v>
      </c>
      <c r="AMF47" s="7"/>
      <c r="AMG47" s="49">
        <f>AMG27-AMD27</f>
        <v>20</v>
      </c>
      <c r="AMH47" s="12">
        <f>AMH27-AME27</f>
        <v>8</v>
      </c>
      <c r="AMI47" s="7"/>
      <c r="AMJ47" s="49">
        <f>AMJ27-AMG27</f>
        <v>20</v>
      </c>
      <c r="AMK47" s="12">
        <f>AMK27-AMH27</f>
        <v>5</v>
      </c>
      <c r="AML47" s="7"/>
      <c r="AMM47" s="49">
        <f>AMM27-AMJ27</f>
        <v>20</v>
      </c>
      <c r="AMN47" s="12">
        <f>AMN27-AMK27</f>
        <v>13</v>
      </c>
      <c r="AMO47" s="7"/>
      <c r="AMP47" s="16"/>
      <c r="AMQ47" s="49">
        <f>AMQ27-AMM27</f>
        <v>20</v>
      </c>
      <c r="AMR47" s="12">
        <f>AMR27-AMN27</f>
        <v>1</v>
      </c>
      <c r="AMS47" s="7"/>
      <c r="AMT47" s="49">
        <f>AMT27-AMQ27</f>
        <v>10</v>
      </c>
      <c r="AMU47" s="12">
        <f>AMU27-AMR27</f>
        <v>6</v>
      </c>
      <c r="AMV47" s="7"/>
      <c r="AMW47" s="49">
        <f>AMW27-AMT27</f>
        <v>10</v>
      </c>
      <c r="AMX47" s="12">
        <f>AMX27-AMU27</f>
        <v>3</v>
      </c>
      <c r="AMY47" s="7"/>
      <c r="AMZ47" s="49">
        <f>AMZ27-AMW27</f>
        <v>10</v>
      </c>
      <c r="ANA47" s="12">
        <f>ANA27-AMX27</f>
        <v>7</v>
      </c>
      <c r="ANB47" s="7"/>
      <c r="ANC47" s="49">
        <f>ANC27-AMZ27</f>
        <v>10</v>
      </c>
      <c r="AND47" s="12">
        <f>AND27-ANA27</f>
        <v>4</v>
      </c>
      <c r="ANE47" s="7"/>
      <c r="ANF47" s="49">
        <f>ANF27-ANC27</f>
        <v>10</v>
      </c>
      <c r="ANG47" s="12">
        <f>ANG27-AND27</f>
        <v>4</v>
      </c>
      <c r="ANH47" s="7"/>
      <c r="ANI47" s="16"/>
      <c r="ANJ47" s="49">
        <f>ANJ27-ANF27</f>
        <v>10</v>
      </c>
      <c r="ANK47" s="12">
        <f>ANK27-ANG27</f>
        <v>14</v>
      </c>
      <c r="ANL47" s="7"/>
      <c r="ANM47" s="49">
        <f>ANM27-ANJ27</f>
        <v>10</v>
      </c>
      <c r="ANN47" s="12">
        <f>ANN27-ANK27</f>
        <v>7</v>
      </c>
      <c r="ANO47" s="7"/>
      <c r="ANP47" s="49">
        <f>ANP27-ANM27</f>
        <v>10</v>
      </c>
      <c r="ANQ47" s="12">
        <f>ANQ27-ANN27</f>
        <v>7</v>
      </c>
      <c r="ANR47" s="7"/>
      <c r="ANS47" s="16"/>
      <c r="ANT47" s="49">
        <f>ANT27-ANP27</f>
        <v>10</v>
      </c>
      <c r="ANU47" s="12">
        <f>ANU27-ANQ27</f>
        <v>2</v>
      </c>
      <c r="ANV47" s="7"/>
      <c r="ANW47" s="49">
        <f>ANW27-ANT27</f>
        <v>10</v>
      </c>
      <c r="ANX47" s="12">
        <f>ANX27-ANU27</f>
        <v>6</v>
      </c>
      <c r="ANY47" s="7"/>
      <c r="ANZ47" s="49">
        <f>ANZ27-ANW27</f>
        <v>10</v>
      </c>
      <c r="AOA47" s="12">
        <f>AOA27-ANX27</f>
        <v>5</v>
      </c>
      <c r="AOB47" s="7"/>
      <c r="AOC47" s="49">
        <f>AOC27-ANZ27</f>
        <v>10</v>
      </c>
      <c r="AOD47" s="12">
        <f>AOD27-AOA27</f>
        <v>5</v>
      </c>
      <c r="AOE47" s="7"/>
      <c r="AOF47" s="49">
        <f>AOF27-AOC27</f>
        <v>10</v>
      </c>
      <c r="AOG47" s="12">
        <f>AOG27-AOD27</f>
        <v>6</v>
      </c>
      <c r="AOH47" s="7"/>
      <c r="AOI47" s="49">
        <f>AOI27-AOF27</f>
        <v>10</v>
      </c>
      <c r="AOJ47" s="12">
        <f>AOJ27-AOG27</f>
        <v>14</v>
      </c>
      <c r="AOK47" s="7"/>
      <c r="AOL47" s="49">
        <f>AOL27-AOI27</f>
        <v>10</v>
      </c>
      <c r="AOM47" s="12">
        <f>AOM27-AOJ27</f>
        <v>8</v>
      </c>
      <c r="AON47" s="7"/>
      <c r="AOO47" s="49">
        <f>AOO27-AOL27</f>
        <v>10</v>
      </c>
      <c r="AOP47" s="12">
        <f>AOP27-AOM27</f>
        <v>15</v>
      </c>
      <c r="AOQ47" s="7"/>
      <c r="AOR47" s="49">
        <f>AOR27-AOO27</f>
        <v>10</v>
      </c>
      <c r="AOS47" s="12">
        <f>AOS27-AOP27</f>
        <v>0</v>
      </c>
      <c r="AOT47" s="7"/>
      <c r="AOU47" s="16"/>
      <c r="AOV47" s="49">
        <f>AOV27-AOR27</f>
        <v>10</v>
      </c>
      <c r="AOW47" s="12">
        <f>AOW27-AOS27</f>
        <v>0</v>
      </c>
      <c r="AOX47" s="7"/>
      <c r="AOY47" s="49">
        <f>AOY27-AOV27</f>
        <v>10</v>
      </c>
      <c r="AOZ47" s="12">
        <f>AOZ27-AOW27</f>
        <v>8</v>
      </c>
      <c r="APA47" s="7"/>
      <c r="APB47" s="49">
        <f>APB27-AOY27</f>
        <v>10</v>
      </c>
      <c r="APC47" s="12">
        <f>APC27-AOZ27</f>
        <v>4</v>
      </c>
      <c r="APD47" s="7"/>
      <c r="APE47" s="49">
        <f>APE27-APB27</f>
        <v>10</v>
      </c>
      <c r="APF47" s="12">
        <f>APF27-APC27</f>
        <v>3</v>
      </c>
      <c r="APG47" s="7"/>
      <c r="APH47" s="49">
        <f>APH27-APE27</f>
        <v>10</v>
      </c>
      <c r="API47" s="12">
        <f>API27-APF27</f>
        <v>6</v>
      </c>
      <c r="APJ47" s="7"/>
      <c r="APK47" s="49">
        <f>APK27-APH27</f>
        <v>15</v>
      </c>
      <c r="APL47" s="12">
        <f>APL27-API27</f>
        <v>4</v>
      </c>
      <c r="APM47" s="7"/>
      <c r="APN47" s="49">
        <f>APN27-APK27</f>
        <v>0</v>
      </c>
      <c r="APO47" s="12">
        <f>APO27-APL27</f>
        <v>3</v>
      </c>
      <c r="APP47" s="7"/>
      <c r="APQ47" s="14"/>
      <c r="APR47" s="14"/>
      <c r="APS47" s="14"/>
      <c r="APT47" s="14"/>
      <c r="APU47" s="49">
        <f>APU27-APN27</f>
        <v>50</v>
      </c>
      <c r="APV47" s="12">
        <f>APV27-APO27</f>
        <v>12</v>
      </c>
      <c r="APW47" s="7"/>
      <c r="APX47" s="49">
        <f>APX27-APU27</f>
        <v>15</v>
      </c>
      <c r="APY47" s="12">
        <f>APY27-APV27</f>
        <v>14</v>
      </c>
      <c r="APZ47" s="7"/>
      <c r="AQA47" s="16"/>
      <c r="AQB47" s="49">
        <f>AQB27-APX27</f>
        <v>20</v>
      </c>
      <c r="AQC47" s="12">
        <f>AQC27-APY27</f>
        <v>29</v>
      </c>
      <c r="AQD47" s="7"/>
      <c r="AQE47" s="49">
        <f>AQE27-AQB27</f>
        <v>20</v>
      </c>
      <c r="AQF47" s="12">
        <f>AQF27-AQC27</f>
        <v>26</v>
      </c>
      <c r="AQG47" s="7"/>
      <c r="AQH47" s="49">
        <f>AQH27-AQE27</f>
        <v>20</v>
      </c>
      <c r="AQI47" s="12">
        <f>AQI27-AQF27</f>
        <v>28</v>
      </c>
      <c r="AQJ47" s="7"/>
      <c r="AQK47" s="49">
        <f>AQK27-AQH27</f>
        <v>20</v>
      </c>
      <c r="AQL47" s="12">
        <f>AQL27-AQI27</f>
        <v>21</v>
      </c>
      <c r="AQM47" s="7"/>
      <c r="AQN47" s="49">
        <f>AQN27-AQK27</f>
        <v>20</v>
      </c>
      <c r="AQO47" s="12">
        <f>AQO27-AQL27</f>
        <v>85</v>
      </c>
      <c r="AQP47" s="7"/>
      <c r="AQQ47" s="49">
        <f>AQQ27-AQN27</f>
        <v>20</v>
      </c>
      <c r="AQR47" s="12">
        <f>AQR27-AQO27</f>
        <v>30</v>
      </c>
      <c r="AQS47" s="7"/>
      <c r="AQT47" s="16"/>
      <c r="AQU47" s="49">
        <f>AQU27-AQQ27</f>
        <v>20</v>
      </c>
      <c r="AQV47" s="12">
        <f>AQV27-AQR27</f>
        <v>29</v>
      </c>
      <c r="AQW47" s="7"/>
      <c r="AQX47" s="49">
        <f>AQX27-AQU27</f>
        <v>40</v>
      </c>
      <c r="AQY47" s="12">
        <f>AQY27-AQV27</f>
        <v>30</v>
      </c>
      <c r="AQZ47" s="7"/>
      <c r="ARA47" s="49">
        <f>ARA27-AQX27</f>
        <v>40</v>
      </c>
      <c r="ARB47" s="12">
        <f>ARB27-AQY27</f>
        <v>33</v>
      </c>
      <c r="ARC47" s="7"/>
      <c r="ARD47" s="49">
        <f>ARD27-ARA27</f>
        <v>20</v>
      </c>
      <c r="ARE47" s="12">
        <f>ARE27-ARB27</f>
        <v>11</v>
      </c>
      <c r="ARF47" s="7"/>
      <c r="ARG47" s="49">
        <f>ARG27-ARD27</f>
        <v>15</v>
      </c>
      <c r="ARH47" s="12">
        <f>ARH27-ARE27</f>
        <v>9</v>
      </c>
      <c r="ARI47" s="7"/>
      <c r="ARJ47" s="49">
        <f>ARJ27-ARG27</f>
        <v>15</v>
      </c>
      <c r="ARK47" s="12">
        <f>ARK27-ARH27</f>
        <v>26</v>
      </c>
      <c r="ARL47" s="7"/>
      <c r="ARM47" s="16"/>
      <c r="ARN47" s="49">
        <f>ARN27-ARJ27</f>
        <v>10</v>
      </c>
      <c r="ARO47" s="12">
        <f>ARO27-ARK27</f>
        <v>5</v>
      </c>
      <c r="ARP47" s="7"/>
      <c r="ARQ47" s="49">
        <f>ARQ27-ARN27</f>
        <v>15</v>
      </c>
      <c r="ARR47" s="12">
        <f>ARR27-ARO27</f>
        <v>36</v>
      </c>
      <c r="ARS47" s="7"/>
      <c r="ART47" s="49">
        <f>ART27-ARQ27</f>
        <v>15</v>
      </c>
      <c r="ARU47" s="12">
        <f>ARU27-ARR27</f>
        <v>28</v>
      </c>
      <c r="ARV47" s="7"/>
      <c r="ARW47" s="49">
        <f>ARW27-ART27</f>
        <v>15</v>
      </c>
      <c r="ARX47" s="12">
        <f>ARX27-ARU27</f>
        <v>28</v>
      </c>
      <c r="ARY47" s="7"/>
      <c r="ARZ47" s="49">
        <f>ARZ27-ARW27</f>
        <v>15</v>
      </c>
      <c r="ASA47" s="12">
        <f>ASA27-ARX27</f>
        <v>15</v>
      </c>
      <c r="ASB47" s="7"/>
      <c r="ASC47" s="49">
        <f>ASC27-ARZ27</f>
        <v>15</v>
      </c>
      <c r="ASD47" s="12">
        <f>ASD27-ASA27</f>
        <v>9</v>
      </c>
      <c r="ASE47" s="7"/>
      <c r="ASF47" s="16"/>
      <c r="ASG47" s="49">
        <f>ASG27-ASC27</f>
        <v>15</v>
      </c>
      <c r="ASH47" s="12">
        <f>ASH27-ASD27</f>
        <v>19</v>
      </c>
      <c r="ASI47" s="7"/>
      <c r="ASJ47" s="49">
        <f>ASJ27-ASG27</f>
        <v>15</v>
      </c>
      <c r="ASK47" s="12">
        <f>ASK27-ASH27</f>
        <v>2</v>
      </c>
      <c r="ASL47" s="7"/>
      <c r="ASM47" s="49">
        <f>ASM27-ASJ27</f>
        <v>15</v>
      </c>
      <c r="ASN47" s="12">
        <f>ASN27-ASK27</f>
        <v>19</v>
      </c>
      <c r="ASO47" s="7"/>
      <c r="ASP47" s="49">
        <f>ASP27-ASM27</f>
        <v>15</v>
      </c>
      <c r="ASQ47" s="12">
        <f>ASQ27-ASN27</f>
        <v>4</v>
      </c>
      <c r="ASR47" s="7"/>
      <c r="ASS47" s="49">
        <f>ASS27-ASP27</f>
        <v>15</v>
      </c>
      <c r="AST47" s="12">
        <f>AST27-ASQ27</f>
        <v>13</v>
      </c>
      <c r="ASU47" s="7"/>
      <c r="ASV47" s="49">
        <f>ASV27-ASS27</f>
        <v>15</v>
      </c>
      <c r="ASW47" s="12">
        <f>ASW27-AST27</f>
        <v>6</v>
      </c>
      <c r="ASX47" s="7"/>
      <c r="ASY47" s="16"/>
      <c r="ASZ47" s="49">
        <f>ASZ27-ASV27</f>
        <v>15</v>
      </c>
      <c r="ATA47" s="12">
        <f>ATA27-ASW27</f>
        <v>11</v>
      </c>
      <c r="ATB47" s="7"/>
      <c r="ATC47" s="49">
        <f>ATC27-ASZ27</f>
        <v>20</v>
      </c>
      <c r="ATD47" s="12">
        <f>ATD27-ATA27</f>
        <v>16</v>
      </c>
      <c r="ATE47" s="7"/>
      <c r="ATF47" s="49">
        <f>ATF27-ATC27</f>
        <v>20</v>
      </c>
      <c r="ATG47" s="12">
        <f>ATG27-ATD27</f>
        <v>18</v>
      </c>
      <c r="ATH47" s="7"/>
      <c r="ATI47" s="49">
        <f>ATI27-ATF27</f>
        <v>20</v>
      </c>
      <c r="ATJ47" s="12">
        <f>ATJ27-ATG27</f>
        <v>22</v>
      </c>
      <c r="ATK47" s="7"/>
      <c r="ATL47" s="49">
        <f>ATL27-ATI27</f>
        <v>20</v>
      </c>
      <c r="ATM47" s="12">
        <f>ATM27-ATJ27</f>
        <v>0</v>
      </c>
      <c r="ATN47" s="7"/>
      <c r="ATO47" s="49">
        <f>ATO27-ATL27</f>
        <v>20</v>
      </c>
      <c r="ATP47" s="12">
        <f>ATP27-ATM27</f>
        <v>21</v>
      </c>
      <c r="ATQ47" s="7"/>
      <c r="ATR47" s="16"/>
      <c r="ATS47" s="49">
        <f>ATS27-ATO27</f>
        <v>10</v>
      </c>
      <c r="ATT47" s="12">
        <f>ATT27-ATP27</f>
        <v>21</v>
      </c>
      <c r="ATU47" s="7"/>
      <c r="ATV47" s="49">
        <f>ATV27-ATS27</f>
        <v>20</v>
      </c>
      <c r="ATW47" s="12">
        <f>ATW27-ATT27</f>
        <v>26</v>
      </c>
      <c r="ATX47" s="7"/>
      <c r="ATY47" s="49">
        <f>ATY27-ATV27</f>
        <v>15</v>
      </c>
      <c r="ATZ47" s="12">
        <f>ATZ27-ATW27</f>
        <v>5</v>
      </c>
      <c r="AUA47" s="7"/>
      <c r="AUB47" s="49">
        <f>AUB27-ATY27</f>
        <v>15</v>
      </c>
      <c r="AUC47" s="12">
        <f>AUC27-ATZ27</f>
        <v>3</v>
      </c>
      <c r="AUD47" s="7"/>
      <c r="AUE47" s="49">
        <f>AUE27-AUB27</f>
        <v>15</v>
      </c>
      <c r="AUF47" s="12">
        <f>AUF27-AUC27</f>
        <v>25</v>
      </c>
      <c r="AUG47" s="7"/>
      <c r="AUH47" s="49">
        <f>AUH27-AUE27</f>
        <v>15</v>
      </c>
      <c r="AUI47" s="12">
        <f>AUI27-AUF27</f>
        <v>7</v>
      </c>
      <c r="AUJ47" s="7"/>
      <c r="AUK47" s="16"/>
      <c r="AUL47" s="49">
        <f>AUL27-AUH27</f>
        <v>15</v>
      </c>
      <c r="AUM47" s="12">
        <f>AUM27-AUI27</f>
        <v>18</v>
      </c>
      <c r="AUN47" s="7"/>
      <c r="AUO47" s="49">
        <f>AUO27-AUL27</f>
        <v>15</v>
      </c>
      <c r="AUP47" s="12">
        <f>AUP27-AUM27</f>
        <v>15</v>
      </c>
      <c r="AUQ47" s="7"/>
      <c r="AUR47" s="49">
        <f>AUR27-AUO27</f>
        <v>15</v>
      </c>
      <c r="AUS47" s="12">
        <f>AUS27-AUP27</f>
        <v>19</v>
      </c>
      <c r="AUT47" s="7"/>
      <c r="AUU47" s="49">
        <f>AUU27-AUR27</f>
        <v>15</v>
      </c>
      <c r="AUV47" s="12">
        <f>AUV27-AUS27</f>
        <v>22</v>
      </c>
      <c r="AUW47" s="7"/>
      <c r="AUX47" s="49">
        <f>AUX27-AUU27</f>
        <v>15</v>
      </c>
      <c r="AUY47" s="12">
        <f>AUY27-AUV27</f>
        <v>15</v>
      </c>
      <c r="AUZ47" s="7"/>
      <c r="AVA47" s="49">
        <f>AVA27-AUX27</f>
        <v>15</v>
      </c>
      <c r="AVB47" s="12">
        <f>AVB27-AUY27</f>
        <v>9</v>
      </c>
      <c r="AVC47" s="7"/>
      <c r="AVD47" s="16"/>
      <c r="AVE47" s="49">
        <f>AVE27-AVA27</f>
        <v>15</v>
      </c>
      <c r="AVF47" s="12">
        <f>AVF27-AVB27</f>
        <v>13</v>
      </c>
      <c r="AVG47" s="7"/>
      <c r="AVH47" s="49">
        <f>AVH27-AVE27</f>
        <v>15</v>
      </c>
      <c r="AVI47" s="12">
        <f>AVI27-AVF27</f>
        <v>14</v>
      </c>
      <c r="AVJ47" s="7"/>
      <c r="AVK47" s="49">
        <f>AVK27-AVH27</f>
        <v>15</v>
      </c>
      <c r="AVL47" s="12">
        <f>AVL27-AVI27</f>
        <v>4</v>
      </c>
      <c r="AVM47" s="7"/>
      <c r="AVN47" s="49">
        <f>AVN27-AVK27</f>
        <v>15</v>
      </c>
      <c r="AVO47" s="12">
        <f>AVO27-AVL27</f>
        <v>4</v>
      </c>
      <c r="AVP47" s="7"/>
      <c r="AVQ47" s="49">
        <f>AVQ27-AVN27</f>
        <v>15</v>
      </c>
      <c r="AVR47" s="12">
        <f>AVR27-AVO27</f>
        <v>6</v>
      </c>
      <c r="AVS47" s="7"/>
      <c r="AVT47" s="49">
        <f>AVT27-AVQ27</f>
        <v>15</v>
      </c>
      <c r="AVU47" s="12">
        <f>AVU27-AVR27</f>
        <v>6</v>
      </c>
      <c r="AVV47" s="7"/>
      <c r="AVW47" s="16"/>
      <c r="AVX47" s="49">
        <f>AVX27-AVT27</f>
        <v>15</v>
      </c>
      <c r="AVY47" s="12">
        <f>AVY27-AVU27</f>
        <v>5</v>
      </c>
      <c r="AVZ47" s="7"/>
      <c r="AWA47" s="49">
        <f>AWA27-AVX27</f>
        <v>15</v>
      </c>
      <c r="AWB47" s="12">
        <f>AWB27-AVY27</f>
        <v>7</v>
      </c>
      <c r="AWC47" s="7"/>
      <c r="AWD47" s="49">
        <f>AWD27-AWA27</f>
        <v>15</v>
      </c>
      <c r="AWE47" s="12">
        <f>AWE27-AWB27</f>
        <v>7</v>
      </c>
      <c r="AWF47" s="7"/>
      <c r="AWG47" s="49">
        <f>AWG27-AWD27</f>
        <v>15</v>
      </c>
      <c r="AWH47" s="12">
        <f>AWH27-AWE27</f>
        <v>4</v>
      </c>
      <c r="AWI47" s="7"/>
      <c r="AWJ47" s="54"/>
      <c r="AWK47" s="54"/>
      <c r="AWL47" s="16"/>
      <c r="AWM47" s="54"/>
      <c r="AWN47" s="54"/>
      <c r="AWO47" s="54"/>
      <c r="AWP47" s="54"/>
      <c r="AWQ47" s="54"/>
      <c r="AWR47" s="54"/>
      <c r="AWS47" s="16"/>
      <c r="AWT47" s="54"/>
      <c r="AWU47" s="54"/>
      <c r="AWV47" s="54"/>
      <c r="AWW47" s="54"/>
      <c r="AWX47" s="54"/>
      <c r="AWY47" s="54"/>
      <c r="AWZ47" s="16"/>
      <c r="AXA47" s="54"/>
      <c r="AXB47" s="54"/>
      <c r="AXC47" s="54"/>
      <c r="AXD47" s="54"/>
      <c r="AXE47" s="54"/>
      <c r="AXF47" s="54"/>
      <c r="AXG47" s="16"/>
      <c r="AXH47" s="54"/>
      <c r="AXI47" s="54"/>
      <c r="AXJ47" s="54"/>
      <c r="AXK47" s="54"/>
      <c r="AXL47" s="54"/>
      <c r="AXM47" s="54"/>
      <c r="AXN47" s="16"/>
      <c r="AXO47" s="54"/>
      <c r="AXP47" s="54"/>
      <c r="AXQ47" s="54"/>
      <c r="AXR47" s="54"/>
      <c r="AXS47" s="54"/>
      <c r="AXT47" s="54"/>
      <c r="AXU47" s="16"/>
      <c r="AXV47" s="54"/>
      <c r="AXW47" s="54"/>
      <c r="AXX47" s="54"/>
      <c r="AXY47" s="54"/>
      <c r="AXZ47" s="54"/>
      <c r="AYA47" s="54"/>
      <c r="AYB47" s="16"/>
      <c r="AYC47" s="54"/>
      <c r="AYD47" s="54"/>
      <c r="AYE47" s="54"/>
      <c r="AYF47" s="54"/>
      <c r="AYG47" s="54"/>
      <c r="AYH47" s="54"/>
      <c r="AYI47" s="16"/>
      <c r="AYJ47" s="54"/>
      <c r="AYK47" s="54"/>
      <c r="AYL47" s="54"/>
      <c r="AYM47" s="54"/>
      <c r="AYN47" s="54"/>
      <c r="AYO47" s="54"/>
      <c r="AYP47" s="16"/>
      <c r="AYQ47" s="54"/>
      <c r="AYR47" s="54"/>
      <c r="AYS47" s="54"/>
      <c r="AYT47" s="54"/>
      <c r="AYU47" s="54"/>
      <c r="AYV47" s="54"/>
      <c r="AYW47" s="16"/>
      <c r="AYX47" s="54"/>
      <c r="AYY47" s="54"/>
      <c r="AYZ47" s="54"/>
      <c r="AZA47" s="54"/>
      <c r="AZB47" s="54"/>
      <c r="AZC47" s="54"/>
      <c r="AZD47" s="16"/>
      <c r="AZE47" s="54"/>
      <c r="AZF47" s="54"/>
      <c r="AZG47" s="54"/>
      <c r="AZH47" s="54"/>
      <c r="AZI47" s="54"/>
      <c r="AZJ47" s="54"/>
      <c r="AZK47" s="16"/>
      <c r="AZL47" s="54"/>
      <c r="AZM47" s="54"/>
      <c r="AZN47" s="54"/>
      <c r="AZO47" s="54"/>
      <c r="AZP47" s="54"/>
      <c r="AZQ47" s="54"/>
      <c r="AZR47" s="16"/>
      <c r="AZS47" s="54"/>
      <c r="AZT47" s="54"/>
      <c r="AZU47" s="54"/>
      <c r="AZV47" s="54"/>
      <c r="AZW47" s="54"/>
      <c r="AZX47" s="54"/>
      <c r="AZY47" s="16"/>
      <c r="AZZ47" s="54"/>
      <c r="BAA47" s="54"/>
      <c r="BAB47" s="54"/>
      <c r="BAC47" s="54"/>
      <c r="BAD47" s="54"/>
      <c r="BAE47" s="54"/>
      <c r="BAF47" s="16"/>
      <c r="BAG47" s="54"/>
      <c r="BAH47" s="54"/>
      <c r="BAI47" s="54"/>
      <c r="BAJ47" s="54"/>
      <c r="BAK47" s="54"/>
      <c r="BAL47" s="54"/>
      <c r="BAM47" s="16"/>
      <c r="BAN47" s="54"/>
      <c r="BAO47" s="54"/>
      <c r="BAP47" s="54"/>
      <c r="BAQ47" s="54"/>
      <c r="BAR47" s="54"/>
      <c r="BAS47" s="54"/>
      <c r="BAT47" s="16"/>
    </row>
    <row r="48" spans="1:1398">
      <c r="A48" t="s">
        <v>911</v>
      </c>
      <c r="B48" t="s">
        <v>913</v>
      </c>
      <c r="D48" s="10" t="s">
        <v>79</v>
      </c>
      <c r="E48" s="7"/>
      <c r="F48" s="84">
        <v>8.8849400266548199E-3</v>
      </c>
      <c r="G48" s="93">
        <v>6.2864840592725636E-3</v>
      </c>
      <c r="H48" s="7"/>
      <c r="I48" s="16"/>
      <c r="J48" s="84">
        <f>J47/J46</f>
        <v>8.9047195013357075E-3</v>
      </c>
      <c r="K48" s="93">
        <f>K47/K46</f>
        <v>4.0250447227191417E-3</v>
      </c>
      <c r="L48" s="7"/>
      <c r="M48" s="84">
        <f>M47/M46</f>
        <v>1.3422818791946308E-2</v>
      </c>
      <c r="N48" s="93">
        <f>N47/N46</f>
        <v>4.450378282153983E-3</v>
      </c>
      <c r="O48" s="7"/>
      <c r="P48" s="84">
        <f>P47/P46</f>
        <v>8.9525514771709933E-3</v>
      </c>
      <c r="Q48" s="93">
        <f>Q47/Q46</f>
        <v>5.3404539385847796E-3</v>
      </c>
      <c r="R48" s="7"/>
      <c r="S48" s="84">
        <f>S47/S46</f>
        <v>8.9565606806986109E-3</v>
      </c>
      <c r="T48" s="93">
        <f>T47/T46</f>
        <v>4.8845470692717588E-3</v>
      </c>
      <c r="U48" s="7"/>
      <c r="V48" s="84">
        <f>V47/V46</f>
        <v>8.9766606822262122E-3</v>
      </c>
      <c r="W48" s="93">
        <f>W47/W46</f>
        <v>5.307386112339673E-3</v>
      </c>
      <c r="X48" s="7"/>
      <c r="Y48" s="84">
        <f>Y47/Y46</f>
        <v>8.9968511021142599E-3</v>
      </c>
      <c r="Z48" s="93">
        <f>Z47/Z46</f>
        <v>7.5690115761353517E-3</v>
      </c>
      <c r="AA48" s="7"/>
      <c r="AB48" s="16"/>
      <c r="AC48" s="84">
        <f>AC47/AC46</f>
        <v>9.017132551848512E-3</v>
      </c>
      <c r="AD48" s="93">
        <f>AD47/AD46</f>
        <v>1.7761989342806395E-3</v>
      </c>
      <c r="AE48" s="7"/>
      <c r="AF48" s="84">
        <f>AF47/AF46</f>
        <v>9.0375056484410295E-3</v>
      </c>
      <c r="AG48" s="93">
        <f>AG47/AG46</f>
        <v>8.8888888888888889E-3</v>
      </c>
      <c r="AH48" s="7"/>
      <c r="AI48" s="84">
        <f>AI47/AI46</f>
        <v>9.057971014492754E-3</v>
      </c>
      <c r="AJ48" s="93">
        <f>AJ47/AJ46</f>
        <v>2.6525198938992041E-3</v>
      </c>
      <c r="AK48" s="7"/>
      <c r="AL48" s="84">
        <f>AL47/AL46</f>
        <v>9.0456806874717327E-3</v>
      </c>
      <c r="AM48" s="93">
        <f>AM47/AM46</f>
        <v>6.1592608886933565E-3</v>
      </c>
      <c r="AN48" s="7"/>
      <c r="AO48" s="84">
        <f>AO47/AO46</f>
        <v>9.0334236675700084E-3</v>
      </c>
      <c r="AP48" s="93">
        <f>AP47/AP46</f>
        <v>2.6269702276707531E-3</v>
      </c>
      <c r="AQ48" s="7"/>
      <c r="AR48" s="84">
        <f>AR47/AR46</f>
        <v>9.0211998195760031E-3</v>
      </c>
      <c r="AS48" s="93">
        <f>AS47/AS46</f>
        <v>8.710801393728223E-4</v>
      </c>
      <c r="AT48" s="7"/>
      <c r="AU48" s="16"/>
      <c r="AV48" s="84">
        <f>AV47/AV46</f>
        <v>9.1033227127901677E-3</v>
      </c>
      <c r="AW48" s="93">
        <f>AW47/AW46</f>
        <v>3.9249890972525075E-3</v>
      </c>
      <c r="AX48" s="7"/>
      <c r="AY48" s="84">
        <f>AY47/AY46</f>
        <v>9.1869545245751028E-3</v>
      </c>
      <c r="AZ48" s="93">
        <f>AZ47/AZ46</f>
        <v>8.6994345367551109E-4</v>
      </c>
      <c r="BA48" s="7"/>
      <c r="BB48" s="84">
        <f>BB47/BB46</f>
        <v>9.2721372276309694E-3</v>
      </c>
      <c r="BC48" s="93">
        <f>BC47/BC46</f>
        <v>8.3187390542907181E-3</v>
      </c>
      <c r="BD48" s="7"/>
      <c r="BE48" s="84">
        <f>BE47/BE46</f>
        <v>9.358914365933552E-3</v>
      </c>
      <c r="BF48" s="93">
        <f>BF47/BF46</f>
        <v>8.7604029785370125E-4</v>
      </c>
      <c r="BG48" s="7"/>
      <c r="BH48" s="84">
        <f>BH47/BH46</f>
        <v>9.4473311289560696E-3</v>
      </c>
      <c r="BI48" s="93">
        <f>BI47/BI46</f>
        <v>3.5164835164835165E-3</v>
      </c>
      <c r="BJ48" s="7"/>
      <c r="BK48" s="84">
        <f>BK47/BK46</f>
        <v>9.5374344301382922E-3</v>
      </c>
      <c r="BL48" s="93">
        <f>BL47/BL46</f>
        <v>1.3204225352112676E-3</v>
      </c>
      <c r="BM48" s="7"/>
      <c r="BN48" s="16"/>
      <c r="BO48" s="84">
        <f>BO47/BO46</f>
        <v>9.6292729898892638E-3</v>
      </c>
      <c r="BP48" s="93">
        <f>BP47/BP46</f>
        <v>6.6459902525476296E-3</v>
      </c>
      <c r="BQ48" s="7"/>
      <c r="BR48" s="84">
        <f>BR47/BR46</f>
        <v>9.7228974234321829E-3</v>
      </c>
      <c r="BS48" s="93">
        <f>BS47/BS46</f>
        <v>4.4326241134751772E-4</v>
      </c>
      <c r="BT48" s="7"/>
      <c r="BU48" s="84">
        <f>BU47/BU46</f>
        <v>0</v>
      </c>
      <c r="BV48" s="93">
        <f>BV47/BV46</f>
        <v>3.1124944419742106E-3</v>
      </c>
      <c r="BW48" s="7"/>
      <c r="BX48" s="84">
        <f>BX47/BX46</f>
        <v>0</v>
      </c>
      <c r="BY48" s="93">
        <f>BY47/BY46</f>
        <v>4.0178571428571425E-3</v>
      </c>
      <c r="BZ48" s="7"/>
      <c r="CA48" s="84">
        <f>CA47/CA46</f>
        <v>0</v>
      </c>
      <c r="CB48" s="93">
        <f>CB47/CB46</f>
        <v>5.8770343580470162E-3</v>
      </c>
      <c r="CC48" s="7"/>
      <c r="CD48" s="84">
        <f>CD47/CD46</f>
        <v>0</v>
      </c>
      <c r="CE48" s="93">
        <f>CE47/CE46</f>
        <v>3.1746031746031746E-3</v>
      </c>
      <c r="CF48" s="7"/>
      <c r="CG48" s="16"/>
      <c r="CH48" s="16"/>
      <c r="CI48" s="84">
        <f>CI47/CI46</f>
        <v>9.1033227127901677E-3</v>
      </c>
      <c r="CJ48" s="93">
        <f>CJ47/CJ46</f>
        <v>2.2727272727272726E-3</v>
      </c>
      <c r="CK48" s="7"/>
      <c r="CL48" s="16"/>
      <c r="CM48" s="84">
        <f>CM47/CM46</f>
        <v>9.1869545245751028E-3</v>
      </c>
      <c r="CN48" s="93">
        <f>CN47/CN46</f>
        <v>2.7347310847766638E-3</v>
      </c>
      <c r="CO48" s="7"/>
      <c r="CP48" s="84">
        <f>CP47/CP46</f>
        <v>0</v>
      </c>
      <c r="CQ48" s="93">
        <f>CQ47/CQ46</f>
        <v>3.200731595793324E-3</v>
      </c>
      <c r="CR48" s="7"/>
      <c r="CS48" s="84">
        <f>CS47/CS46</f>
        <v>9.2721372276309694E-3</v>
      </c>
      <c r="CT48" s="93">
        <f>CT47/CT46</f>
        <v>1.8323408153916628E-3</v>
      </c>
      <c r="CU48" s="7"/>
      <c r="CV48" s="16"/>
      <c r="CW48" s="84">
        <f>CW47/CW46</f>
        <v>9.358914365933552E-3</v>
      </c>
      <c r="CX48" s="93">
        <f>CX47/CX46</f>
        <v>7.8485687903970449E-3</v>
      </c>
      <c r="CY48" s="7"/>
      <c r="CZ48" s="84">
        <f>CZ47/CZ46</f>
        <v>4.7014574518100608E-3</v>
      </c>
      <c r="DA48" s="93">
        <f>DA47/DA46</f>
        <v>4.172461752433936E-3</v>
      </c>
      <c r="DB48" s="7"/>
      <c r="DC48" s="84">
        <f>DC47/DC46</f>
        <v>4.7236655644780348E-3</v>
      </c>
      <c r="DD48" s="93">
        <f>DD47/DD46</f>
        <v>5.1258154706430572E-3</v>
      </c>
      <c r="DE48" s="7"/>
      <c r="DF48" s="84">
        <f>DF47/DF46</f>
        <v>4.7460844803037493E-3</v>
      </c>
      <c r="DG48" s="93">
        <f>DG47/DG46</f>
        <v>2.8037383177570091E-3</v>
      </c>
      <c r="DH48" s="7"/>
      <c r="DI48" s="84">
        <f>DI47/DI46</f>
        <v>4.7687172150691461E-3</v>
      </c>
      <c r="DJ48" s="93">
        <f>DJ47/DJ46</f>
        <v>4.2233693101830123E-3</v>
      </c>
      <c r="DK48" s="7"/>
      <c r="DL48" s="16"/>
      <c r="DM48" s="16"/>
      <c r="DN48" s="84">
        <f>DN47/DN46</f>
        <v>4.7915668423574509E-3</v>
      </c>
      <c r="DO48" s="93">
        <f>DO47/DO46</f>
        <v>4.7147571900047151E-3</v>
      </c>
      <c r="DP48" s="7"/>
      <c r="DQ48" s="84">
        <f>DQ47/DQ46</f>
        <v>4.8146364949446319E-3</v>
      </c>
      <c r="DR48" s="93">
        <f>DR47/DR46</f>
        <v>3.7860861334595361E-3</v>
      </c>
      <c r="DS48" s="7"/>
      <c r="DT48" s="84">
        <f>DT47/DT46</f>
        <v>4.8379293662312532E-3</v>
      </c>
      <c r="DU48" s="93">
        <f>DU47/DU46</f>
        <v>5.7115659209900048E-3</v>
      </c>
      <c r="DV48" s="7"/>
      <c r="DW48" s="84">
        <f>DW47/DW46</f>
        <v>4.8614487117160914E-3</v>
      </c>
      <c r="DX48" s="93">
        <f>DX47/DX46</f>
        <v>9.528346831824678E-4</v>
      </c>
      <c r="DY48" s="7"/>
      <c r="DZ48" s="84">
        <f>DZ47/DZ46</f>
        <v>4.8851978505129456E-3</v>
      </c>
      <c r="EA48" s="93">
        <f>EA47/EA46</f>
        <v>4.3062200956937796E-3</v>
      </c>
      <c r="EB48" s="7"/>
      <c r="EC48" s="84">
        <f>EC47/EC46</f>
        <v>4.9091801669121256E-3</v>
      </c>
      <c r="ED48" s="93">
        <f>ED47/ED46</f>
        <v>0</v>
      </c>
      <c r="EE48" s="7"/>
      <c r="EF48" s="16"/>
      <c r="EG48" s="84">
        <f>EG47/EG46</f>
        <v>4.9333991119881598E-3</v>
      </c>
      <c r="EH48" s="93">
        <f>EH47/EH46</f>
        <v>0</v>
      </c>
      <c r="EI48" s="7"/>
      <c r="EJ48" s="84">
        <f>EJ47/EJ46</f>
        <v>4.95785820525533E-3</v>
      </c>
      <c r="EK48" s="93">
        <f>EK47/EK46</f>
        <v>5.2910052910052907E-3</v>
      </c>
      <c r="EL48" s="7"/>
      <c r="EM48" s="84">
        <f>EM47/EM46</f>
        <v>4.9825610363726956E-3</v>
      </c>
      <c r="EN48" s="93">
        <f>EN47/EN46</f>
        <v>0</v>
      </c>
      <c r="EO48" s="7"/>
      <c r="EP48" s="84">
        <f>EP47/EP46</f>
        <v>5.0075112669003509E-3</v>
      </c>
      <c r="EQ48" s="93">
        <f>EQ47/EQ46</f>
        <v>2.8943560057887118E-3</v>
      </c>
      <c r="ER48" s="7"/>
      <c r="ES48" s="84">
        <f>ES47/ES46</f>
        <v>5.0327126321087065E-3</v>
      </c>
      <c r="ET48" s="93">
        <f>ET47/ET46</f>
        <v>4.8262548262548264E-4</v>
      </c>
      <c r="EU48" s="7"/>
      <c r="EV48" s="84">
        <f>EV47/EV46</f>
        <v>5.0581689428426911E-3</v>
      </c>
      <c r="EW48" s="93">
        <f>EW47/EW46</f>
        <v>1.4499758337361043E-3</v>
      </c>
      <c r="EX48" s="7"/>
      <c r="EY48" s="84">
        <f>EY47/EY46</f>
        <v>0</v>
      </c>
      <c r="EZ48" s="93">
        <f>EZ47/EZ46</f>
        <v>2.4224806201550387E-3</v>
      </c>
      <c r="FA48" s="7"/>
      <c r="FB48" s="84">
        <f>FB47/FB46</f>
        <v>5.0838840874428059E-3</v>
      </c>
      <c r="FC48" s="93">
        <f>FC47/FC46</f>
        <v>9.6993210475266732E-4</v>
      </c>
      <c r="FD48" s="7"/>
      <c r="FE48" s="84">
        <f>FE47/FE46</f>
        <v>5.1098620337250893E-3</v>
      </c>
      <c r="FF48" s="93">
        <f>FF47/FF46</f>
        <v>0</v>
      </c>
      <c r="FG48" s="7"/>
      <c r="FH48" s="84">
        <f>FH47/FH46</f>
        <v>-3.9273441335297005E-2</v>
      </c>
      <c r="FI48" s="93">
        <f>FI47/FI46</f>
        <v>0</v>
      </c>
      <c r="FJ48" s="7"/>
      <c r="FK48" s="16"/>
      <c r="FL48" s="16"/>
      <c r="FM48" s="16"/>
      <c r="FN48" s="16"/>
      <c r="FO48" s="84">
        <f>FO47/FO46</f>
        <v>4.9333991119881598E-3</v>
      </c>
      <c r="FP48" s="93">
        <f>FP47/FP46</f>
        <v>5.3632374451487077E-3</v>
      </c>
      <c r="FQ48" s="7"/>
      <c r="FR48" s="84">
        <f>FR47/FR46</f>
        <v>1.5022533800701052E-2</v>
      </c>
      <c r="FS48" s="93">
        <f>FS47/FS46</f>
        <v>1.0842779694430755E-2</v>
      </c>
      <c r="FT48" s="7"/>
      <c r="FU48" s="84">
        <f>FU47/FU46</f>
        <v>1.5251652262328419E-2</v>
      </c>
      <c r="FV48" s="93">
        <f>FV47/FV46</f>
        <v>1.9636720667648502E-3</v>
      </c>
      <c r="FW48" s="7"/>
      <c r="FX48" s="16"/>
      <c r="FY48" s="84">
        <f>FY47/FY46</f>
        <v>1.5368852459016393E-2</v>
      </c>
      <c r="FZ48" s="93">
        <f>FZ47/FZ46</f>
        <v>8.3333333333333332E-3</v>
      </c>
      <c r="GA48" s="7"/>
      <c r="GB48" s="84">
        <f>GB47/GB46</f>
        <v>1.0230179028132993E-2</v>
      </c>
      <c r="GC48" s="93">
        <f>GC47/GC46</f>
        <v>2.6447105788423155E-2</v>
      </c>
      <c r="GD48" s="7"/>
      <c r="GE48" s="16"/>
      <c r="GF48" s="84">
        <f>GF47/GF46</f>
        <v>1.0214504596527068E-2</v>
      </c>
      <c r="GG48" s="93">
        <f>GG47/GG46</f>
        <v>1.0005002501250625E-2</v>
      </c>
      <c r="GH48" s="7"/>
      <c r="GI48" s="84">
        <f>GI47/GI46</f>
        <v>1.0198878123406425E-2</v>
      </c>
      <c r="GJ48" s="93">
        <f>GJ47/GJ46</f>
        <v>2.7027027027027029E-2</v>
      </c>
      <c r="GK48" s="7"/>
      <c r="GL48" s="84">
        <f>GL47/GL46</f>
        <v>1.2761613067891782E-2</v>
      </c>
      <c r="GM48" s="93">
        <f>GM47/GM46</f>
        <v>2.7027027027027029E-2</v>
      </c>
      <c r="GN48" s="7"/>
      <c r="GO48" s="84">
        <f>GO47/GO46</f>
        <v>1.5368852459016393E-2</v>
      </c>
      <c r="GP48" s="93">
        <f>GP47/GP46</f>
        <v>2.5369978858350951E-2</v>
      </c>
      <c r="GQ48" s="7"/>
      <c r="GR48" s="84">
        <f>GR47/GR46</f>
        <v>1.5424164524421594E-2</v>
      </c>
      <c r="GS48" s="93">
        <f>GS47/GS46</f>
        <v>1.6393442622950821E-2</v>
      </c>
      <c r="GT48" s="7"/>
      <c r="GU48" s="84">
        <f>GU47/GU46</f>
        <v>1.0266940451745379E-2</v>
      </c>
      <c r="GV48" s="93">
        <f>GV47/GV46</f>
        <v>1.3020833333333334E-2</v>
      </c>
      <c r="GW48" s="7"/>
      <c r="GX48" s="16"/>
      <c r="GY48" s="84">
        <f>GY47/GY46</f>
        <v>1.0251153254741158E-2</v>
      </c>
      <c r="GZ48" s="93">
        <f>GZ47/GZ46</f>
        <v>9.9268547544409617E-3</v>
      </c>
      <c r="HA48" s="7"/>
      <c r="HB48" s="84">
        <f>HB47/HB46</f>
        <v>1.0235414534288639E-2</v>
      </c>
      <c r="HC48" s="93">
        <f>HC47/HC46</f>
        <v>1.053740779768177E-2</v>
      </c>
      <c r="HD48" s="7"/>
      <c r="HE48" s="84">
        <f>HE47/HE46</f>
        <v>1.0341261633919338E-2</v>
      </c>
      <c r="HF48" s="93">
        <f>HF47/HF46</f>
        <v>1.1182108626198083E-2</v>
      </c>
      <c r="HG48" s="7"/>
      <c r="HH48" s="84">
        <f>HH47/HH46</f>
        <v>1.0449320794148381E-2</v>
      </c>
      <c r="HI48" s="93">
        <f>HI47/HI46</f>
        <v>1.0764262648008612E-2</v>
      </c>
      <c r="HJ48" s="7"/>
      <c r="HK48" s="84">
        <f>HK47/HK46</f>
        <v>1.0432968179447054E-2</v>
      </c>
      <c r="HL48" s="93">
        <f>HL47/HL46</f>
        <v>2.6795284030010718E-3</v>
      </c>
      <c r="HM48" s="7"/>
      <c r="HN48" s="84">
        <f>HN47/HN46</f>
        <v>1.0542962572482868E-2</v>
      </c>
      <c r="HO48" s="93">
        <f>HO47/HO46</f>
        <v>7.0043103448275863E-3</v>
      </c>
      <c r="HP48" s="7"/>
      <c r="HQ48" s="16"/>
      <c r="HR48" s="84">
        <f>HR47/HR46</f>
        <v>1.0655301012253596E-2</v>
      </c>
      <c r="HS48" s="93">
        <f>HS47/HS46</f>
        <v>0</v>
      </c>
      <c r="HT48" s="7"/>
      <c r="HU48" s="84">
        <f>HU47/HU46</f>
        <v>1.0770059235325794E-2</v>
      </c>
      <c r="HV48" s="93">
        <f>HV47/HV46</f>
        <v>8.0818965517241385E-3</v>
      </c>
      <c r="HW48" s="7"/>
      <c r="HX48" s="84">
        <f>HX47/HX46</f>
        <v>0</v>
      </c>
      <c r="HY48" s="93">
        <f>HY47/HY46</f>
        <v>2.6838432635534087E-3</v>
      </c>
      <c r="HZ48" s="7"/>
      <c r="IA48" s="84">
        <f>IA47/IA46</f>
        <v>1.0712372790573112E-2</v>
      </c>
      <c r="IB48" s="93">
        <f>IB47/IB46</f>
        <v>2.1390374331550803E-3</v>
      </c>
      <c r="IC48" s="7"/>
      <c r="ID48" s="84">
        <f>ID47/ID46</f>
        <v>1.0718113612004287E-2</v>
      </c>
      <c r="IE48" s="93">
        <f>IE47/IE46</f>
        <v>0</v>
      </c>
      <c r="IF48" s="7"/>
      <c r="IG48" s="84">
        <f>IG47/IG46</f>
        <v>1.0723860589812333E-2</v>
      </c>
      <c r="IH48" s="93">
        <f>IH47/IH46</f>
        <v>0</v>
      </c>
      <c r="II48" s="7"/>
      <c r="IJ48" s="16"/>
      <c r="IK48" s="84">
        <f>IK47/IK46</f>
        <v>1.0341261633919338E-2</v>
      </c>
      <c r="IL48" s="93">
        <f>IL47/IL46</f>
        <v>5.7864281956864806E-3</v>
      </c>
      <c r="IM48" s="7"/>
      <c r="IN48" s="84">
        <f>IN47/IN46</f>
        <v>1.0346611484738748E-2</v>
      </c>
      <c r="IO48" s="93">
        <f>IO47/IO46</f>
        <v>0</v>
      </c>
      <c r="IP48" s="7"/>
      <c r="IQ48" s="84">
        <f>IQ47/IQ46</f>
        <v>1.0351966873706004E-2</v>
      </c>
      <c r="IR48" s="93">
        <f>IR47/IR46</f>
        <v>7.8451882845188281E-3</v>
      </c>
      <c r="IS48" s="7"/>
      <c r="IT48" s="84">
        <f>IT47/IT46</f>
        <v>1.0357327809425169E-2</v>
      </c>
      <c r="IU48" s="93">
        <f>IU47/IU46</f>
        <v>4.1644976574700676E-3</v>
      </c>
      <c r="IV48" s="7"/>
      <c r="IW48" s="84">
        <f>IW47/IW46</f>
        <v>1.0362694300518135E-2</v>
      </c>
      <c r="IX48" s="93">
        <f>IX47/IX46</f>
        <v>2.5839793281653748E-3</v>
      </c>
      <c r="IY48" s="7"/>
      <c r="IZ48" s="84">
        <f>IZ47/IZ46</f>
        <v>1.0368066355624676E-2</v>
      </c>
      <c r="JA48" s="93">
        <f>JA47/JA46</f>
        <v>1.0288065843621399E-2</v>
      </c>
      <c r="JB48" s="7"/>
      <c r="JC48" s="16"/>
      <c r="JD48" s="84">
        <f>JD47/JD46</f>
        <v>0</v>
      </c>
      <c r="JE48" s="93">
        <f>JE47/JE46</f>
        <v>5.170630816959669E-3</v>
      </c>
      <c r="JF48" s="7"/>
      <c r="JG48" s="84">
        <f>JG47/JG46</f>
        <v>5.211047420531527E-3</v>
      </c>
      <c r="JH48" s="93">
        <f>JH47/JH46</f>
        <v>1.0416666666666666E-2</v>
      </c>
      <c r="JI48" s="7"/>
      <c r="JJ48" s="84">
        <f>JJ47/JJ46</f>
        <v>1.0427528675703858E-2</v>
      </c>
      <c r="JK48" s="93">
        <f>JK47/JK46</f>
        <v>0</v>
      </c>
      <c r="JL48" s="7"/>
      <c r="JM48" s="84">
        <f>JM47/JM46</f>
        <v>1.0432968179447054E-2</v>
      </c>
      <c r="JN48" s="93">
        <f>JN47/JN46</f>
        <v>5.1733057423693739E-3</v>
      </c>
      <c r="JO48" s="7"/>
      <c r="JP48" s="84">
        <f>JP47/JP46</f>
        <v>1.0438413361169102E-2</v>
      </c>
      <c r="JQ48" s="93">
        <f>JQ47/JQ46</f>
        <v>2.5759917568263782E-3</v>
      </c>
      <c r="JR48" s="7"/>
      <c r="JS48" s="84">
        <f>JS47/JS46</f>
        <v>1.0443864229765013E-2</v>
      </c>
      <c r="JT48" s="93">
        <f>JT47/JT46</f>
        <v>2.0481310803891449E-3</v>
      </c>
      <c r="JU48" s="7"/>
      <c r="JV48" s="16"/>
      <c r="JW48" s="84">
        <f>JW47/JW46</f>
        <v>5.1975051975051978E-3</v>
      </c>
      <c r="JX48" s="93">
        <f>JX47/JX46</f>
        <v>4.5569620253164559E-3</v>
      </c>
      <c r="JY48" s="7"/>
      <c r="JZ48" s="84">
        <f>JZ47/JZ46</f>
        <v>5.1733057423693739E-3</v>
      </c>
      <c r="KA48" s="93">
        <f>KA47/KA46</f>
        <v>2.0130850528434826E-3</v>
      </c>
      <c r="KB48" s="7"/>
      <c r="KC48" s="84">
        <f>KC47/KC46</f>
        <v>5.0787201625190452E-3</v>
      </c>
      <c r="KD48" s="93">
        <f>KD47/KD46</f>
        <v>1.4970059880239522E-3</v>
      </c>
      <c r="KE48" s="7"/>
      <c r="KF48" s="84">
        <f>KF47/KF46</f>
        <v>5.0556117290192111E-3</v>
      </c>
      <c r="KG48" s="93">
        <f>KG47/KG46</f>
        <v>1.987083954297069E-3</v>
      </c>
      <c r="KH48" s="7"/>
      <c r="KI48" s="84">
        <f>KI47/KI46</f>
        <v>5.0327126321087065E-3</v>
      </c>
      <c r="KJ48" s="93">
        <f>KJ47/KJ46</f>
        <v>9.8619329388560163E-4</v>
      </c>
      <c r="KK48" s="7"/>
      <c r="KL48" s="84">
        <f>KL47/KL46</f>
        <v>5.0100200400801601E-3</v>
      </c>
      <c r="KM48" s="93">
        <f>KM47/KM46</f>
        <v>2.4521824423737125E-3</v>
      </c>
      <c r="KN48" s="7"/>
      <c r="KO48" s="16"/>
      <c r="KP48" s="84">
        <f>KP47/KP46</f>
        <v>4.9975012493753126E-3</v>
      </c>
      <c r="KQ48" s="93">
        <f>KQ47/KQ46</f>
        <v>1.9579050416054823E-3</v>
      </c>
      <c r="KR48" s="7"/>
      <c r="KS48" s="84">
        <f>KS47/KS46</f>
        <v>4.9751243781094526E-3</v>
      </c>
      <c r="KT48" s="93">
        <f>KT47/KT46</f>
        <v>1.9598236158745713E-3</v>
      </c>
      <c r="KU48" s="7"/>
      <c r="KV48" s="84">
        <f>KV47/KV46</f>
        <v>5.0000000000000001E-3</v>
      </c>
      <c r="KW48" s="93">
        <f>KW47/KW46</f>
        <v>4.8995590396864281E-4</v>
      </c>
      <c r="KX48" s="7"/>
      <c r="KY48" s="84">
        <f>KY47/KY46</f>
        <v>5.0251256281407036E-3</v>
      </c>
      <c r="KZ48" s="93">
        <f>KZ47/KZ46</f>
        <v>9.7465886939571145E-4</v>
      </c>
      <c r="LA48" s="7"/>
      <c r="LB48" s="84">
        <f>LB47/LB46</f>
        <v>5.0505050505050509E-3</v>
      </c>
      <c r="LC48" s="93">
        <f>LC47/LC46</f>
        <v>3.9081582804103565E-3</v>
      </c>
      <c r="LD48" s="7"/>
      <c r="LE48" s="84">
        <f>LE47/LE46</f>
        <v>5.076142131979695E-3</v>
      </c>
      <c r="LF48" s="93">
        <f>LF47/LF46</f>
        <v>1.9550342130987292E-3</v>
      </c>
      <c r="LG48" s="7"/>
      <c r="LH48" s="84">
        <f>LH47/LH46</f>
        <v>0</v>
      </c>
      <c r="LI48" s="93">
        <f>LI47/LI46</f>
        <v>6.3756743501716525E-3</v>
      </c>
      <c r="LJ48" s="7"/>
      <c r="LK48" s="84">
        <f>LK47/LK46</f>
        <v>5.1020408163265302E-3</v>
      </c>
      <c r="LL48" s="93">
        <f>LL47/LL46</f>
        <v>0</v>
      </c>
      <c r="LM48" s="7"/>
      <c r="LN48" s="16"/>
      <c r="LO48" s="16"/>
      <c r="LP48" s="16"/>
      <c r="LQ48" s="16"/>
      <c r="LR48" s="16"/>
      <c r="LS48" s="16"/>
      <c r="LT48" s="84">
        <f>LT47/LT46</f>
        <v>1.5544041450777202E-2</v>
      </c>
      <c r="LU48" s="93">
        <f>LU47/LU46</f>
        <v>3.9389463318562287E-3</v>
      </c>
      <c r="LV48" s="7"/>
      <c r="LW48" s="84">
        <f>LW47/LW46</f>
        <v>1.5789473684210527E-2</v>
      </c>
      <c r="LX48" s="93">
        <f>LX47/LX46</f>
        <v>1.7025538307461192E-2</v>
      </c>
      <c r="LY48" s="7"/>
      <c r="LZ48" s="84">
        <f>LZ47/LZ46</f>
        <v>1.0638297872340425E-2</v>
      </c>
      <c r="MA48" s="93">
        <f>MA47/MA46</f>
        <v>1.2164216928535226E-2</v>
      </c>
      <c r="MB48" s="7"/>
      <c r="MC48" s="84">
        <f>MC47/MC46</f>
        <v>1.0604453870625663E-2</v>
      </c>
      <c r="MD48" s="93">
        <f>MD47/MD46</f>
        <v>4.0363269424823411E-3</v>
      </c>
      <c r="ME48" s="7"/>
      <c r="MF48" s="84">
        <f>MF47/MF46</f>
        <v>1.0570824524312896E-2</v>
      </c>
      <c r="MG48" s="93">
        <f>MG47/MG46</f>
        <v>2.0090406830738324E-3</v>
      </c>
      <c r="MH48" s="7"/>
      <c r="MI48" s="84">
        <f>MI47/MI46</f>
        <v>1.053740779768177E-2</v>
      </c>
      <c r="MJ48" s="93">
        <f>MJ47/MJ46</f>
        <v>1.8274111675126905E-2</v>
      </c>
      <c r="MK48" s="7"/>
      <c r="ML48" s="16"/>
      <c r="MM48" s="84">
        <f>MM47/MM46</f>
        <v>1.050420168067227E-2</v>
      </c>
      <c r="MN48" s="93">
        <f>MN47/MN46</f>
        <v>1.1022044088176353E-2</v>
      </c>
      <c r="MO48" s="7"/>
      <c r="MP48" s="84">
        <f>MP47/MP46</f>
        <v>7.832898172323759E-3</v>
      </c>
      <c r="MQ48" s="93">
        <f>MQ47/MQ46</f>
        <v>4.9800796812749003E-3</v>
      </c>
      <c r="MR48" s="7"/>
      <c r="MS48" s="84">
        <f>MS47/MS46</f>
        <v>5.2493438320209973E-3</v>
      </c>
      <c r="MT48" s="93">
        <f>MT47/MT46</f>
        <v>4.4910179640718561E-3</v>
      </c>
      <c r="MU48" s="7"/>
      <c r="MV48" s="84">
        <f>MV47/MV46</f>
        <v>5.2770448548812663E-3</v>
      </c>
      <c r="MW48" s="93">
        <f>MW47/MW46</f>
        <v>4.5112781954887221E-3</v>
      </c>
      <c r="MX48" s="7"/>
      <c r="MY48" s="84">
        <f>MY47/MY46</f>
        <v>5.3050397877984082E-3</v>
      </c>
      <c r="MZ48" s="93">
        <f>MZ47/MZ46</f>
        <v>1.0035122930255895E-3</v>
      </c>
      <c r="NA48" s="7"/>
      <c r="NB48" s="84">
        <f>NB47/NB46</f>
        <v>1.0576414595452142E-2</v>
      </c>
      <c r="NC48" s="93">
        <f>NC47/NC46</f>
        <v>1.0136847440446021E-2</v>
      </c>
      <c r="ND48" s="7"/>
      <c r="NE48" s="16"/>
      <c r="NF48" s="84">
        <f>NF47/NF46</f>
        <v>7.8864353312302835E-3</v>
      </c>
      <c r="NG48" s="93">
        <f>NG47/NG46</f>
        <v>1.5440041173443129E-2</v>
      </c>
      <c r="NH48" s="7"/>
      <c r="NI48" s="84">
        <f>NI47/NI46</f>
        <v>7.8410872974385773E-3</v>
      </c>
      <c r="NJ48" s="93">
        <f>NJ47/NJ46</f>
        <v>7.2576464489372732E-3</v>
      </c>
      <c r="NK48" s="7"/>
      <c r="NL48" s="84">
        <f>NL47/NL46</f>
        <v>5.211047420531527E-3</v>
      </c>
      <c r="NM48" s="93">
        <f>NM47/NM46</f>
        <v>1.0476689366160294E-2</v>
      </c>
      <c r="NN48" s="7"/>
      <c r="NO48" s="84">
        <f>NO47/NO46</f>
        <v>5.2383446830801469E-3</v>
      </c>
      <c r="NP48" s="93">
        <f>NP47/NP46</f>
        <v>0</v>
      </c>
      <c r="NQ48" s="7"/>
      <c r="NR48" s="84">
        <f>NR47/NR46</f>
        <v>5.2659294365455505E-3</v>
      </c>
      <c r="NS48" s="93">
        <f>NS47/NS46</f>
        <v>0</v>
      </c>
      <c r="NT48" s="7"/>
      <c r="NU48" s="84">
        <f>NU47/NU46</f>
        <v>5.2219321148825066E-3</v>
      </c>
      <c r="NV48" s="93">
        <f>NV47/NV46</f>
        <v>1.544799176107106E-3</v>
      </c>
      <c r="NW48" s="7"/>
      <c r="NX48" s="16"/>
      <c r="NY48" s="84">
        <f>NY47/NY46</f>
        <v>7.8947368421052634E-3</v>
      </c>
      <c r="NZ48" s="93">
        <f>NZ47/NZ46</f>
        <v>2.0629190304280558E-3</v>
      </c>
      <c r="OA48" s="7"/>
      <c r="OB48" s="84">
        <f>OB47/OB46</f>
        <v>1.0638297872340425E-2</v>
      </c>
      <c r="OC48" s="93">
        <f>OC47/OC46</f>
        <v>8.2987551867219917E-3</v>
      </c>
      <c r="OD48" s="7"/>
      <c r="OE48" s="84">
        <f>OE47/OE46</f>
        <v>1.0752688172043012E-2</v>
      </c>
      <c r="OF48" s="93">
        <f>OF47/OF46</f>
        <v>1.5568240788790867E-3</v>
      </c>
      <c r="OG48" s="7"/>
      <c r="OH48" s="84">
        <f>OH47/OH46</f>
        <v>1.0718113612004287E-2</v>
      </c>
      <c r="OI48" s="93">
        <f>OI47/OI46</f>
        <v>5.2164840897235268E-3</v>
      </c>
      <c r="OJ48" s="7"/>
      <c r="OK48" s="84">
        <f>OK47/OK46</f>
        <v>1.0683760683760684E-2</v>
      </c>
      <c r="OL48" s="93">
        <f>OL47/OL46</f>
        <v>3.6649214659685864E-3</v>
      </c>
      <c r="OM48" s="7"/>
      <c r="ON48" s="84">
        <f>ON47/ON46</f>
        <v>5.263157894736842E-3</v>
      </c>
      <c r="OO48" s="93">
        <f>OO47/OO46</f>
        <v>1.6498137307078234E-2</v>
      </c>
      <c r="OP48" s="7"/>
      <c r="OQ48" s="16"/>
      <c r="OR48" s="84">
        <f>OR47/OR46</f>
        <v>5.2770448548812663E-3</v>
      </c>
      <c r="OS48" s="93">
        <f>OS47/OS46</f>
        <v>4.27578834847675E-3</v>
      </c>
      <c r="OT48" s="7"/>
      <c r="OU48" s="84">
        <f>OU47/OU46</f>
        <v>5.3050397877984082E-3</v>
      </c>
      <c r="OV48" s="93">
        <f>OV47/OV46</f>
        <v>3.2171581769436996E-3</v>
      </c>
      <c r="OW48" s="7"/>
      <c r="OX48" s="84">
        <f>OX47/OX46</f>
        <v>5.3333333333333332E-3</v>
      </c>
      <c r="OY48" s="93">
        <f>OY47/OY46</f>
        <v>4.8491379310344829E-3</v>
      </c>
      <c r="OZ48" s="7"/>
      <c r="PA48" s="84">
        <f>PA47/PA46</f>
        <v>5.3619302949061663E-3</v>
      </c>
      <c r="PB48" s="93">
        <f>PB47/PB46</f>
        <v>0</v>
      </c>
      <c r="PC48" s="7"/>
      <c r="PD48" s="84">
        <f>PD47/PD46</f>
        <v>5.3248136315228968E-3</v>
      </c>
      <c r="PE48" s="93">
        <f>PE47/PE46</f>
        <v>6.4481461579795809E-3</v>
      </c>
      <c r="PF48" s="7"/>
      <c r="PG48" s="84">
        <f>PG47/PG46</f>
        <v>5.2882072977260709E-3</v>
      </c>
      <c r="PH48" s="93">
        <f>PH47/PH46</f>
        <v>4.8596112311015119E-3</v>
      </c>
      <c r="PI48" s="7"/>
      <c r="PJ48" s="16"/>
      <c r="PK48" s="84">
        <f>PK47/PK46</f>
        <v>1.0917030567685589E-2</v>
      </c>
      <c r="PL48" s="93">
        <f>PL47/PL46</f>
        <v>5.9491617090319093E-3</v>
      </c>
      <c r="PM48" s="7"/>
      <c r="PN48" s="84">
        <f>PN47/PN46</f>
        <v>1.1037527593818985E-2</v>
      </c>
      <c r="PO48" s="93">
        <f>PO47/PO46</f>
        <v>7.6294277929155312E-3</v>
      </c>
      <c r="PP48" s="7"/>
      <c r="PQ48" s="84">
        <f>PQ47/PQ46</f>
        <v>1.1160714285714286E-2</v>
      </c>
      <c r="PR48" s="93">
        <f>PR47/PR46</f>
        <v>7.6880834706205383E-3</v>
      </c>
      <c r="PS48" s="7"/>
      <c r="PT48" s="84">
        <f>PT47/PT46</f>
        <v>1.1286681715575621E-2</v>
      </c>
      <c r="PU48" s="93">
        <f>PU47/PU46</f>
        <v>2.1965952773201538E-3</v>
      </c>
      <c r="PV48" s="7"/>
      <c r="PW48" s="84">
        <f>PW47/PW46</f>
        <v>1.1267605633802818E-2</v>
      </c>
      <c r="PX48" s="93">
        <f>PX47/PX46</f>
        <v>3.2804811372334607E-3</v>
      </c>
      <c r="PY48" s="7"/>
      <c r="PZ48" s="84">
        <f>PZ47/PZ46</f>
        <v>1.1248593925759279E-2</v>
      </c>
      <c r="QA48" s="93">
        <f>QA47/QA46</f>
        <v>4.388370817334065E-3</v>
      </c>
      <c r="QB48" s="7"/>
      <c r="QC48" s="16"/>
      <c r="QD48" s="84">
        <f>QD47/QD46</f>
        <v>1.1185682326621925E-2</v>
      </c>
      <c r="QE48" s="93">
        <f>QE47/QE46</f>
        <v>1.500833796553641E-2</v>
      </c>
      <c r="QF48" s="7"/>
      <c r="QG48" s="84">
        <f>QG47/QG46</f>
        <v>1.1312217194570135E-2</v>
      </c>
      <c r="QH48" s="93">
        <f>QH47/QH46</f>
        <v>3.3463469046291134E-3</v>
      </c>
      <c r="QI48" s="7"/>
      <c r="QJ48" s="84">
        <f>QJ47/QJ46</f>
        <v>5.614823133071308E-3</v>
      </c>
      <c r="QK48" s="93">
        <f>QK47/QK46</f>
        <v>2.7685492801771874E-3</v>
      </c>
      <c r="QL48" s="7"/>
      <c r="QM48" s="84">
        <f>QM47/QM46</f>
        <v>1.1210762331838564E-2</v>
      </c>
      <c r="QN48" s="93">
        <f>QN47/QN46</f>
        <v>1.1061946902654867E-3</v>
      </c>
      <c r="QO48" s="7"/>
      <c r="QP48" s="84">
        <f>QP47/QP46</f>
        <v>1.119194180190263E-2</v>
      </c>
      <c r="QQ48" s="93">
        <f>QQ47/QQ46</f>
        <v>0</v>
      </c>
      <c r="QR48" s="7"/>
      <c r="QS48" s="84">
        <f>QS47/QS46</f>
        <v>1.11731843575419E-2</v>
      </c>
      <c r="QT48" s="93">
        <f>QT47/QT46</f>
        <v>0</v>
      </c>
      <c r="QU48" s="7"/>
      <c r="QV48" s="16"/>
      <c r="QW48" s="84">
        <f>QW47/QW46</f>
        <v>5.546311702717693E-3</v>
      </c>
      <c r="QX48" s="93">
        <f>QX47/QX46</f>
        <v>3.8335158817086527E-3</v>
      </c>
      <c r="QY48" s="7"/>
      <c r="QZ48" s="84">
        <f>QZ47/QZ46</f>
        <v>5.5772448410485219E-3</v>
      </c>
      <c r="RA48" s="93">
        <f>RA47/RA46</f>
        <v>4.3956043956043956E-3</v>
      </c>
      <c r="RB48" s="7"/>
      <c r="RC48" s="16"/>
      <c r="RD48" s="84">
        <f>RD47/RD46</f>
        <v>5.6085249579360631E-3</v>
      </c>
      <c r="RE48" s="93">
        <f>RE47/RE46</f>
        <v>5.4914881933003845E-4</v>
      </c>
      <c r="RF48" s="7"/>
      <c r="RG48" s="84">
        <f>RG47/RG46</f>
        <v>5.5679287305122494E-3</v>
      </c>
      <c r="RH48" s="93">
        <f>RH47/RH46</f>
        <v>7.6670317634173054E-3</v>
      </c>
      <c r="RI48" s="7"/>
      <c r="RJ48" s="84">
        <f>RJ47/RJ46</f>
        <v>1.1261261261261261E-2</v>
      </c>
      <c r="RK48" s="93">
        <f>RK47/RK46</f>
        <v>5.5035773252614202E-3</v>
      </c>
      <c r="RL48" s="7"/>
      <c r="RM48" s="16"/>
      <c r="RN48" s="84">
        <f>RN47/RN46</f>
        <v>1.129305477131564E-2</v>
      </c>
      <c r="RO48" s="93">
        <f>RO47/RO46</f>
        <v>1.1621472053126729E-2</v>
      </c>
      <c r="RP48" s="7"/>
      <c r="RQ48" s="84">
        <f>RQ47/RQ46</f>
        <v>1.1422044545973729E-2</v>
      </c>
      <c r="RR48" s="93">
        <f>RR47/RR46</f>
        <v>4.4395116537180911E-3</v>
      </c>
      <c r="RS48" s="7"/>
      <c r="RT48" s="84">
        <f>RT47/RT46</f>
        <v>1.1402508551881414E-2</v>
      </c>
      <c r="RU48" s="93">
        <f>RU47/RU46</f>
        <v>5.5309734513274336E-4</v>
      </c>
      <c r="RV48" s="7"/>
      <c r="RW48" s="84">
        <f>RW47/RW46</f>
        <v>5.6915196357427431E-3</v>
      </c>
      <c r="RX48" s="93">
        <f>RX47/RX46</f>
        <v>4.4395116537180911E-3</v>
      </c>
      <c r="RY48" s="7"/>
      <c r="RZ48" s="84">
        <f>RZ47/RZ46</f>
        <v>5.7045065601825443E-3</v>
      </c>
      <c r="SA48" s="93">
        <f>SA47/SA46</f>
        <v>3.3296337402885681E-3</v>
      </c>
      <c r="SB48" s="7"/>
      <c r="SC48" s="84">
        <f>SC47/SC46</f>
        <v>5.6850483229107449E-3</v>
      </c>
      <c r="SD48" s="93">
        <f>SD47/SD46</f>
        <v>3.3370411568409346E-3</v>
      </c>
      <c r="SE48" s="7"/>
      <c r="SF48" s="84">
        <f>SF47/SF46</f>
        <v>5.6433408577878106E-3</v>
      </c>
      <c r="SG48" s="93">
        <f>SG47/SG46</f>
        <v>0</v>
      </c>
      <c r="SH48" s="7"/>
      <c r="SI48" s="84">
        <f>SI47/SI46</f>
        <v>5.6274620146314009E-3</v>
      </c>
      <c r="SJ48" s="93">
        <f>SJ47/SJ46</f>
        <v>1.6602102933038186E-3</v>
      </c>
      <c r="SK48" s="7"/>
      <c r="SL48" s="84">
        <f>SL47/SL46</f>
        <v>5.6116722783389446E-3</v>
      </c>
      <c r="SM48" s="93">
        <f>SM47/SM46</f>
        <v>8.8938299055030569E-3</v>
      </c>
      <c r="SN48" s="7"/>
      <c r="SO48" s="84">
        <f>SO47/SO46</f>
        <v>5.5648302726766831E-3</v>
      </c>
      <c r="SP48" s="93">
        <f>SP47/SP46</f>
        <v>5.5493895671476139E-4</v>
      </c>
      <c r="SQ48" s="7"/>
      <c r="SR48" s="16"/>
      <c r="SS48" s="16"/>
      <c r="ST48" s="84">
        <f>ST47/ST46</f>
        <v>0</v>
      </c>
      <c r="SU48" s="93">
        <f>SU47/SU46</f>
        <v>3.3351862145636463E-3</v>
      </c>
      <c r="SV48" s="7"/>
      <c r="SW48" s="84">
        <f>SW47/SW46</f>
        <v>5.5401662049861496E-3</v>
      </c>
      <c r="SX48" s="93">
        <f>SX47/SX46</f>
        <v>5.5834729201563373E-3</v>
      </c>
      <c r="SY48" s="7"/>
      <c r="SZ48" s="84">
        <f>SZ47/SZ46</f>
        <v>1.1185682326621925E-2</v>
      </c>
      <c r="TA48" s="93">
        <f>TA47/TA46</f>
        <v>5.6085249579360631E-3</v>
      </c>
      <c r="TB48" s="7"/>
      <c r="TC48" s="84">
        <f>TC47/TC46</f>
        <v>1.1312217194570135E-2</v>
      </c>
      <c r="TD48" s="93">
        <f>TD47/TD46</f>
        <v>6.1936936936936937E-3</v>
      </c>
      <c r="TE48" s="7"/>
      <c r="TF48" s="84">
        <f>TF47/TF46</f>
        <v>1.1441647597254004E-2</v>
      </c>
      <c r="TG48" s="93">
        <f>TG47/TG46</f>
        <v>3.3783783783783786E-3</v>
      </c>
      <c r="TH48" s="7"/>
      <c r="TI48" s="84">
        <f>TI47/TI46</f>
        <v>5.7240984544934172E-3</v>
      </c>
      <c r="TJ48" s="93">
        <f>TJ47/TJ46</f>
        <v>4.517221908526256E-3</v>
      </c>
      <c r="TK48" s="7"/>
      <c r="TL48" s="84">
        <f>TL47/TL46</f>
        <v>1.1507479861910242E-2</v>
      </c>
      <c r="TM48" s="93">
        <f>TM47/TM46</f>
        <v>4.5274476513865311E-3</v>
      </c>
      <c r="TN48" s="7"/>
      <c r="TO48" s="84">
        <f>TO47/TO46</f>
        <v>5.7372346528973038E-3</v>
      </c>
      <c r="TP48" s="93">
        <f>TP47/TP46</f>
        <v>1.1261261261261261E-3</v>
      </c>
      <c r="TQ48" s="7"/>
      <c r="TR48" s="16"/>
      <c r="TS48" s="84">
        <f>TS47/TS46</f>
        <v>5.7077625570776253E-3</v>
      </c>
      <c r="TT48" s="93">
        <f>TT47/TT46</f>
        <v>5.6242969628796397E-3</v>
      </c>
      <c r="TU48" s="7"/>
      <c r="TV48" s="84">
        <f>TV47/TV46</f>
        <v>5.6785917092561046E-3</v>
      </c>
      <c r="TW48" s="93">
        <f>TW47/TW46</f>
        <v>7.328072153325817E-3</v>
      </c>
      <c r="TX48" s="7"/>
      <c r="TY48" s="84">
        <f>TY47/TY46</f>
        <v>5.6497175141242938E-3</v>
      </c>
      <c r="TZ48" s="93">
        <f>TZ47/TZ46</f>
        <v>0</v>
      </c>
      <c r="UA48" s="7"/>
      <c r="UB48" s="84">
        <f>UB47/UB46</f>
        <v>5.621135469364812E-3</v>
      </c>
      <c r="UC48" s="93">
        <f>UC47/UC46</f>
        <v>3.3277870216306157E-3</v>
      </c>
      <c r="UD48" s="7"/>
      <c r="UE48" s="84">
        <f>UE47/UE46</f>
        <v>5.5928411633109623E-3</v>
      </c>
      <c r="UF48" s="93">
        <f>UF47/UF46</f>
        <v>7.7951002227171495E-3</v>
      </c>
      <c r="UG48" s="7"/>
      <c r="UH48" s="84">
        <f>UH47/UH46</f>
        <v>5.5648302726766831E-3</v>
      </c>
      <c r="UI48" s="93">
        <f>UI47/UI46</f>
        <v>2.7855153203342618E-3</v>
      </c>
      <c r="UJ48" s="7"/>
      <c r="UK48" s="16"/>
      <c r="UL48" s="16"/>
      <c r="UM48" s="84">
        <f>UM47/UM46</f>
        <v>1.1254924029262802E-2</v>
      </c>
      <c r="UN48" s="93">
        <f>UN47/UN46</f>
        <v>6.124721603563474E-3</v>
      </c>
      <c r="UO48" s="7"/>
      <c r="UP48" s="84">
        <f>UP47/UP46</f>
        <v>5.5991041433370659E-3</v>
      </c>
      <c r="UQ48" s="93">
        <f>UQ47/UQ46</f>
        <v>1.1811023622047244E-2</v>
      </c>
      <c r="UR48" s="7"/>
      <c r="US48" s="84">
        <f>US47/US46</f>
        <v>5.6306306306306304E-3</v>
      </c>
      <c r="UT48" s="93">
        <f>UT47/UT46</f>
        <v>3.9281705948372618E-3</v>
      </c>
      <c r="UU48" s="7"/>
      <c r="UV48" s="84">
        <f>UV47/UV46</f>
        <v>5.6022408963585435E-3</v>
      </c>
      <c r="UW48" s="93">
        <f>UW47/UW46</f>
        <v>4.4843049327354259E-3</v>
      </c>
      <c r="UX48" s="7"/>
      <c r="UY48" s="84">
        <f>UY47/UY46</f>
        <v>5.5741360089186179E-3</v>
      </c>
      <c r="UZ48" s="93">
        <f>UZ47/UZ46</f>
        <v>2.8011204481792717E-3</v>
      </c>
      <c r="VA48" s="7"/>
      <c r="VB48" s="16"/>
      <c r="VC48" s="84">
        <f>VC47/VC46</f>
        <v>8.4317032040472171E-3</v>
      </c>
      <c r="VD48" s="93">
        <f>VD47/VD46</f>
        <v>2.7839643652561247E-3</v>
      </c>
      <c r="VE48" s="7"/>
      <c r="VF48" s="84">
        <f>VF47/VF46</f>
        <v>5.5928411633109623E-3</v>
      </c>
      <c r="VG48" s="93">
        <f>VG47/VG46</f>
        <v>3.9040713887339654E-3</v>
      </c>
      <c r="VH48" s="7"/>
      <c r="VI48" s="84">
        <f>VI47/VI46</f>
        <v>5.6242969628796397E-3</v>
      </c>
      <c r="VJ48" s="93">
        <f>VJ47/VJ46</f>
        <v>6.7226890756302525E-3</v>
      </c>
      <c r="VK48" s="7"/>
      <c r="VL48" s="84">
        <f>VL47/VL46</f>
        <v>5.5959709009513149E-3</v>
      </c>
      <c r="VM48" s="93">
        <f>VM47/VM46</f>
        <v>5.6242969628796397E-3</v>
      </c>
      <c r="VN48" s="7"/>
      <c r="VO48" s="84">
        <f>VO47/VO46</f>
        <v>8.4650112866817163E-3</v>
      </c>
      <c r="VP48" s="93">
        <f>VP47/VP46</f>
        <v>9.6317280453257787E-3</v>
      </c>
      <c r="VQ48" s="7"/>
      <c r="VR48" s="84">
        <f>VR47/VR46</f>
        <v>8.4459459459459464E-3</v>
      </c>
      <c r="VS48" s="93">
        <f>VS47/VS46</f>
        <v>6.2571103526734926E-3</v>
      </c>
      <c r="VT48" s="7"/>
      <c r="VU48" s="16"/>
      <c r="VV48" s="16"/>
      <c r="VW48" s="84">
        <f>VW47/VW46</f>
        <v>5.6625141562853904E-3</v>
      </c>
      <c r="VX48" s="93">
        <f>VX47/VX46</f>
        <v>1.8497109826589597E-2</v>
      </c>
      <c r="VY48" s="7"/>
      <c r="VZ48" s="84">
        <f>VZ47/VZ46</f>
        <v>8.4745762711864406E-3</v>
      </c>
      <c r="WA48" s="93">
        <f>WA47/WA46</f>
        <v>9.9009900990099011E-3</v>
      </c>
      <c r="WB48" s="7"/>
      <c r="WC48" s="84">
        <f>WC47/WC46</f>
        <v>5.681818181818182E-3</v>
      </c>
      <c r="WD48" s="93">
        <f>WD47/WD46</f>
        <v>4.0626813697040047E-3</v>
      </c>
      <c r="WE48" s="7"/>
      <c r="WF48" s="84">
        <f>WF47/WF46</f>
        <v>8.5034013605442185E-3</v>
      </c>
      <c r="WG48" s="93">
        <f>WG47/WG46</f>
        <v>4.0697674418604651E-3</v>
      </c>
      <c r="WH48" s="7"/>
      <c r="WI48" s="84">
        <f>WI47/WI46</f>
        <v>5.7012542759407071E-3</v>
      </c>
      <c r="WJ48" s="93">
        <f>WJ47/WJ46</f>
        <v>1.5294117647058824E-2</v>
      </c>
      <c r="WK48" s="7"/>
      <c r="WL48" s="84">
        <f>WL47/WL46</f>
        <v>0</v>
      </c>
      <c r="WM48" s="93">
        <f>WM47/WM46</f>
        <v>3.5335689045936395E-3</v>
      </c>
      <c r="WN48" s="7"/>
      <c r="WO48" s="84">
        <f>WO47/WO46</f>
        <v>5.6721497447532613E-3</v>
      </c>
      <c r="WP48" s="93">
        <f>WP47/WP46</f>
        <v>6.5127294256956776E-3</v>
      </c>
      <c r="WQ48" s="7"/>
      <c r="WR48" s="84">
        <f>WR47/WR46</f>
        <v>5.7045065601825443E-3</v>
      </c>
      <c r="WS48" s="93">
        <f>WS47/WS46</f>
        <v>3.5440047253396337E-3</v>
      </c>
      <c r="WT48" s="7"/>
      <c r="WU48" s="84">
        <f>WU47/WU46</f>
        <v>5.7372346528973038E-3</v>
      </c>
      <c r="WV48" s="93">
        <f>WV47/WV46</f>
        <v>2.3626698168930892E-3</v>
      </c>
      <c r="WW48" s="7"/>
      <c r="WX48" s="84">
        <f>WX47/WX46</f>
        <v>5.7703404500865554E-3</v>
      </c>
      <c r="WY48" s="93">
        <f>WY47/WY46</f>
        <v>5.9031877213695393E-4</v>
      </c>
      <c r="WZ48" s="7"/>
      <c r="XA48" s="84">
        <f>XA47/XA46</f>
        <v>5.7405281285878304E-3</v>
      </c>
      <c r="XB48" s="93">
        <f>XB47/XB46</f>
        <v>0</v>
      </c>
      <c r="XC48" s="7"/>
      <c r="XD48" s="84">
        <f>XD47/XD46</f>
        <v>5.7110222729868645E-3</v>
      </c>
      <c r="XE48" s="93">
        <f>XE47/XE46</f>
        <v>8.9020771513353119E-3</v>
      </c>
      <c r="XF48" s="7"/>
      <c r="XG48" s="16"/>
      <c r="XH48" s="84">
        <f>XH47/XH46</f>
        <v>1.1428571428571429E-2</v>
      </c>
      <c r="XI48" s="93">
        <f>XI47/XI46</f>
        <v>1.4431749849669273E-2</v>
      </c>
      <c r="XJ48" s="7"/>
      <c r="XK48" s="84">
        <f>XK47/XK46</f>
        <v>1.1435105774728416E-2</v>
      </c>
      <c r="XL48" s="93">
        <f>XL47/XL46</f>
        <v>6.0313630880579009E-3</v>
      </c>
      <c r="XM48" s="7"/>
      <c r="XN48" s="84">
        <f>XN47/XN46</f>
        <v>1.156737998843262E-2</v>
      </c>
      <c r="XO48" s="93">
        <f>XO47/XO46</f>
        <v>6.6666666666666671E-3</v>
      </c>
      <c r="XP48" s="7"/>
      <c r="XQ48" s="84">
        <f>XQ47/XQ46</f>
        <v>9.1799265605875154E-3</v>
      </c>
      <c r="XR48" s="93">
        <f>XR47/XR46</f>
        <v>5.4744525547445258E-3</v>
      </c>
      <c r="XS48" s="7"/>
      <c r="XT48" s="84">
        <f>XT47/XT46</f>
        <v>6.0864272671941567E-3</v>
      </c>
      <c r="XU48" s="93">
        <f>XU47/XU46</f>
        <v>1.0423053341508276E-2</v>
      </c>
      <c r="XV48" s="7"/>
      <c r="XW48" s="84">
        <f>XW47/XW46</f>
        <v>6.0532687651331718E-3</v>
      </c>
      <c r="XX48" s="93">
        <f>XX47/XX46</f>
        <v>6.1538461538461538E-3</v>
      </c>
      <c r="XY48" s="7"/>
      <c r="XZ48" s="84">
        <f>XZ47/XZ46</f>
        <v>0</v>
      </c>
      <c r="YA48" s="93">
        <f>YA47/YA46</f>
        <v>6.1881188118811884E-3</v>
      </c>
      <c r="YB48" s="7"/>
      <c r="YC48" s="84">
        <f>YC47/YC46</f>
        <v>6.0901339829476245E-3</v>
      </c>
      <c r="YD48" s="93">
        <f>YD47/YD46</f>
        <v>6.8450528935905417E-3</v>
      </c>
      <c r="YE48" s="7"/>
      <c r="YF48" s="84">
        <f>YF47/YF46</f>
        <v>6.0569351907934586E-3</v>
      </c>
      <c r="YG48" s="93">
        <f>YG47/YG46</f>
        <v>5.6249999999999998E-3</v>
      </c>
      <c r="YH48" s="7"/>
      <c r="YI48" s="84">
        <f>YI47/YI46</f>
        <v>6.024096385542169E-3</v>
      </c>
      <c r="YJ48" s="93">
        <f>YJ47/YJ46</f>
        <v>1.0725552050473186E-2</v>
      </c>
      <c r="YK48" s="7"/>
      <c r="YL48" s="84">
        <f>YL47/YL46</f>
        <v>8.9928057553956831E-3</v>
      </c>
      <c r="YM48" s="93">
        <f>YM47/YM46</f>
        <v>2.523659305993691E-3</v>
      </c>
      <c r="YN48" s="7"/>
      <c r="YO48" s="84">
        <f>YO47/YO46</f>
        <v>8.9498806682577568E-3</v>
      </c>
      <c r="YP48" s="93">
        <f>YP47/YP46</f>
        <v>1.077996195307546E-2</v>
      </c>
      <c r="YQ48" s="7"/>
      <c r="YR48" s="84">
        <f>YR47/YR46</f>
        <v>8.9073634204275536E-3</v>
      </c>
      <c r="YS48" s="93">
        <f>YS47/YS46</f>
        <v>1.9059720457433292E-3</v>
      </c>
      <c r="YT48" s="7"/>
      <c r="YU48" s="16"/>
      <c r="YV48" s="84">
        <f>YV47/YV46</f>
        <v>8.8652482269503553E-3</v>
      </c>
      <c r="YW48" s="93">
        <f>YW47/YW46</f>
        <v>1.1486917677089981E-2</v>
      </c>
      <c r="YX48" s="7"/>
      <c r="YY48" s="84">
        <f>YY47/YY46</f>
        <v>1.1827321111768185E-2</v>
      </c>
      <c r="YZ48" s="93">
        <f>YZ47/YZ46</f>
        <v>8.9801154586273257E-3</v>
      </c>
      <c r="ZA48" s="7"/>
      <c r="ZB48" s="84">
        <f>ZB47/ZB46</f>
        <v>1.1834319526627219E-2</v>
      </c>
      <c r="ZC48" s="93">
        <f>ZC47/ZC46</f>
        <v>8.3601286173633441E-3</v>
      </c>
      <c r="ZD48" s="7"/>
      <c r="ZE48" s="84">
        <f>ZE47/ZE46</f>
        <v>1.1841326228537596E-2</v>
      </c>
      <c r="ZF48" s="93">
        <f>ZF47/ZF46</f>
        <v>8.9743589743589737E-3</v>
      </c>
      <c r="ZG48" s="7"/>
      <c r="ZH48" s="84">
        <f>ZH47/ZH46</f>
        <v>1.1848341232227487E-2</v>
      </c>
      <c r="ZI48" s="93">
        <f>ZI47/ZI46</f>
        <v>1.7453135100193924E-2</v>
      </c>
      <c r="ZJ48" s="7"/>
      <c r="ZK48" s="84">
        <f>ZK47/ZK46</f>
        <v>1.1855364552459988E-2</v>
      </c>
      <c r="ZL48" s="93">
        <f>ZL47/ZL46</f>
        <v>9.0614886731391585E-3</v>
      </c>
      <c r="ZM48" s="7"/>
      <c r="ZN48" s="84">
        <f>ZN47/ZN46</f>
        <v>0</v>
      </c>
      <c r="ZO48" s="93">
        <f>ZO47/ZO46</f>
        <v>0</v>
      </c>
      <c r="ZP48" s="7"/>
      <c r="ZQ48" s="84">
        <f>ZQ47/ZQ46</f>
        <v>1.1834319526627219E-2</v>
      </c>
      <c r="ZR48" s="93">
        <f>ZR47/ZR46</f>
        <v>4.5248868778280547E-3</v>
      </c>
      <c r="ZS48" s="7"/>
      <c r="ZT48" s="84">
        <f>ZT47/ZT46</f>
        <v>1.1813349084465446E-2</v>
      </c>
      <c r="ZU48" s="93">
        <f>ZU47/ZU46</f>
        <v>6.4432989690721646E-3</v>
      </c>
      <c r="ZV48" s="7"/>
      <c r="ZW48" s="84">
        <f>ZW47/ZW46</f>
        <v>1.1820330969267139E-2</v>
      </c>
      <c r="ZX48" s="93">
        <f>ZX47/ZX46</f>
        <v>6.426735218508997E-4</v>
      </c>
      <c r="ZY48" s="7"/>
      <c r="ZZ48" s="84">
        <f>ZZ47/ZZ46</f>
        <v>1.1827321111768185E-2</v>
      </c>
      <c r="AAA48" s="93">
        <f>AAA47/AAA46</f>
        <v>1.2755102040816326E-3</v>
      </c>
      <c r="AAB48" s="7"/>
      <c r="AAC48" s="84">
        <f>AAC47/AAC46</f>
        <v>1.1834319526627219E-2</v>
      </c>
      <c r="AAD48" s="93">
        <f>AAD47/AAD46</f>
        <v>6.3816209317166563E-3</v>
      </c>
      <c r="AAE48" s="7"/>
      <c r="AAF48" s="84">
        <f>AAF47/AAF46</f>
        <v>8.8547815820543101E-3</v>
      </c>
      <c r="AAG48" s="93">
        <f>AAG47/AAG46</f>
        <v>2.5445292620865142E-3</v>
      </c>
      <c r="AAH48" s="7"/>
      <c r="AAI48" s="16"/>
      <c r="AAJ48" s="84">
        <f>AAJ47/AAJ46</f>
        <v>1.1813349084465446E-2</v>
      </c>
      <c r="AAK48" s="93">
        <f>AAK47/AAK46</f>
        <v>6.3613231552162846E-3</v>
      </c>
      <c r="AAL48" s="7"/>
      <c r="AAM48" s="84">
        <f>AAM47/AAM46</f>
        <v>1.1820330969267139E-2</v>
      </c>
      <c r="AAN48" s="93">
        <f>AAN47/AAN46</f>
        <v>5.7507987220447284E-3</v>
      </c>
      <c r="AAO48" s="7"/>
      <c r="AAP48" s="84">
        <f>AAP47/AAP46</f>
        <v>1.1827321111768185E-2</v>
      </c>
      <c r="AAQ48" s="93">
        <f>AAQ47/AAQ46</f>
        <v>7.0108349267049078E-3</v>
      </c>
      <c r="AAR48" s="7"/>
      <c r="AAS48" s="84">
        <f>AAS47/AAS46</f>
        <v>1.1834319526627219E-2</v>
      </c>
      <c r="AAT48" s="93">
        <f>AAT47/AAT46</f>
        <v>3.1605562579013905E-3</v>
      </c>
      <c r="AAU48" s="7"/>
      <c r="AAV48" s="84">
        <f>AAV47/AAV46</f>
        <v>1.1841326228537596E-2</v>
      </c>
      <c r="AAW48" s="93">
        <f>AAW47/AAW46</f>
        <v>1.2539184952978057E-3</v>
      </c>
      <c r="AAX48" s="7"/>
      <c r="AAY48" s="84">
        <f>AAY47/AAY46</f>
        <v>1.1848341232227487E-2</v>
      </c>
      <c r="AAZ48" s="93">
        <f>AAZ47/AAZ46</f>
        <v>1.1363636363636364E-2</v>
      </c>
      <c r="ABA48" s="7"/>
      <c r="ABB48" s="16"/>
      <c r="ABC48" s="84">
        <f>ABC47/ABC46</f>
        <v>1.1855364552459988E-2</v>
      </c>
      <c r="ABD48" s="93">
        <f>ABD47/ABD46</f>
        <v>1.1335012594458438E-2</v>
      </c>
      <c r="ABE48" s="7"/>
      <c r="ABF48" s="84">
        <f>ABF47/ABF46</f>
        <v>1.1862396204033215E-2</v>
      </c>
      <c r="ABG48" s="93">
        <f>ABG47/ABG46</f>
        <v>2.5078369905956114E-3</v>
      </c>
      <c r="ABH48" s="7"/>
      <c r="ABI48" s="84">
        <f>ABI47/ABI46</f>
        <v>1.1869436201780416E-2</v>
      </c>
      <c r="ABJ48" s="93">
        <f>ABJ47/ABJ46</f>
        <v>1.8575851393188853E-3</v>
      </c>
      <c r="ABK48" s="7"/>
      <c r="ABL48" s="84">
        <f>ABL47/ABL46</f>
        <v>1.1876484560570071E-2</v>
      </c>
      <c r="ABM48" s="93">
        <f>ABM47/ABM46</f>
        <v>4.3156596794081377E-3</v>
      </c>
      <c r="ABN48" s="7"/>
      <c r="ABO48" s="84">
        <f>ABO47/ABO46</f>
        <v>1.1883541295306001E-2</v>
      </c>
      <c r="ABP48" s="93">
        <f>ABP47/ABP46</f>
        <v>6.1124694376528121E-3</v>
      </c>
      <c r="ABQ48" s="7"/>
      <c r="ABR48" s="84">
        <f>ABR47/ABR46</f>
        <v>1.1890606420927468E-2</v>
      </c>
      <c r="ABS48" s="93">
        <f>ABS47/ABS46</f>
        <v>1.5365703749231715E-2</v>
      </c>
      <c r="ABT48" s="7"/>
      <c r="ABU48" s="16"/>
      <c r="ABV48" s="84">
        <f>ABV47/ABV46</f>
        <v>1.1897679952409279E-2</v>
      </c>
      <c r="ABW48" s="93">
        <f>ABW47/ABW46</f>
        <v>4.2449969678593083E-3</v>
      </c>
      <c r="ABX48" s="7"/>
      <c r="ABY48" s="84">
        <f>ABY47/ABY46</f>
        <v>1.1904761904761904E-2</v>
      </c>
      <c r="ABZ48" s="93">
        <f>ABZ47/ABZ46</f>
        <v>6.6026410564225691E-3</v>
      </c>
      <c r="ACA48" s="7"/>
      <c r="ACB48" s="84">
        <f>ACB47/ACB46</f>
        <v>1.1911852293031567E-2</v>
      </c>
      <c r="ACC48" s="93">
        <f>ACC47/ACC46</f>
        <v>4.1641879833432477E-3</v>
      </c>
      <c r="ACD48" s="7"/>
      <c r="ACE48" s="84">
        <f>ACE47/ACE46</f>
        <v>5.9241706161137437E-3</v>
      </c>
      <c r="ACF48" s="93">
        <f>ACF47/ACF46</f>
        <v>6.4553990610328642E-3</v>
      </c>
      <c r="ACG48" s="7"/>
      <c r="ACH48" s="84">
        <f>ACH47/ACH46</f>
        <v>5.8927519151443725E-3</v>
      </c>
      <c r="ACI48" s="93">
        <f>ACI47/ACI46</f>
        <v>3.4443168771526979E-3</v>
      </c>
      <c r="ACJ48" s="7"/>
      <c r="ACK48" s="84">
        <f>ACK47/ACK46</f>
        <v>5.8616647127784291E-3</v>
      </c>
      <c r="ACL48" s="93">
        <f>ACL47/ACL46</f>
        <v>2.2535211267605635E-3</v>
      </c>
      <c r="ACM48" s="7"/>
      <c r="ACN48" s="16"/>
      <c r="ACO48" s="84">
        <f>ACO47/ACO46</f>
        <v>5.8309037900874635E-3</v>
      </c>
      <c r="ACP48" s="93">
        <f>ACP47/ACP46</f>
        <v>9.5078299776286349E-3</v>
      </c>
      <c r="ACQ48" s="7"/>
      <c r="ACR48" s="84">
        <f>ACR47/ACR46</f>
        <v>5.8004640371229696E-3</v>
      </c>
      <c r="ACS48" s="93">
        <f>ACS47/ACS46</f>
        <v>3.3094318808604521E-3</v>
      </c>
      <c r="ACT48" s="7"/>
      <c r="ACU48" s="84">
        <f>ACU47/ACU46</f>
        <v>5.7703404500865554E-3</v>
      </c>
      <c r="ACV48" s="93">
        <f>ACV47/ACV46</f>
        <v>3.2768978700163844E-3</v>
      </c>
      <c r="ACW48" s="7"/>
      <c r="ACX48" s="84">
        <f>ACX47/ACX46</f>
        <v>5.6274620146314009E-3</v>
      </c>
      <c r="ACY48" s="93">
        <f>ACY47/ACY46</f>
        <v>1.0672358591248667E-3</v>
      </c>
      <c r="ACZ48" s="7"/>
      <c r="ADA48" s="84">
        <f>ADA47/ADA46</f>
        <v>5.4884742041712408E-3</v>
      </c>
      <c r="ADB48" s="93">
        <f>ADB47/ADB46</f>
        <v>2.0790020790020791E-3</v>
      </c>
      <c r="ADC48" s="7"/>
      <c r="ADD48" s="84">
        <f>ADD47/ADD46</f>
        <v>5.3676865271068174E-3</v>
      </c>
      <c r="ADE48" s="93">
        <f>ADE47/ADE46</f>
        <v>2.0304568527918783E-3</v>
      </c>
      <c r="ADF48" s="7"/>
      <c r="ADG48" s="16"/>
      <c r="ADH48" s="84">
        <f>ADH47/ADH46</f>
        <v>5.3106744556558685E-3</v>
      </c>
      <c r="ADI48" s="93">
        <f>ADI47/ADI46</f>
        <v>5.0251256281407036E-3</v>
      </c>
      <c r="ADJ48" s="7"/>
      <c r="ADK48" s="84">
        <f>ADK47/ADK46</f>
        <v>5.263157894736842E-3</v>
      </c>
      <c r="ADL48" s="93">
        <f>ADL47/ADL46</f>
        <v>2.9850746268656717E-3</v>
      </c>
      <c r="ADM48" s="7"/>
      <c r="ADN48" s="84">
        <f>ADN47/ADN46</f>
        <v>5.211047420531527E-3</v>
      </c>
      <c r="ADO48" s="93">
        <f>ADO47/ADO46</f>
        <v>4.4334975369458131E-3</v>
      </c>
      <c r="ADP48" s="7"/>
      <c r="ADQ48" s="84">
        <f>ADQ47/ADQ46</f>
        <v>5.1652892561983473E-3</v>
      </c>
      <c r="ADR48" s="93">
        <f>ADR47/ADR46</f>
        <v>5.3763440860215058E-3</v>
      </c>
      <c r="ADS48" s="7"/>
      <c r="ADT48" s="84">
        <f>ADT47/ADT46</f>
        <v>5.1413881748071976E-3</v>
      </c>
      <c r="ADU48" s="93">
        <f>ADU47/ADU46</f>
        <v>4.8614487117160914E-3</v>
      </c>
      <c r="ADV48" s="7"/>
      <c r="ADW48" s="16"/>
      <c r="ADX48" s="16"/>
      <c r="ADY48" s="16"/>
      <c r="ADZ48" s="84">
        <f>ADZ47/ADZ46</f>
        <v>1.0288065843621399E-2</v>
      </c>
      <c r="AEA48" s="93">
        <f>AEA47/AEA46</f>
        <v>8.7209302325581394E-3</v>
      </c>
      <c r="AEB48" s="7"/>
      <c r="AEC48" s="84">
        <f>AEC47/AEC46</f>
        <v>7.7002053388090345E-3</v>
      </c>
      <c r="AED48" s="93">
        <f>AED47/AED46</f>
        <v>1.4187866927592954E-2</v>
      </c>
      <c r="AEE48" s="7"/>
      <c r="AEF48" s="84">
        <f>AEF47/AEF46</f>
        <v>7.6844262295081966E-3</v>
      </c>
      <c r="AEG48" s="93">
        <f>AEG47/AEG46</f>
        <v>5.8679706601466996E-3</v>
      </c>
      <c r="AEH48" s="7"/>
      <c r="AEI48" s="84">
        <f>AEI47/AEI46</f>
        <v>7.6687116564417178E-3</v>
      </c>
      <c r="AEJ48" s="16"/>
      <c r="AEK48" s="7"/>
      <c r="AEL48" s="84">
        <f>AEL47/AEL46</f>
        <v>7.6530612244897957E-3</v>
      </c>
      <c r="AEM48" s="93">
        <f>AEM47/AEM46</f>
        <v>4.8756704046806435E-3</v>
      </c>
      <c r="AEN48" s="7"/>
      <c r="AEO48" s="16"/>
      <c r="AEP48" s="84">
        <f>AEP47/AEP46</f>
        <v>5.0787201625190452E-3</v>
      </c>
      <c r="AEQ48" s="93">
        <f>AEQ47/AEQ46</f>
        <v>2.6147015293537246E-2</v>
      </c>
      <c r="AER48" s="7"/>
      <c r="AES48" s="84">
        <f>AES47/AES46</f>
        <v>5.0556117290192111E-3</v>
      </c>
      <c r="AET48" s="93">
        <f>AET47/AET46</f>
        <v>1.8821198613174838E-2</v>
      </c>
      <c r="AEU48" s="7"/>
      <c r="AEV48" s="84">
        <f>AEV47/AEV46</f>
        <v>5.0327126321087065E-3</v>
      </c>
      <c r="AEW48" s="93">
        <f>AEW47/AEW46</f>
        <v>9.8960910440376044E-3</v>
      </c>
      <c r="AEX48" s="7"/>
      <c r="AEY48" s="84">
        <f>AEY47/AEY46</f>
        <v>5.0100200400801601E-3</v>
      </c>
      <c r="AEZ48" s="93">
        <f>AEZ47/AEZ46</f>
        <v>7.3891625615763543E-3</v>
      </c>
      <c r="AFA48" s="7"/>
      <c r="AFB48" s="84">
        <f>AFB47/AFB46</f>
        <v>4.9875311720698253E-3</v>
      </c>
      <c r="AFC48" s="93">
        <f>AFC47/AFC46</f>
        <v>8.4033613445378148E-3</v>
      </c>
      <c r="AFD48" s="7"/>
      <c r="AFE48" s="84">
        <f>AFE47/AFE46</f>
        <v>4.9652432969215492E-3</v>
      </c>
      <c r="AFF48" s="93">
        <f>AFF47/AFF46</f>
        <v>4.4226044226044229E-3</v>
      </c>
      <c r="AFG48" s="7"/>
      <c r="AFH48" s="16"/>
      <c r="AFI48" s="84">
        <f>AFI47/AFI46</f>
        <v>7.4331020812685826E-3</v>
      </c>
      <c r="AFJ48" s="93">
        <f>AFJ47/AFJ46</f>
        <v>2.141434262948207E-2</v>
      </c>
      <c r="AFK48" s="7"/>
      <c r="AFL48" s="84">
        <f>AFL47/AFL46</f>
        <v>7.4183976261127599E-3</v>
      </c>
      <c r="AFM48" s="93">
        <f>AFM47/AFM46</f>
        <v>1.9667170953101363E-2</v>
      </c>
      <c r="AFN48" s="7"/>
      <c r="AFO48" s="84">
        <f>AFO47/AFO46</f>
        <v>7.4037512339585393E-3</v>
      </c>
      <c r="AFP48" s="93">
        <f>AFP47/AFP46</f>
        <v>1.5128593040847202E-2</v>
      </c>
      <c r="AFQ48" s="7"/>
      <c r="AFR48" s="84">
        <f>AFR47/AFR46</f>
        <v>7.3891625615763543E-3</v>
      </c>
      <c r="AFS48" s="93">
        <f>AFS47/AFS46</f>
        <v>1.2182741116751269E-2</v>
      </c>
      <c r="AFT48" s="7"/>
      <c r="AFU48" s="84">
        <f>AFU47/AFU46</f>
        <v>7.3746312684365781E-3</v>
      </c>
      <c r="AFV48" s="93">
        <f>AFV47/AFV46</f>
        <v>6.0821084642676132E-3</v>
      </c>
      <c r="AFW48" s="7"/>
      <c r="AFX48" s="84">
        <f>AFX47/AFX46</f>
        <v>7.360157016683023E-3</v>
      </c>
      <c r="AFY48" s="93">
        <f>AFY47/AFY46</f>
        <v>4.0221216691804923E-3</v>
      </c>
      <c r="AFZ48" s="7"/>
      <c r="AGA48" s="84">
        <f>AGA47/AGA46</f>
        <v>0</v>
      </c>
      <c r="AGB48" s="93">
        <f>AGB47/AGB46</f>
        <v>1.00150225338007E-3</v>
      </c>
      <c r="AGC48" s="7"/>
      <c r="AGD48" s="84">
        <f>AGD47/AGD46</f>
        <v>7.3457394711067582E-3</v>
      </c>
      <c r="AGE48" s="93">
        <f>AGE47/AGE46</f>
        <v>0</v>
      </c>
      <c r="AGF48" s="7"/>
      <c r="AGG48" s="84">
        <f>AGG47/AGG46</f>
        <v>7.331378299120235E-3</v>
      </c>
      <c r="AGH48" s="93">
        <f>AGH47/AGH46</f>
        <v>7.4701195219123509E-3</v>
      </c>
      <c r="AGI48" s="7"/>
      <c r="AGJ48" s="84">
        <f>AGJ47/AGJ46</f>
        <v>7.3170731707317077E-3</v>
      </c>
      <c r="AGK48" s="93">
        <f>AGK47/AGK46</f>
        <v>4.4776119402985077E-3</v>
      </c>
      <c r="AGL48" s="7"/>
      <c r="AGM48" s="84">
        <f>AGM47/AGM46</f>
        <v>7.3028237585199612E-3</v>
      </c>
      <c r="AGN48" s="93">
        <f>AGN47/AGN46</f>
        <v>4.940711462450593E-3</v>
      </c>
      <c r="AGO48" s="7"/>
      <c r="AGP48" s="84">
        <f>AGP47/AGP46</f>
        <v>7.2886297376093291E-3</v>
      </c>
      <c r="AGQ48" s="93">
        <f>AGQ47/AGQ46</f>
        <v>7.385524372230428E-3</v>
      </c>
      <c r="AGR48" s="7"/>
      <c r="AGS48" s="84">
        <f>AGS47/AGS46</f>
        <v>9.7228974234321829E-3</v>
      </c>
      <c r="AGT48" s="93">
        <f>AGT47/AGT46</f>
        <v>2.9282576866764276E-3</v>
      </c>
      <c r="AGU48" s="7"/>
      <c r="AGV48" s="16"/>
      <c r="AGW48" s="84">
        <f>AGW47/AGW46</f>
        <v>7.2780203784570596E-3</v>
      </c>
      <c r="AGX48" s="93">
        <f>AGX47/AGX46</f>
        <v>1.4742014742014743E-2</v>
      </c>
      <c r="AGY48" s="7"/>
      <c r="AGZ48" s="84">
        <f>AGZ47/AGZ46</f>
        <v>9.7087378640776691E-3</v>
      </c>
      <c r="AHA48" s="93">
        <f>AHA47/AHA46</f>
        <v>9.8716683119447184E-3</v>
      </c>
      <c r="AHB48" s="7"/>
      <c r="AHC48" s="84">
        <f>AHC47/AHC46</f>
        <v>9.7134531325886349E-3</v>
      </c>
      <c r="AHD48" s="93">
        <f>AHD47/AHD46</f>
        <v>8.9374379344587893E-3</v>
      </c>
      <c r="AHE48" s="7"/>
      <c r="AHF48" s="84">
        <f>AHF47/AHF46</f>
        <v>9.7181729834791061E-3</v>
      </c>
      <c r="AHG48" s="93">
        <f>AHG47/AHG46</f>
        <v>1.9821605550049554E-3</v>
      </c>
      <c r="AHH48" s="7"/>
      <c r="AHI48" s="84">
        <f>AHI47/AHI46</f>
        <v>9.7228974234321829E-3</v>
      </c>
      <c r="AHJ48" s="93">
        <f>AHJ47/AHJ46</f>
        <v>2.9747149231531978E-3</v>
      </c>
      <c r="AHK48" s="7"/>
      <c r="AHL48" s="84">
        <f>AHL47/AHL46</f>
        <v>7.3457394711067582E-3</v>
      </c>
      <c r="AHM48" s="93">
        <f>AHM47/AHM46</f>
        <v>1.03397341211226E-2</v>
      </c>
      <c r="AHN48" s="7"/>
      <c r="AHO48" s="16"/>
      <c r="AHP48" s="84">
        <f>AHP47/AHP46</f>
        <v>9.7991180793728563E-3</v>
      </c>
      <c r="AHQ48" s="93">
        <f>AHQ47/AHQ46</f>
        <v>9.410599306587419E-3</v>
      </c>
      <c r="AHR48" s="7"/>
      <c r="AHS48" s="84">
        <f>AHS47/AHS46</f>
        <v>7.4037512339585393E-3</v>
      </c>
      <c r="AHT48" s="93">
        <f>AHT47/AHT46</f>
        <v>4.9480455220188031E-4</v>
      </c>
      <c r="AHU48" s="7"/>
      <c r="AHV48" s="84">
        <f>AHV47/AHV46</f>
        <v>7.4589756340129286E-3</v>
      </c>
      <c r="AHW48" s="93">
        <f>AHW47/AHW46</f>
        <v>9.4763092269326676E-3</v>
      </c>
      <c r="AHX48" s="7"/>
      <c r="AHY48" s="84">
        <f>AHY47/AHY46</f>
        <v>7.5150300601202402E-3</v>
      </c>
      <c r="AHZ48" s="93">
        <f>AHZ47/AHZ46</f>
        <v>1.9890601690701142E-3</v>
      </c>
      <c r="AIA48" s="7"/>
      <c r="AIB48" s="84">
        <f>AIB47/AIB46</f>
        <v>7.5719333669863704E-3</v>
      </c>
      <c r="AIC48" s="93">
        <f>AIC47/AIC46</f>
        <v>0</v>
      </c>
      <c r="AID48" s="7"/>
      <c r="AIE48" s="16"/>
      <c r="AIF48" s="16"/>
      <c r="AIG48" s="84">
        <f>AIG47/AIG46</f>
        <v>7.5872534142640367E-3</v>
      </c>
      <c r="AIH48" s="93">
        <f>AIH47/AIH46</f>
        <v>2.0717534108135423E-2</v>
      </c>
      <c r="AII48" s="7"/>
      <c r="AIJ48" s="84">
        <f>AIJ47/AIJ46</f>
        <v>7.6026355803345156E-3</v>
      </c>
      <c r="AIK48" s="93">
        <f>AIK47/AIK46</f>
        <v>2.9487842731505433E-2</v>
      </c>
      <c r="AIL48" s="7"/>
      <c r="AIM48" s="84">
        <f>AIM47/AIM46</f>
        <v>7.6180802437785678E-3</v>
      </c>
      <c r="AIN48" s="93">
        <f>AIN47/AIN46</f>
        <v>1.3562858633281168E-2</v>
      </c>
      <c r="AIO48" s="7"/>
      <c r="AIP48" s="84">
        <f>AIP47/AIP46</f>
        <v>7.6335877862595417E-3</v>
      </c>
      <c r="AIQ48" s="93">
        <f>AIQ47/AIQ46</f>
        <v>9.9842354177614289E-3</v>
      </c>
      <c r="AIR48" s="7"/>
      <c r="AIS48" s="16"/>
      <c r="AIT48" s="84">
        <f>AIT47/AIT46</f>
        <v>1.0183299389002037E-2</v>
      </c>
      <c r="AIU48" s="93">
        <f>AIU47/AIU46</f>
        <v>1.3199577613516367E-2</v>
      </c>
      <c r="AIV48" s="7"/>
      <c r="AIW48" s="84">
        <f>AIW47/AIW46</f>
        <v>7.6962544894817854E-3</v>
      </c>
      <c r="AIX48" s="93">
        <f>AIX47/AIX46</f>
        <v>1.273209549071618E-2</v>
      </c>
      <c r="AIY48" s="7"/>
      <c r="AIZ48" s="84">
        <f>AIZ47/AIZ46</f>
        <v>1.0266940451745379E-2</v>
      </c>
      <c r="AJA48" s="93">
        <f>AJA47/AJA46</f>
        <v>6.3626723223753979E-3</v>
      </c>
      <c r="AJB48" s="7"/>
      <c r="AJC48" s="84">
        <f>AJC47/AJC46</f>
        <v>1.027221366204417E-2</v>
      </c>
      <c r="AJD48" s="93">
        <f>AJD47/AJD46</f>
        <v>7.9491255961844191E-3</v>
      </c>
      <c r="AJE48" s="7"/>
      <c r="AJF48" s="84">
        <f>AJF47/AJF46</f>
        <v>1.0277492291880781E-2</v>
      </c>
      <c r="AJG48" s="93">
        <f>AJG47/AJG46</f>
        <v>1.1128775834658187E-2</v>
      </c>
      <c r="AJH48" s="7"/>
      <c r="AJI48" s="84">
        <f>AJI47/AJI46</f>
        <v>1.0282776349614395E-2</v>
      </c>
      <c r="AJJ48" s="93">
        <f>AJJ47/AJJ46</f>
        <v>3.1380753138075313E-3</v>
      </c>
      <c r="AJK48" s="7"/>
      <c r="AJL48" s="84">
        <f>AJL47/AJL46</f>
        <v>1.0288065843621399E-2</v>
      </c>
      <c r="AJM48" s="93">
        <f>AJM47/AJM46</f>
        <v>7.2802912116484656E-3</v>
      </c>
      <c r="AJN48" s="7"/>
      <c r="AJO48" s="84">
        <f>AJO47/AJO46</f>
        <v>1.0293360782295419E-2</v>
      </c>
      <c r="AJP48" s="93">
        <f>AJP47/AJP46</f>
        <v>1.3388259526261586E-2</v>
      </c>
      <c r="AJQ48" s="7"/>
      <c r="AJR48" s="16"/>
      <c r="AJS48" s="84">
        <f>AJS47/AJS46</f>
        <v>1.0298661174047374E-2</v>
      </c>
      <c r="AJT48" s="93">
        <f>AJT47/AJT46</f>
        <v>4.0774719673802246E-3</v>
      </c>
      <c r="AJU48" s="7"/>
      <c r="AJV48" s="84">
        <f>AJV47/AJV46</f>
        <v>1.0303967027305513E-2</v>
      </c>
      <c r="AJW48" s="93">
        <f>AJW47/AJW46</f>
        <v>4.0261701056869652E-3</v>
      </c>
      <c r="AJX48" s="7"/>
      <c r="AJY48" s="84">
        <f>AJY47/AJY46</f>
        <v>1.0309278350515464E-2</v>
      </c>
      <c r="AJZ48" s="93">
        <f>AJZ47/AJZ46</f>
        <v>8.0240722166499499E-3</v>
      </c>
      <c r="AKA48" s="7"/>
      <c r="AKB48" s="84">
        <f>AKB47/AKB46</f>
        <v>1.0314595152140279E-2</v>
      </c>
      <c r="AKC48" s="93">
        <f>AKC47/AKC46</f>
        <v>6.0000000000000001E-3</v>
      </c>
      <c r="AKD48" s="7"/>
      <c r="AKE48" s="84">
        <f>AKE47/AKE46</f>
        <v>1.0319917440660475E-2</v>
      </c>
      <c r="AKF48" s="93">
        <f>AKF47/AKF46</f>
        <v>9.5285857572718156E-3</v>
      </c>
      <c r="AKG48" s="7"/>
      <c r="AKH48" s="84">
        <f>AKH47/AKH46</f>
        <v>1.0167768174885612E-2</v>
      </c>
      <c r="AKI48" s="93">
        <f>AKI47/AKI46</f>
        <v>6.5065065065065065E-3</v>
      </c>
      <c r="AKJ48" s="7"/>
      <c r="AKK48" s="16"/>
      <c r="AKL48" s="84">
        <f>AKL47/AKL46</f>
        <v>1.0172939979654121E-2</v>
      </c>
      <c r="AKM48" s="93">
        <f>AKM47/AKM46</f>
        <v>4.4955044955044959E-3</v>
      </c>
      <c r="AKN48" s="7"/>
      <c r="AKO48" s="84">
        <f>AKO47/AKO46</f>
        <v>1.0178117048346057E-2</v>
      </c>
      <c r="AKP48" s="93">
        <f>AKP47/AKP46</f>
        <v>4.00600901352028E-3</v>
      </c>
      <c r="AKQ48" s="7"/>
      <c r="AKR48" s="84">
        <f>AKR47/AKR46</f>
        <v>1.0183299389002037E-2</v>
      </c>
      <c r="AKS48" s="93">
        <f>AKS47/AKS46</f>
        <v>8.5470085470085479E-3</v>
      </c>
      <c r="AKT48" s="7"/>
      <c r="AKU48" s="84">
        <f>AKU47/AKU46</f>
        <v>1.0188487009679063E-2</v>
      </c>
      <c r="AKV48" s="93">
        <f>AKV47/AKV46</f>
        <v>9.9403578528827028E-4</v>
      </c>
      <c r="AKW48" s="7"/>
      <c r="AKX48" s="84">
        <f>AKX47/AKX46</f>
        <v>1.0193679918450561E-2</v>
      </c>
      <c r="AKY48" s="93">
        <f>AKY47/AKY46</f>
        <v>5.4374691052891744E-3</v>
      </c>
      <c r="AKZ48" s="7"/>
      <c r="ALA48" s="84">
        <f>ALA47/ALA46</f>
        <v>5.0735667174023336E-3</v>
      </c>
      <c r="ALB48" s="93">
        <f>ALB47/ALB46</f>
        <v>1.9417475728155339E-3</v>
      </c>
      <c r="ALC48" s="7"/>
      <c r="ALD48" s="16"/>
      <c r="ALE48" s="84">
        <f>ALE47/ALE46</f>
        <v>5.0505050505050509E-3</v>
      </c>
      <c r="ALF48" s="93">
        <f>ALF47/ALF46</f>
        <v>1.262135922330097E-2</v>
      </c>
      <c r="ALG48" s="7"/>
      <c r="ALH48" s="84">
        <f>ALH47/ALH46</f>
        <v>5.0276520864756162E-3</v>
      </c>
      <c r="ALI48" s="93">
        <f>ALI47/ALI46</f>
        <v>7.7707625060709079E-3</v>
      </c>
      <c r="ALJ48" s="7"/>
      <c r="ALK48" s="84">
        <f>ALK47/ALK46</f>
        <v>5.005005005005005E-3</v>
      </c>
      <c r="ALL48" s="93">
        <f>ALL47/ALL46</f>
        <v>1.4173998044965786E-2</v>
      </c>
      <c r="ALM48" s="7"/>
      <c r="ALN48" s="84">
        <f>ALN47/ALN46</f>
        <v>9.9800399201596807E-3</v>
      </c>
      <c r="ALO48" s="93">
        <f>ALO47/ALO46</f>
        <v>3.87409200968523E-3</v>
      </c>
      <c r="ALP48" s="7"/>
      <c r="ALQ48" s="84">
        <f>ALQ47/ALQ46</f>
        <v>9.9304865938430985E-3</v>
      </c>
      <c r="ALR48" s="93">
        <f>ALR47/ALR46</f>
        <v>5.7803468208092483E-3</v>
      </c>
      <c r="ALS48" s="7"/>
      <c r="ALT48" s="84">
        <f>ALT47/ALT46</f>
        <v>9.881422924901186E-3</v>
      </c>
      <c r="ALU48" s="93">
        <f>ALU47/ALU46</f>
        <v>4.7303689687795648E-3</v>
      </c>
      <c r="ALV48" s="7"/>
      <c r="ALW48" s="16"/>
      <c r="ALX48" s="84">
        <f>ALX47/ALX46</f>
        <v>9.8328416912487702E-3</v>
      </c>
      <c r="ALY48" s="93">
        <f>ALY47/ALY46</f>
        <v>7.984969469234382E-3</v>
      </c>
      <c r="ALZ48" s="7"/>
      <c r="AMA48" s="84">
        <f>AMA47/AMA46</f>
        <v>9.7847358121330719E-3</v>
      </c>
      <c r="AMB48" s="93">
        <f>AMB47/AMB46</f>
        <v>2.7998133457769483E-3</v>
      </c>
      <c r="AMC48" s="7"/>
      <c r="AMD48" s="84">
        <f>AMD47/AMD46</f>
        <v>9.7895252080274098E-3</v>
      </c>
      <c r="AME48" s="93">
        <f>AME47/AME46</f>
        <v>6.0804490177736202E-3</v>
      </c>
      <c r="AMF48" s="7"/>
      <c r="AMG48" s="84">
        <f>AMG47/AMG46</f>
        <v>9.7943192948090115E-3</v>
      </c>
      <c r="AMH48" s="93">
        <f>AMH47/AMH46</f>
        <v>3.7470725995316159E-3</v>
      </c>
      <c r="AMI48" s="7"/>
      <c r="AMJ48" s="84">
        <f>AMJ47/AMJ46</f>
        <v>9.7991180793728563E-3</v>
      </c>
      <c r="AMK48" s="93">
        <f>AMK47/AMK46</f>
        <v>2.3408239700374533E-3</v>
      </c>
      <c r="AML48" s="7"/>
      <c r="AMM48" s="84">
        <f>AMM47/AMM46</f>
        <v>9.8039215686274508E-3</v>
      </c>
      <c r="AMN48" s="93">
        <f>AMN47/AMN46</f>
        <v>6.1004223369310181E-3</v>
      </c>
      <c r="AMO48" s="7"/>
      <c r="AMP48" s="16"/>
      <c r="AMQ48" s="84">
        <f>AMQ47/AMQ46</f>
        <v>9.7560975609756097E-3</v>
      </c>
      <c r="AMR48" s="93">
        <f>AMR47/AMR46</f>
        <v>4.6948356807511736E-4</v>
      </c>
      <c r="AMS48" s="7"/>
      <c r="AMT48" s="84">
        <f>AMT47/AMT46</f>
        <v>4.8567265662943174E-3</v>
      </c>
      <c r="AMU48" s="93">
        <f>AMU47/AMU46</f>
        <v>2.8341993386868211E-3</v>
      </c>
      <c r="AMV48" s="7"/>
      <c r="AMW48" s="84">
        <f>AMW47/AMW46</f>
        <v>4.8355899419729211E-3</v>
      </c>
      <c r="AMX48" s="93">
        <f>AMX47/AMX46</f>
        <v>1.4191106906338694E-3</v>
      </c>
      <c r="AMY48" s="7"/>
      <c r="AMZ48" s="84">
        <f>AMZ47/AMZ46</f>
        <v>4.8146364949446319E-3</v>
      </c>
      <c r="ANA48" s="93">
        <f>ANA47/ANA46</f>
        <v>3.3034450212364322E-3</v>
      </c>
      <c r="ANB48" s="7"/>
      <c r="ANC48" s="84">
        <f>ANC47/ANC46</f>
        <v>4.7778308647873869E-3</v>
      </c>
      <c r="AND48" s="93">
        <f>AND47/AND46</f>
        <v>1.8912529550827422E-3</v>
      </c>
      <c r="ANE48" s="7"/>
      <c r="ANF48" s="84">
        <f>ANF47/ANF46</f>
        <v>4.7415836889521104E-3</v>
      </c>
      <c r="ANG48" s="93">
        <f>ANG47/ANG46</f>
        <v>1.890359168241966E-3</v>
      </c>
      <c r="ANH48" s="7"/>
      <c r="ANI48" s="16"/>
      <c r="ANJ48" s="84">
        <f>ANJ47/ANJ46</f>
        <v>4.7641734159123393E-3</v>
      </c>
      <c r="ANK48" s="93">
        <f>ANK47/ANK46</f>
        <v>6.6225165562913907E-3</v>
      </c>
      <c r="ANL48" s="7"/>
      <c r="ANM48" s="84">
        <f>ANM47/ANM46</f>
        <v>4.7281323877068557E-3</v>
      </c>
      <c r="ANN48" s="93">
        <f>ANN47/ANN46</f>
        <v>3.3222591362126247E-3</v>
      </c>
      <c r="ANO48" s="7"/>
      <c r="ANP48" s="84">
        <f>ANP47/ANP46</f>
        <v>4.7080979284369112E-3</v>
      </c>
      <c r="ANQ48" s="93">
        <f>ANQ47/ANQ46</f>
        <v>3.3096926713947991E-3</v>
      </c>
      <c r="ANR48" s="7"/>
      <c r="ANS48" s="16"/>
      <c r="ANT48" s="84">
        <f>ANT47/ANT46</f>
        <v>4.7303689687795648E-3</v>
      </c>
      <c r="ANU48" s="93">
        <f>ANU47/ANU46</f>
        <v>9.4607379375591296E-4</v>
      </c>
      <c r="ANV48" s="7"/>
      <c r="ANW48" s="84">
        <f>ANW47/ANW46</f>
        <v>4.6948356807511738E-3</v>
      </c>
      <c r="ANX48" s="93">
        <f>ANX47/ANX46</f>
        <v>2.8116213683223993E-3</v>
      </c>
      <c r="ANY48" s="7"/>
      <c r="ANZ48" s="84">
        <f>ANZ47/ANZ46</f>
        <v>4.6598322460391422E-3</v>
      </c>
      <c r="AOA48" s="93">
        <f>AOA47/AOA46</f>
        <v>2.34192037470726E-3</v>
      </c>
      <c r="AOB48" s="7"/>
      <c r="AOC48" s="84">
        <f>AOC47/AOC46</f>
        <v>4.6641791044776115E-3</v>
      </c>
      <c r="AOD48" s="93">
        <f>AOD47/AOD46</f>
        <v>2.3386342376052385E-3</v>
      </c>
      <c r="AOE48" s="7"/>
      <c r="AOF48" s="84">
        <f>AOF47/AOF46</f>
        <v>4.6685340802987861E-3</v>
      </c>
      <c r="AOG48" s="93">
        <f>AOG47/AOG46</f>
        <v>2.8063610851262861E-3</v>
      </c>
      <c r="AOH48" s="7"/>
      <c r="AOI48" s="84">
        <f>AOI47/AOI46</f>
        <v>4.6728971962616819E-3</v>
      </c>
      <c r="AOJ48" s="93">
        <f>AOJ47/AOJ46</f>
        <v>6.5820404325340857E-3</v>
      </c>
      <c r="AOK48" s="7"/>
      <c r="AOL48" s="84">
        <f>AOL47/AOL46</f>
        <v>4.6772684752104769E-3</v>
      </c>
      <c r="AOM48" s="93">
        <f>AOM47/AOM46</f>
        <v>3.7558685446009389E-3</v>
      </c>
      <c r="AON48" s="7"/>
      <c r="AOO48" s="84">
        <f>AOO47/AOO46</f>
        <v>4.6992481203007516E-3</v>
      </c>
      <c r="AOP48" s="93">
        <f>AOP47/AOP46</f>
        <v>7.0754716981132077E-3</v>
      </c>
      <c r="AOQ48" s="7"/>
      <c r="AOR48" s="84">
        <f>AOR47/AOR46</f>
        <v>4.721435316336166E-3</v>
      </c>
      <c r="AOS48" s="93">
        <f>AOS47/AOS46</f>
        <v>0</v>
      </c>
      <c r="AOT48" s="7"/>
      <c r="AOU48" s="16"/>
      <c r="AOV48" s="84">
        <f>AOV47/AOV46</f>
        <v>4.7438330170777986E-3</v>
      </c>
      <c r="AOW48" s="93">
        <f>AOW47/AOW46</f>
        <v>0</v>
      </c>
      <c r="AOX48" s="7"/>
      <c r="AOY48" s="84">
        <f>AOY47/AOY46</f>
        <v>4.7664442326024788E-3</v>
      </c>
      <c r="AOZ48" s="93">
        <f>AOZ47/AOZ46</f>
        <v>3.780718336483932E-3</v>
      </c>
      <c r="APA48" s="7"/>
      <c r="APB48" s="84">
        <f>APB47/APB46</f>
        <v>4.7892720306513406E-3</v>
      </c>
      <c r="APC48" s="93">
        <f>APC47/APC46</f>
        <v>1.893939393939394E-3</v>
      </c>
      <c r="APD48" s="7"/>
      <c r="APE48" s="84">
        <f>APE47/APE46</f>
        <v>4.8123195380173241E-3</v>
      </c>
      <c r="APF48" s="93">
        <f>APF47/APF46</f>
        <v>1.4224751066856331E-3</v>
      </c>
      <c r="APG48" s="7"/>
      <c r="APH48" s="84">
        <f>APH47/APH46</f>
        <v>4.8355899419729211E-3</v>
      </c>
      <c r="API48" s="93">
        <f>API47/API46</f>
        <v>2.8530670470756064E-3</v>
      </c>
      <c r="APJ48" s="7"/>
      <c r="APK48" s="84">
        <f>APK47/APK46</f>
        <v>7.306380905991232E-3</v>
      </c>
      <c r="APL48" s="93">
        <f>APL47/APL46</f>
        <v>1.9056693663649356E-3</v>
      </c>
      <c r="APM48" s="7"/>
      <c r="APN48" s="84">
        <f>APN47/APN46</f>
        <v>0</v>
      </c>
      <c r="APO48" s="93">
        <f>APO47/APO46</f>
        <v>1.4312977099236641E-3</v>
      </c>
      <c r="APP48" s="7"/>
      <c r="APQ48" s="14"/>
      <c r="APR48" s="14"/>
      <c r="APS48" s="14"/>
      <c r="APT48" s="14"/>
      <c r="APU48" s="84">
        <f>APU47/APU46</f>
        <v>2.4962556165751371E-2</v>
      </c>
      <c r="APV48" s="93">
        <f>APV47/APV46</f>
        <v>5.7581573896353169E-3</v>
      </c>
      <c r="APW48" s="7"/>
      <c r="APX48" s="84">
        <f>APX47/APX46</f>
        <v>7.545271629778672E-3</v>
      </c>
      <c r="APY48" s="93">
        <f>APY47/APY46</f>
        <v>6.7632850241545897E-3</v>
      </c>
      <c r="APZ48" s="7"/>
      <c r="AQA48" s="16"/>
      <c r="AQB48" s="84">
        <f>AQB47/AQB46</f>
        <v>1.016260162601626E-2</v>
      </c>
      <c r="AQC48" s="93">
        <f>AQC47/AQC46</f>
        <v>1.4208721215090642E-2</v>
      </c>
      <c r="AQD48" s="7"/>
      <c r="AQE48" s="84">
        <f>AQE47/AQE46</f>
        <v>1.0224948875255624E-2</v>
      </c>
      <c r="AQF48" s="93">
        <f>AQF47/AQF46</f>
        <v>1.2877662209014363E-2</v>
      </c>
      <c r="AQG48" s="7"/>
      <c r="AQH48" s="84">
        <f>AQH47/AQH46</f>
        <v>1.0288065843621399E-2</v>
      </c>
      <c r="AQI48" s="93">
        <f>AQI47/AQI46</f>
        <v>1.4E-2</v>
      </c>
      <c r="AQJ48" s="7"/>
      <c r="AQK48" s="84">
        <f>AQK47/AQK46</f>
        <v>1.0351966873706004E-2</v>
      </c>
      <c r="AQL48" s="93">
        <f>AQL47/AQL46</f>
        <v>1.0542168674698794E-2</v>
      </c>
      <c r="AQM48" s="7"/>
      <c r="AQN48" s="84">
        <f>AQN47/AQN46</f>
        <v>1.0416666666666666E-2</v>
      </c>
      <c r="AQO48" s="93">
        <f>AQO47/AQO46</f>
        <v>4.4270833333333336E-2</v>
      </c>
      <c r="AQP48" s="7"/>
      <c r="AQQ48" s="84">
        <f>AQQ47/AQQ46</f>
        <v>1.0482180293501049E-2</v>
      </c>
      <c r="AQR48" s="93">
        <f>AQR47/AQR46</f>
        <v>1.5806111696522657E-2</v>
      </c>
      <c r="AQS48" s="7"/>
      <c r="AQT48" s="16"/>
      <c r="AQU48" s="84">
        <f>AQU47/AQU46</f>
        <v>1.0554089709762533E-2</v>
      </c>
      <c r="AQV48" s="93">
        <f>AQV47/AQV46</f>
        <v>1.54419595314164E-2</v>
      </c>
      <c r="AQW48" s="7"/>
      <c r="AQX48" s="84">
        <f>AQX47/AQX46</f>
        <v>2.15633423180593E-2</v>
      </c>
      <c r="AQY48" s="93">
        <f>AQY47/AQY46</f>
        <v>1.6137708445400752E-2</v>
      </c>
      <c r="AQZ48" s="7"/>
      <c r="ARA48" s="84">
        <f>ARA47/ARA46</f>
        <v>2.1810250817884406E-2</v>
      </c>
      <c r="ARB48" s="93">
        <f>ARB47/ARB46</f>
        <v>1.7915309446254073E-2</v>
      </c>
      <c r="ARC48" s="7"/>
      <c r="ARD48" s="84">
        <f>ARD47/ARD46</f>
        <v>1.0911074740861976E-2</v>
      </c>
      <c r="ARE48" s="93">
        <f>ARE47/ARE46</f>
        <v>5.9978189749182115E-3</v>
      </c>
      <c r="ARF48" s="7"/>
      <c r="ARG48" s="84">
        <f>ARG47/ARG46</f>
        <v>8.1967213114754103E-3</v>
      </c>
      <c r="ARH48" s="93">
        <f>ARH47/ARH46</f>
        <v>4.9153468050245766E-3</v>
      </c>
      <c r="ARI48" s="7"/>
      <c r="ARJ48" s="84">
        <f>ARJ47/ARJ46</f>
        <v>8.1788440567066526E-3</v>
      </c>
      <c r="ARK48" s="93">
        <f>ARK47/ARK46</f>
        <v>1.4285714285714285E-2</v>
      </c>
      <c r="ARL48" s="7"/>
      <c r="ARM48" s="16"/>
      <c r="ARN48" s="84">
        <f>ARN47/ARN46</f>
        <v>5.4406964091403701E-3</v>
      </c>
      <c r="ARO48" s="93">
        <f>ARO47/ARO46</f>
        <v>2.7397260273972603E-3</v>
      </c>
      <c r="ARP48" s="7"/>
      <c r="ARQ48" s="84">
        <f>ARQ47/ARQ46</f>
        <v>8.1877729257641921E-3</v>
      </c>
      <c r="ARR48" s="93">
        <f>ARR47/ARR46</f>
        <v>1.9977802441731411E-2</v>
      </c>
      <c r="ARS48" s="7"/>
      <c r="ART48" s="84">
        <f>ART47/ART46</f>
        <v>8.1389039609332612E-3</v>
      </c>
      <c r="ARU48" s="93">
        <f>ARU47/ARU46</f>
        <v>1.564245810055866E-2</v>
      </c>
      <c r="ARV48" s="7"/>
      <c r="ARW48" s="84">
        <f>ARW47/ARW46</f>
        <v>8.1566068515497546E-3</v>
      </c>
      <c r="ARX48" s="93">
        <f>ARX47/ARX46</f>
        <v>1.5837104072398189E-2</v>
      </c>
      <c r="ARY48" s="7"/>
      <c r="ARZ48" s="84">
        <f>ARZ47/ARZ46</f>
        <v>8.1477457903313417E-3</v>
      </c>
      <c r="ASA48" s="93">
        <f>ASA47/ASA46</f>
        <v>8.4793668739400786E-3</v>
      </c>
      <c r="ASB48" s="7"/>
      <c r="ASC48" s="84">
        <f>ASC47/ASC46</f>
        <v>8.1433224755700327E-3</v>
      </c>
      <c r="ASD48" s="93">
        <f>ASD47/ASD46</f>
        <v>5.0904977375565612E-3</v>
      </c>
      <c r="ASE48" s="7"/>
      <c r="ASF48" s="16"/>
      <c r="ASG48" s="84">
        <f>ASG47/ASG46</f>
        <v>8.1610446137105556E-3</v>
      </c>
      <c r="ASH48" s="93">
        <f>ASH47/ASH46</f>
        <v>1.0777084515031198E-2</v>
      </c>
      <c r="ASI48" s="7"/>
      <c r="ASJ48" s="84">
        <f>ASJ47/ASJ46</f>
        <v>8.1256771397616463E-3</v>
      </c>
      <c r="ASK48" s="93">
        <f>ASK47/ASK46</f>
        <v>1.1092623405435386E-3</v>
      </c>
      <c r="ASL48" s="7"/>
      <c r="ASM48" s="84">
        <f>ASM47/ASM46</f>
        <v>8.1081081081081086E-3</v>
      </c>
      <c r="ASN48" s="93">
        <f>ASN47/ASN46</f>
        <v>1.0555555555555556E-2</v>
      </c>
      <c r="ASO48" s="7"/>
      <c r="ASP48" s="84">
        <f>ASP47/ASP46</f>
        <v>8.0906148867313909E-3</v>
      </c>
      <c r="ASQ48" s="93">
        <f>ASQ47/ASQ46</f>
        <v>2.2038567493112946E-3</v>
      </c>
      <c r="ASR48" s="7"/>
      <c r="ASS48" s="84">
        <f>ASS47/ASS46</f>
        <v>8.0731969860064583E-3</v>
      </c>
      <c r="AST48" s="93">
        <f>AST47/AST46</f>
        <v>7.1428571428571426E-3</v>
      </c>
      <c r="ASU48" s="7"/>
      <c r="ASV48" s="84">
        <f>ASV47/ASV46</f>
        <v>8.0558539205155752E-3</v>
      </c>
      <c r="ASW48" s="93">
        <f>ASW47/ASW46</f>
        <v>3.2751091703056767E-3</v>
      </c>
      <c r="ASX48" s="7"/>
      <c r="ASY48" s="16"/>
      <c r="ASZ48" s="84">
        <f>ASZ47/ASZ46</f>
        <v>8.0645161290322578E-3</v>
      </c>
      <c r="ATA48" s="93">
        <f>ATA47/ATA46</f>
        <v>6.0142154182613447E-3</v>
      </c>
      <c r="ATB48" s="7"/>
      <c r="ATC48" s="84">
        <f>ATC47/ATC46</f>
        <v>1.0840108401084011E-2</v>
      </c>
      <c r="ATD48" s="93">
        <f>ATD47/ATD46</f>
        <v>8.7815587266739849E-3</v>
      </c>
      <c r="ATE48" s="7"/>
      <c r="ATF48" s="84">
        <f>ATF47/ATF46</f>
        <v>1.092896174863388E-2</v>
      </c>
      <c r="ATG48" s="93">
        <f>ATG47/ATG46</f>
        <v>9.9447513812154689E-3</v>
      </c>
      <c r="ATH48" s="7"/>
      <c r="ATI48" s="84">
        <f>ATI47/ATI46</f>
        <v>1.1019283746556474E-2</v>
      </c>
      <c r="ATJ48" s="93">
        <f>ATJ47/ATJ46</f>
        <v>1.2235817575083427E-2</v>
      </c>
      <c r="ATK48" s="7"/>
      <c r="ATL48" s="84">
        <f>ATL47/ATL46</f>
        <v>1.1104941699056081E-2</v>
      </c>
      <c r="ATM48" s="93">
        <f>ATM47/ATM46</f>
        <v>0</v>
      </c>
      <c r="ATN48" s="7"/>
      <c r="ATO48" s="84">
        <f>ATO47/ATO46</f>
        <v>1.119194180190263E-2</v>
      </c>
      <c r="ATP48" s="93">
        <f>ATP47/ATP46</f>
        <v>1.1738401341531582E-2</v>
      </c>
      <c r="ATQ48" s="7"/>
      <c r="ATR48" s="16"/>
      <c r="ATS48" s="84">
        <f>ATS47/ATS46</f>
        <v>5.6022408963585435E-3</v>
      </c>
      <c r="ATT48" s="93">
        <f>ATT47/ATT46</f>
        <v>1.1811023622047244E-2</v>
      </c>
      <c r="ATU48" s="7"/>
      <c r="ATV48" s="84">
        <f>ATV47/ATV46</f>
        <v>1.129305477131564E-2</v>
      </c>
      <c r="ATW48" s="93">
        <f>ATW47/ATW46</f>
        <v>1.4755959137343927E-2</v>
      </c>
      <c r="ATX48" s="7"/>
      <c r="ATY48" s="84">
        <f>ATY47/ATY46</f>
        <v>8.5130533484676502E-3</v>
      </c>
      <c r="ATZ48" s="93">
        <f>ATZ47/ATZ46</f>
        <v>2.8328611898016999E-3</v>
      </c>
      <c r="AUA48" s="7"/>
      <c r="AUB48" s="84">
        <f>AUB47/AUB46</f>
        <v>8.5567598402738164E-3</v>
      </c>
      <c r="AUC48" s="93">
        <f>AUC47/AUC46</f>
        <v>1.6920473773265651E-3</v>
      </c>
      <c r="AUD48" s="7"/>
      <c r="AUE48" s="84">
        <f>AUE47/AUE46</f>
        <v>8.5763293310463125E-3</v>
      </c>
      <c r="AUF48" s="93">
        <f>AUF47/AUF46</f>
        <v>1.4236902050113895E-2</v>
      </c>
      <c r="AUG48" s="7"/>
      <c r="AUH48" s="84">
        <f>AUH47/AUH46</f>
        <v>8.6107921928817444E-3</v>
      </c>
      <c r="AUI48" s="93">
        <f>AUI47/AUI46</f>
        <v>3.9750141964792728E-3</v>
      </c>
      <c r="AUJ48" s="7"/>
      <c r="AUK48" s="16"/>
      <c r="AUL48" s="84">
        <f>AUL47/AUL46</f>
        <v>8.5421412300683373E-3</v>
      </c>
      <c r="AUM48" s="93">
        <f>AUM47/AUM46</f>
        <v>1.0268111808328579E-2</v>
      </c>
      <c r="AUN48" s="7"/>
      <c r="AUO48" s="84">
        <f>AUO47/AUO46</f>
        <v>8.5763293310463125E-3</v>
      </c>
      <c r="AUP48" s="93">
        <f>AUP47/AUP46</f>
        <v>8.5959885386819486E-3</v>
      </c>
      <c r="AUQ48" s="7"/>
      <c r="AUR48" s="84">
        <f>AUR47/AUR46</f>
        <v>8.6107921928817444E-3</v>
      </c>
      <c r="AUS48" s="93">
        <f>AUS47/AUS46</f>
        <v>1.0944700460829493E-2</v>
      </c>
      <c r="AUT48" s="7"/>
      <c r="AUU48" s="84">
        <f>AUU47/AUU46</f>
        <v>8.6256469235192635E-3</v>
      </c>
      <c r="AUV48" s="93">
        <f>AUV47/AUV46</f>
        <v>1.2768427161926872E-2</v>
      </c>
      <c r="AUW48" s="7"/>
      <c r="AUX48" s="84">
        <f>AUX47/AUX46</f>
        <v>8.6058519793459545E-3</v>
      </c>
      <c r="AUY48" s="93">
        <f>AUY47/AUY46</f>
        <v>8.7361677344205014E-3</v>
      </c>
      <c r="AUZ48" s="7"/>
      <c r="AVA48" s="84">
        <f>AVA47/AVA46</f>
        <v>8.6157380815623207E-3</v>
      </c>
      <c r="AVB48" s="93">
        <f>AVB47/AVB46</f>
        <v>5.235602094240838E-3</v>
      </c>
      <c r="AVC48" s="7"/>
      <c r="AVD48" s="16"/>
      <c r="AVE48" s="84">
        <f>AVE47/AVE46</f>
        <v>8.6058519793459545E-3</v>
      </c>
      <c r="AVF48" s="93">
        <f>AVF47/AVF46</f>
        <v>7.5625363583478765E-3</v>
      </c>
      <c r="AVG48" s="7"/>
      <c r="AVH48" s="84">
        <f>AVH47/AVH46</f>
        <v>8.5959885386819486E-3</v>
      </c>
      <c r="AVI48" s="93">
        <f>AVI47/AVI46</f>
        <v>8.1727962638645651E-3</v>
      </c>
      <c r="AVJ48" s="7"/>
      <c r="AVK48" s="84">
        <f>AVK47/AVK46</f>
        <v>8.5861476817401267E-3</v>
      </c>
      <c r="AVL48" s="93">
        <f>AVL47/AVL46</f>
        <v>2.3161551823972205E-3</v>
      </c>
      <c r="AVM48" s="7"/>
      <c r="AVN48" s="84">
        <f>AVN47/AVN46</f>
        <v>8.5324232081911266E-3</v>
      </c>
      <c r="AVO48" s="93">
        <f>AVO47/AVO46</f>
        <v>2.2857142857142859E-3</v>
      </c>
      <c r="AVP48" s="7"/>
      <c r="AVQ48" s="84">
        <f>AVQ47/AVQ46</f>
        <v>8.5227272727272721E-3</v>
      </c>
      <c r="AVR48" s="93">
        <f>AVR47/AVR46</f>
        <v>3.4168564920273349E-3</v>
      </c>
      <c r="AVS48" s="7"/>
      <c r="AVT48" s="84">
        <f>AVT47/AVT46</f>
        <v>8.5324232081911266E-3</v>
      </c>
      <c r="AVU48" s="93">
        <f>AVU47/AVU46</f>
        <v>3.4032898468519569E-3</v>
      </c>
      <c r="AVV48" s="7"/>
      <c r="AVW48" s="16"/>
      <c r="AVX48" s="84">
        <f>AVX47/AVX46</f>
        <v>8.5567598402738164E-3</v>
      </c>
      <c r="AVY48" s="93">
        <f>AVY47/AVY46</f>
        <v>2.8264556246466932E-3</v>
      </c>
      <c r="AVZ48" s="7"/>
      <c r="AWA48" s="84">
        <f>AWA47/AWA46</f>
        <v>8.5178875638841564E-3</v>
      </c>
      <c r="AWB48" s="93">
        <f>AWB47/AWB46</f>
        <v>3.9436619718309857E-3</v>
      </c>
      <c r="AWC48" s="7"/>
      <c r="AWD48" s="84">
        <f>AWD47/AWD46</f>
        <v>8.4937712344280852E-3</v>
      </c>
      <c r="AWE48" s="93">
        <f>AWE47/AWE46</f>
        <v>3.9347948285553686E-3</v>
      </c>
      <c r="AWF48" s="7"/>
      <c r="AWG48" s="84">
        <f>AWG47/AWG46</f>
        <v>8.4985835694051E-3</v>
      </c>
      <c r="AWH48" s="93">
        <f>AWH47/AWH46</f>
        <v>2.2408963585434172E-3</v>
      </c>
      <c r="AWI48" s="7"/>
      <c r="AWJ48" s="54"/>
      <c r="AWK48" s="54"/>
      <c r="AWL48" s="16"/>
      <c r="AWM48" s="54"/>
      <c r="AWN48" s="54"/>
      <c r="AWO48" s="54"/>
      <c r="AWP48" s="54"/>
      <c r="AWQ48" s="54"/>
      <c r="AWR48" s="54"/>
      <c r="AWS48" s="16"/>
      <c r="AWT48" s="54"/>
      <c r="AWU48" s="54"/>
      <c r="AWV48" s="54"/>
      <c r="AWW48" s="54"/>
      <c r="AWX48" s="54"/>
      <c r="AWY48" s="54"/>
      <c r="AWZ48" s="16"/>
      <c r="AXA48" s="54"/>
      <c r="AXB48" s="54"/>
      <c r="AXC48" s="54"/>
      <c r="AXD48" s="54"/>
      <c r="AXE48" s="54"/>
      <c r="AXF48" s="54"/>
      <c r="AXG48" s="16"/>
      <c r="AXH48" s="54"/>
      <c r="AXI48" s="54"/>
      <c r="AXJ48" s="54"/>
      <c r="AXK48" s="54"/>
      <c r="AXL48" s="54"/>
      <c r="AXM48" s="54"/>
      <c r="AXN48" s="16"/>
      <c r="AXO48" s="54"/>
      <c r="AXP48" s="54"/>
      <c r="AXQ48" s="54"/>
      <c r="AXR48" s="54"/>
      <c r="AXS48" s="54"/>
      <c r="AXT48" s="54"/>
      <c r="AXU48" s="16"/>
      <c r="AXV48" s="54"/>
      <c r="AXW48" s="54"/>
      <c r="AXX48" s="54"/>
      <c r="AXY48" s="54"/>
      <c r="AXZ48" s="54"/>
      <c r="AYA48" s="54"/>
      <c r="AYB48" s="16"/>
      <c r="AYC48" s="54"/>
      <c r="AYD48" s="54"/>
      <c r="AYE48" s="54"/>
      <c r="AYF48" s="54"/>
      <c r="AYG48" s="54"/>
      <c r="AYH48" s="54"/>
      <c r="AYI48" s="16"/>
      <c r="AYJ48" s="54"/>
      <c r="AYK48" s="54"/>
      <c r="AYL48" s="54"/>
      <c r="AYM48" s="54"/>
      <c r="AYN48" s="54"/>
      <c r="AYO48" s="54"/>
      <c r="AYP48" s="16"/>
      <c r="AYQ48" s="54"/>
      <c r="AYR48" s="54"/>
      <c r="AYS48" s="54"/>
      <c r="AYT48" s="54"/>
      <c r="AYU48" s="54"/>
      <c r="AYV48" s="54"/>
      <c r="AYW48" s="16"/>
      <c r="AYX48" s="54"/>
      <c r="AYY48" s="54"/>
      <c r="AYZ48" s="54"/>
      <c r="AZA48" s="54"/>
      <c r="AZB48" s="54"/>
      <c r="AZC48" s="54"/>
      <c r="AZD48" s="16"/>
      <c r="AZE48" s="54"/>
      <c r="AZF48" s="54"/>
      <c r="AZG48" s="54"/>
      <c r="AZH48" s="54"/>
      <c r="AZI48" s="54"/>
      <c r="AZJ48" s="54"/>
      <c r="AZK48" s="16"/>
      <c r="AZL48" s="54"/>
      <c r="AZM48" s="54"/>
      <c r="AZN48" s="54"/>
      <c r="AZO48" s="54"/>
      <c r="AZP48" s="54"/>
      <c r="AZQ48" s="54"/>
      <c r="AZR48" s="16"/>
      <c r="AZS48" s="54"/>
      <c r="AZT48" s="54"/>
      <c r="AZU48" s="54"/>
      <c r="AZV48" s="54"/>
      <c r="AZW48" s="54"/>
      <c r="AZX48" s="54"/>
      <c r="AZY48" s="16"/>
      <c r="AZZ48" s="54"/>
      <c r="BAA48" s="54"/>
      <c r="BAB48" s="54"/>
      <c r="BAC48" s="54"/>
      <c r="BAD48" s="54"/>
      <c r="BAE48" s="54"/>
      <c r="BAF48" s="16"/>
      <c r="BAG48" s="54"/>
      <c r="BAH48" s="54"/>
      <c r="BAI48" s="54"/>
      <c r="BAJ48" s="54"/>
      <c r="BAK48" s="54"/>
      <c r="BAL48" s="54"/>
      <c r="BAM48" s="16"/>
      <c r="BAN48" s="54"/>
      <c r="BAO48" s="54"/>
      <c r="BAP48" s="54"/>
      <c r="BAQ48" s="54"/>
      <c r="BAR48" s="54"/>
      <c r="BAS48" s="54"/>
      <c r="BAT48" s="16"/>
    </row>
    <row r="49" spans="1:1398">
      <c r="A49" t="s">
        <v>911</v>
      </c>
      <c r="B49" t="s">
        <v>913</v>
      </c>
      <c r="D49" s="1" t="s">
        <v>80</v>
      </c>
      <c r="E49" s="128"/>
      <c r="F49" s="64">
        <v>0.2273403662468706</v>
      </c>
      <c r="G49" s="80">
        <v>0.22296329345136578</v>
      </c>
      <c r="H49" s="128"/>
      <c r="I49" s="15"/>
      <c r="J49" s="64">
        <f>J48</f>
        <v>8.9047195013357075E-3</v>
      </c>
      <c r="K49" s="80">
        <f>K48</f>
        <v>4.0250447227191417E-3</v>
      </c>
      <c r="L49" s="128"/>
      <c r="M49" s="64">
        <f>M48+J49</f>
        <v>2.2327538293282018E-2</v>
      </c>
      <c r="N49" s="80">
        <f>N48+K49</f>
        <v>8.4754230048731255E-3</v>
      </c>
      <c r="O49" s="128"/>
      <c r="P49" s="64">
        <f>P48+M49</f>
        <v>3.1280089770453011E-2</v>
      </c>
      <c r="Q49" s="80">
        <f>Q48+N49</f>
        <v>1.3815876943457905E-2</v>
      </c>
      <c r="R49" s="128"/>
      <c r="S49" s="64">
        <f>S48+P49</f>
        <v>4.0236650451151622E-2</v>
      </c>
      <c r="T49" s="80">
        <f>T48+Q49</f>
        <v>1.8700424012729665E-2</v>
      </c>
      <c r="U49" s="128"/>
      <c r="V49" s="64">
        <f>V48+S49</f>
        <v>4.9213311133377832E-2</v>
      </c>
      <c r="W49" s="80">
        <f>W48+T49</f>
        <v>2.4007810125069338E-2</v>
      </c>
      <c r="X49" s="128"/>
      <c r="Y49" s="64">
        <f>Y48+V49</f>
        <v>5.8210162235492094E-2</v>
      </c>
      <c r="Z49" s="80">
        <f>Z48+W49</f>
        <v>3.157682170120469E-2</v>
      </c>
      <c r="AA49" s="128"/>
      <c r="AB49" s="15"/>
      <c r="AC49" s="64">
        <f>AC48+Y49</f>
        <v>6.7227294787340602E-2</v>
      </c>
      <c r="AD49" s="80">
        <f>AD48+Z49</f>
        <v>3.3353020635485328E-2</v>
      </c>
      <c r="AE49" s="128"/>
      <c r="AF49" s="64">
        <f>AF48+AC49</f>
        <v>7.6264800435781627E-2</v>
      </c>
      <c r="AG49" s="80">
        <f>AG48+AD49</f>
        <v>4.2241909524374219E-2</v>
      </c>
      <c r="AH49" s="128"/>
      <c r="AI49" s="64">
        <f>AI48+AF49</f>
        <v>8.5322771450274379E-2</v>
      </c>
      <c r="AJ49" s="80">
        <f>AJ48+AG49</f>
        <v>4.4894429418273422E-2</v>
      </c>
      <c r="AK49" s="128"/>
      <c r="AL49" s="64">
        <f>AL48+AI49</f>
        <v>9.4368452137746112E-2</v>
      </c>
      <c r="AM49" s="80">
        <f>AM48+AJ49</f>
        <v>5.1053690306966777E-2</v>
      </c>
      <c r="AN49" s="128"/>
      <c r="AO49" s="64">
        <f>AO48+AL49</f>
        <v>0.10340187580531612</v>
      </c>
      <c r="AP49" s="80">
        <f>AP48+AM49</f>
        <v>5.3680660534637534E-2</v>
      </c>
      <c r="AQ49" s="128"/>
      <c r="AR49" s="64">
        <f>AR48+AO49</f>
        <v>0.11242307562489212</v>
      </c>
      <c r="AS49" s="80">
        <f>AS48+AP49</f>
        <v>5.4551740674010356E-2</v>
      </c>
      <c r="AT49" s="128"/>
      <c r="AU49" s="15"/>
      <c r="AV49" s="64">
        <f>AV48+AR49</f>
        <v>0.12152639833768229</v>
      </c>
      <c r="AW49" s="80">
        <f>AW48+AS49</f>
        <v>5.8476729771262864E-2</v>
      </c>
      <c r="AX49" s="128"/>
      <c r="AY49" s="64">
        <f>AY48+AV49</f>
        <v>0.13071335286225738</v>
      </c>
      <c r="AZ49" s="80">
        <f>AZ48+AW49</f>
        <v>5.9346673224938376E-2</v>
      </c>
      <c r="BA49" s="128"/>
      <c r="BB49" s="64">
        <f>BB48+AY49</f>
        <v>0.13998549008988836</v>
      </c>
      <c r="BC49" s="80">
        <f>BC48+AZ49</f>
        <v>6.7665412279229092E-2</v>
      </c>
      <c r="BD49" s="128"/>
      <c r="BE49" s="64">
        <f>BE48+BB49</f>
        <v>0.14934440445582192</v>
      </c>
      <c r="BF49" s="80">
        <f>BF48+BC49</f>
        <v>6.8541452577082787E-2</v>
      </c>
      <c r="BG49" s="128"/>
      <c r="BH49" s="64">
        <f>BH48+BE49</f>
        <v>0.15879173558477799</v>
      </c>
      <c r="BI49" s="80">
        <f>BI48+BF49</f>
        <v>7.205793609356631E-2</v>
      </c>
      <c r="BJ49" s="128"/>
      <c r="BK49" s="64">
        <f>BK48+BH49</f>
        <v>0.16832917001491629</v>
      </c>
      <c r="BL49" s="80">
        <f>BL48+BI49</f>
        <v>7.3378358628777576E-2</v>
      </c>
      <c r="BM49" s="128"/>
      <c r="BN49" s="15"/>
      <c r="BO49" s="64">
        <f>BO48+BK49</f>
        <v>0.17795844300480557</v>
      </c>
      <c r="BP49" s="80">
        <f>BP48+BL49</f>
        <v>8.0024348881325202E-2</v>
      </c>
      <c r="BQ49" s="128"/>
      <c r="BR49" s="64">
        <f>BR48+BO49</f>
        <v>0.18768134042823775</v>
      </c>
      <c r="BS49" s="80">
        <f>BS48+BP49</f>
        <v>8.0467611292672714E-2</v>
      </c>
      <c r="BT49" s="128"/>
      <c r="BU49" s="64">
        <f>BU48+BR49</f>
        <v>0.18768134042823775</v>
      </c>
      <c r="BV49" s="80">
        <f>BV48+BS49</f>
        <v>8.3580105734646928E-2</v>
      </c>
      <c r="BW49" s="128"/>
      <c r="BX49" s="64">
        <f>BX48+BU49</f>
        <v>0.18768134042823775</v>
      </c>
      <c r="BY49" s="80">
        <f>BY48+BV49</f>
        <v>8.7597962877504071E-2</v>
      </c>
      <c r="BZ49" s="128"/>
      <c r="CA49" s="64">
        <f>CA48+BX49</f>
        <v>0.18768134042823775</v>
      </c>
      <c r="CB49" s="80">
        <f>CB48+BY49</f>
        <v>9.3474997235551083E-2</v>
      </c>
      <c r="CC49" s="128"/>
      <c r="CD49" s="64">
        <f>CD48+CA49</f>
        <v>0.18768134042823775</v>
      </c>
      <c r="CE49" s="80">
        <f>CE48+CB49</f>
        <v>9.664960041015426E-2</v>
      </c>
      <c r="CF49" s="128"/>
      <c r="CG49" s="15"/>
      <c r="CH49" s="15"/>
      <c r="CI49" s="64">
        <f>CI48+CF49</f>
        <v>9.1033227127901677E-3</v>
      </c>
      <c r="CJ49" s="80">
        <f>CJ48+CG49</f>
        <v>2.2727272727272726E-3</v>
      </c>
      <c r="CK49" s="128"/>
      <c r="CL49" s="15"/>
      <c r="CM49" s="64">
        <f>CM48+CI49</f>
        <v>1.829027723736527E-2</v>
      </c>
      <c r="CN49" s="80">
        <f>CN48+CJ49</f>
        <v>5.0074583575039364E-3</v>
      </c>
      <c r="CO49" s="128"/>
      <c r="CP49" s="64">
        <f>CP48+CM49</f>
        <v>1.829027723736527E-2</v>
      </c>
      <c r="CQ49" s="80">
        <f>CQ48+CN49</f>
        <v>8.20818995329726E-3</v>
      </c>
      <c r="CR49" s="128"/>
      <c r="CS49" s="64">
        <f>CS48+CP49</f>
        <v>2.756241446499624E-2</v>
      </c>
      <c r="CT49" s="80">
        <f>CT48+CQ49</f>
        <v>1.0040530768688922E-2</v>
      </c>
      <c r="CU49" s="128"/>
      <c r="CV49" s="15"/>
      <c r="CW49" s="64">
        <f>CW48+CS49</f>
        <v>3.6921328830929794E-2</v>
      </c>
      <c r="CX49" s="80">
        <f>CX48+CT49</f>
        <v>1.7889099559085967E-2</v>
      </c>
      <c r="CY49" s="128"/>
      <c r="CZ49" s="64">
        <f>CZ48+CW49</f>
        <v>4.1622786282739854E-2</v>
      </c>
      <c r="DA49" s="80">
        <f>DA48+CX49</f>
        <v>2.2061561311519904E-2</v>
      </c>
      <c r="DB49" s="128"/>
      <c r="DC49" s="64">
        <f>DC48+CZ49</f>
        <v>4.634645184721789E-2</v>
      </c>
      <c r="DD49" s="80">
        <f>DD48+DA49</f>
        <v>2.7187376782162962E-2</v>
      </c>
      <c r="DE49" s="128"/>
      <c r="DF49" s="64">
        <f>DF48+DC49</f>
        <v>5.1092536327521643E-2</v>
      </c>
      <c r="DG49" s="80">
        <f>DG48+DD49</f>
        <v>2.999111509991997E-2</v>
      </c>
      <c r="DH49" s="128"/>
      <c r="DI49" s="64">
        <f>DI48+DF49</f>
        <v>5.5861253542590791E-2</v>
      </c>
      <c r="DJ49" s="80">
        <f>DJ48+DG49</f>
        <v>3.4214484410102983E-2</v>
      </c>
      <c r="DK49" s="128"/>
      <c r="DL49" s="15"/>
      <c r="DM49" s="15"/>
      <c r="DN49" s="64">
        <f>DN48+DI49</f>
        <v>6.0652820384948243E-2</v>
      </c>
      <c r="DO49" s="80">
        <f>DO48+DJ49</f>
        <v>3.8929241600107696E-2</v>
      </c>
      <c r="DP49" s="128"/>
      <c r="DQ49" s="64">
        <f>DQ48+DN49</f>
        <v>6.5467456879892874E-2</v>
      </c>
      <c r="DR49" s="80">
        <f>DR48+DO49</f>
        <v>4.2715327733567232E-2</v>
      </c>
      <c r="DS49" s="128"/>
      <c r="DT49" s="64">
        <f>DT48+DQ49</f>
        <v>7.0305386246124132E-2</v>
      </c>
      <c r="DU49" s="80">
        <f>DU48+DR49</f>
        <v>4.842689365455724E-2</v>
      </c>
      <c r="DV49" s="128"/>
      <c r="DW49" s="64">
        <f>DW48+DT49</f>
        <v>7.5166834957840226E-2</v>
      </c>
      <c r="DX49" s="80">
        <f>DX48+DU49</f>
        <v>4.9379728337739709E-2</v>
      </c>
      <c r="DY49" s="128"/>
      <c r="DZ49" s="64">
        <f>DZ48+DW49</f>
        <v>8.0052032808353171E-2</v>
      </c>
      <c r="EA49" s="80">
        <f>EA48+DX49</f>
        <v>5.3685948433433488E-2</v>
      </c>
      <c r="EB49" s="128"/>
      <c r="EC49" s="64">
        <f>EC48+DZ49</f>
        <v>8.4961212975265293E-2</v>
      </c>
      <c r="ED49" s="80">
        <f>ED48+EA49</f>
        <v>5.3685948433433488E-2</v>
      </c>
      <c r="EE49" s="128"/>
      <c r="EF49" s="15"/>
      <c r="EG49" s="64">
        <f>EG48+EC49</f>
        <v>8.9894612087253453E-2</v>
      </c>
      <c r="EH49" s="80">
        <f>EH48+ED49</f>
        <v>5.3685948433433488E-2</v>
      </c>
      <c r="EI49" s="128"/>
      <c r="EJ49" s="64">
        <f>EJ48+EG49</f>
        <v>9.4852470292508789E-2</v>
      </c>
      <c r="EK49" s="80">
        <f>EK48+EH49</f>
        <v>5.8976953724438778E-2</v>
      </c>
      <c r="EL49" s="128"/>
      <c r="EM49" s="64">
        <f>EM48+EJ49</f>
        <v>9.9835031328881482E-2</v>
      </c>
      <c r="EN49" s="80">
        <f>EN48+EK49</f>
        <v>5.8976953724438778E-2</v>
      </c>
      <c r="EO49" s="128"/>
      <c r="EP49" s="64">
        <f>EP48+EM49</f>
        <v>0.10484254259578184</v>
      </c>
      <c r="EQ49" s="80">
        <f>EQ48+EN49</f>
        <v>6.1871309730227489E-2</v>
      </c>
      <c r="ER49" s="128"/>
      <c r="ES49" s="64">
        <f>ES48+EP49</f>
        <v>0.10987525522789054</v>
      </c>
      <c r="ET49" s="80">
        <f>ET48+EQ49</f>
        <v>6.2353935212852971E-2</v>
      </c>
      <c r="EU49" s="128"/>
      <c r="EV49" s="64">
        <f>EV48+ES49</f>
        <v>0.11493342417073324</v>
      </c>
      <c r="EW49" s="80">
        <f>EW48+ET49</f>
        <v>6.3803911046589071E-2</v>
      </c>
      <c r="EX49" s="128"/>
      <c r="EY49" s="64">
        <f>EY48+EV49</f>
        <v>0.11493342417073324</v>
      </c>
      <c r="EZ49" s="80">
        <f>EZ48+EW49</f>
        <v>6.6226391666744114E-2</v>
      </c>
      <c r="FA49" s="128"/>
      <c r="FB49" s="64">
        <f>FB48+EY49</f>
        <v>0.12001730825817604</v>
      </c>
      <c r="FC49" s="80">
        <f>FC48+EZ49</f>
        <v>6.7196323771496785E-2</v>
      </c>
      <c r="FD49" s="128"/>
      <c r="FE49" s="64">
        <f>FE48+FB49</f>
        <v>0.12512717029190112</v>
      </c>
      <c r="FF49" s="80">
        <f>FF48+FC49</f>
        <v>6.7196323771496785E-2</v>
      </c>
      <c r="FG49" s="128"/>
      <c r="FH49" s="64">
        <f>FH48+FE49</f>
        <v>8.585372895660412E-2</v>
      </c>
      <c r="FI49" s="80">
        <f>FI48+FF49</f>
        <v>6.7196323771496785E-2</v>
      </c>
      <c r="FJ49" s="128"/>
      <c r="FK49" s="15"/>
      <c r="FL49" s="15"/>
      <c r="FM49" s="15"/>
      <c r="FN49" s="15"/>
      <c r="FO49" s="64">
        <f>FO48+FL49</f>
        <v>4.9333991119881598E-3</v>
      </c>
      <c r="FP49" s="80">
        <f>FP48+FM49</f>
        <v>5.3632374451487077E-3</v>
      </c>
      <c r="FQ49" s="128"/>
      <c r="FR49" s="64">
        <f>FR48+FO49</f>
        <v>1.9955932912689212E-2</v>
      </c>
      <c r="FS49" s="80">
        <f>FS48+FP49</f>
        <v>1.6206017139579462E-2</v>
      </c>
      <c r="FT49" s="128"/>
      <c r="FU49" s="64">
        <f>FU48+FR49</f>
        <v>3.5207585175017632E-2</v>
      </c>
      <c r="FV49" s="80">
        <f>FV48+FS49</f>
        <v>1.8169689206344312E-2</v>
      </c>
      <c r="FW49" s="128"/>
      <c r="FX49" s="15"/>
      <c r="FY49" s="64">
        <f>FY48+FU49</f>
        <v>5.0576437634034022E-2</v>
      </c>
      <c r="FZ49" s="80">
        <f>FZ48+FV49</f>
        <v>2.6503022539677644E-2</v>
      </c>
      <c r="GA49" s="128"/>
      <c r="GB49" s="64">
        <f>GB48+FY49</f>
        <v>6.0806616662167016E-2</v>
      </c>
      <c r="GC49" s="80">
        <f>GC48+FZ49</f>
        <v>5.2950128328100796E-2</v>
      </c>
      <c r="GD49" s="128"/>
      <c r="GE49" s="15"/>
      <c r="GF49" s="64">
        <f>GF48+GB49</f>
        <v>7.1021121258694087E-2</v>
      </c>
      <c r="GG49" s="80">
        <f>GG48+GC49</f>
        <v>6.2955130829351419E-2</v>
      </c>
      <c r="GH49" s="128"/>
      <c r="GI49" s="64">
        <f>GI48+GF49</f>
        <v>8.1219999382100505E-2</v>
      </c>
      <c r="GJ49" s="80">
        <f>GJ48+GG49</f>
        <v>8.9982157856378447E-2</v>
      </c>
      <c r="GK49" s="128"/>
      <c r="GL49" s="64">
        <f>GL48+GI49</f>
        <v>9.3981612449992286E-2</v>
      </c>
      <c r="GM49" s="80">
        <f>GM48+GJ49</f>
        <v>0.11700918488340548</v>
      </c>
      <c r="GN49" s="128"/>
      <c r="GO49" s="64">
        <f>GO48+GL49</f>
        <v>0.10935046490900868</v>
      </c>
      <c r="GP49" s="80">
        <f>GP48+GM49</f>
        <v>0.14237916374175644</v>
      </c>
      <c r="GQ49" s="128"/>
      <c r="GR49" s="64">
        <f>GR48+GO49</f>
        <v>0.12477462943343028</v>
      </c>
      <c r="GS49" s="80">
        <f>GS48+GP49</f>
        <v>0.15877260636470725</v>
      </c>
      <c r="GT49" s="128"/>
      <c r="GU49" s="64">
        <f>GU48+GR49</f>
        <v>0.13504156988517566</v>
      </c>
      <c r="GV49" s="80">
        <f>GV48+GS49</f>
        <v>0.17179343969804059</v>
      </c>
      <c r="GW49" s="128"/>
      <c r="GX49" s="15"/>
      <c r="GY49" s="64">
        <f>GY48+GU49</f>
        <v>0.14529272313991681</v>
      </c>
      <c r="GZ49" s="80">
        <f>GZ48+GV49</f>
        <v>0.18172029445248156</v>
      </c>
      <c r="HA49" s="128"/>
      <c r="HB49" s="64">
        <f>HB48+GY49</f>
        <v>0.15552813767420545</v>
      </c>
      <c r="HC49" s="80">
        <f>HC48+GZ49</f>
        <v>0.19225770225016334</v>
      </c>
      <c r="HD49" s="128"/>
      <c r="HE49" s="64">
        <f>HE48+HB49</f>
        <v>0.16586939930812478</v>
      </c>
      <c r="HF49" s="80">
        <f>HF48+HC49</f>
        <v>0.20343981087636143</v>
      </c>
      <c r="HG49" s="128"/>
      <c r="HH49" s="64">
        <f>HH48+HE49</f>
        <v>0.17631872010227315</v>
      </c>
      <c r="HI49" s="80">
        <f>HI48+HF49</f>
        <v>0.21420407352437004</v>
      </c>
      <c r="HJ49" s="128"/>
      <c r="HK49" s="64">
        <f>HK48+HH49</f>
        <v>0.1867516882817202</v>
      </c>
      <c r="HL49" s="80">
        <f>HL48+HI49</f>
        <v>0.21688360192737111</v>
      </c>
      <c r="HM49" s="128"/>
      <c r="HN49" s="64">
        <f>HN48+HK49</f>
        <v>0.19729465085420306</v>
      </c>
      <c r="HO49" s="80">
        <f>HO48+HL49</f>
        <v>0.2238879122721987</v>
      </c>
      <c r="HP49" s="128"/>
      <c r="HQ49" s="15"/>
      <c r="HR49" s="64">
        <f>HR48+HN49</f>
        <v>0.20794995186645665</v>
      </c>
      <c r="HS49" s="80">
        <f>HS48+HO49</f>
        <v>0.2238879122721987</v>
      </c>
      <c r="HT49" s="128"/>
      <c r="HU49" s="64">
        <f>HU48+HR49</f>
        <v>0.21872001110178244</v>
      </c>
      <c r="HV49" s="80">
        <f>HV48+HS49</f>
        <v>0.23196980882392285</v>
      </c>
      <c r="HW49" s="128"/>
      <c r="HX49" s="64">
        <f>HX48+HU49</f>
        <v>0.21872001110178244</v>
      </c>
      <c r="HY49" s="80">
        <f>HY48+HV49</f>
        <v>0.23465365208747627</v>
      </c>
      <c r="HZ49" s="128"/>
      <c r="IA49" s="64">
        <f>IA48+HX49</f>
        <v>0.22943238389235554</v>
      </c>
      <c r="IB49" s="80">
        <f>IB48+HY49</f>
        <v>0.23679268952063134</v>
      </c>
      <c r="IC49" s="128"/>
      <c r="ID49" s="64">
        <f>ID48+IA49</f>
        <v>0.24015049750435982</v>
      </c>
      <c r="IE49" s="80">
        <f>IE48+IB49</f>
        <v>0.23679268952063134</v>
      </c>
      <c r="IF49" s="128"/>
      <c r="IG49" s="64">
        <f>IG48+ID49</f>
        <v>0.25087435809417213</v>
      </c>
      <c r="IH49" s="80">
        <f>IH48+IE49</f>
        <v>0.23679268952063134</v>
      </c>
      <c r="II49" s="128"/>
      <c r="IJ49" s="15"/>
      <c r="IK49" s="64">
        <f>IK48</f>
        <v>1.0341261633919338E-2</v>
      </c>
      <c r="IL49" s="80">
        <f>IL48</f>
        <v>5.7864281956864806E-3</v>
      </c>
      <c r="IM49" s="128"/>
      <c r="IN49" s="64">
        <f>IN48+IK49</f>
        <v>2.0687873118658086E-2</v>
      </c>
      <c r="IO49" s="80">
        <f>IO48+IL49</f>
        <v>5.7864281956864806E-3</v>
      </c>
      <c r="IP49" s="128"/>
      <c r="IQ49" s="64">
        <f>IQ48+IN49</f>
        <v>3.103983999236409E-2</v>
      </c>
      <c r="IR49" s="80">
        <f>IR48+IO49</f>
        <v>1.3631616480205309E-2</v>
      </c>
      <c r="IS49" s="128"/>
      <c r="IT49" s="64">
        <f>IT48+IQ49</f>
        <v>4.1397167801789259E-2</v>
      </c>
      <c r="IU49" s="80">
        <f>IU48+IR49</f>
        <v>1.7796114137675376E-2</v>
      </c>
      <c r="IV49" s="128"/>
      <c r="IW49" s="64">
        <f>IW48+IT49</f>
        <v>5.1759862102307395E-2</v>
      </c>
      <c r="IX49" s="80">
        <f>IX48+IU49</f>
        <v>2.038009346584075E-2</v>
      </c>
      <c r="IY49" s="128"/>
      <c r="IZ49" s="64">
        <f>IZ48+IW49</f>
        <v>6.2127928457932073E-2</v>
      </c>
      <c r="JA49" s="80">
        <f>JA48+IX49</f>
        <v>3.0668159309462151E-2</v>
      </c>
      <c r="JB49" s="128"/>
      <c r="JC49" s="15"/>
      <c r="JD49" s="64">
        <f>JD48+IZ49</f>
        <v>6.2127928457932073E-2</v>
      </c>
      <c r="JE49" s="80">
        <f>JE48+JA49</f>
        <v>3.583879012642182E-2</v>
      </c>
      <c r="JF49" s="128"/>
      <c r="JG49" s="64">
        <f>JG48+JD49</f>
        <v>6.7338975878463603E-2</v>
      </c>
      <c r="JH49" s="80">
        <f>JH48+JE49</f>
        <v>4.6255456793088484E-2</v>
      </c>
      <c r="JI49" s="128"/>
      <c r="JJ49" s="64">
        <f>JJ48+JG49</f>
        <v>7.7766504554167462E-2</v>
      </c>
      <c r="JK49" s="80">
        <f>JK48+JH49</f>
        <v>4.6255456793088484E-2</v>
      </c>
      <c r="JL49" s="128"/>
      <c r="JM49" s="64">
        <f>JM48+JJ49</f>
        <v>8.8199472733614517E-2</v>
      </c>
      <c r="JN49" s="80">
        <f>JN48+JK49</f>
        <v>5.1428762535457861E-2</v>
      </c>
      <c r="JO49" s="128"/>
      <c r="JP49" s="64">
        <f>JP48+JM49</f>
        <v>9.8637886094783619E-2</v>
      </c>
      <c r="JQ49" s="80">
        <f>JQ48+JN49</f>
        <v>5.4004754292284241E-2</v>
      </c>
      <c r="JR49" s="128"/>
      <c r="JS49" s="64">
        <f>JS48+JP49</f>
        <v>0.10908175032454863</v>
      </c>
      <c r="JT49" s="80">
        <f>JT48+JQ49</f>
        <v>5.6052885372673389E-2</v>
      </c>
      <c r="JU49" s="128"/>
      <c r="JV49" s="15"/>
      <c r="JW49" s="64">
        <f>JW48+JS49</f>
        <v>0.11427925552205383</v>
      </c>
      <c r="JX49" s="80">
        <f>JX48+JT49</f>
        <v>6.0609847397989844E-2</v>
      </c>
      <c r="JY49" s="128"/>
      <c r="JZ49" s="64">
        <f>JZ48+JW49</f>
        <v>0.1194525612644232</v>
      </c>
      <c r="KA49" s="80">
        <f>KA48+JX49</f>
        <v>6.2622932450833321E-2</v>
      </c>
      <c r="KB49" s="128"/>
      <c r="KC49" s="64">
        <f>KC48+JZ49</f>
        <v>0.12453128142694225</v>
      </c>
      <c r="KD49" s="80">
        <f>KD48+KA49</f>
        <v>6.4119938438857271E-2</v>
      </c>
      <c r="KE49" s="128"/>
      <c r="KF49" s="64">
        <f>KF48+KC49</f>
        <v>0.12958689315596147</v>
      </c>
      <c r="KG49" s="80">
        <f>KG48+KD49</f>
        <v>6.6107022393154344E-2</v>
      </c>
      <c r="KH49" s="128"/>
      <c r="KI49" s="64">
        <f>KI48+KF49</f>
        <v>0.13461960578807017</v>
      </c>
      <c r="KJ49" s="80">
        <f>KJ48+KG49</f>
        <v>6.709321568703995E-2</v>
      </c>
      <c r="KK49" s="128"/>
      <c r="KL49" s="64">
        <f>KL48+KI49</f>
        <v>0.13962962582815033</v>
      </c>
      <c r="KM49" s="80">
        <f>KM48+KJ49</f>
        <v>6.9545398129413669E-2</v>
      </c>
      <c r="KN49" s="128"/>
      <c r="KO49" s="15"/>
      <c r="KP49" s="64">
        <f>KP48+KL49</f>
        <v>0.14462712707752565</v>
      </c>
      <c r="KQ49" s="80">
        <f>KQ48+KM49</f>
        <v>7.1503303171019147E-2</v>
      </c>
      <c r="KR49" s="128"/>
      <c r="KS49" s="64">
        <f>KS48+KP49</f>
        <v>0.1496022514556351</v>
      </c>
      <c r="KT49" s="80">
        <f>KT48+KQ49</f>
        <v>7.346312678689372E-2</v>
      </c>
      <c r="KU49" s="128"/>
      <c r="KV49" s="64">
        <f>KV48+KS49</f>
        <v>0.15460225145563511</v>
      </c>
      <c r="KW49" s="80">
        <f>KW48+KT49</f>
        <v>7.3953082690862357E-2</v>
      </c>
      <c r="KX49" s="128"/>
      <c r="KY49" s="64">
        <f>KY48+KV49</f>
        <v>0.15962737708377581</v>
      </c>
      <c r="KZ49" s="80">
        <f>KZ48+KW49</f>
        <v>7.4927741560258068E-2</v>
      </c>
      <c r="LA49" s="128"/>
      <c r="LB49" s="64">
        <f>LB48+KY49</f>
        <v>0.16467788213428086</v>
      </c>
      <c r="LC49" s="80">
        <f>LC48+KZ49</f>
        <v>7.8835899840668425E-2</v>
      </c>
      <c r="LD49" s="128"/>
      <c r="LE49" s="64">
        <f>LE48+LB49</f>
        <v>0.16975402426626054</v>
      </c>
      <c r="LF49" s="80">
        <f>LF48+LC49</f>
        <v>8.0790934053767152E-2</v>
      </c>
      <c r="LG49" s="128"/>
      <c r="LH49" s="64">
        <f>LH48+LE49</f>
        <v>0.16975402426626054</v>
      </c>
      <c r="LI49" s="80">
        <f>LI48+LF49</f>
        <v>8.7166608403938806E-2</v>
      </c>
      <c r="LJ49" s="128"/>
      <c r="LK49" s="64">
        <f>LK48+LH49</f>
        <v>0.17485606508258708</v>
      </c>
      <c r="LL49" s="80">
        <f>LL48+LI49</f>
        <v>8.7166608403938806E-2</v>
      </c>
      <c r="LM49" s="128"/>
      <c r="LN49" s="15"/>
      <c r="LO49" s="15"/>
      <c r="LP49" s="15"/>
      <c r="LQ49" s="15"/>
      <c r="LR49" s="15"/>
      <c r="LS49" s="15"/>
      <c r="LT49" s="64">
        <f>LT48+LQ49</f>
        <v>1.5544041450777202E-2</v>
      </c>
      <c r="LU49" s="80">
        <f>LU48+LR49</f>
        <v>3.9389463318562287E-3</v>
      </c>
      <c r="LV49" s="128"/>
      <c r="LW49" s="64">
        <f>LW48+LT49</f>
        <v>3.1333515134987729E-2</v>
      </c>
      <c r="LX49" s="80">
        <f>LX48+LU49</f>
        <v>2.096448463931742E-2</v>
      </c>
      <c r="LY49" s="128"/>
      <c r="LZ49" s="64">
        <f>LZ48+LW49</f>
        <v>4.1971813007328156E-2</v>
      </c>
      <c r="MA49" s="80">
        <f>MA48+LX49</f>
        <v>3.312870156785265E-2</v>
      </c>
      <c r="MB49" s="128"/>
      <c r="MC49" s="64">
        <f>MC48+LZ49</f>
        <v>5.2576266877953817E-2</v>
      </c>
      <c r="MD49" s="80">
        <f>MD48+MA49</f>
        <v>3.7165028510334992E-2</v>
      </c>
      <c r="ME49" s="128"/>
      <c r="MF49" s="64">
        <f>MF48+MC49</f>
        <v>6.3147091402266708E-2</v>
      </c>
      <c r="MG49" s="80">
        <f>MG48+MD49</f>
        <v>3.9174069193408823E-2</v>
      </c>
      <c r="MH49" s="128"/>
      <c r="MI49" s="64">
        <f>MI48+MF49</f>
        <v>7.3684499199948475E-2</v>
      </c>
      <c r="MJ49" s="80">
        <f>MJ48+MG49</f>
        <v>5.7448180868535731E-2</v>
      </c>
      <c r="MK49" s="128"/>
      <c r="ML49" s="15"/>
      <c r="MM49" s="64">
        <f>MM48+MI49</f>
        <v>8.4188700880620748E-2</v>
      </c>
      <c r="MN49" s="80">
        <f>MN48+MJ49</f>
        <v>6.8470224956712081E-2</v>
      </c>
      <c r="MO49" s="128"/>
      <c r="MP49" s="64">
        <f>MP48+MM49</f>
        <v>9.2021599052944505E-2</v>
      </c>
      <c r="MQ49" s="80">
        <f>MQ48+MN49</f>
        <v>7.3450304637986977E-2</v>
      </c>
      <c r="MR49" s="128"/>
      <c r="MS49" s="64">
        <f>MS48+MP49</f>
        <v>9.7270942884965503E-2</v>
      </c>
      <c r="MT49" s="80">
        <f>MT48+MQ49</f>
        <v>7.7941322602058827E-2</v>
      </c>
      <c r="MU49" s="128"/>
      <c r="MV49" s="64">
        <f>MV48+MS49</f>
        <v>0.10254798773984677</v>
      </c>
      <c r="MW49" s="80">
        <f>MW48+MT49</f>
        <v>8.2452600797547543E-2</v>
      </c>
      <c r="MX49" s="128"/>
      <c r="MY49" s="64">
        <f>MY48+MV49</f>
        <v>0.10785302752764518</v>
      </c>
      <c r="MZ49" s="80">
        <f>MZ48+MW49</f>
        <v>8.3456113090573131E-2</v>
      </c>
      <c r="NA49" s="128"/>
      <c r="NB49" s="64">
        <f>NB48+MY49</f>
        <v>0.11842944212309732</v>
      </c>
      <c r="NC49" s="80">
        <f>NC48+MZ49</f>
        <v>9.3592960531019148E-2</v>
      </c>
      <c r="ND49" s="128"/>
      <c r="NE49" s="15"/>
      <c r="NF49" s="64">
        <f>NF48+NB49</f>
        <v>0.1263158774543276</v>
      </c>
      <c r="NG49" s="80">
        <f>NG48+NC49</f>
        <v>0.10903300170446228</v>
      </c>
      <c r="NH49" s="128"/>
      <c r="NI49" s="64">
        <f>NI48+NF49</f>
        <v>0.13415696475176617</v>
      </c>
      <c r="NJ49" s="80">
        <f>NJ48+NG49</f>
        <v>0.11629064815339955</v>
      </c>
      <c r="NK49" s="128"/>
      <c r="NL49" s="64">
        <f>NL48+NI49</f>
        <v>0.13936801217229769</v>
      </c>
      <c r="NM49" s="80">
        <f>NM48+NJ49</f>
        <v>0.12676733751955985</v>
      </c>
      <c r="NN49" s="128"/>
      <c r="NO49" s="64">
        <f>NO48+NL49</f>
        <v>0.14460635685537784</v>
      </c>
      <c r="NP49" s="80">
        <f>NP48+NM49</f>
        <v>0.12676733751955985</v>
      </c>
      <c r="NQ49" s="128"/>
      <c r="NR49" s="64">
        <f>NR48+NO49</f>
        <v>0.1498722862919234</v>
      </c>
      <c r="NS49" s="80">
        <f>NS48+NP49</f>
        <v>0.12676733751955985</v>
      </c>
      <c r="NT49" s="128"/>
      <c r="NU49" s="64">
        <f>NU48+NR49</f>
        <v>0.1550942184068059</v>
      </c>
      <c r="NV49" s="80">
        <f>NV48+NS49</f>
        <v>0.12831213669566696</v>
      </c>
      <c r="NW49" s="128"/>
      <c r="NX49" s="15"/>
      <c r="NY49" s="64">
        <f>NY48+NU49</f>
        <v>0.16298895524891116</v>
      </c>
      <c r="NZ49" s="80">
        <f>NZ48+NV49</f>
        <v>0.13037505572609501</v>
      </c>
      <c r="OA49" s="128"/>
      <c r="OB49" s="64">
        <f>OB48+NY49</f>
        <v>0.17362725312125157</v>
      </c>
      <c r="OC49" s="80">
        <f>OC48+NZ49</f>
        <v>0.138673810912817</v>
      </c>
      <c r="OD49" s="128"/>
      <c r="OE49" s="64">
        <f>OE48+OB49</f>
        <v>0.18437994129329457</v>
      </c>
      <c r="OF49" s="80">
        <f>OF48+OC49</f>
        <v>0.14023063499169608</v>
      </c>
      <c r="OG49" s="128"/>
      <c r="OH49" s="64">
        <f>OH48+OE49</f>
        <v>0.19509805490529886</v>
      </c>
      <c r="OI49" s="80">
        <f>OI48+OF49</f>
        <v>0.14544711908141961</v>
      </c>
      <c r="OJ49" s="128"/>
      <c r="OK49" s="64">
        <f>OK48+OH49</f>
        <v>0.20578181558905953</v>
      </c>
      <c r="OL49" s="80">
        <f>OL48+OI49</f>
        <v>0.14911204054738819</v>
      </c>
      <c r="OM49" s="128"/>
      <c r="ON49" s="64">
        <f>ON48</f>
        <v>5.263157894736842E-3</v>
      </c>
      <c r="OO49" s="80">
        <f>OO48</f>
        <v>1.6498137307078234E-2</v>
      </c>
      <c r="OP49" s="128"/>
      <c r="OQ49" s="15"/>
      <c r="OR49" s="64">
        <f>OR48+OO49</f>
        <v>2.1775182161959498E-2</v>
      </c>
      <c r="OS49" s="80">
        <f>OS48+OO49</f>
        <v>2.0773925655554984E-2</v>
      </c>
      <c r="OT49" s="128"/>
      <c r="OU49" s="64">
        <f>OU48+OR49</f>
        <v>2.7080221949757906E-2</v>
      </c>
      <c r="OV49" s="80">
        <f>OV48+OS49</f>
        <v>2.3991083832498684E-2</v>
      </c>
      <c r="OW49" s="128"/>
      <c r="OX49" s="64">
        <f>OX48+OU49</f>
        <v>3.2413555283091242E-2</v>
      </c>
      <c r="OY49" s="80">
        <f>OY48+OV49</f>
        <v>2.8840221763533166E-2</v>
      </c>
      <c r="OZ49" s="128"/>
      <c r="PA49" s="64">
        <f>PA48+OX49</f>
        <v>3.7775485577997411E-2</v>
      </c>
      <c r="PB49" s="80">
        <f>PB48+OY49</f>
        <v>2.8840221763533166E-2</v>
      </c>
      <c r="PC49" s="128"/>
      <c r="PD49" s="64">
        <f>PD48+PA49</f>
        <v>4.3100299209520306E-2</v>
      </c>
      <c r="PE49" s="80">
        <f>PE48+PB49</f>
        <v>3.5288367921512749E-2</v>
      </c>
      <c r="PF49" s="128"/>
      <c r="PG49" s="64">
        <f>PG48+PD49</f>
        <v>4.8388506507246375E-2</v>
      </c>
      <c r="PH49" s="80">
        <f>PH48+PE49</f>
        <v>4.0147979152614262E-2</v>
      </c>
      <c r="PI49" s="128"/>
      <c r="PJ49" s="15"/>
      <c r="PK49" s="64">
        <f>PK48+PH49</f>
        <v>5.1065009720299849E-2</v>
      </c>
      <c r="PL49" s="80">
        <f>PL48+PH49</f>
        <v>4.6097140861646173E-2</v>
      </c>
      <c r="PM49" s="128"/>
      <c r="PN49" s="64">
        <f>PN48+PK49</f>
        <v>6.2102537314118834E-2</v>
      </c>
      <c r="PO49" s="80">
        <f>PO48+PL49</f>
        <v>5.3726568654561706E-2</v>
      </c>
      <c r="PP49" s="128"/>
      <c r="PQ49" s="64">
        <f>PQ48+PN49</f>
        <v>7.3263251599833115E-2</v>
      </c>
      <c r="PR49" s="80">
        <f>PR48+PO49</f>
        <v>6.1414652125182247E-2</v>
      </c>
      <c r="PS49" s="128"/>
      <c r="PT49" s="64">
        <f>PT48+PQ49</f>
        <v>8.4549933315408735E-2</v>
      </c>
      <c r="PU49" s="80">
        <f>PU48+PR49</f>
        <v>6.3611247402502402E-2</v>
      </c>
      <c r="PV49" s="128"/>
      <c r="PW49" s="64">
        <f>PW48+PT49</f>
        <v>9.581753894921155E-2</v>
      </c>
      <c r="PX49" s="80">
        <f>PX48+PU49</f>
        <v>6.6891728539735865E-2</v>
      </c>
      <c r="PY49" s="128"/>
      <c r="PZ49" s="64">
        <f>PZ48+PW49</f>
        <v>0.10706613287497083</v>
      </c>
      <c r="QA49" s="80">
        <f>QA48+PX49</f>
        <v>7.1280099357069929E-2</v>
      </c>
      <c r="QB49" s="128"/>
      <c r="QC49" s="15"/>
      <c r="QD49" s="64">
        <f>QD48+PZ49</f>
        <v>0.11825181520159275</v>
      </c>
      <c r="QE49" s="80">
        <f>QE48+QA49</f>
        <v>8.628843732260634E-2</v>
      </c>
      <c r="QF49" s="128"/>
      <c r="QG49" s="64">
        <f>QG48+QD49</f>
        <v>0.12956403239616288</v>
      </c>
      <c r="QH49" s="80">
        <f>QH48+QE49</f>
        <v>8.9634784227235448E-2</v>
      </c>
      <c r="QI49" s="128"/>
      <c r="QJ49" s="64">
        <f>QJ48+QG49</f>
        <v>0.13517885552923417</v>
      </c>
      <c r="QK49" s="80">
        <f>QK48+QH49</f>
        <v>9.240333350741263E-2</v>
      </c>
      <c r="QL49" s="128"/>
      <c r="QM49" s="64">
        <f>QM48+QJ49</f>
        <v>0.14638961786107274</v>
      </c>
      <c r="QN49" s="80">
        <f>QN48+QK49</f>
        <v>9.3509528197678118E-2</v>
      </c>
      <c r="QO49" s="128"/>
      <c r="QP49" s="64">
        <f>QP48+QM49</f>
        <v>0.15758155966297538</v>
      </c>
      <c r="QQ49" s="80">
        <f>QQ48+QN49</f>
        <v>9.3509528197678118E-2</v>
      </c>
      <c r="QR49" s="128"/>
      <c r="QS49" s="64">
        <f>QS48+QP49</f>
        <v>0.16875474402051727</v>
      </c>
      <c r="QT49" s="80">
        <f>QT48+QQ49</f>
        <v>9.3509528197678118E-2</v>
      </c>
      <c r="QU49" s="128"/>
      <c r="QV49" s="15"/>
      <c r="QW49" s="64">
        <f>QW48+QS49</f>
        <v>0.17430105572323495</v>
      </c>
      <c r="QX49" s="80">
        <f>QX48+QT49</f>
        <v>9.7343044079386765E-2</v>
      </c>
      <c r="QY49" s="128"/>
      <c r="QZ49" s="64">
        <f>QZ48+QW49</f>
        <v>0.17987830056428347</v>
      </c>
      <c r="RA49" s="80">
        <f>RA48+QX49</f>
        <v>0.10173864847499116</v>
      </c>
      <c r="RB49" s="128"/>
      <c r="RC49" s="15"/>
      <c r="RD49" s="64">
        <f>RD48+QZ49</f>
        <v>0.18548682552221954</v>
      </c>
      <c r="RE49" s="80">
        <f>RE48+RA49</f>
        <v>0.10228779729432119</v>
      </c>
      <c r="RF49" s="128"/>
      <c r="RG49" s="64">
        <f>RG48+RD49</f>
        <v>0.1910547542527318</v>
      </c>
      <c r="RH49" s="80">
        <f>RH48+RE49</f>
        <v>0.1099548290577385</v>
      </c>
      <c r="RI49" s="128"/>
      <c r="RJ49" s="64">
        <f>RJ48</f>
        <v>1.1261261261261261E-2</v>
      </c>
      <c r="RK49" s="80">
        <f>RK48</f>
        <v>5.5035773252614202E-3</v>
      </c>
      <c r="RL49" s="128"/>
      <c r="RM49" s="15"/>
      <c r="RN49" s="64">
        <f>RN48+RJ49</f>
        <v>2.2554316032576901E-2</v>
      </c>
      <c r="RO49" s="80">
        <f>RO48+RK49</f>
        <v>1.7125049378388151E-2</v>
      </c>
      <c r="RP49" s="128"/>
      <c r="RQ49" s="64">
        <f>RQ48+RN49</f>
        <v>3.3976360578550628E-2</v>
      </c>
      <c r="RR49" s="80">
        <f>RR48+RO49</f>
        <v>2.1564561032106241E-2</v>
      </c>
      <c r="RS49" s="128"/>
      <c r="RT49" s="64">
        <f>RT48+RQ49</f>
        <v>4.5378869130432042E-2</v>
      </c>
      <c r="RU49" s="80">
        <f>RU48+RR49</f>
        <v>2.2117658377238985E-2</v>
      </c>
      <c r="RV49" s="128"/>
      <c r="RW49" s="64">
        <f>RW48+RT49</f>
        <v>5.1070388766174785E-2</v>
      </c>
      <c r="RX49" s="80">
        <f>RX48+RU49</f>
        <v>2.6557170030957075E-2</v>
      </c>
      <c r="RY49" s="128"/>
      <c r="RZ49" s="64">
        <f>RZ48+RW49</f>
        <v>5.6774895326357329E-2</v>
      </c>
      <c r="SA49" s="80">
        <f>SA48+RX49</f>
        <v>2.9886803771245644E-2</v>
      </c>
      <c r="SB49" s="128"/>
      <c r="SC49" s="64">
        <f>SC48+RZ49</f>
        <v>6.2459943649268074E-2</v>
      </c>
      <c r="SD49" s="80">
        <f>SD48+SA49</f>
        <v>3.3223844928086575E-2</v>
      </c>
      <c r="SE49" s="128"/>
      <c r="SF49" s="64">
        <f>SF48+SC49</f>
        <v>6.8103284507055883E-2</v>
      </c>
      <c r="SG49" s="80">
        <f>SG48+SD49</f>
        <v>3.3223844928086575E-2</v>
      </c>
      <c r="SH49" s="128"/>
      <c r="SI49" s="64">
        <f>SI48+SF49</f>
        <v>7.373074652168729E-2</v>
      </c>
      <c r="SJ49" s="80">
        <f>SJ48+SG49</f>
        <v>3.4884055221390396E-2</v>
      </c>
      <c r="SK49" s="128"/>
      <c r="SL49" s="64">
        <f>SL48+SI49</f>
        <v>7.9342418800026238E-2</v>
      </c>
      <c r="SM49" s="80">
        <f>SM48+SJ49</f>
        <v>4.3777885126893457E-2</v>
      </c>
      <c r="SN49" s="128"/>
      <c r="SO49" s="64">
        <f>SO48+SL49</f>
        <v>8.4907249072702917E-2</v>
      </c>
      <c r="SP49" s="80">
        <f>SP48+SM49</f>
        <v>4.4332824083608217E-2</v>
      </c>
      <c r="SQ49" s="128"/>
      <c r="SR49" s="15"/>
      <c r="SS49" s="15"/>
      <c r="ST49" s="64">
        <f>ST48+SO49</f>
        <v>8.4907249072702917E-2</v>
      </c>
      <c r="SU49" s="80">
        <f>SU48+SP49</f>
        <v>4.7668010298171866E-2</v>
      </c>
      <c r="SV49" s="128"/>
      <c r="SW49" s="64">
        <f>SW48+ST49</f>
        <v>9.0447415277689069E-2</v>
      </c>
      <c r="SX49" s="80">
        <f>SX48+SU49</f>
        <v>5.3251483218328205E-2</v>
      </c>
      <c r="SY49" s="128"/>
      <c r="SZ49" s="64">
        <f>SZ48+SW49</f>
        <v>0.101633097604311</v>
      </c>
      <c r="TA49" s="80">
        <f>TA48+SX49</f>
        <v>5.8860008176264265E-2</v>
      </c>
      <c r="TB49" s="128"/>
      <c r="TC49" s="64">
        <f>TC48+SZ49</f>
        <v>0.11294531479888113</v>
      </c>
      <c r="TD49" s="80">
        <f>TD48+TA49</f>
        <v>6.5053701869957958E-2</v>
      </c>
      <c r="TE49" s="128"/>
      <c r="TF49" s="64">
        <f>TF48+TC49</f>
        <v>0.12438696239613514</v>
      </c>
      <c r="TG49" s="80">
        <f>TG48+TD49</f>
        <v>6.843208024833633E-2</v>
      </c>
      <c r="TH49" s="128"/>
      <c r="TI49" s="64">
        <f>TI48+TF49</f>
        <v>0.13011106085062857</v>
      </c>
      <c r="TJ49" s="80">
        <f>TJ48+TG49</f>
        <v>7.2949302156862586E-2</v>
      </c>
      <c r="TK49" s="128"/>
      <c r="TL49" s="64">
        <f>TL48+TI49</f>
        <v>0.14161854071253882</v>
      </c>
      <c r="TM49" s="80">
        <f>TM48+TJ49</f>
        <v>7.7476749808249118E-2</v>
      </c>
      <c r="TN49" s="128"/>
      <c r="TO49" s="64">
        <f>TO48+TL49</f>
        <v>0.14735577536543612</v>
      </c>
      <c r="TP49" s="80">
        <f>TP48+TM49</f>
        <v>7.8602875934375246E-2</v>
      </c>
      <c r="TQ49" s="128"/>
      <c r="TR49" s="15"/>
      <c r="TS49" s="64">
        <f>TS48+TO49</f>
        <v>0.15306353792251376</v>
      </c>
      <c r="TT49" s="80">
        <f>TT48+TP49</f>
        <v>8.4227172897254884E-2</v>
      </c>
      <c r="TU49" s="128"/>
      <c r="TV49" s="64">
        <f>TV48+TS49</f>
        <v>0.15874212963176987</v>
      </c>
      <c r="TW49" s="80">
        <f>TW48+TT49</f>
        <v>9.15552450505807E-2</v>
      </c>
      <c r="TX49" s="128"/>
      <c r="TY49" s="64">
        <f>TY48+TV49</f>
        <v>0.16439184714589417</v>
      </c>
      <c r="TZ49" s="80">
        <f>TZ48+TW49</f>
        <v>9.15552450505807E-2</v>
      </c>
      <c r="UA49" s="128"/>
      <c r="UB49" s="64">
        <f>UB48+TY49</f>
        <v>0.17001298261525899</v>
      </c>
      <c r="UC49" s="80">
        <f>UC48+TZ49</f>
        <v>9.4883032072211312E-2</v>
      </c>
      <c r="UD49" s="128"/>
      <c r="UE49" s="64">
        <f>UE48+UB49</f>
        <v>0.17560582377856995</v>
      </c>
      <c r="UF49" s="80">
        <f>UF48+UC49</f>
        <v>0.10267813229492846</v>
      </c>
      <c r="UG49" s="128"/>
      <c r="UH49" s="64">
        <f>UH48+UE49</f>
        <v>0.18117065405124663</v>
      </c>
      <c r="UI49" s="80">
        <f>UI48+UF49</f>
        <v>0.10546364761526272</v>
      </c>
      <c r="UJ49" s="128"/>
      <c r="UK49" s="15"/>
      <c r="UL49" s="15"/>
      <c r="UM49" s="64">
        <f>UM48+UJ49</f>
        <v>1.1254924029262802E-2</v>
      </c>
      <c r="UN49" s="80">
        <f>UN48+UK49</f>
        <v>6.124721603563474E-3</v>
      </c>
      <c r="UO49" s="128"/>
      <c r="UP49" s="64">
        <f>UP48+UM49</f>
        <v>1.6854028172599868E-2</v>
      </c>
      <c r="UQ49" s="80">
        <f>UQ48+UN49</f>
        <v>1.7935745225610717E-2</v>
      </c>
      <c r="UR49" s="128"/>
      <c r="US49" s="64">
        <f>US48+UP49</f>
        <v>2.2484658803230501E-2</v>
      </c>
      <c r="UT49" s="80">
        <f>UT48+UQ49</f>
        <v>2.1863915820447978E-2</v>
      </c>
      <c r="UU49" s="128"/>
      <c r="UV49" s="64">
        <f>UV48+US49</f>
        <v>2.8086899699589045E-2</v>
      </c>
      <c r="UW49" s="80">
        <f>UW48+UT49</f>
        <v>2.6348220753183403E-2</v>
      </c>
      <c r="UX49" s="128"/>
      <c r="UY49" s="64">
        <f>UY48+UV49</f>
        <v>3.3661035708507661E-2</v>
      </c>
      <c r="UZ49" s="80">
        <f>UZ48+UW49</f>
        <v>2.9149341201362675E-2</v>
      </c>
      <c r="VA49" s="128"/>
      <c r="VB49" s="15"/>
      <c r="VC49" s="64">
        <f>VC48+UY49</f>
        <v>4.2092738912554876E-2</v>
      </c>
      <c r="VD49" s="80">
        <f>VD48+UZ49</f>
        <v>3.1933305566618803E-2</v>
      </c>
      <c r="VE49" s="128"/>
      <c r="VF49" s="64">
        <f>VF48+VC49</f>
        <v>4.768558007586584E-2</v>
      </c>
      <c r="VG49" s="80">
        <f>VG48+VD49</f>
        <v>3.5837376955352766E-2</v>
      </c>
      <c r="VH49" s="128"/>
      <c r="VI49" s="64">
        <f>VI48+VF49</f>
        <v>5.3309877038745478E-2</v>
      </c>
      <c r="VJ49" s="80">
        <f>VJ48+VG49</f>
        <v>4.2560066030983015E-2</v>
      </c>
      <c r="VK49" s="128"/>
      <c r="VL49" s="64">
        <f>VL48+VI49</f>
        <v>5.890584793969679E-2</v>
      </c>
      <c r="VM49" s="80">
        <f>VM48+VJ49</f>
        <v>4.8184362993862653E-2</v>
      </c>
      <c r="VN49" s="128"/>
      <c r="VO49" s="64">
        <f>VO48+VL49</f>
        <v>6.7370859226378504E-2</v>
      </c>
      <c r="VP49" s="80">
        <f>VP48+VM49</f>
        <v>5.781609103918843E-2</v>
      </c>
      <c r="VQ49" s="128"/>
      <c r="VR49" s="64">
        <f>VR48+VO49</f>
        <v>7.5816805172324447E-2</v>
      </c>
      <c r="VS49" s="80">
        <f>VS48+VP49</f>
        <v>6.4073201391861928E-2</v>
      </c>
      <c r="VT49" s="128"/>
      <c r="VU49" s="15"/>
      <c r="VV49" s="15"/>
      <c r="VW49" s="64">
        <f>VW48+VR49</f>
        <v>8.1479319328609842E-2</v>
      </c>
      <c r="VX49" s="80">
        <f>VX48+VS49</f>
        <v>8.2570311218451528E-2</v>
      </c>
      <c r="VY49" s="128"/>
      <c r="VZ49" s="64">
        <f>VZ48+VW49</f>
        <v>8.9953895599796288E-2</v>
      </c>
      <c r="WA49" s="80">
        <f>WA48+VX49</f>
        <v>9.2471301317461424E-2</v>
      </c>
      <c r="WB49" s="128"/>
      <c r="WC49" s="64">
        <f>WC48+VZ49</f>
        <v>9.5635713781614465E-2</v>
      </c>
      <c r="WD49" s="80">
        <f>WD48+WA49</f>
        <v>9.6533982687165426E-2</v>
      </c>
      <c r="WE49" s="128"/>
      <c r="WF49" s="64">
        <f>WF48+WC49</f>
        <v>0.10413911514215868</v>
      </c>
      <c r="WG49" s="80">
        <f>WG48+WD49</f>
        <v>0.10060375012902589</v>
      </c>
      <c r="WH49" s="128"/>
      <c r="WI49" s="64">
        <f>WI48+WF49</f>
        <v>0.10984036941809938</v>
      </c>
      <c r="WJ49" s="80">
        <f>WJ48+WG49</f>
        <v>0.11589786777608471</v>
      </c>
      <c r="WK49" s="128"/>
      <c r="WL49" s="64">
        <f>WL48+WI49</f>
        <v>0.10984036941809938</v>
      </c>
      <c r="WM49" s="80">
        <f>WM48+WJ49</f>
        <v>0.11943143668067835</v>
      </c>
      <c r="WN49" s="128"/>
      <c r="WO49" s="64">
        <f>WO48+WL49</f>
        <v>0.11551251916285264</v>
      </c>
      <c r="WP49" s="80">
        <f>WP48+WM49</f>
        <v>0.12594416610637402</v>
      </c>
      <c r="WQ49" s="128"/>
      <c r="WR49" s="64">
        <f>WR48+WO49</f>
        <v>0.12121702572303519</v>
      </c>
      <c r="WS49" s="80">
        <f>WS48+WP49</f>
        <v>0.12948817083171366</v>
      </c>
      <c r="WT49" s="128"/>
      <c r="WU49" s="64">
        <f>WU48+WR49</f>
        <v>0.12695426037593249</v>
      </c>
      <c r="WV49" s="80">
        <f>WV48+WS49</f>
        <v>0.13185084064860675</v>
      </c>
      <c r="WW49" s="128"/>
      <c r="WX49" s="64">
        <f>WX48+WU49</f>
        <v>0.13272460082601906</v>
      </c>
      <c r="WY49" s="80">
        <f>WY48+WV49</f>
        <v>0.13244115942074369</v>
      </c>
      <c r="WZ49" s="128"/>
      <c r="XA49" s="64">
        <f>XA48+WX49</f>
        <v>0.13846512895460689</v>
      </c>
      <c r="XB49" s="80">
        <f>XB48+WY49</f>
        <v>0.13244115942074369</v>
      </c>
      <c r="XC49" s="128"/>
      <c r="XD49" s="64">
        <f>XD48+XA49</f>
        <v>0.14417615122759375</v>
      </c>
      <c r="XE49" s="80">
        <f>XE48+XB49</f>
        <v>0.14134323657207901</v>
      </c>
      <c r="XF49" s="128"/>
      <c r="XG49" s="15"/>
      <c r="XH49" s="64">
        <f>XH48+XD49</f>
        <v>0.15560472265616518</v>
      </c>
      <c r="XI49" s="80">
        <f>XI48+XE49</f>
        <v>0.15577498642174828</v>
      </c>
      <c r="XJ49" s="128"/>
      <c r="XK49" s="64">
        <f>XK48+XH49</f>
        <v>0.1670398284308936</v>
      </c>
      <c r="XL49" s="80">
        <f>XL48+XI49</f>
        <v>0.16180634950980619</v>
      </c>
      <c r="XM49" s="128"/>
      <c r="XN49" s="64">
        <f>XN48+XK49</f>
        <v>0.17860720841932623</v>
      </c>
      <c r="XO49" s="80">
        <f>XO48+XL49</f>
        <v>0.16847301617647284</v>
      </c>
      <c r="XP49" s="128"/>
      <c r="XQ49" s="64">
        <f>XQ48</f>
        <v>9.1799265605875154E-3</v>
      </c>
      <c r="XR49" s="80">
        <f>XR48</f>
        <v>5.4744525547445258E-3</v>
      </c>
      <c r="XS49" s="128"/>
      <c r="XT49" s="64">
        <f>XT48+XQ49</f>
        <v>1.5266353827781673E-2</v>
      </c>
      <c r="XU49" s="80">
        <f>XU48+XR49</f>
        <v>1.58975058962528E-2</v>
      </c>
      <c r="XV49" s="128"/>
      <c r="XW49" s="64">
        <f>XW48+XT49</f>
        <v>2.1319622592914846E-2</v>
      </c>
      <c r="XX49" s="80">
        <f>XX48+XU49</f>
        <v>2.2051352050098956E-2</v>
      </c>
      <c r="XY49" s="128"/>
      <c r="XZ49" s="64">
        <f>XZ48+XW49</f>
        <v>2.1319622592914846E-2</v>
      </c>
      <c r="YA49" s="80">
        <f>YA48+XX49</f>
        <v>2.8239470861980143E-2</v>
      </c>
      <c r="YB49" s="128"/>
      <c r="YC49" s="64">
        <f>YC48+XZ49</f>
        <v>2.7409756575862469E-2</v>
      </c>
      <c r="YD49" s="80">
        <f>YD48+YA49</f>
        <v>3.5084523755570682E-2</v>
      </c>
      <c r="YE49" s="128"/>
      <c r="YF49" s="64">
        <f>YF48+YC49</f>
        <v>3.3466691766655926E-2</v>
      </c>
      <c r="YG49" s="80">
        <f>YG48+YD49</f>
        <v>4.070952375557068E-2</v>
      </c>
      <c r="YH49" s="128"/>
      <c r="YI49" s="64">
        <f>YI48+YF49</f>
        <v>3.9490788152198093E-2</v>
      </c>
      <c r="YJ49" s="80">
        <f>YJ48+YG49</f>
        <v>5.1435075806043867E-2</v>
      </c>
      <c r="YK49" s="128"/>
      <c r="YL49" s="64">
        <f>YL48+YI49</f>
        <v>4.8483593907593776E-2</v>
      </c>
      <c r="YM49" s="80">
        <f>YM48+YJ49</f>
        <v>5.3958735112037561E-2</v>
      </c>
      <c r="YN49" s="128"/>
      <c r="YO49" s="64">
        <f>YO48+YL49</f>
        <v>5.7433474575851531E-2</v>
      </c>
      <c r="YP49" s="80">
        <f>YP48+YM49</f>
        <v>6.4738697065113024E-2</v>
      </c>
      <c r="YQ49" s="128"/>
      <c r="YR49" s="64">
        <f>YR48+YO49</f>
        <v>6.6340837996279087E-2</v>
      </c>
      <c r="YS49" s="80">
        <f>YS48+YP49</f>
        <v>6.6644669110856355E-2</v>
      </c>
      <c r="YT49" s="128"/>
      <c r="YU49" s="15"/>
      <c r="YV49" s="64">
        <f>YV48+YS49</f>
        <v>7.5509917337806709E-2</v>
      </c>
      <c r="YW49" s="80">
        <f>YW48+YS49</f>
        <v>7.8131586787946336E-2</v>
      </c>
      <c r="YX49" s="128"/>
      <c r="YY49" s="64">
        <f>YY48+YV49</f>
        <v>8.7337238449574889E-2</v>
      </c>
      <c r="YZ49" s="80">
        <f>YZ48+YW49</f>
        <v>8.7111702246573663E-2</v>
      </c>
      <c r="ZA49" s="128"/>
      <c r="ZB49" s="64">
        <f>ZB48+YY49</f>
        <v>9.9171557976202113E-2</v>
      </c>
      <c r="ZC49" s="80">
        <f>ZC48+YZ49</f>
        <v>9.5471830863937013E-2</v>
      </c>
      <c r="ZD49" s="128"/>
      <c r="ZE49" s="64">
        <f>ZE48+ZB49</f>
        <v>0.1110128842047397</v>
      </c>
      <c r="ZF49" s="80">
        <f>ZF48+ZC49</f>
        <v>0.10444618983829598</v>
      </c>
      <c r="ZG49" s="128"/>
      <c r="ZH49" s="64">
        <f>ZH48+ZE49</f>
        <v>0.12286122543696719</v>
      </c>
      <c r="ZI49" s="80">
        <f>ZI48+ZF49</f>
        <v>0.1218993249384899</v>
      </c>
      <c r="ZJ49" s="128"/>
      <c r="ZK49" s="64">
        <f>ZK48+ZH49</f>
        <v>0.13471658998942718</v>
      </c>
      <c r="ZL49" s="80">
        <f>ZL48+ZI49</f>
        <v>0.13096081361162906</v>
      </c>
      <c r="ZM49" s="128"/>
      <c r="ZN49" s="64">
        <f>ZN48+ZK49</f>
        <v>0.13471658998942718</v>
      </c>
      <c r="ZO49" s="80">
        <f>ZO48+ZL49</f>
        <v>0.13096081361162906</v>
      </c>
      <c r="ZP49" s="128"/>
      <c r="ZQ49" s="64">
        <f>ZQ48+ZN49</f>
        <v>0.1465509095160544</v>
      </c>
      <c r="ZR49" s="80">
        <f>ZR48+ZO49</f>
        <v>0.13548570048945713</v>
      </c>
      <c r="ZS49" s="128"/>
      <c r="ZT49" s="64">
        <f>ZT48+ZQ49</f>
        <v>0.15836425860051984</v>
      </c>
      <c r="ZU49" s="80">
        <f>ZU48+ZR49</f>
        <v>0.1419289994585293</v>
      </c>
      <c r="ZV49" s="128"/>
      <c r="ZW49" s="64">
        <f>ZW48+ZT49</f>
        <v>0.17018458956978696</v>
      </c>
      <c r="ZX49" s="80">
        <f>ZX48+ZU49</f>
        <v>0.1425716729803802</v>
      </c>
      <c r="ZY49" s="128"/>
      <c r="ZZ49" s="64">
        <f>ZZ48+ZW49</f>
        <v>0.18201191068155514</v>
      </c>
      <c r="AAA49" s="80">
        <f>AAA48+ZX49</f>
        <v>0.14384718318446182</v>
      </c>
      <c r="AAB49" s="128"/>
      <c r="AAC49" s="64">
        <f>AAC48+ZZ49</f>
        <v>0.19384623020818237</v>
      </c>
      <c r="AAD49" s="80">
        <f>AAD48+AAA49</f>
        <v>0.15022880411617848</v>
      </c>
      <c r="AAE49" s="128"/>
      <c r="AAF49" s="64">
        <f>AAF48+AAC49</f>
        <v>0.20270101179023667</v>
      </c>
      <c r="AAG49" s="80">
        <f>AAG48+AAD49</f>
        <v>0.15277333337826499</v>
      </c>
      <c r="AAH49" s="128"/>
      <c r="AAI49" s="15"/>
      <c r="AAJ49" s="64">
        <f>AAJ48+AAF49</f>
        <v>0.2145143608747021</v>
      </c>
      <c r="AAK49" s="80">
        <f>AAK48+AAG49</f>
        <v>0.15913465653348127</v>
      </c>
      <c r="AAL49" s="128"/>
      <c r="AAM49" s="64">
        <f>AAM48+AAJ49</f>
        <v>0.22633469184396923</v>
      </c>
      <c r="AAN49" s="80">
        <f>AAN48+AAK49</f>
        <v>0.164885455255526</v>
      </c>
      <c r="AAO49" s="128"/>
      <c r="AAP49" s="64">
        <f>AAP48+AAM49</f>
        <v>0.23816201295573741</v>
      </c>
      <c r="AAQ49" s="80">
        <f>AAQ48+AAN49</f>
        <v>0.1718962901822309</v>
      </c>
      <c r="AAR49" s="128"/>
      <c r="AAS49" s="64">
        <f>AAS48+AAP49</f>
        <v>0.24999633248236464</v>
      </c>
      <c r="AAT49" s="80">
        <f>AAT48+AAQ49</f>
        <v>0.17505684644013231</v>
      </c>
      <c r="AAU49" s="128"/>
      <c r="AAV49" s="64">
        <f>AAV48+AAS49</f>
        <v>0.26183765871090225</v>
      </c>
      <c r="AAW49" s="80">
        <f>AAW48+AAT49</f>
        <v>0.1763107649354301</v>
      </c>
      <c r="AAX49" s="128"/>
      <c r="AAY49" s="64">
        <f>AAY48+AAV49</f>
        <v>0.27368599994312975</v>
      </c>
      <c r="AAZ49" s="80">
        <f>AAZ48+AAW49</f>
        <v>0.18767440129906646</v>
      </c>
      <c r="ABA49" s="128"/>
      <c r="ABB49" s="15"/>
      <c r="ABC49" s="64">
        <f>ABC48</f>
        <v>1.1855364552459988E-2</v>
      </c>
      <c r="ABD49" s="80">
        <f>ABD48</f>
        <v>1.1335012594458438E-2</v>
      </c>
      <c r="ABE49" s="128"/>
      <c r="ABF49" s="64">
        <f>ABF48+ABC49</f>
        <v>2.3717760756493202E-2</v>
      </c>
      <c r="ABG49" s="80">
        <f>ABG48+ABD49</f>
        <v>1.3842849585054049E-2</v>
      </c>
      <c r="ABH49" s="128"/>
      <c r="ABI49" s="64">
        <f>ABI48+ABF49</f>
        <v>3.5587196958273615E-2</v>
      </c>
      <c r="ABJ49" s="80">
        <f>ABJ48+ABG49</f>
        <v>1.5700434724372936E-2</v>
      </c>
      <c r="ABK49" s="128"/>
      <c r="ABL49" s="64">
        <f>ABL48+ABI49</f>
        <v>4.7463681518843684E-2</v>
      </c>
      <c r="ABM49" s="80">
        <f>ABM48+ABJ49</f>
        <v>2.0016094403781073E-2</v>
      </c>
      <c r="ABN49" s="128"/>
      <c r="ABO49" s="64">
        <f>ABO48+ABL49</f>
        <v>5.9347222814149683E-2</v>
      </c>
      <c r="ABP49" s="80">
        <f>ABP48+ABM49</f>
        <v>2.6128563841433885E-2</v>
      </c>
      <c r="ABQ49" s="128"/>
      <c r="ABR49" s="64">
        <f>ABR48+ABO49</f>
        <v>7.1237829235077155E-2</v>
      </c>
      <c r="ABS49" s="80">
        <f>ABS48+ABP49</f>
        <v>4.1494267590665601E-2</v>
      </c>
      <c r="ABT49" s="128"/>
      <c r="ABU49" s="15"/>
      <c r="ABV49" s="64">
        <f>ABV48+ABR49</f>
        <v>8.3135509187486439E-2</v>
      </c>
      <c r="ABW49" s="80">
        <f>ABW48+ABS49</f>
        <v>4.5739264558524909E-2</v>
      </c>
      <c r="ABX49" s="128"/>
      <c r="ABY49" s="64">
        <f>ABY48+ABV49</f>
        <v>9.5040271092248343E-2</v>
      </c>
      <c r="ABZ49" s="80">
        <f>ABZ48+ABW49</f>
        <v>5.2341905614947476E-2</v>
      </c>
      <c r="ACA49" s="128"/>
      <c r="ACB49" s="64">
        <f>ACB48+ABY49</f>
        <v>0.10695212338527992</v>
      </c>
      <c r="ACC49" s="80">
        <f>ACC48+ABZ49</f>
        <v>5.6506093598290723E-2</v>
      </c>
      <c r="ACD49" s="128"/>
      <c r="ACE49" s="64">
        <f>ACE48+ACB49</f>
        <v>0.11287629400139366</v>
      </c>
      <c r="ACF49" s="80">
        <f>ACF48+ACC49</f>
        <v>6.296149265932359E-2</v>
      </c>
      <c r="ACG49" s="128"/>
      <c r="ACH49" s="64">
        <f>ACH48+ACE49</f>
        <v>0.11876904591653804</v>
      </c>
      <c r="ACI49" s="80">
        <f>ACI48+ACF49</f>
        <v>6.640580953647629E-2</v>
      </c>
      <c r="ACJ49" s="128"/>
      <c r="ACK49" s="64">
        <f>ACK48+ACH49</f>
        <v>0.12463071062931647</v>
      </c>
      <c r="ACL49" s="80">
        <f>ACL48+ACI49</f>
        <v>6.8659330663236859E-2</v>
      </c>
      <c r="ACM49" s="128"/>
      <c r="ACN49" s="15"/>
      <c r="ACO49" s="64">
        <f>ACO48+ACK49</f>
        <v>0.13046161441940393</v>
      </c>
      <c r="ACP49" s="80">
        <f>ACP48+ACL49</f>
        <v>7.8167160640865499E-2</v>
      </c>
      <c r="ACQ49" s="128"/>
      <c r="ACR49" s="64">
        <f>ACR48+ACO49</f>
        <v>0.13626207845652691</v>
      </c>
      <c r="ACS49" s="80">
        <f>ACS48+ACP49</f>
        <v>8.1476592521725955E-2</v>
      </c>
      <c r="ACT49" s="128"/>
      <c r="ACU49" s="64">
        <f>ACU48+ACR49</f>
        <v>0.14203241890661347</v>
      </c>
      <c r="ACV49" s="80">
        <f>ACV48+ACS49</f>
        <v>8.4753490391742334E-2</v>
      </c>
      <c r="ACW49" s="128"/>
      <c r="ACX49" s="64">
        <f>ACX48+ACU49</f>
        <v>0.14765988092124488</v>
      </c>
      <c r="ACY49" s="80">
        <f>ACY48+ACV49</f>
        <v>8.5820726250867202E-2</v>
      </c>
      <c r="ACZ49" s="128"/>
      <c r="ADA49" s="64">
        <f>ADA48+ACX49</f>
        <v>0.15314835512541611</v>
      </c>
      <c r="ADB49" s="80">
        <f>ADB48+ACY49</f>
        <v>8.7899728329869281E-2</v>
      </c>
      <c r="ADC49" s="128"/>
      <c r="ADD49" s="64">
        <f>ADD48+ADA49</f>
        <v>0.15851604165252292</v>
      </c>
      <c r="ADE49" s="80">
        <f>ADE48+ADB49</f>
        <v>8.993018518266116E-2</v>
      </c>
      <c r="ADF49" s="128"/>
      <c r="ADG49" s="15"/>
      <c r="ADH49" s="64">
        <f>ADH48+ADD49</f>
        <v>0.16382671610817878</v>
      </c>
      <c r="ADI49" s="80">
        <f>ADI48+ADE49</f>
        <v>9.4955310810801857E-2</v>
      </c>
      <c r="ADJ49" s="128"/>
      <c r="ADK49" s="64">
        <f>ADK48+ADH49</f>
        <v>0.16908987400291561</v>
      </c>
      <c r="ADL49" s="80">
        <f>ADL48+ADI49</f>
        <v>9.7940385437667532E-2</v>
      </c>
      <c r="ADM49" s="128"/>
      <c r="ADN49" s="64">
        <f>ADN48+ADK49</f>
        <v>0.17430092142344714</v>
      </c>
      <c r="ADO49" s="80">
        <f>ADO48+ADL49</f>
        <v>0.10237388297461335</v>
      </c>
      <c r="ADP49" s="128"/>
      <c r="ADQ49" s="64">
        <f>ADQ48+ADN49</f>
        <v>0.17946621067964549</v>
      </c>
      <c r="ADR49" s="80">
        <f>ADR48+ADO49</f>
        <v>0.10775022706063485</v>
      </c>
      <c r="ADS49" s="128"/>
      <c r="ADT49" s="64">
        <f>ADT48+ADQ49</f>
        <v>0.18460759885445269</v>
      </c>
      <c r="ADU49" s="80">
        <f>ADU48+ADR49</f>
        <v>0.11261167577235094</v>
      </c>
      <c r="ADV49" s="128"/>
      <c r="ADW49" s="15"/>
      <c r="ADX49" s="15"/>
      <c r="ADY49" s="15"/>
      <c r="ADZ49" s="64">
        <f>ADZ48+ADW49</f>
        <v>1.0288065843621399E-2</v>
      </c>
      <c r="AEA49" s="80">
        <f>AEA48+ADX49</f>
        <v>8.7209302325581394E-3</v>
      </c>
      <c r="AEB49" s="128"/>
      <c r="AEC49" s="64">
        <f>AEC48+ADZ49</f>
        <v>1.7988271182430432E-2</v>
      </c>
      <c r="AED49" s="80">
        <f>AED48+AEA49</f>
        <v>2.2908797160151095E-2</v>
      </c>
      <c r="AEE49" s="128"/>
      <c r="AEF49" s="64">
        <f>AEF48+AEC49</f>
        <v>2.567269741193863E-2</v>
      </c>
      <c r="AEG49" s="80">
        <f>AEG48+AED49</f>
        <v>2.8776767820297797E-2</v>
      </c>
      <c r="AEH49" s="128"/>
      <c r="AEI49" s="64">
        <f>AEI48+AEF49</f>
        <v>3.3341409068380345E-2</v>
      </c>
      <c r="AEJ49" s="15"/>
      <c r="AEK49" s="128"/>
      <c r="AEL49" s="64">
        <f>AEL48+AEI49</f>
        <v>4.0994470292870143E-2</v>
      </c>
      <c r="AEM49" s="80">
        <f>AEM48+AEG49</f>
        <v>3.3652438224978438E-2</v>
      </c>
      <c r="AEN49" s="128"/>
      <c r="AEO49" s="15"/>
      <c r="AEP49" s="64">
        <f>AEP48+AEL49</f>
        <v>4.6073190455389185E-2</v>
      </c>
      <c r="AEQ49" s="80">
        <f>AEQ48+AEM49</f>
        <v>5.9799453518515684E-2</v>
      </c>
      <c r="AER49" s="128"/>
      <c r="AES49" s="64">
        <f>AES48+AEP49</f>
        <v>5.1128802184408392E-2</v>
      </c>
      <c r="AET49" s="80">
        <f>AET48+AEQ49</f>
        <v>7.8620652131690519E-2</v>
      </c>
      <c r="AEU49" s="128"/>
      <c r="AEV49" s="64">
        <f>AEV48+AES49</f>
        <v>5.61615148165171E-2</v>
      </c>
      <c r="AEW49" s="80">
        <f>AEW48+AET49</f>
        <v>8.8516743175728121E-2</v>
      </c>
      <c r="AEX49" s="128"/>
      <c r="AEY49" s="64">
        <f>AEY48+AEV49</f>
        <v>6.1171534856597258E-2</v>
      </c>
      <c r="AEZ49" s="80">
        <f>AEZ48+AEW49</f>
        <v>9.5905905737304481E-2</v>
      </c>
      <c r="AFA49" s="128"/>
      <c r="AFB49" s="64">
        <f>AFB48+AEY49</f>
        <v>6.6159066028667085E-2</v>
      </c>
      <c r="AFC49" s="80">
        <f>AFC48+AEZ49</f>
        <v>0.10430926708184229</v>
      </c>
      <c r="AFD49" s="128"/>
      <c r="AFE49" s="64">
        <f>AFE48+AFB49</f>
        <v>7.1124309325588636E-2</v>
      </c>
      <c r="AFF49" s="80">
        <f>AFF48+AFC49</f>
        <v>0.10873187150444671</v>
      </c>
      <c r="AFG49" s="128"/>
      <c r="AFH49" s="15"/>
      <c r="AFI49" s="64">
        <f>AFI48+AFE49</f>
        <v>7.8557411406857222E-2</v>
      </c>
      <c r="AFJ49" s="80">
        <f>AFJ48+AFF49</f>
        <v>0.13014621413392879</v>
      </c>
      <c r="AFK49" s="128"/>
      <c r="AFL49" s="64">
        <f>AFL48+AFI49</f>
        <v>8.5975809032969988E-2</v>
      </c>
      <c r="AFM49" s="80">
        <f>AFM48+AFJ49</f>
        <v>0.14981338508703015</v>
      </c>
      <c r="AFN49" s="128"/>
      <c r="AFO49" s="64">
        <f>AFO48+AFL49</f>
        <v>9.3379560266928521E-2</v>
      </c>
      <c r="AFP49" s="80">
        <f>AFP48+AFM49</f>
        <v>0.16494197812787736</v>
      </c>
      <c r="AFQ49" s="128"/>
      <c r="AFR49" s="64">
        <f>AFR48+AFO49</f>
        <v>0.10076872282850488</v>
      </c>
      <c r="AFS49" s="80">
        <f>AFS48+AFP49</f>
        <v>0.17712471924462864</v>
      </c>
      <c r="AFT49" s="128"/>
      <c r="AFU49" s="64">
        <f>AFU48+AFR49</f>
        <v>0.10814335409694145</v>
      </c>
      <c r="AFV49" s="80">
        <f>AFV48+AFS49</f>
        <v>0.18320682770889624</v>
      </c>
      <c r="AFW49" s="128"/>
      <c r="AFX49" s="64">
        <f>AFX48+AFU49</f>
        <v>0.11550351111362447</v>
      </c>
      <c r="AFY49" s="80">
        <f>AFY48+AFV49</f>
        <v>0.18722894937807671</v>
      </c>
      <c r="AFZ49" s="128"/>
      <c r="AGA49" s="64">
        <f>AGA48+AFX49</f>
        <v>0.11550351111362447</v>
      </c>
      <c r="AGB49" s="80">
        <f>AGB48+AFY49</f>
        <v>0.1882304516314568</v>
      </c>
      <c r="AGC49" s="128"/>
      <c r="AGD49" s="64">
        <f>AGD48+AGA49</f>
        <v>0.12284925058473123</v>
      </c>
      <c r="AGE49" s="80">
        <f>AGE48+AGB49</f>
        <v>0.1882304516314568</v>
      </c>
      <c r="AGF49" s="128"/>
      <c r="AGG49" s="64">
        <f>AGG48+AGD49</f>
        <v>0.13018062888385146</v>
      </c>
      <c r="AGH49" s="80">
        <f>AGH48+AGE49</f>
        <v>0.19570057115336914</v>
      </c>
      <c r="AGI49" s="128"/>
      <c r="AGJ49" s="64">
        <f>AGJ48+AGG49</f>
        <v>0.13749770205458317</v>
      </c>
      <c r="AGK49" s="80">
        <f>AGK48+AGH49</f>
        <v>0.20017818309366764</v>
      </c>
      <c r="AGL49" s="128"/>
      <c r="AGM49" s="64">
        <f>AGM48+AGJ49</f>
        <v>0.14480052581310313</v>
      </c>
      <c r="AGN49" s="80">
        <f>AGN48+AGK49</f>
        <v>0.20511889455611823</v>
      </c>
      <c r="AGO49" s="128"/>
      <c r="AGP49" s="64">
        <f>AGP48+AGM49</f>
        <v>0.15208915555071245</v>
      </c>
      <c r="AGQ49" s="80">
        <f>AGQ48+AGN49</f>
        <v>0.21250441892834865</v>
      </c>
      <c r="AGR49" s="128"/>
      <c r="AGS49" s="64">
        <f>AGS48+AGP49</f>
        <v>0.16181205297414464</v>
      </c>
      <c r="AGT49" s="80">
        <f>AGT48+AGQ49</f>
        <v>0.21543267661502508</v>
      </c>
      <c r="AGU49" s="128"/>
      <c r="AGV49" s="15"/>
      <c r="AGW49" s="64">
        <f>AGW48+AGS49</f>
        <v>0.16909007335260171</v>
      </c>
      <c r="AGX49" s="80">
        <f>AGX48+AGT49</f>
        <v>0.23017469135703983</v>
      </c>
      <c r="AGY49" s="128"/>
      <c r="AGZ49" s="64">
        <f>AGZ48+AGW49</f>
        <v>0.17879881121667937</v>
      </c>
      <c r="AHA49" s="80">
        <f>AHA48+AGX49</f>
        <v>0.24004635966898455</v>
      </c>
      <c r="AHB49" s="128"/>
      <c r="AHC49" s="64">
        <f>AHC48+AGZ49</f>
        <v>0.18851226434926802</v>
      </c>
      <c r="AHD49" s="80">
        <f>AHD48+AHA49</f>
        <v>0.24898379760344333</v>
      </c>
      <c r="AHE49" s="128"/>
      <c r="AHF49" s="64">
        <f>AHF48+AHC49</f>
        <v>0.19823043733274712</v>
      </c>
      <c r="AHG49" s="80">
        <f>AHG48+AHD49</f>
        <v>0.2509659581584483</v>
      </c>
      <c r="AHH49" s="128"/>
      <c r="AHI49" s="64">
        <f>AHI48</f>
        <v>9.7228974234321829E-3</v>
      </c>
      <c r="AHJ49" s="80">
        <f>AHJ48</f>
        <v>2.9747149231531978E-3</v>
      </c>
      <c r="AHK49" s="128"/>
      <c r="AHL49" s="64">
        <f>AHL48+AHI49</f>
        <v>1.7068636894538941E-2</v>
      </c>
      <c r="AHM49" s="80">
        <f>AHM48+AHJ49</f>
        <v>1.3314449044275797E-2</v>
      </c>
      <c r="AHN49" s="128"/>
      <c r="AHO49" s="15"/>
      <c r="AHP49" s="64">
        <f>AHP48+AHL49</f>
        <v>2.6867754973911799E-2</v>
      </c>
      <c r="AHQ49" s="80">
        <f>AHQ48+AHM49</f>
        <v>2.2725048350863218E-2</v>
      </c>
      <c r="AHR49" s="128"/>
      <c r="AHS49" s="64">
        <f>AHS48+AHP49</f>
        <v>3.4271506207870339E-2</v>
      </c>
      <c r="AHT49" s="80">
        <f>AHT48+AHQ49</f>
        <v>2.3219852903065098E-2</v>
      </c>
      <c r="AHU49" s="128"/>
      <c r="AHV49" s="64">
        <f>AHV48+AHS49</f>
        <v>4.1730481841883271E-2</v>
      </c>
      <c r="AHW49" s="80">
        <f>AHW48+AHT49</f>
        <v>3.2696162129997763E-2</v>
      </c>
      <c r="AHX49" s="128"/>
      <c r="AHY49" s="64">
        <f>AHY48+AHV49</f>
        <v>4.9245511902003512E-2</v>
      </c>
      <c r="AHZ49" s="80">
        <f>AHZ48+AHW49</f>
        <v>3.4685222299067876E-2</v>
      </c>
      <c r="AIA49" s="128"/>
      <c r="AIB49" s="64">
        <f>AIB48+AHY49</f>
        <v>5.681744526898988E-2</v>
      </c>
      <c r="AIC49" s="80">
        <f>AIC48+AHZ49</f>
        <v>3.4685222299067876E-2</v>
      </c>
      <c r="AID49" s="128"/>
      <c r="AIE49" s="15"/>
      <c r="AIF49" s="15"/>
      <c r="AIG49" s="64">
        <f>AIG48+AIB49</f>
        <v>6.4404698683253922E-2</v>
      </c>
      <c r="AIH49" s="80">
        <f>AIH48+AIC49</f>
        <v>5.5402756407203296E-2</v>
      </c>
      <c r="AII49" s="128"/>
      <c r="AIJ49" s="64">
        <f>AIJ48+AIG49</f>
        <v>7.2007334263588435E-2</v>
      </c>
      <c r="AIK49" s="80">
        <f>AIK48+AIH49</f>
        <v>8.4890599138708722E-2</v>
      </c>
      <c r="AIL49" s="128"/>
      <c r="AIM49" s="64">
        <f>AIM48+AIJ49</f>
        <v>7.9625414507367001E-2</v>
      </c>
      <c r="AIN49" s="80">
        <f>AIN48+AIK49</f>
        <v>9.8453457771989883E-2</v>
      </c>
      <c r="AIO49" s="128"/>
      <c r="AIP49" s="64">
        <f>AIP48+AIM49</f>
        <v>8.7259002293626542E-2</v>
      </c>
      <c r="AIQ49" s="80">
        <f>AIQ48+AIN49</f>
        <v>0.10843769318975131</v>
      </c>
      <c r="AIR49" s="128"/>
      <c r="AIS49" s="15"/>
      <c r="AIT49" s="64">
        <f>AIT48+AIP49</f>
        <v>9.7442301682628574E-2</v>
      </c>
      <c r="AIU49" s="80">
        <f>AIU48+AIQ49</f>
        <v>0.12163727080326768</v>
      </c>
      <c r="AIV49" s="128"/>
      <c r="AIW49" s="64">
        <f>AIW48+AIT49</f>
        <v>0.10513855617211036</v>
      </c>
      <c r="AIX49" s="80">
        <f>AIX48+AIU49</f>
        <v>0.13436936629398386</v>
      </c>
      <c r="AIY49" s="128"/>
      <c r="AIZ49" s="64">
        <f>AIZ48+AIW49</f>
        <v>0.11540549662385574</v>
      </c>
      <c r="AJA49" s="80">
        <f>AJA48+AIX49</f>
        <v>0.14073203861635925</v>
      </c>
      <c r="AJB49" s="128"/>
      <c r="AJC49" s="64">
        <f>AJC48+AIZ49</f>
        <v>0.12567771028589991</v>
      </c>
      <c r="AJD49" s="80">
        <f>AJD48+AJA49</f>
        <v>0.14868116421254365</v>
      </c>
      <c r="AJE49" s="128"/>
      <c r="AJF49" s="64">
        <f>AJF48+AJC49</f>
        <v>0.13595520257778068</v>
      </c>
      <c r="AJG49" s="80">
        <f>AJG48+AJD49</f>
        <v>0.15980994004720184</v>
      </c>
      <c r="AJH49" s="128"/>
      <c r="AJI49" s="64">
        <f>AJI48+AJF49</f>
        <v>0.14623797892739507</v>
      </c>
      <c r="AJJ49" s="80">
        <f>AJJ48+AJG49</f>
        <v>0.16294801536100936</v>
      </c>
      <c r="AJK49" s="128"/>
      <c r="AJL49" s="64">
        <f>AJL48+AJI49</f>
        <v>0.15652604477101648</v>
      </c>
      <c r="AJM49" s="80">
        <f>AJM48+AJJ49</f>
        <v>0.17022830657265783</v>
      </c>
      <c r="AJN49" s="128"/>
      <c r="AJO49" s="64">
        <f>AJO48+AJL49</f>
        <v>0.1668194055533119</v>
      </c>
      <c r="AJP49" s="80">
        <f>AJP48+AJM49</f>
        <v>0.18361656609891941</v>
      </c>
      <c r="AJQ49" s="128"/>
      <c r="AJR49" s="15"/>
      <c r="AJS49" s="64">
        <f>AJS48+AJO49</f>
        <v>0.17711806672735927</v>
      </c>
      <c r="AJT49" s="80">
        <f>AJT48+AJP49</f>
        <v>0.18769403806629964</v>
      </c>
      <c r="AJU49" s="128"/>
      <c r="AJV49" s="64">
        <f>AJV48+AJS49</f>
        <v>0.18742203375466479</v>
      </c>
      <c r="AJW49" s="80">
        <f>AJW48+AJT49</f>
        <v>0.19172020817198659</v>
      </c>
      <c r="AJX49" s="128"/>
      <c r="AJY49" s="64">
        <f>AJY48+AJV49</f>
        <v>0.19773131210518025</v>
      </c>
      <c r="AJZ49" s="80">
        <f>AJZ48+AJW49</f>
        <v>0.19974428038863654</v>
      </c>
      <c r="AKA49" s="128"/>
      <c r="AKB49" s="64">
        <f>AKB48+AJY49</f>
        <v>0.20804590725732053</v>
      </c>
      <c r="AKC49" s="80">
        <f>AKC48+AJZ49</f>
        <v>0.20574428038863654</v>
      </c>
      <c r="AKD49" s="128"/>
      <c r="AKE49" s="64">
        <f>AKE48+AKB49</f>
        <v>0.21836582469798099</v>
      </c>
      <c r="AKF49" s="80">
        <f>AKF48+AKC49</f>
        <v>0.21527286614590835</v>
      </c>
      <c r="AKG49" s="128"/>
      <c r="AKH49" s="64">
        <f>AKH48+AKE49</f>
        <v>0.22853359287286659</v>
      </c>
      <c r="AKI49" s="80">
        <f>AKI48+AKF49</f>
        <v>0.22177937265241485</v>
      </c>
      <c r="AKJ49" s="128"/>
      <c r="AKK49" s="15"/>
      <c r="AKL49" s="64">
        <f>AKL48</f>
        <v>1.0172939979654121E-2</v>
      </c>
      <c r="AKM49" s="80">
        <f>AKM48</f>
        <v>4.4955044955044959E-3</v>
      </c>
      <c r="AKN49" s="128"/>
      <c r="AKO49" s="64">
        <f>AKO48+AKL49</f>
        <v>2.0351057028000177E-2</v>
      </c>
      <c r="AKP49" s="80">
        <f>AKP48+AKM49</f>
        <v>8.5015135090247759E-3</v>
      </c>
      <c r="AKQ49" s="128"/>
      <c r="AKR49" s="64">
        <f>AKR48+AKO49</f>
        <v>3.0534356417002216E-2</v>
      </c>
      <c r="AKS49" s="80">
        <f>AKS48+AKP49</f>
        <v>1.7048522056033324E-2</v>
      </c>
      <c r="AKT49" s="128"/>
      <c r="AKU49" s="64">
        <f>AKU48+AKR49</f>
        <v>4.0722843426681282E-2</v>
      </c>
      <c r="AKV49" s="80">
        <f>AKV48+AKS49</f>
        <v>1.8042557841321593E-2</v>
      </c>
      <c r="AKW49" s="128"/>
      <c r="AKX49" s="64">
        <f>AKX48+AKU49</f>
        <v>5.0916523345131845E-2</v>
      </c>
      <c r="AKY49" s="80">
        <f>AKY48+AKV49</f>
        <v>2.3480026946610767E-2</v>
      </c>
      <c r="AKZ49" s="128"/>
      <c r="ALA49" s="64">
        <f>ALA48+AKX49</f>
        <v>5.5990090062534179E-2</v>
      </c>
      <c r="ALB49" s="80">
        <f>ALB48+AKY49</f>
        <v>2.5421774519426302E-2</v>
      </c>
      <c r="ALC49" s="128"/>
      <c r="ALD49" s="15"/>
      <c r="ALE49" s="64">
        <f>ALE48+ALA49</f>
        <v>6.1040595113039227E-2</v>
      </c>
      <c r="ALF49" s="80">
        <f>ALF48+ALB49</f>
        <v>3.8043133742727275E-2</v>
      </c>
      <c r="ALG49" s="128"/>
      <c r="ALH49" s="64">
        <f>ALH48+ALE49</f>
        <v>6.6068247199514846E-2</v>
      </c>
      <c r="ALI49" s="80">
        <f>ALI48+ALF49</f>
        <v>4.5813896248798183E-2</v>
      </c>
      <c r="ALJ49" s="128"/>
      <c r="ALK49" s="64">
        <f>ALK48+ALH49</f>
        <v>7.1073252204519849E-2</v>
      </c>
      <c r="ALL49" s="80">
        <f>ALL48+ALI49</f>
        <v>5.9987894293763971E-2</v>
      </c>
      <c r="ALM49" s="128"/>
      <c r="ALN49" s="64">
        <f>ALN48+ALK49</f>
        <v>8.105329212467953E-2</v>
      </c>
      <c r="ALO49" s="80">
        <f>ALO48+ALL49</f>
        <v>6.3861986303449206E-2</v>
      </c>
      <c r="ALP49" s="128"/>
      <c r="ALQ49" s="64">
        <f>ALQ48+ALN49</f>
        <v>9.0983778718522632E-2</v>
      </c>
      <c r="ALR49" s="80">
        <f>ALR48+ALO49</f>
        <v>6.9642333124258451E-2</v>
      </c>
      <c r="ALS49" s="128"/>
      <c r="ALT49" s="64">
        <f>ALT48+ALQ49</f>
        <v>0.10086520164342382</v>
      </c>
      <c r="ALU49" s="80">
        <f>ALU48+ALR49</f>
        <v>7.4372702093038021E-2</v>
      </c>
      <c r="ALV49" s="128"/>
      <c r="ALW49" s="15"/>
      <c r="ALX49" s="64">
        <f>ALX48+ALT49</f>
        <v>0.11069804333467259</v>
      </c>
      <c r="ALY49" s="80">
        <f>ALY48+ALU49</f>
        <v>8.2357671562272403E-2</v>
      </c>
      <c r="ALZ49" s="128"/>
      <c r="AMA49" s="64">
        <f>AMA48+ALX49</f>
        <v>0.12048277914680566</v>
      </c>
      <c r="AMB49" s="80">
        <f>AMB48+ALY49</f>
        <v>8.515748490804935E-2</v>
      </c>
      <c r="AMC49" s="128"/>
      <c r="AMD49" s="64">
        <f>AMD48+AMA49</f>
        <v>0.13027230435483309</v>
      </c>
      <c r="AME49" s="80">
        <f>AME48+AMB49</f>
        <v>9.1237933925822967E-2</v>
      </c>
      <c r="AMF49" s="128"/>
      <c r="AMG49" s="64">
        <f>AMG48+AMD49</f>
        <v>0.14006662364964209</v>
      </c>
      <c r="AMH49" s="80">
        <f>AMH48+AME49</f>
        <v>9.4985006525354576E-2</v>
      </c>
      <c r="AMI49" s="128"/>
      <c r="AMJ49" s="64">
        <f>AMJ48+AMG49</f>
        <v>0.14986574172901496</v>
      </c>
      <c r="AMK49" s="80">
        <f>AMK48+AMH49</f>
        <v>9.7325830495392035E-2</v>
      </c>
      <c r="AML49" s="128"/>
      <c r="AMM49" s="64">
        <f>AMM48+AMJ49</f>
        <v>0.1596696632976424</v>
      </c>
      <c r="AMN49" s="80">
        <f>AMN48+AMK49</f>
        <v>0.10342625283232305</v>
      </c>
      <c r="AMO49" s="128"/>
      <c r="AMP49" s="15"/>
      <c r="AMQ49" s="64">
        <f>AMQ48+AMM49</f>
        <v>0.16942576085861802</v>
      </c>
      <c r="AMR49" s="80">
        <f>AMR48+AMN49</f>
        <v>0.10389573640039818</v>
      </c>
      <c r="AMS49" s="128"/>
      <c r="AMT49" s="64">
        <f>AMT48+AMQ49</f>
        <v>0.17428248742491234</v>
      </c>
      <c r="AMU49" s="80">
        <f>AMU48+AMR49</f>
        <v>0.106729935739085</v>
      </c>
      <c r="AMV49" s="128"/>
      <c r="AMW49" s="64">
        <f>AMW48+AMT49</f>
        <v>0.17911807736688526</v>
      </c>
      <c r="AMX49" s="80">
        <f>AMX48+AMU49</f>
        <v>0.10814904642971887</v>
      </c>
      <c r="AMY49" s="128"/>
      <c r="AMZ49" s="64">
        <f>AMZ48+AMW49</f>
        <v>0.18393271386182988</v>
      </c>
      <c r="ANA49" s="80">
        <f>ANA48+AMX49</f>
        <v>0.1114524914509553</v>
      </c>
      <c r="ANB49" s="128"/>
      <c r="ANC49" s="64">
        <f>ANC48+AMZ49</f>
        <v>0.18871054472661727</v>
      </c>
      <c r="AND49" s="80">
        <f>AND48+ANA49</f>
        <v>0.11334374440603805</v>
      </c>
      <c r="ANE49" s="128"/>
      <c r="ANF49" s="64">
        <f>ANF48+ANC49</f>
        <v>0.19345212841556939</v>
      </c>
      <c r="ANG49" s="80">
        <f>ANG48+AND49</f>
        <v>0.11523410357428002</v>
      </c>
      <c r="ANH49" s="128"/>
      <c r="ANI49" s="15"/>
      <c r="ANJ49" s="64">
        <f>ANJ48+ANF49</f>
        <v>0.19821630183148173</v>
      </c>
      <c r="ANK49" s="80">
        <f>ANK48+ANG49</f>
        <v>0.12185662013057141</v>
      </c>
      <c r="ANL49" s="128"/>
      <c r="ANM49" s="64">
        <f>ANM48+ANJ49</f>
        <v>0.20294443421918859</v>
      </c>
      <c r="ANN49" s="80">
        <f>ANN48+ANK49</f>
        <v>0.12517887926678403</v>
      </c>
      <c r="ANO49" s="128"/>
      <c r="ANP49" s="64">
        <f>ANP48</f>
        <v>4.7080979284369112E-3</v>
      </c>
      <c r="ANQ49" s="80">
        <f>ANQ48</f>
        <v>3.3096926713947991E-3</v>
      </c>
      <c r="ANR49" s="128"/>
      <c r="ANS49" s="15"/>
      <c r="ANT49" s="64">
        <f>ANT48+ANP49</f>
        <v>9.438466897216476E-3</v>
      </c>
      <c r="ANU49" s="80">
        <f>ANU48+ANQ49</f>
        <v>4.2557664651507125E-3</v>
      </c>
      <c r="ANV49" s="128"/>
      <c r="ANW49" s="64">
        <f>ANW48+ANT49</f>
        <v>1.413330257796765E-2</v>
      </c>
      <c r="ANX49" s="80">
        <f>ANX48+ANU49</f>
        <v>7.0673878334731113E-3</v>
      </c>
      <c r="ANY49" s="128"/>
      <c r="ANZ49" s="64">
        <f>ANZ48+ANW49</f>
        <v>1.8793134824006793E-2</v>
      </c>
      <c r="AOA49" s="80">
        <f>AOA48+ANX49</f>
        <v>9.4093082081803704E-3</v>
      </c>
      <c r="AOB49" s="128"/>
      <c r="AOC49" s="64">
        <f>AOC48+ANZ49</f>
        <v>2.3457313928484404E-2</v>
      </c>
      <c r="AOD49" s="80">
        <f>AOD48+AOA49</f>
        <v>1.1747942445785609E-2</v>
      </c>
      <c r="AOE49" s="128"/>
      <c r="AOF49" s="64">
        <f>AOF48+AOC49</f>
        <v>2.8125848008783191E-2</v>
      </c>
      <c r="AOG49" s="80">
        <f>AOG48+AOD49</f>
        <v>1.4554303530911895E-2</v>
      </c>
      <c r="AOH49" s="128"/>
      <c r="AOI49" s="64">
        <f>AOI48+AOF49</f>
        <v>3.2798745205044874E-2</v>
      </c>
      <c r="AOJ49" s="80">
        <f>AOJ48+AOG49</f>
        <v>2.1136343963445981E-2</v>
      </c>
      <c r="AOK49" s="128"/>
      <c r="AOL49" s="64">
        <f>AOL48+AOI49</f>
        <v>3.7476013680255355E-2</v>
      </c>
      <c r="AOM49" s="80">
        <f>AOM48+AOJ49</f>
        <v>2.4892212508046921E-2</v>
      </c>
      <c r="AON49" s="128"/>
      <c r="AOO49" s="64">
        <f>AOO48+AOL49</f>
        <v>4.2175261800556106E-2</v>
      </c>
      <c r="AOP49" s="80">
        <f>AOP48+AOM49</f>
        <v>3.1967684206160127E-2</v>
      </c>
      <c r="AOQ49" s="128"/>
      <c r="AOR49" s="64">
        <f>AOR48+AOO49</f>
        <v>4.6896697116892275E-2</v>
      </c>
      <c r="AOS49" s="80">
        <f>AOS48+AOP49</f>
        <v>3.1967684206160127E-2</v>
      </c>
      <c r="AOT49" s="128"/>
      <c r="AOU49" s="15"/>
      <c r="AOV49" s="64">
        <f>AOV48+AOR49</f>
        <v>5.1640530133970075E-2</v>
      </c>
      <c r="AOW49" s="80">
        <f>AOW48+AOS49</f>
        <v>3.1967684206160127E-2</v>
      </c>
      <c r="AOX49" s="128"/>
      <c r="AOY49" s="64">
        <f>AOY48+AOV49</f>
        <v>5.6406974366572556E-2</v>
      </c>
      <c r="AOZ49" s="80">
        <f>AOZ48+AOW49</f>
        <v>3.574840254264406E-2</v>
      </c>
      <c r="APA49" s="128"/>
      <c r="APB49" s="64">
        <f>APB48+AOY49</f>
        <v>6.1196246397223895E-2</v>
      </c>
      <c r="APC49" s="80">
        <f>APC48+AOZ49</f>
        <v>3.7642341936583452E-2</v>
      </c>
      <c r="APD49" s="128"/>
      <c r="APE49" s="64">
        <f>APE48+APB49</f>
        <v>6.6008565935241223E-2</v>
      </c>
      <c r="APF49" s="80">
        <f>APF48+APC49</f>
        <v>3.9064817043269084E-2</v>
      </c>
      <c r="APG49" s="128"/>
      <c r="APH49" s="64">
        <f>APH48+APE49</f>
        <v>7.0844155877214141E-2</v>
      </c>
      <c r="API49" s="80">
        <f>API48+APF49</f>
        <v>4.1917884090344693E-2</v>
      </c>
      <c r="APJ49" s="128"/>
      <c r="APK49" s="64">
        <f>APK48+APH49</f>
        <v>7.8150536783205368E-2</v>
      </c>
      <c r="APL49" s="80">
        <f>APL48+API49</f>
        <v>4.382355345670963E-2</v>
      </c>
      <c r="APM49" s="128"/>
      <c r="APN49" s="64">
        <f>APN48+APK49</f>
        <v>7.8150536783205368E-2</v>
      </c>
      <c r="APO49" s="80">
        <f>APO48+APL49</f>
        <v>4.5254851166633296E-2</v>
      </c>
      <c r="APP49" s="128"/>
      <c r="APQ49" s="150"/>
      <c r="APR49" s="150"/>
      <c r="APS49" s="150"/>
      <c r="APT49" s="150"/>
      <c r="APU49" s="64">
        <f>APU48+APN49</f>
        <v>0.10311309294895674</v>
      </c>
      <c r="APV49" s="80">
        <f>APV48+APO49</f>
        <v>5.1013008556268613E-2</v>
      </c>
      <c r="APW49" s="128"/>
      <c r="APX49" s="64">
        <f>APX48+APU49</f>
        <v>0.1106583645787354</v>
      </c>
      <c r="APY49" s="80">
        <f>APY48+APV49</f>
        <v>5.7776293580423202E-2</v>
      </c>
      <c r="APZ49" s="128"/>
      <c r="AQA49" s="15"/>
      <c r="AQB49" s="64">
        <f>AQB48+APX49</f>
        <v>0.12082096620475166</v>
      </c>
      <c r="AQC49" s="80">
        <f>AQC48+APY49</f>
        <v>7.1985014795513849E-2</v>
      </c>
      <c r="AQD49" s="128"/>
      <c r="AQE49" s="64">
        <f>AQE48+AQB49</f>
        <v>0.13104591508000729</v>
      </c>
      <c r="AQF49" s="80">
        <f>AQF48+AQC49</f>
        <v>8.4862677004528209E-2</v>
      </c>
      <c r="AQG49" s="128"/>
      <c r="AQH49" s="64">
        <f>AQH48+AQE49</f>
        <v>0.1413339809236287</v>
      </c>
      <c r="AQI49" s="80">
        <f>AQI48+AQF49</f>
        <v>9.8862677004528207E-2</v>
      </c>
      <c r="AQJ49" s="128"/>
      <c r="AQK49" s="64">
        <f>AQK48+AQH49</f>
        <v>0.15168594779733471</v>
      </c>
      <c r="AQL49" s="80">
        <f>AQL48+AQI49</f>
        <v>0.10940484567922701</v>
      </c>
      <c r="AQM49" s="128"/>
      <c r="AQN49" s="64">
        <f>AQN48+AQK49</f>
        <v>0.16210261446400137</v>
      </c>
      <c r="AQO49" s="80">
        <f>AQO48+AQL49</f>
        <v>0.15367567901256035</v>
      </c>
      <c r="AQP49" s="128"/>
      <c r="AQQ49" s="64">
        <f>AQQ48</f>
        <v>1.0482180293501049E-2</v>
      </c>
      <c r="AQR49" s="80">
        <f>AQR48</f>
        <v>1.5806111696522657E-2</v>
      </c>
      <c r="AQS49" s="128"/>
      <c r="AQT49" s="15"/>
      <c r="AQU49" s="64">
        <f>AQU48+AQQ49</f>
        <v>2.103627000326358E-2</v>
      </c>
      <c r="AQV49" s="80">
        <f>AQV48+AQR49</f>
        <v>3.1248071227939059E-2</v>
      </c>
      <c r="AQW49" s="128"/>
      <c r="AQX49" s="64">
        <f>AQX48+AQU49</f>
        <v>4.259961232132288E-2</v>
      </c>
      <c r="AQY49" s="80">
        <f>AQY48+AQV49</f>
        <v>4.738577967333981E-2</v>
      </c>
      <c r="AQZ49" s="128"/>
      <c r="ARA49" s="64">
        <f>ARA48+AQX49</f>
        <v>6.4409863139207282E-2</v>
      </c>
      <c r="ARB49" s="80">
        <f>ARB48+AQY49</f>
        <v>6.5301089119593883E-2</v>
      </c>
      <c r="ARC49" s="128"/>
      <c r="ARD49" s="64">
        <f>ARD48+ARA49</f>
        <v>7.5320937880069258E-2</v>
      </c>
      <c r="ARE49" s="80">
        <f>ARE48+ARB49</f>
        <v>7.1298908094512101E-2</v>
      </c>
      <c r="ARF49" s="128"/>
      <c r="ARG49" s="64">
        <f>ARG48+ARD49</f>
        <v>8.3517659191544663E-2</v>
      </c>
      <c r="ARH49" s="80">
        <f>ARH48+ARE49</f>
        <v>7.6214254899536676E-2</v>
      </c>
      <c r="ARI49" s="128"/>
      <c r="ARJ49" s="64">
        <f>ARJ48+ARG49</f>
        <v>9.1696503248251321E-2</v>
      </c>
      <c r="ARK49" s="80">
        <f>ARK48+ARH49</f>
        <v>9.0499969185250967E-2</v>
      </c>
      <c r="ARL49" s="128"/>
      <c r="ARM49" s="15"/>
      <c r="ARN49" s="64">
        <f>ARN48+ARJ49</f>
        <v>9.713719965739169E-2</v>
      </c>
      <c r="ARO49" s="80">
        <f>ARO48+ARK49</f>
        <v>9.323969521264823E-2</v>
      </c>
      <c r="ARP49" s="128"/>
      <c r="ARQ49" s="64">
        <f>ARQ48+ARN49</f>
        <v>0.10532497258315589</v>
      </c>
      <c r="ARR49" s="80">
        <f>ARR48+ARO49</f>
        <v>0.11321749765437963</v>
      </c>
      <c r="ARS49" s="128"/>
      <c r="ART49" s="64">
        <f>ART48+ARQ49</f>
        <v>0.11346387654408915</v>
      </c>
      <c r="ARU49" s="80">
        <f>ARU48+ARR49</f>
        <v>0.1288599557549383</v>
      </c>
      <c r="ARV49" s="128"/>
      <c r="ARW49" s="64">
        <f>ARW48+ART49</f>
        <v>0.12162048339563891</v>
      </c>
      <c r="ARX49" s="80">
        <f>ARX48+ARU49</f>
        <v>0.14469705982733649</v>
      </c>
      <c r="ARY49" s="128"/>
      <c r="ARZ49" s="64">
        <f>ARZ48+ARW49</f>
        <v>0.12976822918597025</v>
      </c>
      <c r="ASA49" s="80">
        <f>ASA48+ARX49</f>
        <v>0.15317642670127657</v>
      </c>
      <c r="ASB49" s="128"/>
      <c r="ASC49" s="64">
        <f>ASC48+ARZ49</f>
        <v>0.13791155166154029</v>
      </c>
      <c r="ASD49" s="80">
        <f>ASD48+ASA49</f>
        <v>0.15826692443883314</v>
      </c>
      <c r="ASE49" s="128"/>
      <c r="ASF49" s="15"/>
      <c r="ASG49" s="64">
        <f>ASG48+ASC49</f>
        <v>0.14607259627525085</v>
      </c>
      <c r="ASH49" s="80">
        <f>ASH48+ASD49</f>
        <v>0.16904400895386434</v>
      </c>
      <c r="ASI49" s="128"/>
      <c r="ASJ49" s="64">
        <f>ASJ48+ASG49</f>
        <v>0.15419827341501249</v>
      </c>
      <c r="ASK49" s="80">
        <f>ASK48+ASH49</f>
        <v>0.17015327129440788</v>
      </c>
      <c r="ASL49" s="128"/>
      <c r="ASM49" s="64">
        <f>ASM48+ASJ49</f>
        <v>0.1623063815231206</v>
      </c>
      <c r="ASN49" s="80">
        <f>ASN48+ASK49</f>
        <v>0.18070882684996345</v>
      </c>
      <c r="ASO49" s="128"/>
      <c r="ASP49" s="64">
        <f>ASP48+ASM49</f>
        <v>0.17039699640985198</v>
      </c>
      <c r="ASQ49" s="80">
        <f>ASQ48+ASN49</f>
        <v>0.18291268359927473</v>
      </c>
      <c r="ASR49" s="128"/>
      <c r="ASS49" s="64">
        <f>ASS48+ASP49</f>
        <v>0.17847019339585843</v>
      </c>
      <c r="AST49" s="80">
        <f>AST48+ASQ49</f>
        <v>0.19005554074213188</v>
      </c>
      <c r="ASU49" s="128"/>
      <c r="ASV49" s="64">
        <f>ASV48+ASS49</f>
        <v>0.18652604731637401</v>
      </c>
      <c r="ASW49" s="80">
        <f>ASW48+AST49</f>
        <v>0.19333064991243756</v>
      </c>
      <c r="ASX49" s="128"/>
      <c r="ASY49" s="15"/>
      <c r="ASZ49" s="64">
        <f>ASZ48+ASV49</f>
        <v>0.19459056344540626</v>
      </c>
      <c r="ATA49" s="80">
        <f>ATA48+ASW49</f>
        <v>0.19934486533069889</v>
      </c>
      <c r="ATB49" s="128"/>
      <c r="ATC49" s="64">
        <f>ATC48+ASZ49</f>
        <v>0.20543067184649028</v>
      </c>
      <c r="ATD49" s="80">
        <f>ATD48+ATA49</f>
        <v>0.20812642405737289</v>
      </c>
      <c r="ATE49" s="128"/>
      <c r="ATF49" s="64">
        <f>ATF48+ATC49</f>
        <v>0.21635963359512417</v>
      </c>
      <c r="ATG49" s="80">
        <f>ATG48+ATD49</f>
        <v>0.21807117543858837</v>
      </c>
      <c r="ATH49" s="128"/>
      <c r="ATI49" s="64">
        <f>ATI48+ATF49</f>
        <v>0.22737891734168064</v>
      </c>
      <c r="ATJ49" s="80">
        <f>ATJ48+ATG49</f>
        <v>0.2303069930136718</v>
      </c>
      <c r="ATK49" s="128"/>
      <c r="ATL49" s="64">
        <f>ATL48+ATI49</f>
        <v>0.23848385904073671</v>
      </c>
      <c r="ATM49" s="80">
        <f>ATM48+ATJ49</f>
        <v>0.2303069930136718</v>
      </c>
      <c r="ATN49" s="128"/>
      <c r="ATO49" s="64">
        <f>ATO48+ATL49</f>
        <v>0.24967580084263935</v>
      </c>
      <c r="ATP49" s="80">
        <f>ATP48+ATM49</f>
        <v>0.24204539435520339</v>
      </c>
      <c r="ATQ49" s="128"/>
      <c r="ATR49" s="15"/>
      <c r="ATS49" s="64">
        <f>ATS48</f>
        <v>5.6022408963585435E-3</v>
      </c>
      <c r="ATT49" s="80">
        <f>ATT48</f>
        <v>1.1811023622047244E-2</v>
      </c>
      <c r="ATU49" s="128"/>
      <c r="ATV49" s="64">
        <f>ATV48+ATS49</f>
        <v>1.6895295667674184E-2</v>
      </c>
      <c r="ATW49" s="80">
        <f>ATW48+ATT49</f>
        <v>2.6566982759391171E-2</v>
      </c>
      <c r="ATX49" s="128"/>
      <c r="ATY49" s="64">
        <f>ATY48+ATV49</f>
        <v>2.5408349016141835E-2</v>
      </c>
      <c r="ATZ49" s="80">
        <f>ATZ48+ATW49</f>
        <v>2.9399843949192872E-2</v>
      </c>
      <c r="AUA49" s="128"/>
      <c r="AUB49" s="64">
        <f>AUB48+ATY49</f>
        <v>3.3965108856415654E-2</v>
      </c>
      <c r="AUC49" s="80">
        <f>AUC48+ATZ49</f>
        <v>3.1091891326519436E-2</v>
      </c>
      <c r="AUD49" s="128"/>
      <c r="AUE49" s="64">
        <f>AUE48+AUB49</f>
        <v>4.2541438187461963E-2</v>
      </c>
      <c r="AUF49" s="80">
        <f>AUF48+AUC49</f>
        <v>4.5328793376633328E-2</v>
      </c>
      <c r="AUG49" s="128"/>
      <c r="AUH49" s="64">
        <f>AUH48+AUE49</f>
        <v>5.1152230380343708E-2</v>
      </c>
      <c r="AUI49" s="80">
        <f>AUI48+AUF49</f>
        <v>4.9303807573112604E-2</v>
      </c>
      <c r="AUJ49" s="128"/>
      <c r="AUK49" s="15"/>
      <c r="AUL49" s="64">
        <f>AUL48+AUH49</f>
        <v>5.9694371610412043E-2</v>
      </c>
      <c r="AUM49" s="80">
        <f>AUM48+AUI49</f>
        <v>5.9571919381441185E-2</v>
      </c>
      <c r="AUN49" s="128"/>
      <c r="AUO49" s="64">
        <f>AUO48+AUL49</f>
        <v>6.8270700941458359E-2</v>
      </c>
      <c r="AUP49" s="80">
        <f>AUP48+AUM49</f>
        <v>6.816790792012313E-2</v>
      </c>
      <c r="AUQ49" s="128"/>
      <c r="AUR49" s="64">
        <f>AUR48+AUO49</f>
        <v>7.6881493134340104E-2</v>
      </c>
      <c r="AUS49" s="80">
        <f>AUS48+AUP49</f>
        <v>7.9112608380952618E-2</v>
      </c>
      <c r="AUT49" s="128"/>
      <c r="AUU49" s="64">
        <f>AUU48+AUR49</f>
        <v>8.5507140057859365E-2</v>
      </c>
      <c r="AUV49" s="80">
        <f>AUV48+AUS49</f>
        <v>9.1881035542879491E-2</v>
      </c>
      <c r="AUW49" s="128"/>
      <c r="AUX49" s="64">
        <f>AUX48+AUU49</f>
        <v>9.4112992037205315E-2</v>
      </c>
      <c r="AUY49" s="80">
        <f>AUY48+AUV49</f>
        <v>0.10061720327729999</v>
      </c>
      <c r="AUZ49" s="128"/>
      <c r="AVA49" s="64">
        <f>AVA48+AUX49</f>
        <v>0.10272873011876764</v>
      </c>
      <c r="AVB49" s="80">
        <f>AVB48+AUY49</f>
        <v>0.10585280537154083</v>
      </c>
      <c r="AVC49" s="128"/>
      <c r="AVD49" s="15"/>
      <c r="AVE49" s="64">
        <f>AVE48+AVA49</f>
        <v>0.11133458209811359</v>
      </c>
      <c r="AVF49" s="80">
        <f>AVF48+AVB49</f>
        <v>0.11341534172988871</v>
      </c>
      <c r="AVG49" s="128"/>
      <c r="AVH49" s="64">
        <f>AVH48+AVE49</f>
        <v>0.11993057063679553</v>
      </c>
      <c r="AVI49" s="80">
        <f>AVI48+AVF49</f>
        <v>0.12158813799375327</v>
      </c>
      <c r="AVJ49" s="128"/>
      <c r="AVK49" s="64">
        <f>AVK48+AVH49</f>
        <v>0.12851671831853567</v>
      </c>
      <c r="AVL49" s="80">
        <f>AVL48+AVI49</f>
        <v>0.1239042931761505</v>
      </c>
      <c r="AVM49" s="128"/>
      <c r="AVN49" s="64">
        <f>AVN48+AVK49</f>
        <v>0.13704914152672679</v>
      </c>
      <c r="AVO49" s="80">
        <f>AVO48+AVL49</f>
        <v>0.12619000746186479</v>
      </c>
      <c r="AVP49" s="128"/>
      <c r="AVQ49" s="64">
        <f>AVQ48+AVN49</f>
        <v>0.14557186879945405</v>
      </c>
      <c r="AVR49" s="80">
        <f>AVR48+AVO49</f>
        <v>0.12960686395389212</v>
      </c>
      <c r="AVS49" s="128"/>
      <c r="AVT49" s="64">
        <f>AVT48+AVQ49</f>
        <v>0.15410429200764517</v>
      </c>
      <c r="AVU49" s="80">
        <f>AVU48+AVR49</f>
        <v>0.13301015380074407</v>
      </c>
      <c r="AVV49" s="128"/>
      <c r="AVW49" s="15"/>
      <c r="AVX49" s="64">
        <f>AVX48+AVT49</f>
        <v>0.16266105184791899</v>
      </c>
      <c r="AVY49" s="80">
        <f>AVY48+AVU49</f>
        <v>0.13583660942539078</v>
      </c>
      <c r="AVZ49" s="128"/>
      <c r="AWA49" s="64">
        <f>AWA48+AVX49</f>
        <v>0.17117893941180315</v>
      </c>
      <c r="AWB49" s="80">
        <f>AWB48+AVY49</f>
        <v>0.13978027139722177</v>
      </c>
      <c r="AWC49" s="128"/>
      <c r="AWD49" s="64">
        <f>AWD48+AWA49</f>
        <v>0.17967271064623125</v>
      </c>
      <c r="AWE49" s="80">
        <f>AWE48+AWB49</f>
        <v>0.14371506622577712</v>
      </c>
      <c r="AWF49" s="128"/>
      <c r="AWG49" s="64">
        <f>AWG48+AWD49</f>
        <v>0.18817129421563636</v>
      </c>
      <c r="AWH49" s="80">
        <f>AWH48+AWE49</f>
        <v>0.14595596258432053</v>
      </c>
      <c r="AWI49" s="128"/>
      <c r="AWJ49" s="110"/>
      <c r="AWK49" s="110"/>
      <c r="AWL49" s="15"/>
      <c r="AWM49" s="110"/>
      <c r="AWN49" s="110"/>
      <c r="AWO49" s="110"/>
      <c r="AWP49" s="110"/>
      <c r="AWQ49" s="110"/>
      <c r="AWR49" s="110"/>
      <c r="AWS49" s="15"/>
      <c r="AWT49" s="110"/>
      <c r="AWU49" s="110"/>
      <c r="AWV49" s="110"/>
      <c r="AWW49" s="110"/>
      <c r="AWX49" s="110"/>
      <c r="AWY49" s="110"/>
      <c r="AWZ49" s="15"/>
      <c r="AXA49" s="110"/>
      <c r="AXB49" s="110"/>
      <c r="AXC49" s="110"/>
      <c r="AXD49" s="110"/>
      <c r="AXE49" s="110"/>
      <c r="AXF49" s="110"/>
      <c r="AXG49" s="15"/>
      <c r="AXH49" s="110"/>
      <c r="AXI49" s="110"/>
      <c r="AXJ49" s="110"/>
      <c r="AXK49" s="110"/>
      <c r="AXL49" s="110"/>
      <c r="AXM49" s="110"/>
      <c r="AXN49" s="15"/>
      <c r="AXO49" s="110"/>
      <c r="AXP49" s="110"/>
      <c r="AXQ49" s="110"/>
      <c r="AXR49" s="110"/>
      <c r="AXS49" s="110"/>
      <c r="AXT49" s="110"/>
      <c r="AXU49" s="15"/>
      <c r="AXV49" s="110"/>
      <c r="AXW49" s="110"/>
      <c r="AXX49" s="110"/>
      <c r="AXY49" s="110"/>
      <c r="AXZ49" s="110"/>
      <c r="AYA49" s="110"/>
      <c r="AYB49" s="15"/>
      <c r="AYC49" s="110"/>
      <c r="AYD49" s="110"/>
      <c r="AYE49" s="110"/>
      <c r="AYF49" s="110"/>
      <c r="AYG49" s="110"/>
      <c r="AYH49" s="110"/>
      <c r="AYI49" s="15"/>
      <c r="AYJ49" s="110"/>
      <c r="AYK49" s="110"/>
      <c r="AYL49" s="110"/>
      <c r="AYM49" s="110"/>
      <c r="AYN49" s="110"/>
      <c r="AYO49" s="110"/>
      <c r="AYP49" s="15"/>
      <c r="AYQ49" s="110"/>
      <c r="AYR49" s="110"/>
      <c r="AYS49" s="110"/>
      <c r="AYT49" s="110"/>
      <c r="AYU49" s="110"/>
      <c r="AYV49" s="110"/>
      <c r="AYW49" s="15"/>
      <c r="AYX49" s="110"/>
      <c r="AYY49" s="110"/>
      <c r="AYZ49" s="110"/>
      <c r="AZA49" s="110"/>
      <c r="AZB49" s="110"/>
      <c r="AZC49" s="110"/>
      <c r="AZD49" s="15"/>
      <c r="AZE49" s="110"/>
      <c r="AZF49" s="110"/>
      <c r="AZG49" s="110"/>
      <c r="AZH49" s="110"/>
      <c r="AZI49" s="110"/>
      <c r="AZJ49" s="110"/>
      <c r="AZK49" s="15"/>
      <c r="AZL49" s="110"/>
      <c r="AZM49" s="110"/>
      <c r="AZN49" s="110"/>
      <c r="AZO49" s="110"/>
      <c r="AZP49" s="110"/>
      <c r="AZQ49" s="110"/>
      <c r="AZR49" s="15"/>
      <c r="AZS49" s="110"/>
      <c r="AZT49" s="110"/>
      <c r="AZU49" s="110"/>
      <c r="AZV49" s="110"/>
      <c r="AZW49" s="110"/>
      <c r="AZX49" s="110"/>
      <c r="AZY49" s="15"/>
      <c r="AZZ49" s="110"/>
      <c r="BAA49" s="110"/>
      <c r="BAB49" s="110"/>
      <c r="BAC49" s="110"/>
      <c r="BAD49" s="110"/>
      <c r="BAE49" s="110"/>
      <c r="BAF49" s="15"/>
      <c r="BAG49" s="110"/>
      <c r="BAH49" s="110"/>
      <c r="BAI49" s="110"/>
      <c r="BAJ49" s="110"/>
      <c r="BAK49" s="110"/>
      <c r="BAL49" s="110"/>
      <c r="BAM49" s="15"/>
      <c r="BAN49" s="110"/>
      <c r="BAO49" s="110"/>
      <c r="BAP49" s="110"/>
      <c r="BAQ49" s="110"/>
      <c r="BAR49" s="110"/>
      <c r="BAS49" s="110"/>
      <c r="BAT49" s="15"/>
    </row>
    <row r="50" spans="1:1398">
      <c r="A50" t="s">
        <v>911</v>
      </c>
      <c r="B50" t="s">
        <v>913</v>
      </c>
      <c r="D50" s="10" t="s">
        <v>81</v>
      </c>
      <c r="E50" s="7"/>
      <c r="F50" s="7"/>
      <c r="G50" s="54"/>
      <c r="H50" s="7"/>
      <c r="I50" s="14"/>
      <c r="J50" s="7"/>
      <c r="K50" s="54"/>
      <c r="L50" s="7"/>
      <c r="M50" s="7"/>
      <c r="N50" s="54"/>
      <c r="O50" s="7"/>
      <c r="P50" s="7"/>
      <c r="Q50" s="54"/>
      <c r="R50" s="7"/>
      <c r="S50" s="7"/>
      <c r="T50" s="54"/>
      <c r="U50" s="7"/>
      <c r="V50" s="7"/>
      <c r="W50" s="54"/>
      <c r="X50" s="7"/>
      <c r="Y50" s="7"/>
      <c r="Z50" s="54"/>
      <c r="AA50" s="7"/>
      <c r="AB50" s="14"/>
      <c r="AC50" s="7"/>
      <c r="AD50" s="54"/>
      <c r="AE50" s="7"/>
      <c r="AF50" s="7"/>
      <c r="AG50" s="54"/>
      <c r="AH50" s="7"/>
      <c r="AI50" s="7"/>
      <c r="AJ50" s="54"/>
      <c r="AK50" s="7"/>
      <c r="AL50" s="7"/>
      <c r="AM50" s="54"/>
      <c r="AN50" s="7"/>
      <c r="AO50" s="7"/>
      <c r="AP50" s="54"/>
      <c r="AQ50" s="7"/>
      <c r="AR50" s="7"/>
      <c r="AS50" s="54"/>
      <c r="AT50" s="7"/>
      <c r="AU50" s="14"/>
      <c r="AV50" s="7"/>
      <c r="AW50" s="54"/>
      <c r="AX50" s="7"/>
      <c r="AY50" s="7"/>
      <c r="AZ50" s="54"/>
      <c r="BA50" s="7"/>
      <c r="BB50" s="7"/>
      <c r="BC50" s="54"/>
      <c r="BD50" s="7"/>
      <c r="BE50" s="7"/>
      <c r="BF50" s="54"/>
      <c r="BG50" s="7"/>
      <c r="BH50" s="7"/>
      <c r="BI50" s="54"/>
      <c r="BJ50" s="7"/>
      <c r="BK50" s="7"/>
      <c r="BL50" s="54"/>
      <c r="BM50" s="7"/>
      <c r="BN50" s="14"/>
      <c r="BO50" s="7"/>
      <c r="BP50" s="54"/>
      <c r="BQ50" s="7"/>
      <c r="BR50" s="7"/>
      <c r="BS50" s="54"/>
      <c r="BT50" s="7"/>
      <c r="BU50" s="7"/>
      <c r="BV50" s="54"/>
      <c r="BW50" s="7"/>
      <c r="BX50" s="7"/>
      <c r="BY50" s="54"/>
      <c r="BZ50" s="7"/>
      <c r="CA50" s="7"/>
      <c r="CB50" s="54"/>
      <c r="CC50" s="7"/>
      <c r="CD50" s="7"/>
      <c r="CE50" s="54"/>
      <c r="CF50" s="7"/>
      <c r="CG50" s="14"/>
      <c r="CH50" s="14"/>
      <c r="CI50" s="7"/>
      <c r="CJ50" s="54"/>
      <c r="CK50" s="7"/>
      <c r="CL50" s="14"/>
      <c r="CM50" s="7"/>
      <c r="CN50" s="54"/>
      <c r="CO50" s="7"/>
      <c r="CP50" s="7"/>
      <c r="CQ50" s="54"/>
      <c r="CR50" s="7"/>
      <c r="CS50" s="7"/>
      <c r="CT50" s="54"/>
      <c r="CU50" s="7"/>
      <c r="CV50" s="14"/>
      <c r="CW50" s="7"/>
      <c r="CX50" s="54"/>
      <c r="CY50" s="7"/>
      <c r="CZ50" s="7"/>
      <c r="DA50" s="54"/>
      <c r="DB50" s="7"/>
      <c r="DC50" s="7"/>
      <c r="DD50" s="54"/>
      <c r="DE50" s="7"/>
      <c r="DF50" s="7"/>
      <c r="DG50" s="54"/>
      <c r="DH50" s="7"/>
      <c r="DI50" s="7"/>
      <c r="DJ50" s="54"/>
      <c r="DK50" s="7"/>
      <c r="DL50" s="14"/>
      <c r="DM50" s="14"/>
      <c r="DN50" s="7"/>
      <c r="DO50" s="54"/>
      <c r="DP50" s="7"/>
      <c r="DQ50" s="7"/>
      <c r="DR50" s="54"/>
      <c r="DS50" s="7"/>
      <c r="DT50" s="7"/>
      <c r="DU50" s="54"/>
      <c r="DV50" s="7"/>
      <c r="DW50" s="7"/>
      <c r="DX50" s="54"/>
      <c r="DY50" s="7"/>
      <c r="DZ50" s="7"/>
      <c r="EA50" s="54"/>
      <c r="EB50" s="7"/>
      <c r="EC50" s="7"/>
      <c r="ED50" s="54"/>
      <c r="EE50" s="7"/>
      <c r="EF50" s="14"/>
      <c r="EG50" s="7"/>
      <c r="EH50" s="54"/>
      <c r="EI50" s="7"/>
      <c r="EJ50" s="7"/>
      <c r="EK50" s="54"/>
      <c r="EL50" s="7"/>
      <c r="EM50" s="7"/>
      <c r="EN50" s="54"/>
      <c r="EO50" s="7"/>
      <c r="EP50" s="7"/>
      <c r="EQ50" s="54"/>
      <c r="ER50" s="7"/>
      <c r="ES50" s="7"/>
      <c r="ET50" s="54"/>
      <c r="EU50" s="7"/>
      <c r="EV50" s="7"/>
      <c r="EW50" s="54"/>
      <c r="EX50" s="7"/>
      <c r="EY50" s="7"/>
      <c r="EZ50" s="54"/>
      <c r="FA50" s="7"/>
      <c r="FB50" s="7"/>
      <c r="FC50" s="54"/>
      <c r="FD50" s="7"/>
      <c r="FE50" s="7"/>
      <c r="FF50" s="54"/>
      <c r="FG50" s="7"/>
      <c r="FH50" s="7"/>
      <c r="FI50" s="54"/>
      <c r="FJ50" s="7"/>
      <c r="FK50" s="14"/>
      <c r="FL50" s="14"/>
      <c r="FM50" s="14"/>
      <c r="FN50" s="14"/>
      <c r="FO50" s="7"/>
      <c r="FP50" s="54"/>
      <c r="FQ50" s="7"/>
      <c r="FR50" s="7"/>
      <c r="FS50" s="54"/>
      <c r="FT50" s="7"/>
      <c r="FU50" s="7"/>
      <c r="FV50" s="54"/>
      <c r="FW50" s="7"/>
      <c r="FX50" s="14"/>
      <c r="FY50" s="7"/>
      <c r="FZ50" s="54"/>
      <c r="GA50" s="7"/>
      <c r="GB50" s="7"/>
      <c r="GC50" s="54"/>
      <c r="GD50" s="7"/>
      <c r="GE50" s="14"/>
      <c r="GF50" s="7"/>
      <c r="GG50" s="54"/>
      <c r="GH50" s="7"/>
      <c r="GI50" s="7"/>
      <c r="GJ50" s="54"/>
      <c r="GK50" s="7"/>
      <c r="GL50" s="7"/>
      <c r="GM50" s="54"/>
      <c r="GN50" s="7"/>
      <c r="GO50" s="7"/>
      <c r="GP50" s="54"/>
      <c r="GQ50" s="7"/>
      <c r="GR50" s="7"/>
      <c r="GS50" s="54"/>
      <c r="GT50" s="7"/>
      <c r="GU50" s="7"/>
      <c r="GV50" s="54"/>
      <c r="GW50" s="7"/>
      <c r="GX50" s="14"/>
      <c r="GY50" s="7"/>
      <c r="GZ50" s="54"/>
      <c r="HA50" s="7"/>
      <c r="HB50" s="7"/>
      <c r="HC50" s="54"/>
      <c r="HD50" s="7"/>
      <c r="HE50" s="7"/>
      <c r="HF50" s="54"/>
      <c r="HG50" s="7"/>
      <c r="HH50" s="7"/>
      <c r="HI50" s="54"/>
      <c r="HJ50" s="7"/>
      <c r="HK50" s="7"/>
      <c r="HL50" s="54"/>
      <c r="HM50" s="7"/>
      <c r="HN50" s="7"/>
      <c r="HO50" s="54"/>
      <c r="HP50" s="7"/>
      <c r="HQ50" s="14"/>
      <c r="HR50" s="7"/>
      <c r="HS50" s="54"/>
      <c r="HT50" s="7"/>
      <c r="HU50" s="7"/>
      <c r="HV50" s="54"/>
      <c r="HW50" s="7"/>
      <c r="HX50" s="7"/>
      <c r="HY50" s="54"/>
      <c r="HZ50" s="7"/>
      <c r="IA50" s="7"/>
      <c r="IB50" s="54"/>
      <c r="IC50" s="7"/>
      <c r="ID50" s="7"/>
      <c r="IE50" s="54"/>
      <c r="IF50" s="7"/>
      <c r="IG50" s="7"/>
      <c r="IH50" s="54"/>
      <c r="II50" s="7"/>
      <c r="IJ50" s="14"/>
      <c r="IK50" s="7"/>
      <c r="IL50" s="54"/>
      <c r="IM50" s="7"/>
      <c r="IN50" s="7"/>
      <c r="IO50" s="54"/>
      <c r="IP50" s="7"/>
      <c r="IQ50" s="7"/>
      <c r="IR50" s="54"/>
      <c r="IS50" s="7"/>
      <c r="IT50" s="7"/>
      <c r="IU50" s="54"/>
      <c r="IV50" s="7"/>
      <c r="IW50" s="7"/>
      <c r="IX50" s="54"/>
      <c r="IY50" s="7"/>
      <c r="IZ50" s="7"/>
      <c r="JA50" s="54"/>
      <c r="JB50" s="7"/>
      <c r="JC50" s="14"/>
      <c r="JD50" s="7"/>
      <c r="JE50" s="54"/>
      <c r="JF50" s="7"/>
      <c r="JG50" s="7"/>
      <c r="JH50" s="54"/>
      <c r="JI50" s="7"/>
      <c r="JJ50" s="7"/>
      <c r="JK50" s="54"/>
      <c r="JL50" s="7"/>
      <c r="JM50" s="7"/>
      <c r="JN50" s="54"/>
      <c r="JO50" s="7"/>
      <c r="JP50" s="7"/>
      <c r="JQ50" s="54"/>
      <c r="JR50" s="7"/>
      <c r="JS50" s="7"/>
      <c r="JT50" s="54"/>
      <c r="JU50" s="7"/>
      <c r="JV50" s="14"/>
      <c r="JW50" s="7"/>
      <c r="JX50" s="54"/>
      <c r="JY50" s="7"/>
      <c r="JZ50" s="7"/>
      <c r="KA50" s="54"/>
      <c r="KB50" s="7"/>
      <c r="KC50" s="7"/>
      <c r="KD50" s="54"/>
      <c r="KE50" s="7"/>
      <c r="KF50" s="7"/>
      <c r="KG50" s="54"/>
      <c r="KH50" s="7"/>
      <c r="KI50" s="7"/>
      <c r="KJ50" s="54"/>
      <c r="KK50" s="7"/>
      <c r="KL50" s="7"/>
      <c r="KM50" s="54"/>
      <c r="KN50" s="7"/>
      <c r="KO50" s="14"/>
      <c r="KP50" s="7"/>
      <c r="KQ50" s="54"/>
      <c r="KR50" s="7"/>
      <c r="KS50" s="7"/>
      <c r="KT50" s="54"/>
      <c r="KU50" s="7"/>
      <c r="KV50" s="7"/>
      <c r="KW50" s="54"/>
      <c r="KX50" s="7"/>
      <c r="KY50" s="7"/>
      <c r="KZ50" s="54"/>
      <c r="LA50" s="7"/>
      <c r="LB50" s="7"/>
      <c r="LC50" s="54"/>
      <c r="LD50" s="7"/>
      <c r="LE50" s="7"/>
      <c r="LF50" s="54"/>
      <c r="LG50" s="7"/>
      <c r="LH50" s="7"/>
      <c r="LI50" s="14"/>
      <c r="LJ50" s="7"/>
      <c r="LK50" s="7"/>
      <c r="LL50" s="54"/>
      <c r="LM50" s="7"/>
      <c r="LN50" s="14"/>
      <c r="LO50" s="14"/>
      <c r="LP50" s="14"/>
      <c r="LQ50" s="14"/>
      <c r="LR50" s="14"/>
      <c r="LS50" s="14"/>
      <c r="LT50" s="7"/>
      <c r="LU50" s="54"/>
      <c r="LV50" s="7"/>
      <c r="LW50" s="7"/>
      <c r="LX50" s="54"/>
      <c r="LY50" s="7"/>
      <c r="LZ50" s="7"/>
      <c r="MA50" s="54"/>
      <c r="MB50" s="7"/>
      <c r="MC50" s="7"/>
      <c r="MD50" s="54"/>
      <c r="ME50" s="7"/>
      <c r="MF50" s="7"/>
      <c r="MG50" s="54"/>
      <c r="MH50" s="7"/>
      <c r="MI50" s="7"/>
      <c r="MJ50" s="54"/>
      <c r="MK50" s="7"/>
      <c r="ML50" s="14"/>
      <c r="MM50" s="7"/>
      <c r="MN50" s="54"/>
      <c r="MO50" s="7"/>
      <c r="MP50" s="7"/>
      <c r="MQ50" s="54"/>
      <c r="MR50" s="7"/>
      <c r="MS50" s="7"/>
      <c r="MT50" s="54"/>
      <c r="MU50" s="7"/>
      <c r="MV50" s="7"/>
      <c r="MW50" s="54"/>
      <c r="MX50" s="7"/>
      <c r="MY50" s="7"/>
      <c r="MZ50" s="54"/>
      <c r="NA50" s="7"/>
      <c r="NB50" s="7"/>
      <c r="NC50" s="54"/>
      <c r="ND50" s="7"/>
      <c r="NE50" s="14"/>
      <c r="NF50" s="7"/>
      <c r="NG50" s="54"/>
      <c r="NH50" s="7"/>
      <c r="NI50" s="7"/>
      <c r="NJ50" s="54"/>
      <c r="NK50" s="7"/>
      <c r="NL50" s="7"/>
      <c r="NM50" s="54"/>
      <c r="NN50" s="7"/>
      <c r="NO50" s="7"/>
      <c r="NP50" s="54"/>
      <c r="NQ50" s="7"/>
      <c r="NR50" s="7"/>
      <c r="NS50" s="54"/>
      <c r="NT50" s="7"/>
      <c r="NU50" s="7"/>
      <c r="NV50" s="54"/>
      <c r="NW50" s="7"/>
      <c r="NX50" s="14"/>
      <c r="NY50" s="7"/>
      <c r="NZ50" s="54"/>
      <c r="OA50" s="7"/>
      <c r="OB50" s="7"/>
      <c r="OC50" s="54"/>
      <c r="OD50" s="7"/>
      <c r="OE50" s="7"/>
      <c r="OF50" s="54"/>
      <c r="OG50" s="7"/>
      <c r="OH50" s="7"/>
      <c r="OI50" s="54"/>
      <c r="OJ50" s="7"/>
      <c r="OK50" s="7"/>
      <c r="OL50" s="54"/>
      <c r="OM50" s="7"/>
      <c r="ON50" s="7"/>
      <c r="OO50" s="54"/>
      <c r="OP50" s="7"/>
      <c r="OQ50" s="14"/>
      <c r="OR50" s="7"/>
      <c r="OS50" s="54"/>
      <c r="OT50" s="7"/>
      <c r="OU50" s="7"/>
      <c r="OV50" s="54"/>
      <c r="OW50" s="7"/>
      <c r="OX50" s="7"/>
      <c r="OY50" s="54"/>
      <c r="OZ50" s="7"/>
      <c r="PA50" s="7"/>
      <c r="PB50" s="54"/>
      <c r="PC50" s="7"/>
      <c r="PD50" s="7"/>
      <c r="PE50" s="54"/>
      <c r="PF50" s="7"/>
      <c r="PG50" s="7"/>
      <c r="PH50" s="54"/>
      <c r="PI50" s="7"/>
      <c r="PJ50" s="14"/>
      <c r="PK50" s="7"/>
      <c r="PL50" s="54"/>
      <c r="PM50" s="7"/>
      <c r="PN50" s="7"/>
      <c r="PO50" s="54"/>
      <c r="PP50" s="7"/>
      <c r="PQ50" s="7"/>
      <c r="PR50" s="54"/>
      <c r="PS50" s="7"/>
      <c r="PT50" s="7"/>
      <c r="PU50" s="54"/>
      <c r="PV50" s="7"/>
      <c r="PW50" s="7"/>
      <c r="PX50" s="54"/>
      <c r="PY50" s="7"/>
      <c r="PZ50" s="7"/>
      <c r="QA50" s="54"/>
      <c r="QB50" s="7"/>
      <c r="QC50" s="14"/>
      <c r="QD50" s="7"/>
      <c r="QE50" s="54"/>
      <c r="QF50" s="7"/>
      <c r="QG50" s="7"/>
      <c r="QH50" s="54"/>
      <c r="QI50" s="7"/>
      <c r="QJ50" s="7"/>
      <c r="QK50" s="54"/>
      <c r="QL50" s="7"/>
      <c r="QM50" s="7"/>
      <c r="QN50" s="54"/>
      <c r="QO50" s="7"/>
      <c r="QP50" s="7"/>
      <c r="QQ50" s="54"/>
      <c r="QR50" s="7"/>
      <c r="QS50" s="7"/>
      <c r="QT50" s="54"/>
      <c r="QU50" s="7"/>
      <c r="QV50" s="14"/>
      <c r="QW50" s="7"/>
      <c r="QX50" s="54"/>
      <c r="QY50" s="7"/>
      <c r="QZ50" s="7"/>
      <c r="RA50" s="54"/>
      <c r="RB50" s="7"/>
      <c r="RC50" s="14"/>
      <c r="RD50" s="7"/>
      <c r="RE50" s="54"/>
      <c r="RF50" s="7"/>
      <c r="RG50" s="7"/>
      <c r="RH50" s="54"/>
      <c r="RI50" s="7"/>
      <c r="RJ50" s="7"/>
      <c r="RK50" s="54"/>
      <c r="RL50" s="7"/>
      <c r="RM50" s="14"/>
      <c r="RN50" s="7"/>
      <c r="RO50" s="54"/>
      <c r="RP50" s="7"/>
      <c r="RQ50" s="7"/>
      <c r="RR50" s="54"/>
      <c r="RS50" s="7"/>
      <c r="RT50" s="7"/>
      <c r="RU50" s="54"/>
      <c r="RV50" s="7"/>
      <c r="RW50" s="7"/>
      <c r="RX50" s="54"/>
      <c r="RY50" s="7"/>
      <c r="RZ50" s="7"/>
      <c r="SA50" s="54"/>
      <c r="SB50" s="7"/>
      <c r="SC50" s="7"/>
      <c r="SD50" s="54"/>
      <c r="SE50" s="7"/>
      <c r="SF50" s="7"/>
      <c r="SG50" s="54"/>
      <c r="SH50" s="7"/>
      <c r="SI50" s="7"/>
      <c r="SJ50" s="54"/>
      <c r="SK50" s="7"/>
      <c r="SL50" s="7"/>
      <c r="SM50" s="54"/>
      <c r="SN50" s="7"/>
      <c r="SO50" s="7"/>
      <c r="SP50" s="54"/>
      <c r="SQ50" s="7"/>
      <c r="SR50" s="14"/>
      <c r="SS50" s="14"/>
      <c r="ST50" s="7"/>
      <c r="SU50" s="54"/>
      <c r="SV50" s="7"/>
      <c r="SW50" s="7"/>
      <c r="SX50" s="54"/>
      <c r="SY50" s="7"/>
      <c r="SZ50" s="7"/>
      <c r="TA50" s="54"/>
      <c r="TB50" s="7"/>
      <c r="TC50" s="7"/>
      <c r="TD50" s="54"/>
      <c r="TE50" s="7"/>
      <c r="TF50" s="7"/>
      <c r="TG50" s="54"/>
      <c r="TH50" s="7"/>
      <c r="TI50" s="7"/>
      <c r="TJ50" s="54"/>
      <c r="TK50" s="7"/>
      <c r="TL50" s="7"/>
      <c r="TM50" s="54"/>
      <c r="TN50" s="7"/>
      <c r="TO50" s="7"/>
      <c r="TP50" s="54"/>
      <c r="TQ50" s="7"/>
      <c r="TR50" s="14"/>
      <c r="TS50" s="7"/>
      <c r="TT50" s="54"/>
      <c r="TU50" s="7"/>
      <c r="TV50" s="7"/>
      <c r="TW50" s="54"/>
      <c r="TX50" s="7"/>
      <c r="TY50" s="7"/>
      <c r="TZ50" s="54"/>
      <c r="UA50" s="7"/>
      <c r="UB50" s="7"/>
      <c r="UC50" s="54"/>
      <c r="UD50" s="7"/>
      <c r="UE50" s="7"/>
      <c r="UF50" s="54"/>
      <c r="UG50" s="7"/>
      <c r="UH50" s="7"/>
      <c r="UI50" s="54"/>
      <c r="UJ50" s="7"/>
      <c r="UK50" s="14"/>
      <c r="UL50" s="14"/>
      <c r="UM50" s="7"/>
      <c r="UN50" s="54"/>
      <c r="UO50" s="7"/>
      <c r="UP50" s="7"/>
      <c r="UQ50" s="54"/>
      <c r="UR50" s="7"/>
      <c r="US50" s="7"/>
      <c r="UT50" s="54"/>
      <c r="UU50" s="7"/>
      <c r="UV50" s="7"/>
      <c r="UW50" s="54"/>
      <c r="UX50" s="7"/>
      <c r="UY50" s="7"/>
      <c r="UZ50" s="54"/>
      <c r="VA50" s="7"/>
      <c r="VB50" s="14"/>
      <c r="VC50" s="7"/>
      <c r="VD50" s="54"/>
      <c r="VE50" s="7"/>
      <c r="VF50" s="7"/>
      <c r="VG50" s="54"/>
      <c r="VH50" s="7"/>
      <c r="VI50" s="7"/>
      <c r="VJ50" s="54"/>
      <c r="VK50" s="7"/>
      <c r="VL50" s="7"/>
      <c r="VM50" s="54"/>
      <c r="VN50" s="7"/>
      <c r="VO50" s="7"/>
      <c r="VP50" s="54"/>
      <c r="VQ50" s="7"/>
      <c r="VR50" s="7"/>
      <c r="VS50" s="54"/>
      <c r="VT50" s="7"/>
      <c r="VU50" s="14"/>
      <c r="VV50" s="14"/>
      <c r="VW50" s="7"/>
      <c r="VX50" s="54"/>
      <c r="VY50" s="7"/>
      <c r="VZ50" s="7"/>
      <c r="WA50" s="54"/>
      <c r="WB50" s="7"/>
      <c r="WC50" s="7"/>
      <c r="WD50" s="54"/>
      <c r="WE50" s="7"/>
      <c r="WF50" s="7"/>
      <c r="WG50" s="54"/>
      <c r="WH50" s="7"/>
      <c r="WI50" s="7"/>
      <c r="WJ50" s="54"/>
      <c r="WK50" s="7"/>
      <c r="WL50" s="7"/>
      <c r="WM50" s="14"/>
      <c r="WN50" s="7"/>
      <c r="WO50" s="7"/>
      <c r="WP50" s="54"/>
      <c r="WQ50" s="7"/>
      <c r="WR50" s="7"/>
      <c r="WS50" s="54"/>
      <c r="WT50" s="7"/>
      <c r="WU50" s="7"/>
      <c r="WV50" s="54"/>
      <c r="WW50" s="7"/>
      <c r="WX50" s="7"/>
      <c r="WY50" s="54"/>
      <c r="WZ50" s="7"/>
      <c r="XA50" s="7"/>
      <c r="XB50" s="54"/>
      <c r="XC50" s="7"/>
      <c r="XD50" s="7"/>
      <c r="XE50" s="54"/>
      <c r="XF50" s="7"/>
      <c r="XG50" s="14"/>
      <c r="XH50" s="7"/>
      <c r="XI50" s="54"/>
      <c r="XJ50" s="7"/>
      <c r="XK50" s="7"/>
      <c r="XL50" s="54"/>
      <c r="XM50" s="7"/>
      <c r="XN50" s="7"/>
      <c r="XO50" s="54"/>
      <c r="XP50" s="7"/>
      <c r="XQ50" s="7"/>
      <c r="XR50" s="54"/>
      <c r="XS50" s="7"/>
      <c r="XT50" s="7"/>
      <c r="XU50" s="54"/>
      <c r="XV50" s="7"/>
      <c r="XW50" s="7"/>
      <c r="XX50" s="54"/>
      <c r="XY50" s="7"/>
      <c r="XZ50" s="7"/>
      <c r="YA50" s="14"/>
      <c r="YB50" s="7"/>
      <c r="YC50" s="7"/>
      <c r="YD50" s="54"/>
      <c r="YE50" s="7"/>
      <c r="YF50" s="7"/>
      <c r="YG50" s="54"/>
      <c r="YH50" s="7"/>
      <c r="YI50" s="7"/>
      <c r="YJ50" s="54"/>
      <c r="YK50" s="7"/>
      <c r="YL50" s="7"/>
      <c r="YM50" s="54"/>
      <c r="YN50" s="7"/>
      <c r="YO50" s="7"/>
      <c r="YP50" s="54"/>
      <c r="YQ50" s="7"/>
      <c r="YR50" s="7"/>
      <c r="YS50" s="54"/>
      <c r="YT50" s="7"/>
      <c r="YU50" s="14"/>
      <c r="YV50" s="7"/>
      <c r="YW50" s="54"/>
      <c r="YX50" s="7"/>
      <c r="YY50" s="7"/>
      <c r="YZ50" s="54"/>
      <c r="ZA50" s="7"/>
      <c r="ZB50" s="7"/>
      <c r="ZC50" s="54"/>
      <c r="ZD50" s="7"/>
      <c r="ZE50" s="7"/>
      <c r="ZF50" s="54"/>
      <c r="ZG50" s="7"/>
      <c r="ZH50" s="7"/>
      <c r="ZI50" s="54"/>
      <c r="ZJ50" s="7"/>
      <c r="ZK50" s="7"/>
      <c r="ZL50" s="54"/>
      <c r="ZM50" s="7"/>
      <c r="ZN50" s="7"/>
      <c r="ZO50" s="14"/>
      <c r="ZP50" s="7"/>
      <c r="ZQ50" s="7"/>
      <c r="ZR50" s="54"/>
      <c r="ZS50" s="7"/>
      <c r="ZT50" s="7"/>
      <c r="ZU50" s="54"/>
      <c r="ZV50" s="7"/>
      <c r="ZW50" s="7"/>
      <c r="ZX50" s="54"/>
      <c r="ZY50" s="7"/>
      <c r="ZZ50" s="7"/>
      <c r="AAA50" s="54"/>
      <c r="AAB50" s="7"/>
      <c r="AAC50" s="7"/>
      <c r="AAD50" s="54"/>
      <c r="AAE50" s="7"/>
      <c r="AAF50" s="7"/>
      <c r="AAG50" s="54"/>
      <c r="AAH50" s="7"/>
      <c r="AAI50" s="14"/>
      <c r="AAJ50" s="7"/>
      <c r="AAK50" s="54"/>
      <c r="AAL50" s="7"/>
      <c r="AAM50" s="7"/>
      <c r="AAN50" s="54"/>
      <c r="AAO50" s="7"/>
      <c r="AAP50" s="7"/>
      <c r="AAQ50" s="54"/>
      <c r="AAR50" s="7"/>
      <c r="AAS50" s="7"/>
      <c r="AAT50" s="54"/>
      <c r="AAU50" s="7"/>
      <c r="AAV50" s="7"/>
      <c r="AAW50" s="54"/>
      <c r="AAX50" s="7"/>
      <c r="AAY50" s="7"/>
      <c r="AAZ50" s="54"/>
      <c r="ABA50" s="7"/>
      <c r="ABB50" s="14"/>
      <c r="ABC50" s="7"/>
      <c r="ABD50" s="54"/>
      <c r="ABE50" s="7"/>
      <c r="ABF50" s="7"/>
      <c r="ABG50" s="54"/>
      <c r="ABH50" s="7"/>
      <c r="ABI50" s="7"/>
      <c r="ABJ50" s="54"/>
      <c r="ABK50" s="7"/>
      <c r="ABL50" s="7"/>
      <c r="ABM50" s="54"/>
      <c r="ABN50" s="7"/>
      <c r="ABO50" s="7"/>
      <c r="ABP50" s="54"/>
      <c r="ABQ50" s="7"/>
      <c r="ABR50" s="7"/>
      <c r="ABS50" s="54"/>
      <c r="ABT50" s="7"/>
      <c r="ABU50" s="14"/>
      <c r="ABV50" s="7"/>
      <c r="ABW50" s="54"/>
      <c r="ABX50" s="7"/>
      <c r="ABY50" s="7"/>
      <c r="ABZ50" s="54"/>
      <c r="ACA50" s="7"/>
      <c r="ACB50" s="7"/>
      <c r="ACC50" s="54"/>
      <c r="ACD50" s="7"/>
      <c r="ACE50" s="7"/>
      <c r="ACF50" s="54"/>
      <c r="ACG50" s="7"/>
      <c r="ACH50" s="7"/>
      <c r="ACI50" s="54"/>
      <c r="ACJ50" s="7"/>
      <c r="ACK50" s="7"/>
      <c r="ACL50" s="54"/>
      <c r="ACM50" s="7"/>
      <c r="ACN50" s="14"/>
      <c r="ACO50" s="7"/>
      <c r="ACP50" s="54"/>
      <c r="ACQ50" s="7"/>
      <c r="ACR50" s="7"/>
      <c r="ACS50" s="54"/>
      <c r="ACT50" s="7"/>
      <c r="ACU50" s="7"/>
      <c r="ACV50" s="54"/>
      <c r="ACW50" s="7"/>
      <c r="ACX50" s="7"/>
      <c r="ACY50" s="54"/>
      <c r="ACZ50" s="7"/>
      <c r="ADA50" s="7"/>
      <c r="ADB50" s="54"/>
      <c r="ADC50" s="7"/>
      <c r="ADD50" s="7"/>
      <c r="ADE50" s="54"/>
      <c r="ADF50" s="7"/>
      <c r="ADG50" s="14"/>
      <c r="ADH50" s="7"/>
      <c r="ADI50" s="54"/>
      <c r="ADJ50" s="7"/>
      <c r="ADK50" s="7"/>
      <c r="ADL50" s="54"/>
      <c r="ADM50" s="7"/>
      <c r="ADN50" s="7"/>
      <c r="ADO50" s="54"/>
      <c r="ADP50" s="7"/>
      <c r="ADQ50" s="7"/>
      <c r="ADR50" s="54"/>
      <c r="ADS50" s="7"/>
      <c r="ADT50" s="7"/>
      <c r="ADU50" s="54"/>
      <c r="ADV50" s="7"/>
      <c r="ADW50" s="14"/>
      <c r="ADX50" s="14"/>
      <c r="ADY50" s="14"/>
      <c r="ADZ50" s="7"/>
      <c r="AEA50" s="54"/>
      <c r="AEB50" s="7"/>
      <c r="AEC50" s="7"/>
      <c r="AED50" s="54"/>
      <c r="AEE50" s="7"/>
      <c r="AEF50" s="7"/>
      <c r="AEG50" s="54"/>
      <c r="AEH50" s="7"/>
      <c r="AEI50" s="7"/>
      <c r="AEJ50" s="14"/>
      <c r="AEK50" s="7"/>
      <c r="AEL50" s="7"/>
      <c r="AEM50" s="54"/>
      <c r="AEN50" s="7"/>
      <c r="AEO50" s="14"/>
      <c r="AEP50" s="7"/>
      <c r="AEQ50" s="54"/>
      <c r="AER50" s="7"/>
      <c r="AES50" s="7"/>
      <c r="AET50" s="54"/>
      <c r="AEU50" s="7"/>
      <c r="AEV50" s="7"/>
      <c r="AEW50" s="54"/>
      <c r="AEX50" s="7"/>
      <c r="AEY50" s="7"/>
      <c r="AEZ50" s="54"/>
      <c r="AFA50" s="7"/>
      <c r="AFB50" s="7"/>
      <c r="AFC50" s="54"/>
      <c r="AFD50" s="7"/>
      <c r="AFE50" s="7"/>
      <c r="AFF50" s="54"/>
      <c r="AFG50" s="7"/>
      <c r="AFH50" s="14"/>
      <c r="AFI50" s="7"/>
      <c r="AFJ50" s="54"/>
      <c r="AFK50" s="7"/>
      <c r="AFL50" s="7"/>
      <c r="AFM50" s="54"/>
      <c r="AFN50" s="7"/>
      <c r="AFO50" s="7"/>
      <c r="AFP50" s="54"/>
      <c r="AFQ50" s="7"/>
      <c r="AFR50" s="7"/>
      <c r="AFS50" s="54"/>
      <c r="AFT50" s="7"/>
      <c r="AFU50" s="7"/>
      <c r="AFV50" s="54"/>
      <c r="AFW50" s="7"/>
      <c r="AFX50" s="7"/>
      <c r="AFY50" s="54"/>
      <c r="AFZ50" s="7"/>
      <c r="AGA50" s="7"/>
      <c r="AGB50" s="14"/>
      <c r="AGC50" s="7"/>
      <c r="AGD50" s="7"/>
      <c r="AGE50" s="54"/>
      <c r="AGF50" s="7"/>
      <c r="AGG50" s="7"/>
      <c r="AGH50" s="54"/>
      <c r="AGI50" s="7"/>
      <c r="AGJ50" s="7"/>
      <c r="AGK50" s="54"/>
      <c r="AGL50" s="7"/>
      <c r="AGM50" s="7"/>
      <c r="AGN50" s="54"/>
      <c r="AGO50" s="7"/>
      <c r="AGP50" s="7"/>
      <c r="AGQ50" s="54"/>
      <c r="AGR50" s="7"/>
      <c r="AGS50" s="7"/>
      <c r="AGT50" s="54"/>
      <c r="AGU50" s="7"/>
      <c r="AGV50" s="14"/>
      <c r="AGW50" s="7"/>
      <c r="AGX50" s="54"/>
      <c r="AGY50" s="7"/>
      <c r="AGZ50" s="7"/>
      <c r="AHA50" s="54"/>
      <c r="AHB50" s="7"/>
      <c r="AHC50" s="7"/>
      <c r="AHD50" s="54"/>
      <c r="AHE50" s="7"/>
      <c r="AHF50" s="7"/>
      <c r="AHG50" s="54"/>
      <c r="AHH50" s="7"/>
      <c r="AHI50" s="7"/>
      <c r="AHJ50" s="54"/>
      <c r="AHK50" s="7"/>
      <c r="AHL50" s="7"/>
      <c r="AHM50" s="54"/>
      <c r="AHN50" s="7"/>
      <c r="AHO50" s="14"/>
      <c r="AHP50" s="7"/>
      <c r="AHQ50" s="54"/>
      <c r="AHR50" s="7"/>
      <c r="AHS50" s="7"/>
      <c r="AHT50" s="54"/>
      <c r="AHU50" s="7"/>
      <c r="AHV50" s="7"/>
      <c r="AHW50" s="54"/>
      <c r="AHX50" s="7"/>
      <c r="AHY50" s="7"/>
      <c r="AHZ50" s="54"/>
      <c r="AIA50" s="7"/>
      <c r="AIB50" s="7"/>
      <c r="AIC50" s="54"/>
      <c r="AID50" s="7"/>
      <c r="AIE50" s="14"/>
      <c r="AIF50" s="14"/>
      <c r="AIG50" s="7"/>
      <c r="AIH50" s="54"/>
      <c r="AII50" s="7"/>
      <c r="AIJ50" s="7"/>
      <c r="AIK50" s="54"/>
      <c r="AIL50" s="7"/>
      <c r="AIM50" s="7"/>
      <c r="AIN50" s="54"/>
      <c r="AIO50" s="7"/>
      <c r="AIP50" s="7"/>
      <c r="AIQ50" s="54"/>
      <c r="AIR50" s="7"/>
      <c r="AIS50" s="14"/>
      <c r="AIT50" s="7"/>
      <c r="AIU50" s="14"/>
      <c r="AIV50" s="7"/>
      <c r="AIW50" s="7"/>
      <c r="AIX50" s="54"/>
      <c r="AIY50" s="7"/>
      <c r="AIZ50" s="7"/>
      <c r="AJA50" s="54"/>
      <c r="AJB50" s="7"/>
      <c r="AJC50" s="7"/>
      <c r="AJD50" s="54"/>
      <c r="AJE50" s="7"/>
      <c r="AJF50" s="7"/>
      <c r="AJG50" s="54"/>
      <c r="AJH50" s="7"/>
      <c r="AJI50" s="7"/>
      <c r="AJJ50" s="54"/>
      <c r="AJK50" s="7"/>
      <c r="AJL50" s="7"/>
      <c r="AJM50" s="54"/>
      <c r="AJN50" s="7"/>
      <c r="AJO50" s="7"/>
      <c r="AJP50" s="54"/>
      <c r="AJQ50" s="7"/>
      <c r="AJR50" s="14"/>
      <c r="AJS50" s="7"/>
      <c r="AJT50" s="54"/>
      <c r="AJU50" s="7"/>
      <c r="AJV50" s="7"/>
      <c r="AJW50" s="54"/>
      <c r="AJX50" s="7"/>
      <c r="AJY50" s="7"/>
      <c r="AJZ50" s="54"/>
      <c r="AKA50" s="7"/>
      <c r="AKB50" s="7"/>
      <c r="AKC50" s="54"/>
      <c r="AKD50" s="7"/>
      <c r="AKE50" s="7"/>
      <c r="AKF50" s="54"/>
      <c r="AKG50" s="7"/>
      <c r="AKH50" s="7"/>
      <c r="AKI50" s="54"/>
      <c r="AKJ50" s="7"/>
      <c r="AKK50" s="14"/>
      <c r="AKL50" s="7"/>
      <c r="AKM50" s="54"/>
      <c r="AKN50" s="7"/>
      <c r="AKO50" s="7"/>
      <c r="AKP50" s="54"/>
      <c r="AKQ50" s="7"/>
      <c r="AKR50" s="7"/>
      <c r="AKS50" s="54"/>
      <c r="AKT50" s="7"/>
      <c r="AKU50" s="7"/>
      <c r="AKV50" s="54"/>
      <c r="AKW50" s="7"/>
      <c r="AKX50" s="7"/>
      <c r="AKY50" s="54"/>
      <c r="AKZ50" s="7"/>
      <c r="ALA50" s="7"/>
      <c r="ALB50" s="54"/>
      <c r="ALC50" s="7"/>
      <c r="ALD50" s="14"/>
      <c r="ALE50" s="7"/>
      <c r="ALF50" s="54"/>
      <c r="ALG50" s="7"/>
      <c r="ALH50" s="7"/>
      <c r="ALI50" s="54"/>
      <c r="ALJ50" s="7"/>
      <c r="ALK50" s="7"/>
      <c r="ALL50" s="54"/>
      <c r="ALM50" s="7"/>
      <c r="ALN50" s="7"/>
      <c r="ALO50" s="54"/>
      <c r="ALP50" s="7"/>
      <c r="ALQ50" s="7"/>
      <c r="ALR50" s="54"/>
      <c r="ALS50" s="7"/>
      <c r="ALT50" s="7"/>
      <c r="ALU50" s="54"/>
      <c r="ALV50" s="7"/>
      <c r="ALW50" s="14"/>
      <c r="ALX50" s="7"/>
      <c r="ALY50" s="54"/>
      <c r="ALZ50" s="7"/>
      <c r="AMA50" s="7"/>
      <c r="AMB50" s="54"/>
      <c r="AMC50" s="7"/>
      <c r="AMD50" s="7"/>
      <c r="AME50" s="54"/>
      <c r="AMF50" s="7"/>
      <c r="AMG50" s="7"/>
      <c r="AMH50" s="54"/>
      <c r="AMI50" s="7"/>
      <c r="AMJ50" s="7"/>
      <c r="AMK50" s="54"/>
      <c r="AML50" s="7"/>
      <c r="AMM50" s="7"/>
      <c r="AMN50" s="54"/>
      <c r="AMO50" s="7"/>
      <c r="AMP50" s="14"/>
      <c r="AMQ50" s="7"/>
      <c r="AMR50" s="54"/>
      <c r="AMS50" s="7"/>
      <c r="AMT50" s="7"/>
      <c r="AMU50" s="54"/>
      <c r="AMV50" s="7"/>
      <c r="AMW50" s="7"/>
      <c r="AMX50" s="54"/>
      <c r="AMY50" s="7"/>
      <c r="AMZ50" s="7"/>
      <c r="ANA50" s="54"/>
      <c r="ANB50" s="7"/>
      <c r="ANC50" s="7"/>
      <c r="AND50" s="54"/>
      <c r="ANE50" s="7"/>
      <c r="ANF50" s="7"/>
      <c r="ANG50" s="54"/>
      <c r="ANH50" s="7"/>
      <c r="ANI50" s="14"/>
      <c r="ANJ50" s="7"/>
      <c r="ANK50" s="54"/>
      <c r="ANL50" s="7"/>
      <c r="ANM50" s="7"/>
      <c r="ANN50" s="54"/>
      <c r="ANO50" s="7"/>
      <c r="ANP50" s="7"/>
      <c r="ANQ50" s="54"/>
      <c r="ANR50" s="7"/>
      <c r="ANS50" s="14"/>
      <c r="ANT50" s="7"/>
      <c r="ANU50" s="54"/>
      <c r="ANV50" s="7"/>
      <c r="ANW50" s="7"/>
      <c r="ANX50" s="54"/>
      <c r="ANY50" s="7"/>
      <c r="ANZ50" s="7"/>
      <c r="AOA50" s="14"/>
      <c r="AOB50" s="7"/>
      <c r="AOC50" s="7"/>
      <c r="AOD50" s="54"/>
      <c r="AOE50" s="7"/>
      <c r="AOF50" s="7"/>
      <c r="AOG50" s="54"/>
      <c r="AOH50" s="7"/>
      <c r="AOI50" s="7"/>
      <c r="AOJ50" s="54"/>
      <c r="AOK50" s="7"/>
      <c r="AOL50" s="7"/>
      <c r="AOM50" s="54"/>
      <c r="AON50" s="7"/>
      <c r="AOO50" s="7"/>
      <c r="AOP50" s="54"/>
      <c r="AOQ50" s="7"/>
      <c r="AOR50" s="7"/>
      <c r="AOS50" s="54"/>
      <c r="AOT50" s="7"/>
      <c r="AOU50" s="14"/>
      <c r="AOV50" s="7"/>
      <c r="AOW50" s="54"/>
      <c r="AOX50" s="7"/>
      <c r="AOY50" s="7"/>
      <c r="AOZ50" s="54"/>
      <c r="APA50" s="7"/>
      <c r="APB50" s="7"/>
      <c r="APC50" s="54"/>
      <c r="APD50" s="7"/>
      <c r="APE50" s="7"/>
      <c r="APF50" s="54"/>
      <c r="APG50" s="7"/>
      <c r="APH50" s="7"/>
      <c r="API50" s="54"/>
      <c r="APJ50" s="7"/>
      <c r="APK50" s="7"/>
      <c r="APL50" s="54"/>
      <c r="APM50" s="7"/>
      <c r="APN50" s="7"/>
      <c r="APO50" s="54"/>
      <c r="APP50" s="7"/>
      <c r="APQ50" s="14"/>
      <c r="APR50" s="14"/>
      <c r="APS50" s="14"/>
      <c r="APT50" s="14"/>
      <c r="APU50" s="7"/>
      <c r="APV50" s="54"/>
      <c r="APW50" s="7"/>
      <c r="APX50" s="7"/>
      <c r="APY50" s="54"/>
      <c r="APZ50" s="7"/>
      <c r="AQA50" s="14"/>
      <c r="AQB50" s="7"/>
      <c r="AQC50" s="54"/>
      <c r="AQD50" s="7"/>
      <c r="AQE50" s="7"/>
      <c r="AQF50" s="54"/>
      <c r="AQG50" s="7"/>
      <c r="AQH50" s="7"/>
      <c r="AQI50" s="54"/>
      <c r="AQJ50" s="7"/>
      <c r="AQK50" s="7"/>
      <c r="AQL50" s="54"/>
      <c r="AQM50" s="7"/>
      <c r="AQN50" s="7"/>
      <c r="AQO50" s="54"/>
      <c r="AQP50" s="7"/>
      <c r="AQQ50" s="7"/>
      <c r="AQR50" s="54"/>
      <c r="AQS50" s="7"/>
      <c r="AQT50" s="14"/>
      <c r="AQU50" s="7"/>
      <c r="AQV50" s="54"/>
      <c r="AQW50" s="7"/>
      <c r="AQX50" s="7"/>
      <c r="AQY50" s="54"/>
      <c r="AQZ50" s="7"/>
      <c r="ARA50" s="7"/>
      <c r="ARB50" s="54"/>
      <c r="ARC50" s="7"/>
      <c r="ARD50" s="7"/>
      <c r="ARE50" s="54"/>
      <c r="ARF50" s="7"/>
      <c r="ARG50" s="7"/>
      <c r="ARH50" s="54"/>
      <c r="ARI50" s="7"/>
      <c r="ARJ50" s="7"/>
      <c r="ARK50" s="54"/>
      <c r="ARL50" s="7"/>
      <c r="ARM50" s="14"/>
      <c r="ARN50" s="7"/>
      <c r="ARO50" s="54"/>
      <c r="ARP50" s="7"/>
      <c r="ARQ50" s="7"/>
      <c r="ARR50" s="54"/>
      <c r="ARS50" s="7"/>
      <c r="ART50" s="7"/>
      <c r="ARU50" s="54"/>
      <c r="ARV50" s="7"/>
      <c r="ARW50" s="7"/>
      <c r="ARX50" s="54"/>
      <c r="ARY50" s="7"/>
      <c r="ARZ50" s="7"/>
      <c r="ASA50" s="54"/>
      <c r="ASB50" s="7"/>
      <c r="ASC50" s="7"/>
      <c r="ASD50" s="54"/>
      <c r="ASE50" s="7"/>
      <c r="ASF50" s="14"/>
      <c r="ASG50" s="7"/>
      <c r="ASH50" s="54"/>
      <c r="ASI50" s="7"/>
      <c r="ASJ50" s="7"/>
      <c r="ASK50" s="54"/>
      <c r="ASL50" s="7"/>
      <c r="ASM50" s="7"/>
      <c r="ASN50" s="54"/>
      <c r="ASO50" s="7"/>
      <c r="ASP50" s="7"/>
      <c r="ASQ50" s="54"/>
      <c r="ASR50" s="7"/>
      <c r="ASS50" s="7"/>
      <c r="AST50" s="54"/>
      <c r="ASU50" s="7"/>
      <c r="ASV50" s="7"/>
      <c r="ASW50" s="54"/>
      <c r="ASX50" s="7"/>
      <c r="ASY50" s="14"/>
      <c r="ASZ50" s="7"/>
      <c r="ATA50" s="54"/>
      <c r="ATB50" s="7"/>
      <c r="ATC50" s="7"/>
      <c r="ATD50" s="54"/>
      <c r="ATE50" s="7"/>
      <c r="ATF50" s="7"/>
      <c r="ATG50" s="54"/>
      <c r="ATH50" s="7"/>
      <c r="ATI50" s="7"/>
      <c r="ATJ50" s="54"/>
      <c r="ATK50" s="7"/>
      <c r="ATL50" s="7"/>
      <c r="ATM50" s="54"/>
      <c r="ATN50" s="7"/>
      <c r="ATO50" s="7"/>
      <c r="ATP50" s="54"/>
      <c r="ATQ50" s="7"/>
      <c r="ATR50" s="14"/>
      <c r="ATS50" s="7"/>
      <c r="ATT50" s="54"/>
      <c r="ATU50" s="7"/>
      <c r="ATV50" s="7"/>
      <c r="ATW50" s="54"/>
      <c r="ATX50" s="7"/>
      <c r="ATY50" s="7"/>
      <c r="ATZ50" s="54"/>
      <c r="AUA50" s="7"/>
      <c r="AUB50" s="7"/>
      <c r="AUC50" s="54"/>
      <c r="AUD50" s="7"/>
      <c r="AUE50" s="7"/>
      <c r="AUF50" s="54"/>
      <c r="AUG50" s="7"/>
      <c r="AUH50" s="7"/>
      <c r="AUI50" s="54"/>
      <c r="AUJ50" s="7"/>
      <c r="AUK50" s="14"/>
      <c r="AUL50" s="7"/>
      <c r="AUM50" s="54"/>
      <c r="AUN50" s="7"/>
      <c r="AUO50" s="7"/>
      <c r="AUP50" s="54"/>
      <c r="AUQ50" s="7"/>
      <c r="AUR50" s="7"/>
      <c r="AUS50" s="54"/>
      <c r="AUT50" s="7"/>
      <c r="AUU50" s="7"/>
      <c r="AUV50" s="54"/>
      <c r="AUW50" s="7"/>
      <c r="AUX50" s="7"/>
      <c r="AUY50" s="54"/>
      <c r="AUZ50" s="7"/>
      <c r="AVA50" s="7"/>
      <c r="AVB50" s="54"/>
      <c r="AVC50" s="7"/>
      <c r="AVD50" s="14"/>
      <c r="AVE50" s="7"/>
      <c r="AVF50" s="54"/>
      <c r="AVG50" s="7"/>
      <c r="AVH50" s="7"/>
      <c r="AVI50" s="54"/>
      <c r="AVJ50" s="7"/>
      <c r="AVK50" s="7"/>
      <c r="AVL50" s="54"/>
      <c r="AVM50" s="7"/>
      <c r="AVN50" s="7"/>
      <c r="AVO50" s="54"/>
      <c r="AVP50" s="7"/>
      <c r="AVQ50" s="7"/>
      <c r="AVR50" s="54"/>
      <c r="AVS50" s="7"/>
      <c r="AVT50" s="7"/>
      <c r="AVU50" s="54"/>
      <c r="AVV50" s="7"/>
      <c r="AVW50" s="14"/>
      <c r="AVX50" s="7"/>
      <c r="AVY50" s="54"/>
      <c r="AVZ50" s="7"/>
      <c r="AWA50" s="7"/>
      <c r="AWB50" s="54"/>
      <c r="AWC50" s="7"/>
      <c r="AWD50" s="7"/>
      <c r="AWE50" s="54"/>
      <c r="AWF50" s="7"/>
      <c r="AWG50" s="7"/>
      <c r="AWH50" s="54"/>
      <c r="AWI50" s="7"/>
      <c r="AWJ50" s="54"/>
      <c r="AWK50" s="54"/>
      <c r="AWL50" s="14"/>
      <c r="AWM50" s="54"/>
      <c r="AWN50" s="54"/>
      <c r="AWO50" s="54"/>
      <c r="AWP50" s="54"/>
      <c r="AWQ50" s="54"/>
      <c r="AWR50" s="54"/>
      <c r="AWS50" s="14"/>
      <c r="AWT50" s="54"/>
      <c r="AWU50" s="54"/>
      <c r="AWV50" s="54"/>
      <c r="AWW50" s="54"/>
      <c r="AWX50" s="54"/>
      <c r="AWY50" s="54"/>
      <c r="AWZ50" s="14"/>
      <c r="AXA50" s="54"/>
      <c r="AXB50" s="54"/>
      <c r="AXC50" s="54"/>
      <c r="AXD50" s="54"/>
      <c r="AXE50" s="54"/>
      <c r="AXF50" s="54"/>
      <c r="AXG50" s="14"/>
      <c r="AXH50" s="54"/>
      <c r="AXI50" s="54"/>
      <c r="AXJ50" s="54"/>
      <c r="AXK50" s="54"/>
      <c r="AXL50" s="54"/>
      <c r="AXM50" s="54"/>
      <c r="AXN50" s="14"/>
      <c r="AXO50" s="54"/>
      <c r="AXP50" s="54"/>
      <c r="AXQ50" s="54"/>
      <c r="AXR50" s="54"/>
      <c r="AXS50" s="54"/>
      <c r="AXT50" s="54"/>
      <c r="AXU50" s="14"/>
      <c r="AXV50" s="54"/>
      <c r="AXW50" s="54"/>
      <c r="AXX50" s="54"/>
      <c r="AXY50" s="54"/>
      <c r="AXZ50" s="54"/>
      <c r="AYA50" s="54"/>
      <c r="AYB50" s="14"/>
      <c r="AYC50" s="54"/>
      <c r="AYD50" s="54"/>
      <c r="AYE50" s="54"/>
      <c r="AYF50" s="54"/>
      <c r="AYG50" s="54"/>
      <c r="AYH50" s="54"/>
      <c r="AYI50" s="14"/>
      <c r="AYJ50" s="54"/>
      <c r="AYK50" s="54"/>
      <c r="AYL50" s="54"/>
      <c r="AYM50" s="54"/>
      <c r="AYN50" s="54"/>
      <c r="AYO50" s="54"/>
      <c r="AYP50" s="14"/>
      <c r="AYQ50" s="54"/>
      <c r="AYR50" s="54"/>
      <c r="AYS50" s="54"/>
      <c r="AYT50" s="54"/>
      <c r="AYU50" s="54"/>
      <c r="AYV50" s="54"/>
      <c r="AYW50" s="14"/>
      <c r="AYX50" s="54"/>
      <c r="AYY50" s="54"/>
      <c r="AYZ50" s="54"/>
      <c r="AZA50" s="54"/>
      <c r="AZB50" s="54"/>
      <c r="AZC50" s="54"/>
      <c r="AZD50" s="14"/>
      <c r="AZE50" s="54"/>
      <c r="AZF50" s="54"/>
      <c r="AZG50" s="54"/>
      <c r="AZH50" s="54"/>
      <c r="AZI50" s="54"/>
      <c r="AZJ50" s="54"/>
      <c r="AZK50" s="14"/>
      <c r="AZL50" s="54"/>
      <c r="AZM50" s="54"/>
      <c r="AZN50" s="54"/>
      <c r="AZO50" s="54"/>
      <c r="AZP50" s="54"/>
      <c r="AZQ50" s="54"/>
      <c r="AZR50" s="14"/>
      <c r="AZS50" s="54"/>
      <c r="AZT50" s="54"/>
      <c r="AZU50" s="54"/>
      <c r="AZV50" s="54"/>
      <c r="AZW50" s="54"/>
      <c r="AZX50" s="54"/>
      <c r="AZY50" s="14"/>
      <c r="AZZ50" s="54"/>
      <c r="BAA50" s="54"/>
      <c r="BAB50" s="54"/>
      <c r="BAC50" s="54"/>
      <c r="BAD50" s="54"/>
      <c r="BAE50" s="54"/>
      <c r="BAF50" s="14"/>
      <c r="BAG50" s="54"/>
      <c r="BAH50" s="54"/>
      <c r="BAI50" s="54"/>
      <c r="BAJ50" s="54"/>
      <c r="BAK50" s="54"/>
      <c r="BAL50" s="54"/>
      <c r="BAM50" s="14"/>
      <c r="BAN50" s="54"/>
      <c r="BAO50" s="54"/>
      <c r="BAP50" s="54"/>
      <c r="BAQ50" s="54"/>
      <c r="BAR50" s="54"/>
      <c r="BAS50" s="54"/>
      <c r="BAT50" s="14"/>
    </row>
    <row r="51" spans="1:1398">
      <c r="D51" s="86"/>
      <c r="E51" s="144"/>
      <c r="F51" s="87"/>
      <c r="G51" s="4"/>
      <c r="H51" s="144"/>
      <c r="I51" s="6"/>
      <c r="J51" s="87"/>
      <c r="K51" s="4"/>
      <c r="L51" s="144"/>
      <c r="M51" s="87"/>
      <c r="N51" s="4"/>
      <c r="O51" s="144"/>
      <c r="P51" s="87"/>
      <c r="Q51" s="4"/>
      <c r="R51" s="144"/>
      <c r="S51" s="87"/>
      <c r="T51" s="4"/>
      <c r="U51" s="144"/>
      <c r="V51" s="87"/>
      <c r="W51" s="4"/>
      <c r="X51" s="144"/>
      <c r="Y51" s="87"/>
      <c r="Z51" s="4"/>
      <c r="AA51" s="144"/>
      <c r="AB51" s="6"/>
      <c r="AC51" s="87"/>
      <c r="AD51" s="4"/>
      <c r="AE51" s="144"/>
      <c r="AF51" s="87"/>
      <c r="AG51" s="4"/>
      <c r="AH51" s="144"/>
      <c r="AI51" s="87"/>
      <c r="AJ51" s="4"/>
      <c r="AK51" s="144"/>
      <c r="AL51" s="87"/>
      <c r="AM51" s="4"/>
      <c r="AN51" s="144"/>
      <c r="AO51" s="87"/>
      <c r="AP51" s="4"/>
      <c r="AQ51" s="144"/>
      <c r="AR51" s="87"/>
      <c r="AS51" s="4"/>
      <c r="AT51" s="144"/>
      <c r="AU51" s="6"/>
      <c r="AV51" s="87"/>
      <c r="AW51" s="4"/>
      <c r="AX51" s="144"/>
      <c r="AY51" s="87"/>
      <c r="AZ51" s="4"/>
      <c r="BA51" s="144"/>
      <c r="BB51" s="87"/>
      <c r="BC51" s="4"/>
      <c r="BD51" s="144"/>
      <c r="BE51" s="87"/>
      <c r="BF51" s="4"/>
      <c r="BG51" s="144"/>
      <c r="BH51" s="87"/>
      <c r="BI51" s="4"/>
      <c r="BJ51" s="144"/>
      <c r="BK51" s="87"/>
      <c r="BL51" s="4"/>
      <c r="BM51" s="144"/>
      <c r="BN51" s="6"/>
      <c r="BO51" s="87"/>
      <c r="BP51" s="4"/>
      <c r="BQ51" s="144"/>
      <c r="BR51" s="87"/>
      <c r="BS51" s="4"/>
      <c r="BT51" s="144"/>
      <c r="BU51" s="87"/>
      <c r="BV51" s="4"/>
      <c r="BW51" s="144"/>
      <c r="BX51" s="87"/>
      <c r="BY51" s="4"/>
      <c r="BZ51" s="144"/>
      <c r="CA51" s="87"/>
      <c r="CB51" s="4"/>
      <c r="CC51" s="144"/>
      <c r="CD51" s="87"/>
      <c r="CE51" s="4"/>
      <c r="CF51" s="144"/>
      <c r="CG51" s="6"/>
      <c r="CH51" s="6"/>
      <c r="CI51" s="87"/>
      <c r="CJ51" s="4"/>
      <c r="CK51" s="144"/>
      <c r="CL51" s="6"/>
      <c r="CM51" s="87"/>
      <c r="CN51" s="4"/>
      <c r="CO51" s="144"/>
      <c r="CP51" s="87"/>
      <c r="CQ51" s="4"/>
      <c r="CR51" s="144"/>
      <c r="CS51" s="87"/>
      <c r="CT51" s="4"/>
      <c r="CU51" s="144"/>
      <c r="CV51" s="6"/>
      <c r="CW51" s="87"/>
      <c r="CX51" s="4"/>
      <c r="CY51" s="144"/>
      <c r="CZ51" s="87"/>
      <c r="DA51" s="4"/>
      <c r="DB51" s="144"/>
      <c r="DC51" s="87"/>
      <c r="DD51" s="4"/>
      <c r="DE51" s="144"/>
      <c r="DF51" s="87"/>
      <c r="DG51" s="4"/>
      <c r="DH51" s="144"/>
      <c r="DI51" s="87"/>
      <c r="DJ51" s="4"/>
      <c r="DK51" s="144"/>
      <c r="DL51" s="6"/>
      <c r="DM51" s="6"/>
      <c r="DN51" s="87"/>
      <c r="DO51" s="4"/>
      <c r="DP51" s="144"/>
      <c r="DQ51" s="87"/>
      <c r="DR51" s="4"/>
      <c r="DS51" s="144"/>
      <c r="DT51" s="87"/>
      <c r="DU51" s="4"/>
      <c r="DV51" s="144"/>
      <c r="DW51" s="87"/>
      <c r="DX51" s="4"/>
      <c r="DY51" s="144"/>
      <c r="DZ51" s="87"/>
      <c r="EA51" s="4"/>
      <c r="EB51" s="144"/>
      <c r="EC51" s="87"/>
      <c r="ED51" s="4"/>
      <c r="EE51" s="144"/>
      <c r="EF51" s="6"/>
      <c r="EG51" s="87"/>
      <c r="EH51" s="4"/>
      <c r="EI51" s="144"/>
      <c r="EJ51" s="87"/>
      <c r="EK51" s="4"/>
      <c r="EL51" s="144"/>
      <c r="EM51" s="87"/>
      <c r="EN51" s="4"/>
      <c r="EO51" s="144"/>
      <c r="EP51" s="87"/>
      <c r="EQ51" s="4"/>
      <c r="ER51" s="144"/>
      <c r="ES51" s="87"/>
      <c r="ET51" s="4"/>
      <c r="EU51" s="144"/>
      <c r="EV51" s="87"/>
      <c r="EW51" s="4"/>
      <c r="EX51" s="144"/>
      <c r="EY51" s="87"/>
      <c r="EZ51" s="4"/>
      <c r="FA51" s="144"/>
      <c r="FB51" s="87"/>
      <c r="FC51" s="4"/>
      <c r="FD51" s="144"/>
      <c r="FE51" s="87"/>
      <c r="FF51" s="4"/>
      <c r="FG51" s="144"/>
      <c r="FH51" s="87"/>
      <c r="FI51" s="4"/>
      <c r="FJ51" s="144"/>
      <c r="FK51" s="6"/>
      <c r="FL51" s="6"/>
      <c r="FM51" s="6"/>
      <c r="FN51" s="6"/>
      <c r="FO51" s="87"/>
      <c r="FP51" s="4"/>
      <c r="FQ51" s="144"/>
      <c r="FR51" s="87"/>
      <c r="FS51" s="4"/>
      <c r="FT51" s="144"/>
      <c r="FU51" s="87"/>
      <c r="FV51" s="4"/>
      <c r="FW51" s="144"/>
      <c r="FX51" s="6"/>
      <c r="FY51" s="87"/>
      <c r="FZ51" s="4"/>
      <c r="GA51" s="144"/>
      <c r="GB51" s="87"/>
      <c r="GC51" s="4"/>
      <c r="GD51" s="144"/>
      <c r="GE51" s="6"/>
      <c r="GF51" s="87"/>
      <c r="GG51" s="4"/>
      <c r="GH51" s="144"/>
      <c r="GI51" s="87"/>
      <c r="GJ51" s="4"/>
      <c r="GK51" s="144"/>
      <c r="GL51" s="87"/>
      <c r="GM51" s="4"/>
      <c r="GN51" s="144"/>
      <c r="GO51" s="87"/>
      <c r="GP51" s="4"/>
      <c r="GQ51" s="144"/>
      <c r="GR51" s="87"/>
      <c r="GS51" s="4"/>
      <c r="GT51" s="144"/>
      <c r="GU51" s="87"/>
      <c r="GV51" s="4"/>
      <c r="GW51" s="144"/>
      <c r="GX51" s="6"/>
      <c r="GY51" s="87"/>
      <c r="GZ51" s="4"/>
      <c r="HA51" s="144"/>
      <c r="HB51" s="87"/>
      <c r="HC51" s="4"/>
      <c r="HD51" s="144"/>
      <c r="HE51" s="87"/>
      <c r="HF51" s="4"/>
      <c r="HG51" s="144"/>
      <c r="HH51" s="87"/>
      <c r="HI51" s="4"/>
      <c r="HJ51" s="144"/>
      <c r="HK51" s="87"/>
      <c r="HL51" s="4"/>
      <c r="HM51" s="144"/>
      <c r="HN51" s="87"/>
      <c r="HO51" s="4"/>
      <c r="HP51" s="144"/>
      <c r="HQ51" s="6"/>
      <c r="HR51" s="87"/>
      <c r="HS51" s="4"/>
      <c r="HT51" s="144"/>
      <c r="HU51" s="87"/>
      <c r="HV51" s="4"/>
      <c r="HW51" s="144"/>
      <c r="HX51" s="87"/>
      <c r="HY51" s="4"/>
      <c r="HZ51" s="144"/>
      <c r="IA51" s="87"/>
      <c r="IB51" s="4"/>
      <c r="IC51" s="144"/>
      <c r="ID51" s="87"/>
      <c r="IE51" s="4"/>
      <c r="IF51" s="144"/>
      <c r="IG51" s="87"/>
      <c r="IH51" s="4"/>
      <c r="II51" s="144"/>
      <c r="IJ51" s="6"/>
      <c r="IK51" s="87"/>
      <c r="IL51" s="4"/>
      <c r="IM51" s="144"/>
      <c r="IN51" s="87"/>
      <c r="IO51" s="4"/>
      <c r="IP51" s="144"/>
      <c r="IQ51" s="87"/>
      <c r="IR51" s="4"/>
      <c r="IS51" s="144"/>
      <c r="IT51" s="87"/>
      <c r="IU51" s="4"/>
      <c r="IV51" s="144"/>
      <c r="IW51" s="87"/>
      <c r="IX51" s="4"/>
      <c r="IY51" s="144"/>
      <c r="IZ51" s="87"/>
      <c r="JA51" s="4"/>
      <c r="JB51" s="144"/>
      <c r="JC51" s="6"/>
      <c r="JD51" s="87"/>
      <c r="JE51" s="4"/>
      <c r="JF51" s="144"/>
      <c r="JG51" s="87"/>
      <c r="JH51" s="4"/>
      <c r="JI51" s="144"/>
      <c r="JJ51" s="87"/>
      <c r="JK51" s="4"/>
      <c r="JL51" s="144"/>
      <c r="JM51" s="87"/>
      <c r="JN51" s="4"/>
      <c r="JO51" s="144"/>
      <c r="JP51" s="87"/>
      <c r="JQ51" s="4"/>
      <c r="JR51" s="144"/>
      <c r="JS51" s="87"/>
      <c r="JT51" s="4"/>
      <c r="JU51" s="144"/>
      <c r="JV51" s="6"/>
      <c r="JW51" s="87"/>
      <c r="JX51" s="4"/>
      <c r="JY51" s="144"/>
      <c r="JZ51" s="87"/>
      <c r="KA51" s="4"/>
      <c r="KB51" s="144"/>
      <c r="KC51" s="87"/>
      <c r="KD51" s="4"/>
      <c r="KE51" s="144"/>
      <c r="KF51" s="87"/>
      <c r="KG51" s="4"/>
      <c r="KH51" s="144"/>
      <c r="KI51" s="87"/>
      <c r="KJ51" s="4"/>
      <c r="KK51" s="144"/>
      <c r="KL51" s="87"/>
      <c r="KM51" s="4"/>
      <c r="KN51" s="144"/>
      <c r="KO51" s="6"/>
      <c r="KP51" s="87"/>
      <c r="KQ51" s="4"/>
      <c r="KR51" s="144"/>
      <c r="KS51" s="87"/>
      <c r="KT51" s="4"/>
      <c r="KU51" s="144"/>
      <c r="KV51" s="87"/>
      <c r="KW51" s="4"/>
      <c r="KX51" s="144"/>
      <c r="KY51" s="87"/>
      <c r="KZ51" s="4"/>
      <c r="LA51" s="144"/>
      <c r="LB51" s="87"/>
      <c r="LC51" s="4"/>
      <c r="LD51" s="144"/>
      <c r="LE51" s="87"/>
      <c r="LF51" s="4"/>
      <c r="LG51" s="144"/>
      <c r="LH51" s="87"/>
      <c r="LI51" s="6"/>
      <c r="LJ51" s="144"/>
      <c r="LK51" s="87"/>
      <c r="LL51" s="4"/>
      <c r="LM51" s="144"/>
      <c r="LN51" s="6"/>
      <c r="LO51" s="6"/>
      <c r="LP51" s="6"/>
      <c r="LQ51" s="6"/>
      <c r="LR51" s="6"/>
      <c r="LS51" s="6"/>
      <c r="LT51" s="87"/>
      <c r="LU51" s="4"/>
      <c r="LV51" s="144"/>
      <c r="LW51" s="87"/>
      <c r="LX51" s="4"/>
      <c r="LY51" s="144"/>
      <c r="LZ51" s="87"/>
      <c r="MA51" s="4"/>
      <c r="MB51" s="144"/>
      <c r="MC51" s="87"/>
      <c r="MD51" s="4"/>
      <c r="ME51" s="144"/>
      <c r="MF51" s="87"/>
      <c r="MG51" s="4"/>
      <c r="MH51" s="144"/>
      <c r="MI51" s="87"/>
      <c r="MJ51" s="4"/>
      <c r="MK51" s="144"/>
      <c r="ML51" s="6"/>
      <c r="MM51" s="87"/>
      <c r="MN51" s="4"/>
      <c r="MO51" s="144"/>
      <c r="MP51" s="87"/>
      <c r="MQ51" s="4"/>
      <c r="MR51" s="144"/>
      <c r="MS51" s="87"/>
      <c r="MT51" s="4"/>
      <c r="MU51" s="144"/>
      <c r="MV51" s="87"/>
      <c r="MW51" s="4"/>
      <c r="MX51" s="144"/>
      <c r="MY51" s="87"/>
      <c r="MZ51" s="4"/>
      <c r="NA51" s="144"/>
      <c r="NB51" s="87"/>
      <c r="NC51" s="4"/>
      <c r="ND51" s="144"/>
      <c r="NE51" s="6"/>
      <c r="NF51" s="87"/>
      <c r="NG51" s="4"/>
      <c r="NH51" s="144"/>
      <c r="NI51" s="87"/>
      <c r="NJ51" s="4"/>
      <c r="NK51" s="144"/>
      <c r="NL51" s="87"/>
      <c r="NM51" s="4"/>
      <c r="NN51" s="144"/>
      <c r="NO51" s="87"/>
      <c r="NP51" s="4"/>
      <c r="NQ51" s="144"/>
      <c r="NR51" s="87"/>
      <c r="NS51" s="4"/>
      <c r="NT51" s="144"/>
      <c r="NU51" s="87"/>
      <c r="NV51" s="4"/>
      <c r="NW51" s="144"/>
      <c r="NX51" s="6"/>
      <c r="NY51" s="87"/>
      <c r="NZ51" s="4"/>
      <c r="OA51" s="144"/>
      <c r="OB51" s="87"/>
      <c r="OC51" s="4"/>
      <c r="OD51" s="144"/>
      <c r="OE51" s="87"/>
      <c r="OF51" s="4"/>
      <c r="OG51" s="144"/>
      <c r="OH51" s="87"/>
      <c r="OI51" s="4"/>
      <c r="OJ51" s="144"/>
      <c r="OK51" s="87"/>
      <c r="OL51" s="4"/>
      <c r="OM51" s="144"/>
      <c r="ON51" s="87"/>
      <c r="OO51" s="4"/>
      <c r="OP51" s="144"/>
      <c r="OQ51" s="6"/>
      <c r="OR51" s="87"/>
      <c r="OS51" s="4"/>
      <c r="OT51" s="144"/>
      <c r="OU51" s="87"/>
      <c r="OV51" s="4"/>
      <c r="OW51" s="144"/>
      <c r="OX51" s="87"/>
      <c r="OY51" s="4"/>
      <c r="OZ51" s="144"/>
      <c r="PA51" s="87"/>
      <c r="PB51" s="4"/>
      <c r="PC51" s="144"/>
      <c r="PD51" s="87"/>
      <c r="PE51" s="4"/>
      <c r="PF51" s="144"/>
      <c r="PG51" s="87"/>
      <c r="PH51" s="4"/>
      <c r="PI51" s="144"/>
      <c r="PJ51" s="6"/>
      <c r="PK51" s="87"/>
      <c r="PL51" s="4"/>
      <c r="PM51" s="144"/>
      <c r="PN51" s="87"/>
      <c r="PO51" s="4"/>
      <c r="PP51" s="144"/>
      <c r="PQ51" s="87"/>
      <c r="PR51" s="4"/>
      <c r="PS51" s="144"/>
      <c r="PT51" s="87"/>
      <c r="PU51" s="4"/>
      <c r="PV51" s="144"/>
      <c r="PW51" s="87"/>
      <c r="PX51" s="4"/>
      <c r="PY51" s="144"/>
      <c r="PZ51" s="87"/>
      <c r="QA51" s="4"/>
      <c r="QB51" s="144"/>
      <c r="QC51" s="6"/>
      <c r="QD51" s="87"/>
      <c r="QE51" s="4"/>
      <c r="QF51" s="144"/>
      <c r="QG51" s="87"/>
      <c r="QH51" s="4"/>
      <c r="QI51" s="144"/>
      <c r="QJ51" s="87"/>
      <c r="QK51" s="4"/>
      <c r="QL51" s="144"/>
      <c r="QM51" s="87"/>
      <c r="QN51" s="4"/>
      <c r="QO51" s="144"/>
      <c r="QP51" s="87"/>
      <c r="QQ51" s="4"/>
      <c r="QR51" s="144"/>
      <c r="QS51" s="87"/>
      <c r="QT51" s="4"/>
      <c r="QU51" s="144"/>
      <c r="QV51" s="6"/>
      <c r="QW51" s="87"/>
      <c r="QX51" s="4"/>
      <c r="QY51" s="144"/>
      <c r="QZ51" s="87"/>
      <c r="RA51" s="4"/>
      <c r="RB51" s="144"/>
      <c r="RC51" s="6"/>
      <c r="RD51" s="87"/>
      <c r="RE51" s="4"/>
      <c r="RF51" s="144"/>
      <c r="RG51" s="87"/>
      <c r="RH51" s="4"/>
      <c r="RI51" s="144"/>
      <c r="RJ51" s="87"/>
      <c r="RK51" s="4"/>
      <c r="RL51" s="144"/>
      <c r="RM51" s="6"/>
      <c r="RN51" s="87"/>
      <c r="RO51" s="4"/>
      <c r="RP51" s="144"/>
      <c r="RQ51" s="87"/>
      <c r="RR51" s="4"/>
      <c r="RS51" s="144"/>
      <c r="RT51" s="87"/>
      <c r="RU51" s="4"/>
      <c r="RV51" s="144"/>
      <c r="RW51" s="87"/>
      <c r="RX51" s="4"/>
      <c r="RY51" s="144"/>
      <c r="RZ51" s="87"/>
      <c r="SA51" s="4"/>
      <c r="SB51" s="144"/>
      <c r="SC51" s="87"/>
      <c r="SD51" s="4"/>
      <c r="SE51" s="144"/>
      <c r="SF51" s="87"/>
      <c r="SG51" s="4"/>
      <c r="SH51" s="144"/>
      <c r="SI51" s="87"/>
      <c r="SJ51" s="4"/>
      <c r="SK51" s="144"/>
      <c r="SL51" s="87"/>
      <c r="SM51" s="4"/>
      <c r="SN51" s="144"/>
      <c r="SO51" s="87"/>
      <c r="SP51" s="4"/>
      <c r="SQ51" s="144"/>
      <c r="SR51" s="6"/>
      <c r="SS51" s="6"/>
      <c r="ST51" s="87"/>
      <c r="SU51" s="4"/>
      <c r="SV51" s="144"/>
      <c r="SW51" s="87"/>
      <c r="SX51" s="4"/>
      <c r="SY51" s="144"/>
      <c r="SZ51" s="87"/>
      <c r="TA51" s="4"/>
      <c r="TB51" s="144"/>
      <c r="TC51" s="87"/>
      <c r="TD51" s="4"/>
      <c r="TE51" s="144"/>
      <c r="TF51" s="87"/>
      <c r="TG51" s="4"/>
      <c r="TH51" s="144"/>
      <c r="TI51" s="87"/>
      <c r="TJ51" s="4"/>
      <c r="TK51" s="144"/>
      <c r="TL51" s="87"/>
      <c r="TM51" s="4"/>
      <c r="TN51" s="144"/>
      <c r="TO51" s="87"/>
      <c r="TP51" s="4"/>
      <c r="TQ51" s="144"/>
      <c r="TR51" s="6"/>
      <c r="TS51" s="87"/>
      <c r="TT51" s="4"/>
      <c r="TU51" s="144"/>
      <c r="TV51" s="87"/>
      <c r="TW51" s="4"/>
      <c r="TX51" s="144"/>
      <c r="TY51" s="87"/>
      <c r="TZ51" s="4"/>
      <c r="UA51" s="144"/>
      <c r="UB51" s="87"/>
      <c r="UC51" s="4"/>
      <c r="UD51" s="144"/>
      <c r="UE51" s="87"/>
      <c r="UF51" s="4"/>
      <c r="UG51" s="144"/>
      <c r="UH51" s="87"/>
      <c r="UI51" s="4"/>
      <c r="UJ51" s="144"/>
      <c r="UK51" s="6"/>
      <c r="UL51" s="6"/>
      <c r="UM51" s="87"/>
      <c r="UN51" s="4"/>
      <c r="UO51" s="144"/>
      <c r="UP51" s="87"/>
      <c r="UQ51" s="4"/>
      <c r="UR51" s="144"/>
      <c r="US51" s="87"/>
      <c r="UT51" s="4"/>
      <c r="UU51" s="144"/>
      <c r="UV51" s="87"/>
      <c r="UW51" s="4"/>
      <c r="UX51" s="144"/>
      <c r="UY51" s="87"/>
      <c r="UZ51" s="4"/>
      <c r="VA51" s="144"/>
      <c r="VB51" s="6"/>
      <c r="VC51" s="87"/>
      <c r="VD51" s="4"/>
      <c r="VE51" s="144"/>
      <c r="VF51" s="87"/>
      <c r="VG51" s="4"/>
      <c r="VH51" s="144"/>
      <c r="VI51" s="87"/>
      <c r="VJ51" s="4"/>
      <c r="VK51" s="144"/>
      <c r="VL51" s="87"/>
      <c r="VM51" s="4"/>
      <c r="VN51" s="144"/>
      <c r="VO51" s="87"/>
      <c r="VP51" s="4"/>
      <c r="VQ51" s="144"/>
      <c r="VR51" s="87"/>
      <c r="VS51" s="4"/>
      <c r="VT51" s="144"/>
      <c r="VU51" s="6"/>
      <c r="VV51" s="6"/>
      <c r="VW51" s="87"/>
      <c r="VX51" s="4"/>
      <c r="VY51" s="144"/>
      <c r="VZ51" s="87"/>
      <c r="WA51" s="4"/>
      <c r="WB51" s="144"/>
      <c r="WC51" s="87"/>
      <c r="WD51" s="4"/>
      <c r="WE51" s="144"/>
      <c r="WF51" s="87"/>
      <c r="WG51" s="4"/>
      <c r="WH51" s="144"/>
      <c r="WI51" s="87"/>
      <c r="WJ51" s="4"/>
      <c r="WK51" s="144"/>
      <c r="WL51" s="87"/>
      <c r="WM51" s="6"/>
      <c r="WN51" s="144"/>
      <c r="WO51" s="87"/>
      <c r="WP51" s="4"/>
      <c r="WQ51" s="144"/>
      <c r="WR51" s="87"/>
      <c r="WS51" s="4"/>
      <c r="WT51" s="144"/>
      <c r="WU51" s="87"/>
      <c r="WV51" s="4"/>
      <c r="WW51" s="144"/>
      <c r="WX51" s="87"/>
      <c r="WY51" s="4"/>
      <c r="WZ51" s="144"/>
      <c r="XA51" s="87"/>
      <c r="XB51" s="4"/>
      <c r="XC51" s="144"/>
      <c r="XD51" s="87"/>
      <c r="XE51" s="4"/>
      <c r="XF51" s="144"/>
      <c r="XG51" s="6"/>
      <c r="XH51" s="87"/>
      <c r="XI51" s="4"/>
      <c r="XJ51" s="144"/>
      <c r="XK51" s="87"/>
      <c r="XL51" s="4"/>
      <c r="XM51" s="144"/>
      <c r="XN51" s="87"/>
      <c r="XO51" s="4"/>
      <c r="XP51" s="144"/>
      <c r="XQ51" s="87"/>
      <c r="XR51" s="4"/>
      <c r="XS51" s="144"/>
      <c r="XT51" s="87"/>
      <c r="XU51" s="4"/>
      <c r="XV51" s="144"/>
      <c r="XW51" s="87"/>
      <c r="XX51" s="4"/>
      <c r="XY51" s="144"/>
      <c r="XZ51" s="87"/>
      <c r="YA51" s="6"/>
      <c r="YB51" s="144"/>
      <c r="YC51" s="87"/>
      <c r="YD51" s="4"/>
      <c r="YE51" s="144"/>
      <c r="YF51" s="87"/>
      <c r="YG51" s="4"/>
      <c r="YH51" s="144"/>
      <c r="YI51" s="87"/>
      <c r="YJ51" s="4"/>
      <c r="YK51" s="144"/>
      <c r="YL51" s="87"/>
      <c r="YM51" s="4"/>
      <c r="YN51" s="144"/>
      <c r="YO51" s="87"/>
      <c r="YP51" s="4"/>
      <c r="YQ51" s="144"/>
      <c r="YR51" s="87"/>
      <c r="YS51" s="4"/>
      <c r="YT51" s="144"/>
      <c r="YU51" s="6"/>
      <c r="YV51" s="87"/>
      <c r="YW51" s="4"/>
      <c r="YX51" s="144"/>
      <c r="YY51" s="87"/>
      <c r="YZ51" s="4"/>
      <c r="ZA51" s="144"/>
      <c r="ZB51" s="87"/>
      <c r="ZC51" s="4"/>
      <c r="ZD51" s="144"/>
      <c r="ZE51" s="87"/>
      <c r="ZF51" s="4"/>
      <c r="ZG51" s="144"/>
      <c r="ZH51" s="87"/>
      <c r="ZI51" s="4"/>
      <c r="ZJ51" s="144"/>
      <c r="ZK51" s="87"/>
      <c r="ZL51" s="4"/>
      <c r="ZM51" s="144"/>
      <c r="ZN51" s="87"/>
      <c r="ZO51" s="6"/>
      <c r="ZP51" s="144"/>
      <c r="ZQ51" s="87"/>
      <c r="ZR51" s="4"/>
      <c r="ZS51" s="144"/>
      <c r="ZT51" s="87"/>
      <c r="ZU51" s="4"/>
      <c r="ZV51" s="144"/>
      <c r="ZW51" s="87"/>
      <c r="ZX51" s="4"/>
      <c r="ZY51" s="144"/>
      <c r="ZZ51" s="87"/>
      <c r="AAA51" s="4"/>
      <c r="AAB51" s="144"/>
      <c r="AAC51" s="87"/>
      <c r="AAD51" s="4"/>
      <c r="AAE51" s="144"/>
      <c r="AAF51" s="87"/>
      <c r="AAG51" s="4"/>
      <c r="AAH51" s="144"/>
      <c r="AAI51" s="6"/>
      <c r="AAJ51" s="87"/>
      <c r="AAK51" s="4"/>
      <c r="AAL51" s="144"/>
      <c r="AAM51" s="87"/>
      <c r="AAN51" s="4"/>
      <c r="AAO51" s="144"/>
      <c r="AAP51" s="87"/>
      <c r="AAQ51" s="4"/>
      <c r="AAR51" s="144"/>
      <c r="AAS51" s="87"/>
      <c r="AAT51" s="4"/>
      <c r="AAU51" s="144"/>
      <c r="AAV51" s="87"/>
      <c r="AAW51" s="4"/>
      <c r="AAX51" s="144"/>
      <c r="AAY51" s="87"/>
      <c r="AAZ51" s="4"/>
      <c r="ABA51" s="144"/>
      <c r="ABB51" s="6"/>
      <c r="ABC51" s="87"/>
      <c r="ABD51" s="4"/>
      <c r="ABE51" s="144"/>
      <c r="ABF51" s="87"/>
      <c r="ABG51" s="4"/>
      <c r="ABH51" s="144"/>
      <c r="ABI51" s="87"/>
      <c r="ABJ51" s="4"/>
      <c r="ABK51" s="144"/>
      <c r="ABL51" s="87"/>
      <c r="ABM51" s="4"/>
      <c r="ABN51" s="144"/>
      <c r="ABO51" s="87"/>
      <c r="ABP51" s="4"/>
      <c r="ABQ51" s="144"/>
      <c r="ABR51" s="87"/>
      <c r="ABS51" s="4"/>
      <c r="ABT51" s="144"/>
      <c r="ABU51" s="6"/>
      <c r="ABV51" s="87"/>
      <c r="ABW51" s="4"/>
      <c r="ABX51" s="144"/>
      <c r="ABY51" s="87"/>
      <c r="ABZ51" s="4"/>
      <c r="ACA51" s="144"/>
      <c r="ACB51" s="87"/>
      <c r="ACC51" s="4"/>
      <c r="ACD51" s="144"/>
      <c r="ACE51" s="87"/>
      <c r="ACF51" s="4"/>
      <c r="ACG51" s="144"/>
      <c r="ACH51" s="87"/>
      <c r="ACI51" s="4"/>
      <c r="ACJ51" s="144"/>
      <c r="ACK51" s="87"/>
      <c r="ACL51" s="4"/>
      <c r="ACM51" s="144"/>
      <c r="ACN51" s="6"/>
      <c r="ACO51" s="87"/>
      <c r="ACP51" s="4"/>
      <c r="ACQ51" s="144"/>
      <c r="ACR51" s="87"/>
      <c r="ACS51" s="4"/>
      <c r="ACT51" s="144"/>
      <c r="ACU51" s="87"/>
      <c r="ACV51" s="4"/>
      <c r="ACW51" s="144"/>
      <c r="ACX51" s="87"/>
      <c r="ACY51" s="4"/>
      <c r="ACZ51" s="144"/>
      <c r="ADA51" s="87"/>
      <c r="ADB51" s="4"/>
      <c r="ADC51" s="144"/>
      <c r="ADD51" s="87"/>
      <c r="ADE51" s="4"/>
      <c r="ADF51" s="144"/>
      <c r="ADG51" s="6"/>
      <c r="ADH51" s="87"/>
      <c r="ADI51" s="4"/>
      <c r="ADJ51" s="144"/>
      <c r="ADK51" s="87"/>
      <c r="ADL51" s="4"/>
      <c r="ADM51" s="144"/>
      <c r="ADN51" s="87"/>
      <c r="ADO51" s="4"/>
      <c r="ADP51" s="144"/>
      <c r="ADQ51" s="87"/>
      <c r="ADR51" s="4"/>
      <c r="ADS51" s="144"/>
      <c r="ADT51" s="87"/>
      <c r="ADU51" s="4"/>
      <c r="ADV51" s="144"/>
      <c r="ADW51" s="6"/>
      <c r="ADX51" s="6"/>
      <c r="ADY51" s="6"/>
      <c r="ADZ51" s="87"/>
      <c r="AEA51" s="4"/>
      <c r="AEB51" s="144"/>
      <c r="AEC51" s="87"/>
      <c r="AED51" s="4"/>
      <c r="AEE51" s="144"/>
      <c r="AEF51" s="87"/>
      <c r="AEG51" s="4"/>
      <c r="AEH51" s="144"/>
      <c r="AEI51" s="87"/>
      <c r="AEJ51" s="6"/>
      <c r="AEK51" s="144"/>
      <c r="AEL51" s="87"/>
      <c r="AEM51" s="4"/>
      <c r="AEN51" s="144"/>
      <c r="AEO51" s="6"/>
      <c r="AEP51" s="87"/>
      <c r="AEQ51" s="4"/>
      <c r="AER51" s="144"/>
      <c r="AES51" s="87"/>
      <c r="AET51" s="4"/>
      <c r="AEU51" s="144"/>
      <c r="AEV51" s="87"/>
      <c r="AEW51" s="4"/>
      <c r="AEX51" s="144"/>
      <c r="AEY51" s="87"/>
      <c r="AEZ51" s="4"/>
      <c r="AFA51" s="144"/>
      <c r="AFB51" s="87"/>
      <c r="AFC51" s="4"/>
      <c r="AFD51" s="144"/>
      <c r="AFE51" s="87"/>
      <c r="AFF51" s="4"/>
      <c r="AFG51" s="144"/>
      <c r="AFH51" s="6"/>
      <c r="AFI51" s="87"/>
      <c r="AFJ51" s="4"/>
      <c r="AFK51" s="144"/>
      <c r="AFL51" s="87"/>
      <c r="AFM51" s="4"/>
      <c r="AFN51" s="144"/>
      <c r="AFO51" s="87"/>
      <c r="AFP51" s="4"/>
      <c r="AFQ51" s="144"/>
      <c r="AFR51" s="87"/>
      <c r="AFS51" s="4"/>
      <c r="AFT51" s="144"/>
      <c r="AFU51" s="87"/>
      <c r="AFV51" s="4"/>
      <c r="AFW51" s="144"/>
      <c r="AFX51" s="87"/>
      <c r="AFY51" s="4"/>
      <c r="AFZ51" s="144"/>
      <c r="AGA51" s="87"/>
      <c r="AGB51" s="6"/>
      <c r="AGC51" s="144"/>
      <c r="AGD51" s="87"/>
      <c r="AGE51" s="4"/>
      <c r="AGF51" s="144"/>
      <c r="AGG51" s="87"/>
      <c r="AGH51" s="4"/>
      <c r="AGI51" s="144"/>
      <c r="AGJ51" s="87"/>
      <c r="AGK51" s="4"/>
      <c r="AGL51" s="144"/>
      <c r="AGM51" s="87"/>
      <c r="AGN51" s="4"/>
      <c r="AGO51" s="144"/>
      <c r="AGP51" s="87"/>
      <c r="AGQ51" s="4"/>
      <c r="AGR51" s="144"/>
      <c r="AGS51" s="87"/>
      <c r="AGT51" s="4"/>
      <c r="AGU51" s="144"/>
      <c r="AGV51" s="6"/>
      <c r="AGW51" s="87"/>
      <c r="AGX51" s="4"/>
      <c r="AGY51" s="144"/>
      <c r="AGZ51" s="87"/>
      <c r="AHA51" s="4"/>
      <c r="AHB51" s="144"/>
      <c r="AHC51" s="87"/>
      <c r="AHD51" s="4"/>
      <c r="AHE51" s="144"/>
      <c r="AHF51" s="87"/>
      <c r="AHG51" s="4"/>
      <c r="AHH51" s="144"/>
      <c r="AHI51" s="87"/>
      <c r="AHJ51" s="4"/>
      <c r="AHK51" s="144"/>
      <c r="AHL51" s="87"/>
      <c r="AHM51" s="4"/>
      <c r="AHN51" s="144"/>
      <c r="AHO51" s="6"/>
      <c r="AHP51" s="87"/>
      <c r="AHQ51" s="4"/>
      <c r="AHR51" s="144"/>
      <c r="AHS51" s="87"/>
      <c r="AHT51" s="4"/>
      <c r="AHU51" s="144"/>
      <c r="AHV51" s="87"/>
      <c r="AHW51" s="4"/>
      <c r="AHX51" s="144"/>
      <c r="AHY51" s="87"/>
      <c r="AHZ51" s="4"/>
      <c r="AIA51" s="144"/>
      <c r="AIB51" s="87"/>
      <c r="AIC51" s="4"/>
      <c r="AID51" s="144"/>
      <c r="AIE51" s="6"/>
      <c r="AIF51" s="6"/>
      <c r="AIG51" s="87"/>
      <c r="AIH51" s="4"/>
      <c r="AII51" s="144"/>
      <c r="AIJ51" s="87"/>
      <c r="AIK51" s="4"/>
      <c r="AIL51" s="144"/>
      <c r="AIM51" s="87"/>
      <c r="AIN51" s="4"/>
      <c r="AIO51" s="144"/>
      <c r="AIP51" s="87"/>
      <c r="AIQ51" s="4"/>
      <c r="AIR51" s="144"/>
      <c r="AIS51" s="6"/>
      <c r="AIT51" s="87"/>
      <c r="AIU51" s="6"/>
      <c r="AIV51" s="144"/>
      <c r="AIW51" s="87"/>
      <c r="AIX51" s="4"/>
      <c r="AIY51" s="144"/>
      <c r="AIZ51" s="87"/>
      <c r="AJA51" s="4"/>
      <c r="AJB51" s="144"/>
      <c r="AJC51" s="87"/>
      <c r="AJD51" s="4"/>
      <c r="AJE51" s="144"/>
      <c r="AJF51" s="87"/>
      <c r="AJG51" s="4"/>
      <c r="AJH51" s="144"/>
      <c r="AJI51" s="87"/>
      <c r="AJJ51" s="4"/>
      <c r="AJK51" s="144"/>
      <c r="AJL51" s="87"/>
      <c r="AJM51" s="4"/>
      <c r="AJN51" s="144"/>
      <c r="AJO51" s="87"/>
      <c r="AJP51" s="4"/>
      <c r="AJQ51" s="144"/>
      <c r="AJR51" s="6"/>
      <c r="AJS51" s="87"/>
      <c r="AJT51" s="4"/>
      <c r="AJU51" s="144"/>
      <c r="AJV51" s="87"/>
      <c r="AJW51" s="4"/>
      <c r="AJX51" s="144"/>
      <c r="AJY51" s="87"/>
      <c r="AJZ51" s="4"/>
      <c r="AKA51" s="144"/>
      <c r="AKB51" s="87"/>
      <c r="AKC51" s="4"/>
      <c r="AKD51" s="144"/>
      <c r="AKE51" s="87"/>
      <c r="AKF51" s="4"/>
      <c r="AKG51" s="144"/>
      <c r="AKH51" s="87"/>
      <c r="AKI51" s="4"/>
      <c r="AKJ51" s="144"/>
      <c r="AKK51" s="6"/>
      <c r="AKL51" s="87"/>
      <c r="AKM51" s="4"/>
      <c r="AKN51" s="144"/>
      <c r="AKO51" s="87"/>
      <c r="AKP51" s="4"/>
      <c r="AKQ51" s="144"/>
      <c r="AKR51" s="87"/>
      <c r="AKS51" s="4"/>
      <c r="AKT51" s="144"/>
      <c r="AKU51" s="87"/>
      <c r="AKV51" s="4"/>
      <c r="AKW51" s="144"/>
      <c r="AKX51" s="87"/>
      <c r="AKY51" s="4"/>
      <c r="AKZ51" s="144"/>
      <c r="ALA51" s="87"/>
      <c r="ALB51" s="4"/>
      <c r="ALC51" s="144"/>
      <c r="ALD51" s="6"/>
      <c r="ALE51" s="87"/>
      <c r="ALF51" s="4"/>
      <c r="ALG51" s="144"/>
      <c r="ALH51" s="87"/>
      <c r="ALI51" s="4"/>
      <c r="ALJ51" s="144"/>
      <c r="ALK51" s="87"/>
      <c r="ALL51" s="4"/>
      <c r="ALM51" s="144"/>
      <c r="ALN51" s="87"/>
      <c r="ALO51" s="4"/>
      <c r="ALP51" s="144"/>
      <c r="ALQ51" s="87"/>
      <c r="ALR51" s="4"/>
      <c r="ALS51" s="144"/>
      <c r="ALT51" s="87"/>
      <c r="ALU51" s="4"/>
      <c r="ALV51" s="144"/>
      <c r="ALW51" s="6"/>
      <c r="ALX51" s="87"/>
      <c r="ALY51" s="4"/>
      <c r="ALZ51" s="144"/>
      <c r="AMA51" s="87"/>
      <c r="AMB51" s="4"/>
      <c r="AMC51" s="144"/>
      <c r="AMD51" s="87"/>
      <c r="AME51" s="4"/>
      <c r="AMF51" s="144"/>
      <c r="AMG51" s="87"/>
      <c r="AMH51" s="4"/>
      <c r="AMI51" s="144"/>
      <c r="AMJ51" s="87"/>
      <c r="AMK51" s="4"/>
      <c r="AML51" s="144"/>
      <c r="AMM51" s="87"/>
      <c r="AMN51" s="4"/>
      <c r="AMO51" s="144"/>
      <c r="AMP51" s="6"/>
      <c r="AMQ51" s="87"/>
      <c r="AMR51" s="4"/>
      <c r="AMS51" s="144"/>
      <c r="AMT51" s="87"/>
      <c r="AMU51" s="4"/>
      <c r="AMV51" s="144"/>
      <c r="AMW51" s="87"/>
      <c r="AMX51" s="4"/>
      <c r="AMY51" s="144"/>
      <c r="AMZ51" s="87"/>
      <c r="ANA51" s="4"/>
      <c r="ANB51" s="144"/>
      <c r="ANC51" s="87"/>
      <c r="AND51" s="4"/>
      <c r="ANE51" s="144"/>
      <c r="ANF51" s="87"/>
      <c r="ANG51" s="4"/>
      <c r="ANH51" s="144"/>
      <c r="ANI51" s="6"/>
      <c r="ANJ51" s="87"/>
      <c r="ANK51" s="4"/>
      <c r="ANL51" s="144"/>
      <c r="ANM51" s="87"/>
      <c r="ANN51" s="4"/>
      <c r="ANO51" s="144"/>
      <c r="ANP51" s="87"/>
      <c r="ANQ51" s="4"/>
      <c r="ANR51" s="144"/>
      <c r="ANS51" s="6"/>
      <c r="ANT51" s="87"/>
      <c r="ANU51" s="4"/>
      <c r="ANV51" s="144"/>
      <c r="ANW51" s="87"/>
      <c r="ANX51" s="4"/>
      <c r="ANY51" s="144"/>
      <c r="ANZ51" s="87"/>
      <c r="AOA51" s="6"/>
      <c r="AOB51" s="144"/>
      <c r="AOC51" s="87"/>
      <c r="AOD51" s="4"/>
      <c r="AOE51" s="144"/>
      <c r="AOF51" s="87"/>
      <c r="AOG51" s="4"/>
      <c r="AOH51" s="144"/>
      <c r="AOI51" s="87"/>
      <c r="AOJ51" s="4"/>
      <c r="AOK51" s="144"/>
      <c r="AOL51" s="87"/>
      <c r="AOM51" s="4"/>
      <c r="AON51" s="144"/>
      <c r="AOO51" s="87"/>
      <c r="AOP51" s="4"/>
      <c r="AOQ51" s="144"/>
      <c r="AOR51" s="87"/>
      <c r="AOS51" s="4"/>
      <c r="AOT51" s="144"/>
      <c r="AOU51" s="6"/>
      <c r="AOV51" s="87"/>
      <c r="AOW51" s="4"/>
      <c r="AOX51" s="144"/>
      <c r="AOY51" s="87"/>
      <c r="AOZ51" s="4"/>
      <c r="APA51" s="144"/>
      <c r="APB51" s="87"/>
      <c r="APC51" s="4"/>
      <c r="APD51" s="144"/>
      <c r="APE51" s="87"/>
      <c r="APF51" s="4"/>
      <c r="APG51" s="144"/>
      <c r="APH51" s="87"/>
      <c r="API51" s="4"/>
      <c r="APJ51" s="144"/>
      <c r="APK51" s="87"/>
      <c r="APL51" s="4"/>
      <c r="APM51" s="144"/>
      <c r="APN51" s="87"/>
      <c r="APO51" s="4"/>
      <c r="APP51" s="144"/>
      <c r="APQ51" s="6"/>
      <c r="APR51" s="6"/>
      <c r="APS51" s="6"/>
      <c r="APT51" s="6"/>
      <c r="APU51" s="87"/>
      <c r="APV51" s="4"/>
      <c r="APW51" s="144"/>
      <c r="APX51" s="87"/>
      <c r="APY51" s="4"/>
      <c r="APZ51" s="144"/>
      <c r="AQA51" s="6"/>
      <c r="AQB51" s="87"/>
      <c r="AQC51" s="4"/>
      <c r="AQD51" s="144"/>
      <c r="AQE51" s="87"/>
      <c r="AQF51" s="4"/>
      <c r="AQG51" s="144"/>
      <c r="AQH51" s="87"/>
      <c r="AQI51" s="4"/>
      <c r="AQJ51" s="144"/>
      <c r="AQK51" s="87"/>
      <c r="AQL51" s="4"/>
      <c r="AQM51" s="144"/>
      <c r="AQN51" s="87"/>
      <c r="AQO51" s="4"/>
      <c r="AQP51" s="144"/>
      <c r="AQQ51" s="87"/>
      <c r="AQR51" s="4"/>
      <c r="AQS51" s="144"/>
      <c r="AQT51" s="6"/>
      <c r="AQU51" s="87"/>
      <c r="AQV51" s="4"/>
      <c r="AQW51" s="144"/>
      <c r="AQX51" s="87"/>
      <c r="AQY51" s="4"/>
      <c r="AQZ51" s="144"/>
      <c r="ARA51" s="87"/>
      <c r="ARB51" s="4"/>
      <c r="ARC51" s="144"/>
      <c r="ARD51" s="87"/>
      <c r="ARE51" s="4"/>
      <c r="ARF51" s="144"/>
      <c r="ARG51" s="87"/>
      <c r="ARH51" s="4"/>
      <c r="ARI51" s="144"/>
      <c r="ARJ51" s="87"/>
      <c r="ARK51" s="4"/>
      <c r="ARL51" s="144"/>
      <c r="ARM51" s="6"/>
      <c r="ARN51" s="87"/>
      <c r="ARO51" s="4"/>
      <c r="ARP51" s="144"/>
      <c r="ARQ51" s="87"/>
      <c r="ARR51" s="4"/>
      <c r="ARS51" s="144"/>
      <c r="ART51" s="87"/>
      <c r="ARU51" s="4"/>
      <c r="ARV51" s="144"/>
      <c r="ARW51" s="87"/>
      <c r="ARX51" s="4"/>
      <c r="ARY51" s="144"/>
      <c r="ARZ51" s="87"/>
      <c r="ASA51" s="4"/>
      <c r="ASB51" s="144"/>
      <c r="ASC51" s="87"/>
      <c r="ASD51" s="4"/>
      <c r="ASE51" s="144"/>
      <c r="ASF51" s="6"/>
      <c r="ASG51" s="87"/>
      <c r="ASH51" s="4"/>
      <c r="ASI51" s="144"/>
      <c r="ASJ51" s="87"/>
      <c r="ASK51" s="4"/>
      <c r="ASL51" s="144"/>
      <c r="ASM51" s="87"/>
      <c r="ASN51" s="4"/>
      <c r="ASO51" s="144"/>
      <c r="ASP51" s="87"/>
      <c r="ASQ51" s="4"/>
      <c r="ASR51" s="144"/>
      <c r="ASS51" s="87"/>
      <c r="AST51" s="4"/>
      <c r="ASU51" s="144"/>
      <c r="ASV51" s="87"/>
      <c r="ASW51" s="4"/>
      <c r="ASX51" s="144"/>
      <c r="ASY51" s="6"/>
      <c r="ASZ51" s="87"/>
      <c r="ATA51" s="4"/>
      <c r="ATB51" s="144"/>
      <c r="ATC51" s="87"/>
      <c r="ATD51" s="4"/>
      <c r="ATE51" s="144"/>
      <c r="ATF51" s="87"/>
      <c r="ATG51" s="4"/>
      <c r="ATH51" s="144"/>
      <c r="ATI51" s="87"/>
      <c r="ATJ51" s="4"/>
      <c r="ATK51" s="144"/>
      <c r="ATL51" s="87"/>
      <c r="ATM51" s="4"/>
      <c r="ATN51" s="144"/>
      <c r="ATO51" s="87"/>
      <c r="ATP51" s="4"/>
      <c r="ATQ51" s="144"/>
      <c r="ATR51" s="6"/>
      <c r="ATS51" s="87"/>
      <c r="ATT51" s="4"/>
      <c r="ATU51" s="144"/>
      <c r="ATV51" s="87"/>
      <c r="ATW51" s="4"/>
      <c r="ATX51" s="144"/>
      <c r="ATY51" s="87"/>
      <c r="ATZ51" s="4"/>
      <c r="AUA51" s="144"/>
      <c r="AUB51" s="87"/>
      <c r="AUC51" s="4"/>
      <c r="AUD51" s="144"/>
      <c r="AUE51" s="87"/>
      <c r="AUF51" s="4"/>
      <c r="AUG51" s="144"/>
      <c r="AUH51" s="87"/>
      <c r="AUI51" s="4"/>
      <c r="AUJ51" s="144"/>
      <c r="AUK51" s="6"/>
      <c r="AUL51" s="87"/>
      <c r="AUM51" s="4"/>
      <c r="AUN51" s="144"/>
      <c r="AUO51" s="87"/>
      <c r="AUP51" s="4"/>
      <c r="AUQ51" s="144"/>
      <c r="AUR51" s="87"/>
      <c r="AUS51" s="4"/>
      <c r="AUT51" s="144"/>
      <c r="AUU51" s="87"/>
      <c r="AUV51" s="4"/>
      <c r="AUW51" s="144"/>
      <c r="AUX51" s="87"/>
      <c r="AUY51" s="4"/>
      <c r="AUZ51" s="144"/>
      <c r="AVA51" s="87"/>
      <c r="AVB51" s="4"/>
      <c r="AVC51" s="144"/>
      <c r="AVD51" s="6"/>
      <c r="AVE51" s="87"/>
      <c r="AVF51" s="4"/>
      <c r="AVG51" s="144"/>
      <c r="AVH51" s="87"/>
      <c r="AVI51" s="4"/>
      <c r="AVJ51" s="144"/>
      <c r="AVK51" s="87"/>
      <c r="AVL51" s="4"/>
      <c r="AVM51" s="144"/>
      <c r="AVN51" s="87"/>
      <c r="AVO51" s="4"/>
      <c r="AVP51" s="144"/>
      <c r="AVQ51" s="87"/>
      <c r="AVR51" s="4"/>
      <c r="AVS51" s="144"/>
      <c r="AVT51" s="87"/>
      <c r="AVU51" s="4"/>
      <c r="AVV51" s="144"/>
      <c r="AVW51" s="6"/>
      <c r="AVX51" s="87"/>
      <c r="AVY51" s="4"/>
      <c r="AVZ51" s="144"/>
      <c r="AWA51" s="87"/>
      <c r="AWB51" s="4"/>
      <c r="AWC51" s="144"/>
      <c r="AWD51" s="87"/>
      <c r="AWE51" s="4"/>
      <c r="AWF51" s="144"/>
      <c r="AWG51" s="87"/>
      <c r="AWH51" s="4"/>
      <c r="AWI51" s="144"/>
      <c r="AWJ51" s="4"/>
      <c r="AWK51" s="4"/>
      <c r="AWL51" s="6"/>
      <c r="AWM51" s="4"/>
      <c r="AWN51" s="4"/>
      <c r="AWO51" s="4"/>
      <c r="AWP51" s="4"/>
      <c r="AWQ51" s="4"/>
      <c r="AWR51" s="4"/>
      <c r="AWS51" s="6"/>
      <c r="AWT51" s="4"/>
      <c r="AWU51" s="4"/>
      <c r="AWV51" s="4"/>
      <c r="AWW51" s="4"/>
      <c r="AWX51" s="4"/>
      <c r="AWY51" s="4"/>
      <c r="AWZ51" s="6"/>
      <c r="AXA51" s="4"/>
      <c r="AXB51" s="4"/>
      <c r="AXC51" s="4"/>
      <c r="AXD51" s="4"/>
      <c r="AXE51" s="4"/>
      <c r="AXF51" s="4"/>
      <c r="AXG51" s="6"/>
      <c r="AXH51" s="4"/>
      <c r="AXI51" s="4"/>
      <c r="AXJ51" s="4"/>
      <c r="AXK51" s="4"/>
      <c r="AXL51" s="4"/>
      <c r="AXM51" s="4"/>
      <c r="AXN51" s="6"/>
      <c r="AXO51" s="4"/>
      <c r="AXP51" s="4"/>
      <c r="AXQ51" s="4"/>
      <c r="AXR51" s="4"/>
      <c r="AXS51" s="4"/>
      <c r="AXT51" s="4"/>
      <c r="AXU51" s="6"/>
      <c r="AXV51" s="4"/>
      <c r="AXW51" s="4"/>
      <c r="AXX51" s="4"/>
      <c r="AXY51" s="4"/>
      <c r="AXZ51" s="4"/>
      <c r="AYA51" s="4"/>
      <c r="AYB51" s="6"/>
      <c r="AYC51" s="4"/>
      <c r="AYD51" s="4"/>
      <c r="AYE51" s="4"/>
      <c r="AYF51" s="4"/>
      <c r="AYG51" s="4"/>
      <c r="AYH51" s="4"/>
      <c r="AYI51" s="6"/>
      <c r="AYJ51" s="4"/>
      <c r="AYK51" s="4"/>
      <c r="AYL51" s="4"/>
      <c r="AYM51" s="4"/>
      <c r="AYN51" s="4"/>
      <c r="AYO51" s="4"/>
      <c r="AYP51" s="6"/>
      <c r="AYQ51" s="4"/>
      <c r="AYR51" s="4"/>
      <c r="AYS51" s="4"/>
      <c r="AYT51" s="4"/>
      <c r="AYU51" s="4"/>
      <c r="AYV51" s="4"/>
      <c r="AYW51" s="6"/>
      <c r="AYX51" s="4"/>
      <c r="AYY51" s="4"/>
      <c r="AYZ51" s="4"/>
      <c r="AZA51" s="4"/>
      <c r="AZB51" s="4"/>
      <c r="AZC51" s="4"/>
      <c r="AZD51" s="6"/>
      <c r="AZE51" s="4"/>
      <c r="AZF51" s="4"/>
      <c r="AZG51" s="4"/>
      <c r="AZH51" s="4"/>
      <c r="AZI51" s="4"/>
      <c r="AZJ51" s="4"/>
      <c r="AZK51" s="6"/>
      <c r="AZL51" s="4"/>
      <c r="AZM51" s="4"/>
      <c r="AZN51" s="4"/>
      <c r="AZO51" s="4"/>
      <c r="AZP51" s="4"/>
      <c r="AZQ51" s="4"/>
      <c r="AZR51" s="6"/>
      <c r="AZS51" s="4"/>
      <c r="AZT51" s="4"/>
      <c r="AZU51" s="4"/>
      <c r="AZV51" s="4"/>
      <c r="AZW51" s="4"/>
      <c r="AZX51" s="4"/>
      <c r="AZY51" s="6"/>
      <c r="AZZ51" s="4"/>
      <c r="BAA51" s="4"/>
      <c r="BAB51" s="4"/>
      <c r="BAC51" s="4"/>
      <c r="BAD51" s="4"/>
      <c r="BAE51" s="4"/>
      <c r="BAF51" s="6"/>
      <c r="BAG51" s="4"/>
      <c r="BAH51" s="4"/>
      <c r="BAI51" s="4"/>
      <c r="BAJ51" s="4"/>
      <c r="BAK51" s="4"/>
      <c r="BAL51" s="4"/>
      <c r="BAM51" s="6"/>
      <c r="BAN51" s="4"/>
      <c r="BAO51" s="4"/>
      <c r="BAP51" s="4"/>
      <c r="BAQ51" s="4"/>
      <c r="BAR51" s="4"/>
      <c r="BAS51" s="4"/>
      <c r="BAT51" s="6"/>
    </row>
    <row r="52" spans="1:1398">
      <c r="D52" s="1" t="s">
        <v>15</v>
      </c>
      <c r="F52" s="70"/>
      <c r="G52" s="4"/>
      <c r="I52" s="6"/>
      <c r="J52" s="70"/>
      <c r="K52" s="4"/>
      <c r="M52" s="70"/>
      <c r="N52" s="4"/>
      <c r="P52" s="70"/>
      <c r="Q52" s="4"/>
      <c r="S52" s="70"/>
      <c r="T52" s="4"/>
      <c r="V52" s="70"/>
      <c r="W52" s="4"/>
      <c r="Y52" s="70"/>
      <c r="Z52" s="4"/>
      <c r="AB52" s="6"/>
      <c r="AC52" s="70"/>
      <c r="AD52" s="4"/>
      <c r="AF52" s="70"/>
      <c r="AG52" s="4"/>
      <c r="AI52" s="70"/>
      <c r="AJ52" s="4"/>
      <c r="AL52" s="70"/>
      <c r="AM52" s="4"/>
      <c r="AO52" s="70"/>
      <c r="AP52" s="4"/>
      <c r="AR52" s="70"/>
      <c r="AS52" s="4"/>
      <c r="AU52" s="6"/>
      <c r="AV52" s="70"/>
      <c r="AW52" s="4"/>
      <c r="AY52" s="70"/>
      <c r="AZ52" s="4"/>
      <c r="BB52" s="70"/>
      <c r="BC52" s="4"/>
      <c r="BE52" s="70"/>
      <c r="BF52" s="4"/>
      <c r="BH52" s="70"/>
      <c r="BI52" s="4"/>
      <c r="BK52" s="70"/>
      <c r="BL52" s="4"/>
      <c r="BN52" s="6"/>
      <c r="BO52" s="70"/>
      <c r="BP52" s="4"/>
      <c r="BR52" s="70"/>
      <c r="BS52" s="4"/>
      <c r="BU52" s="70"/>
      <c r="BV52" s="4"/>
      <c r="BX52" s="70"/>
      <c r="BY52" s="4"/>
      <c r="CA52" s="70"/>
      <c r="CB52" s="4"/>
      <c r="CD52" s="70"/>
      <c r="CE52" s="4"/>
      <c r="CG52" s="6"/>
      <c r="CH52" s="6"/>
      <c r="CI52" s="70"/>
      <c r="CJ52" s="4"/>
      <c r="CL52" s="6"/>
      <c r="CM52" s="70"/>
      <c r="CN52" s="4"/>
      <c r="CP52" s="70"/>
      <c r="CQ52" s="4"/>
      <c r="CS52" s="70"/>
      <c r="CT52" s="4"/>
      <c r="CV52" s="6"/>
      <c r="CW52" s="70"/>
      <c r="CX52" s="4"/>
      <c r="CZ52" s="70"/>
      <c r="DA52" s="4"/>
      <c r="DC52" s="70"/>
      <c r="DD52" s="4"/>
      <c r="DF52" s="70"/>
      <c r="DG52" s="4"/>
      <c r="DI52" s="70"/>
      <c r="DJ52" s="4"/>
      <c r="DL52" s="6"/>
      <c r="DM52" s="6"/>
      <c r="DN52" s="70"/>
      <c r="DO52" s="4"/>
      <c r="DQ52" s="70"/>
      <c r="DR52" s="4"/>
      <c r="DT52" s="70"/>
      <c r="DU52" s="4"/>
      <c r="DW52" s="70"/>
      <c r="DX52" s="4"/>
      <c r="DZ52" s="70"/>
      <c r="EA52" s="4"/>
      <c r="EC52" s="70"/>
      <c r="ED52" s="4"/>
      <c r="EF52" s="6"/>
      <c r="EG52" s="70"/>
      <c r="EH52" s="4"/>
      <c r="EJ52" s="70"/>
      <c r="EK52" s="4"/>
      <c r="EM52" s="70"/>
      <c r="EN52" s="4"/>
      <c r="EP52" s="70"/>
      <c r="EQ52" s="4"/>
      <c r="ES52" s="70"/>
      <c r="ET52" s="4"/>
      <c r="EV52" s="70"/>
      <c r="EW52" s="4"/>
      <c r="EY52" s="70"/>
      <c r="EZ52" s="4"/>
      <c r="FB52" s="70"/>
      <c r="FC52" s="4"/>
      <c r="FE52" s="70"/>
      <c r="FF52" s="4"/>
      <c r="FH52" s="70"/>
      <c r="FI52" s="4"/>
      <c r="FK52" s="6"/>
      <c r="FL52" s="6"/>
      <c r="FM52" s="6"/>
      <c r="FN52" s="6"/>
      <c r="FO52" s="70"/>
      <c r="FP52" s="4"/>
      <c r="FR52" s="70"/>
      <c r="FS52" s="4"/>
      <c r="FU52" s="70"/>
      <c r="FV52" s="4"/>
      <c r="FX52" s="6"/>
      <c r="FY52" s="70"/>
      <c r="FZ52" s="4"/>
      <c r="GB52" s="70"/>
      <c r="GC52" s="4"/>
      <c r="GE52" s="6"/>
      <c r="GF52" s="70"/>
      <c r="GG52" s="4"/>
      <c r="GI52" s="70"/>
      <c r="GJ52" s="4"/>
      <c r="GL52" s="70"/>
      <c r="GM52" s="4"/>
      <c r="GO52" s="70"/>
      <c r="GP52" s="4"/>
      <c r="GR52" s="70"/>
      <c r="GS52" s="4"/>
      <c r="GU52" s="70"/>
      <c r="GV52" s="4"/>
      <c r="GX52" s="6"/>
      <c r="GY52" s="70"/>
      <c r="GZ52" s="4"/>
      <c r="HB52" s="70"/>
      <c r="HC52" s="4"/>
      <c r="HE52" s="70"/>
      <c r="HF52" s="4"/>
      <c r="HH52" s="70"/>
      <c r="HI52" s="4"/>
      <c r="HK52" s="70"/>
      <c r="HL52" s="4"/>
      <c r="HN52" s="70"/>
      <c r="HO52" s="4"/>
      <c r="HQ52" s="6"/>
      <c r="HR52" s="70"/>
      <c r="HS52" s="4"/>
      <c r="HU52" s="70"/>
      <c r="HV52" s="4"/>
      <c r="HX52" s="70"/>
      <c r="HY52" s="4"/>
      <c r="IA52" s="70"/>
      <c r="IB52" s="4"/>
      <c r="ID52" s="70"/>
      <c r="IE52" s="4"/>
      <c r="IG52" s="70"/>
      <c r="IH52" s="4"/>
      <c r="IJ52" s="6"/>
      <c r="IK52" s="70"/>
      <c r="IL52" s="4"/>
      <c r="IN52" s="70"/>
      <c r="IO52" s="4"/>
      <c r="IQ52" s="70"/>
      <c r="IR52" s="4"/>
      <c r="IT52" s="70"/>
      <c r="IU52" s="4"/>
      <c r="IW52" s="70"/>
      <c r="IX52" s="4"/>
      <c r="IZ52" s="70"/>
      <c r="JA52" s="4"/>
      <c r="JC52" s="6"/>
      <c r="JD52" s="70"/>
      <c r="JE52" s="4"/>
      <c r="JG52" s="70"/>
      <c r="JH52" s="4"/>
      <c r="JJ52" s="70"/>
      <c r="JK52" s="4"/>
      <c r="JM52" s="70"/>
      <c r="JN52" s="4"/>
      <c r="JP52" s="70"/>
      <c r="JQ52" s="4"/>
      <c r="JS52" s="70"/>
      <c r="JT52" s="4"/>
      <c r="JV52" s="6"/>
      <c r="JW52" s="70"/>
      <c r="JX52" s="4"/>
      <c r="JZ52" s="70"/>
      <c r="KA52" s="4"/>
      <c r="KC52" s="70"/>
      <c r="KD52" s="4"/>
      <c r="KF52" s="70"/>
      <c r="KG52" s="4"/>
      <c r="KI52" s="70"/>
      <c r="KJ52" s="4"/>
      <c r="KL52" s="70"/>
      <c r="KM52" s="4"/>
      <c r="KO52" s="6"/>
      <c r="KP52" s="70"/>
      <c r="KQ52" s="4"/>
      <c r="KS52" s="70"/>
      <c r="KT52" s="4"/>
      <c r="KV52" s="70"/>
      <c r="KW52" s="4"/>
      <c r="KY52" s="70"/>
      <c r="KZ52" s="4"/>
      <c r="LB52" s="70"/>
      <c r="LC52" s="4"/>
      <c r="LE52" s="70"/>
      <c r="LF52" s="4"/>
      <c r="LH52" s="70"/>
      <c r="LI52" s="6"/>
      <c r="LK52" s="70"/>
      <c r="LL52" s="4"/>
      <c r="LN52" s="6"/>
      <c r="LO52" s="6"/>
      <c r="LP52" s="6"/>
      <c r="LQ52" s="6"/>
      <c r="LR52" s="6"/>
      <c r="LS52" s="6"/>
      <c r="LT52" s="70"/>
      <c r="LU52" s="4"/>
      <c r="LW52" s="70"/>
      <c r="LX52" s="4"/>
      <c r="LZ52" s="70"/>
      <c r="MA52" s="4"/>
      <c r="MC52" s="70"/>
      <c r="MD52" s="4"/>
      <c r="MF52" s="70"/>
      <c r="MG52" s="4"/>
      <c r="MI52" s="70"/>
      <c r="MJ52" s="4"/>
      <c r="ML52" s="6"/>
      <c r="MM52" s="70"/>
      <c r="MN52" s="4"/>
      <c r="MP52" s="70"/>
      <c r="MQ52" s="4"/>
      <c r="MS52" s="70"/>
      <c r="MT52" s="4"/>
      <c r="MV52" s="70"/>
      <c r="MW52" s="4"/>
      <c r="MY52" s="70"/>
      <c r="MZ52" s="4"/>
      <c r="NB52" s="70"/>
      <c r="NC52" s="4"/>
      <c r="NE52" s="6"/>
      <c r="NF52" s="70"/>
      <c r="NG52" s="4"/>
      <c r="NI52" s="70"/>
      <c r="NJ52" s="4"/>
      <c r="NL52" s="70"/>
      <c r="NM52" s="4"/>
      <c r="NO52" s="70"/>
      <c r="NP52" s="4"/>
      <c r="NR52" s="70"/>
      <c r="NS52" s="4"/>
      <c r="NU52" s="70"/>
      <c r="NV52" s="4"/>
      <c r="NX52" s="6"/>
      <c r="NY52" s="70"/>
      <c r="NZ52" s="4"/>
      <c r="OB52" s="70"/>
      <c r="OC52" s="4"/>
      <c r="OE52" s="70"/>
      <c r="OF52" s="4"/>
      <c r="OH52" s="70"/>
      <c r="OI52" s="4"/>
      <c r="OK52" s="70"/>
      <c r="OL52" s="4"/>
      <c r="ON52" s="70"/>
      <c r="OO52" s="4"/>
      <c r="OQ52" s="6"/>
      <c r="OR52" s="70"/>
      <c r="OS52" s="4"/>
      <c r="OU52" s="70"/>
      <c r="OV52" s="4"/>
      <c r="OX52" s="70"/>
      <c r="OY52" s="4"/>
      <c r="PA52" s="70"/>
      <c r="PB52" s="4"/>
      <c r="PD52" s="70"/>
      <c r="PE52" s="4"/>
      <c r="PG52" s="70"/>
      <c r="PH52" s="4"/>
      <c r="PJ52" s="6"/>
      <c r="PK52" s="70"/>
      <c r="PL52" s="4"/>
      <c r="PN52" s="70"/>
      <c r="PO52" s="4"/>
      <c r="PQ52" s="70"/>
      <c r="PR52" s="4"/>
      <c r="PT52" s="70"/>
      <c r="PU52" s="4"/>
      <c r="PW52" s="70"/>
      <c r="PX52" s="4"/>
      <c r="PZ52" s="70"/>
      <c r="QA52" s="4"/>
      <c r="QC52" s="6"/>
      <c r="QD52" s="70"/>
      <c r="QE52" s="4"/>
      <c r="QG52" s="70"/>
      <c r="QH52" s="4"/>
      <c r="QJ52" s="70"/>
      <c r="QK52" s="4"/>
      <c r="QM52" s="70"/>
      <c r="QN52" s="4"/>
      <c r="QP52" s="70"/>
      <c r="QQ52" s="4"/>
      <c r="QS52" s="70"/>
      <c r="QT52" s="4"/>
      <c r="QV52" s="6"/>
      <c r="QW52" s="70"/>
      <c r="QX52" s="4"/>
      <c r="QZ52" s="70"/>
      <c r="RA52" s="4"/>
      <c r="RC52" s="6"/>
      <c r="RD52" s="70"/>
      <c r="RE52" s="4"/>
      <c r="RG52" s="70"/>
      <c r="RH52" s="4"/>
      <c r="RJ52" s="70"/>
      <c r="RK52" s="4"/>
      <c r="RM52" s="6"/>
      <c r="RN52" s="70"/>
      <c r="RO52" s="4"/>
      <c r="RQ52" s="70"/>
      <c r="RR52" s="4"/>
      <c r="RT52" s="70"/>
      <c r="RU52" s="4"/>
      <c r="RW52" s="70"/>
      <c r="RX52" s="4"/>
      <c r="RZ52" s="70"/>
      <c r="SA52" s="4"/>
      <c r="SC52" s="70"/>
      <c r="SD52" s="4"/>
      <c r="SF52" s="70"/>
      <c r="SG52" s="4"/>
      <c r="SI52" s="70"/>
      <c r="SJ52" s="4"/>
      <c r="SL52" s="70"/>
      <c r="SM52" s="4"/>
      <c r="SO52" s="70"/>
      <c r="SP52" s="4"/>
      <c r="SR52" s="6"/>
      <c r="SS52" s="6"/>
      <c r="ST52" s="70"/>
      <c r="SU52" s="4"/>
      <c r="SW52" s="70"/>
      <c r="SX52" s="4"/>
      <c r="SZ52" s="70"/>
      <c r="TA52" s="4"/>
      <c r="TC52" s="70"/>
      <c r="TD52" s="4"/>
      <c r="TF52" s="70"/>
      <c r="TG52" s="4"/>
      <c r="TI52" s="70"/>
      <c r="TJ52" s="4"/>
      <c r="TL52" s="70"/>
      <c r="TM52" s="4"/>
      <c r="TO52" s="70"/>
      <c r="TP52" s="4"/>
      <c r="TR52" s="6"/>
      <c r="TS52" s="70"/>
      <c r="TT52" s="4"/>
      <c r="TV52" s="70"/>
      <c r="TW52" s="4"/>
      <c r="TY52" s="70"/>
      <c r="TZ52" s="4"/>
      <c r="UB52" s="70"/>
      <c r="UC52" s="4"/>
      <c r="UE52" s="70"/>
      <c r="UF52" s="4"/>
      <c r="UH52" s="70"/>
      <c r="UI52" s="4"/>
      <c r="UK52" s="6"/>
      <c r="UL52" s="6"/>
      <c r="UM52" s="70"/>
      <c r="UN52" s="4"/>
      <c r="UP52" s="70"/>
      <c r="UQ52" s="4"/>
      <c r="US52" s="70"/>
      <c r="UT52" s="4"/>
      <c r="UV52" s="70"/>
      <c r="UW52" s="4"/>
      <c r="UY52" s="70"/>
      <c r="UZ52" s="4"/>
      <c r="VB52" s="6"/>
      <c r="VC52" s="70"/>
      <c r="VD52" s="4"/>
      <c r="VF52" s="70"/>
      <c r="VG52" s="4"/>
      <c r="VI52" s="70"/>
      <c r="VJ52" s="4"/>
      <c r="VL52" s="70"/>
      <c r="VM52" s="4"/>
      <c r="VO52" s="70"/>
      <c r="VP52" s="4"/>
      <c r="VR52" s="70"/>
      <c r="VS52" s="4"/>
      <c r="VU52" s="6"/>
      <c r="VV52" s="6"/>
      <c r="VW52" s="70"/>
      <c r="VX52" s="4"/>
      <c r="VZ52" s="70"/>
      <c r="WA52" s="4"/>
      <c r="WC52" s="70"/>
      <c r="WD52" s="4"/>
      <c r="WF52" s="70"/>
      <c r="WG52" s="4"/>
      <c r="WI52" s="70"/>
      <c r="WJ52" s="4"/>
      <c r="WL52" s="70"/>
      <c r="WM52" s="6"/>
      <c r="WO52" s="70"/>
      <c r="WP52" s="4"/>
      <c r="WR52" s="70"/>
      <c r="WS52" s="4"/>
      <c r="WU52" s="70"/>
      <c r="WV52" s="4"/>
      <c r="WX52" s="70"/>
      <c r="WY52" s="4"/>
      <c r="XA52" s="70"/>
      <c r="XB52" s="4"/>
      <c r="XD52" s="70"/>
      <c r="XE52" s="4"/>
      <c r="XG52" s="6"/>
      <c r="XH52" s="70"/>
      <c r="XI52" s="4"/>
      <c r="XK52" s="70"/>
      <c r="XL52" s="4"/>
      <c r="XN52" s="70"/>
      <c r="XO52" s="4"/>
      <c r="XQ52" s="70"/>
      <c r="XR52" s="4"/>
      <c r="XT52" s="70"/>
      <c r="XU52" s="4"/>
      <c r="XW52" s="70"/>
      <c r="XX52" s="4"/>
      <c r="XZ52" s="70"/>
      <c r="YA52" s="6"/>
      <c r="YC52" s="70"/>
      <c r="YD52" s="4"/>
      <c r="YF52" s="70"/>
      <c r="YG52" s="4"/>
      <c r="YI52" s="70"/>
      <c r="YJ52" s="4"/>
      <c r="YL52" s="70"/>
      <c r="YM52" s="4"/>
      <c r="YO52" s="70"/>
      <c r="YP52" s="4"/>
      <c r="YR52" s="70"/>
      <c r="YS52" s="4"/>
      <c r="YU52" s="6"/>
      <c r="YV52" s="70"/>
      <c r="YW52" s="4"/>
      <c r="YY52" s="70"/>
      <c r="YZ52" s="4"/>
      <c r="ZB52" s="70"/>
      <c r="ZC52" s="4"/>
      <c r="ZE52" s="70"/>
      <c r="ZF52" s="4"/>
      <c r="ZH52" s="70"/>
      <c r="ZI52" s="4"/>
      <c r="ZK52" s="70"/>
      <c r="ZL52" s="4"/>
      <c r="ZN52" s="70"/>
      <c r="ZO52" s="6"/>
      <c r="ZQ52" s="70"/>
      <c r="ZR52" s="4"/>
      <c r="ZT52" s="70"/>
      <c r="ZU52" s="4"/>
      <c r="ZW52" s="70"/>
      <c r="ZX52" s="4"/>
      <c r="ZZ52" s="70"/>
      <c r="AAA52" s="4"/>
      <c r="AAC52" s="70"/>
      <c r="AAD52" s="4"/>
      <c r="AAF52" s="70"/>
      <c r="AAG52" s="4"/>
      <c r="AAI52" s="6"/>
      <c r="AAJ52" s="70"/>
      <c r="AAK52" s="4"/>
      <c r="AAM52" s="70"/>
      <c r="AAN52" s="4"/>
      <c r="AAP52" s="70"/>
      <c r="AAQ52" s="4"/>
      <c r="AAS52" s="70"/>
      <c r="AAT52" s="4"/>
      <c r="AAV52" s="70"/>
      <c r="AAW52" s="4"/>
      <c r="AAY52" s="70"/>
      <c r="AAZ52" s="4"/>
      <c r="ABB52" s="6"/>
      <c r="ABC52" s="70"/>
      <c r="ABD52" s="4"/>
      <c r="ABF52" s="70"/>
      <c r="ABG52" s="4"/>
      <c r="ABI52" s="70"/>
      <c r="ABJ52" s="4"/>
      <c r="ABL52" s="70"/>
      <c r="ABM52" s="4"/>
      <c r="ABO52" s="70"/>
      <c r="ABP52" s="4"/>
      <c r="ABR52" s="70"/>
      <c r="ABS52" s="4"/>
      <c r="ABU52" s="6"/>
      <c r="ABV52" s="70"/>
      <c r="ABW52" s="4"/>
      <c r="ABY52" s="70"/>
      <c r="ABZ52" s="4"/>
      <c r="ACB52" s="70"/>
      <c r="ACC52" s="4"/>
      <c r="ACE52" s="70"/>
      <c r="ACF52" s="4"/>
      <c r="ACH52" s="70"/>
      <c r="ACI52" s="4"/>
      <c r="ACK52" s="70"/>
      <c r="ACL52" s="4"/>
      <c r="ACN52" s="6"/>
      <c r="ACO52" s="70"/>
      <c r="ACP52" s="4"/>
      <c r="ACR52" s="70"/>
      <c r="ACS52" s="4"/>
      <c r="ACU52" s="70"/>
      <c r="ACV52" s="4"/>
      <c r="ACX52" s="70"/>
      <c r="ACY52" s="4"/>
      <c r="ADA52" s="70"/>
      <c r="ADB52" s="4"/>
      <c r="ADD52" s="70"/>
      <c r="ADE52" s="4"/>
      <c r="ADG52" s="6"/>
      <c r="ADH52" s="70"/>
      <c r="ADI52" s="4"/>
      <c r="ADK52" s="70"/>
      <c r="ADL52" s="4"/>
      <c r="ADN52" s="70"/>
      <c r="ADO52" s="4"/>
      <c r="ADQ52" s="70"/>
      <c r="ADR52" s="4"/>
      <c r="ADT52" s="70"/>
      <c r="ADU52" s="4"/>
      <c r="ADW52" s="6"/>
      <c r="ADX52" s="6"/>
      <c r="ADY52" s="6"/>
      <c r="ADZ52" s="70"/>
      <c r="AEA52" s="4"/>
      <c r="AEC52" s="70"/>
      <c r="AED52" s="4"/>
      <c r="AEF52" s="70"/>
      <c r="AEG52" s="4"/>
      <c r="AEI52" s="70"/>
      <c r="AEJ52" s="6"/>
      <c r="AEL52" s="70"/>
      <c r="AEM52" s="4"/>
      <c r="AEO52" s="6"/>
      <c r="AEP52" s="70"/>
      <c r="AEQ52" s="4"/>
      <c r="AES52" s="70"/>
      <c r="AET52" s="4"/>
      <c r="AEV52" s="70"/>
      <c r="AEW52" s="4"/>
      <c r="AEY52" s="70"/>
      <c r="AEZ52" s="4"/>
      <c r="AFB52" s="70"/>
      <c r="AFC52" s="4"/>
      <c r="AFE52" s="70"/>
      <c r="AFF52" s="4"/>
      <c r="AFH52" s="6"/>
      <c r="AFI52" s="70"/>
      <c r="AFJ52" s="4"/>
      <c r="AFL52" s="70"/>
      <c r="AFM52" s="4"/>
      <c r="AFO52" s="70"/>
      <c r="AFP52" s="4"/>
      <c r="AFR52" s="70"/>
      <c r="AFS52" s="4"/>
      <c r="AFU52" s="70"/>
      <c r="AFV52" s="4"/>
      <c r="AFX52" s="70"/>
      <c r="AFY52" s="4"/>
      <c r="AGA52" s="70"/>
      <c r="AGB52" s="6"/>
      <c r="AGD52" s="70"/>
      <c r="AGE52" s="4"/>
      <c r="AGG52" s="70"/>
      <c r="AGH52" s="4"/>
      <c r="AGJ52" s="70"/>
      <c r="AGK52" s="4"/>
      <c r="AGM52" s="70"/>
      <c r="AGN52" s="4"/>
      <c r="AGP52" s="70"/>
      <c r="AGQ52" s="4"/>
      <c r="AGS52" s="70"/>
      <c r="AGT52" s="4"/>
      <c r="AGV52" s="6"/>
      <c r="AGW52" s="70"/>
      <c r="AGX52" s="4"/>
      <c r="AGZ52" s="70"/>
      <c r="AHA52" s="4"/>
      <c r="AHC52" s="70"/>
      <c r="AHD52" s="4"/>
      <c r="AHF52" s="70"/>
      <c r="AHG52" s="4"/>
      <c r="AHI52" s="70"/>
      <c r="AHJ52" s="4"/>
      <c r="AHL52" s="70"/>
      <c r="AHM52" s="4"/>
      <c r="AHO52" s="6"/>
      <c r="AHP52" s="70"/>
      <c r="AHQ52" s="4"/>
      <c r="AHS52" s="70"/>
      <c r="AHT52" s="4"/>
      <c r="AHV52" s="70"/>
      <c r="AHW52" s="4"/>
      <c r="AHY52" s="70"/>
      <c r="AHZ52" s="4"/>
      <c r="AIB52" s="70"/>
      <c r="AIC52" s="4"/>
      <c r="AIE52" s="6"/>
      <c r="AIF52" s="6"/>
      <c r="AIG52" s="70"/>
      <c r="AIH52" s="4"/>
      <c r="AIJ52" s="70"/>
      <c r="AIK52" s="4"/>
      <c r="AIM52" s="70"/>
      <c r="AIN52" s="4"/>
      <c r="AIP52" s="70"/>
      <c r="AIQ52" s="4"/>
      <c r="AIS52" s="6"/>
      <c r="AIT52" s="70"/>
      <c r="AIU52" s="6"/>
      <c r="AIW52" s="70"/>
      <c r="AIX52" s="4"/>
      <c r="AIZ52" s="70"/>
      <c r="AJA52" s="4"/>
      <c r="AJC52" s="70"/>
      <c r="AJD52" s="4"/>
      <c r="AJF52" s="70"/>
      <c r="AJG52" s="4"/>
      <c r="AJI52" s="70"/>
      <c r="AJJ52" s="4"/>
      <c r="AJL52" s="70"/>
      <c r="AJM52" s="4"/>
      <c r="AJO52" s="70"/>
      <c r="AJP52" s="4"/>
      <c r="AJR52" s="6"/>
      <c r="AJS52" s="70"/>
      <c r="AJT52" s="4"/>
      <c r="AJV52" s="70"/>
      <c r="AJW52" s="4"/>
      <c r="AJY52" s="70"/>
      <c r="AJZ52" s="4"/>
      <c r="AKB52" s="70"/>
      <c r="AKC52" s="4"/>
      <c r="AKE52" s="70"/>
      <c r="AKF52" s="4"/>
      <c r="AKH52" s="70"/>
      <c r="AKI52" s="4"/>
      <c r="AKK52" s="6"/>
      <c r="AKL52" s="70"/>
      <c r="AKM52" s="4"/>
      <c r="AKO52" s="70"/>
      <c r="AKP52" s="4"/>
      <c r="AKR52" s="70"/>
      <c r="AKS52" s="4"/>
      <c r="AKU52" s="70"/>
      <c r="AKV52" s="4"/>
      <c r="AKX52" s="70"/>
      <c r="AKY52" s="4"/>
      <c r="ALA52" s="70"/>
      <c r="ALB52" s="4"/>
      <c r="ALD52" s="6"/>
      <c r="ALE52" s="70"/>
      <c r="ALF52" s="4"/>
      <c r="ALH52" s="70"/>
      <c r="ALI52" s="4"/>
      <c r="ALK52" s="70"/>
      <c r="ALL52" s="4"/>
      <c r="ALN52" s="70"/>
      <c r="ALO52" s="4"/>
      <c r="ALQ52" s="70"/>
      <c r="ALR52" s="4"/>
      <c r="ALT52" s="70"/>
      <c r="ALU52" s="4"/>
      <c r="ALW52" s="6"/>
      <c r="ALX52" s="70"/>
      <c r="ALY52" s="4"/>
      <c r="AMA52" s="70"/>
      <c r="AMB52" s="4"/>
      <c r="AMD52" s="70"/>
      <c r="AME52" s="4"/>
      <c r="AMG52" s="70"/>
      <c r="AMH52" s="4"/>
      <c r="AMJ52" s="70"/>
      <c r="AMK52" s="4"/>
      <c r="AMM52" s="70"/>
      <c r="AMN52" s="4"/>
      <c r="AMP52" s="6"/>
      <c r="AMQ52" s="70"/>
      <c r="AMR52" s="4"/>
      <c r="AMT52" s="70"/>
      <c r="AMU52" s="4"/>
      <c r="AMW52" s="70"/>
      <c r="AMX52" s="4"/>
      <c r="AMZ52" s="70"/>
      <c r="ANA52" s="4"/>
      <c r="ANC52" s="70"/>
      <c r="AND52" s="4"/>
      <c r="ANF52" s="70"/>
      <c r="ANG52" s="4"/>
      <c r="ANI52" s="6"/>
      <c r="ANJ52" s="70"/>
      <c r="ANK52" s="4"/>
      <c r="ANM52" s="70"/>
      <c r="ANN52" s="4"/>
      <c r="ANP52" s="70"/>
      <c r="ANQ52" s="4"/>
      <c r="ANS52" s="6"/>
      <c r="ANT52" s="70"/>
      <c r="ANU52" s="4"/>
      <c r="ANW52" s="70"/>
      <c r="ANX52" s="4"/>
      <c r="ANZ52" s="70"/>
      <c r="AOA52" s="6"/>
      <c r="AOC52" s="70"/>
      <c r="AOD52" s="4"/>
      <c r="AOF52" s="70"/>
      <c r="AOG52" s="4"/>
      <c r="AOI52" s="70"/>
      <c r="AOJ52" s="4"/>
      <c r="AOL52" s="70"/>
      <c r="AOM52" s="4"/>
      <c r="AOO52" s="70"/>
      <c r="AOP52" s="4"/>
      <c r="AOR52" s="70"/>
      <c r="AOS52" s="4"/>
      <c r="AOU52" s="6"/>
      <c r="AOV52" s="70"/>
      <c r="AOW52" s="4"/>
      <c r="AOY52" s="70"/>
      <c r="AOZ52" s="4"/>
      <c r="APB52" s="70"/>
      <c r="APC52" s="4"/>
      <c r="APE52" s="70"/>
      <c r="APF52" s="4"/>
      <c r="APH52" s="70"/>
      <c r="API52" s="4"/>
      <c r="APK52" s="70"/>
      <c r="APL52" s="4"/>
      <c r="APN52" s="70"/>
      <c r="APO52" s="4"/>
      <c r="APQ52" s="6"/>
      <c r="APR52" s="6"/>
      <c r="APS52" s="6"/>
      <c r="APT52" s="6"/>
      <c r="APU52" s="70"/>
      <c r="APV52" s="4"/>
      <c r="APX52" s="70"/>
      <c r="APY52" s="4"/>
      <c r="AQA52" s="6"/>
      <c r="AQB52" s="70"/>
      <c r="AQC52" s="4"/>
      <c r="AQE52" s="70"/>
      <c r="AQF52" s="4"/>
      <c r="AQH52" s="70"/>
      <c r="AQI52" s="4"/>
      <c r="AQK52" s="70"/>
      <c r="AQL52" s="4"/>
      <c r="AQN52" s="70"/>
      <c r="AQO52" s="4"/>
      <c r="AQQ52" s="70"/>
      <c r="AQR52" s="4"/>
      <c r="AQT52" s="6"/>
      <c r="AQU52" s="70"/>
      <c r="AQV52" s="4"/>
      <c r="AQX52" s="70"/>
      <c r="AQY52" s="4"/>
      <c r="ARA52" s="70"/>
      <c r="ARB52" s="4"/>
      <c r="ARD52" s="70"/>
      <c r="ARE52" s="4"/>
      <c r="ARG52" s="70"/>
      <c r="ARH52" s="4"/>
      <c r="ARJ52" s="70"/>
      <c r="ARK52" s="4"/>
      <c r="ARM52" s="6"/>
      <c r="ARN52" s="70"/>
      <c r="ARO52" s="4"/>
      <c r="ARQ52" s="70"/>
      <c r="ARR52" s="4"/>
      <c r="ART52" s="70"/>
      <c r="ARU52" s="4"/>
      <c r="ARW52" s="70"/>
      <c r="ARX52" s="4"/>
      <c r="ARZ52" s="70"/>
      <c r="ASA52" s="4"/>
      <c r="ASC52" s="70"/>
      <c r="ASD52" s="4"/>
      <c r="ASF52" s="6"/>
      <c r="ASG52" s="70"/>
      <c r="ASH52" s="4"/>
      <c r="ASJ52" s="70"/>
      <c r="ASK52" s="4"/>
      <c r="ASM52" s="70"/>
      <c r="ASN52" s="4"/>
      <c r="ASP52" s="70"/>
      <c r="ASQ52" s="4"/>
      <c r="ASS52" s="70"/>
      <c r="AST52" s="4"/>
      <c r="ASV52" s="70"/>
      <c r="ASW52" s="4"/>
      <c r="ASY52" s="6"/>
      <c r="ASZ52" s="70"/>
      <c r="ATA52" s="4"/>
      <c r="ATC52" s="70"/>
      <c r="ATD52" s="4"/>
      <c r="ATF52" s="70"/>
      <c r="ATG52" s="4"/>
      <c r="ATI52" s="70"/>
      <c r="ATJ52" s="4"/>
      <c r="ATL52" s="70"/>
      <c r="ATM52" s="4"/>
      <c r="ATO52" s="70"/>
      <c r="ATP52" s="4"/>
      <c r="ATR52" s="6"/>
      <c r="ATS52" s="70"/>
      <c r="ATT52" s="4"/>
      <c r="ATV52" s="70"/>
      <c r="ATW52" s="4"/>
      <c r="ATY52" s="70"/>
      <c r="ATZ52" s="4"/>
      <c r="AUB52" s="70"/>
      <c r="AUC52" s="4"/>
      <c r="AUE52" s="70"/>
      <c r="AUF52" s="4"/>
      <c r="AUH52" s="70"/>
      <c r="AUI52" s="4"/>
      <c r="AUK52" s="6"/>
      <c r="AUL52" s="70"/>
      <c r="AUM52" s="4"/>
      <c r="AUO52" s="70"/>
      <c r="AUP52" s="4"/>
      <c r="AUR52" s="70"/>
      <c r="AUS52" s="4"/>
      <c r="AUU52" s="70"/>
      <c r="AUV52" s="4"/>
      <c r="AUX52" s="70"/>
      <c r="AUY52" s="4"/>
      <c r="AVA52" s="70"/>
      <c r="AVB52" s="4"/>
      <c r="AVD52" s="6"/>
      <c r="AVE52" s="70"/>
      <c r="AVF52" s="4"/>
      <c r="AVH52" s="70"/>
      <c r="AVI52" s="4"/>
      <c r="AVK52" s="70"/>
      <c r="AVL52" s="4"/>
      <c r="AVN52" s="70"/>
      <c r="AVO52" s="4"/>
      <c r="AVQ52" s="70"/>
      <c r="AVR52" s="4"/>
      <c r="AVT52" s="70"/>
      <c r="AVU52" s="4"/>
      <c r="AVW52" s="6"/>
      <c r="AVX52" s="70"/>
      <c r="AVY52" s="4"/>
      <c r="AWA52" s="70"/>
      <c r="AWB52" s="4"/>
      <c r="AWD52" s="70"/>
      <c r="AWE52" s="4"/>
      <c r="AWG52" s="70"/>
      <c r="AWH52" s="4"/>
      <c r="AWJ52" s="4"/>
      <c r="AWK52" s="4"/>
      <c r="AWL52" s="6"/>
      <c r="AWM52" s="4"/>
      <c r="AWN52" s="4"/>
      <c r="AWO52" s="4"/>
      <c r="AWP52" s="4"/>
      <c r="AWQ52" s="4"/>
      <c r="AWR52" s="4"/>
      <c r="AWS52" s="6"/>
      <c r="AWT52" s="4"/>
      <c r="AWU52" s="4"/>
      <c r="AWV52" s="4"/>
      <c r="AWW52" s="4"/>
      <c r="AWX52" s="4"/>
      <c r="AWY52" s="4"/>
      <c r="AWZ52" s="6"/>
      <c r="AXA52" s="4"/>
      <c r="AXB52" s="4"/>
      <c r="AXC52" s="4"/>
      <c r="AXD52" s="4"/>
      <c r="AXE52" s="4"/>
      <c r="AXF52" s="4"/>
      <c r="AXG52" s="6"/>
      <c r="AXH52" s="4"/>
      <c r="AXI52" s="4"/>
      <c r="AXJ52" s="4"/>
      <c r="AXK52" s="4"/>
      <c r="AXL52" s="4"/>
      <c r="AXM52" s="4"/>
      <c r="AXN52" s="6"/>
      <c r="AXO52" s="4"/>
      <c r="AXP52" s="4"/>
      <c r="AXQ52" s="4"/>
      <c r="AXR52" s="4"/>
      <c r="AXS52" s="4"/>
      <c r="AXT52" s="4"/>
      <c r="AXU52" s="6"/>
      <c r="AXV52" s="4"/>
      <c r="AXW52" s="4"/>
      <c r="AXX52" s="4"/>
      <c r="AXY52" s="4"/>
      <c r="AXZ52" s="4"/>
      <c r="AYA52" s="4"/>
      <c r="AYB52" s="6"/>
      <c r="AYC52" s="4"/>
      <c r="AYD52" s="4"/>
      <c r="AYE52" s="4"/>
      <c r="AYF52" s="4"/>
      <c r="AYG52" s="4"/>
      <c r="AYH52" s="4"/>
      <c r="AYI52" s="6"/>
      <c r="AYJ52" s="4"/>
      <c r="AYK52" s="4"/>
      <c r="AYL52" s="4"/>
      <c r="AYM52" s="4"/>
      <c r="AYN52" s="4"/>
      <c r="AYO52" s="4"/>
      <c r="AYP52" s="6"/>
      <c r="AYQ52" s="4"/>
      <c r="AYR52" s="4"/>
      <c r="AYS52" s="4"/>
      <c r="AYT52" s="4"/>
      <c r="AYU52" s="4"/>
      <c r="AYV52" s="4"/>
      <c r="AYW52" s="6"/>
      <c r="AYX52" s="4"/>
      <c r="AYY52" s="4"/>
      <c r="AYZ52" s="4"/>
      <c r="AZA52" s="4"/>
      <c r="AZB52" s="4"/>
      <c r="AZC52" s="4"/>
      <c r="AZD52" s="6"/>
      <c r="AZE52" s="4"/>
      <c r="AZF52" s="4"/>
      <c r="AZG52" s="4"/>
      <c r="AZH52" s="4"/>
      <c r="AZI52" s="4"/>
      <c r="AZJ52" s="4"/>
      <c r="AZK52" s="6"/>
      <c r="AZL52" s="4"/>
      <c r="AZM52" s="4"/>
      <c r="AZN52" s="4"/>
      <c r="AZO52" s="4"/>
      <c r="AZP52" s="4"/>
      <c r="AZQ52" s="4"/>
      <c r="AZR52" s="6"/>
      <c r="AZS52" s="4"/>
      <c r="AZT52" s="4"/>
      <c r="AZU52" s="4"/>
      <c r="AZV52" s="4"/>
      <c r="AZW52" s="4"/>
      <c r="AZX52" s="4"/>
      <c r="AZY52" s="6"/>
      <c r="AZZ52" s="4"/>
      <c r="BAA52" s="4"/>
      <c r="BAB52" s="4"/>
      <c r="BAC52" s="4"/>
      <c r="BAD52" s="4"/>
      <c r="BAE52" s="4"/>
      <c r="BAF52" s="6"/>
      <c r="BAG52" s="4"/>
      <c r="BAH52" s="4"/>
      <c r="BAI52" s="4"/>
      <c r="BAJ52" s="4"/>
      <c r="BAK52" s="4"/>
      <c r="BAL52" s="4"/>
      <c r="BAM52" s="6"/>
      <c r="BAN52" s="4"/>
      <c r="BAO52" s="4"/>
      <c r="BAP52" s="4"/>
      <c r="BAQ52" s="4"/>
      <c r="BAR52" s="4"/>
      <c r="BAS52" s="4"/>
      <c r="BAT52" s="6"/>
    </row>
    <row r="53" spans="1:1398" s="4" customFormat="1">
      <c r="A53" t="s">
        <v>911</v>
      </c>
      <c r="B53" t="s">
        <v>913</v>
      </c>
      <c r="D53" s="10" t="s">
        <v>9</v>
      </c>
      <c r="E53" s="54"/>
      <c r="F53" s="18"/>
      <c r="G53" s="54">
        <v>941</v>
      </c>
      <c r="H53" s="54"/>
      <c r="I53" s="16"/>
      <c r="J53" s="18"/>
      <c r="K53" s="54">
        <v>981</v>
      </c>
      <c r="L53" s="54"/>
      <c r="M53" s="18"/>
      <c r="N53" s="54">
        <v>997</v>
      </c>
      <c r="O53" s="54"/>
      <c r="P53" s="18"/>
      <c r="Q53" s="54">
        <v>997</v>
      </c>
      <c r="R53" s="54"/>
      <c r="S53" s="18"/>
      <c r="T53" s="54">
        <v>1023</v>
      </c>
      <c r="U53" s="54"/>
      <c r="V53" s="18"/>
      <c r="W53" s="54">
        <v>1036</v>
      </c>
      <c r="X53" s="54"/>
      <c r="Y53" s="18"/>
      <c r="Z53" s="54">
        <v>1018</v>
      </c>
      <c r="AA53" s="54"/>
      <c r="AB53" s="16"/>
      <c r="AC53" s="18"/>
      <c r="AD53" s="54">
        <v>968</v>
      </c>
      <c r="AE53" s="54"/>
      <c r="AF53" s="18"/>
      <c r="AG53" s="54">
        <v>1011</v>
      </c>
      <c r="AH53" s="54"/>
      <c r="AI53" s="18"/>
      <c r="AJ53" s="54">
        <v>1019</v>
      </c>
      <c r="AK53" s="54"/>
      <c r="AL53" s="18"/>
      <c r="AM53" s="54">
        <v>1030</v>
      </c>
      <c r="AN53" s="54"/>
      <c r="AO53" s="18"/>
      <c r="AP53" s="54">
        <v>1045</v>
      </c>
      <c r="AQ53" s="54"/>
      <c r="AR53" s="18"/>
      <c r="AS53" s="54">
        <v>1046</v>
      </c>
      <c r="AT53" s="54"/>
      <c r="AU53" s="16"/>
      <c r="AV53" s="18"/>
      <c r="AW53" s="54">
        <v>1006</v>
      </c>
      <c r="AX53" s="54"/>
      <c r="AY53" s="18"/>
      <c r="AZ53" s="54">
        <v>1001</v>
      </c>
      <c r="BA53" s="54"/>
      <c r="BB53" s="18"/>
      <c r="BC53" s="54">
        <v>1007</v>
      </c>
      <c r="BD53" s="54"/>
      <c r="BE53" s="18"/>
      <c r="BF53" s="54">
        <v>1022</v>
      </c>
      <c r="BG53" s="54"/>
      <c r="BH53" s="18"/>
      <c r="BI53" s="54">
        <v>1035</v>
      </c>
      <c r="BJ53" s="54"/>
      <c r="BK53" s="18"/>
      <c r="BL53" s="54">
        <v>1032</v>
      </c>
      <c r="BM53" s="54"/>
      <c r="BN53" s="16"/>
      <c r="BO53" s="18"/>
      <c r="BP53" s="54">
        <v>1037</v>
      </c>
      <c r="BQ53" s="54"/>
      <c r="BR53" s="18"/>
      <c r="BS53" s="54">
        <v>1037</v>
      </c>
      <c r="BT53" s="54"/>
      <c r="BU53" s="18"/>
      <c r="BV53" s="54">
        <v>1034</v>
      </c>
      <c r="BW53" s="54"/>
      <c r="BX53" s="18"/>
      <c r="BY53" s="54">
        <v>1013</v>
      </c>
      <c r="BZ53" s="54"/>
      <c r="CA53" s="18"/>
      <c r="CB53" s="54">
        <v>1004</v>
      </c>
      <c r="CC53" s="54"/>
      <c r="CD53" s="18"/>
      <c r="CE53" s="54">
        <v>1006</v>
      </c>
      <c r="CF53" s="54"/>
      <c r="CG53" s="16"/>
      <c r="CH53" s="16"/>
      <c r="CI53" s="18"/>
      <c r="CJ53" s="54">
        <v>992</v>
      </c>
      <c r="CK53" s="54"/>
      <c r="CL53" s="16"/>
      <c r="CM53" s="18"/>
      <c r="CN53" s="54">
        <v>979</v>
      </c>
      <c r="CO53" s="54"/>
      <c r="CP53" s="18"/>
      <c r="CQ53" s="54">
        <v>987</v>
      </c>
      <c r="CR53" s="54"/>
      <c r="CS53" s="18"/>
      <c r="CT53" s="54">
        <v>948</v>
      </c>
      <c r="CU53" s="54"/>
      <c r="CV53" s="16"/>
      <c r="CW53" s="18"/>
      <c r="CX53" s="54">
        <v>951</v>
      </c>
      <c r="CY53" s="54"/>
      <c r="CZ53" s="18"/>
      <c r="DA53" s="54">
        <v>954</v>
      </c>
      <c r="DB53" s="54"/>
      <c r="DC53" s="18"/>
      <c r="DD53" s="54">
        <v>951</v>
      </c>
      <c r="DE53" s="54"/>
      <c r="DF53" s="18"/>
      <c r="DG53" s="54">
        <v>936</v>
      </c>
      <c r="DH53" s="54"/>
      <c r="DI53" s="18"/>
      <c r="DJ53" s="54">
        <v>931</v>
      </c>
      <c r="DK53" s="54"/>
      <c r="DL53" s="16"/>
      <c r="DM53" s="16"/>
      <c r="DN53" s="18"/>
      <c r="DO53" s="54">
        <v>911</v>
      </c>
      <c r="DP53" s="54"/>
      <c r="DQ53" s="18"/>
      <c r="DR53" s="54">
        <v>943</v>
      </c>
      <c r="DS53" s="54"/>
      <c r="DT53" s="18"/>
      <c r="DU53" s="54">
        <v>965</v>
      </c>
      <c r="DV53" s="54"/>
      <c r="DW53" s="18"/>
      <c r="DX53" s="54">
        <v>950</v>
      </c>
      <c r="DY53" s="54"/>
      <c r="DZ53" s="18"/>
      <c r="EA53" s="54">
        <v>955</v>
      </c>
      <c r="EB53" s="54"/>
      <c r="EC53" s="18"/>
      <c r="ED53" s="54">
        <v>954</v>
      </c>
      <c r="EE53" s="54"/>
      <c r="EF53" s="16"/>
      <c r="EG53" s="18"/>
      <c r="EH53" s="54">
        <v>943</v>
      </c>
      <c r="EI53" s="54"/>
      <c r="EJ53" s="18"/>
      <c r="EK53" s="54">
        <v>952</v>
      </c>
      <c r="EL53" s="54"/>
      <c r="EM53" s="18"/>
      <c r="EN53" s="54">
        <v>966</v>
      </c>
      <c r="EO53" s="54"/>
      <c r="EP53" s="18"/>
      <c r="EQ53" s="54">
        <v>955</v>
      </c>
      <c r="ER53" s="54"/>
      <c r="ES53" s="18"/>
      <c r="ET53" s="54">
        <v>966</v>
      </c>
      <c r="EU53" s="54"/>
      <c r="EV53" s="18"/>
      <c r="EW53" s="54">
        <v>911</v>
      </c>
      <c r="EX53" s="54"/>
      <c r="EY53" s="18"/>
      <c r="EZ53" s="54">
        <v>809</v>
      </c>
      <c r="FA53" s="54"/>
      <c r="FB53" s="18"/>
      <c r="FC53" s="54">
        <v>925</v>
      </c>
      <c r="FD53" s="54"/>
      <c r="FE53" s="18"/>
      <c r="FF53" s="54">
        <v>938</v>
      </c>
      <c r="FG53" s="54"/>
      <c r="FH53" s="18"/>
      <c r="FI53" s="54">
        <v>946</v>
      </c>
      <c r="FJ53" s="54"/>
      <c r="FK53" s="16"/>
      <c r="FL53" s="16"/>
      <c r="FM53" s="16"/>
      <c r="FN53" s="16"/>
      <c r="FO53" s="18"/>
      <c r="FP53" s="54">
        <v>668</v>
      </c>
      <c r="FQ53" s="54"/>
      <c r="FR53" s="18"/>
      <c r="FS53" s="54">
        <v>675</v>
      </c>
      <c r="FT53" s="54"/>
      <c r="FU53" s="18"/>
      <c r="FV53" s="54">
        <v>724</v>
      </c>
      <c r="FW53" s="54"/>
      <c r="FX53" s="16"/>
      <c r="FY53" s="18"/>
      <c r="FZ53" s="54">
        <v>774</v>
      </c>
      <c r="GA53" s="54"/>
      <c r="GB53" s="18"/>
      <c r="GC53" s="54">
        <v>773</v>
      </c>
      <c r="GD53" s="54"/>
      <c r="GE53" s="16"/>
      <c r="GF53" s="18"/>
      <c r="GG53" s="54">
        <v>765</v>
      </c>
      <c r="GH53" s="54"/>
      <c r="GI53" s="18"/>
      <c r="GJ53" s="54">
        <v>777</v>
      </c>
      <c r="GK53" s="54"/>
      <c r="GL53" s="18"/>
      <c r="GM53" s="54">
        <v>799</v>
      </c>
      <c r="GN53" s="54"/>
      <c r="GO53" s="18"/>
      <c r="GP53" s="54">
        <v>852</v>
      </c>
      <c r="GQ53" s="54"/>
      <c r="GR53" s="18"/>
      <c r="GS53" s="54">
        <v>858</v>
      </c>
      <c r="GT53" s="54"/>
      <c r="GU53" s="18"/>
      <c r="GV53" s="54">
        <v>878</v>
      </c>
      <c r="GW53" s="54"/>
      <c r="GX53" s="16"/>
      <c r="GY53" s="18"/>
      <c r="GZ53" s="54">
        <v>870</v>
      </c>
      <c r="HA53" s="54"/>
      <c r="HB53" s="18"/>
      <c r="HC53" s="54">
        <v>875</v>
      </c>
      <c r="HD53" s="54"/>
      <c r="HE53" s="18"/>
      <c r="HF53" s="54">
        <v>883</v>
      </c>
      <c r="HG53" s="54"/>
      <c r="HH53" s="18"/>
      <c r="HI53" s="54">
        <v>854</v>
      </c>
      <c r="HJ53" s="54"/>
      <c r="HK53" s="18"/>
      <c r="HL53" s="54">
        <v>866</v>
      </c>
      <c r="HM53" s="54"/>
      <c r="HN53" s="18"/>
      <c r="HO53" s="54">
        <v>868</v>
      </c>
      <c r="HP53" s="54"/>
      <c r="HQ53" s="16"/>
      <c r="HR53" s="18"/>
      <c r="HS53" s="54">
        <v>849</v>
      </c>
      <c r="HT53" s="54"/>
      <c r="HU53" s="18"/>
      <c r="HV53" s="54">
        <v>821</v>
      </c>
      <c r="HW53" s="54"/>
      <c r="HX53" s="18"/>
      <c r="HY53" s="54">
        <v>859</v>
      </c>
      <c r="HZ53" s="54"/>
      <c r="IA53" s="18"/>
      <c r="IB53" s="54">
        <v>864</v>
      </c>
      <c r="IC53" s="54"/>
      <c r="ID53" s="18"/>
      <c r="IE53" s="54">
        <v>875</v>
      </c>
      <c r="IF53" s="54"/>
      <c r="IG53" s="18"/>
      <c r="IH53" s="54">
        <v>888</v>
      </c>
      <c r="II53" s="54"/>
      <c r="IJ53" s="16"/>
      <c r="IK53" s="18"/>
      <c r="IL53" s="54">
        <v>877</v>
      </c>
      <c r="IM53" s="54"/>
      <c r="IN53" s="18"/>
      <c r="IO53" s="54">
        <v>881</v>
      </c>
      <c r="IP53" s="54"/>
      <c r="IQ53" s="18"/>
      <c r="IR53" s="54">
        <v>869</v>
      </c>
      <c r="IS53" s="54"/>
      <c r="IT53" s="18"/>
      <c r="IU53" s="54">
        <v>901</v>
      </c>
      <c r="IV53" s="54"/>
      <c r="IW53" s="18"/>
      <c r="IX53" s="54">
        <v>899</v>
      </c>
      <c r="IY53" s="54"/>
      <c r="IZ53" s="18"/>
      <c r="JA53" s="54">
        <v>907</v>
      </c>
      <c r="JB53" s="54"/>
      <c r="JC53" s="16"/>
      <c r="JD53" s="18"/>
      <c r="JE53" s="54">
        <v>864</v>
      </c>
      <c r="JF53" s="54"/>
      <c r="JG53" s="18"/>
      <c r="JH53" s="54">
        <v>858</v>
      </c>
      <c r="JI53" s="54"/>
      <c r="JJ53" s="18"/>
      <c r="JK53" s="54">
        <v>879</v>
      </c>
      <c r="JL53" s="54"/>
      <c r="JM53" s="18"/>
      <c r="JN53" s="54">
        <v>875</v>
      </c>
      <c r="JO53" s="54"/>
      <c r="JP53" s="18"/>
      <c r="JQ53" s="54">
        <v>875</v>
      </c>
      <c r="JR53" s="54"/>
      <c r="JS53" s="18"/>
      <c r="JT53" s="54">
        <v>881</v>
      </c>
      <c r="JU53" s="54"/>
      <c r="JV53" s="16"/>
      <c r="JW53" s="18"/>
      <c r="JX53" s="54">
        <v>890</v>
      </c>
      <c r="JY53" s="54"/>
      <c r="JZ53" s="18"/>
      <c r="KA53" s="54">
        <v>909</v>
      </c>
      <c r="KB53" s="54"/>
      <c r="KC53" s="18"/>
      <c r="KD53" s="54">
        <v>928</v>
      </c>
      <c r="KE53" s="54"/>
      <c r="KF53" s="18"/>
      <c r="KG53" s="54">
        <v>919</v>
      </c>
      <c r="KH53" s="54"/>
      <c r="KI53" s="18"/>
      <c r="KJ53" s="54">
        <v>930</v>
      </c>
      <c r="KK53" s="54"/>
      <c r="KL53" s="18"/>
      <c r="KM53" s="54">
        <v>934</v>
      </c>
      <c r="KN53" s="54"/>
      <c r="KO53" s="16"/>
      <c r="KP53" s="18"/>
      <c r="KQ53" s="54">
        <v>933</v>
      </c>
      <c r="KR53" s="54"/>
      <c r="KS53" s="18"/>
      <c r="KT53" s="54">
        <v>935</v>
      </c>
      <c r="KU53" s="54"/>
      <c r="KV53" s="18"/>
      <c r="KW53" s="54">
        <v>934</v>
      </c>
      <c r="KX53" s="54"/>
      <c r="KY53" s="18"/>
      <c r="KZ53" s="54">
        <v>894</v>
      </c>
      <c r="LA53" s="54"/>
      <c r="LB53" s="18"/>
      <c r="LC53" s="54">
        <v>902</v>
      </c>
      <c r="LD53" s="54"/>
      <c r="LE53" s="18"/>
      <c r="LF53" s="54">
        <v>892</v>
      </c>
      <c r="LG53" s="54"/>
      <c r="LH53" s="18"/>
      <c r="LI53" s="54">
        <v>847</v>
      </c>
      <c r="LJ53" s="54"/>
      <c r="LK53" s="18"/>
      <c r="LL53" s="54">
        <v>882</v>
      </c>
      <c r="LM53" s="54"/>
      <c r="LN53" s="16"/>
      <c r="LO53" s="16"/>
      <c r="LP53" s="16"/>
      <c r="LQ53" s="16"/>
      <c r="LR53" s="16"/>
      <c r="LS53" s="16"/>
      <c r="LT53" s="18"/>
      <c r="LU53" s="54">
        <v>845</v>
      </c>
      <c r="LV53" s="54"/>
      <c r="LW53" s="18"/>
      <c r="LX53" s="54">
        <v>826</v>
      </c>
      <c r="LY53" s="54"/>
      <c r="LZ53" s="18"/>
      <c r="MA53" s="54">
        <v>51</v>
      </c>
      <c r="MB53" s="54"/>
      <c r="MC53" s="18"/>
      <c r="MD53" s="54">
        <v>860</v>
      </c>
      <c r="ME53" s="54"/>
      <c r="MF53" s="18"/>
      <c r="MG53" s="54">
        <v>870</v>
      </c>
      <c r="MH53" s="54"/>
      <c r="MI53" s="18"/>
      <c r="MJ53" s="54">
        <v>888</v>
      </c>
      <c r="MK53" s="54"/>
      <c r="ML53" s="16"/>
      <c r="MM53" s="18"/>
      <c r="MN53" s="54">
        <v>915</v>
      </c>
      <c r="MO53" s="54"/>
      <c r="MP53" s="18"/>
      <c r="MQ53" s="54">
        <v>893</v>
      </c>
      <c r="MR53" s="54"/>
      <c r="MS53" s="18"/>
      <c r="MT53" s="54">
        <v>887</v>
      </c>
      <c r="MU53" s="54"/>
      <c r="MV53" s="18"/>
      <c r="MW53" s="54">
        <v>885</v>
      </c>
      <c r="MX53" s="54"/>
      <c r="MY53" s="18"/>
      <c r="MZ53" s="54">
        <v>877</v>
      </c>
      <c r="NA53" s="54"/>
      <c r="NB53" s="18"/>
      <c r="NC53" s="54">
        <v>883</v>
      </c>
      <c r="ND53" s="54"/>
      <c r="NE53" s="16"/>
      <c r="NF53" s="18"/>
      <c r="NG53" s="54">
        <v>884</v>
      </c>
      <c r="NH53" s="54"/>
      <c r="NI53" s="18"/>
      <c r="NJ53" s="54">
        <v>875</v>
      </c>
      <c r="NK53" s="54"/>
      <c r="NL53" s="18"/>
      <c r="NM53" s="54">
        <v>869</v>
      </c>
      <c r="NN53" s="54"/>
      <c r="NO53" s="18"/>
      <c r="NP53" s="54">
        <v>890</v>
      </c>
      <c r="NQ53" s="54"/>
      <c r="NR53" s="18"/>
      <c r="NS53" s="54">
        <v>915</v>
      </c>
      <c r="NT53" s="54"/>
      <c r="NU53" s="18"/>
      <c r="NV53" s="54">
        <v>941</v>
      </c>
      <c r="NW53" s="54"/>
      <c r="NX53" s="16"/>
      <c r="NY53" s="18"/>
      <c r="NZ53" s="54">
        <v>858</v>
      </c>
      <c r="OA53" s="54"/>
      <c r="OB53" s="18"/>
      <c r="OC53" s="54">
        <v>865</v>
      </c>
      <c r="OD53" s="54"/>
      <c r="OE53" s="18"/>
      <c r="OF53" s="54">
        <v>873</v>
      </c>
      <c r="OG53" s="54"/>
      <c r="OH53" s="18"/>
      <c r="OI53" s="54">
        <v>872</v>
      </c>
      <c r="OJ53" s="54"/>
      <c r="OK53" s="18"/>
      <c r="OL53" s="54">
        <v>869</v>
      </c>
      <c r="OM53" s="54"/>
      <c r="ON53" s="18"/>
      <c r="OO53" s="54">
        <v>860</v>
      </c>
      <c r="OP53" s="54"/>
      <c r="OQ53" s="16"/>
      <c r="OR53" s="18"/>
      <c r="OS53" s="54">
        <v>835</v>
      </c>
      <c r="OT53" s="54"/>
      <c r="OU53" s="18"/>
      <c r="OV53" s="54">
        <v>832</v>
      </c>
      <c r="OW53" s="54"/>
      <c r="OX53" s="18"/>
      <c r="OY53" s="54">
        <v>843</v>
      </c>
      <c r="OZ53" s="54"/>
      <c r="PA53" s="18"/>
      <c r="PB53" s="54">
        <v>842</v>
      </c>
      <c r="PC53" s="54"/>
      <c r="PD53" s="18"/>
      <c r="PE53" s="54">
        <v>848</v>
      </c>
      <c r="PF53" s="54"/>
      <c r="PG53" s="18"/>
      <c r="PH53" s="54">
        <v>819</v>
      </c>
      <c r="PI53" s="54"/>
      <c r="PJ53" s="16"/>
      <c r="PK53" s="18"/>
      <c r="PL53" s="54">
        <v>790</v>
      </c>
      <c r="PM53" s="54"/>
      <c r="PN53" s="18"/>
      <c r="PO53" s="54">
        <v>811</v>
      </c>
      <c r="PP53" s="54"/>
      <c r="PQ53" s="18"/>
      <c r="PR53" s="54">
        <v>810</v>
      </c>
      <c r="PS53" s="54"/>
      <c r="PT53" s="18"/>
      <c r="PU53" s="54">
        <v>826</v>
      </c>
      <c r="PV53" s="54"/>
      <c r="PW53" s="18"/>
      <c r="PX53" s="54">
        <v>816</v>
      </c>
      <c r="PY53" s="54"/>
      <c r="PZ53" s="18"/>
      <c r="QA53" s="54">
        <v>829</v>
      </c>
      <c r="QB53" s="54"/>
      <c r="QC53" s="16"/>
      <c r="QD53" s="18"/>
      <c r="QE53" s="54">
        <v>803</v>
      </c>
      <c r="QF53" s="54"/>
      <c r="QG53" s="18"/>
      <c r="QH53" s="54">
        <v>825</v>
      </c>
      <c r="QI53" s="54"/>
      <c r="QJ53" s="18"/>
      <c r="QK53" s="54">
        <v>853</v>
      </c>
      <c r="QL53" s="54"/>
      <c r="QM53" s="18"/>
      <c r="QN53" s="54">
        <v>835</v>
      </c>
      <c r="QO53" s="54"/>
      <c r="QP53" s="18"/>
      <c r="QQ53" s="54">
        <v>859</v>
      </c>
      <c r="QR53" s="54"/>
      <c r="QS53" s="18"/>
      <c r="QT53" s="54">
        <v>878</v>
      </c>
      <c r="QU53" s="54"/>
      <c r="QV53" s="16"/>
      <c r="QW53" s="18"/>
      <c r="QX53" s="54">
        <v>849</v>
      </c>
      <c r="QY53" s="54"/>
      <c r="QZ53" s="18"/>
      <c r="RA53" s="54">
        <v>841</v>
      </c>
      <c r="RB53" s="54"/>
      <c r="RC53" s="16"/>
      <c r="RD53" s="18"/>
      <c r="RE53" s="54">
        <v>841</v>
      </c>
      <c r="RF53" s="54"/>
      <c r="RG53" s="18"/>
      <c r="RH53" s="54">
        <v>848</v>
      </c>
      <c r="RI53" s="54"/>
      <c r="RJ53" s="18"/>
      <c r="RK53" s="54">
        <v>785</v>
      </c>
      <c r="RL53" s="54"/>
      <c r="RM53" s="16"/>
      <c r="RN53" s="18"/>
      <c r="RO53" s="54">
        <v>834</v>
      </c>
      <c r="RP53" s="54"/>
      <c r="RQ53" s="18"/>
      <c r="RR53" s="54">
        <v>833</v>
      </c>
      <c r="RS53" s="54"/>
      <c r="RT53" s="18"/>
      <c r="RU53" s="54">
        <v>838</v>
      </c>
      <c r="RV53" s="54"/>
      <c r="RW53" s="18"/>
      <c r="RX53" s="54">
        <v>838</v>
      </c>
      <c r="RY53" s="54"/>
      <c r="RZ53" s="18"/>
      <c r="SA53" s="54">
        <v>831</v>
      </c>
      <c r="SB53" s="54"/>
      <c r="SC53" s="18"/>
      <c r="SD53" s="54">
        <v>834</v>
      </c>
      <c r="SE53" s="54"/>
      <c r="SF53" s="18"/>
      <c r="SG53" s="54">
        <v>766</v>
      </c>
      <c r="SH53" s="54"/>
      <c r="SI53" s="18"/>
      <c r="SJ53" s="54">
        <v>808</v>
      </c>
      <c r="SK53" s="54"/>
      <c r="SL53" s="18"/>
      <c r="SM53" s="54">
        <v>809</v>
      </c>
      <c r="SN53" s="54"/>
      <c r="SO53" s="18"/>
      <c r="SP53" s="54">
        <v>816</v>
      </c>
      <c r="SQ53" s="54"/>
      <c r="SR53" s="16"/>
      <c r="SS53" s="16"/>
      <c r="ST53" s="18"/>
      <c r="SU53" s="54">
        <v>684</v>
      </c>
      <c r="SV53" s="54"/>
      <c r="SW53" s="18"/>
      <c r="SX53" s="54">
        <v>673</v>
      </c>
      <c r="SY53" s="54"/>
      <c r="SZ53" s="18"/>
      <c r="TA53" s="54">
        <v>751</v>
      </c>
      <c r="TB53" s="54"/>
      <c r="TC53" s="18"/>
      <c r="TD53" s="54">
        <v>804</v>
      </c>
      <c r="TE53" s="54"/>
      <c r="TF53" s="18"/>
      <c r="TG53" s="54">
        <v>825</v>
      </c>
      <c r="TH53" s="54"/>
      <c r="TI53" s="18"/>
      <c r="TJ53" s="54">
        <v>828</v>
      </c>
      <c r="TK53" s="54"/>
      <c r="TL53" s="18"/>
      <c r="TM53" s="54">
        <v>851</v>
      </c>
      <c r="TN53" s="54"/>
      <c r="TO53" s="18"/>
      <c r="TP53" s="54">
        <v>867</v>
      </c>
      <c r="TQ53" s="54"/>
      <c r="TR53" s="16"/>
      <c r="TS53" s="18"/>
      <c r="TT53" s="54">
        <v>874</v>
      </c>
      <c r="TU53" s="54"/>
      <c r="TV53" s="18"/>
      <c r="TW53" s="54">
        <v>886</v>
      </c>
      <c r="TX53" s="54"/>
      <c r="TY53" s="18"/>
      <c r="TZ53" s="54">
        <v>881</v>
      </c>
      <c r="UA53" s="54"/>
      <c r="UB53" s="18"/>
      <c r="UC53" s="54">
        <v>887</v>
      </c>
      <c r="UD53" s="54"/>
      <c r="UE53" s="18"/>
      <c r="UF53" s="54">
        <v>882</v>
      </c>
      <c r="UG53" s="54"/>
      <c r="UH53" s="18"/>
      <c r="UI53" s="54">
        <v>881</v>
      </c>
      <c r="UJ53" s="54"/>
      <c r="UK53" s="16"/>
      <c r="UL53" s="16"/>
      <c r="UM53" s="18"/>
      <c r="UN53" s="54">
        <v>839</v>
      </c>
      <c r="UO53" s="54"/>
      <c r="UP53" s="18"/>
      <c r="UQ53" s="54">
        <v>856</v>
      </c>
      <c r="UR53" s="54"/>
      <c r="US53" s="18"/>
      <c r="UT53" s="54">
        <v>859</v>
      </c>
      <c r="UU53" s="54"/>
      <c r="UV53" s="18"/>
      <c r="UW53" s="54">
        <v>873</v>
      </c>
      <c r="UX53" s="54"/>
      <c r="UY53" s="18"/>
      <c r="UZ53" s="54">
        <v>884</v>
      </c>
      <c r="VA53" s="54"/>
      <c r="VB53" s="16"/>
      <c r="VC53" s="18"/>
      <c r="VD53" s="54">
        <v>849</v>
      </c>
      <c r="VE53" s="54"/>
      <c r="VF53" s="18"/>
      <c r="VG53" s="54">
        <v>845</v>
      </c>
      <c r="VH53" s="54"/>
      <c r="VI53" s="18"/>
      <c r="VJ53" s="54">
        <v>837</v>
      </c>
      <c r="VK53" s="54"/>
      <c r="VL53" s="18"/>
      <c r="VM53" s="54">
        <v>840</v>
      </c>
      <c r="VN53" s="54"/>
      <c r="VO53" s="18"/>
      <c r="VP53" s="54">
        <v>836</v>
      </c>
      <c r="VQ53" s="54"/>
      <c r="VR53" s="18"/>
      <c r="VS53" s="54">
        <v>836</v>
      </c>
      <c r="VT53" s="54"/>
      <c r="VU53" s="16"/>
      <c r="VV53" s="16"/>
      <c r="VW53" s="18"/>
      <c r="VX53" s="54">
        <v>817</v>
      </c>
      <c r="VY53" s="54"/>
      <c r="VZ53" s="18"/>
      <c r="WA53" s="54">
        <v>798</v>
      </c>
      <c r="WB53" s="54"/>
      <c r="WC53" s="18"/>
      <c r="WD53" s="54">
        <v>809</v>
      </c>
      <c r="WE53" s="54"/>
      <c r="WF53" s="18"/>
      <c r="WG53" s="54">
        <v>808</v>
      </c>
      <c r="WH53" s="54"/>
      <c r="WI53" s="18"/>
      <c r="WJ53" s="54">
        <v>832</v>
      </c>
      <c r="WK53" s="54"/>
      <c r="WL53" s="18"/>
      <c r="WM53" s="54">
        <v>735</v>
      </c>
      <c r="WN53" s="54"/>
      <c r="WO53" s="18"/>
      <c r="WP53" s="54">
        <v>801</v>
      </c>
      <c r="WQ53" s="54"/>
      <c r="WR53" s="18"/>
      <c r="WS53" s="54">
        <v>815</v>
      </c>
      <c r="WT53" s="54"/>
      <c r="WU53" s="18"/>
      <c r="WV53" s="54">
        <v>816</v>
      </c>
      <c r="WW53" s="54"/>
      <c r="WX53" s="18"/>
      <c r="WY53" s="54">
        <v>848</v>
      </c>
      <c r="WZ53" s="54"/>
      <c r="XA53" s="18"/>
      <c r="XB53" s="54">
        <v>837</v>
      </c>
      <c r="XC53" s="54"/>
      <c r="XD53" s="18"/>
      <c r="XE53" s="54">
        <v>775</v>
      </c>
      <c r="XF53" s="54"/>
      <c r="XG53" s="16"/>
      <c r="XH53" s="18"/>
      <c r="XI53" s="54">
        <v>752</v>
      </c>
      <c r="XJ53" s="54"/>
      <c r="XK53" s="18"/>
      <c r="XL53" s="54">
        <v>746</v>
      </c>
      <c r="XM53" s="54"/>
      <c r="XN53" s="18"/>
      <c r="XO53" s="54">
        <v>737</v>
      </c>
      <c r="XP53" s="54"/>
      <c r="XQ53" s="18"/>
      <c r="XR53" s="54">
        <v>734</v>
      </c>
      <c r="XS53" s="54"/>
      <c r="XT53" s="18"/>
      <c r="XU53" s="54">
        <v>731</v>
      </c>
      <c r="XV53" s="54"/>
      <c r="XW53" s="18"/>
      <c r="XX53" s="54">
        <v>725</v>
      </c>
      <c r="XY53" s="54"/>
      <c r="XZ53" s="18"/>
      <c r="YA53" s="54">
        <v>583</v>
      </c>
      <c r="YB53" s="54"/>
      <c r="YC53" s="18"/>
      <c r="YD53" s="54">
        <v>697</v>
      </c>
      <c r="YE53" s="54"/>
      <c r="YF53" s="18"/>
      <c r="YG53" s="54">
        <v>701</v>
      </c>
      <c r="YH53" s="54"/>
      <c r="YI53" s="18"/>
      <c r="YJ53" s="54">
        <v>698</v>
      </c>
      <c r="YK53" s="54"/>
      <c r="YL53" s="18"/>
      <c r="YM53" s="54">
        <v>686</v>
      </c>
      <c r="YN53" s="54"/>
      <c r="YO53" s="18"/>
      <c r="YP53" s="54">
        <v>687</v>
      </c>
      <c r="YQ53" s="54"/>
      <c r="YR53" s="18"/>
      <c r="YS53" s="54">
        <v>700</v>
      </c>
      <c r="YT53" s="54"/>
      <c r="YU53" s="16"/>
      <c r="YV53" s="18"/>
      <c r="YW53" s="54">
        <v>838</v>
      </c>
      <c r="YX53" s="54"/>
      <c r="YY53" s="18"/>
      <c r="YZ53" s="54">
        <v>844</v>
      </c>
      <c r="ZA53" s="54"/>
      <c r="ZB53" s="18"/>
      <c r="ZC53" s="54">
        <v>863</v>
      </c>
      <c r="ZD53" s="54"/>
      <c r="ZE53" s="18"/>
      <c r="ZF53" s="54">
        <v>893</v>
      </c>
      <c r="ZG53" s="54"/>
      <c r="ZH53" s="18"/>
      <c r="ZI53" s="54">
        <v>902</v>
      </c>
      <c r="ZJ53" s="54"/>
      <c r="ZK53" s="18"/>
      <c r="ZL53" s="54">
        <v>923</v>
      </c>
      <c r="ZM53" s="54"/>
      <c r="ZN53" s="18"/>
      <c r="ZO53" s="16">
        <v>809</v>
      </c>
      <c r="ZP53" s="54"/>
      <c r="ZQ53" s="18"/>
      <c r="ZR53" s="54">
        <v>892</v>
      </c>
      <c r="ZS53" s="54"/>
      <c r="ZT53" s="18"/>
      <c r="ZU53" s="54">
        <v>916</v>
      </c>
      <c r="ZV53" s="54"/>
      <c r="ZW53" s="18"/>
      <c r="ZX53" s="54">
        <v>938</v>
      </c>
      <c r="ZY53" s="54"/>
      <c r="ZZ53" s="18"/>
      <c r="AAA53" s="54">
        <v>938</v>
      </c>
      <c r="AAB53" s="54"/>
      <c r="AAC53" s="18"/>
      <c r="AAD53" s="54">
        <v>946</v>
      </c>
      <c r="AAE53" s="54"/>
      <c r="AAF53" s="18"/>
      <c r="AAG53" s="54">
        <v>950</v>
      </c>
      <c r="AAH53" s="54"/>
      <c r="AAI53" s="16"/>
      <c r="AAJ53" s="18"/>
      <c r="AAK53" s="54">
        <v>897</v>
      </c>
      <c r="AAL53" s="54"/>
      <c r="AAM53" s="18"/>
      <c r="AAN53" s="54">
        <v>888</v>
      </c>
      <c r="AAO53" s="54"/>
      <c r="AAP53" s="18"/>
      <c r="AAQ53" s="54">
        <v>896</v>
      </c>
      <c r="AAR53" s="54"/>
      <c r="AAS53" s="18"/>
      <c r="AAT53" s="54">
        <v>928</v>
      </c>
      <c r="AAU53" s="54"/>
      <c r="AAV53" s="18"/>
      <c r="AAW53" s="54">
        <v>937</v>
      </c>
      <c r="AAX53" s="54"/>
      <c r="AAY53" s="18"/>
      <c r="AAZ53" s="54">
        <v>938</v>
      </c>
      <c r="ABA53" s="54"/>
      <c r="ABB53" s="16"/>
      <c r="ABC53" s="18"/>
      <c r="ABD53" s="54">
        <v>951</v>
      </c>
      <c r="ABE53" s="54"/>
      <c r="ABF53" s="18"/>
      <c r="ABG53" s="54">
        <v>949</v>
      </c>
      <c r="ABH53" s="54"/>
      <c r="ABI53" s="18"/>
      <c r="ABJ53" s="54">
        <v>951</v>
      </c>
      <c r="ABK53" s="54"/>
      <c r="ABL53" s="18"/>
      <c r="ABM53" s="54">
        <v>948</v>
      </c>
      <c r="ABN53" s="54"/>
      <c r="ABO53" s="18"/>
      <c r="ABP53" s="54">
        <v>981</v>
      </c>
      <c r="ABQ53" s="54"/>
      <c r="ABR53" s="18"/>
      <c r="ABS53" s="54">
        <v>977</v>
      </c>
      <c r="ABT53" s="54"/>
      <c r="ABU53" s="16"/>
      <c r="ABV53" s="18"/>
      <c r="ABW53" s="54">
        <v>968</v>
      </c>
      <c r="ABX53" s="54"/>
      <c r="ABY53" s="18"/>
      <c r="ABZ53" s="54">
        <v>1001</v>
      </c>
      <c r="ACA53" s="54"/>
      <c r="ACB53" s="18"/>
      <c r="ACC53" s="54">
        <v>1022</v>
      </c>
      <c r="ACD53" s="54"/>
      <c r="ACE53" s="18"/>
      <c r="ACF53" s="54">
        <v>1026</v>
      </c>
      <c r="ACG53" s="54"/>
      <c r="ACH53" s="18"/>
      <c r="ACI53" s="54">
        <v>1067</v>
      </c>
      <c r="ACJ53" s="54"/>
      <c r="ACK53" s="18"/>
      <c r="ACL53" s="54">
        <v>1076</v>
      </c>
      <c r="ACM53" s="54"/>
      <c r="ACN53" s="16"/>
      <c r="ACO53" s="18"/>
      <c r="ACP53" s="54">
        <v>1041</v>
      </c>
      <c r="ACQ53" s="54"/>
      <c r="ACR53" s="18"/>
      <c r="ACS53" s="54">
        <v>1041</v>
      </c>
      <c r="ACT53" s="54"/>
      <c r="ACU53" s="18"/>
      <c r="ACV53" s="54">
        <v>1080</v>
      </c>
      <c r="ACW53" s="54"/>
      <c r="ACX53" s="18"/>
      <c r="ACY53" s="54">
        <v>1075</v>
      </c>
      <c r="ACZ53" s="54"/>
      <c r="ADA53" s="18"/>
      <c r="ADB53" s="54">
        <v>1016</v>
      </c>
      <c r="ADC53" s="54"/>
      <c r="ADD53" s="18"/>
      <c r="ADE53" s="54">
        <v>1015</v>
      </c>
      <c r="ADF53" s="54"/>
      <c r="ADG53" s="16"/>
      <c r="ADH53" s="18"/>
      <c r="ADI53" s="54">
        <v>1004</v>
      </c>
      <c r="ADJ53" s="54"/>
      <c r="ADK53" s="18"/>
      <c r="ADL53" s="54">
        <v>1034</v>
      </c>
      <c r="ADM53" s="54"/>
      <c r="ADN53" s="18"/>
      <c r="ADO53" s="54">
        <v>1055</v>
      </c>
      <c r="ADP53" s="54"/>
      <c r="ADQ53" s="18"/>
      <c r="ADR53" s="54">
        <v>1020</v>
      </c>
      <c r="ADS53" s="54"/>
      <c r="ADT53" s="18"/>
      <c r="ADU53" s="54">
        <v>1021</v>
      </c>
      <c r="ADV53" s="54"/>
      <c r="ADW53" s="16"/>
      <c r="ADX53" s="16"/>
      <c r="ADY53" s="16"/>
      <c r="ADZ53" s="18"/>
      <c r="AEA53" s="54">
        <v>936</v>
      </c>
      <c r="AEB53" s="54"/>
      <c r="AEC53" s="18"/>
      <c r="AED53" s="54">
        <v>949</v>
      </c>
      <c r="AEE53" s="54"/>
      <c r="AEF53" s="18"/>
      <c r="AEG53" s="54">
        <v>940</v>
      </c>
      <c r="AEH53" s="54"/>
      <c r="AEI53" s="18"/>
      <c r="AEJ53" s="16">
        <v>24</v>
      </c>
      <c r="AEK53" s="54"/>
      <c r="AEL53" s="18"/>
      <c r="AEM53" s="54">
        <v>966</v>
      </c>
      <c r="AEN53" s="54"/>
      <c r="AEO53" s="16"/>
      <c r="AEP53" s="18"/>
      <c r="AEQ53" s="54">
        <v>919</v>
      </c>
      <c r="AER53" s="54"/>
      <c r="AES53" s="18"/>
      <c r="AET53" s="54">
        <v>977</v>
      </c>
      <c r="AEU53" s="54"/>
      <c r="AEV53" s="18"/>
      <c r="AEW53" s="54">
        <v>977</v>
      </c>
      <c r="AEX53" s="54"/>
      <c r="AEY53" s="18"/>
      <c r="AEZ53" s="54">
        <v>960</v>
      </c>
      <c r="AFA53" s="54"/>
      <c r="AFB53" s="18"/>
      <c r="AFC53" s="54">
        <v>1006</v>
      </c>
      <c r="AFD53" s="54"/>
      <c r="AFE53" s="18"/>
      <c r="AFF53" s="54">
        <v>1022</v>
      </c>
      <c r="AFG53" s="54"/>
      <c r="AFH53" s="16"/>
      <c r="AFI53" s="18"/>
      <c r="AFJ53" s="54">
        <v>1004</v>
      </c>
      <c r="AFK53" s="54"/>
      <c r="AFL53" s="18"/>
      <c r="AFM53" s="54">
        <v>1028</v>
      </c>
      <c r="AFN53" s="54"/>
      <c r="AFO53" s="18"/>
      <c r="AFP53" s="54">
        <v>1072</v>
      </c>
      <c r="AFQ53" s="54"/>
      <c r="AFR53" s="18"/>
      <c r="AFS53" s="54">
        <v>1037</v>
      </c>
      <c r="AFT53" s="54"/>
      <c r="AFU53" s="18"/>
      <c r="AFV53" s="54">
        <v>1048</v>
      </c>
      <c r="AFW53" s="54"/>
      <c r="AFX53" s="18"/>
      <c r="AFY53" s="54">
        <v>1047</v>
      </c>
      <c r="AFZ53" s="54"/>
      <c r="AGA53" s="18"/>
      <c r="AGB53" s="54">
        <v>870</v>
      </c>
      <c r="AGC53" s="54"/>
      <c r="AGD53" s="18"/>
      <c r="AGE53" s="54">
        <v>1022</v>
      </c>
      <c r="AGF53" s="54"/>
      <c r="AGG53" s="18"/>
      <c r="AGH53" s="54">
        <v>1063</v>
      </c>
      <c r="AGI53" s="54"/>
      <c r="AGJ53" s="18"/>
      <c r="AGK53" s="54">
        <v>1040</v>
      </c>
      <c r="AGL53" s="54"/>
      <c r="AGM53" s="18"/>
      <c r="AGN53" s="54">
        <v>1056</v>
      </c>
      <c r="AGO53" s="54"/>
      <c r="AGP53" s="18"/>
      <c r="AGQ53" s="54">
        <v>1063</v>
      </c>
      <c r="AGR53" s="54"/>
      <c r="AGS53" s="18"/>
      <c r="AGT53" s="54">
        <v>1022</v>
      </c>
      <c r="AGU53" s="54"/>
      <c r="AGV53" s="16"/>
      <c r="AGW53" s="18"/>
      <c r="AGX53" s="54">
        <v>1009</v>
      </c>
      <c r="AGY53" s="54"/>
      <c r="AGZ53" s="18"/>
      <c r="AHA53" s="54">
        <v>1025</v>
      </c>
      <c r="AHB53" s="54"/>
      <c r="AHC53" s="18"/>
      <c r="AHD53" s="54">
        <v>1017</v>
      </c>
      <c r="AHE53" s="54"/>
      <c r="AHF53" s="18"/>
      <c r="AHG53" s="54">
        <v>1020</v>
      </c>
      <c r="AHH53" s="54"/>
      <c r="AHI53" s="18"/>
      <c r="AHJ53" s="54">
        <v>1012</v>
      </c>
      <c r="AHK53" s="54"/>
      <c r="AHL53" s="18"/>
      <c r="AHM53" s="54">
        <v>1048</v>
      </c>
      <c r="AHN53" s="54"/>
      <c r="AHO53" s="16"/>
      <c r="AHP53" s="18"/>
      <c r="AHQ53" s="54">
        <v>1012</v>
      </c>
      <c r="AHR53" s="54"/>
      <c r="AHS53" s="18"/>
      <c r="AHT53" s="54">
        <v>1004</v>
      </c>
      <c r="AHU53" s="54"/>
      <c r="AHV53" s="18"/>
      <c r="AHW53" s="54">
        <v>978</v>
      </c>
      <c r="AHX53" s="54"/>
      <c r="AHY53" s="18"/>
      <c r="AHZ53" s="54">
        <v>913</v>
      </c>
      <c r="AIA53" s="54"/>
      <c r="AIB53" s="18"/>
      <c r="AIC53" s="54">
        <v>846</v>
      </c>
      <c r="AID53" s="54"/>
      <c r="AIE53" s="16"/>
      <c r="AIF53" s="16"/>
      <c r="AIG53" s="18"/>
      <c r="AIH53" s="54">
        <v>778</v>
      </c>
      <c r="AII53" s="54"/>
      <c r="AIJ53" s="18"/>
      <c r="AIK53" s="54">
        <v>819</v>
      </c>
      <c r="AIL53" s="54"/>
      <c r="AIM53" s="18"/>
      <c r="AIN53" s="54">
        <v>846</v>
      </c>
      <c r="AIO53" s="54"/>
      <c r="AIP53" s="18"/>
      <c r="AIQ53" s="54">
        <v>861</v>
      </c>
      <c r="AIR53" s="54"/>
      <c r="AIS53" s="16"/>
      <c r="AIT53" s="18"/>
      <c r="AIU53" s="16">
        <v>847</v>
      </c>
      <c r="AIV53" s="54"/>
      <c r="AIW53" s="18"/>
      <c r="AIX53" s="54">
        <v>788</v>
      </c>
      <c r="AIY53" s="54"/>
      <c r="AIZ53" s="18"/>
      <c r="AJA53" s="54">
        <v>913</v>
      </c>
      <c r="AJB53" s="54"/>
      <c r="AJC53" s="18"/>
      <c r="AJD53" s="54">
        <v>945</v>
      </c>
      <c r="AJE53" s="54"/>
      <c r="AJF53" s="18"/>
      <c r="AJG53" s="54">
        <v>981</v>
      </c>
      <c r="AJH53" s="54"/>
      <c r="AJI53" s="18"/>
      <c r="AJJ53" s="54">
        <v>999</v>
      </c>
      <c r="AJK53" s="54"/>
      <c r="AJL53" s="18"/>
      <c r="AJM53" s="54">
        <v>1014</v>
      </c>
      <c r="AJN53" s="54"/>
      <c r="AJO53" s="18"/>
      <c r="AJP53" s="54">
        <v>1058</v>
      </c>
      <c r="AJQ53" s="54"/>
      <c r="AJR53" s="16"/>
      <c r="AJS53" s="18"/>
      <c r="AJT53" s="54">
        <v>1029</v>
      </c>
      <c r="AJU53" s="54"/>
      <c r="AJV53" s="18"/>
      <c r="AJW53" s="54">
        <v>1001</v>
      </c>
      <c r="AJX53" s="54"/>
      <c r="AJY53" s="18"/>
      <c r="AJZ53" s="54">
        <v>1030</v>
      </c>
      <c r="AKA53" s="54"/>
      <c r="AKB53" s="18"/>
      <c r="AKC53" s="54">
        <v>1019</v>
      </c>
      <c r="AKD53" s="54"/>
      <c r="AKE53" s="18"/>
      <c r="AKF53" s="54">
        <v>1016</v>
      </c>
      <c r="AKG53" s="54"/>
      <c r="AKH53" s="18"/>
      <c r="AKI53" s="54">
        <v>1045</v>
      </c>
      <c r="AKJ53" s="54"/>
      <c r="AKK53" s="16"/>
      <c r="AKL53" s="18"/>
      <c r="AKM53" s="54">
        <v>1012</v>
      </c>
      <c r="AKN53" s="54"/>
      <c r="AKO53" s="18"/>
      <c r="AKP53" s="54">
        <v>919</v>
      </c>
      <c r="AKQ53" s="54"/>
      <c r="AKR53" s="18"/>
      <c r="AKS53" s="54">
        <v>1024</v>
      </c>
      <c r="AKT53" s="54"/>
      <c r="AKU53" s="18"/>
      <c r="AKV53" s="54">
        <v>1065</v>
      </c>
      <c r="AKW53" s="54"/>
      <c r="AKX53" s="18"/>
      <c r="AKY53" s="54">
        <v>1072</v>
      </c>
      <c r="AKZ53" s="54"/>
      <c r="ALA53" s="18"/>
      <c r="ALB53" s="54">
        <v>1087</v>
      </c>
      <c r="ALC53" s="54"/>
      <c r="ALD53" s="16"/>
      <c r="ALE53" s="18"/>
      <c r="ALF53" s="54">
        <v>1043</v>
      </c>
      <c r="ALG53" s="54"/>
      <c r="ALH53" s="18"/>
      <c r="ALI53" s="54">
        <v>1063</v>
      </c>
      <c r="ALJ53" s="54"/>
      <c r="ALK53" s="18"/>
      <c r="ALL53" s="54">
        <v>1063</v>
      </c>
      <c r="ALM53" s="54"/>
      <c r="ALN53" s="18"/>
      <c r="ALO53" s="54">
        <v>1059</v>
      </c>
      <c r="ALP53" s="54"/>
      <c r="ALQ53" s="18"/>
      <c r="ALR53" s="54">
        <v>1091</v>
      </c>
      <c r="ALS53" s="54"/>
      <c r="ALT53" s="18"/>
      <c r="ALU53" s="54">
        <v>1104</v>
      </c>
      <c r="ALV53" s="54"/>
      <c r="ALW53" s="16"/>
      <c r="ALX53" s="18"/>
      <c r="ALY53" s="54">
        <v>1084</v>
      </c>
      <c r="ALZ53" s="54"/>
      <c r="AMA53" s="18"/>
      <c r="AMB53" s="54">
        <v>1099</v>
      </c>
      <c r="AMC53" s="54"/>
      <c r="AMD53" s="18"/>
      <c r="AME53" s="54">
        <v>1089</v>
      </c>
      <c r="AMF53" s="54"/>
      <c r="AMG53" s="18"/>
      <c r="AMH53" s="54">
        <v>1092</v>
      </c>
      <c r="AMI53" s="54"/>
      <c r="AMJ53" s="18"/>
      <c r="AMK53" s="54">
        <v>1100</v>
      </c>
      <c r="AML53" s="54"/>
      <c r="AMM53" s="18"/>
      <c r="AMN53" s="54">
        <v>1094</v>
      </c>
      <c r="AMO53" s="54"/>
      <c r="AMP53" s="16"/>
      <c r="AMQ53" s="18"/>
      <c r="AMR53" s="54">
        <v>1054</v>
      </c>
      <c r="AMS53" s="54"/>
      <c r="AMT53" s="18"/>
      <c r="AMU53" s="54">
        <v>1054</v>
      </c>
      <c r="AMV53" s="54"/>
      <c r="AMW53" s="18"/>
      <c r="AMX53" s="54">
        <v>1053</v>
      </c>
      <c r="AMY53" s="54"/>
      <c r="AMZ53" s="18"/>
      <c r="ANA53" s="54">
        <v>1084</v>
      </c>
      <c r="ANB53" s="54"/>
      <c r="ANC53" s="18"/>
      <c r="AND53" s="54">
        <v>1044</v>
      </c>
      <c r="ANE53" s="54"/>
      <c r="ANF53" s="18"/>
      <c r="ANG53" s="54">
        <v>1051</v>
      </c>
      <c r="ANH53" s="54"/>
      <c r="ANI53" s="16"/>
      <c r="ANJ53" s="18"/>
      <c r="ANK53" s="54">
        <v>1021</v>
      </c>
      <c r="ANL53" s="54"/>
      <c r="ANM53" s="18"/>
      <c r="ANN53" s="54">
        <v>1019</v>
      </c>
      <c r="ANO53" s="54"/>
      <c r="ANP53" s="18"/>
      <c r="ANQ53" s="54">
        <v>1027</v>
      </c>
      <c r="ANR53" s="54"/>
      <c r="ANS53" s="16"/>
      <c r="ANT53" s="18"/>
      <c r="ANU53" s="54">
        <v>1007</v>
      </c>
      <c r="ANV53" s="54"/>
      <c r="ANW53" s="18"/>
      <c r="ANX53" s="54">
        <v>1047</v>
      </c>
      <c r="ANY53" s="54"/>
      <c r="ANZ53" s="18"/>
      <c r="AOA53" s="16">
        <v>916</v>
      </c>
      <c r="AOB53" s="54"/>
      <c r="AOC53" s="18"/>
      <c r="AOD53" s="54">
        <v>1056</v>
      </c>
      <c r="AOE53" s="54"/>
      <c r="AOF53" s="18"/>
      <c r="AOG53" s="54">
        <v>1051</v>
      </c>
      <c r="AOH53" s="54"/>
      <c r="AOI53" s="18"/>
      <c r="AOJ53" s="54">
        <v>1054</v>
      </c>
      <c r="AOK53" s="54"/>
      <c r="AOL53" s="18"/>
      <c r="AOM53" s="54">
        <v>1078</v>
      </c>
      <c r="AON53" s="54"/>
      <c r="AOO53" s="18"/>
      <c r="AOP53" s="54">
        <v>1014</v>
      </c>
      <c r="AOQ53" s="54"/>
      <c r="AOR53" s="18"/>
      <c r="AOS53" s="54">
        <v>1039</v>
      </c>
      <c r="AOT53" s="54"/>
      <c r="AOU53" s="16"/>
      <c r="AOV53" s="18"/>
      <c r="AOW53" s="54">
        <v>1065</v>
      </c>
      <c r="AOX53" s="54"/>
      <c r="AOY53" s="18"/>
      <c r="AOZ53" s="54">
        <v>1076</v>
      </c>
      <c r="APA53" s="54"/>
      <c r="APB53" s="18"/>
      <c r="APC53" s="54">
        <v>1090</v>
      </c>
      <c r="APD53" s="54"/>
      <c r="APE53" s="18"/>
      <c r="APF53" s="54">
        <v>1078</v>
      </c>
      <c r="APG53" s="54"/>
      <c r="APH53" s="18"/>
      <c r="API53" s="54">
        <v>1088</v>
      </c>
      <c r="APJ53" s="54"/>
      <c r="APK53" s="18"/>
      <c r="APL53" s="54">
        <v>1114</v>
      </c>
      <c r="APM53" s="54"/>
      <c r="APN53" s="18"/>
      <c r="APO53" s="54">
        <v>1081</v>
      </c>
      <c r="APP53" s="54"/>
      <c r="APQ53" s="14"/>
      <c r="APR53" s="14"/>
      <c r="APS53" s="14"/>
      <c r="APT53" s="14"/>
      <c r="APU53" s="18"/>
      <c r="APV53" s="54">
        <v>821</v>
      </c>
      <c r="APW53" s="54"/>
      <c r="APX53" s="18"/>
      <c r="APY53" s="54">
        <v>788</v>
      </c>
      <c r="APZ53" s="54"/>
      <c r="AQA53" s="16"/>
      <c r="AQB53" s="18"/>
      <c r="AQC53" s="54">
        <v>760</v>
      </c>
      <c r="AQD53" s="54"/>
      <c r="AQE53" s="18"/>
      <c r="AQF53" s="54">
        <v>789</v>
      </c>
      <c r="AQG53" s="54"/>
      <c r="AQH53" s="18"/>
      <c r="AQI53" s="54">
        <v>810</v>
      </c>
      <c r="AQJ53" s="54"/>
      <c r="AQK53" s="18"/>
      <c r="AQL53" s="54">
        <v>814</v>
      </c>
      <c r="AQM53" s="54"/>
      <c r="AQN53" s="18"/>
      <c r="AQO53" s="54">
        <v>829</v>
      </c>
      <c r="AQP53" s="54"/>
      <c r="AQQ53" s="18"/>
      <c r="AQR53" s="54">
        <v>832</v>
      </c>
      <c r="AQS53" s="54"/>
      <c r="AQT53" s="16"/>
      <c r="AQU53" s="18"/>
      <c r="AQV53" s="54">
        <v>814</v>
      </c>
      <c r="AQW53" s="54"/>
      <c r="AQX53" s="18"/>
      <c r="AQY53" s="54">
        <v>863</v>
      </c>
      <c r="AQZ53" s="54"/>
      <c r="ARA53" s="18"/>
      <c r="ARB53" s="54">
        <v>891</v>
      </c>
      <c r="ARC53" s="54"/>
      <c r="ARD53" s="18"/>
      <c r="ARE53" s="54">
        <v>892</v>
      </c>
      <c r="ARF53" s="54"/>
      <c r="ARG53" s="18"/>
      <c r="ARH53" s="54">
        <v>881</v>
      </c>
      <c r="ARI53" s="54"/>
      <c r="ARJ53" s="18"/>
      <c r="ARK53" s="54">
        <v>873</v>
      </c>
      <c r="ARL53" s="54"/>
      <c r="ARM53" s="16"/>
      <c r="ARN53" s="18"/>
      <c r="ARO53" s="54">
        <v>826</v>
      </c>
      <c r="ARP53" s="54"/>
      <c r="ARQ53" s="18"/>
      <c r="ARR53" s="54">
        <v>839</v>
      </c>
      <c r="ARS53" s="54"/>
      <c r="ART53" s="18"/>
      <c r="ARU53" s="54">
        <v>849</v>
      </c>
      <c r="ARV53" s="54"/>
      <c r="ARW53" s="18"/>
      <c r="ARX53" s="54">
        <v>850</v>
      </c>
      <c r="ARY53" s="54"/>
      <c r="ARZ53" s="18"/>
      <c r="ASA53" s="54">
        <v>851</v>
      </c>
      <c r="ASB53" s="54"/>
      <c r="ASC53" s="18"/>
      <c r="ASD53" s="54">
        <v>855</v>
      </c>
      <c r="ASE53" s="54"/>
      <c r="ASF53" s="16"/>
      <c r="ASG53" s="18"/>
      <c r="ASH53" s="54">
        <v>844</v>
      </c>
      <c r="ASI53" s="54"/>
      <c r="ASJ53" s="18"/>
      <c r="ASK53" s="54">
        <v>883</v>
      </c>
      <c r="ASL53" s="54"/>
      <c r="ASM53" s="18"/>
      <c r="ASN53" s="54">
        <v>897</v>
      </c>
      <c r="ASO53" s="54"/>
      <c r="ASP53" s="18"/>
      <c r="ASQ53" s="54">
        <v>903</v>
      </c>
      <c r="ASR53" s="54"/>
      <c r="ASS53" s="18"/>
      <c r="AST53" s="54">
        <v>886</v>
      </c>
      <c r="ASU53" s="54"/>
      <c r="ASV53" s="18"/>
      <c r="ASW53" s="54">
        <v>891</v>
      </c>
      <c r="ASX53" s="54"/>
      <c r="ASY53" s="16"/>
      <c r="ASZ53" s="18"/>
      <c r="ATA53" s="54">
        <v>880</v>
      </c>
      <c r="ATB53" s="54"/>
      <c r="ATC53" s="18"/>
      <c r="ATD53" s="54">
        <v>895</v>
      </c>
      <c r="ATE53" s="54"/>
      <c r="ATF53" s="18"/>
      <c r="ATG53" s="54">
        <v>860</v>
      </c>
      <c r="ATH53" s="54"/>
      <c r="ATI53" s="18"/>
      <c r="ATJ53" s="54">
        <v>848</v>
      </c>
      <c r="ATK53" s="54"/>
      <c r="ATL53" s="18"/>
      <c r="ATM53" s="54">
        <v>861</v>
      </c>
      <c r="ATN53" s="54"/>
      <c r="ATO53" s="18"/>
      <c r="ATP53" s="54">
        <v>851</v>
      </c>
      <c r="ATQ53" s="54"/>
      <c r="ATR53" s="16"/>
      <c r="ATS53" s="18"/>
      <c r="ATT53" s="54">
        <v>801</v>
      </c>
      <c r="ATU53" s="54"/>
      <c r="ATV53" s="18"/>
      <c r="ATW53" s="54">
        <v>892</v>
      </c>
      <c r="ATX53" s="54"/>
      <c r="ATY53" s="18"/>
      <c r="ATZ53" s="54">
        <v>904</v>
      </c>
      <c r="AUA53" s="54"/>
      <c r="AUB53" s="18"/>
      <c r="AUC53" s="54">
        <v>899</v>
      </c>
      <c r="AUD53" s="54"/>
      <c r="AUE53" s="18"/>
      <c r="AUF53" s="54">
        <v>920</v>
      </c>
      <c r="AUG53" s="54"/>
      <c r="AUH53" s="18"/>
      <c r="AUI53" s="54">
        <v>930</v>
      </c>
      <c r="AUJ53" s="54"/>
      <c r="AUK53" s="16"/>
      <c r="AUL53" s="18"/>
      <c r="AUM53" s="54">
        <v>921</v>
      </c>
      <c r="AUN53" s="54"/>
      <c r="AUO53" s="18"/>
      <c r="AUP53" s="54">
        <v>925</v>
      </c>
      <c r="AUQ53" s="54"/>
      <c r="AUR53" s="18"/>
      <c r="AUS53" s="54">
        <v>933</v>
      </c>
      <c r="AUT53" s="54"/>
      <c r="AUU53" s="18"/>
      <c r="AUV53" s="54">
        <v>945</v>
      </c>
      <c r="AUW53" s="54"/>
      <c r="AUX53" s="18"/>
      <c r="AUY53" s="54">
        <v>958</v>
      </c>
      <c r="AUZ53" s="54"/>
      <c r="AVA53" s="18"/>
      <c r="AVB53" s="54">
        <v>992</v>
      </c>
      <c r="AVC53" s="54"/>
      <c r="AVD53" s="16"/>
      <c r="AVE53" s="18"/>
      <c r="AVF53" s="54">
        <v>962</v>
      </c>
      <c r="AVG53" s="54"/>
      <c r="AVH53" s="18"/>
      <c r="AVI53" s="54">
        <v>970</v>
      </c>
      <c r="AVJ53" s="54"/>
      <c r="AVK53" s="18"/>
      <c r="AVL53" s="54">
        <v>990</v>
      </c>
      <c r="AVM53" s="54"/>
      <c r="AVN53" s="18"/>
      <c r="AVO53" s="54">
        <v>1013</v>
      </c>
      <c r="AVP53" s="54"/>
      <c r="AVQ53" s="18"/>
      <c r="AVR53" s="54">
        <v>1022</v>
      </c>
      <c r="AVS53" s="54"/>
      <c r="AVT53" s="18"/>
      <c r="AVU53" s="54">
        <v>1027</v>
      </c>
      <c r="AVV53" s="54"/>
      <c r="AVW53" s="16"/>
      <c r="AVX53" s="18"/>
      <c r="AVY53" s="54">
        <v>1004</v>
      </c>
      <c r="AVZ53" s="54"/>
      <c r="AWA53" s="18"/>
      <c r="AWB53" s="54">
        <v>1039</v>
      </c>
      <c r="AWC53" s="54"/>
      <c r="AWD53" s="18"/>
      <c r="AWE53" s="54">
        <v>1022</v>
      </c>
      <c r="AWF53" s="54"/>
      <c r="AWG53" s="18"/>
      <c r="AWH53" s="54">
        <v>1036</v>
      </c>
      <c r="AWI53" s="54"/>
      <c r="AWJ53" s="54">
        <v>992</v>
      </c>
      <c r="AWK53" s="54"/>
      <c r="AWL53" s="16"/>
      <c r="AWM53" s="54"/>
      <c r="AWN53" s="54"/>
      <c r="AWO53" s="54"/>
      <c r="AWP53" s="54"/>
      <c r="AWQ53" s="54"/>
      <c r="AWR53" s="54"/>
      <c r="AWS53" s="16"/>
      <c r="AWT53" s="54"/>
      <c r="AWU53" s="54"/>
      <c r="AWV53" s="54"/>
      <c r="AWW53" s="54"/>
      <c r="AWX53" s="54"/>
      <c r="AWY53" s="54"/>
      <c r="AWZ53" s="16"/>
      <c r="AXA53" s="54"/>
      <c r="AXB53" s="54"/>
      <c r="AXC53" s="54"/>
      <c r="AXD53" s="54"/>
      <c r="AXE53" s="54"/>
      <c r="AXF53" s="54"/>
      <c r="AXG53" s="16"/>
      <c r="AXH53" s="54"/>
      <c r="AXI53" s="54"/>
      <c r="AXJ53" s="54"/>
      <c r="AXK53" s="54"/>
      <c r="AXL53" s="54"/>
      <c r="AXM53" s="54"/>
      <c r="AXN53" s="16"/>
      <c r="AXO53" s="54"/>
      <c r="AXP53" s="54"/>
      <c r="AXQ53" s="54"/>
      <c r="AXR53" s="54"/>
      <c r="AXS53" s="54"/>
      <c r="AXT53" s="54"/>
      <c r="AXU53" s="16"/>
      <c r="AXV53" s="54"/>
      <c r="AXW53" s="54"/>
      <c r="AXX53" s="54"/>
      <c r="AXY53" s="54"/>
      <c r="AXZ53" s="54"/>
      <c r="AYA53" s="54"/>
      <c r="AYB53" s="16"/>
      <c r="AYC53" s="54"/>
      <c r="AYD53" s="54"/>
      <c r="AYE53" s="54"/>
      <c r="AYF53" s="54"/>
      <c r="AYG53" s="54"/>
      <c r="AYH53" s="54"/>
      <c r="AYI53" s="16"/>
      <c r="AYJ53" s="54"/>
      <c r="AYK53" s="54"/>
      <c r="AYL53" s="54"/>
      <c r="AYM53" s="54"/>
      <c r="AYN53" s="54"/>
      <c r="AYO53" s="54"/>
      <c r="AYP53" s="16"/>
      <c r="AYQ53" s="54"/>
      <c r="AYR53" s="54"/>
      <c r="AYS53" s="54"/>
      <c r="AYT53" s="54"/>
      <c r="AYU53" s="54"/>
      <c r="AYV53" s="54"/>
      <c r="AYW53" s="16"/>
      <c r="AYX53" s="54"/>
      <c r="AYY53" s="54"/>
      <c r="AYZ53" s="54"/>
      <c r="AZA53" s="54"/>
      <c r="AZB53" s="54"/>
      <c r="AZC53" s="54"/>
      <c r="AZD53" s="16"/>
      <c r="AZE53" s="54"/>
      <c r="AZF53" s="54"/>
      <c r="AZG53" s="54"/>
      <c r="AZH53" s="54"/>
      <c r="AZI53" s="54"/>
      <c r="AZJ53" s="54"/>
      <c r="AZK53" s="16"/>
      <c r="AZL53" s="54"/>
      <c r="AZM53" s="54"/>
      <c r="AZN53" s="54"/>
      <c r="AZO53" s="54"/>
      <c r="AZP53" s="54"/>
      <c r="AZQ53" s="54"/>
      <c r="AZR53" s="16"/>
      <c r="AZS53" s="54"/>
      <c r="AZT53" s="54"/>
      <c r="AZU53" s="54"/>
      <c r="AZV53" s="54"/>
      <c r="AZW53" s="54"/>
      <c r="AZX53" s="54"/>
      <c r="AZY53" s="16"/>
      <c r="AZZ53" s="54"/>
      <c r="BAA53" s="54"/>
      <c r="BAB53" s="54"/>
      <c r="BAC53" s="54"/>
      <c r="BAD53" s="54"/>
      <c r="BAE53" s="54"/>
      <c r="BAF53" s="16"/>
      <c r="BAG53" s="54"/>
      <c r="BAH53" s="54"/>
      <c r="BAI53" s="54"/>
      <c r="BAJ53" s="54"/>
      <c r="BAK53" s="54"/>
      <c r="BAL53" s="54"/>
      <c r="BAM53" s="16"/>
      <c r="BAN53" s="54"/>
      <c r="BAO53" s="54"/>
      <c r="BAP53" s="54"/>
      <c r="BAQ53" s="54"/>
      <c r="BAR53" s="54"/>
      <c r="BAS53" s="54"/>
      <c r="BAT53" s="16"/>
    </row>
    <row r="54" spans="1:1398">
      <c r="A54" t="s">
        <v>911</v>
      </c>
      <c r="B54" t="s">
        <v>913</v>
      </c>
      <c r="D54" s="10" t="s">
        <v>11</v>
      </c>
      <c r="E54" s="54"/>
      <c r="F54" s="18"/>
      <c r="G54" s="54">
        <v>12</v>
      </c>
      <c r="H54" s="54"/>
      <c r="I54" s="16"/>
      <c r="J54" s="18"/>
      <c r="K54" s="54">
        <v>14</v>
      </c>
      <c r="L54" s="54"/>
      <c r="M54" s="18"/>
      <c r="N54" s="54">
        <v>14</v>
      </c>
      <c r="O54" s="54"/>
      <c r="P54" s="18"/>
      <c r="Q54" s="54">
        <v>19</v>
      </c>
      <c r="R54" s="54"/>
      <c r="S54" s="18"/>
      <c r="T54" s="54">
        <v>14</v>
      </c>
      <c r="U54" s="54"/>
      <c r="V54" s="18"/>
      <c r="W54" s="54">
        <v>12</v>
      </c>
      <c r="X54" s="54"/>
      <c r="Y54" s="18"/>
      <c r="Z54" s="54">
        <v>15</v>
      </c>
      <c r="AA54" s="54"/>
      <c r="AB54" s="16"/>
      <c r="AC54" s="18"/>
      <c r="AD54" s="54">
        <v>22</v>
      </c>
      <c r="AE54" s="54"/>
      <c r="AF54" s="18"/>
      <c r="AG54" s="54">
        <v>12</v>
      </c>
      <c r="AH54" s="54"/>
      <c r="AI54" s="18"/>
      <c r="AJ54" s="54">
        <v>13</v>
      </c>
      <c r="AK54" s="54"/>
      <c r="AL54" s="18"/>
      <c r="AM54" s="54">
        <v>18</v>
      </c>
      <c r="AN54" s="54"/>
      <c r="AO54" s="18"/>
      <c r="AP54" s="54">
        <v>11</v>
      </c>
      <c r="AQ54" s="54"/>
      <c r="AR54" s="18"/>
      <c r="AS54" s="54">
        <v>15</v>
      </c>
      <c r="AT54" s="54"/>
      <c r="AU54" s="16"/>
      <c r="AV54" s="18"/>
      <c r="AW54" s="54">
        <v>18</v>
      </c>
      <c r="AX54" s="54"/>
      <c r="AY54" s="18"/>
      <c r="AZ54" s="54">
        <v>19</v>
      </c>
      <c r="BA54" s="54"/>
      <c r="BB54" s="18"/>
      <c r="BC54" s="54">
        <v>13</v>
      </c>
      <c r="BD54" s="54"/>
      <c r="BE54" s="18"/>
      <c r="BF54" s="54">
        <v>17</v>
      </c>
      <c r="BG54" s="54"/>
      <c r="BH54" s="18"/>
      <c r="BI54" s="54">
        <v>13</v>
      </c>
      <c r="BJ54" s="54"/>
      <c r="BK54" s="18"/>
      <c r="BL54" s="54">
        <v>16</v>
      </c>
      <c r="BM54" s="54"/>
      <c r="BN54" s="16"/>
      <c r="BO54" s="18"/>
      <c r="BP54" s="54">
        <v>13</v>
      </c>
      <c r="BQ54" s="54"/>
      <c r="BR54" s="18"/>
      <c r="BS54" s="54">
        <v>10</v>
      </c>
      <c r="BT54" s="54"/>
      <c r="BU54" s="18"/>
      <c r="BV54" s="54">
        <v>15</v>
      </c>
      <c r="BW54" s="54"/>
      <c r="BX54" s="18"/>
      <c r="BY54" s="54">
        <v>12</v>
      </c>
      <c r="BZ54" s="54"/>
      <c r="CA54" s="18"/>
      <c r="CB54" s="54">
        <v>12</v>
      </c>
      <c r="CC54" s="54"/>
      <c r="CD54" s="18"/>
      <c r="CE54" s="54">
        <v>16</v>
      </c>
      <c r="CF54" s="54"/>
      <c r="CG54" s="16"/>
      <c r="CH54" s="16"/>
      <c r="CI54" s="18"/>
      <c r="CJ54" s="54">
        <v>20</v>
      </c>
      <c r="CK54" s="54"/>
      <c r="CL54" s="16"/>
      <c r="CM54" s="18"/>
      <c r="CN54" s="54">
        <v>14</v>
      </c>
      <c r="CO54" s="54"/>
      <c r="CP54" s="18"/>
      <c r="CQ54" s="54">
        <v>16</v>
      </c>
      <c r="CR54" s="54"/>
      <c r="CS54" s="18"/>
      <c r="CT54" s="54">
        <v>13</v>
      </c>
      <c r="CU54" s="54"/>
      <c r="CV54" s="16"/>
      <c r="CW54" s="18"/>
      <c r="CX54" s="54">
        <v>25</v>
      </c>
      <c r="CY54" s="54"/>
      <c r="CZ54" s="18"/>
      <c r="DA54" s="54">
        <v>8</v>
      </c>
      <c r="DB54" s="54"/>
      <c r="DC54" s="18"/>
      <c r="DD54" s="54">
        <v>10</v>
      </c>
      <c r="DE54" s="54"/>
      <c r="DF54" s="18"/>
      <c r="DG54" s="54">
        <v>21</v>
      </c>
      <c r="DH54" s="54"/>
      <c r="DI54" s="18"/>
      <c r="DJ54" s="54">
        <v>22</v>
      </c>
      <c r="DK54" s="54"/>
      <c r="DL54" s="16"/>
      <c r="DM54" s="16"/>
      <c r="DN54" s="18"/>
      <c r="DO54" s="54">
        <v>27</v>
      </c>
      <c r="DP54" s="54"/>
      <c r="DQ54" s="18"/>
      <c r="DR54" s="54">
        <v>17</v>
      </c>
      <c r="DS54" s="54"/>
      <c r="DT54" s="18"/>
      <c r="DU54" s="54">
        <v>17</v>
      </c>
      <c r="DV54" s="54"/>
      <c r="DW54" s="18"/>
      <c r="DX54" s="54">
        <v>15</v>
      </c>
      <c r="DY54" s="54"/>
      <c r="DZ54" s="18"/>
      <c r="EA54" s="54">
        <v>13</v>
      </c>
      <c r="EB54" s="54"/>
      <c r="EC54" s="18"/>
      <c r="ED54" s="54">
        <v>17</v>
      </c>
      <c r="EE54" s="54"/>
      <c r="EF54" s="16"/>
      <c r="EG54" s="18"/>
      <c r="EH54" s="54">
        <v>20</v>
      </c>
      <c r="EI54" s="54"/>
      <c r="EJ54" s="18"/>
      <c r="EK54" s="54">
        <v>24</v>
      </c>
      <c r="EL54" s="54"/>
      <c r="EM54" s="18"/>
      <c r="EN54" s="54">
        <v>12</v>
      </c>
      <c r="EO54" s="54"/>
      <c r="EP54" s="18"/>
      <c r="EQ54" s="54">
        <v>13</v>
      </c>
      <c r="ER54" s="54"/>
      <c r="ES54" s="18"/>
      <c r="ET54" s="54">
        <v>11</v>
      </c>
      <c r="EU54" s="54"/>
      <c r="EV54" s="18"/>
      <c r="EW54" s="54">
        <v>11</v>
      </c>
      <c r="EX54" s="54"/>
      <c r="EY54" s="18"/>
      <c r="EZ54" s="54">
        <v>12</v>
      </c>
      <c r="FA54" s="54"/>
      <c r="FB54" s="18"/>
      <c r="FC54" s="54">
        <v>13</v>
      </c>
      <c r="FD54" s="54"/>
      <c r="FE54" s="18"/>
      <c r="FF54" s="54">
        <v>9</v>
      </c>
      <c r="FG54" s="54"/>
      <c r="FH54" s="18"/>
      <c r="FI54" s="54">
        <v>9</v>
      </c>
      <c r="FJ54" s="54"/>
      <c r="FK54" s="16"/>
      <c r="FL54" s="16"/>
      <c r="FM54" s="16"/>
      <c r="FN54" s="16"/>
      <c r="FO54" s="18"/>
      <c r="FP54" s="54">
        <v>34</v>
      </c>
      <c r="FQ54" s="54"/>
      <c r="FR54" s="18"/>
      <c r="FS54" s="54">
        <v>14</v>
      </c>
      <c r="FT54" s="54"/>
      <c r="FU54" s="18"/>
      <c r="FV54" s="54">
        <v>13</v>
      </c>
      <c r="FW54" s="54"/>
      <c r="FX54" s="16"/>
      <c r="FY54" s="18"/>
      <c r="FZ54" s="54">
        <v>15</v>
      </c>
      <c r="GA54" s="54"/>
      <c r="GB54" s="18"/>
      <c r="GC54" s="54">
        <v>14</v>
      </c>
      <c r="GD54" s="54"/>
      <c r="GE54" s="16"/>
      <c r="GF54" s="18"/>
      <c r="GG54" s="54">
        <v>19</v>
      </c>
      <c r="GH54" s="54"/>
      <c r="GI54" s="18"/>
      <c r="GJ54" s="54">
        <v>9</v>
      </c>
      <c r="GK54" s="54"/>
      <c r="GL54" s="18"/>
      <c r="GM54" s="54">
        <v>18</v>
      </c>
      <c r="GN54" s="54"/>
      <c r="GO54" s="18"/>
      <c r="GP54" s="54">
        <v>9</v>
      </c>
      <c r="GQ54" s="54"/>
      <c r="GR54" s="18"/>
      <c r="GS54" s="54">
        <v>15</v>
      </c>
      <c r="GT54" s="54"/>
      <c r="GU54" s="18"/>
      <c r="GV54" s="54">
        <v>10</v>
      </c>
      <c r="GW54" s="54"/>
      <c r="GX54" s="16"/>
      <c r="GY54" s="18"/>
      <c r="GZ54" s="54">
        <v>18</v>
      </c>
      <c r="HA54" s="54"/>
      <c r="HB54" s="18"/>
      <c r="HC54" s="54">
        <v>16</v>
      </c>
      <c r="HD54" s="54"/>
      <c r="HE54" s="18"/>
      <c r="HF54" s="54">
        <v>13</v>
      </c>
      <c r="HG54" s="54"/>
      <c r="HH54" s="18"/>
      <c r="HI54" s="54">
        <v>13</v>
      </c>
      <c r="HJ54" s="54"/>
      <c r="HK54" s="18"/>
      <c r="HL54" s="54">
        <v>10</v>
      </c>
      <c r="HM54" s="54"/>
      <c r="HN54" s="18"/>
      <c r="HO54" s="54">
        <v>10</v>
      </c>
      <c r="HP54" s="54"/>
      <c r="HQ54" s="16"/>
      <c r="HR54" s="18"/>
      <c r="HS54" s="54">
        <v>16</v>
      </c>
      <c r="HT54" s="54"/>
      <c r="HU54" s="18"/>
      <c r="HV54" s="54">
        <v>16</v>
      </c>
      <c r="HW54" s="54"/>
      <c r="HX54" s="18"/>
      <c r="HY54" s="54">
        <v>13</v>
      </c>
      <c r="HZ54" s="54"/>
      <c r="IA54" s="18"/>
      <c r="IB54" s="54">
        <v>12</v>
      </c>
      <c r="IC54" s="54"/>
      <c r="ID54" s="18"/>
      <c r="IE54" s="54">
        <v>11</v>
      </c>
      <c r="IF54" s="54"/>
      <c r="IG54" s="18"/>
      <c r="IH54" s="54">
        <v>10</v>
      </c>
      <c r="II54" s="54"/>
      <c r="IJ54" s="16"/>
      <c r="IK54" s="18"/>
      <c r="IL54" s="54">
        <v>21</v>
      </c>
      <c r="IM54" s="54"/>
      <c r="IN54" s="18"/>
      <c r="IO54" s="54">
        <v>14</v>
      </c>
      <c r="IP54" s="54"/>
      <c r="IQ54" s="18"/>
      <c r="IR54" s="54">
        <v>13</v>
      </c>
      <c r="IS54" s="54"/>
      <c r="IT54" s="18"/>
      <c r="IU54" s="54">
        <v>10</v>
      </c>
      <c r="IV54" s="54"/>
      <c r="IW54" s="18"/>
      <c r="IX54" s="54">
        <v>10</v>
      </c>
      <c r="IY54" s="54"/>
      <c r="IZ54" s="18"/>
      <c r="JA54" s="54">
        <v>11</v>
      </c>
      <c r="JB54" s="54"/>
      <c r="JC54" s="16"/>
      <c r="JD54" s="18"/>
      <c r="JE54" s="54">
        <v>14</v>
      </c>
      <c r="JF54" s="54"/>
      <c r="JG54" s="18"/>
      <c r="JH54" s="54">
        <v>15</v>
      </c>
      <c r="JI54" s="54"/>
      <c r="JJ54" s="18"/>
      <c r="JK54" s="54">
        <v>11</v>
      </c>
      <c r="JL54" s="54"/>
      <c r="JM54" s="18"/>
      <c r="JN54" s="54">
        <v>13</v>
      </c>
      <c r="JO54" s="54"/>
      <c r="JP54" s="18"/>
      <c r="JQ54" s="54">
        <v>15</v>
      </c>
      <c r="JR54" s="54"/>
      <c r="JS54" s="18"/>
      <c r="JT54" s="54">
        <v>13</v>
      </c>
      <c r="JU54" s="54"/>
      <c r="JV54" s="16"/>
      <c r="JW54" s="18"/>
      <c r="JX54" s="54">
        <v>18</v>
      </c>
      <c r="JY54" s="54"/>
      <c r="JZ54" s="18"/>
      <c r="KA54" s="54">
        <v>16</v>
      </c>
      <c r="KB54" s="54"/>
      <c r="KC54" s="18"/>
      <c r="KD54" s="54">
        <v>13</v>
      </c>
      <c r="KE54" s="54"/>
      <c r="KF54" s="18"/>
      <c r="KG54" s="54">
        <v>19</v>
      </c>
      <c r="KH54" s="54"/>
      <c r="KI54" s="18"/>
      <c r="KJ54" s="54">
        <v>12</v>
      </c>
      <c r="KK54" s="54"/>
      <c r="KL54" s="18"/>
      <c r="KM54" s="54">
        <v>14</v>
      </c>
      <c r="KN54" s="54"/>
      <c r="KO54" s="16"/>
      <c r="KP54" s="18"/>
      <c r="KQ54" s="54">
        <v>12</v>
      </c>
      <c r="KR54" s="54"/>
      <c r="KS54" s="18"/>
      <c r="KT54" s="54">
        <v>12</v>
      </c>
      <c r="KU54" s="54"/>
      <c r="KV54" s="18"/>
      <c r="KW54" s="54">
        <v>16</v>
      </c>
      <c r="KX54" s="54"/>
      <c r="KY54" s="18"/>
      <c r="KZ54" s="54">
        <v>14</v>
      </c>
      <c r="LA54" s="54"/>
      <c r="LB54" s="18"/>
      <c r="LC54" s="54">
        <v>18</v>
      </c>
      <c r="LD54" s="54"/>
      <c r="LE54" s="18"/>
      <c r="LF54" s="54">
        <v>18</v>
      </c>
      <c r="LG54" s="54"/>
      <c r="LH54" s="18"/>
      <c r="LI54" s="54">
        <v>10</v>
      </c>
      <c r="LJ54" s="54"/>
      <c r="LK54" s="18"/>
      <c r="LL54" s="54">
        <v>11</v>
      </c>
      <c r="LM54" s="54"/>
      <c r="LN54" s="16"/>
      <c r="LO54" s="16"/>
      <c r="LP54" s="16"/>
      <c r="LQ54" s="16"/>
      <c r="LR54" s="16"/>
      <c r="LS54" s="16"/>
      <c r="LT54" s="18"/>
      <c r="LU54" s="54">
        <v>20</v>
      </c>
      <c r="LV54" s="54"/>
      <c r="LW54" s="18"/>
      <c r="LX54" s="54">
        <v>12</v>
      </c>
      <c r="LY54" s="54"/>
      <c r="LZ54" s="18"/>
      <c r="MA54" s="54">
        <v>7</v>
      </c>
      <c r="MB54" s="54"/>
      <c r="MC54" s="18"/>
      <c r="MD54" s="54">
        <v>10</v>
      </c>
      <c r="ME54" s="54"/>
      <c r="MF54" s="18"/>
      <c r="MG54" s="54">
        <v>13</v>
      </c>
      <c r="MH54" s="54"/>
      <c r="MI54" s="18"/>
      <c r="MJ54" s="54">
        <v>15</v>
      </c>
      <c r="MK54" s="54"/>
      <c r="ML54" s="16"/>
      <c r="MM54" s="18"/>
      <c r="MN54" s="54">
        <v>16</v>
      </c>
      <c r="MO54" s="54"/>
      <c r="MP54" s="18"/>
      <c r="MQ54" s="54">
        <v>18</v>
      </c>
      <c r="MR54" s="54"/>
      <c r="MS54" s="18"/>
      <c r="MT54" s="54">
        <v>15</v>
      </c>
      <c r="MU54" s="54"/>
      <c r="MV54" s="18"/>
      <c r="MW54" s="54">
        <v>18</v>
      </c>
      <c r="MX54" s="54"/>
      <c r="MY54" s="18"/>
      <c r="MZ54" s="54">
        <v>17</v>
      </c>
      <c r="NA54" s="54"/>
      <c r="NB54" s="18"/>
      <c r="NC54" s="54">
        <v>13</v>
      </c>
      <c r="ND54" s="54"/>
      <c r="NE54" s="16"/>
      <c r="NF54" s="18"/>
      <c r="NG54" s="54">
        <v>17</v>
      </c>
      <c r="NH54" s="54"/>
      <c r="NI54" s="18"/>
      <c r="NJ54" s="54">
        <v>14</v>
      </c>
      <c r="NK54" s="54"/>
      <c r="NL54" s="18"/>
      <c r="NM54" s="54">
        <v>17</v>
      </c>
      <c r="NN54" s="54"/>
      <c r="NO54" s="18"/>
      <c r="NP54" s="54">
        <v>12</v>
      </c>
      <c r="NQ54" s="54"/>
      <c r="NR54" s="18"/>
      <c r="NS54" s="54">
        <v>9</v>
      </c>
      <c r="NT54" s="54"/>
      <c r="NU54" s="18"/>
      <c r="NV54" s="54">
        <v>11</v>
      </c>
      <c r="NW54" s="54"/>
      <c r="NX54" s="16"/>
      <c r="NY54" s="18"/>
      <c r="NZ54" s="54">
        <v>14</v>
      </c>
      <c r="OA54" s="54"/>
      <c r="OB54" s="18"/>
      <c r="OC54" s="54">
        <v>20</v>
      </c>
      <c r="OD54" s="54"/>
      <c r="OE54" s="18"/>
      <c r="OF54" s="54">
        <v>16</v>
      </c>
      <c r="OG54" s="54"/>
      <c r="OH54" s="18"/>
      <c r="OI54" s="54">
        <v>15</v>
      </c>
      <c r="OJ54" s="54"/>
      <c r="OK54" s="18"/>
      <c r="OL54" s="54">
        <v>9</v>
      </c>
      <c r="OM54" s="54"/>
      <c r="ON54" s="18"/>
      <c r="OO54" s="54">
        <v>19</v>
      </c>
      <c r="OP54" s="54"/>
      <c r="OQ54" s="16"/>
      <c r="OR54" s="18"/>
      <c r="OS54" s="54">
        <v>18</v>
      </c>
      <c r="OT54" s="54"/>
      <c r="OU54" s="18"/>
      <c r="OV54" s="54">
        <v>15</v>
      </c>
      <c r="OW54" s="54"/>
      <c r="OX54" s="18"/>
      <c r="OY54" s="54">
        <v>13</v>
      </c>
      <c r="OZ54" s="54"/>
      <c r="PA54" s="18"/>
      <c r="PB54" s="54">
        <v>17</v>
      </c>
      <c r="PC54" s="54"/>
      <c r="PD54" s="18"/>
      <c r="PE54" s="54">
        <v>15</v>
      </c>
      <c r="PF54" s="54"/>
      <c r="PG54" s="18"/>
      <c r="PH54" s="54">
        <v>15</v>
      </c>
      <c r="PI54" s="54"/>
      <c r="PJ54" s="16"/>
      <c r="PK54" s="18"/>
      <c r="PL54" s="54">
        <v>22</v>
      </c>
      <c r="PM54" s="54"/>
      <c r="PN54" s="18"/>
      <c r="PO54" s="54">
        <v>18</v>
      </c>
      <c r="PP54" s="54"/>
      <c r="PQ54" s="18"/>
      <c r="PR54" s="54">
        <v>21</v>
      </c>
      <c r="PS54" s="54"/>
      <c r="PT54" s="18"/>
      <c r="PU54" s="54">
        <v>13</v>
      </c>
      <c r="PV54" s="54"/>
      <c r="PW54" s="18"/>
      <c r="PX54" s="54">
        <v>20</v>
      </c>
      <c r="PY54" s="54"/>
      <c r="PZ54" s="18"/>
      <c r="QA54" s="54">
        <v>15</v>
      </c>
      <c r="QB54" s="54"/>
      <c r="QC54" s="16"/>
      <c r="QD54" s="18"/>
      <c r="QE54" s="54">
        <v>19</v>
      </c>
      <c r="QF54" s="54"/>
      <c r="QG54" s="18"/>
      <c r="QH54" s="54">
        <v>19</v>
      </c>
      <c r="QI54" s="54"/>
      <c r="QJ54" s="18"/>
      <c r="QK54" s="54">
        <v>14</v>
      </c>
      <c r="QL54" s="54"/>
      <c r="QM54" s="18"/>
      <c r="QN54" s="54">
        <v>17</v>
      </c>
      <c r="QO54" s="54"/>
      <c r="QP54" s="18"/>
      <c r="QQ54" s="54">
        <v>16</v>
      </c>
      <c r="QR54" s="54"/>
      <c r="QS54" s="18"/>
      <c r="QT54" s="54">
        <v>13</v>
      </c>
      <c r="QU54" s="54"/>
      <c r="QV54" s="16"/>
      <c r="QW54" s="18"/>
      <c r="QX54" s="54">
        <v>19</v>
      </c>
      <c r="QY54" s="54"/>
      <c r="QZ54" s="18"/>
      <c r="RA54" s="54">
        <v>20</v>
      </c>
      <c r="RB54" s="54"/>
      <c r="RC54" s="16"/>
      <c r="RD54" s="18"/>
      <c r="RE54" s="54">
        <v>17</v>
      </c>
      <c r="RF54" s="54"/>
      <c r="RG54" s="18"/>
      <c r="RH54" s="54">
        <v>14</v>
      </c>
      <c r="RI54" s="54"/>
      <c r="RJ54" s="18"/>
      <c r="RK54" s="54">
        <v>34</v>
      </c>
      <c r="RL54" s="54"/>
      <c r="RM54" s="16"/>
      <c r="RN54" s="18"/>
      <c r="RO54" s="54">
        <v>12</v>
      </c>
      <c r="RP54" s="54"/>
      <c r="RQ54" s="18"/>
      <c r="RR54" s="54">
        <v>11</v>
      </c>
      <c r="RS54" s="54"/>
      <c r="RT54" s="18"/>
      <c r="RU54" s="54">
        <v>16</v>
      </c>
      <c r="RV54" s="54"/>
      <c r="RW54" s="18"/>
      <c r="RX54" s="54">
        <v>7</v>
      </c>
      <c r="RY54" s="54"/>
      <c r="RZ54" s="18"/>
      <c r="SA54" s="54">
        <v>13</v>
      </c>
      <c r="SB54" s="54"/>
      <c r="SC54" s="18"/>
      <c r="SD54" s="54">
        <v>10</v>
      </c>
      <c r="SE54" s="54"/>
      <c r="SF54" s="18"/>
      <c r="SG54" s="54">
        <v>10</v>
      </c>
      <c r="SH54" s="54"/>
      <c r="SI54" s="18"/>
      <c r="SJ54" s="54">
        <v>23</v>
      </c>
      <c r="SK54" s="54"/>
      <c r="SL54" s="18"/>
      <c r="SM54" s="54">
        <v>14</v>
      </c>
      <c r="SN54" s="54"/>
      <c r="SO54" s="18"/>
      <c r="SP54" s="54">
        <v>9</v>
      </c>
      <c r="SQ54" s="54"/>
      <c r="SR54" s="16"/>
      <c r="SS54" s="16"/>
      <c r="ST54" s="18"/>
      <c r="SU54" s="54">
        <v>28</v>
      </c>
      <c r="SV54" s="54"/>
      <c r="SW54" s="18"/>
      <c r="SX54" s="54">
        <v>42</v>
      </c>
      <c r="SY54" s="54"/>
      <c r="SZ54" s="18"/>
      <c r="TA54" s="54">
        <v>46</v>
      </c>
      <c r="TB54" s="54"/>
      <c r="TC54" s="18"/>
      <c r="TD54" s="54">
        <v>17</v>
      </c>
      <c r="TE54" s="54"/>
      <c r="TF54" s="18"/>
      <c r="TG54" s="54">
        <v>13</v>
      </c>
      <c r="TH54" s="54"/>
      <c r="TI54" s="18"/>
      <c r="TJ54" s="54">
        <v>12</v>
      </c>
      <c r="TK54" s="54"/>
      <c r="TL54" s="18"/>
      <c r="TM54" s="54">
        <v>16</v>
      </c>
      <c r="TN54" s="54"/>
      <c r="TO54" s="18"/>
      <c r="TP54" s="54">
        <v>16</v>
      </c>
      <c r="TQ54" s="54"/>
      <c r="TR54" s="16"/>
      <c r="TS54" s="18"/>
      <c r="TT54" s="54">
        <v>13</v>
      </c>
      <c r="TU54" s="54"/>
      <c r="TV54" s="18"/>
      <c r="TW54" s="54">
        <v>14</v>
      </c>
      <c r="TX54" s="54"/>
      <c r="TY54" s="18"/>
      <c r="TZ54" s="54">
        <v>10</v>
      </c>
      <c r="UA54" s="54"/>
      <c r="UB54" s="18"/>
      <c r="UC54" s="54">
        <v>10</v>
      </c>
      <c r="UD54" s="54"/>
      <c r="UE54" s="18"/>
      <c r="UF54" s="54">
        <v>10</v>
      </c>
      <c r="UG54" s="54"/>
      <c r="UH54" s="18"/>
      <c r="UI54" s="54">
        <v>13</v>
      </c>
      <c r="UJ54" s="54"/>
      <c r="UK54" s="16"/>
      <c r="UL54" s="16"/>
      <c r="UM54" s="18"/>
      <c r="UN54" s="54">
        <v>25</v>
      </c>
      <c r="UO54" s="54"/>
      <c r="UP54" s="18"/>
      <c r="UQ54" s="54">
        <v>17</v>
      </c>
      <c r="UR54" s="54"/>
      <c r="US54" s="18"/>
      <c r="UT54" s="54">
        <v>9</v>
      </c>
      <c r="UU54" s="54"/>
      <c r="UV54" s="18"/>
      <c r="UW54" s="54">
        <v>13</v>
      </c>
      <c r="UX54" s="54"/>
      <c r="UY54" s="18"/>
      <c r="UZ54" s="54">
        <v>6</v>
      </c>
      <c r="VA54" s="54"/>
      <c r="VB54" s="16"/>
      <c r="VC54" s="18"/>
      <c r="VD54" s="54">
        <v>17</v>
      </c>
      <c r="VE54" s="54"/>
      <c r="VF54" s="18"/>
      <c r="VG54" s="54">
        <v>15</v>
      </c>
      <c r="VH54" s="54"/>
      <c r="VI54" s="18"/>
      <c r="VJ54" s="54">
        <v>17</v>
      </c>
      <c r="VK54" s="54"/>
      <c r="VL54" s="18"/>
      <c r="VM54" s="54">
        <v>14</v>
      </c>
      <c r="VN54" s="54"/>
      <c r="VO54" s="18"/>
      <c r="VP54" s="54">
        <v>14</v>
      </c>
      <c r="VQ54" s="54"/>
      <c r="VR54" s="18"/>
      <c r="VS54" s="54">
        <v>13</v>
      </c>
      <c r="VT54" s="54"/>
      <c r="VU54" s="16"/>
      <c r="VV54" s="16"/>
      <c r="VW54" s="18"/>
      <c r="VX54" s="54">
        <v>15</v>
      </c>
      <c r="VY54" s="54"/>
      <c r="VZ54" s="18"/>
      <c r="WA54" s="54">
        <v>18</v>
      </c>
      <c r="WB54" s="54"/>
      <c r="WC54" s="18"/>
      <c r="WD54" s="54">
        <v>9</v>
      </c>
      <c r="WE54" s="54"/>
      <c r="WF54" s="18"/>
      <c r="WG54" s="54">
        <v>16</v>
      </c>
      <c r="WH54" s="54"/>
      <c r="WI54" s="18"/>
      <c r="WJ54" s="54">
        <v>16</v>
      </c>
      <c r="WK54" s="54"/>
      <c r="WL54" s="18"/>
      <c r="WM54" s="54">
        <v>11</v>
      </c>
      <c r="WN54" s="54"/>
      <c r="WO54" s="18"/>
      <c r="WP54" s="54">
        <v>16</v>
      </c>
      <c r="WQ54" s="54"/>
      <c r="WR54" s="18"/>
      <c r="WS54" s="54">
        <v>16</v>
      </c>
      <c r="WT54" s="54"/>
      <c r="WU54" s="18"/>
      <c r="WV54" s="54">
        <v>14</v>
      </c>
      <c r="WW54" s="54"/>
      <c r="WX54" s="18"/>
      <c r="WY54" s="54">
        <v>13</v>
      </c>
      <c r="WZ54" s="54"/>
      <c r="XA54" s="18"/>
      <c r="XB54" s="54">
        <v>13</v>
      </c>
      <c r="XC54" s="54"/>
      <c r="XD54" s="18"/>
      <c r="XE54" s="54">
        <v>8</v>
      </c>
      <c r="XF54" s="54"/>
      <c r="XG54" s="16"/>
      <c r="XH54" s="18"/>
      <c r="XI54" s="54">
        <v>12</v>
      </c>
      <c r="XJ54" s="54"/>
      <c r="XK54" s="18"/>
      <c r="XL54" s="54">
        <v>13</v>
      </c>
      <c r="XM54" s="54"/>
      <c r="XN54" s="18"/>
      <c r="XO54" s="54">
        <v>9</v>
      </c>
      <c r="XP54" s="54"/>
      <c r="XQ54" s="18"/>
      <c r="XR54" s="54">
        <v>16</v>
      </c>
      <c r="XS54" s="54"/>
      <c r="XT54" s="18"/>
      <c r="XU54" s="54">
        <v>8</v>
      </c>
      <c r="XV54" s="54"/>
      <c r="XW54" s="18"/>
      <c r="XX54" s="54">
        <v>15</v>
      </c>
      <c r="XY54" s="54"/>
      <c r="XZ54" s="18"/>
      <c r="YA54" s="54">
        <v>14</v>
      </c>
      <c r="YB54" s="54"/>
      <c r="YC54" s="18"/>
      <c r="YD54" s="54">
        <v>16</v>
      </c>
      <c r="YE54" s="54"/>
      <c r="YF54" s="18"/>
      <c r="YG54" s="54">
        <v>14</v>
      </c>
      <c r="YH54" s="54"/>
      <c r="YI54" s="18"/>
      <c r="YJ54" s="54">
        <v>12</v>
      </c>
      <c r="YK54" s="54"/>
      <c r="YL54" s="18"/>
      <c r="YM54" s="54">
        <v>12</v>
      </c>
      <c r="YN54" s="54"/>
      <c r="YO54" s="18"/>
      <c r="YP54" s="54">
        <v>9</v>
      </c>
      <c r="YQ54" s="54"/>
      <c r="YR54" s="18"/>
      <c r="YS54" s="54">
        <v>7</v>
      </c>
      <c r="YT54" s="54"/>
      <c r="YU54" s="16"/>
      <c r="YV54" s="18"/>
      <c r="YW54" s="54">
        <v>12</v>
      </c>
      <c r="YX54" s="54"/>
      <c r="YY54" s="18"/>
      <c r="YZ54" s="54">
        <v>14</v>
      </c>
      <c r="ZA54" s="54"/>
      <c r="ZB54" s="18"/>
      <c r="ZC54" s="54">
        <v>14</v>
      </c>
      <c r="ZD54" s="54"/>
      <c r="ZE54" s="18"/>
      <c r="ZF54" s="54">
        <v>13</v>
      </c>
      <c r="ZG54" s="54"/>
      <c r="ZH54" s="18"/>
      <c r="ZI54" s="54">
        <v>16</v>
      </c>
      <c r="ZJ54" s="54"/>
      <c r="ZK54" s="18"/>
      <c r="ZL54" s="54">
        <v>10</v>
      </c>
      <c r="ZM54" s="54"/>
      <c r="ZN54" s="18"/>
      <c r="ZO54" s="16">
        <v>10</v>
      </c>
      <c r="ZP54" s="54"/>
      <c r="ZQ54" s="18"/>
      <c r="ZR54" s="54">
        <v>18</v>
      </c>
      <c r="ZS54" s="54"/>
      <c r="ZT54" s="18"/>
      <c r="ZU54" s="54">
        <v>13</v>
      </c>
      <c r="ZV54" s="54"/>
      <c r="ZW54" s="18"/>
      <c r="ZX54" s="54">
        <v>13</v>
      </c>
      <c r="ZY54" s="54"/>
      <c r="ZZ54" s="18"/>
      <c r="AAA54" s="54">
        <v>15</v>
      </c>
      <c r="AAB54" s="54"/>
      <c r="AAC54" s="18"/>
      <c r="AAD54" s="54">
        <v>16</v>
      </c>
      <c r="AAE54" s="54"/>
      <c r="AAF54" s="18"/>
      <c r="AAG54" s="54">
        <v>14</v>
      </c>
      <c r="AAH54" s="54"/>
      <c r="AAI54" s="16"/>
      <c r="AAJ54" s="18"/>
      <c r="AAK54" s="54">
        <v>21</v>
      </c>
      <c r="AAL54" s="54"/>
      <c r="AAM54" s="18"/>
      <c r="AAN54" s="54">
        <v>15</v>
      </c>
      <c r="AAO54" s="54"/>
      <c r="AAP54" s="18"/>
      <c r="AAQ54" s="54">
        <v>13</v>
      </c>
      <c r="AAR54" s="54"/>
      <c r="AAS54" s="18"/>
      <c r="AAT54" s="54">
        <v>8</v>
      </c>
      <c r="AAU54" s="54"/>
      <c r="AAV54" s="18"/>
      <c r="AAW54" s="54">
        <v>10</v>
      </c>
      <c r="AAX54" s="54"/>
      <c r="AAY54" s="18"/>
      <c r="AAZ54" s="54">
        <v>12</v>
      </c>
      <c r="ABA54" s="54"/>
      <c r="ABB54" s="16"/>
      <c r="ABC54" s="18"/>
      <c r="ABD54" s="54">
        <v>16</v>
      </c>
      <c r="ABE54" s="54"/>
      <c r="ABF54" s="18"/>
      <c r="ABG54" s="54">
        <v>10</v>
      </c>
      <c r="ABH54" s="54"/>
      <c r="ABI54" s="18"/>
      <c r="ABJ54" s="54">
        <v>19</v>
      </c>
      <c r="ABK54" s="54"/>
      <c r="ABL54" s="18"/>
      <c r="ABM54" s="54">
        <v>14</v>
      </c>
      <c r="ABN54" s="54"/>
      <c r="ABO54" s="18"/>
      <c r="ABP54" s="54">
        <v>15</v>
      </c>
      <c r="ABQ54" s="54"/>
      <c r="ABR54" s="18"/>
      <c r="ABS54" s="54">
        <v>14</v>
      </c>
      <c r="ABT54" s="54"/>
      <c r="ABU54" s="16"/>
      <c r="ABV54" s="18"/>
      <c r="ABW54" s="54">
        <v>13</v>
      </c>
      <c r="ABX54" s="54"/>
      <c r="ABY54" s="18"/>
      <c r="ABZ54" s="54">
        <v>11</v>
      </c>
      <c r="ACA54" s="54"/>
      <c r="ACB54" s="18"/>
      <c r="ACC54" s="54">
        <v>8</v>
      </c>
      <c r="ACD54" s="54"/>
      <c r="ACE54" s="18"/>
      <c r="ACF54" s="54">
        <v>7</v>
      </c>
      <c r="ACG54" s="54"/>
      <c r="ACH54" s="18"/>
      <c r="ACI54" s="54">
        <v>8</v>
      </c>
      <c r="ACJ54" s="54"/>
      <c r="ACK54" s="18"/>
      <c r="ACL54" s="54">
        <v>9</v>
      </c>
      <c r="ACM54" s="54"/>
      <c r="ACN54" s="16"/>
      <c r="ACO54" s="18"/>
      <c r="ACP54" s="54">
        <v>16</v>
      </c>
      <c r="ACQ54" s="54"/>
      <c r="ACR54" s="18"/>
      <c r="ACS54" s="54">
        <v>14</v>
      </c>
      <c r="ACT54" s="54"/>
      <c r="ACU54" s="18"/>
      <c r="ACV54" s="54">
        <v>16</v>
      </c>
      <c r="ACW54" s="54"/>
      <c r="ACX54" s="18"/>
      <c r="ACY54" s="54">
        <v>12</v>
      </c>
      <c r="ACZ54" s="54"/>
      <c r="ADA54" s="18"/>
      <c r="ADB54" s="54">
        <v>11</v>
      </c>
      <c r="ADC54" s="54"/>
      <c r="ADD54" s="18"/>
      <c r="ADE54" s="54">
        <v>11</v>
      </c>
      <c r="ADF54" s="54"/>
      <c r="ADG54" s="16"/>
      <c r="ADH54" s="18"/>
      <c r="ADI54" s="54">
        <v>9</v>
      </c>
      <c r="ADJ54" s="54"/>
      <c r="ADK54" s="18"/>
      <c r="ADL54" s="54">
        <v>15</v>
      </c>
      <c r="ADM54" s="54"/>
      <c r="ADN54" s="18"/>
      <c r="ADO54" s="54">
        <v>14</v>
      </c>
      <c r="ADP54" s="54"/>
      <c r="ADQ54" s="18"/>
      <c r="ADR54" s="54">
        <v>8</v>
      </c>
      <c r="ADS54" s="54"/>
      <c r="ADT54" s="18"/>
      <c r="ADU54" s="54">
        <v>11</v>
      </c>
      <c r="ADV54" s="54"/>
      <c r="ADW54" s="16"/>
      <c r="ADX54" s="16"/>
      <c r="ADY54" s="16"/>
      <c r="ADZ54" s="18"/>
      <c r="AEA54" s="54">
        <v>18</v>
      </c>
      <c r="AEB54" s="54"/>
      <c r="AEC54" s="18"/>
      <c r="AED54" s="54">
        <v>11</v>
      </c>
      <c r="AEE54" s="54"/>
      <c r="AEF54" s="18"/>
      <c r="AEG54" s="54">
        <v>14</v>
      </c>
      <c r="AEH54" s="54"/>
      <c r="AEI54" s="18"/>
      <c r="AEJ54" s="16">
        <v>5</v>
      </c>
      <c r="AEK54" s="54"/>
      <c r="AEL54" s="18"/>
      <c r="AEM54" s="54">
        <v>16</v>
      </c>
      <c r="AEN54" s="54"/>
      <c r="AEO54" s="16"/>
      <c r="AEP54" s="18"/>
      <c r="AEQ54" s="54">
        <v>33</v>
      </c>
      <c r="AER54" s="54"/>
      <c r="AES54" s="18"/>
      <c r="AET54" s="54">
        <v>22</v>
      </c>
      <c r="AEU54" s="54"/>
      <c r="AEV54" s="18"/>
      <c r="AEW54" s="54">
        <v>17</v>
      </c>
      <c r="AEX54" s="54"/>
      <c r="AEY54" s="18"/>
      <c r="AEZ54" s="54">
        <v>21</v>
      </c>
      <c r="AFA54" s="54"/>
      <c r="AFB54" s="18"/>
      <c r="AFC54" s="54">
        <v>21</v>
      </c>
      <c r="AFD54" s="54"/>
      <c r="AFE54" s="18"/>
      <c r="AFF54" s="54">
        <v>16</v>
      </c>
      <c r="AFG54" s="54"/>
      <c r="AFH54" s="16"/>
      <c r="AFI54" s="18"/>
      <c r="AFJ54" s="54">
        <v>18</v>
      </c>
      <c r="AFK54" s="54"/>
      <c r="AFL54" s="18"/>
      <c r="AFM54" s="54">
        <v>15</v>
      </c>
      <c r="AFN54" s="54"/>
      <c r="AFO54" s="18"/>
      <c r="AFP54" s="54">
        <v>13</v>
      </c>
      <c r="AFQ54" s="54"/>
      <c r="AFR54" s="18"/>
      <c r="AFS54" s="54">
        <v>20</v>
      </c>
      <c r="AFT54" s="54"/>
      <c r="AFU54" s="18"/>
      <c r="AFV54" s="54">
        <v>14</v>
      </c>
      <c r="AFW54" s="54"/>
      <c r="AFX54" s="18"/>
      <c r="AFY54" s="54">
        <v>12</v>
      </c>
      <c r="AFZ54" s="54"/>
      <c r="AGA54" s="18"/>
      <c r="AGB54" s="54">
        <v>13</v>
      </c>
      <c r="AGC54" s="54"/>
      <c r="AGD54" s="18"/>
      <c r="AGE54" s="54">
        <v>19</v>
      </c>
      <c r="AGF54" s="54"/>
      <c r="AGG54" s="18"/>
      <c r="AGH54" s="54">
        <v>9</v>
      </c>
      <c r="AGI54" s="54"/>
      <c r="AGJ54" s="18"/>
      <c r="AGK54" s="54">
        <v>16</v>
      </c>
      <c r="AGL54" s="54"/>
      <c r="AGM54" s="18"/>
      <c r="AGN54" s="54">
        <v>16</v>
      </c>
      <c r="AGO54" s="54"/>
      <c r="AGP54" s="18"/>
      <c r="AGQ54" s="54">
        <v>16</v>
      </c>
      <c r="AGR54" s="54"/>
      <c r="AGS54" s="18"/>
      <c r="AGT54" s="54">
        <v>12</v>
      </c>
      <c r="AGU54" s="54"/>
      <c r="AGV54" s="16"/>
      <c r="AGW54" s="18"/>
      <c r="AGX54" s="54">
        <v>16</v>
      </c>
      <c r="AGY54" s="54"/>
      <c r="AGZ54" s="18"/>
      <c r="AHA54" s="54">
        <v>16</v>
      </c>
      <c r="AHB54" s="54"/>
      <c r="AHC54" s="18"/>
      <c r="AHD54" s="54">
        <v>11</v>
      </c>
      <c r="AHE54" s="54"/>
      <c r="AHF54" s="18"/>
      <c r="AHG54" s="54">
        <v>12</v>
      </c>
      <c r="AHH54" s="54"/>
      <c r="AHI54" s="18"/>
      <c r="AHJ54" s="54">
        <v>9</v>
      </c>
      <c r="AHK54" s="54"/>
      <c r="AHL54" s="18"/>
      <c r="AHM54" s="54">
        <v>9</v>
      </c>
      <c r="AHN54" s="54"/>
      <c r="AHO54" s="16"/>
      <c r="AHP54" s="18"/>
      <c r="AHQ54" s="54">
        <v>14</v>
      </c>
      <c r="AHR54" s="54"/>
      <c r="AHS54" s="18"/>
      <c r="AHT54" s="54">
        <v>9</v>
      </c>
      <c r="AHU54" s="54"/>
      <c r="AHV54" s="18"/>
      <c r="AHW54" s="54">
        <v>16</v>
      </c>
      <c r="AHX54" s="54"/>
      <c r="AHY54" s="18"/>
      <c r="AHZ54" s="54">
        <v>18</v>
      </c>
      <c r="AIA54" s="54"/>
      <c r="AIB54" s="18"/>
      <c r="AIC54" s="54">
        <v>30</v>
      </c>
      <c r="AID54" s="54"/>
      <c r="AIE54" s="16"/>
      <c r="AIF54" s="16"/>
      <c r="AIG54" s="18"/>
      <c r="AIH54" s="54">
        <v>24</v>
      </c>
      <c r="AII54" s="54"/>
      <c r="AIJ54" s="18"/>
      <c r="AIK54" s="54">
        <v>18</v>
      </c>
      <c r="AIL54" s="54"/>
      <c r="AIM54" s="18"/>
      <c r="AIN54" s="54">
        <v>15</v>
      </c>
      <c r="AIO54" s="54"/>
      <c r="AIP54" s="18"/>
      <c r="AIQ54" s="54">
        <v>9</v>
      </c>
      <c r="AIR54" s="54"/>
      <c r="AIS54" s="16"/>
      <c r="AIT54" s="18"/>
      <c r="AIU54" s="16">
        <v>25</v>
      </c>
      <c r="AIV54" s="54"/>
      <c r="AIW54" s="18"/>
      <c r="AIX54" s="54">
        <v>18</v>
      </c>
      <c r="AIY54" s="54"/>
      <c r="AIZ54" s="18"/>
      <c r="AJA54" s="54">
        <v>17</v>
      </c>
      <c r="AJB54" s="54"/>
      <c r="AJC54" s="18"/>
      <c r="AJD54" s="54">
        <v>19</v>
      </c>
      <c r="AJE54" s="54"/>
      <c r="AJF54" s="18"/>
      <c r="AJG54" s="54">
        <v>12</v>
      </c>
      <c r="AJH54" s="54"/>
      <c r="AJI54" s="18"/>
      <c r="AJJ54" s="54">
        <v>16</v>
      </c>
      <c r="AJK54" s="54"/>
      <c r="AJL54" s="18"/>
      <c r="AJM54" s="54">
        <v>17</v>
      </c>
      <c r="AJN54" s="54"/>
      <c r="AJO54" s="18"/>
      <c r="AJP54" s="54">
        <v>11</v>
      </c>
      <c r="AJQ54" s="54"/>
      <c r="AJR54" s="16"/>
      <c r="AJS54" s="18"/>
      <c r="AJT54" s="54">
        <v>13</v>
      </c>
      <c r="AJU54" s="54"/>
      <c r="AJV54" s="18"/>
      <c r="AJW54" s="54">
        <v>15</v>
      </c>
      <c r="AJX54" s="54"/>
      <c r="AJY54" s="18"/>
      <c r="AJZ54" s="54">
        <v>17</v>
      </c>
      <c r="AKA54" s="54"/>
      <c r="AKB54" s="18"/>
      <c r="AKC54" s="54">
        <v>18</v>
      </c>
      <c r="AKD54" s="54"/>
      <c r="AKE54" s="18"/>
      <c r="AKF54" s="54">
        <v>19</v>
      </c>
      <c r="AKG54" s="54"/>
      <c r="AKH54" s="18"/>
      <c r="AKI54" s="54">
        <v>18</v>
      </c>
      <c r="AKJ54" s="54"/>
      <c r="AKK54" s="16"/>
      <c r="AKL54" s="18"/>
      <c r="AKM54" s="54">
        <v>10</v>
      </c>
      <c r="AKN54" s="54"/>
      <c r="AKO54" s="18"/>
      <c r="AKP54" s="54">
        <v>27</v>
      </c>
      <c r="AKQ54" s="54"/>
      <c r="AKR54" s="18"/>
      <c r="AKS54" s="54">
        <v>18</v>
      </c>
      <c r="AKT54" s="54"/>
      <c r="AKU54" s="18"/>
      <c r="AKV54" s="54">
        <v>18</v>
      </c>
      <c r="AKW54" s="54"/>
      <c r="AKX54" s="18"/>
      <c r="AKY54" s="54">
        <v>17</v>
      </c>
      <c r="AKZ54" s="54"/>
      <c r="ALA54" s="18"/>
      <c r="ALB54" s="54">
        <v>21</v>
      </c>
      <c r="ALC54" s="54"/>
      <c r="ALD54" s="16"/>
      <c r="ALE54" s="18"/>
      <c r="ALF54" s="54">
        <v>17</v>
      </c>
      <c r="ALG54" s="54"/>
      <c r="ALH54" s="18"/>
      <c r="ALI54" s="54">
        <v>13</v>
      </c>
      <c r="ALJ54" s="54"/>
      <c r="ALK54" s="18"/>
      <c r="ALL54" s="54">
        <v>14</v>
      </c>
      <c r="ALM54" s="54"/>
      <c r="ALN54" s="18"/>
      <c r="ALO54" s="54">
        <v>16</v>
      </c>
      <c r="ALP54" s="54"/>
      <c r="ALQ54" s="18"/>
      <c r="ALR54" s="54">
        <v>14</v>
      </c>
      <c r="ALS54" s="54"/>
      <c r="ALT54" s="18"/>
      <c r="ALU54" s="54">
        <v>15</v>
      </c>
      <c r="ALV54" s="54"/>
      <c r="ALW54" s="16"/>
      <c r="ALX54" s="18"/>
      <c r="ALY54" s="54">
        <v>22</v>
      </c>
      <c r="ALZ54" s="54"/>
      <c r="AMA54" s="18"/>
      <c r="AMB54" s="54">
        <v>15</v>
      </c>
      <c r="AMC54" s="54"/>
      <c r="AMD54" s="18"/>
      <c r="AME54" s="54">
        <v>15</v>
      </c>
      <c r="AMF54" s="54"/>
      <c r="AMG54" s="18"/>
      <c r="AMH54" s="54">
        <v>16</v>
      </c>
      <c r="AMI54" s="54"/>
      <c r="AMJ54" s="18"/>
      <c r="AMK54" s="54">
        <v>16</v>
      </c>
      <c r="AML54" s="54"/>
      <c r="AMM54" s="18"/>
      <c r="AMN54" s="54">
        <v>14</v>
      </c>
      <c r="AMO54" s="54"/>
      <c r="AMP54" s="16"/>
      <c r="AMQ54" s="18"/>
      <c r="AMR54" s="54">
        <v>15</v>
      </c>
      <c r="AMS54" s="54"/>
      <c r="AMT54" s="18"/>
      <c r="AMU54" s="54">
        <v>21</v>
      </c>
      <c r="AMV54" s="54"/>
      <c r="AMW54" s="18"/>
      <c r="AMX54" s="54">
        <v>19</v>
      </c>
      <c r="AMY54" s="54"/>
      <c r="AMZ54" s="18"/>
      <c r="ANA54" s="54">
        <v>16</v>
      </c>
      <c r="ANB54" s="54"/>
      <c r="ANC54" s="18"/>
      <c r="AND54" s="54">
        <v>17</v>
      </c>
      <c r="ANE54" s="54"/>
      <c r="ANF54" s="18"/>
      <c r="ANG54" s="54">
        <v>18</v>
      </c>
      <c r="ANH54" s="54"/>
      <c r="ANI54" s="16"/>
      <c r="ANJ54" s="18"/>
      <c r="ANK54" s="54">
        <v>27</v>
      </c>
      <c r="ANL54" s="54"/>
      <c r="ANM54" s="18"/>
      <c r="ANN54" s="54">
        <v>23</v>
      </c>
      <c r="ANO54" s="54"/>
      <c r="ANP54" s="18"/>
      <c r="ANQ54" s="54">
        <v>20</v>
      </c>
      <c r="ANR54" s="54"/>
      <c r="ANS54" s="16"/>
      <c r="ANT54" s="18"/>
      <c r="ANU54" s="54">
        <v>14</v>
      </c>
      <c r="ANV54" s="54"/>
      <c r="ANW54" s="18"/>
      <c r="ANX54" s="54">
        <v>15</v>
      </c>
      <c r="ANY54" s="54"/>
      <c r="ANZ54" s="18"/>
      <c r="AOA54" s="16">
        <v>16</v>
      </c>
      <c r="AOB54" s="54"/>
      <c r="AOC54" s="18"/>
      <c r="AOD54" s="54">
        <v>19</v>
      </c>
      <c r="AOE54" s="54"/>
      <c r="AOF54" s="18"/>
      <c r="AOG54" s="54">
        <v>13</v>
      </c>
      <c r="AOH54" s="54"/>
      <c r="AOI54" s="18"/>
      <c r="AOJ54" s="54">
        <v>19</v>
      </c>
      <c r="AOK54" s="54"/>
      <c r="AOL54" s="18"/>
      <c r="AOM54" s="54">
        <v>21</v>
      </c>
      <c r="AON54" s="54"/>
      <c r="AOO54" s="18"/>
      <c r="AOP54" s="54">
        <v>21</v>
      </c>
      <c r="AOQ54" s="54"/>
      <c r="AOR54" s="18"/>
      <c r="AOS54" s="54">
        <v>18</v>
      </c>
      <c r="AOT54" s="54"/>
      <c r="AOU54" s="16"/>
      <c r="AOV54" s="18"/>
      <c r="AOW54" s="54">
        <v>15</v>
      </c>
      <c r="AOX54" s="54"/>
      <c r="AOY54" s="18"/>
      <c r="AOZ54" s="54">
        <v>19</v>
      </c>
      <c r="APA54" s="54"/>
      <c r="APB54" s="18"/>
      <c r="APC54" s="54">
        <v>14</v>
      </c>
      <c r="APD54" s="54"/>
      <c r="APE54" s="18"/>
      <c r="APF54" s="54">
        <v>15</v>
      </c>
      <c r="APG54" s="54"/>
      <c r="APH54" s="18"/>
      <c r="API54" s="54">
        <v>12</v>
      </c>
      <c r="APJ54" s="54"/>
      <c r="APK54" s="18"/>
      <c r="APL54" s="54">
        <v>12</v>
      </c>
      <c r="APM54" s="54"/>
      <c r="APN54" s="18"/>
      <c r="APO54" s="54">
        <v>15</v>
      </c>
      <c r="APP54" s="54"/>
      <c r="APQ54" s="14"/>
      <c r="APR54" s="14"/>
      <c r="APS54" s="14"/>
      <c r="APT54" s="14"/>
      <c r="APU54" s="18"/>
      <c r="APV54" s="54">
        <v>22</v>
      </c>
      <c r="APW54" s="54"/>
      <c r="APX54" s="18"/>
      <c r="APY54" s="54">
        <v>26</v>
      </c>
      <c r="APZ54" s="54"/>
      <c r="AQA54" s="16"/>
      <c r="AQB54" s="18"/>
      <c r="AQC54" s="54">
        <v>16</v>
      </c>
      <c r="AQD54" s="54"/>
      <c r="AQE54" s="18"/>
      <c r="AQF54" s="54">
        <v>18</v>
      </c>
      <c r="AQG54" s="54"/>
      <c r="AQH54" s="18"/>
      <c r="AQI54" s="54">
        <v>11</v>
      </c>
      <c r="AQJ54" s="54"/>
      <c r="AQK54" s="18"/>
      <c r="AQL54" s="54">
        <v>18</v>
      </c>
      <c r="AQM54" s="54"/>
      <c r="AQN54" s="18"/>
      <c r="AQO54" s="54">
        <v>14</v>
      </c>
      <c r="AQP54" s="54"/>
      <c r="AQQ54" s="18"/>
      <c r="AQR54" s="54">
        <v>15</v>
      </c>
      <c r="AQS54" s="54"/>
      <c r="AQT54" s="16"/>
      <c r="AQU54" s="18"/>
      <c r="AQV54" s="54">
        <v>18</v>
      </c>
      <c r="AQW54" s="54"/>
      <c r="AQX54" s="18"/>
      <c r="AQY54" s="54">
        <v>15</v>
      </c>
      <c r="AQZ54" s="54"/>
      <c r="ARA54" s="18"/>
      <c r="ARB54" s="54">
        <v>17</v>
      </c>
      <c r="ARC54" s="54"/>
      <c r="ARD54" s="18"/>
      <c r="ARE54" s="54">
        <v>23</v>
      </c>
      <c r="ARF54" s="54"/>
      <c r="ARG54" s="18"/>
      <c r="ARH54" s="54">
        <v>17</v>
      </c>
      <c r="ARI54" s="54"/>
      <c r="ARJ54" s="18"/>
      <c r="ARK54" s="54">
        <v>15</v>
      </c>
      <c r="ARL54" s="54"/>
      <c r="ARM54" s="16"/>
      <c r="ARN54" s="18"/>
      <c r="ARO54" s="54">
        <v>17</v>
      </c>
      <c r="ARP54" s="54"/>
      <c r="ARQ54" s="18"/>
      <c r="ARR54" s="54">
        <v>14</v>
      </c>
      <c r="ARS54" s="54"/>
      <c r="ART54" s="18"/>
      <c r="ARU54" s="54">
        <v>16</v>
      </c>
      <c r="ARV54" s="54"/>
      <c r="ARW54" s="18"/>
      <c r="ARX54" s="54">
        <v>13</v>
      </c>
      <c r="ARY54" s="54"/>
      <c r="ARZ54" s="18"/>
      <c r="ASA54" s="54">
        <v>11</v>
      </c>
      <c r="ASB54" s="54"/>
      <c r="ASC54" s="18"/>
      <c r="ASD54" s="54">
        <v>15</v>
      </c>
      <c r="ASE54" s="54"/>
      <c r="ASF54" s="16"/>
      <c r="ASG54" s="18"/>
      <c r="ASH54" s="54">
        <v>15</v>
      </c>
      <c r="ASI54" s="54"/>
      <c r="ASJ54" s="18"/>
      <c r="ASK54" s="54">
        <v>15</v>
      </c>
      <c r="ASL54" s="54"/>
      <c r="ASM54" s="18"/>
      <c r="ASN54" s="54">
        <v>12</v>
      </c>
      <c r="ASO54" s="54"/>
      <c r="ASP54" s="18"/>
      <c r="ASQ54" s="54">
        <v>17</v>
      </c>
      <c r="ASR54" s="54"/>
      <c r="ASS54" s="18"/>
      <c r="AST54" s="54">
        <v>13</v>
      </c>
      <c r="ASU54" s="54"/>
      <c r="ASV54" s="18"/>
      <c r="ASW54" s="54">
        <v>16</v>
      </c>
      <c r="ASX54" s="54"/>
      <c r="ASY54" s="16"/>
      <c r="ASZ54" s="18"/>
      <c r="ATA54" s="54">
        <v>18</v>
      </c>
      <c r="ATB54" s="54"/>
      <c r="ATC54" s="18"/>
      <c r="ATD54" s="54">
        <v>14</v>
      </c>
      <c r="ATE54" s="54"/>
      <c r="ATF54" s="18"/>
      <c r="ATG54" s="54">
        <v>14</v>
      </c>
      <c r="ATH54" s="54"/>
      <c r="ATI54" s="18"/>
      <c r="ATJ54" s="54">
        <v>20</v>
      </c>
      <c r="ATK54" s="54"/>
      <c r="ATL54" s="18"/>
      <c r="ATM54" s="54">
        <v>14</v>
      </c>
      <c r="ATN54" s="54"/>
      <c r="ATO54" s="18"/>
      <c r="ATP54" s="54">
        <v>17</v>
      </c>
      <c r="ATQ54" s="54"/>
      <c r="ATR54" s="16"/>
      <c r="ATS54" s="18"/>
      <c r="ATT54" s="54">
        <v>12</v>
      </c>
      <c r="ATU54" s="54"/>
      <c r="ATV54" s="18"/>
      <c r="ATW54" s="54">
        <v>14</v>
      </c>
      <c r="ATX54" s="54"/>
      <c r="ATY54" s="18"/>
      <c r="ATZ54" s="54">
        <v>19</v>
      </c>
      <c r="AUA54" s="54"/>
      <c r="AUB54" s="18"/>
      <c r="AUC54" s="54">
        <v>16</v>
      </c>
      <c r="AUD54" s="54"/>
      <c r="AUE54" s="18"/>
      <c r="AUF54" s="54">
        <v>16</v>
      </c>
      <c r="AUG54" s="54"/>
      <c r="AUH54" s="18"/>
      <c r="AUI54" s="54">
        <v>20</v>
      </c>
      <c r="AUJ54" s="54"/>
      <c r="AUK54" s="16"/>
      <c r="AUL54" s="18"/>
      <c r="AUM54" s="54">
        <v>13</v>
      </c>
      <c r="AUN54" s="54"/>
      <c r="AUO54" s="18"/>
      <c r="AUP54" s="54">
        <v>16</v>
      </c>
      <c r="AUQ54" s="54"/>
      <c r="AUR54" s="18"/>
      <c r="AUS54" s="54">
        <v>18</v>
      </c>
      <c r="AUT54" s="54"/>
      <c r="AUU54" s="18"/>
      <c r="AUV54" s="54">
        <v>15</v>
      </c>
      <c r="AUW54" s="54"/>
      <c r="AUX54" s="18"/>
      <c r="AUY54" s="54">
        <v>19</v>
      </c>
      <c r="AUZ54" s="54"/>
      <c r="AVA54" s="18"/>
      <c r="AVB54" s="54">
        <v>13</v>
      </c>
      <c r="AVC54" s="54"/>
      <c r="AVD54" s="16"/>
      <c r="AVE54" s="18"/>
      <c r="AVF54" s="54">
        <v>14</v>
      </c>
      <c r="AVG54" s="54"/>
      <c r="AVH54" s="18"/>
      <c r="AVI54" s="54">
        <v>17</v>
      </c>
      <c r="AVJ54" s="54"/>
      <c r="AVK54" s="18"/>
      <c r="AVL54" s="54">
        <v>14</v>
      </c>
      <c r="AVM54" s="54"/>
      <c r="AVN54" s="18"/>
      <c r="AVO54" s="54">
        <v>16</v>
      </c>
      <c r="AVP54" s="54"/>
      <c r="AVQ54" s="18"/>
      <c r="AVR54" s="54">
        <v>19</v>
      </c>
      <c r="AVS54" s="54"/>
      <c r="AVT54" s="18"/>
      <c r="AVU54" s="54">
        <v>13</v>
      </c>
      <c r="AVV54" s="54"/>
      <c r="AVW54" s="16"/>
      <c r="AVX54" s="18"/>
      <c r="AVY54" s="54">
        <v>22</v>
      </c>
      <c r="AVZ54" s="54"/>
      <c r="AWA54" s="18"/>
      <c r="AWB54" s="54">
        <v>15</v>
      </c>
      <c r="AWC54" s="54"/>
      <c r="AWD54" s="18"/>
      <c r="AWE54" s="54">
        <v>17</v>
      </c>
      <c r="AWF54" s="54"/>
      <c r="AWG54" s="18"/>
      <c r="AWH54" s="54">
        <v>16</v>
      </c>
      <c r="AWI54" s="54"/>
      <c r="AWJ54" s="54"/>
      <c r="AWK54" s="54"/>
      <c r="AWL54" s="16"/>
      <c r="AWM54" s="54"/>
      <c r="AWN54" s="54"/>
      <c r="AWO54" s="54"/>
      <c r="AWP54" s="54"/>
      <c r="AWQ54" s="54"/>
      <c r="AWR54" s="54"/>
      <c r="AWS54" s="16"/>
      <c r="AWT54" s="54"/>
      <c r="AWU54" s="54"/>
      <c r="AWV54" s="54"/>
      <c r="AWW54" s="54"/>
      <c r="AWX54" s="54"/>
      <c r="AWY54" s="54"/>
      <c r="AWZ54" s="16"/>
      <c r="AXA54" s="54"/>
      <c r="AXB54" s="54"/>
      <c r="AXC54" s="54"/>
      <c r="AXD54" s="54"/>
      <c r="AXE54" s="54"/>
      <c r="AXF54" s="54"/>
      <c r="AXG54" s="16"/>
      <c r="AXH54" s="54"/>
      <c r="AXI54" s="54"/>
      <c r="AXJ54" s="54"/>
      <c r="AXK54" s="54"/>
      <c r="AXL54" s="54"/>
      <c r="AXM54" s="54"/>
      <c r="AXN54" s="16"/>
      <c r="AXO54" s="54"/>
      <c r="AXP54" s="54"/>
      <c r="AXQ54" s="54"/>
      <c r="AXR54" s="54"/>
      <c r="AXS54" s="54"/>
      <c r="AXT54" s="54"/>
      <c r="AXU54" s="16"/>
      <c r="AXV54" s="54"/>
      <c r="AXW54" s="54"/>
      <c r="AXX54" s="54"/>
      <c r="AXY54" s="54"/>
      <c r="AXZ54" s="54"/>
      <c r="AYA54" s="54"/>
      <c r="AYB54" s="16"/>
      <c r="AYC54" s="54"/>
      <c r="AYD54" s="54"/>
      <c r="AYE54" s="54"/>
      <c r="AYF54" s="54"/>
      <c r="AYG54" s="54"/>
      <c r="AYH54" s="54"/>
      <c r="AYI54" s="16"/>
      <c r="AYJ54" s="54"/>
      <c r="AYK54" s="54"/>
      <c r="AYL54" s="54"/>
      <c r="AYM54" s="54"/>
      <c r="AYN54" s="54"/>
      <c r="AYO54" s="54"/>
      <c r="AYP54" s="16"/>
      <c r="AYQ54" s="54"/>
      <c r="AYR54" s="54"/>
      <c r="AYS54" s="54"/>
      <c r="AYT54" s="54"/>
      <c r="AYU54" s="54"/>
      <c r="AYV54" s="54"/>
      <c r="AYW54" s="16"/>
      <c r="AYX54" s="54"/>
      <c r="AYY54" s="54"/>
      <c r="AYZ54" s="54"/>
      <c r="AZA54" s="54"/>
      <c r="AZB54" s="54"/>
      <c r="AZC54" s="54"/>
      <c r="AZD54" s="16"/>
      <c r="AZE54" s="54"/>
      <c r="AZF54" s="54"/>
      <c r="AZG54" s="54"/>
      <c r="AZH54" s="54"/>
      <c r="AZI54" s="54"/>
      <c r="AZJ54" s="54"/>
      <c r="AZK54" s="16"/>
      <c r="AZL54" s="54"/>
      <c r="AZM54" s="54"/>
      <c r="AZN54" s="54"/>
      <c r="AZO54" s="54"/>
      <c r="AZP54" s="54"/>
      <c r="AZQ54" s="54"/>
      <c r="AZR54" s="16"/>
      <c r="AZS54" s="54"/>
      <c r="AZT54" s="54"/>
      <c r="AZU54" s="54"/>
      <c r="AZV54" s="54"/>
      <c r="AZW54" s="54"/>
      <c r="AZX54" s="54"/>
      <c r="AZY54" s="16"/>
      <c r="AZZ54" s="54"/>
      <c r="BAA54" s="54"/>
      <c r="BAB54" s="54"/>
      <c r="BAC54" s="54"/>
      <c r="BAD54" s="54"/>
      <c r="BAE54" s="54"/>
      <c r="BAF54" s="16"/>
      <c r="BAG54" s="54"/>
      <c r="BAH54" s="54"/>
      <c r="BAI54" s="54"/>
      <c r="BAJ54" s="54"/>
      <c r="BAK54" s="54"/>
      <c r="BAL54" s="54"/>
      <c r="BAM54" s="16"/>
      <c r="BAN54" s="54"/>
      <c r="BAO54" s="54"/>
      <c r="BAP54" s="54"/>
      <c r="BAQ54" s="54"/>
      <c r="BAR54" s="54"/>
      <c r="BAS54" s="54"/>
      <c r="BAT54" s="16"/>
    </row>
    <row r="55" spans="1:1398">
      <c r="A55" t="s">
        <v>911</v>
      </c>
      <c r="B55" t="s">
        <v>913</v>
      </c>
      <c r="D55" s="10" t="s">
        <v>10</v>
      </c>
      <c r="E55" s="54"/>
      <c r="F55" s="18"/>
      <c r="G55" s="54">
        <v>811</v>
      </c>
      <c r="H55" s="54"/>
      <c r="I55" s="16"/>
      <c r="J55" s="18"/>
      <c r="K55" s="54">
        <v>797</v>
      </c>
      <c r="L55" s="54"/>
      <c r="M55" s="18"/>
      <c r="N55" s="54">
        <v>819</v>
      </c>
      <c r="O55" s="54"/>
      <c r="P55" s="18"/>
      <c r="Q55" s="54">
        <v>805</v>
      </c>
      <c r="R55" s="54"/>
      <c r="S55" s="18"/>
      <c r="T55" s="54">
        <v>814</v>
      </c>
      <c r="U55" s="54"/>
      <c r="V55" s="18"/>
      <c r="W55" s="54">
        <v>803</v>
      </c>
      <c r="X55" s="54"/>
      <c r="Y55" s="18"/>
      <c r="Z55" s="54">
        <v>787</v>
      </c>
      <c r="AA55" s="54"/>
      <c r="AB55" s="16"/>
      <c r="AC55" s="18"/>
      <c r="AD55" s="54">
        <v>775</v>
      </c>
      <c r="AE55" s="54"/>
      <c r="AF55" s="18"/>
      <c r="AG55" s="54">
        <v>791</v>
      </c>
      <c r="AH55" s="54"/>
      <c r="AI55" s="18"/>
      <c r="AJ55" s="54">
        <v>806</v>
      </c>
      <c r="AK55" s="54"/>
      <c r="AL55" s="18"/>
      <c r="AM55" s="54">
        <v>817</v>
      </c>
      <c r="AN55" s="54"/>
      <c r="AO55" s="18"/>
      <c r="AP55" s="54">
        <v>826</v>
      </c>
      <c r="AQ55" s="54"/>
      <c r="AR55" s="18"/>
      <c r="AS55" s="54">
        <v>823</v>
      </c>
      <c r="AT55" s="54"/>
      <c r="AU55" s="16"/>
      <c r="AV55" s="18"/>
      <c r="AW55" s="54">
        <v>840</v>
      </c>
      <c r="AX55" s="54"/>
      <c r="AY55" s="18"/>
      <c r="AZ55" s="54">
        <v>834</v>
      </c>
      <c r="BA55" s="54"/>
      <c r="BB55" s="18"/>
      <c r="BC55" s="54">
        <v>831</v>
      </c>
      <c r="BD55" s="54"/>
      <c r="BE55" s="18"/>
      <c r="BF55" s="54">
        <v>863</v>
      </c>
      <c r="BG55" s="54"/>
      <c r="BH55" s="18"/>
      <c r="BI55" s="54">
        <v>852</v>
      </c>
      <c r="BJ55" s="54"/>
      <c r="BK55" s="18"/>
      <c r="BL55" s="54">
        <v>855</v>
      </c>
      <c r="BM55" s="54"/>
      <c r="BN55" s="16"/>
      <c r="BO55" s="18"/>
      <c r="BP55" s="54">
        <v>847</v>
      </c>
      <c r="BQ55" s="54"/>
      <c r="BR55" s="18"/>
      <c r="BS55" s="54">
        <v>839</v>
      </c>
      <c r="BT55" s="54"/>
      <c r="BU55" s="18"/>
      <c r="BV55" s="54">
        <v>850</v>
      </c>
      <c r="BW55" s="54"/>
      <c r="BX55" s="18"/>
      <c r="BY55" s="54">
        <v>839</v>
      </c>
      <c r="BZ55" s="54"/>
      <c r="CA55" s="18"/>
      <c r="CB55" s="54">
        <v>841</v>
      </c>
      <c r="CC55" s="54"/>
      <c r="CD55" s="18"/>
      <c r="CE55" s="54">
        <v>860</v>
      </c>
      <c r="CF55" s="54"/>
      <c r="CG55" s="16"/>
      <c r="CH55" s="16"/>
      <c r="CI55" s="18"/>
      <c r="CJ55" s="54">
        <v>822</v>
      </c>
      <c r="CK55" s="54"/>
      <c r="CL55" s="16"/>
      <c r="CM55" s="18"/>
      <c r="CN55" s="54">
        <v>816</v>
      </c>
      <c r="CO55" s="54"/>
      <c r="CP55" s="18"/>
      <c r="CQ55" s="54">
        <v>813</v>
      </c>
      <c r="CR55" s="54"/>
      <c r="CS55" s="18"/>
      <c r="CT55" s="54">
        <v>785</v>
      </c>
      <c r="CU55" s="54"/>
      <c r="CV55" s="16"/>
      <c r="CW55" s="18"/>
      <c r="CX55" s="54">
        <v>802</v>
      </c>
      <c r="CY55" s="54"/>
      <c r="CZ55" s="18"/>
      <c r="DA55" s="54">
        <v>785</v>
      </c>
      <c r="DB55" s="54"/>
      <c r="DC55" s="18"/>
      <c r="DD55" s="54">
        <v>800</v>
      </c>
      <c r="DE55" s="54"/>
      <c r="DF55" s="18"/>
      <c r="DG55" s="54">
        <v>803</v>
      </c>
      <c r="DH55" s="54"/>
      <c r="DI55" s="18"/>
      <c r="DJ55" s="54">
        <v>797</v>
      </c>
      <c r="DK55" s="54"/>
      <c r="DL55" s="16"/>
      <c r="DM55" s="16"/>
      <c r="DN55" s="18"/>
      <c r="DO55" s="54">
        <v>783</v>
      </c>
      <c r="DP55" s="54"/>
      <c r="DQ55" s="18"/>
      <c r="DR55" s="54">
        <v>784</v>
      </c>
      <c r="DS55" s="54"/>
      <c r="DT55" s="18"/>
      <c r="DU55" s="54">
        <v>793</v>
      </c>
      <c r="DV55" s="54"/>
      <c r="DW55" s="18"/>
      <c r="DX55" s="54">
        <v>800</v>
      </c>
      <c r="DY55" s="54"/>
      <c r="DZ55" s="18"/>
      <c r="EA55" s="54">
        <v>806</v>
      </c>
      <c r="EB55" s="54"/>
      <c r="EC55" s="18"/>
      <c r="ED55" s="54">
        <v>793</v>
      </c>
      <c r="EE55" s="54"/>
      <c r="EF55" s="16"/>
      <c r="EG55" s="18"/>
      <c r="EH55" s="54">
        <v>799</v>
      </c>
      <c r="EI55" s="54"/>
      <c r="EJ55" s="18"/>
      <c r="EK55" s="54">
        <v>787</v>
      </c>
      <c r="EL55" s="54"/>
      <c r="EM55" s="18"/>
      <c r="EN55" s="54">
        <v>795</v>
      </c>
      <c r="EO55" s="54"/>
      <c r="EP55" s="18"/>
      <c r="EQ55" s="54">
        <v>788</v>
      </c>
      <c r="ER55" s="54"/>
      <c r="ES55" s="18"/>
      <c r="ET55" s="54">
        <v>795</v>
      </c>
      <c r="EU55" s="54"/>
      <c r="EV55" s="18"/>
      <c r="EW55" s="54">
        <v>732</v>
      </c>
      <c r="EX55" s="54"/>
      <c r="EY55" s="18"/>
      <c r="EZ55" s="54">
        <v>633</v>
      </c>
      <c r="FA55" s="54"/>
      <c r="FB55" s="18"/>
      <c r="FC55" s="54">
        <v>727</v>
      </c>
      <c r="FD55" s="54"/>
      <c r="FE55" s="18"/>
      <c r="FF55" s="54">
        <v>723</v>
      </c>
      <c r="FG55" s="54"/>
      <c r="FH55" s="18"/>
      <c r="FI55" s="54">
        <v>626</v>
      </c>
      <c r="FJ55" s="54"/>
      <c r="FK55" s="16"/>
      <c r="FL55" s="16"/>
      <c r="FM55" s="16"/>
      <c r="FN55" s="16"/>
      <c r="FO55" s="18"/>
      <c r="FP55" s="54">
        <v>548</v>
      </c>
      <c r="FQ55" s="54"/>
      <c r="FR55" s="18"/>
      <c r="FS55" s="54">
        <v>522</v>
      </c>
      <c r="FT55" s="54"/>
      <c r="FU55" s="18"/>
      <c r="FV55" s="54">
        <v>589</v>
      </c>
      <c r="FW55" s="54"/>
      <c r="FX55" s="16"/>
      <c r="FY55" s="18"/>
      <c r="FZ55" s="54">
        <v>629</v>
      </c>
      <c r="GA55" s="54"/>
      <c r="GB55" s="18"/>
      <c r="GC55" s="54">
        <v>626</v>
      </c>
      <c r="GD55" s="54"/>
      <c r="GE55" s="16"/>
      <c r="GF55" s="18"/>
      <c r="GG55" s="54">
        <v>611</v>
      </c>
      <c r="GH55" s="54"/>
      <c r="GI55" s="18"/>
      <c r="GJ55" s="54">
        <v>642</v>
      </c>
      <c r="GK55" s="54"/>
      <c r="GL55" s="18"/>
      <c r="GM55" s="54">
        <v>655</v>
      </c>
      <c r="GN55" s="54"/>
      <c r="GO55" s="18"/>
      <c r="GP55" s="54">
        <v>645</v>
      </c>
      <c r="GQ55" s="54"/>
      <c r="GR55" s="18"/>
      <c r="GS55" s="54">
        <v>655</v>
      </c>
      <c r="GT55" s="54"/>
      <c r="GU55" s="18"/>
      <c r="GV55" s="54">
        <v>679</v>
      </c>
      <c r="GW55" s="54"/>
      <c r="GX55" s="16"/>
      <c r="GY55" s="18"/>
      <c r="GZ55" s="54">
        <v>675</v>
      </c>
      <c r="HA55" s="54"/>
      <c r="HB55" s="18"/>
      <c r="HC55" s="54">
        <v>683</v>
      </c>
      <c r="HD55" s="54"/>
      <c r="HE55" s="18"/>
      <c r="HF55" s="54">
        <v>677</v>
      </c>
      <c r="HG55" s="54"/>
      <c r="HH55" s="18"/>
      <c r="HI55" s="54">
        <v>711</v>
      </c>
      <c r="HJ55" s="54"/>
      <c r="HK55" s="18"/>
      <c r="HL55" s="54">
        <v>712</v>
      </c>
      <c r="HM55" s="54"/>
      <c r="HN55" s="18"/>
      <c r="HO55" s="54">
        <v>709</v>
      </c>
      <c r="HP55" s="54"/>
      <c r="HQ55" s="16"/>
      <c r="HR55" s="18"/>
      <c r="HS55" s="54">
        <v>700</v>
      </c>
      <c r="HT55" s="54"/>
      <c r="HU55" s="18"/>
      <c r="HV55" s="54">
        <v>685</v>
      </c>
      <c r="HW55" s="54"/>
      <c r="HX55" s="18"/>
      <c r="HY55" s="54">
        <v>678</v>
      </c>
      <c r="HZ55" s="54"/>
      <c r="IA55" s="18"/>
      <c r="IB55" s="54">
        <v>691</v>
      </c>
      <c r="IC55" s="54"/>
      <c r="ID55" s="18"/>
      <c r="IE55" s="54">
        <v>693</v>
      </c>
      <c r="IF55" s="54"/>
      <c r="IG55" s="18"/>
      <c r="IH55" s="54">
        <v>693</v>
      </c>
      <c r="II55" s="54"/>
      <c r="IJ55" s="16"/>
      <c r="IK55" s="18"/>
      <c r="IL55" s="54">
        <v>677</v>
      </c>
      <c r="IM55" s="54"/>
      <c r="IN55" s="18"/>
      <c r="IO55" s="54">
        <v>705</v>
      </c>
      <c r="IP55" s="54"/>
      <c r="IQ55" s="18"/>
      <c r="IR55" s="54">
        <v>698</v>
      </c>
      <c r="IS55" s="54"/>
      <c r="IT55" s="18"/>
      <c r="IU55" s="54">
        <v>689</v>
      </c>
      <c r="IV55" s="54"/>
      <c r="IW55" s="18"/>
      <c r="IX55" s="54">
        <v>702</v>
      </c>
      <c r="IY55" s="54"/>
      <c r="IZ55" s="18"/>
      <c r="JA55" s="54">
        <v>683</v>
      </c>
      <c r="JB55" s="54"/>
      <c r="JC55" s="16"/>
      <c r="JD55" s="18"/>
      <c r="JE55" s="54">
        <v>675</v>
      </c>
      <c r="JF55" s="54"/>
      <c r="JG55" s="18"/>
      <c r="JH55" s="54">
        <v>703</v>
      </c>
      <c r="JI55" s="54"/>
      <c r="JJ55" s="18"/>
      <c r="JK55" s="54">
        <v>699</v>
      </c>
      <c r="JL55" s="54"/>
      <c r="JM55" s="18"/>
      <c r="JN55" s="54">
        <v>704</v>
      </c>
      <c r="JO55" s="54"/>
      <c r="JP55" s="18"/>
      <c r="JQ55" s="54">
        <v>704</v>
      </c>
      <c r="JR55" s="54"/>
      <c r="JS55" s="18"/>
      <c r="JT55" s="54">
        <v>718</v>
      </c>
      <c r="JU55" s="54"/>
      <c r="JV55" s="16"/>
      <c r="JW55" s="18"/>
      <c r="JX55" s="54">
        <v>711</v>
      </c>
      <c r="JY55" s="54"/>
      <c r="JZ55" s="18"/>
      <c r="KA55" s="54">
        <v>724</v>
      </c>
      <c r="KB55" s="54"/>
      <c r="KC55" s="18"/>
      <c r="KD55" s="54">
        <v>722</v>
      </c>
      <c r="KE55" s="54"/>
      <c r="KF55" s="18"/>
      <c r="KG55" s="54">
        <v>736</v>
      </c>
      <c r="KH55" s="54"/>
      <c r="KI55" s="18"/>
      <c r="KJ55" s="54">
        <v>759</v>
      </c>
      <c r="KK55" s="54"/>
      <c r="KL55" s="18"/>
      <c r="KM55" s="54">
        <v>751</v>
      </c>
      <c r="KN55" s="54"/>
      <c r="KO55" s="16"/>
      <c r="KP55" s="18"/>
      <c r="KQ55" s="54">
        <v>768</v>
      </c>
      <c r="KR55" s="54"/>
      <c r="KS55" s="18"/>
      <c r="KT55" s="54">
        <v>782</v>
      </c>
      <c r="KU55" s="54"/>
      <c r="KV55" s="18"/>
      <c r="KW55" s="54">
        <v>757</v>
      </c>
      <c r="KX55" s="54"/>
      <c r="KY55" s="18"/>
      <c r="KZ55" s="54">
        <v>734</v>
      </c>
      <c r="LA55" s="54"/>
      <c r="LB55" s="18"/>
      <c r="LC55" s="54">
        <v>660</v>
      </c>
      <c r="LD55" s="54"/>
      <c r="LE55" s="18"/>
      <c r="LF55" s="54">
        <v>737</v>
      </c>
      <c r="LG55" s="54"/>
      <c r="LH55" s="18"/>
      <c r="LI55" s="54">
        <v>708</v>
      </c>
      <c r="LJ55" s="54"/>
      <c r="LK55" s="18"/>
      <c r="LL55" s="54">
        <v>712</v>
      </c>
      <c r="LM55" s="54"/>
      <c r="LN55" s="16"/>
      <c r="LO55" s="16"/>
      <c r="LP55" s="16"/>
      <c r="LQ55" s="16"/>
      <c r="LR55" s="16"/>
      <c r="LS55" s="16"/>
      <c r="LT55" s="18"/>
      <c r="LU55" s="54">
        <v>712</v>
      </c>
      <c r="LV55" s="54"/>
      <c r="LW55" s="18"/>
      <c r="LX55" s="54">
        <v>692</v>
      </c>
      <c r="LY55" s="54"/>
      <c r="LZ55" s="18"/>
      <c r="MA55" s="54">
        <v>677</v>
      </c>
      <c r="MB55" s="54"/>
      <c r="MC55" s="18"/>
      <c r="MD55" s="54">
        <v>672</v>
      </c>
      <c r="ME55" s="54"/>
      <c r="MF55" s="18"/>
      <c r="MG55" s="54">
        <v>681</v>
      </c>
      <c r="MH55" s="54"/>
      <c r="MI55" s="18"/>
      <c r="MJ55" s="54">
        <v>686</v>
      </c>
      <c r="MK55" s="54"/>
      <c r="ML55" s="16"/>
      <c r="MM55" s="18"/>
      <c r="MN55" s="54">
        <v>677</v>
      </c>
      <c r="MO55" s="54"/>
      <c r="MP55" s="18"/>
      <c r="MQ55" s="54">
        <v>721</v>
      </c>
      <c r="MR55" s="54"/>
      <c r="MS55" s="18"/>
      <c r="MT55" s="54">
        <v>729</v>
      </c>
      <c r="MU55" s="54"/>
      <c r="MV55" s="18"/>
      <c r="MW55" s="54">
        <v>5</v>
      </c>
      <c r="MX55" s="54"/>
      <c r="MY55" s="18"/>
      <c r="MZ55" s="54">
        <v>712</v>
      </c>
      <c r="NA55" s="54"/>
      <c r="NB55" s="18"/>
      <c r="NC55" s="54">
        <v>724</v>
      </c>
      <c r="ND55" s="54"/>
      <c r="NE55" s="16"/>
      <c r="NF55" s="18"/>
      <c r="NG55" s="54">
        <v>707</v>
      </c>
      <c r="NH55" s="54"/>
      <c r="NI55" s="18"/>
      <c r="NJ55" s="54">
        <v>725</v>
      </c>
      <c r="NK55" s="54"/>
      <c r="NL55" s="18"/>
      <c r="NM55" s="54">
        <v>735</v>
      </c>
      <c r="NN55" s="54"/>
      <c r="NO55" s="18"/>
      <c r="NP55" s="54">
        <v>739</v>
      </c>
      <c r="NQ55" s="54"/>
      <c r="NR55" s="18"/>
      <c r="NS55" s="54">
        <v>727</v>
      </c>
      <c r="NT55" s="54"/>
      <c r="NU55" s="18"/>
      <c r="NV55" s="54">
        <v>725</v>
      </c>
      <c r="NW55" s="54"/>
      <c r="NX55" s="16"/>
      <c r="NY55" s="18"/>
      <c r="NZ55" s="54">
        <v>688</v>
      </c>
      <c r="OA55" s="54"/>
      <c r="OB55" s="18"/>
      <c r="OC55" s="54">
        <v>697</v>
      </c>
      <c r="OD55" s="54"/>
      <c r="OE55" s="18"/>
      <c r="OF55" s="54">
        <v>716</v>
      </c>
      <c r="OG55" s="54"/>
      <c r="OH55" s="18"/>
      <c r="OI55" s="54">
        <v>708</v>
      </c>
      <c r="OJ55" s="54"/>
      <c r="OK55" s="18"/>
      <c r="OL55" s="54">
        <v>690</v>
      </c>
      <c r="OM55" s="54"/>
      <c r="ON55" s="18"/>
      <c r="OO55" s="54">
        <v>687</v>
      </c>
      <c r="OP55" s="54"/>
      <c r="OQ55" s="16"/>
      <c r="OR55" s="18"/>
      <c r="OS55" s="54">
        <v>665</v>
      </c>
      <c r="OT55" s="54"/>
      <c r="OU55" s="18"/>
      <c r="OV55" s="54">
        <v>674</v>
      </c>
      <c r="OW55" s="54"/>
      <c r="OX55" s="18"/>
      <c r="OY55" s="54">
        <v>687</v>
      </c>
      <c r="OZ55" s="54"/>
      <c r="PA55" s="18"/>
      <c r="PB55" s="54">
        <v>676</v>
      </c>
      <c r="PC55" s="54"/>
      <c r="PD55" s="18"/>
      <c r="PE55" s="54">
        <v>673</v>
      </c>
      <c r="PF55" s="54"/>
      <c r="PG55" s="18"/>
      <c r="PH55" s="54">
        <v>637</v>
      </c>
      <c r="PI55" s="54"/>
      <c r="PJ55" s="16"/>
      <c r="PK55" s="18"/>
      <c r="PL55" s="54">
        <v>631</v>
      </c>
      <c r="PM55" s="54"/>
      <c r="PN55" s="18"/>
      <c r="PO55" s="54">
        <v>633</v>
      </c>
      <c r="PP55" s="54"/>
      <c r="PQ55" s="18"/>
      <c r="PR55" s="54">
        <v>643</v>
      </c>
      <c r="PS55" s="54"/>
      <c r="PT55" s="18"/>
      <c r="PU55" s="54">
        <v>630</v>
      </c>
      <c r="PV55" s="54"/>
      <c r="PW55" s="18"/>
      <c r="PX55" s="54">
        <v>642</v>
      </c>
      <c r="PY55" s="54"/>
      <c r="PZ55" s="18"/>
      <c r="QA55" s="54">
        <v>641</v>
      </c>
      <c r="QB55" s="54"/>
      <c r="QC55" s="16"/>
      <c r="QD55" s="18"/>
      <c r="QE55" s="54">
        <v>647</v>
      </c>
      <c r="QF55" s="54"/>
      <c r="QG55" s="18"/>
      <c r="QH55" s="54">
        <v>647</v>
      </c>
      <c r="QI55" s="54"/>
      <c r="QJ55" s="18"/>
      <c r="QK55" s="54">
        <v>649</v>
      </c>
      <c r="QL55" s="54"/>
      <c r="QM55" s="18"/>
      <c r="QN55" s="54">
        <v>652</v>
      </c>
      <c r="QO55" s="54"/>
      <c r="QP55" s="18"/>
      <c r="QQ55" s="54">
        <v>653</v>
      </c>
      <c r="QR55" s="54"/>
      <c r="QS55" s="18"/>
      <c r="QT55" s="54">
        <v>660</v>
      </c>
      <c r="QU55" s="54"/>
      <c r="QV55" s="16"/>
      <c r="QW55" s="18"/>
      <c r="QX55" s="54">
        <v>672</v>
      </c>
      <c r="QY55" s="54"/>
      <c r="QZ55" s="18"/>
      <c r="RA55" s="54">
        <v>686</v>
      </c>
      <c r="RB55" s="54"/>
      <c r="RC55" s="16"/>
      <c r="RD55" s="18"/>
      <c r="RE55" s="54">
        <v>634</v>
      </c>
      <c r="RF55" s="54"/>
      <c r="RG55" s="18"/>
      <c r="RH55" s="54">
        <v>632</v>
      </c>
      <c r="RI55" s="54"/>
      <c r="RJ55" s="18"/>
      <c r="RK55" s="54">
        <v>619</v>
      </c>
      <c r="RL55" s="54"/>
      <c r="RM55" s="16"/>
      <c r="RN55" s="18"/>
      <c r="RO55" s="54">
        <v>630</v>
      </c>
      <c r="RP55" s="54"/>
      <c r="RQ55" s="18"/>
      <c r="RR55" s="54">
        <v>644</v>
      </c>
      <c r="RS55" s="54"/>
      <c r="RT55" s="18"/>
      <c r="RU55" s="54">
        <v>652</v>
      </c>
      <c r="RV55" s="54"/>
      <c r="RW55" s="18"/>
      <c r="RX55" s="54">
        <v>646</v>
      </c>
      <c r="RY55" s="54"/>
      <c r="RZ55" s="18"/>
      <c r="SA55" s="54">
        <v>635</v>
      </c>
      <c r="SB55" s="54"/>
      <c r="SC55" s="18"/>
      <c r="SD55" s="54">
        <v>641</v>
      </c>
      <c r="SE55" s="54"/>
      <c r="SF55" s="18"/>
      <c r="SG55" s="54">
        <v>552</v>
      </c>
      <c r="SH55" s="54"/>
      <c r="SI55" s="18"/>
      <c r="SJ55" s="54">
        <v>600</v>
      </c>
      <c r="SK55" s="54"/>
      <c r="SL55" s="18"/>
      <c r="SM55" s="54">
        <v>577</v>
      </c>
      <c r="SN55" s="54"/>
      <c r="SO55" s="18"/>
      <c r="SP55" s="54">
        <v>548</v>
      </c>
      <c r="SQ55" s="54"/>
      <c r="SR55" s="16"/>
      <c r="SS55" s="16"/>
      <c r="ST55" s="18"/>
      <c r="SU55" s="54">
        <v>541</v>
      </c>
      <c r="SV55" s="54"/>
      <c r="SW55" s="18"/>
      <c r="SX55" s="54">
        <v>533</v>
      </c>
      <c r="SY55" s="54"/>
      <c r="SZ55" s="18"/>
      <c r="TA55" s="54">
        <v>595</v>
      </c>
      <c r="TB55" s="54"/>
      <c r="TC55" s="18"/>
      <c r="TD55" s="54">
        <v>616</v>
      </c>
      <c r="TE55" s="54"/>
      <c r="TF55" s="18"/>
      <c r="TG55" s="54">
        <v>642</v>
      </c>
      <c r="TH55" s="54"/>
      <c r="TI55" s="18"/>
      <c r="TJ55" s="54">
        <v>648</v>
      </c>
      <c r="TK55" s="54"/>
      <c r="TL55" s="18"/>
      <c r="TM55" s="54">
        <v>644</v>
      </c>
      <c r="TN55" s="54"/>
      <c r="TO55" s="18"/>
      <c r="TP55" s="54">
        <v>647</v>
      </c>
      <c r="TQ55" s="54"/>
      <c r="TR55" s="16"/>
      <c r="TS55" s="18"/>
      <c r="TT55" s="54">
        <v>657</v>
      </c>
      <c r="TU55" s="54"/>
      <c r="TV55" s="18"/>
      <c r="TW55" s="54">
        <v>664</v>
      </c>
      <c r="TX55" s="54"/>
      <c r="TY55" s="18"/>
      <c r="TZ55" s="54">
        <v>651</v>
      </c>
      <c r="UA55" s="54"/>
      <c r="UB55" s="18"/>
      <c r="UC55" s="54">
        <v>648</v>
      </c>
      <c r="UD55" s="54"/>
      <c r="UE55" s="18"/>
      <c r="UF55" s="54">
        <v>657</v>
      </c>
      <c r="UG55" s="54"/>
      <c r="UH55" s="18"/>
      <c r="UI55" s="54">
        <v>647</v>
      </c>
      <c r="UJ55" s="54"/>
      <c r="UK55" s="16"/>
      <c r="UL55" s="16"/>
      <c r="UM55" s="18"/>
      <c r="UN55" s="54">
        <v>627</v>
      </c>
      <c r="UO55" s="54"/>
      <c r="UP55" s="18"/>
      <c r="UQ55" s="54">
        <v>623</v>
      </c>
      <c r="UR55" s="54"/>
      <c r="US55" s="18"/>
      <c r="UT55" s="54">
        <v>627</v>
      </c>
      <c r="UU55" s="54"/>
      <c r="UV55" s="18"/>
      <c r="UW55" s="54">
        <v>625</v>
      </c>
      <c r="UX55" s="54"/>
      <c r="UY55" s="18"/>
      <c r="UZ55" s="54">
        <v>624</v>
      </c>
      <c r="VA55" s="54"/>
      <c r="VB55" s="16"/>
      <c r="VC55" s="18"/>
      <c r="VD55" s="54">
        <v>604</v>
      </c>
      <c r="VE55" s="54"/>
      <c r="VF55" s="18"/>
      <c r="VG55" s="54">
        <v>609</v>
      </c>
      <c r="VH55" s="54"/>
      <c r="VI55" s="18"/>
      <c r="VJ55" s="54">
        <v>596</v>
      </c>
      <c r="VK55" s="54"/>
      <c r="VL55" s="18"/>
      <c r="VM55" s="54">
        <v>579</v>
      </c>
      <c r="VN55" s="54"/>
      <c r="VO55" s="18"/>
      <c r="VP55" s="54">
        <v>588</v>
      </c>
      <c r="VQ55" s="54"/>
      <c r="VR55" s="18"/>
      <c r="VS55" s="54">
        <v>585</v>
      </c>
      <c r="VT55" s="54"/>
      <c r="VU55" s="16"/>
      <c r="VV55" s="16"/>
      <c r="VW55" s="18"/>
      <c r="VX55" s="54">
        <v>551</v>
      </c>
      <c r="VY55" s="54"/>
      <c r="VZ55" s="18"/>
      <c r="WA55" s="54">
        <v>555</v>
      </c>
      <c r="WB55" s="54"/>
      <c r="WC55" s="18"/>
      <c r="WD55" s="54">
        <v>571</v>
      </c>
      <c r="WE55" s="54"/>
      <c r="WF55" s="18"/>
      <c r="WG55" s="54">
        <v>588</v>
      </c>
      <c r="WH55" s="54"/>
      <c r="WI55" s="18"/>
      <c r="WJ55" s="54">
        <v>568</v>
      </c>
      <c r="WK55" s="54"/>
      <c r="WL55" s="18"/>
      <c r="WM55" s="54">
        <v>507</v>
      </c>
      <c r="WN55" s="54"/>
      <c r="WO55" s="18"/>
      <c r="WP55" s="54">
        <v>569</v>
      </c>
      <c r="WQ55" s="54"/>
      <c r="WR55" s="18"/>
      <c r="WS55" s="54">
        <v>584</v>
      </c>
      <c r="WT55" s="54"/>
      <c r="WU55" s="18"/>
      <c r="WV55" s="54">
        <v>580</v>
      </c>
      <c r="WW55" s="54"/>
      <c r="WX55" s="18"/>
      <c r="WY55" s="54">
        <v>569</v>
      </c>
      <c r="WZ55" s="54"/>
      <c r="XA55" s="18"/>
      <c r="XB55" s="54">
        <v>573</v>
      </c>
      <c r="XC55" s="54"/>
      <c r="XD55" s="18"/>
      <c r="XE55" s="54">
        <v>511</v>
      </c>
      <c r="XF55" s="54"/>
      <c r="XG55" s="16"/>
      <c r="XH55" s="18"/>
      <c r="XI55" s="54">
        <v>494</v>
      </c>
      <c r="XJ55" s="54"/>
      <c r="XK55" s="18"/>
      <c r="XL55" s="54">
        <v>485</v>
      </c>
      <c r="XM55" s="54"/>
      <c r="XN55" s="18"/>
      <c r="XO55" s="54">
        <v>494</v>
      </c>
      <c r="XP55" s="54"/>
      <c r="XQ55" s="18"/>
      <c r="XR55" s="54">
        <v>492</v>
      </c>
      <c r="XS55" s="54"/>
      <c r="XT55" s="18"/>
      <c r="XU55" s="54">
        <v>500</v>
      </c>
      <c r="XV55" s="54"/>
      <c r="XW55" s="18"/>
      <c r="XX55" s="54">
        <v>476</v>
      </c>
      <c r="XY55" s="54"/>
      <c r="XZ55" s="18"/>
      <c r="YA55" s="54">
        <v>370</v>
      </c>
      <c r="YB55" s="54"/>
      <c r="YC55" s="18"/>
      <c r="YD55" s="54">
        <v>460</v>
      </c>
      <c r="YE55" s="54"/>
      <c r="YF55" s="18"/>
      <c r="YG55" s="54">
        <v>478</v>
      </c>
      <c r="YH55" s="54"/>
      <c r="YI55" s="18"/>
      <c r="YJ55" s="54">
        <v>458</v>
      </c>
      <c r="YK55" s="54"/>
      <c r="YL55" s="18"/>
      <c r="YM55" s="54">
        <v>458</v>
      </c>
      <c r="YN55" s="54"/>
      <c r="YO55" s="18"/>
      <c r="YP55" s="54">
        <v>456</v>
      </c>
      <c r="YQ55" s="54"/>
      <c r="YR55" s="18"/>
      <c r="YS55" s="54">
        <v>454</v>
      </c>
      <c r="YT55" s="54"/>
      <c r="YU55" s="16"/>
      <c r="YV55" s="18"/>
      <c r="YW55" s="54">
        <v>304</v>
      </c>
      <c r="YX55" s="54"/>
      <c r="YY55" s="18"/>
      <c r="YZ55" s="54">
        <v>307</v>
      </c>
      <c r="ZA55" s="54"/>
      <c r="ZB55" s="18"/>
      <c r="ZC55" s="54">
        <v>296</v>
      </c>
      <c r="ZD55" s="54"/>
      <c r="ZE55" s="18"/>
      <c r="ZF55" s="54">
        <v>292</v>
      </c>
      <c r="ZG55" s="54"/>
      <c r="ZH55" s="18"/>
      <c r="ZI55" s="54">
        <v>292</v>
      </c>
      <c r="ZJ55" s="54"/>
      <c r="ZK55" s="18"/>
      <c r="ZL55" s="54">
        <v>286</v>
      </c>
      <c r="ZM55" s="54"/>
      <c r="ZN55" s="18"/>
      <c r="ZO55" s="16">
        <v>255</v>
      </c>
      <c r="ZP55" s="54"/>
      <c r="ZQ55" s="18"/>
      <c r="ZR55" s="54">
        <v>302</v>
      </c>
      <c r="ZS55" s="54"/>
      <c r="ZT55" s="18"/>
      <c r="ZU55" s="54">
        <v>298</v>
      </c>
      <c r="ZV55" s="54"/>
      <c r="ZW55" s="18"/>
      <c r="ZX55" s="54">
        <v>308</v>
      </c>
      <c r="ZY55" s="54"/>
      <c r="ZZ55" s="18"/>
      <c r="AAA55" s="54">
        <v>313</v>
      </c>
      <c r="AAB55" s="54"/>
      <c r="AAC55" s="18"/>
      <c r="AAD55" s="54">
        <v>319</v>
      </c>
      <c r="AAE55" s="54"/>
      <c r="AAF55" s="18"/>
      <c r="AAG55" s="54">
        <v>308</v>
      </c>
      <c r="AAH55" s="54"/>
      <c r="AAI55" s="16"/>
      <c r="AAJ55" s="18"/>
      <c r="AAK55" s="54">
        <v>307</v>
      </c>
      <c r="AAL55" s="54"/>
      <c r="AAM55" s="18"/>
      <c r="AAN55" s="54">
        <v>310</v>
      </c>
      <c r="AAO55" s="54"/>
      <c r="AAP55" s="18"/>
      <c r="AAQ55" s="54">
        <v>307</v>
      </c>
      <c r="AAR55" s="54"/>
      <c r="AAS55" s="18"/>
      <c r="AAT55" s="54">
        <v>303</v>
      </c>
      <c r="AAU55" s="54"/>
      <c r="AAV55" s="18"/>
      <c r="AAW55" s="54">
        <v>296</v>
      </c>
      <c r="AAX55" s="54"/>
      <c r="AAY55" s="18"/>
      <c r="AAZ55" s="54">
        <v>298</v>
      </c>
      <c r="ABA55" s="54"/>
      <c r="ABB55" s="16"/>
      <c r="ABC55" s="18"/>
      <c r="ABD55" s="54">
        <v>298</v>
      </c>
      <c r="ABE55" s="54"/>
      <c r="ABF55" s="18"/>
      <c r="ABG55" s="54">
        <v>312</v>
      </c>
      <c r="ABH55" s="54"/>
      <c r="ABI55" s="18"/>
      <c r="ABJ55" s="54">
        <v>329</v>
      </c>
      <c r="ABK55" s="54"/>
      <c r="ABL55" s="18"/>
      <c r="ABM55" s="54">
        <v>355</v>
      </c>
      <c r="ABN55" s="54"/>
      <c r="ABO55" s="18"/>
      <c r="ABP55" s="54">
        <v>347</v>
      </c>
      <c r="ABQ55" s="54"/>
      <c r="ABR55" s="18"/>
      <c r="ABS55" s="54">
        <v>346</v>
      </c>
      <c r="ABT55" s="54"/>
      <c r="ABU55" s="16"/>
      <c r="ABV55" s="18"/>
      <c r="ABW55" s="54">
        <v>361</v>
      </c>
      <c r="ABX55" s="54"/>
      <c r="ABY55" s="18"/>
      <c r="ABZ55" s="54">
        <v>370</v>
      </c>
      <c r="ACA55" s="54"/>
      <c r="ACB55" s="18"/>
      <c r="ACC55" s="54">
        <v>378</v>
      </c>
      <c r="ACD55" s="54"/>
      <c r="ACE55" s="18"/>
      <c r="ACF55" s="54">
        <v>406</v>
      </c>
      <c r="ACG55" s="54"/>
      <c r="ACH55" s="18"/>
      <c r="ACI55" s="54">
        <v>419</v>
      </c>
      <c r="ACJ55" s="54"/>
      <c r="ACK55" s="18"/>
      <c r="ACL55" s="54">
        <v>448</v>
      </c>
      <c r="ACM55" s="54"/>
      <c r="ACN55" s="16"/>
      <c r="ACO55" s="18"/>
      <c r="ACP55" s="54">
        <v>474</v>
      </c>
      <c r="ACQ55" s="54"/>
      <c r="ACR55" s="18"/>
      <c r="ACS55" s="54">
        <v>503</v>
      </c>
      <c r="ACT55" s="54"/>
      <c r="ACU55" s="18"/>
      <c r="ACV55" s="54">
        <v>521</v>
      </c>
      <c r="ACW55" s="54"/>
      <c r="ACX55" s="18"/>
      <c r="ACY55" s="54">
        <v>562</v>
      </c>
      <c r="ACZ55" s="54"/>
      <c r="ADA55" s="18"/>
      <c r="ADB55" s="54">
        <v>674</v>
      </c>
      <c r="ADC55" s="54"/>
      <c r="ADD55" s="18"/>
      <c r="ADE55" s="54">
        <v>710</v>
      </c>
      <c r="ADF55" s="54"/>
      <c r="ADG55" s="16"/>
      <c r="ADH55" s="18"/>
      <c r="ADI55" s="54">
        <v>743</v>
      </c>
      <c r="ADJ55" s="54"/>
      <c r="ADK55" s="18"/>
      <c r="ADL55" s="54">
        <v>723</v>
      </c>
      <c r="ADM55" s="54"/>
      <c r="ADN55" s="18"/>
      <c r="ADO55" s="54">
        <v>722</v>
      </c>
      <c r="ADP55" s="54"/>
      <c r="ADQ55" s="18"/>
      <c r="ADR55" s="54">
        <v>698</v>
      </c>
      <c r="ADS55" s="54"/>
      <c r="ADT55" s="18"/>
      <c r="ADU55" s="54">
        <v>681</v>
      </c>
      <c r="ADV55" s="54"/>
      <c r="ADW55" s="16"/>
      <c r="ADX55" s="16"/>
      <c r="ADY55" s="16"/>
      <c r="ADZ55" s="18"/>
      <c r="AEA55" s="54">
        <v>675</v>
      </c>
      <c r="AEB55" s="54"/>
      <c r="AEC55" s="18"/>
      <c r="AED55" s="54">
        <v>653</v>
      </c>
      <c r="AEE55" s="54"/>
      <c r="AEF55" s="18"/>
      <c r="AEG55" s="54">
        <v>656</v>
      </c>
      <c r="AEH55" s="54"/>
      <c r="AEI55" s="18"/>
      <c r="AEJ55" s="16">
        <v>5</v>
      </c>
      <c r="AEK55" s="54"/>
      <c r="AEL55" s="18"/>
      <c r="AEM55" s="54">
        <v>682</v>
      </c>
      <c r="AEN55" s="54"/>
      <c r="AEO55" s="16"/>
      <c r="AEP55" s="18"/>
      <c r="AEQ55" s="54">
        <v>671</v>
      </c>
      <c r="AER55" s="54"/>
      <c r="AES55" s="18"/>
      <c r="AET55" s="54">
        <v>672</v>
      </c>
      <c r="AEU55" s="54"/>
      <c r="AEV55" s="18"/>
      <c r="AEW55" s="54">
        <v>678</v>
      </c>
      <c r="AEX55" s="54"/>
      <c r="AEY55" s="18"/>
      <c r="AEZ55" s="54">
        <v>677</v>
      </c>
      <c r="AFA55" s="54"/>
      <c r="AFB55" s="18"/>
      <c r="AFC55" s="54">
        <v>660</v>
      </c>
      <c r="AFD55" s="54"/>
      <c r="AFE55" s="18"/>
      <c r="AFF55" s="54">
        <v>659</v>
      </c>
      <c r="AFG55" s="54"/>
      <c r="AFH55" s="16"/>
      <c r="AFI55" s="18"/>
      <c r="AFJ55" s="54">
        <v>675</v>
      </c>
      <c r="AFK55" s="54"/>
      <c r="AFL55" s="18"/>
      <c r="AFM55" s="54">
        <v>672</v>
      </c>
      <c r="AFN55" s="54"/>
      <c r="AFO55" s="18"/>
      <c r="AFP55" s="54">
        <v>683</v>
      </c>
      <c r="AFQ55" s="54"/>
      <c r="AFR55" s="18"/>
      <c r="AFS55" s="54">
        <v>707</v>
      </c>
      <c r="AFT55" s="54"/>
      <c r="AFU55" s="18"/>
      <c r="AFV55" s="54">
        <v>705</v>
      </c>
      <c r="AFW55" s="54"/>
      <c r="AFX55" s="18"/>
      <c r="AFY55" s="54">
        <v>724</v>
      </c>
      <c r="AFZ55" s="54"/>
      <c r="AGA55" s="18"/>
      <c r="AGB55" s="54">
        <v>597</v>
      </c>
      <c r="AGC55" s="54"/>
      <c r="AGD55" s="18"/>
      <c r="AGE55" s="54">
        <v>716</v>
      </c>
      <c r="AGF55" s="54"/>
      <c r="AGG55" s="18"/>
      <c r="AGH55" s="54">
        <v>710</v>
      </c>
      <c r="AGI55" s="54"/>
      <c r="AGJ55" s="18"/>
      <c r="AGK55" s="54">
        <v>720</v>
      </c>
      <c r="AGL55" s="54"/>
      <c r="AGM55" s="18"/>
      <c r="AGN55" s="54">
        <v>731</v>
      </c>
      <c r="AGO55" s="54"/>
      <c r="AGP55" s="18"/>
      <c r="AGQ55" s="54">
        <v>738</v>
      </c>
      <c r="AGR55" s="54"/>
      <c r="AGS55" s="18"/>
      <c r="AGT55" s="54">
        <v>684</v>
      </c>
      <c r="AGU55" s="54"/>
      <c r="AGV55" s="16"/>
      <c r="AGW55" s="18"/>
      <c r="AGX55" s="54">
        <v>651</v>
      </c>
      <c r="AGY55" s="54"/>
      <c r="AGZ55" s="18"/>
      <c r="AHA55" s="54">
        <v>682</v>
      </c>
      <c r="AHB55" s="54"/>
      <c r="AHC55" s="18"/>
      <c r="AHD55" s="54">
        <v>686</v>
      </c>
      <c r="AHE55" s="54"/>
      <c r="AHF55" s="18"/>
      <c r="AHG55" s="54">
        <v>650</v>
      </c>
      <c r="AHH55" s="54"/>
      <c r="AHI55" s="18"/>
      <c r="AHJ55" s="54">
        <v>654</v>
      </c>
      <c r="AHK55" s="54"/>
      <c r="AHL55" s="18"/>
      <c r="AHM55" s="54">
        <v>654</v>
      </c>
      <c r="AHN55" s="54"/>
      <c r="AHO55" s="16"/>
      <c r="AHP55" s="18"/>
      <c r="AHQ55" s="54">
        <v>640</v>
      </c>
      <c r="AHR55" s="54"/>
      <c r="AHS55" s="18"/>
      <c r="AHT55" s="54">
        <v>643</v>
      </c>
      <c r="AHU55" s="54"/>
      <c r="AHV55" s="18"/>
      <c r="AHW55" s="54">
        <v>631</v>
      </c>
      <c r="AHX55" s="54"/>
      <c r="AHY55" s="18"/>
      <c r="AHZ55" s="54">
        <v>553</v>
      </c>
      <c r="AIA55" s="54"/>
      <c r="AIB55" s="18"/>
      <c r="AIC55" s="54">
        <v>487</v>
      </c>
      <c r="AID55" s="54"/>
      <c r="AIE55" s="16"/>
      <c r="AIF55" s="16"/>
      <c r="AIG55" s="18"/>
      <c r="AIH55" s="54">
        <v>499</v>
      </c>
      <c r="AII55" s="54"/>
      <c r="AIJ55" s="18"/>
      <c r="AIK55" s="54">
        <v>511</v>
      </c>
      <c r="AIL55" s="54"/>
      <c r="AIM55" s="18"/>
      <c r="AIN55" s="54">
        <v>549</v>
      </c>
      <c r="AIO55" s="54"/>
      <c r="AIP55" s="18"/>
      <c r="AIQ55" s="54">
        <v>558</v>
      </c>
      <c r="AIR55" s="54"/>
      <c r="AIS55" s="16"/>
      <c r="AIT55" s="18"/>
      <c r="AIU55" s="16">
        <v>500</v>
      </c>
      <c r="AIV55" s="54"/>
      <c r="AIW55" s="18"/>
      <c r="AIX55" s="54">
        <v>447</v>
      </c>
      <c r="AIY55" s="54"/>
      <c r="AIZ55" s="18"/>
      <c r="AJA55" s="54">
        <v>594</v>
      </c>
      <c r="AJB55" s="54"/>
      <c r="AJC55" s="18"/>
      <c r="AJD55" s="54">
        <v>611</v>
      </c>
      <c r="AJE55" s="54"/>
      <c r="AJF55" s="18"/>
      <c r="AJG55" s="54">
        <v>609</v>
      </c>
      <c r="AJH55" s="54"/>
      <c r="AJI55" s="18"/>
      <c r="AJJ55" s="54">
        <v>625</v>
      </c>
      <c r="AJK55" s="54"/>
      <c r="AJL55" s="18"/>
      <c r="AJM55" s="54">
        <v>640</v>
      </c>
      <c r="AJN55" s="54"/>
      <c r="AJO55" s="18"/>
      <c r="AJP55" s="54">
        <v>645</v>
      </c>
      <c r="AJQ55" s="54"/>
      <c r="AJR55" s="16"/>
      <c r="AJS55" s="18"/>
      <c r="AJT55" s="54">
        <v>664</v>
      </c>
      <c r="AJU55" s="54"/>
      <c r="AJV55" s="18"/>
      <c r="AJW55" s="54">
        <v>573</v>
      </c>
      <c r="AJX55" s="54"/>
      <c r="AJY55" s="18"/>
      <c r="AJZ55" s="54">
        <v>674</v>
      </c>
      <c r="AKA55" s="54"/>
      <c r="AKB55" s="18"/>
      <c r="AKC55" s="54">
        <v>670</v>
      </c>
      <c r="AKD55" s="54"/>
      <c r="AKE55" s="18"/>
      <c r="AKF55" s="54">
        <v>672</v>
      </c>
      <c r="AKG55" s="54"/>
      <c r="AKH55" s="18"/>
      <c r="AKI55" s="54">
        <v>664</v>
      </c>
      <c r="AKJ55" s="54"/>
      <c r="AKK55" s="16"/>
      <c r="AKL55" s="18"/>
      <c r="AKM55" s="54">
        <v>608</v>
      </c>
      <c r="AKN55" s="54"/>
      <c r="AKO55" s="18"/>
      <c r="AKP55" s="54">
        <v>657</v>
      </c>
      <c r="AKQ55" s="54"/>
      <c r="AKR55" s="18"/>
      <c r="AKS55" s="54">
        <v>673</v>
      </c>
      <c r="AKT55" s="54"/>
      <c r="AKU55" s="18"/>
      <c r="AKV55" s="54">
        <v>673</v>
      </c>
      <c r="AKW55" s="54"/>
      <c r="AKX55" s="18"/>
      <c r="AKY55" s="54">
        <v>678</v>
      </c>
      <c r="AKZ55" s="54"/>
      <c r="ALA55" s="18"/>
      <c r="ALB55" s="54">
        <v>677</v>
      </c>
      <c r="ALC55" s="54"/>
      <c r="ALD55" s="16"/>
      <c r="ALE55" s="18"/>
      <c r="ALF55" s="54">
        <v>698</v>
      </c>
      <c r="ALG55" s="54"/>
      <c r="ALH55" s="18"/>
      <c r="ALI55" s="54">
        <v>713</v>
      </c>
      <c r="ALJ55" s="54"/>
      <c r="ALK55" s="18"/>
      <c r="ALL55" s="54">
        <v>692</v>
      </c>
      <c r="ALM55" s="54"/>
      <c r="ALN55" s="18"/>
      <c r="ALO55" s="54">
        <v>703</v>
      </c>
      <c r="ALP55" s="54"/>
      <c r="ALQ55" s="18"/>
      <c r="ALR55" s="54">
        <v>705</v>
      </c>
      <c r="ALS55" s="54"/>
      <c r="ALT55" s="18"/>
      <c r="ALU55" s="54">
        <v>708</v>
      </c>
      <c r="ALV55" s="54"/>
      <c r="ALW55" s="16"/>
      <c r="ALX55" s="18"/>
      <c r="ALY55" s="54">
        <v>703</v>
      </c>
      <c r="ALZ55" s="54"/>
      <c r="AMA55" s="18"/>
      <c r="AMB55" s="54">
        <v>724</v>
      </c>
      <c r="AMC55" s="54"/>
      <c r="AMD55" s="18"/>
      <c r="AME55" s="54">
        <v>724</v>
      </c>
      <c r="AMF55" s="54"/>
      <c r="AMG55" s="18"/>
      <c r="AMH55" s="54">
        <v>761</v>
      </c>
      <c r="AMI55" s="54"/>
      <c r="AMJ55" s="18"/>
      <c r="AMK55" s="54">
        <v>749</v>
      </c>
      <c r="AML55" s="54"/>
      <c r="AMM55" s="18"/>
      <c r="AMN55" s="54">
        <v>753</v>
      </c>
      <c r="AMO55" s="54"/>
      <c r="AMP55" s="16"/>
      <c r="AMQ55" s="18"/>
      <c r="AMR55" s="54">
        <v>728</v>
      </c>
      <c r="AMS55" s="54"/>
      <c r="AMT55" s="18"/>
      <c r="AMU55" s="54">
        <v>746</v>
      </c>
      <c r="AMV55" s="54"/>
      <c r="AMW55" s="18"/>
      <c r="AMX55" s="54">
        <v>751</v>
      </c>
      <c r="AMY55" s="54"/>
      <c r="AMZ55" s="18"/>
      <c r="ANA55" s="54">
        <v>742</v>
      </c>
      <c r="ANB55" s="54"/>
      <c r="ANC55" s="18"/>
      <c r="AND55" s="54">
        <v>719</v>
      </c>
      <c r="ANE55" s="54"/>
      <c r="ANF55" s="18"/>
      <c r="ANG55" s="54">
        <v>734</v>
      </c>
      <c r="ANH55" s="54"/>
      <c r="ANI55" s="16"/>
      <c r="ANJ55" s="18"/>
      <c r="ANK55" s="54">
        <v>721</v>
      </c>
      <c r="ANL55" s="54"/>
      <c r="ANM55" s="18"/>
      <c r="ANN55" s="54">
        <v>725</v>
      </c>
      <c r="ANO55" s="54"/>
      <c r="ANP55" s="18"/>
      <c r="ANQ55" s="54">
        <v>733</v>
      </c>
      <c r="ANR55" s="54"/>
      <c r="ANS55" s="16"/>
      <c r="ANT55" s="18"/>
      <c r="ANU55" s="54">
        <v>725</v>
      </c>
      <c r="ANV55" s="54"/>
      <c r="ANW55" s="18"/>
      <c r="ANX55" s="54">
        <v>741</v>
      </c>
      <c r="ANY55" s="54"/>
      <c r="ANZ55" s="18"/>
      <c r="AOA55" s="16">
        <v>653</v>
      </c>
      <c r="AOB55" s="54"/>
      <c r="AOC55" s="18"/>
      <c r="AOD55" s="54">
        <v>719</v>
      </c>
      <c r="AOE55" s="54"/>
      <c r="AOF55" s="18"/>
      <c r="AOG55" s="54">
        <v>747</v>
      </c>
      <c r="AOH55" s="54"/>
      <c r="AOI55" s="18"/>
      <c r="AOJ55" s="54">
        <v>742</v>
      </c>
      <c r="AOK55" s="54"/>
      <c r="AOL55" s="18"/>
      <c r="AOM55" s="54">
        <v>741</v>
      </c>
      <c r="AON55" s="54"/>
      <c r="AOO55" s="18"/>
      <c r="AOP55" s="54">
        <v>653</v>
      </c>
      <c r="AOQ55" s="54"/>
      <c r="AOR55" s="18"/>
      <c r="AOS55" s="54">
        <v>728</v>
      </c>
      <c r="AOT55" s="54"/>
      <c r="AOU55" s="16"/>
      <c r="AOV55" s="18"/>
      <c r="AOW55" s="54">
        <v>734</v>
      </c>
      <c r="AOX55" s="54"/>
      <c r="AOY55" s="18"/>
      <c r="AOZ55" s="54">
        <v>739</v>
      </c>
      <c r="APA55" s="54"/>
      <c r="APB55" s="18"/>
      <c r="APC55" s="54">
        <v>727</v>
      </c>
      <c r="APD55" s="54"/>
      <c r="APE55" s="18"/>
      <c r="APF55" s="54">
        <v>740</v>
      </c>
      <c r="APG55" s="54"/>
      <c r="APH55" s="18"/>
      <c r="API55" s="54">
        <v>739</v>
      </c>
      <c r="APJ55" s="54"/>
      <c r="APK55" s="18"/>
      <c r="APL55" s="54">
        <v>732</v>
      </c>
      <c r="APM55" s="54"/>
      <c r="APN55" s="18"/>
      <c r="APO55" s="54">
        <v>664</v>
      </c>
      <c r="APP55" s="54"/>
      <c r="APQ55" s="14"/>
      <c r="APR55" s="14"/>
      <c r="APS55" s="14"/>
      <c r="APT55" s="14"/>
      <c r="APU55" s="18"/>
      <c r="APV55" s="54">
        <v>624</v>
      </c>
      <c r="APW55" s="54"/>
      <c r="APX55" s="18"/>
      <c r="APY55" s="54">
        <v>617</v>
      </c>
      <c r="APZ55" s="54"/>
      <c r="AQA55" s="16"/>
      <c r="AQB55" s="18"/>
      <c r="AQC55" s="54">
        <v>535</v>
      </c>
      <c r="AQD55" s="54"/>
      <c r="AQE55" s="18"/>
      <c r="AQF55" s="54">
        <v>556</v>
      </c>
      <c r="AQG55" s="54"/>
      <c r="AQH55" s="18"/>
      <c r="AQI55" s="54">
        <v>561</v>
      </c>
      <c r="AQJ55" s="54"/>
      <c r="AQK55" s="18"/>
      <c r="AQL55" s="54">
        <v>578</v>
      </c>
      <c r="AQM55" s="54"/>
      <c r="AQN55" s="18"/>
      <c r="AQO55" s="54">
        <v>565</v>
      </c>
      <c r="AQP55" s="54"/>
      <c r="AQQ55" s="18"/>
      <c r="AQR55" s="54">
        <v>543</v>
      </c>
      <c r="AQS55" s="54"/>
      <c r="AQT55" s="16"/>
      <c r="AQU55" s="18"/>
      <c r="AQV55" s="54">
        <v>546</v>
      </c>
      <c r="AQW55" s="54"/>
      <c r="AQX55" s="18"/>
      <c r="AQY55" s="54">
        <v>563</v>
      </c>
      <c r="AQZ55" s="54"/>
      <c r="ARA55" s="18"/>
      <c r="ARB55" s="54">
        <v>551</v>
      </c>
      <c r="ARC55" s="54"/>
      <c r="ARD55" s="18"/>
      <c r="ARE55" s="54">
        <v>578</v>
      </c>
      <c r="ARF55" s="54"/>
      <c r="ARG55" s="18"/>
      <c r="ARH55" s="54">
        <v>562</v>
      </c>
      <c r="ARI55" s="54"/>
      <c r="ARJ55" s="18"/>
      <c r="ARK55" s="54">
        <v>527</v>
      </c>
      <c r="ARL55" s="54"/>
      <c r="ARM55" s="16"/>
      <c r="ARN55" s="18"/>
      <c r="ARO55" s="54">
        <v>553</v>
      </c>
      <c r="ARP55" s="54"/>
      <c r="ARQ55" s="18"/>
      <c r="ARR55" s="54">
        <v>545</v>
      </c>
      <c r="ARS55" s="54"/>
      <c r="ART55" s="18"/>
      <c r="ARU55" s="54">
        <v>530</v>
      </c>
      <c r="ARV55" s="54"/>
      <c r="ARW55" s="18"/>
      <c r="ARX55" s="54">
        <v>562</v>
      </c>
      <c r="ARY55" s="54"/>
      <c r="ARZ55" s="18"/>
      <c r="ASA55" s="54">
        <v>570</v>
      </c>
      <c r="ASB55" s="54"/>
      <c r="ASC55" s="18"/>
      <c r="ASD55" s="54">
        <v>571</v>
      </c>
      <c r="ASE55" s="54"/>
      <c r="ASF55" s="16"/>
      <c r="ASG55" s="18"/>
      <c r="ASH55" s="54">
        <v>547</v>
      </c>
      <c r="ASI55" s="54"/>
      <c r="ASJ55" s="18"/>
      <c r="ASK55" s="54">
        <v>537</v>
      </c>
      <c r="ASL55" s="54"/>
      <c r="ASM55" s="18"/>
      <c r="ASN55" s="54">
        <v>553</v>
      </c>
      <c r="ASO55" s="54"/>
      <c r="ASP55" s="18"/>
      <c r="ASQ55" s="54">
        <v>535</v>
      </c>
      <c r="ASR55" s="54"/>
      <c r="ASS55" s="18"/>
      <c r="AST55" s="54">
        <v>553</v>
      </c>
      <c r="ASU55" s="54"/>
      <c r="ASV55" s="18"/>
      <c r="ASW55" s="54">
        <v>549</v>
      </c>
      <c r="ASX55" s="54"/>
      <c r="ASY55" s="16"/>
      <c r="ASZ55" s="18"/>
      <c r="ATA55" s="54">
        <v>532</v>
      </c>
      <c r="ATB55" s="54"/>
      <c r="ATC55" s="18"/>
      <c r="ATD55" s="54">
        <v>522</v>
      </c>
      <c r="ATE55" s="54"/>
      <c r="ATF55" s="18"/>
      <c r="ATG55" s="54">
        <v>499</v>
      </c>
      <c r="ATH55" s="54"/>
      <c r="ATI55" s="18"/>
      <c r="ATJ55" s="54">
        <v>509</v>
      </c>
      <c r="ATK55" s="54"/>
      <c r="ATL55" s="18"/>
      <c r="ATM55" s="54">
        <v>512</v>
      </c>
      <c r="ATN55" s="54"/>
      <c r="ATO55" s="18"/>
      <c r="ATP55" s="54">
        <v>497</v>
      </c>
      <c r="ATQ55" s="54"/>
      <c r="ATR55" s="16"/>
      <c r="ATS55" s="18"/>
      <c r="ATT55" s="54">
        <v>502</v>
      </c>
      <c r="ATU55" s="54"/>
      <c r="ATV55" s="18"/>
      <c r="ATW55" s="54">
        <v>448</v>
      </c>
      <c r="ATX55" s="54"/>
      <c r="ATY55" s="18"/>
      <c r="ATZ55" s="54">
        <v>446</v>
      </c>
      <c r="AUA55" s="54"/>
      <c r="AUB55" s="18"/>
      <c r="AUC55" s="54">
        <v>451</v>
      </c>
      <c r="AUD55" s="54"/>
      <c r="AUE55" s="18"/>
      <c r="AUF55" s="54">
        <v>456</v>
      </c>
      <c r="AUG55" s="54"/>
      <c r="AUH55" s="18"/>
      <c r="AUI55" s="54">
        <v>460</v>
      </c>
      <c r="AUJ55" s="54"/>
      <c r="AUK55" s="16"/>
      <c r="AUL55" s="18"/>
      <c r="AUM55" s="54">
        <v>443</v>
      </c>
      <c r="AUN55" s="54"/>
      <c r="AUO55" s="18"/>
      <c r="AUP55" s="54">
        <v>449</v>
      </c>
      <c r="AUQ55" s="54"/>
      <c r="AUR55" s="18"/>
      <c r="AUS55" s="54">
        <v>457</v>
      </c>
      <c r="AUT55" s="54"/>
      <c r="AUU55" s="18"/>
      <c r="AUV55" s="54">
        <v>454</v>
      </c>
      <c r="AUW55" s="54"/>
      <c r="AUX55" s="18"/>
      <c r="AUY55" s="54">
        <v>455</v>
      </c>
      <c r="AUZ55" s="54"/>
      <c r="AVA55" s="18"/>
      <c r="AVB55" s="54">
        <v>453</v>
      </c>
      <c r="AVC55" s="54"/>
      <c r="AVD55" s="16"/>
      <c r="AVE55" s="18"/>
      <c r="AVF55" s="54">
        <v>461</v>
      </c>
      <c r="AVG55" s="54"/>
      <c r="AVH55" s="18"/>
      <c r="AVI55" s="54">
        <v>468</v>
      </c>
      <c r="AVJ55" s="54"/>
      <c r="AVK55" s="18"/>
      <c r="AVL55" s="54">
        <v>474</v>
      </c>
      <c r="AVM55" s="54"/>
      <c r="AVN55" s="18"/>
      <c r="AVO55" s="54">
        <v>480</v>
      </c>
      <c r="AVP55" s="54"/>
      <c r="AVQ55" s="18"/>
      <c r="AVR55" s="54">
        <v>491</v>
      </c>
      <c r="AVS55" s="54"/>
      <c r="AVT55" s="18"/>
      <c r="AVU55" s="54">
        <v>497</v>
      </c>
      <c r="AVV55" s="54"/>
      <c r="AVW55" s="16"/>
      <c r="AVX55" s="18"/>
      <c r="AVY55" s="54">
        <v>505</v>
      </c>
      <c r="AVZ55" s="54"/>
      <c r="AWA55" s="18"/>
      <c r="AWB55" s="54">
        <v>510</v>
      </c>
      <c r="AWC55" s="54"/>
      <c r="AWD55" s="18"/>
      <c r="AWE55" s="54">
        <v>507</v>
      </c>
      <c r="AWF55" s="54"/>
      <c r="AWG55" s="18"/>
      <c r="AWH55" s="54">
        <v>503</v>
      </c>
      <c r="AWI55" s="54"/>
      <c r="AWJ55" s="54"/>
      <c r="AWK55" s="54"/>
      <c r="AWL55" s="16"/>
      <c r="AWM55" s="54"/>
      <c r="AWN55" s="54"/>
      <c r="AWO55" s="54"/>
      <c r="AWP55" s="54"/>
      <c r="AWQ55" s="54"/>
      <c r="AWR55" s="54"/>
      <c r="AWS55" s="16"/>
      <c r="AWT55" s="54"/>
      <c r="AWU55" s="54"/>
      <c r="AWV55" s="54"/>
      <c r="AWW55" s="54"/>
      <c r="AWX55" s="54"/>
      <c r="AWY55" s="54"/>
      <c r="AWZ55" s="16"/>
      <c r="AXA55" s="54"/>
      <c r="AXB55" s="54"/>
      <c r="AXC55" s="54"/>
      <c r="AXD55" s="54"/>
      <c r="AXE55" s="54"/>
      <c r="AXF55" s="54"/>
      <c r="AXG55" s="16"/>
      <c r="AXH55" s="54"/>
      <c r="AXI55" s="54"/>
      <c r="AXJ55" s="54"/>
      <c r="AXK55" s="54"/>
      <c r="AXL55" s="54"/>
      <c r="AXM55" s="54"/>
      <c r="AXN55" s="16"/>
      <c r="AXO55" s="54"/>
      <c r="AXP55" s="54"/>
      <c r="AXQ55" s="54"/>
      <c r="AXR55" s="54"/>
      <c r="AXS55" s="54"/>
      <c r="AXT55" s="54"/>
      <c r="AXU55" s="16"/>
      <c r="AXV55" s="54"/>
      <c r="AXW55" s="54"/>
      <c r="AXX55" s="54"/>
      <c r="AXY55" s="54"/>
      <c r="AXZ55" s="54"/>
      <c r="AYA55" s="54"/>
      <c r="AYB55" s="16"/>
      <c r="AYC55" s="54"/>
      <c r="AYD55" s="54"/>
      <c r="AYE55" s="54"/>
      <c r="AYF55" s="54"/>
      <c r="AYG55" s="54"/>
      <c r="AYH55" s="54"/>
      <c r="AYI55" s="16"/>
      <c r="AYJ55" s="54"/>
      <c r="AYK55" s="54"/>
      <c r="AYL55" s="54"/>
      <c r="AYM55" s="54"/>
      <c r="AYN55" s="54"/>
      <c r="AYO55" s="54"/>
      <c r="AYP55" s="16"/>
      <c r="AYQ55" s="54"/>
      <c r="AYR55" s="54"/>
      <c r="AYS55" s="54"/>
      <c r="AYT55" s="54"/>
      <c r="AYU55" s="54"/>
      <c r="AYV55" s="54"/>
      <c r="AYW55" s="16"/>
      <c r="AYX55" s="54"/>
      <c r="AYY55" s="54"/>
      <c r="AYZ55" s="54"/>
      <c r="AZA55" s="54"/>
      <c r="AZB55" s="54"/>
      <c r="AZC55" s="54"/>
      <c r="AZD55" s="16"/>
      <c r="AZE55" s="54"/>
      <c r="AZF55" s="54"/>
      <c r="AZG55" s="54"/>
      <c r="AZH55" s="54"/>
      <c r="AZI55" s="54"/>
      <c r="AZJ55" s="54"/>
      <c r="AZK55" s="16"/>
      <c r="AZL55" s="54"/>
      <c r="AZM55" s="54"/>
      <c r="AZN55" s="54"/>
      <c r="AZO55" s="54"/>
      <c r="AZP55" s="54"/>
      <c r="AZQ55" s="54"/>
      <c r="AZR55" s="16"/>
      <c r="AZS55" s="54"/>
      <c r="AZT55" s="54"/>
      <c r="AZU55" s="54"/>
      <c r="AZV55" s="54"/>
      <c r="AZW55" s="54"/>
      <c r="AZX55" s="54"/>
      <c r="AZY55" s="16"/>
      <c r="AZZ55" s="54"/>
      <c r="BAA55" s="54"/>
      <c r="BAB55" s="54"/>
      <c r="BAC55" s="54"/>
      <c r="BAD55" s="54"/>
      <c r="BAE55" s="54"/>
      <c r="BAF55" s="16"/>
      <c r="BAG55" s="54"/>
      <c r="BAH55" s="54"/>
      <c r="BAI55" s="54"/>
      <c r="BAJ55" s="54"/>
      <c r="BAK55" s="54"/>
      <c r="BAL55" s="54"/>
      <c r="BAM55" s="16"/>
      <c r="BAN55" s="54"/>
      <c r="BAO55" s="54"/>
      <c r="BAP55" s="54"/>
      <c r="BAQ55" s="54"/>
      <c r="BAR55" s="54"/>
      <c r="BAS55" s="54"/>
      <c r="BAT55" s="16"/>
    </row>
    <row r="56" spans="1:1398">
      <c r="A56" t="s">
        <v>911</v>
      </c>
      <c r="B56" t="s">
        <v>913</v>
      </c>
      <c r="D56" s="10" t="s">
        <v>12</v>
      </c>
      <c r="E56" s="54"/>
      <c r="F56" s="18"/>
      <c r="G56" s="54">
        <v>131</v>
      </c>
      <c r="H56" s="54"/>
      <c r="I56" s="16"/>
      <c r="J56" s="18"/>
      <c r="K56" s="54">
        <v>134</v>
      </c>
      <c r="L56" s="54"/>
      <c r="M56" s="18"/>
      <c r="N56" s="54">
        <v>141</v>
      </c>
      <c r="O56" s="54"/>
      <c r="P56" s="18"/>
      <c r="Q56" s="54">
        <v>147</v>
      </c>
      <c r="R56" s="54"/>
      <c r="S56" s="18"/>
      <c r="T56" s="54">
        <v>147</v>
      </c>
      <c r="U56" s="54"/>
      <c r="V56" s="18"/>
      <c r="W56" s="54">
        <v>146</v>
      </c>
      <c r="X56" s="54"/>
      <c r="Y56" s="18"/>
      <c r="Z56" s="54">
        <v>141</v>
      </c>
      <c r="AA56" s="54"/>
      <c r="AB56" s="16"/>
      <c r="AC56" s="18"/>
      <c r="AD56" s="54">
        <v>130</v>
      </c>
      <c r="AE56" s="54"/>
      <c r="AF56" s="18"/>
      <c r="AG56" s="54">
        <v>129</v>
      </c>
      <c r="AH56" s="54"/>
      <c r="AI56" s="18"/>
      <c r="AJ56" s="54">
        <v>134</v>
      </c>
      <c r="AK56" s="54"/>
      <c r="AL56" s="18"/>
      <c r="AM56" s="54">
        <v>130</v>
      </c>
      <c r="AN56" s="54"/>
      <c r="AO56" s="18"/>
      <c r="AP56" s="54">
        <v>133</v>
      </c>
      <c r="AQ56" s="54"/>
      <c r="AR56" s="18"/>
      <c r="AS56" s="54">
        <v>137</v>
      </c>
      <c r="AT56" s="54"/>
      <c r="AU56" s="16"/>
      <c r="AV56" s="18"/>
      <c r="AW56" s="54">
        <v>141</v>
      </c>
      <c r="AX56" s="54"/>
      <c r="AY56" s="18"/>
      <c r="AZ56" s="54">
        <v>151</v>
      </c>
      <c r="BA56" s="54"/>
      <c r="BB56" s="18"/>
      <c r="BC56" s="54">
        <v>144</v>
      </c>
      <c r="BD56" s="54"/>
      <c r="BE56" s="18"/>
      <c r="BF56" s="54">
        <v>143</v>
      </c>
      <c r="BG56" s="54"/>
      <c r="BH56" s="18"/>
      <c r="BI56" s="54">
        <v>157</v>
      </c>
      <c r="BJ56" s="54"/>
      <c r="BK56" s="18"/>
      <c r="BL56" s="54">
        <v>155</v>
      </c>
      <c r="BM56" s="54"/>
      <c r="BN56" s="16"/>
      <c r="BO56" s="18"/>
      <c r="BP56" s="54">
        <v>156</v>
      </c>
      <c r="BQ56" s="54"/>
      <c r="BR56" s="18"/>
      <c r="BS56" s="54">
        <v>152</v>
      </c>
      <c r="BT56" s="54"/>
      <c r="BU56" s="18"/>
      <c r="BV56" s="54">
        <v>150</v>
      </c>
      <c r="BW56" s="54"/>
      <c r="BX56" s="18"/>
      <c r="BY56" s="54">
        <v>149</v>
      </c>
      <c r="BZ56" s="54"/>
      <c r="CA56" s="18"/>
      <c r="CB56" s="54">
        <v>144</v>
      </c>
      <c r="CC56" s="54"/>
      <c r="CD56" s="18"/>
      <c r="CE56" s="54">
        <v>141</v>
      </c>
      <c r="CF56" s="54"/>
      <c r="CG56" s="16"/>
      <c r="CH56" s="16"/>
      <c r="CI56" s="18"/>
      <c r="CJ56" s="54">
        <v>129</v>
      </c>
      <c r="CK56" s="54"/>
      <c r="CL56" s="16"/>
      <c r="CM56" s="18"/>
      <c r="CN56" s="54">
        <v>137</v>
      </c>
      <c r="CO56" s="54"/>
      <c r="CP56" s="18"/>
      <c r="CQ56" s="54">
        <v>139</v>
      </c>
      <c r="CR56" s="54"/>
      <c r="CS56" s="18"/>
      <c r="CT56" s="54">
        <v>133</v>
      </c>
      <c r="CU56" s="54"/>
      <c r="CV56" s="16"/>
      <c r="CW56" s="18"/>
      <c r="CX56" s="54">
        <v>141</v>
      </c>
      <c r="CY56" s="54"/>
      <c r="CZ56" s="18"/>
      <c r="DA56" s="54">
        <v>147</v>
      </c>
      <c r="DB56" s="54"/>
      <c r="DC56" s="18"/>
      <c r="DD56" s="54">
        <v>144</v>
      </c>
      <c r="DE56" s="54"/>
      <c r="DF56" s="18"/>
      <c r="DG56" s="54">
        <v>136</v>
      </c>
      <c r="DH56" s="54"/>
      <c r="DI56" s="18"/>
      <c r="DJ56" s="54">
        <v>137</v>
      </c>
      <c r="DK56" s="54"/>
      <c r="DL56" s="16"/>
      <c r="DM56" s="16"/>
      <c r="DN56" s="18"/>
      <c r="DO56" s="54">
        <v>133</v>
      </c>
      <c r="DP56" s="54"/>
      <c r="DQ56" s="18"/>
      <c r="DR56" s="54">
        <v>144</v>
      </c>
      <c r="DS56" s="54"/>
      <c r="DT56" s="18"/>
      <c r="DU56" s="54">
        <v>144</v>
      </c>
      <c r="DV56" s="54"/>
      <c r="DW56" s="18"/>
      <c r="DX56" s="54">
        <v>145</v>
      </c>
      <c r="DY56" s="54"/>
      <c r="DZ56" s="18"/>
      <c r="EA56" s="54">
        <v>149</v>
      </c>
      <c r="EB56" s="54"/>
      <c r="EC56" s="18"/>
      <c r="ED56" s="54">
        <v>151</v>
      </c>
      <c r="EE56" s="54"/>
      <c r="EF56" s="16"/>
      <c r="EG56" s="18"/>
      <c r="EH56" s="54">
        <v>141</v>
      </c>
      <c r="EI56" s="54"/>
      <c r="EJ56" s="18"/>
      <c r="EK56" s="54">
        <v>144</v>
      </c>
      <c r="EL56" s="54"/>
      <c r="EM56" s="18"/>
      <c r="EN56" s="54">
        <v>145</v>
      </c>
      <c r="EO56" s="54"/>
      <c r="EP56" s="18"/>
      <c r="EQ56" s="54">
        <v>148</v>
      </c>
      <c r="ER56" s="54"/>
      <c r="ES56" s="18"/>
      <c r="ET56" s="54">
        <v>141</v>
      </c>
      <c r="EU56" s="54"/>
      <c r="EV56" s="18"/>
      <c r="EW56" s="54">
        <v>134</v>
      </c>
      <c r="EX56" s="54"/>
      <c r="EY56" s="18"/>
      <c r="EZ56" s="54">
        <v>124</v>
      </c>
      <c r="FA56" s="54"/>
      <c r="FB56" s="18"/>
      <c r="FC56" s="54">
        <v>128</v>
      </c>
      <c r="FD56" s="54"/>
      <c r="FE56" s="18"/>
      <c r="FF56" s="54">
        <v>129</v>
      </c>
      <c r="FG56" s="54"/>
      <c r="FH56" s="18"/>
      <c r="FI56" s="54">
        <v>115</v>
      </c>
      <c r="FJ56" s="54"/>
      <c r="FK56" s="16"/>
      <c r="FL56" s="16"/>
      <c r="FM56" s="16"/>
      <c r="FN56" s="16"/>
      <c r="FO56" s="18"/>
      <c r="FP56" s="54">
        <v>100</v>
      </c>
      <c r="FQ56" s="54"/>
      <c r="FR56" s="18"/>
      <c r="FS56" s="54">
        <v>89</v>
      </c>
      <c r="FT56" s="54"/>
      <c r="FU56" s="18"/>
      <c r="FV56" s="54">
        <v>0</v>
      </c>
      <c r="FW56" s="54"/>
      <c r="FX56" s="16"/>
      <c r="FY56" s="18"/>
      <c r="FZ56" s="54"/>
      <c r="GA56" s="54"/>
      <c r="GB56" s="18"/>
      <c r="GC56" s="54"/>
      <c r="GD56" s="54"/>
      <c r="GE56" s="16"/>
      <c r="GF56" s="18"/>
      <c r="GG56" s="54"/>
      <c r="GH56" s="54"/>
      <c r="GI56" s="18"/>
      <c r="GJ56" s="54"/>
      <c r="GK56" s="54"/>
      <c r="GL56" s="18"/>
      <c r="GM56" s="54"/>
      <c r="GN56" s="54"/>
      <c r="GO56" s="18"/>
      <c r="GP56" s="54"/>
      <c r="GQ56" s="54"/>
      <c r="GR56" s="18"/>
      <c r="GS56" s="54"/>
      <c r="GT56" s="54"/>
      <c r="GU56" s="18"/>
      <c r="GV56" s="54"/>
      <c r="GW56" s="54"/>
      <c r="GX56" s="16"/>
      <c r="GY56" s="18"/>
      <c r="GZ56" s="54"/>
      <c r="HA56" s="54"/>
      <c r="HB56" s="18"/>
      <c r="HC56" s="54"/>
      <c r="HD56" s="54"/>
      <c r="HE56" s="18"/>
      <c r="HF56" s="54"/>
      <c r="HG56" s="54"/>
      <c r="HH56" s="18"/>
      <c r="HI56" s="54"/>
      <c r="HJ56" s="54"/>
      <c r="HK56" s="18"/>
      <c r="HL56" s="54"/>
      <c r="HM56" s="54"/>
      <c r="HN56" s="18"/>
      <c r="HO56" s="54"/>
      <c r="HP56" s="54"/>
      <c r="HQ56" s="16"/>
      <c r="HR56" s="18"/>
      <c r="HS56" s="54">
        <v>11</v>
      </c>
      <c r="HT56" s="54"/>
      <c r="HU56" s="18"/>
      <c r="HV56" s="54">
        <v>28</v>
      </c>
      <c r="HW56" s="54"/>
      <c r="HX56" s="18"/>
      <c r="HY56" s="54">
        <v>28</v>
      </c>
      <c r="HZ56" s="54"/>
      <c r="IA56" s="18"/>
      <c r="IB56" s="54">
        <v>29</v>
      </c>
      <c r="IC56" s="54"/>
      <c r="ID56" s="18"/>
      <c r="IE56" s="54">
        <v>36</v>
      </c>
      <c r="IF56" s="54"/>
      <c r="IG56" s="18"/>
      <c r="IH56" s="54">
        <v>36</v>
      </c>
      <c r="II56" s="54"/>
      <c r="IJ56" s="16"/>
      <c r="IK56" s="18"/>
      <c r="IL56" s="54">
        <v>37</v>
      </c>
      <c r="IM56" s="54"/>
      <c r="IN56" s="18"/>
      <c r="IO56" s="54">
        <v>36</v>
      </c>
      <c r="IP56" s="54"/>
      <c r="IQ56" s="18"/>
      <c r="IR56" s="54">
        <v>40</v>
      </c>
      <c r="IS56" s="54"/>
      <c r="IT56" s="18"/>
      <c r="IU56" s="54">
        <v>43</v>
      </c>
      <c r="IV56" s="54"/>
      <c r="IW56" s="18"/>
      <c r="IX56" s="54">
        <v>45</v>
      </c>
      <c r="IY56" s="54"/>
      <c r="IZ56" s="18"/>
      <c r="JA56" s="54">
        <v>43</v>
      </c>
      <c r="JB56" s="54"/>
      <c r="JC56" s="16"/>
      <c r="JD56" s="18"/>
      <c r="JE56" s="54">
        <v>51</v>
      </c>
      <c r="JF56" s="54"/>
      <c r="JG56" s="18"/>
      <c r="JH56" s="54">
        <v>48</v>
      </c>
      <c r="JI56" s="54"/>
      <c r="JJ56" s="18"/>
      <c r="JK56" s="54">
        <v>53</v>
      </c>
      <c r="JL56" s="54"/>
      <c r="JM56" s="18"/>
      <c r="JN56" s="54">
        <v>54</v>
      </c>
      <c r="JO56" s="54"/>
      <c r="JP56" s="18"/>
      <c r="JQ56" s="54">
        <v>60</v>
      </c>
      <c r="JR56" s="54"/>
      <c r="JS56" s="18"/>
      <c r="JT56" s="54">
        <v>59</v>
      </c>
      <c r="JU56" s="54"/>
      <c r="JV56" s="16"/>
      <c r="JW56" s="18"/>
      <c r="JX56" s="54">
        <v>64</v>
      </c>
      <c r="JY56" s="54"/>
      <c r="JZ56" s="18"/>
      <c r="KA56" s="54">
        <v>62</v>
      </c>
      <c r="KB56" s="54"/>
      <c r="KC56" s="18"/>
      <c r="KD56" s="54">
        <v>72</v>
      </c>
      <c r="KE56" s="54"/>
      <c r="KF56" s="18"/>
      <c r="KG56" s="54">
        <v>76</v>
      </c>
      <c r="KH56" s="54"/>
      <c r="KI56" s="18"/>
      <c r="KJ56" s="54">
        <v>76</v>
      </c>
      <c r="KK56" s="54"/>
      <c r="KL56" s="18"/>
      <c r="KM56" s="54">
        <v>74</v>
      </c>
      <c r="KN56" s="54"/>
      <c r="KO56" s="16"/>
      <c r="KP56" s="18"/>
      <c r="KQ56" s="54">
        <v>73</v>
      </c>
      <c r="KR56" s="54"/>
      <c r="KS56" s="18"/>
      <c r="KT56" s="54">
        <v>74</v>
      </c>
      <c r="KU56" s="54"/>
      <c r="KV56" s="18"/>
      <c r="KW56" s="54">
        <v>80</v>
      </c>
      <c r="KX56" s="54"/>
      <c r="KY56" s="18"/>
      <c r="KZ56" s="54">
        <v>78</v>
      </c>
      <c r="LA56" s="54"/>
      <c r="LB56" s="18"/>
      <c r="LC56" s="54">
        <v>76</v>
      </c>
      <c r="LD56" s="54"/>
      <c r="LE56" s="18"/>
      <c r="LF56" s="54">
        <v>78</v>
      </c>
      <c r="LG56" s="54"/>
      <c r="LH56" s="18"/>
      <c r="LI56" s="54">
        <v>80</v>
      </c>
      <c r="LJ56" s="54"/>
      <c r="LK56" s="18"/>
      <c r="LL56" s="54">
        <v>72</v>
      </c>
      <c r="LM56" s="54"/>
      <c r="LN56" s="16"/>
      <c r="LO56" s="16"/>
      <c r="LP56" s="16"/>
      <c r="LQ56" s="16"/>
      <c r="LR56" s="16"/>
      <c r="LS56" s="16"/>
      <c r="LT56" s="18"/>
      <c r="LU56" s="54">
        <v>69</v>
      </c>
      <c r="LV56" s="54"/>
      <c r="LW56" s="18"/>
      <c r="LX56" s="54">
        <v>61</v>
      </c>
      <c r="LY56" s="54"/>
      <c r="LZ56" s="18"/>
      <c r="MA56" s="54">
        <v>58</v>
      </c>
      <c r="MB56" s="54"/>
      <c r="MC56" s="18"/>
      <c r="MD56" s="54">
        <v>61</v>
      </c>
      <c r="ME56" s="54"/>
      <c r="MF56" s="18"/>
      <c r="MG56" s="54">
        <v>64</v>
      </c>
      <c r="MH56" s="54"/>
      <c r="MI56" s="18"/>
      <c r="MJ56" s="54">
        <v>64</v>
      </c>
      <c r="MK56" s="54"/>
      <c r="ML56" s="16"/>
      <c r="MM56" s="18"/>
      <c r="MN56" s="54">
        <v>68</v>
      </c>
      <c r="MO56" s="54"/>
      <c r="MP56" s="18"/>
      <c r="MQ56" s="54">
        <v>69</v>
      </c>
      <c r="MR56" s="54"/>
      <c r="MS56" s="18"/>
      <c r="MT56" s="54">
        <v>70</v>
      </c>
      <c r="MU56" s="54"/>
      <c r="MV56" s="18"/>
      <c r="MW56" s="54"/>
      <c r="MX56" s="54"/>
      <c r="MY56" s="18"/>
      <c r="MZ56" s="54">
        <v>68</v>
      </c>
      <c r="NA56" s="54"/>
      <c r="NB56" s="18"/>
      <c r="NC56" s="54">
        <v>66</v>
      </c>
      <c r="ND56" s="54"/>
      <c r="NE56" s="16"/>
      <c r="NF56" s="18"/>
      <c r="NG56" s="54">
        <v>69</v>
      </c>
      <c r="NH56" s="54"/>
      <c r="NI56" s="18"/>
      <c r="NJ56" s="54">
        <v>71</v>
      </c>
      <c r="NK56" s="54"/>
      <c r="NL56" s="18"/>
      <c r="NM56" s="54">
        <v>76</v>
      </c>
      <c r="NN56" s="54"/>
      <c r="NO56" s="18"/>
      <c r="NP56" s="54">
        <v>80</v>
      </c>
      <c r="NQ56" s="54"/>
      <c r="NR56" s="18"/>
      <c r="NS56" s="54">
        <v>78</v>
      </c>
      <c r="NT56" s="54"/>
      <c r="NU56" s="18"/>
      <c r="NV56" s="54">
        <v>79</v>
      </c>
      <c r="NW56" s="54"/>
      <c r="NX56" s="16"/>
      <c r="NY56" s="18"/>
      <c r="NZ56" s="54">
        <v>79</v>
      </c>
      <c r="OA56" s="54"/>
      <c r="OB56" s="18"/>
      <c r="OC56" s="54">
        <v>77</v>
      </c>
      <c r="OD56" s="54"/>
      <c r="OE56" s="18"/>
      <c r="OF56" s="54">
        <v>80</v>
      </c>
      <c r="OG56" s="54"/>
      <c r="OH56" s="18"/>
      <c r="OI56" s="54">
        <v>76</v>
      </c>
      <c r="OJ56" s="54"/>
      <c r="OK56" s="18"/>
      <c r="OL56" s="54">
        <v>71</v>
      </c>
      <c r="OM56" s="54"/>
      <c r="ON56" s="18"/>
      <c r="OO56" s="54">
        <v>71</v>
      </c>
      <c r="OP56" s="54"/>
      <c r="OQ56" s="16"/>
      <c r="OR56" s="18"/>
      <c r="OS56" s="54">
        <v>66</v>
      </c>
      <c r="OT56" s="54"/>
      <c r="OU56" s="18"/>
      <c r="OV56" s="54">
        <v>73</v>
      </c>
      <c r="OW56" s="54"/>
      <c r="OX56" s="18"/>
      <c r="OY56" s="54">
        <v>71</v>
      </c>
      <c r="OZ56" s="54"/>
      <c r="PA56" s="18"/>
      <c r="PB56" s="54">
        <v>68</v>
      </c>
      <c r="PC56" s="54"/>
      <c r="PD56" s="18"/>
      <c r="PE56" s="54">
        <v>75</v>
      </c>
      <c r="PF56" s="54"/>
      <c r="PG56" s="18"/>
      <c r="PH56" s="54">
        <v>73</v>
      </c>
      <c r="PI56" s="54"/>
      <c r="PJ56" s="16"/>
      <c r="PK56" s="18"/>
      <c r="PL56" s="54">
        <v>66</v>
      </c>
      <c r="PM56" s="54"/>
      <c r="PN56" s="18"/>
      <c r="PO56" s="54">
        <v>64</v>
      </c>
      <c r="PP56" s="54"/>
      <c r="PQ56" s="18"/>
      <c r="PR56" s="54">
        <v>66</v>
      </c>
      <c r="PS56" s="54"/>
      <c r="PT56" s="18"/>
      <c r="PU56" s="54">
        <v>65</v>
      </c>
      <c r="PV56" s="54"/>
      <c r="PW56" s="18"/>
      <c r="PX56" s="54">
        <v>63</v>
      </c>
      <c r="PY56" s="54"/>
      <c r="PZ56" s="18"/>
      <c r="QA56" s="54">
        <v>58</v>
      </c>
      <c r="QB56" s="54"/>
      <c r="QC56" s="16"/>
      <c r="QD56" s="18"/>
      <c r="QE56" s="54">
        <v>60</v>
      </c>
      <c r="QF56" s="54"/>
      <c r="QG56" s="18"/>
      <c r="QH56" s="54">
        <v>61</v>
      </c>
      <c r="QI56" s="54"/>
      <c r="QJ56" s="18"/>
      <c r="QK56" s="54">
        <v>63</v>
      </c>
      <c r="QL56" s="54"/>
      <c r="QM56" s="18"/>
      <c r="QN56" s="54">
        <v>59</v>
      </c>
      <c r="QO56" s="54"/>
      <c r="QP56" s="18"/>
      <c r="QQ56" s="54">
        <v>51</v>
      </c>
      <c r="QR56" s="54"/>
      <c r="QS56" s="18"/>
      <c r="QT56" s="54">
        <v>49</v>
      </c>
      <c r="QU56" s="54"/>
      <c r="QV56" s="16"/>
      <c r="QW56" s="18"/>
      <c r="QX56" s="54">
        <v>47</v>
      </c>
      <c r="QY56" s="54"/>
      <c r="QZ56" s="18"/>
      <c r="RA56" s="54">
        <v>55</v>
      </c>
      <c r="RB56" s="54"/>
      <c r="RC56" s="16"/>
      <c r="RD56" s="18"/>
      <c r="RE56" s="54">
        <v>53</v>
      </c>
      <c r="RF56" s="54"/>
      <c r="RG56" s="18"/>
      <c r="RH56" s="54">
        <v>54</v>
      </c>
      <c r="RI56" s="54"/>
      <c r="RJ56" s="18"/>
      <c r="RK56" s="54">
        <v>52</v>
      </c>
      <c r="RL56" s="54"/>
      <c r="RM56" s="16"/>
      <c r="RN56" s="18"/>
      <c r="RO56" s="54">
        <v>55</v>
      </c>
      <c r="RP56" s="54"/>
      <c r="RQ56" s="18"/>
      <c r="RR56" s="54">
        <v>54</v>
      </c>
      <c r="RS56" s="54"/>
      <c r="RT56" s="18"/>
      <c r="RU56" s="54">
        <v>53</v>
      </c>
      <c r="RV56" s="54"/>
      <c r="RW56" s="18"/>
      <c r="RX56" s="54">
        <v>51</v>
      </c>
      <c r="RY56" s="54"/>
      <c r="RZ56" s="18"/>
      <c r="SA56" s="54">
        <v>51</v>
      </c>
      <c r="SB56" s="54"/>
      <c r="SC56" s="18"/>
      <c r="SD56" s="54">
        <v>53</v>
      </c>
      <c r="SE56" s="54"/>
      <c r="SF56" s="18"/>
      <c r="SG56" s="54">
        <v>52</v>
      </c>
      <c r="SH56" s="54"/>
      <c r="SI56" s="18"/>
      <c r="SJ56" s="54">
        <v>54</v>
      </c>
      <c r="SK56" s="54"/>
      <c r="SL56" s="18"/>
      <c r="SM56" s="54">
        <v>54</v>
      </c>
      <c r="SN56" s="54"/>
      <c r="SO56" s="18"/>
      <c r="SP56" s="54">
        <v>50</v>
      </c>
      <c r="SQ56" s="54"/>
      <c r="SR56" s="16"/>
      <c r="SS56" s="16"/>
      <c r="ST56" s="18"/>
      <c r="SU56" s="54">
        <v>0</v>
      </c>
      <c r="SV56" s="54"/>
      <c r="SW56" s="18"/>
      <c r="SX56" s="54"/>
      <c r="SY56" s="54"/>
      <c r="SZ56" s="18"/>
      <c r="TA56" s="54"/>
      <c r="TB56" s="54"/>
      <c r="TC56" s="18"/>
      <c r="TD56" s="54"/>
      <c r="TE56" s="54"/>
      <c r="TF56" s="18"/>
      <c r="TG56" s="54"/>
      <c r="TH56" s="54"/>
      <c r="TI56" s="18"/>
      <c r="TJ56" s="54">
        <v>13</v>
      </c>
      <c r="TK56" s="54"/>
      <c r="TL56" s="18"/>
      <c r="TM56" s="54">
        <v>14</v>
      </c>
      <c r="TN56" s="54"/>
      <c r="TO56" s="18"/>
      <c r="TP56" s="54">
        <v>13</v>
      </c>
      <c r="TQ56" s="54"/>
      <c r="TR56" s="16"/>
      <c r="TS56" s="18"/>
      <c r="TT56" s="54">
        <v>13</v>
      </c>
      <c r="TU56" s="54"/>
      <c r="TV56" s="18"/>
      <c r="TW56" s="54">
        <v>17</v>
      </c>
      <c r="TX56" s="54"/>
      <c r="TY56" s="18"/>
      <c r="TZ56" s="54">
        <v>18</v>
      </c>
      <c r="UA56" s="54"/>
      <c r="UB56" s="18"/>
      <c r="UC56" s="54">
        <v>24</v>
      </c>
      <c r="UD56" s="54"/>
      <c r="UE56" s="18"/>
      <c r="UF56" s="54">
        <v>26</v>
      </c>
      <c r="UG56" s="54"/>
      <c r="UH56" s="18"/>
      <c r="UI56" s="54">
        <v>25</v>
      </c>
      <c r="UJ56" s="54"/>
      <c r="UK56" s="16"/>
      <c r="UL56" s="16"/>
      <c r="UM56" s="18"/>
      <c r="UN56" s="54">
        <v>26</v>
      </c>
      <c r="UO56" s="54"/>
      <c r="UP56" s="18"/>
      <c r="UQ56" s="54">
        <v>32</v>
      </c>
      <c r="UR56" s="54"/>
      <c r="US56" s="18"/>
      <c r="UT56" s="54">
        <v>34</v>
      </c>
      <c r="UU56" s="54"/>
      <c r="UV56" s="18"/>
      <c r="UW56" s="54">
        <v>33</v>
      </c>
      <c r="UX56" s="54"/>
      <c r="UY56" s="18"/>
      <c r="UZ56" s="54">
        <v>32</v>
      </c>
      <c r="VA56" s="54"/>
      <c r="VB56" s="16"/>
      <c r="VC56" s="18"/>
      <c r="VD56" s="54">
        <v>33</v>
      </c>
      <c r="VE56" s="54"/>
      <c r="VF56" s="18"/>
      <c r="VG56" s="54">
        <v>36</v>
      </c>
      <c r="VH56" s="54"/>
      <c r="VI56" s="18"/>
      <c r="VJ56" s="54">
        <v>37</v>
      </c>
      <c r="VK56" s="54"/>
      <c r="VL56" s="18"/>
      <c r="VM56" s="54">
        <v>37</v>
      </c>
      <c r="VN56" s="54"/>
      <c r="VO56" s="18"/>
      <c r="VP56" s="54">
        <v>36</v>
      </c>
      <c r="VQ56" s="54"/>
      <c r="VR56" s="18"/>
      <c r="VS56" s="54">
        <v>37</v>
      </c>
      <c r="VT56" s="54"/>
      <c r="VU56" s="16"/>
      <c r="VV56" s="16"/>
      <c r="VW56" s="18"/>
      <c r="VX56" s="54">
        <v>35</v>
      </c>
      <c r="VY56" s="54"/>
      <c r="VZ56" s="18"/>
      <c r="WA56" s="54">
        <v>31</v>
      </c>
      <c r="WB56" s="54"/>
      <c r="WC56" s="18"/>
      <c r="WD56" s="54">
        <v>27</v>
      </c>
      <c r="WE56" s="54"/>
      <c r="WF56" s="18"/>
      <c r="WG56" s="54">
        <v>10</v>
      </c>
      <c r="WH56" s="54"/>
      <c r="WI56" s="18"/>
      <c r="WJ56" s="54">
        <v>8</v>
      </c>
      <c r="WK56" s="54"/>
      <c r="WL56" s="18"/>
      <c r="WM56" s="54">
        <v>8</v>
      </c>
      <c r="WN56" s="54"/>
      <c r="WO56" s="18"/>
      <c r="WP56" s="54">
        <v>8</v>
      </c>
      <c r="WQ56" s="54"/>
      <c r="WR56" s="18"/>
      <c r="WS56" s="54">
        <v>8</v>
      </c>
      <c r="WT56" s="54"/>
      <c r="WU56" s="18"/>
      <c r="WV56" s="54">
        <v>8</v>
      </c>
      <c r="WW56" s="54"/>
      <c r="WX56" s="18"/>
      <c r="WY56" s="54">
        <v>8</v>
      </c>
      <c r="WZ56" s="54"/>
      <c r="XA56" s="18"/>
      <c r="XB56" s="54">
        <v>9</v>
      </c>
      <c r="XC56" s="54"/>
      <c r="XD56" s="18"/>
      <c r="XE56" s="54">
        <v>9</v>
      </c>
      <c r="XF56" s="54"/>
      <c r="XG56" s="16"/>
      <c r="XH56" s="18"/>
      <c r="XI56" s="54">
        <v>10</v>
      </c>
      <c r="XJ56" s="54"/>
      <c r="XK56" s="18"/>
      <c r="XL56" s="54">
        <v>9</v>
      </c>
      <c r="XM56" s="54"/>
      <c r="XN56" s="18"/>
      <c r="XO56" s="54">
        <v>0</v>
      </c>
      <c r="XP56" s="54"/>
      <c r="XQ56" s="18"/>
      <c r="XR56" s="54"/>
      <c r="XS56" s="54"/>
      <c r="XT56" s="18"/>
      <c r="XU56" s="54"/>
      <c r="XV56" s="54"/>
      <c r="XW56" s="18"/>
      <c r="XX56" s="54"/>
      <c r="XY56" s="54"/>
      <c r="XZ56" s="18"/>
      <c r="YA56" s="54"/>
      <c r="YB56" s="54"/>
      <c r="YC56" s="18"/>
      <c r="YD56" s="54"/>
      <c r="YE56" s="54"/>
      <c r="YF56" s="18"/>
      <c r="YG56" s="54"/>
      <c r="YH56" s="54"/>
      <c r="YI56" s="18"/>
      <c r="YJ56" s="54"/>
      <c r="YK56" s="54"/>
      <c r="YL56" s="18"/>
      <c r="YM56" s="54"/>
      <c r="YN56" s="54"/>
      <c r="YO56" s="18"/>
      <c r="YP56" s="54"/>
      <c r="YQ56" s="54"/>
      <c r="YR56" s="18"/>
      <c r="YS56" s="54"/>
      <c r="YT56" s="54"/>
      <c r="YU56" s="16"/>
      <c r="YV56" s="18"/>
      <c r="YW56" s="54"/>
      <c r="YX56" s="54"/>
      <c r="YY56" s="18"/>
      <c r="YZ56" s="54"/>
      <c r="ZA56" s="54"/>
      <c r="ZB56" s="18"/>
      <c r="ZC56" s="54"/>
      <c r="ZD56" s="54"/>
      <c r="ZE56" s="18"/>
      <c r="ZF56" s="54"/>
      <c r="ZG56" s="54"/>
      <c r="ZH56" s="18"/>
      <c r="ZI56" s="54"/>
      <c r="ZJ56" s="54"/>
      <c r="ZK56" s="18"/>
      <c r="ZL56" s="54"/>
      <c r="ZM56" s="54"/>
      <c r="ZN56" s="18"/>
      <c r="ZO56" s="16"/>
      <c r="ZP56" s="54"/>
      <c r="ZQ56" s="18"/>
      <c r="ZR56" s="54"/>
      <c r="ZS56" s="54"/>
      <c r="ZT56" s="18"/>
      <c r="ZU56" s="54"/>
      <c r="ZV56" s="54"/>
      <c r="ZW56" s="18"/>
      <c r="ZX56" s="54"/>
      <c r="ZY56" s="54"/>
      <c r="ZZ56" s="18"/>
      <c r="AAA56" s="54"/>
      <c r="AAB56" s="54"/>
      <c r="AAC56" s="18"/>
      <c r="AAD56" s="54"/>
      <c r="AAE56" s="54"/>
      <c r="AAF56" s="18"/>
      <c r="AAG56" s="54"/>
      <c r="AAH56" s="54"/>
      <c r="AAI56" s="16"/>
      <c r="AAJ56" s="18"/>
      <c r="AAK56" s="54"/>
      <c r="AAL56" s="54"/>
      <c r="AAM56" s="18"/>
      <c r="AAN56" s="54"/>
      <c r="AAO56" s="54"/>
      <c r="AAP56" s="18"/>
      <c r="AAQ56" s="54"/>
      <c r="AAR56" s="54"/>
      <c r="AAS56" s="18"/>
      <c r="AAT56" s="54"/>
      <c r="AAU56" s="54"/>
      <c r="AAV56" s="18"/>
      <c r="AAW56" s="54"/>
      <c r="AAX56" s="54"/>
      <c r="AAY56" s="18"/>
      <c r="AAZ56" s="54"/>
      <c r="ABA56" s="54"/>
      <c r="ABB56" s="16"/>
      <c r="ABC56" s="18"/>
      <c r="ABD56" s="54"/>
      <c r="ABE56" s="54"/>
      <c r="ABF56" s="18"/>
      <c r="ABG56" s="54"/>
      <c r="ABH56" s="54"/>
      <c r="ABI56" s="18"/>
      <c r="ABJ56" s="54"/>
      <c r="ABK56" s="54"/>
      <c r="ABL56" s="18"/>
      <c r="ABM56" s="54"/>
      <c r="ABN56" s="54"/>
      <c r="ABO56" s="18"/>
      <c r="ABP56" s="54"/>
      <c r="ABQ56" s="54"/>
      <c r="ABR56" s="18"/>
      <c r="ABS56" s="54"/>
      <c r="ABT56" s="54"/>
      <c r="ABU56" s="16"/>
      <c r="ABV56" s="18"/>
      <c r="ABW56" s="54"/>
      <c r="ABX56" s="54"/>
      <c r="ABY56" s="18"/>
      <c r="ABZ56" s="54"/>
      <c r="ACA56" s="54"/>
      <c r="ACB56" s="18"/>
      <c r="ACC56" s="54"/>
      <c r="ACD56" s="54"/>
      <c r="ACE56" s="18"/>
      <c r="ACF56" s="54"/>
      <c r="ACG56" s="54"/>
      <c r="ACH56" s="18"/>
      <c r="ACI56" s="54"/>
      <c r="ACJ56" s="54"/>
      <c r="ACK56" s="18"/>
      <c r="ACL56" s="54"/>
      <c r="ACM56" s="54"/>
      <c r="ACN56" s="16"/>
      <c r="ACO56" s="18"/>
      <c r="ACP56" s="54"/>
      <c r="ACQ56" s="54"/>
      <c r="ACR56" s="18"/>
      <c r="ACS56" s="54"/>
      <c r="ACT56" s="54"/>
      <c r="ACU56" s="18"/>
      <c r="ACV56" s="54"/>
      <c r="ACW56" s="54"/>
      <c r="ACX56" s="18"/>
      <c r="ACY56" s="54"/>
      <c r="ACZ56" s="54"/>
      <c r="ADA56" s="18"/>
      <c r="ADB56" s="54"/>
      <c r="ADC56" s="54"/>
      <c r="ADD56" s="18"/>
      <c r="ADE56" s="54"/>
      <c r="ADF56" s="54"/>
      <c r="ADG56" s="16"/>
      <c r="ADH56" s="18"/>
      <c r="ADI56" s="54"/>
      <c r="ADJ56" s="54"/>
      <c r="ADK56" s="18"/>
      <c r="ADL56" s="54"/>
      <c r="ADM56" s="54"/>
      <c r="ADN56" s="18"/>
      <c r="ADO56" s="54"/>
      <c r="ADP56" s="54"/>
      <c r="ADQ56" s="18"/>
      <c r="ADR56" s="54"/>
      <c r="ADS56" s="54"/>
      <c r="ADT56" s="18"/>
      <c r="ADU56" s="54"/>
      <c r="ADV56" s="54"/>
      <c r="ADW56" s="16"/>
      <c r="ADX56" s="16"/>
      <c r="ADY56" s="16"/>
      <c r="ADZ56" s="18"/>
      <c r="AEA56" s="54"/>
      <c r="AEB56" s="54"/>
      <c r="AEC56" s="18"/>
      <c r="AED56" s="54"/>
      <c r="AEE56" s="54"/>
      <c r="AEF56" s="18"/>
      <c r="AEG56" s="54"/>
      <c r="AEH56" s="54"/>
      <c r="AEI56" s="18"/>
      <c r="AEJ56" s="16"/>
      <c r="AEK56" s="54"/>
      <c r="AEL56" s="18"/>
      <c r="AEM56" s="54"/>
      <c r="AEN56" s="54"/>
      <c r="AEO56" s="16"/>
      <c r="AEP56" s="18"/>
      <c r="AEQ56" s="54"/>
      <c r="AER56" s="54"/>
      <c r="AES56" s="18"/>
      <c r="AET56" s="54"/>
      <c r="AEU56" s="54"/>
      <c r="AEV56" s="18"/>
      <c r="AEW56" s="54"/>
      <c r="AEX56" s="54"/>
      <c r="AEY56" s="18"/>
      <c r="AEZ56" s="54"/>
      <c r="AFA56" s="54"/>
      <c r="AFB56" s="18"/>
      <c r="AFC56" s="54"/>
      <c r="AFD56" s="54"/>
      <c r="AFE56" s="18"/>
      <c r="AFF56" s="54"/>
      <c r="AFG56" s="54"/>
      <c r="AFH56" s="16"/>
      <c r="AFI56" s="18"/>
      <c r="AFJ56" s="54"/>
      <c r="AFK56" s="54"/>
      <c r="AFL56" s="18"/>
      <c r="AFM56" s="54"/>
      <c r="AFN56" s="54"/>
      <c r="AFO56" s="18"/>
      <c r="AFP56" s="54"/>
      <c r="AFQ56" s="54"/>
      <c r="AFR56" s="18"/>
      <c r="AFS56" s="54">
        <v>10</v>
      </c>
      <c r="AFT56" s="54"/>
      <c r="AFU56" s="18"/>
      <c r="AFV56" s="54">
        <v>11</v>
      </c>
      <c r="AFW56" s="54"/>
      <c r="AFX56" s="18"/>
      <c r="AFY56" s="54">
        <v>11</v>
      </c>
      <c r="AFZ56" s="54"/>
      <c r="AGA56" s="18"/>
      <c r="AGB56" s="54">
        <v>10</v>
      </c>
      <c r="AGC56" s="54"/>
      <c r="AGD56" s="18"/>
      <c r="AGE56" s="54">
        <v>14</v>
      </c>
      <c r="AGF56" s="54"/>
      <c r="AGG56" s="18"/>
      <c r="AGH56" s="54">
        <v>13</v>
      </c>
      <c r="AGI56" s="54"/>
      <c r="AGJ56" s="18"/>
      <c r="AGK56" s="54">
        <v>18</v>
      </c>
      <c r="AGL56" s="54"/>
      <c r="AGM56" s="18"/>
      <c r="AGN56" s="54">
        <v>16</v>
      </c>
      <c r="AGO56" s="54"/>
      <c r="AGP56" s="18"/>
      <c r="AGQ56" s="54">
        <v>17</v>
      </c>
      <c r="AGR56" s="54"/>
      <c r="AGS56" s="18"/>
      <c r="AGT56" s="54">
        <v>20</v>
      </c>
      <c r="AGU56" s="54"/>
      <c r="AGV56" s="16"/>
      <c r="AGW56" s="18"/>
      <c r="AGX56" s="54">
        <v>24</v>
      </c>
      <c r="AGY56" s="54"/>
      <c r="AGZ56" s="18"/>
      <c r="AHA56" s="54">
        <v>22</v>
      </c>
      <c r="AHB56" s="54"/>
      <c r="AHC56" s="18"/>
      <c r="AHD56" s="54">
        <v>24</v>
      </c>
      <c r="AHE56" s="54"/>
      <c r="AHF56" s="18"/>
      <c r="AHG56" s="54">
        <v>26</v>
      </c>
      <c r="AHH56" s="54"/>
      <c r="AHI56" s="18"/>
      <c r="AHJ56" s="54">
        <v>25</v>
      </c>
      <c r="AHK56" s="54"/>
      <c r="AHL56" s="18"/>
      <c r="AHM56" s="54">
        <v>25</v>
      </c>
      <c r="AHN56" s="54"/>
      <c r="AHO56" s="16"/>
      <c r="AHP56" s="18"/>
      <c r="AHQ56" s="54">
        <v>29</v>
      </c>
      <c r="AHR56" s="54"/>
      <c r="AHS56" s="18"/>
      <c r="AHT56" s="54">
        <v>21</v>
      </c>
      <c r="AHU56" s="54"/>
      <c r="AHV56" s="18"/>
      <c r="AHW56" s="54">
        <v>23</v>
      </c>
      <c r="AHX56" s="54"/>
      <c r="AHY56" s="18"/>
      <c r="AHZ56" s="54">
        <v>14</v>
      </c>
      <c r="AIA56" s="54"/>
      <c r="AIB56" s="18"/>
      <c r="AIC56" s="54">
        <v>8</v>
      </c>
      <c r="AID56" s="54"/>
      <c r="AIE56" s="16"/>
      <c r="AIF56" s="16"/>
      <c r="AIG56" s="18"/>
      <c r="AIH56" s="54">
        <v>13</v>
      </c>
      <c r="AII56" s="54"/>
      <c r="AIJ56" s="18"/>
      <c r="AIK56" s="54">
        <v>11</v>
      </c>
      <c r="AIL56" s="54"/>
      <c r="AIM56" s="18"/>
      <c r="AIN56" s="54">
        <v>11</v>
      </c>
      <c r="AIO56" s="54"/>
      <c r="AIP56" s="18"/>
      <c r="AIQ56" s="54">
        <v>11</v>
      </c>
      <c r="AIR56" s="54"/>
      <c r="AIS56" s="16"/>
      <c r="AIT56" s="18"/>
      <c r="AIU56" s="16">
        <v>14</v>
      </c>
      <c r="AIV56" s="54"/>
      <c r="AIW56" s="18"/>
      <c r="AIX56" s="54">
        <v>20</v>
      </c>
      <c r="AIY56" s="54"/>
      <c r="AIZ56" s="18"/>
      <c r="AJA56" s="54">
        <v>17</v>
      </c>
      <c r="AJB56" s="54"/>
      <c r="AJC56" s="18"/>
      <c r="AJD56" s="54">
        <v>19</v>
      </c>
      <c r="AJE56" s="54"/>
      <c r="AJF56" s="18"/>
      <c r="AJG56" s="54">
        <v>19</v>
      </c>
      <c r="AJH56" s="54"/>
      <c r="AJI56" s="18"/>
      <c r="AJJ56" s="54">
        <v>22</v>
      </c>
      <c r="AJK56" s="54"/>
      <c r="AJL56" s="18"/>
      <c r="AJM56" s="54">
        <v>21</v>
      </c>
      <c r="AJN56" s="54"/>
      <c r="AJO56" s="18"/>
      <c r="AJP56" s="54">
        <v>24</v>
      </c>
      <c r="AJQ56" s="54"/>
      <c r="AJR56" s="16"/>
      <c r="AJS56" s="18"/>
      <c r="AJT56" s="54">
        <v>23</v>
      </c>
      <c r="AJU56" s="54"/>
      <c r="AJV56" s="18"/>
      <c r="AJW56" s="54">
        <v>25</v>
      </c>
      <c r="AJX56" s="54"/>
      <c r="AJY56" s="18"/>
      <c r="AJZ56" s="54">
        <v>26</v>
      </c>
      <c r="AKA56" s="54"/>
      <c r="AKB56" s="18"/>
      <c r="AKC56" s="54">
        <v>35</v>
      </c>
      <c r="AKD56" s="54"/>
      <c r="AKE56" s="18"/>
      <c r="AKF56" s="54">
        <v>33</v>
      </c>
      <c r="AKG56" s="54"/>
      <c r="AKH56" s="18"/>
      <c r="AKI56" s="54">
        <v>34</v>
      </c>
      <c r="AKJ56" s="54"/>
      <c r="AKK56" s="16"/>
      <c r="AKL56" s="18"/>
      <c r="AKM56" s="54">
        <v>33</v>
      </c>
      <c r="AKN56" s="54"/>
      <c r="AKO56" s="18"/>
      <c r="AKP56" s="54">
        <v>37</v>
      </c>
      <c r="AKQ56" s="54"/>
      <c r="AKR56" s="18"/>
      <c r="AKS56" s="54">
        <v>30</v>
      </c>
      <c r="AKT56" s="54"/>
      <c r="AKU56" s="18"/>
      <c r="AKV56" s="54">
        <v>29</v>
      </c>
      <c r="AKW56" s="54"/>
      <c r="AKX56" s="18"/>
      <c r="AKY56" s="54">
        <v>29</v>
      </c>
      <c r="AKZ56" s="54"/>
      <c r="ALA56" s="18"/>
      <c r="ALB56" s="54">
        <v>30</v>
      </c>
      <c r="ALC56" s="54"/>
      <c r="ALD56" s="16"/>
      <c r="ALE56" s="18"/>
      <c r="ALF56" s="54">
        <v>37</v>
      </c>
      <c r="ALG56" s="54"/>
      <c r="ALH56" s="18"/>
      <c r="ALI56" s="54">
        <v>45</v>
      </c>
      <c r="ALJ56" s="54"/>
      <c r="ALK56" s="18"/>
      <c r="ALL56" s="54">
        <v>50</v>
      </c>
      <c r="ALM56" s="54"/>
      <c r="ALN56" s="18"/>
      <c r="ALO56" s="54">
        <v>48</v>
      </c>
      <c r="ALP56" s="54"/>
      <c r="ALQ56" s="18"/>
      <c r="ALR56" s="54">
        <v>50</v>
      </c>
      <c r="ALS56" s="54"/>
      <c r="ALT56" s="18"/>
      <c r="ALU56" s="54">
        <v>53</v>
      </c>
      <c r="ALV56" s="54"/>
      <c r="ALW56" s="16"/>
      <c r="ALX56" s="18"/>
      <c r="ALY56" s="54">
        <v>61</v>
      </c>
      <c r="ALZ56" s="54"/>
      <c r="AMA56" s="18"/>
      <c r="AMB56" s="54">
        <v>67</v>
      </c>
      <c r="AMC56" s="54"/>
      <c r="AMD56" s="18"/>
      <c r="AME56" s="54">
        <v>71</v>
      </c>
      <c r="AMF56" s="54"/>
      <c r="AMG56" s="18"/>
      <c r="AMH56" s="54">
        <v>70</v>
      </c>
      <c r="AMI56" s="54"/>
      <c r="AMJ56" s="18"/>
      <c r="AMK56" s="54">
        <v>68</v>
      </c>
      <c r="AML56" s="54"/>
      <c r="AMM56" s="18"/>
      <c r="AMN56" s="54">
        <v>69</v>
      </c>
      <c r="AMO56" s="54"/>
      <c r="AMP56" s="16"/>
      <c r="AMQ56" s="18"/>
      <c r="AMR56" s="54">
        <v>68</v>
      </c>
      <c r="AMS56" s="54"/>
      <c r="AMT56" s="18"/>
      <c r="AMU56" s="54">
        <v>74</v>
      </c>
      <c r="AMV56" s="54"/>
      <c r="AMW56" s="18"/>
      <c r="AMX56" s="54">
        <v>72</v>
      </c>
      <c r="AMY56" s="54"/>
      <c r="AMZ56" s="18"/>
      <c r="ANA56" s="54">
        <v>72</v>
      </c>
      <c r="ANB56" s="54"/>
      <c r="ANC56" s="18"/>
      <c r="AND56" s="54">
        <v>70</v>
      </c>
      <c r="ANE56" s="54"/>
      <c r="ANF56" s="18"/>
      <c r="ANG56" s="54">
        <v>73</v>
      </c>
      <c r="ANH56" s="54"/>
      <c r="ANI56" s="16"/>
      <c r="ANJ56" s="18"/>
      <c r="ANK56" s="54">
        <v>68</v>
      </c>
      <c r="ANL56" s="54"/>
      <c r="ANM56" s="18"/>
      <c r="ANN56" s="54">
        <v>67</v>
      </c>
      <c r="ANO56" s="54"/>
      <c r="ANP56" s="18"/>
      <c r="ANQ56" s="54">
        <v>68</v>
      </c>
      <c r="ANR56" s="54"/>
      <c r="ANS56" s="16"/>
      <c r="ANT56" s="18"/>
      <c r="ANU56" s="54">
        <v>74</v>
      </c>
      <c r="ANV56" s="54"/>
      <c r="ANW56" s="18"/>
      <c r="ANX56" s="54">
        <v>66</v>
      </c>
      <c r="ANY56" s="54"/>
      <c r="ANZ56" s="18"/>
      <c r="AOA56" s="16">
        <v>62</v>
      </c>
      <c r="AOB56" s="54"/>
      <c r="AOC56" s="18"/>
      <c r="AOD56" s="54">
        <v>75</v>
      </c>
      <c r="AOE56" s="54"/>
      <c r="AOF56" s="18"/>
      <c r="AOG56" s="54">
        <v>71</v>
      </c>
      <c r="AOH56" s="54"/>
      <c r="AOI56" s="18"/>
      <c r="AOJ56" s="54">
        <v>67</v>
      </c>
      <c r="AOK56" s="54"/>
      <c r="AOL56" s="18"/>
      <c r="AOM56" s="54">
        <v>72</v>
      </c>
      <c r="AON56" s="54"/>
      <c r="AOO56" s="18"/>
      <c r="AOP56" s="54">
        <v>67</v>
      </c>
      <c r="AOQ56" s="54"/>
      <c r="AOR56" s="18"/>
      <c r="AOS56" s="54">
        <v>63</v>
      </c>
      <c r="AOT56" s="54"/>
      <c r="AOU56" s="16"/>
      <c r="AOV56" s="18"/>
      <c r="AOW56" s="54">
        <v>60</v>
      </c>
      <c r="AOX56" s="54"/>
      <c r="AOY56" s="18"/>
      <c r="AOZ56" s="54">
        <v>68</v>
      </c>
      <c r="APA56" s="54"/>
      <c r="APB56" s="18"/>
      <c r="APC56" s="54">
        <v>70</v>
      </c>
      <c r="APD56" s="54"/>
      <c r="APE56" s="18"/>
      <c r="APF56" s="54">
        <v>64</v>
      </c>
      <c r="APG56" s="54"/>
      <c r="APH56" s="18"/>
      <c r="API56" s="54">
        <v>64</v>
      </c>
      <c r="APJ56" s="54"/>
      <c r="APK56" s="18"/>
      <c r="APL56" s="54">
        <v>63</v>
      </c>
      <c r="APM56" s="54"/>
      <c r="APN56" s="18"/>
      <c r="APO56" s="54">
        <v>0</v>
      </c>
      <c r="APP56" s="54"/>
      <c r="APQ56" s="14"/>
      <c r="APR56" s="14"/>
      <c r="APS56" s="14"/>
      <c r="APT56" s="14"/>
      <c r="APU56" s="18"/>
      <c r="APV56" s="54">
        <v>53</v>
      </c>
      <c r="APW56" s="54"/>
      <c r="APX56" s="18"/>
      <c r="APY56" s="54"/>
      <c r="APZ56" s="54"/>
      <c r="AQA56" s="16"/>
      <c r="AQB56" s="18"/>
      <c r="AQC56" s="54"/>
      <c r="AQD56" s="54"/>
      <c r="AQE56" s="18"/>
      <c r="AQF56" s="54"/>
      <c r="AQG56" s="54"/>
      <c r="AQH56" s="18"/>
      <c r="AQI56" s="54"/>
      <c r="AQJ56" s="54"/>
      <c r="AQK56" s="18"/>
      <c r="AQL56" s="54"/>
      <c r="AQM56" s="54"/>
      <c r="AQN56" s="18"/>
      <c r="AQO56" s="54"/>
      <c r="AQP56" s="54"/>
      <c r="AQQ56" s="18"/>
      <c r="AQR56" s="54"/>
      <c r="AQS56" s="54"/>
      <c r="AQT56" s="16"/>
      <c r="AQU56" s="18"/>
      <c r="AQV56" s="54"/>
      <c r="AQW56" s="54"/>
      <c r="AQX56" s="18"/>
      <c r="AQY56" s="54"/>
      <c r="AQZ56" s="54"/>
      <c r="ARA56" s="18"/>
      <c r="ARB56" s="54"/>
      <c r="ARC56" s="54"/>
      <c r="ARD56" s="18"/>
      <c r="ARE56" s="54"/>
      <c r="ARF56" s="54"/>
      <c r="ARG56" s="18"/>
      <c r="ARH56" s="54"/>
      <c r="ARI56" s="54"/>
      <c r="ARJ56" s="18"/>
      <c r="ARK56" s="54"/>
      <c r="ARL56" s="54"/>
      <c r="ARM56" s="16"/>
      <c r="ARN56" s="18"/>
      <c r="ARO56" s="54"/>
      <c r="ARP56" s="54"/>
      <c r="ARQ56" s="18"/>
      <c r="ARR56" s="54"/>
      <c r="ARS56" s="54"/>
      <c r="ART56" s="18"/>
      <c r="ARU56" s="54"/>
      <c r="ARV56" s="54"/>
      <c r="ARW56" s="18"/>
      <c r="ARX56" s="54"/>
      <c r="ARY56" s="54"/>
      <c r="ARZ56" s="18"/>
      <c r="ASA56" s="54"/>
      <c r="ASB56" s="54"/>
      <c r="ASC56" s="18"/>
      <c r="ASD56" s="54"/>
      <c r="ASE56" s="54"/>
      <c r="ASF56" s="16"/>
      <c r="ASG56" s="18"/>
      <c r="ASH56" s="54"/>
      <c r="ASI56" s="54"/>
      <c r="ASJ56" s="18"/>
      <c r="ASK56" s="54"/>
      <c r="ASL56" s="54"/>
      <c r="ASM56" s="18"/>
      <c r="ASN56" s="54"/>
      <c r="ASO56" s="54"/>
      <c r="ASP56" s="18"/>
      <c r="ASQ56" s="54"/>
      <c r="ASR56" s="54"/>
      <c r="ASS56" s="18"/>
      <c r="AST56" s="54"/>
      <c r="ASU56" s="54"/>
      <c r="ASV56" s="18"/>
      <c r="ASW56" s="54"/>
      <c r="ASX56" s="54"/>
      <c r="ASY56" s="16"/>
      <c r="ASZ56" s="18"/>
      <c r="ATA56" s="54"/>
      <c r="ATB56" s="54"/>
      <c r="ATC56" s="18"/>
      <c r="ATD56" s="54"/>
      <c r="ATE56" s="54"/>
      <c r="ATF56" s="18"/>
      <c r="ATG56" s="54"/>
      <c r="ATH56" s="54"/>
      <c r="ATI56" s="18"/>
      <c r="ATJ56" s="54"/>
      <c r="ATK56" s="54"/>
      <c r="ATL56" s="18"/>
      <c r="ATM56" s="54"/>
      <c r="ATN56" s="54"/>
      <c r="ATO56" s="18"/>
      <c r="ATP56" s="54"/>
      <c r="ATQ56" s="54"/>
      <c r="ATR56" s="16"/>
      <c r="ATS56" s="18"/>
      <c r="ATT56" s="54"/>
      <c r="ATU56" s="54"/>
      <c r="ATV56" s="18"/>
      <c r="ATW56" s="54"/>
      <c r="ATX56" s="54"/>
      <c r="ATY56" s="18"/>
      <c r="ATZ56" s="54"/>
      <c r="AUA56" s="54"/>
      <c r="AUB56" s="18"/>
      <c r="AUC56" s="54"/>
      <c r="AUD56" s="54"/>
      <c r="AUE56" s="18"/>
      <c r="AUF56" s="54"/>
      <c r="AUG56" s="54"/>
      <c r="AUH56" s="18"/>
      <c r="AUI56" s="54"/>
      <c r="AUJ56" s="54"/>
      <c r="AUK56" s="16"/>
      <c r="AUL56" s="18"/>
      <c r="AUM56" s="54"/>
      <c r="AUN56" s="54"/>
      <c r="AUO56" s="18"/>
      <c r="AUP56" s="54"/>
      <c r="AUQ56" s="54"/>
      <c r="AUR56" s="18"/>
      <c r="AUS56" s="54"/>
      <c r="AUT56" s="54"/>
      <c r="AUU56" s="18"/>
      <c r="AUV56" s="54"/>
      <c r="AUW56" s="54"/>
      <c r="AUX56" s="18"/>
      <c r="AUY56" s="54"/>
      <c r="AUZ56" s="54"/>
      <c r="AVA56" s="18"/>
      <c r="AVB56" s="54"/>
      <c r="AVC56" s="54"/>
      <c r="AVD56" s="16"/>
      <c r="AVE56" s="18"/>
      <c r="AVF56" s="54"/>
      <c r="AVG56" s="54"/>
      <c r="AVH56" s="18"/>
      <c r="AVI56" s="54"/>
      <c r="AVJ56" s="54"/>
      <c r="AVK56" s="18"/>
      <c r="AVL56" s="54"/>
      <c r="AVM56" s="54"/>
      <c r="AVN56" s="18"/>
      <c r="AVO56" s="54"/>
      <c r="AVP56" s="54"/>
      <c r="AVQ56" s="18"/>
      <c r="AVR56" s="54">
        <v>2</v>
      </c>
      <c r="AVS56" s="54"/>
      <c r="AVT56" s="18"/>
      <c r="AVU56" s="54">
        <v>5</v>
      </c>
      <c r="AVV56" s="54"/>
      <c r="AVW56" s="16"/>
      <c r="AVX56" s="18"/>
      <c r="AVY56" s="54">
        <v>6</v>
      </c>
      <c r="AVZ56" s="54"/>
      <c r="AWA56" s="18"/>
      <c r="AWB56" s="54">
        <v>7</v>
      </c>
      <c r="AWC56" s="54"/>
      <c r="AWD56" s="18"/>
      <c r="AWE56" s="54">
        <v>7</v>
      </c>
      <c r="AWF56" s="54"/>
      <c r="AWG56" s="18"/>
      <c r="AWH56" s="54">
        <v>7</v>
      </c>
      <c r="AWI56" s="54"/>
      <c r="AWJ56" s="54"/>
      <c r="AWK56" s="54"/>
      <c r="AWL56" s="16"/>
      <c r="AWM56" s="54"/>
      <c r="AWN56" s="54"/>
      <c r="AWO56" s="54"/>
      <c r="AWP56" s="54"/>
      <c r="AWQ56" s="54"/>
      <c r="AWR56" s="54"/>
      <c r="AWS56" s="16"/>
      <c r="AWT56" s="54"/>
      <c r="AWU56" s="54"/>
      <c r="AWV56" s="54"/>
      <c r="AWW56" s="54"/>
      <c r="AWX56" s="54"/>
      <c r="AWY56" s="54"/>
      <c r="AWZ56" s="16"/>
      <c r="AXA56" s="54"/>
      <c r="AXB56" s="54"/>
      <c r="AXC56" s="54"/>
      <c r="AXD56" s="54"/>
      <c r="AXE56" s="54"/>
      <c r="AXF56" s="54"/>
      <c r="AXG56" s="16"/>
      <c r="AXH56" s="54"/>
      <c r="AXI56" s="54"/>
      <c r="AXJ56" s="54"/>
      <c r="AXK56" s="54"/>
      <c r="AXL56" s="54"/>
      <c r="AXM56" s="54"/>
      <c r="AXN56" s="16"/>
      <c r="AXO56" s="54"/>
      <c r="AXP56" s="54"/>
      <c r="AXQ56" s="54"/>
      <c r="AXR56" s="54"/>
      <c r="AXS56" s="54"/>
      <c r="AXT56" s="54"/>
      <c r="AXU56" s="16"/>
      <c r="AXV56" s="54"/>
      <c r="AXW56" s="54"/>
      <c r="AXX56" s="54"/>
      <c r="AXY56" s="54"/>
      <c r="AXZ56" s="54"/>
      <c r="AYA56" s="54"/>
      <c r="AYB56" s="16"/>
      <c r="AYC56" s="54"/>
      <c r="AYD56" s="54"/>
      <c r="AYE56" s="54"/>
      <c r="AYF56" s="54"/>
      <c r="AYG56" s="54"/>
      <c r="AYH56" s="54"/>
      <c r="AYI56" s="16"/>
      <c r="AYJ56" s="54"/>
      <c r="AYK56" s="54"/>
      <c r="AYL56" s="54"/>
      <c r="AYM56" s="54"/>
      <c r="AYN56" s="54"/>
      <c r="AYO56" s="54"/>
      <c r="AYP56" s="16"/>
      <c r="AYQ56" s="54"/>
      <c r="AYR56" s="54"/>
      <c r="AYS56" s="54"/>
      <c r="AYT56" s="54"/>
      <c r="AYU56" s="54"/>
      <c r="AYV56" s="54"/>
      <c r="AYW56" s="16"/>
      <c r="AYX56" s="54"/>
      <c r="AYY56" s="54"/>
      <c r="AYZ56" s="54"/>
      <c r="AZA56" s="54"/>
      <c r="AZB56" s="54"/>
      <c r="AZC56" s="54"/>
      <c r="AZD56" s="16"/>
      <c r="AZE56" s="54"/>
      <c r="AZF56" s="54"/>
      <c r="AZG56" s="54"/>
      <c r="AZH56" s="54"/>
      <c r="AZI56" s="54"/>
      <c r="AZJ56" s="54"/>
      <c r="AZK56" s="16"/>
      <c r="AZL56" s="54"/>
      <c r="AZM56" s="54"/>
      <c r="AZN56" s="54"/>
      <c r="AZO56" s="54"/>
      <c r="AZP56" s="54"/>
      <c r="AZQ56" s="54"/>
      <c r="AZR56" s="16"/>
      <c r="AZS56" s="54"/>
      <c r="AZT56" s="54"/>
      <c r="AZU56" s="54"/>
      <c r="AZV56" s="54"/>
      <c r="AZW56" s="54"/>
      <c r="AZX56" s="54"/>
      <c r="AZY56" s="16"/>
      <c r="AZZ56" s="54"/>
      <c r="BAA56" s="54"/>
      <c r="BAB56" s="54"/>
      <c r="BAC56" s="54"/>
      <c r="BAD56" s="54"/>
      <c r="BAE56" s="54"/>
      <c r="BAF56" s="16"/>
      <c r="BAG56" s="54"/>
      <c r="BAH56" s="54"/>
      <c r="BAI56" s="54"/>
      <c r="BAJ56" s="54"/>
      <c r="BAK56" s="54"/>
      <c r="BAL56" s="54"/>
      <c r="BAM56" s="16"/>
      <c r="BAN56" s="54"/>
      <c r="BAO56" s="54"/>
      <c r="BAP56" s="54"/>
      <c r="BAQ56" s="54"/>
      <c r="BAR56" s="54"/>
      <c r="BAS56" s="54"/>
      <c r="BAT56" s="16"/>
    </row>
    <row r="57" spans="1:1398">
      <c r="E57" s="4"/>
      <c r="F57" s="70"/>
      <c r="G57" s="4">
        <v>1895</v>
      </c>
      <c r="H57" s="4"/>
      <c r="I57" s="5"/>
      <c r="J57" s="70"/>
      <c r="K57" s="4">
        <f>SUM(K53:K56)</f>
        <v>1926</v>
      </c>
      <c r="L57" s="4"/>
      <c r="M57" s="70"/>
      <c r="N57" s="4">
        <f>SUM(N53:N56)</f>
        <v>1971</v>
      </c>
      <c r="O57" s="4"/>
      <c r="P57" s="70"/>
      <c r="Q57" s="4">
        <f>SUM(Q53:Q56)</f>
        <v>1968</v>
      </c>
      <c r="R57" s="4"/>
      <c r="S57" s="70"/>
      <c r="T57" s="4">
        <f>SUM(T53:T56)</f>
        <v>1998</v>
      </c>
      <c r="U57" s="4"/>
      <c r="V57" s="70"/>
      <c r="W57" s="4">
        <f>SUM(W53:W56)</f>
        <v>1997</v>
      </c>
      <c r="X57" s="4"/>
      <c r="Y57" s="70"/>
      <c r="Z57" s="4">
        <f>SUM(Z53:Z56)</f>
        <v>1961</v>
      </c>
      <c r="AA57" s="4"/>
      <c r="AB57" s="5"/>
      <c r="AC57" s="70"/>
      <c r="AD57" s="4">
        <f>SUM(AD53:AD56)</f>
        <v>1895</v>
      </c>
      <c r="AE57" s="4"/>
      <c r="AF57" s="70"/>
      <c r="AG57" s="4">
        <f>SUM(AG53:AG56)</f>
        <v>1943</v>
      </c>
      <c r="AH57" s="4"/>
      <c r="AI57" s="70"/>
      <c r="AJ57" s="4">
        <f>SUM(AJ53:AJ56)</f>
        <v>1972</v>
      </c>
      <c r="AK57" s="4"/>
      <c r="AL57" s="70"/>
      <c r="AM57" s="4">
        <f>SUM(AM53:AM56)</f>
        <v>1995</v>
      </c>
      <c r="AN57" s="4"/>
      <c r="AO57" s="70"/>
      <c r="AP57" s="4">
        <f>SUM(AP53:AP56)</f>
        <v>2015</v>
      </c>
      <c r="AQ57" s="4"/>
      <c r="AR57" s="70"/>
      <c r="AS57" s="4">
        <f>SUM(AS53:AS56)</f>
        <v>2021</v>
      </c>
      <c r="AT57" s="4"/>
      <c r="AU57" s="5"/>
      <c r="AV57" s="70"/>
      <c r="AW57" s="4">
        <f>SUM(AW53:AW56)</f>
        <v>2005</v>
      </c>
      <c r="AX57" s="4"/>
      <c r="AY57" s="70"/>
      <c r="AZ57" s="4">
        <f>SUM(AZ53:AZ56)</f>
        <v>2005</v>
      </c>
      <c r="BA57" s="4"/>
      <c r="BB57" s="70"/>
      <c r="BC57" s="4">
        <f>SUM(BC53:BC56)</f>
        <v>1995</v>
      </c>
      <c r="BD57" s="4"/>
      <c r="BE57" s="70"/>
      <c r="BF57" s="4">
        <f>SUM(BF53:BF56)</f>
        <v>2045</v>
      </c>
      <c r="BG57" s="4"/>
      <c r="BH57" s="70"/>
      <c r="BI57" s="4">
        <f>SUM(BI53:BI56)</f>
        <v>2057</v>
      </c>
      <c r="BJ57" s="4"/>
      <c r="BK57" s="70"/>
      <c r="BL57" s="4">
        <f>SUM(BL53:BL56)</f>
        <v>2058</v>
      </c>
      <c r="BM57" s="4"/>
      <c r="BN57" s="5"/>
      <c r="BO57" s="70"/>
      <c r="BP57" s="4">
        <f>SUM(BP53:BP56)</f>
        <v>2053</v>
      </c>
      <c r="BQ57" s="4"/>
      <c r="BR57" s="70"/>
      <c r="BS57" s="4">
        <f>SUM(BS53:BS56)</f>
        <v>2038</v>
      </c>
      <c r="BT57" s="4"/>
      <c r="BU57" s="70"/>
      <c r="BV57" s="4">
        <f>SUM(BV53:BV56)</f>
        <v>2049</v>
      </c>
      <c r="BW57" s="4"/>
      <c r="BX57" s="70"/>
      <c r="BY57" s="4">
        <f>SUM(BY53:BY56)</f>
        <v>2013</v>
      </c>
      <c r="BZ57" s="4"/>
      <c r="CA57" s="70"/>
      <c r="CB57" s="4">
        <f>SUM(CB53:CB56)</f>
        <v>2001</v>
      </c>
      <c r="CC57" s="4"/>
      <c r="CD57" s="70"/>
      <c r="CE57" s="4">
        <f>SUM(CE53:CE56)</f>
        <v>2023</v>
      </c>
      <c r="CF57" s="4"/>
      <c r="CG57" s="5"/>
      <c r="CH57" s="5"/>
      <c r="CI57" s="70"/>
      <c r="CJ57" s="4">
        <f>SUM(CJ53:CJ56)</f>
        <v>1963</v>
      </c>
      <c r="CK57" s="4"/>
      <c r="CL57" s="5"/>
      <c r="CM57" s="70"/>
      <c r="CN57" s="4">
        <f>SUM(CN53:CN56)</f>
        <v>1946</v>
      </c>
      <c r="CO57" s="4"/>
      <c r="CP57" s="70"/>
      <c r="CQ57" s="4">
        <f>SUM(CQ53:CQ56)</f>
        <v>1955</v>
      </c>
      <c r="CR57" s="4"/>
      <c r="CS57" s="70"/>
      <c r="CT57" s="4">
        <f>SUM(CT53:CT56)</f>
        <v>1879</v>
      </c>
      <c r="CU57" s="4"/>
      <c r="CV57" s="5"/>
      <c r="CW57" s="70"/>
      <c r="CX57" s="4">
        <f>SUM(CX53:CX56)</f>
        <v>1919</v>
      </c>
      <c r="CY57" s="4"/>
      <c r="CZ57" s="70"/>
      <c r="DA57" s="4">
        <f>SUM(DA53:DA56)</f>
        <v>1894</v>
      </c>
      <c r="DB57" s="4"/>
      <c r="DC57" s="70"/>
      <c r="DD57" s="4">
        <f>SUM(DD53:DD56)</f>
        <v>1905</v>
      </c>
      <c r="DE57" s="4"/>
      <c r="DF57" s="70"/>
      <c r="DG57" s="4">
        <f>SUM(DG53:DG56)</f>
        <v>1896</v>
      </c>
      <c r="DH57" s="4"/>
      <c r="DI57" s="70"/>
      <c r="DJ57" s="4">
        <f>SUM(DJ53:DJ56)</f>
        <v>1887</v>
      </c>
      <c r="DK57" s="4"/>
      <c r="DL57" s="5"/>
      <c r="DM57" s="5"/>
      <c r="DN57" s="70"/>
      <c r="DO57" s="4">
        <f>SUM(DO53:DO56)</f>
        <v>1854</v>
      </c>
      <c r="DP57" s="4"/>
      <c r="DQ57" s="70"/>
      <c r="DR57" s="4">
        <f>SUM(DR53:DR56)</f>
        <v>1888</v>
      </c>
      <c r="DS57" s="4"/>
      <c r="DT57" s="70"/>
      <c r="DU57" s="4">
        <f>SUM(DU53:DU56)</f>
        <v>1919</v>
      </c>
      <c r="DV57" s="4"/>
      <c r="DW57" s="70"/>
      <c r="DX57" s="4">
        <f>SUM(DX53:DX56)</f>
        <v>1910</v>
      </c>
      <c r="DY57" s="4"/>
      <c r="DZ57" s="70"/>
      <c r="EA57" s="4">
        <f>SUM(EA53:EA56)</f>
        <v>1923</v>
      </c>
      <c r="EB57" s="4"/>
      <c r="EC57" s="70"/>
      <c r="ED57" s="4">
        <f>SUM(ED53:ED56)</f>
        <v>1915</v>
      </c>
      <c r="EE57" s="4"/>
      <c r="EF57" s="5"/>
      <c r="EG57" s="70"/>
      <c r="EH57" s="4">
        <f>SUM(EH53:EH56)</f>
        <v>1903</v>
      </c>
      <c r="EI57" s="4"/>
      <c r="EJ57" s="70"/>
      <c r="EK57" s="4">
        <f>SUM(EK53:EK56)</f>
        <v>1907</v>
      </c>
      <c r="EL57" s="4"/>
      <c r="EM57" s="70"/>
      <c r="EN57" s="4">
        <f>SUM(EN53:EN56)</f>
        <v>1918</v>
      </c>
      <c r="EO57" s="4"/>
      <c r="EP57" s="70"/>
      <c r="EQ57" s="4">
        <f>SUM(EQ53:EQ56)</f>
        <v>1904</v>
      </c>
      <c r="ER57" s="4"/>
      <c r="ES57" s="70"/>
      <c r="ET57" s="4">
        <f>SUM(ET53:ET56)</f>
        <v>1913</v>
      </c>
      <c r="EU57" s="4"/>
      <c r="EV57" s="70"/>
      <c r="EW57" s="4">
        <f>SUM(EW53:EW56)</f>
        <v>1788</v>
      </c>
      <c r="EX57" s="4"/>
      <c r="EY57" s="70"/>
      <c r="EZ57" s="4">
        <f>SUM(EZ53:EZ56)</f>
        <v>1578</v>
      </c>
      <c r="FA57" s="4"/>
      <c r="FB57" s="70"/>
      <c r="FC57" s="4">
        <f>SUM(FC53:FC56)</f>
        <v>1793</v>
      </c>
      <c r="FD57" s="4"/>
      <c r="FE57" s="70"/>
      <c r="FF57" s="4">
        <f>SUM(FF53:FF56)</f>
        <v>1799</v>
      </c>
      <c r="FG57" s="4"/>
      <c r="FH57" s="70"/>
      <c r="FI57" s="4">
        <f>SUM(FI53:FI56)</f>
        <v>1696</v>
      </c>
      <c r="FJ57" s="4"/>
      <c r="FK57" s="5"/>
      <c r="FL57" s="5"/>
      <c r="FM57" s="5"/>
      <c r="FN57" s="5"/>
      <c r="FO57" s="70"/>
      <c r="FP57" s="4">
        <f>SUM(FP53:FP56)</f>
        <v>1350</v>
      </c>
      <c r="FQ57" s="4"/>
      <c r="FR57" s="70"/>
      <c r="FS57" s="4">
        <f>SUM(FS53:FS56)</f>
        <v>1300</v>
      </c>
      <c r="FT57" s="4"/>
      <c r="FU57" s="70"/>
      <c r="FV57" s="4">
        <f>SUM(FV53:FV56)</f>
        <v>1326</v>
      </c>
      <c r="FW57" s="4"/>
      <c r="FX57" s="5"/>
      <c r="FY57" s="70"/>
      <c r="FZ57" s="4">
        <f>SUM(FZ53:FZ56)</f>
        <v>1418</v>
      </c>
      <c r="GA57" s="4"/>
      <c r="GB57" s="70"/>
      <c r="GC57" s="4">
        <f>SUM(GC53:GC56)</f>
        <v>1413</v>
      </c>
      <c r="GD57" s="4"/>
      <c r="GE57" s="5"/>
      <c r="GF57" s="70"/>
      <c r="GG57" s="4">
        <f>SUM(GG53:GG56)</f>
        <v>1395</v>
      </c>
      <c r="GH57" s="4"/>
      <c r="GI57" s="70"/>
      <c r="GJ57" s="4">
        <f>SUM(GJ53:GJ56)</f>
        <v>1428</v>
      </c>
      <c r="GK57" s="4"/>
      <c r="GL57" s="70"/>
      <c r="GM57" s="4">
        <f>SUM(GM53:GM56)</f>
        <v>1472</v>
      </c>
      <c r="GN57" s="4"/>
      <c r="GO57" s="70"/>
      <c r="GP57" s="4">
        <f>SUM(GP53:GP56)</f>
        <v>1506</v>
      </c>
      <c r="GQ57" s="4"/>
      <c r="GR57" s="70"/>
      <c r="GS57" s="4">
        <f>SUM(GS53:GS56)</f>
        <v>1528</v>
      </c>
      <c r="GT57" s="4"/>
      <c r="GU57" s="70"/>
      <c r="GV57" s="4">
        <f>SUM(GV53:GV56)</f>
        <v>1567</v>
      </c>
      <c r="GW57" s="4"/>
      <c r="GX57" s="5"/>
      <c r="GY57" s="70"/>
      <c r="GZ57" s="4">
        <f>SUM(GZ53:GZ56)</f>
        <v>1563</v>
      </c>
      <c r="HA57" s="4"/>
      <c r="HB57" s="70"/>
      <c r="HC57" s="4">
        <f>SUM(HC53:HC56)</f>
        <v>1574</v>
      </c>
      <c r="HD57" s="4"/>
      <c r="HE57" s="70"/>
      <c r="HF57" s="4">
        <f>SUM(HF53:HF56)</f>
        <v>1573</v>
      </c>
      <c r="HG57" s="4"/>
      <c r="HH57" s="70"/>
      <c r="HI57" s="4">
        <f>SUM(HI53:HI56)</f>
        <v>1578</v>
      </c>
      <c r="HJ57" s="4"/>
      <c r="HK57" s="70"/>
      <c r="HL57" s="4">
        <f>SUM(HL53:HL56)</f>
        <v>1588</v>
      </c>
      <c r="HM57" s="4"/>
      <c r="HN57" s="70"/>
      <c r="HO57" s="4">
        <f>SUM(HO53:HO56)</f>
        <v>1587</v>
      </c>
      <c r="HP57" s="4"/>
      <c r="HQ57" s="5"/>
      <c r="HR57" s="70"/>
      <c r="HS57" s="4">
        <f>SUM(HS53:HS56)</f>
        <v>1576</v>
      </c>
      <c r="HT57" s="4"/>
      <c r="HU57" s="70"/>
      <c r="HV57" s="4">
        <f>SUM(HV53:HV56)</f>
        <v>1550</v>
      </c>
      <c r="HW57" s="4"/>
      <c r="HX57" s="70"/>
      <c r="HY57" s="4">
        <f>SUM(HY53:HY56)</f>
        <v>1578</v>
      </c>
      <c r="HZ57" s="4"/>
      <c r="IA57" s="70"/>
      <c r="IB57" s="4">
        <f>SUM(IB53:IB56)</f>
        <v>1596</v>
      </c>
      <c r="IC57" s="4"/>
      <c r="ID57" s="70"/>
      <c r="IE57" s="4">
        <f>SUM(IE53:IE56)</f>
        <v>1615</v>
      </c>
      <c r="IF57" s="4"/>
      <c r="IG57" s="70"/>
      <c r="IH57" s="4">
        <f>SUM(IH53:IH56)</f>
        <v>1627</v>
      </c>
      <c r="II57" s="4"/>
      <c r="IJ57" s="5"/>
      <c r="IK57" s="70"/>
      <c r="IL57" s="4">
        <f>SUM(IL53:IL56)</f>
        <v>1612</v>
      </c>
      <c r="IM57" s="4"/>
      <c r="IN57" s="70"/>
      <c r="IO57" s="4">
        <f>SUM(IO53:IO56)</f>
        <v>1636</v>
      </c>
      <c r="IP57" s="4"/>
      <c r="IQ57" s="70"/>
      <c r="IR57" s="4">
        <f>SUM(IR53:IR56)</f>
        <v>1620</v>
      </c>
      <c r="IS57" s="4"/>
      <c r="IT57" s="70"/>
      <c r="IU57" s="4">
        <f>SUM(IU53:IU56)</f>
        <v>1643</v>
      </c>
      <c r="IV57" s="4"/>
      <c r="IW57" s="70"/>
      <c r="IX57" s="4">
        <f>SUM(IX53:IX56)</f>
        <v>1656</v>
      </c>
      <c r="IY57" s="4"/>
      <c r="IZ57" s="70"/>
      <c r="JA57" s="4">
        <f>SUM(JA53:JA56)</f>
        <v>1644</v>
      </c>
      <c r="JB57" s="4"/>
      <c r="JC57" s="5"/>
      <c r="JD57" s="70"/>
      <c r="JE57" s="4">
        <f>SUM(JE53:JE56)</f>
        <v>1604</v>
      </c>
      <c r="JF57" s="4"/>
      <c r="JG57" s="70"/>
      <c r="JH57" s="4">
        <f>SUM(JH53:JH56)</f>
        <v>1624</v>
      </c>
      <c r="JI57" s="4"/>
      <c r="JJ57" s="70"/>
      <c r="JK57" s="4">
        <f>SUM(JK53:JK56)</f>
        <v>1642</v>
      </c>
      <c r="JL57" s="4"/>
      <c r="JM57" s="70"/>
      <c r="JN57" s="4">
        <f>SUM(JN53:JN56)</f>
        <v>1646</v>
      </c>
      <c r="JO57" s="4"/>
      <c r="JP57" s="70"/>
      <c r="JQ57" s="4">
        <f>SUM(JQ53:JQ56)</f>
        <v>1654</v>
      </c>
      <c r="JR57" s="4"/>
      <c r="JS57" s="70"/>
      <c r="JT57" s="4">
        <f>SUM(JT53:JT56)</f>
        <v>1671</v>
      </c>
      <c r="JU57" s="4"/>
      <c r="JV57" s="5"/>
      <c r="JW57" s="70"/>
      <c r="JX57" s="4">
        <f>SUM(JX53:JX56)</f>
        <v>1683</v>
      </c>
      <c r="JY57" s="4"/>
      <c r="JZ57" s="70"/>
      <c r="KA57" s="4">
        <f>SUM(KA53:KA56)</f>
        <v>1711</v>
      </c>
      <c r="KB57" s="4"/>
      <c r="KC57" s="70"/>
      <c r="KD57" s="4">
        <f>SUM(KD53:KD56)</f>
        <v>1735</v>
      </c>
      <c r="KE57" s="4"/>
      <c r="KF57" s="70"/>
      <c r="KG57" s="4">
        <f>SUM(KG53:KG56)</f>
        <v>1750</v>
      </c>
      <c r="KH57" s="4"/>
      <c r="KI57" s="70"/>
      <c r="KJ57" s="4">
        <f>SUM(KJ53:KJ56)</f>
        <v>1777</v>
      </c>
      <c r="KK57" s="4"/>
      <c r="KL57" s="70"/>
      <c r="KM57" s="4">
        <f>SUM(KM53:KM56)</f>
        <v>1773</v>
      </c>
      <c r="KN57" s="4"/>
      <c r="KO57" s="5"/>
      <c r="KP57" s="70"/>
      <c r="KQ57" s="4">
        <f>SUM(KQ53:KQ56)</f>
        <v>1786</v>
      </c>
      <c r="KR57" s="4"/>
      <c r="KS57" s="70"/>
      <c r="KT57" s="4">
        <f>SUM(KT53:KT56)</f>
        <v>1803</v>
      </c>
      <c r="KU57" s="4"/>
      <c r="KV57" s="70"/>
      <c r="KW57" s="4">
        <f>SUM(KW53:KW56)</f>
        <v>1787</v>
      </c>
      <c r="KX57" s="4"/>
      <c r="KY57" s="70"/>
      <c r="KZ57" s="4">
        <f>SUM(KZ53:KZ56)</f>
        <v>1720</v>
      </c>
      <c r="LA57" s="4"/>
      <c r="LB57" s="70"/>
      <c r="LC57" s="4">
        <f>SUM(LC53:LC56)</f>
        <v>1656</v>
      </c>
      <c r="LD57" s="4"/>
      <c r="LE57" s="70"/>
      <c r="LF57" s="4">
        <f>SUM(LF53:LF56)</f>
        <v>1725</v>
      </c>
      <c r="LG57" s="4"/>
      <c r="LH57" s="70"/>
      <c r="LI57" s="4">
        <f>SUM(LI53:LI56)</f>
        <v>1645</v>
      </c>
      <c r="LJ57" s="4"/>
      <c r="LK57" s="70"/>
      <c r="LL57" s="4">
        <f>SUM(LL53:LL56)</f>
        <v>1677</v>
      </c>
      <c r="LM57" s="4"/>
      <c r="LN57" s="5"/>
      <c r="LO57" s="5"/>
      <c r="LP57" s="5"/>
      <c r="LQ57" s="5"/>
      <c r="LR57" s="5"/>
      <c r="LS57" s="5"/>
      <c r="LT57" s="70"/>
      <c r="LU57" s="4">
        <f>SUM(LU53:LU56)</f>
        <v>1646</v>
      </c>
      <c r="LV57" s="4"/>
      <c r="LW57" s="70"/>
      <c r="LX57" s="4">
        <f>SUM(LX53:LX56)</f>
        <v>1591</v>
      </c>
      <c r="LY57" s="4"/>
      <c r="LZ57" s="70"/>
      <c r="MA57" s="4">
        <f>SUM(MA53:MA56)</f>
        <v>793</v>
      </c>
      <c r="MB57" s="4"/>
      <c r="MC57" s="70"/>
      <c r="MD57" s="4">
        <f>SUM(MD53:MD56)</f>
        <v>1603</v>
      </c>
      <c r="ME57" s="4"/>
      <c r="MF57" s="70"/>
      <c r="MG57" s="4">
        <f>SUM(MG53:MG56)</f>
        <v>1628</v>
      </c>
      <c r="MH57" s="4"/>
      <c r="MI57" s="70"/>
      <c r="MJ57" s="4">
        <f>SUM(MJ53:MJ56)</f>
        <v>1653</v>
      </c>
      <c r="MK57" s="4"/>
      <c r="ML57" s="5"/>
      <c r="MM57" s="70"/>
      <c r="MN57" s="4">
        <f>SUM(MN53:MN56)</f>
        <v>1676</v>
      </c>
      <c r="MO57" s="4"/>
      <c r="MP57" s="70"/>
      <c r="MQ57" s="4">
        <f>SUM(MQ53:MQ56)</f>
        <v>1701</v>
      </c>
      <c r="MR57" s="4"/>
      <c r="MS57" s="70"/>
      <c r="MT57" s="4">
        <f>SUM(MT53:MT56)</f>
        <v>1701</v>
      </c>
      <c r="MU57" s="4"/>
      <c r="MV57" s="70"/>
      <c r="MW57" s="4">
        <f>SUM(MW53:MW56)</f>
        <v>908</v>
      </c>
      <c r="MX57" s="4"/>
      <c r="MY57" s="70"/>
      <c r="MZ57" s="4">
        <f>SUM(MZ53:MZ56)</f>
        <v>1674</v>
      </c>
      <c r="NA57" s="4"/>
      <c r="NB57" s="70"/>
      <c r="NC57" s="4">
        <f>SUM(NC53:NC56)</f>
        <v>1686</v>
      </c>
      <c r="ND57" s="4"/>
      <c r="NE57" s="5"/>
      <c r="NF57" s="70"/>
      <c r="NG57" s="4">
        <f>SUM(NG53:NG56)</f>
        <v>1677</v>
      </c>
      <c r="NH57" s="4"/>
      <c r="NI57" s="70"/>
      <c r="NJ57" s="4">
        <f>SUM(NJ53:NJ56)</f>
        <v>1685</v>
      </c>
      <c r="NK57" s="4"/>
      <c r="NL57" s="70"/>
      <c r="NM57" s="4">
        <f>SUM(NM53:NM56)</f>
        <v>1697</v>
      </c>
      <c r="NN57" s="4"/>
      <c r="NO57" s="70"/>
      <c r="NP57" s="4">
        <f>SUM(NP53:NP56)</f>
        <v>1721</v>
      </c>
      <c r="NQ57" s="4"/>
      <c r="NR57" s="70"/>
      <c r="NS57" s="4">
        <f>SUM(NS53:NS56)</f>
        <v>1729</v>
      </c>
      <c r="NT57" s="4"/>
      <c r="NU57" s="70"/>
      <c r="NV57" s="4">
        <f>SUM(NV53:NV56)</f>
        <v>1756</v>
      </c>
      <c r="NW57" s="4"/>
      <c r="NX57" s="5"/>
      <c r="NY57" s="70"/>
      <c r="NZ57" s="4">
        <f>SUM(NZ53:NZ56)</f>
        <v>1639</v>
      </c>
      <c r="OA57" s="4"/>
      <c r="OB57" s="70"/>
      <c r="OC57" s="4">
        <f>SUM(OC53:OC56)</f>
        <v>1659</v>
      </c>
      <c r="OD57" s="4"/>
      <c r="OE57" s="70"/>
      <c r="OF57" s="4">
        <f>SUM(OF53:OF56)</f>
        <v>1685</v>
      </c>
      <c r="OG57" s="4"/>
      <c r="OH57" s="70"/>
      <c r="OI57" s="4">
        <f>SUM(OI53:OI56)</f>
        <v>1671</v>
      </c>
      <c r="OJ57" s="4"/>
      <c r="OK57" s="70"/>
      <c r="OL57" s="4">
        <f>SUM(OL53:OL56)</f>
        <v>1639</v>
      </c>
      <c r="OM57" s="4"/>
      <c r="ON57" s="70"/>
      <c r="OO57" s="4">
        <f>SUM(OO53:OO56)</f>
        <v>1637</v>
      </c>
      <c r="OP57" s="4"/>
      <c r="OQ57" s="5"/>
      <c r="OR57" s="70"/>
      <c r="OS57" s="4">
        <f>SUM(OS53:OS56)</f>
        <v>1584</v>
      </c>
      <c r="OT57" s="4"/>
      <c r="OU57" s="70"/>
      <c r="OV57" s="4">
        <f>SUM(OV53:OV56)</f>
        <v>1594</v>
      </c>
      <c r="OW57" s="4"/>
      <c r="OX57" s="70"/>
      <c r="OY57" s="4">
        <f>SUM(OY53:OY56)</f>
        <v>1614</v>
      </c>
      <c r="OZ57" s="4"/>
      <c r="PA57" s="70"/>
      <c r="PB57" s="4">
        <f>SUM(PB53:PB56)</f>
        <v>1603</v>
      </c>
      <c r="PC57" s="4"/>
      <c r="PD57" s="70"/>
      <c r="PE57" s="4">
        <f>SUM(PE53:PE56)</f>
        <v>1611</v>
      </c>
      <c r="PF57" s="4"/>
      <c r="PG57" s="70"/>
      <c r="PH57" s="4">
        <f>SUM(PH53:PH56)</f>
        <v>1544</v>
      </c>
      <c r="PI57" s="4"/>
      <c r="PJ57" s="5"/>
      <c r="PK57" s="70"/>
      <c r="PL57" s="4">
        <f>SUM(PL53:PL56)</f>
        <v>1509</v>
      </c>
      <c r="PM57" s="4"/>
      <c r="PN57" s="70"/>
      <c r="PO57" s="4">
        <f>SUM(PO53:PO56)</f>
        <v>1526</v>
      </c>
      <c r="PP57" s="4"/>
      <c r="PQ57" s="70"/>
      <c r="PR57" s="4">
        <f>SUM(PR53:PR56)</f>
        <v>1540</v>
      </c>
      <c r="PS57" s="4"/>
      <c r="PT57" s="70"/>
      <c r="PU57" s="4">
        <f>SUM(PU53:PU56)</f>
        <v>1534</v>
      </c>
      <c r="PV57" s="4"/>
      <c r="PW57" s="70"/>
      <c r="PX57" s="4">
        <f>SUM(PX53:PX56)</f>
        <v>1541</v>
      </c>
      <c r="PY57" s="4"/>
      <c r="PZ57" s="70"/>
      <c r="QA57" s="4">
        <f>SUM(QA53:QA56)</f>
        <v>1543</v>
      </c>
      <c r="QB57" s="4"/>
      <c r="QC57" s="5"/>
      <c r="QD57" s="70"/>
      <c r="QE57" s="4">
        <f>SUM(QE53:QE56)</f>
        <v>1529</v>
      </c>
      <c r="QF57" s="4"/>
      <c r="QG57" s="70"/>
      <c r="QH57" s="4">
        <f>SUM(QH53:QH56)</f>
        <v>1552</v>
      </c>
      <c r="QI57" s="4"/>
      <c r="QJ57" s="70"/>
      <c r="QK57" s="4">
        <f>SUM(QK53:QK56)</f>
        <v>1579</v>
      </c>
      <c r="QL57" s="4"/>
      <c r="QM57" s="70"/>
      <c r="QN57" s="4">
        <f>SUM(QN53:QN56)</f>
        <v>1563</v>
      </c>
      <c r="QO57" s="4"/>
      <c r="QP57" s="70"/>
      <c r="QQ57" s="4">
        <f>SUM(QQ53:QQ56)</f>
        <v>1579</v>
      </c>
      <c r="QR57" s="4"/>
      <c r="QS57" s="70"/>
      <c r="QT57" s="4">
        <f>SUM(QT53:QT56)</f>
        <v>1600</v>
      </c>
      <c r="QU57" s="4"/>
      <c r="QV57" s="5"/>
      <c r="QW57" s="70"/>
      <c r="QX57" s="4">
        <f>SUM(QX53:QX56)</f>
        <v>1587</v>
      </c>
      <c r="QY57" s="4"/>
      <c r="QZ57" s="70"/>
      <c r="RA57" s="4">
        <f>SUM(RA53:RA56)</f>
        <v>1602</v>
      </c>
      <c r="RB57" s="4"/>
      <c r="RC57" s="5"/>
      <c r="RD57" s="70"/>
      <c r="RE57" s="4">
        <f>SUM(RE53:RE56)</f>
        <v>1545</v>
      </c>
      <c r="RF57" s="4"/>
      <c r="RG57" s="70"/>
      <c r="RH57" s="4">
        <f>SUM(RH53:RH56)</f>
        <v>1548</v>
      </c>
      <c r="RI57" s="4"/>
      <c r="RJ57" s="70"/>
      <c r="RK57" s="4">
        <f>SUM(RK53:RK56)</f>
        <v>1490</v>
      </c>
      <c r="RL57" s="4"/>
      <c r="RM57" s="5"/>
      <c r="RN57" s="70"/>
      <c r="RO57" s="4">
        <f>SUM(RO53:RO56)</f>
        <v>1531</v>
      </c>
      <c r="RP57" s="4"/>
      <c r="RQ57" s="70"/>
      <c r="RR57" s="4">
        <f>SUM(RR53:RR56)</f>
        <v>1542</v>
      </c>
      <c r="RS57" s="4"/>
      <c r="RT57" s="70"/>
      <c r="RU57" s="4">
        <f>SUM(RU53:RU56)</f>
        <v>1559</v>
      </c>
      <c r="RV57" s="4"/>
      <c r="RW57" s="70"/>
      <c r="RX57" s="4">
        <f>SUM(RX53:RX56)</f>
        <v>1542</v>
      </c>
      <c r="RY57" s="4"/>
      <c r="RZ57" s="70"/>
      <c r="SA57" s="4">
        <f>SUM(SA53:SA56)</f>
        <v>1530</v>
      </c>
      <c r="SB57" s="4"/>
      <c r="SC57" s="70"/>
      <c r="SD57" s="4">
        <f>SUM(SD53:SD56)</f>
        <v>1538</v>
      </c>
      <c r="SE57" s="4"/>
      <c r="SF57" s="70"/>
      <c r="SG57" s="4">
        <f>SUM(SG53:SG56)</f>
        <v>1380</v>
      </c>
      <c r="SH57" s="4"/>
      <c r="SI57" s="70"/>
      <c r="SJ57" s="4">
        <f>SUM(SJ53:SJ56)</f>
        <v>1485</v>
      </c>
      <c r="SK57" s="4"/>
      <c r="SL57" s="70"/>
      <c r="SM57" s="4">
        <f>SUM(SM53:SM56)</f>
        <v>1454</v>
      </c>
      <c r="SN57" s="4"/>
      <c r="SO57" s="70"/>
      <c r="SP57" s="4">
        <f>SUM(SP53:SP56)</f>
        <v>1423</v>
      </c>
      <c r="SQ57" s="4"/>
      <c r="SR57" s="5"/>
      <c r="SS57" s="5"/>
      <c r="ST57" s="70"/>
      <c r="SU57" s="4">
        <f>SUM(SU53:SU56)</f>
        <v>1253</v>
      </c>
      <c r="SV57" s="4"/>
      <c r="SW57" s="70"/>
      <c r="SX57" s="4">
        <f>SUM(SX53:SX56)</f>
        <v>1248</v>
      </c>
      <c r="SY57" s="4"/>
      <c r="SZ57" s="70"/>
      <c r="TA57" s="4">
        <f>SUM(TA53:TA56)</f>
        <v>1392</v>
      </c>
      <c r="TB57" s="4"/>
      <c r="TC57" s="70"/>
      <c r="TD57" s="4">
        <f>SUM(TD53:TD56)</f>
        <v>1437</v>
      </c>
      <c r="TE57" s="4"/>
      <c r="TF57" s="70"/>
      <c r="TG57" s="4">
        <f>SUM(TG53:TG56)</f>
        <v>1480</v>
      </c>
      <c r="TH57" s="4"/>
      <c r="TI57" s="70"/>
      <c r="TJ57" s="4">
        <f>SUM(TJ53:TJ56)</f>
        <v>1501</v>
      </c>
      <c r="TK57" s="4"/>
      <c r="TL57" s="70"/>
      <c r="TM57" s="4">
        <f>SUM(TM53:TM56)</f>
        <v>1525</v>
      </c>
      <c r="TN57" s="4"/>
      <c r="TO57" s="70"/>
      <c r="TP57" s="4">
        <f>SUM(TP53:TP56)</f>
        <v>1543</v>
      </c>
      <c r="TQ57" s="4"/>
      <c r="TR57" s="5"/>
      <c r="TS57" s="70"/>
      <c r="TT57" s="4">
        <f>SUM(TT53:TT56)</f>
        <v>1557</v>
      </c>
      <c r="TU57" s="4"/>
      <c r="TV57" s="70"/>
      <c r="TW57" s="4">
        <f>SUM(TW53:TW56)</f>
        <v>1581</v>
      </c>
      <c r="TX57" s="4"/>
      <c r="TY57" s="70"/>
      <c r="TZ57" s="4">
        <f>SUM(TZ53:TZ56)</f>
        <v>1560</v>
      </c>
      <c r="UA57" s="4"/>
      <c r="UB57" s="70"/>
      <c r="UC57" s="4">
        <f>SUM(UC53:UC56)</f>
        <v>1569</v>
      </c>
      <c r="UD57" s="4"/>
      <c r="UE57" s="70"/>
      <c r="UF57" s="4">
        <f>SUM(UF53:UF56)</f>
        <v>1575</v>
      </c>
      <c r="UG57" s="4"/>
      <c r="UH57" s="70"/>
      <c r="UI57" s="4">
        <f>SUM(UI53:UI56)</f>
        <v>1566</v>
      </c>
      <c r="UJ57" s="4"/>
      <c r="UK57" s="5"/>
      <c r="UL57" s="5"/>
      <c r="UM57" s="70"/>
      <c r="UN57" s="4">
        <f>SUM(UN53:UN56)</f>
        <v>1517</v>
      </c>
      <c r="UO57" s="4"/>
      <c r="UP57" s="70"/>
      <c r="UQ57" s="4">
        <f>SUM(UQ53:UQ56)</f>
        <v>1528</v>
      </c>
      <c r="UR57" s="4"/>
      <c r="US57" s="70"/>
      <c r="UT57" s="4">
        <f>SUM(UT53:UT56)</f>
        <v>1529</v>
      </c>
      <c r="UU57" s="4"/>
      <c r="UV57" s="70"/>
      <c r="UW57" s="4">
        <f>SUM(UW53:UW56)</f>
        <v>1544</v>
      </c>
      <c r="UX57" s="4"/>
      <c r="UY57" s="70"/>
      <c r="UZ57" s="4">
        <f>SUM(UZ53:UZ56)</f>
        <v>1546</v>
      </c>
      <c r="VA57" s="4"/>
      <c r="VB57" s="5"/>
      <c r="VC57" s="70"/>
      <c r="VD57" s="4">
        <f>SUM(VD53:VD56)</f>
        <v>1503</v>
      </c>
      <c r="VE57" s="4"/>
      <c r="VF57" s="70"/>
      <c r="VG57" s="4">
        <f>SUM(VG53:VG56)</f>
        <v>1505</v>
      </c>
      <c r="VH57" s="4"/>
      <c r="VI57" s="70"/>
      <c r="VJ57" s="4">
        <f>SUM(VJ53:VJ56)</f>
        <v>1487</v>
      </c>
      <c r="VK57" s="4"/>
      <c r="VL57" s="70"/>
      <c r="VM57" s="4">
        <f>SUM(VM53:VM56)</f>
        <v>1470</v>
      </c>
      <c r="VN57" s="4"/>
      <c r="VO57" s="70"/>
      <c r="VP57" s="4">
        <f>SUM(VP53:VP56)</f>
        <v>1474</v>
      </c>
      <c r="VQ57" s="4"/>
      <c r="VR57" s="70"/>
      <c r="VS57" s="4">
        <f>SUM(VS53:VS56)</f>
        <v>1471</v>
      </c>
      <c r="VT57" s="4"/>
      <c r="VU57" s="5"/>
      <c r="VV57" s="5"/>
      <c r="VW57" s="70"/>
      <c r="VX57" s="4">
        <f>SUM(VX53:VX56)</f>
        <v>1418</v>
      </c>
      <c r="VY57" s="4"/>
      <c r="VZ57" s="70"/>
      <c r="WA57" s="4">
        <f>SUM(WA53:WA56)</f>
        <v>1402</v>
      </c>
      <c r="WB57" s="4"/>
      <c r="WC57" s="70"/>
      <c r="WD57" s="4">
        <f>SUM(WD53:WD56)</f>
        <v>1416</v>
      </c>
      <c r="WE57" s="4"/>
      <c r="WF57" s="70"/>
      <c r="WG57" s="4">
        <f>SUM(WG53:WG56)</f>
        <v>1422</v>
      </c>
      <c r="WH57" s="4"/>
      <c r="WI57" s="70"/>
      <c r="WJ57" s="4">
        <f>SUM(WJ53:WJ56)</f>
        <v>1424</v>
      </c>
      <c r="WK57" s="4"/>
      <c r="WL57" s="70"/>
      <c r="WM57" s="4">
        <f>SUM(WM53:WM56)</f>
        <v>1261</v>
      </c>
      <c r="WN57" s="4"/>
      <c r="WO57" s="70"/>
      <c r="WP57" s="4">
        <f>SUM(WP53:WP56)</f>
        <v>1394</v>
      </c>
      <c r="WQ57" s="4"/>
      <c r="WR57" s="70"/>
      <c r="WS57" s="4">
        <f>SUM(WS53:WS56)</f>
        <v>1423</v>
      </c>
      <c r="WT57" s="4"/>
      <c r="WU57" s="70"/>
      <c r="WV57" s="4">
        <f>SUM(WV53:WV56)</f>
        <v>1418</v>
      </c>
      <c r="WW57" s="4"/>
      <c r="WX57" s="70"/>
      <c r="WY57" s="4">
        <f>SUM(WY53:WY56)</f>
        <v>1438</v>
      </c>
      <c r="WZ57" s="4"/>
      <c r="XA57" s="70"/>
      <c r="XB57" s="4">
        <f>SUM(XB53:XB56)</f>
        <v>1432</v>
      </c>
      <c r="XC57" s="4"/>
      <c r="XD57" s="70"/>
      <c r="XE57" s="4">
        <f>SUM(XE53:XE56)</f>
        <v>1303</v>
      </c>
      <c r="XF57" s="4"/>
      <c r="XG57" s="5"/>
      <c r="XH57" s="70"/>
      <c r="XI57" s="4">
        <f>SUM(XI53:XI56)</f>
        <v>1268</v>
      </c>
      <c r="XJ57" s="4"/>
      <c r="XK57" s="70"/>
      <c r="XL57" s="4">
        <f>SUM(XL53:XL56)</f>
        <v>1253</v>
      </c>
      <c r="XM57" s="4"/>
      <c r="XN57" s="70"/>
      <c r="XO57" s="4">
        <f>SUM(XO53:XO56)</f>
        <v>1240</v>
      </c>
      <c r="XP57" s="4"/>
      <c r="XQ57" s="70"/>
      <c r="XR57" s="4">
        <f>SUM(XR53:XR56)</f>
        <v>1242</v>
      </c>
      <c r="XS57" s="4"/>
      <c r="XT57" s="70"/>
      <c r="XU57" s="4">
        <f>SUM(XU53:XU56)</f>
        <v>1239</v>
      </c>
      <c r="XV57" s="4"/>
      <c r="XW57" s="70"/>
      <c r="XX57" s="4">
        <f>SUM(XX53:XX56)</f>
        <v>1216</v>
      </c>
      <c r="XY57" s="4"/>
      <c r="XZ57" s="70"/>
      <c r="YA57" s="4">
        <f>SUM(YA53:YA56)</f>
        <v>967</v>
      </c>
      <c r="YB57" s="4"/>
      <c r="YC57" s="70"/>
      <c r="YD57" s="4">
        <f>SUM(YD53:YD56)</f>
        <v>1173</v>
      </c>
      <c r="YE57" s="4"/>
      <c r="YF57" s="70"/>
      <c r="YG57" s="4">
        <f>SUM(YG53:YG56)</f>
        <v>1193</v>
      </c>
      <c r="YH57" s="4"/>
      <c r="YI57" s="70"/>
      <c r="YJ57" s="4">
        <f>SUM(YJ53:YJ56)</f>
        <v>1168</v>
      </c>
      <c r="YK57" s="4"/>
      <c r="YL57" s="70"/>
      <c r="YM57" s="4">
        <f>SUM(YM53:YM56)</f>
        <v>1156</v>
      </c>
      <c r="YN57" s="4"/>
      <c r="YO57" s="70"/>
      <c r="YP57" s="4">
        <f>SUM(YP53:YP56)</f>
        <v>1152</v>
      </c>
      <c r="YQ57" s="4"/>
      <c r="YR57" s="70"/>
      <c r="YS57" s="4">
        <f>SUM(YS53:YS56)</f>
        <v>1161</v>
      </c>
      <c r="YT57" s="4"/>
      <c r="YU57" s="5"/>
      <c r="YV57" s="70"/>
      <c r="YW57" s="4">
        <f>SUM(YW53:YW56)</f>
        <v>1154</v>
      </c>
      <c r="YX57" s="4"/>
      <c r="YY57" s="70"/>
      <c r="YZ57" s="4">
        <f>SUM(YZ53:YZ56)</f>
        <v>1165</v>
      </c>
      <c r="ZA57" s="4"/>
      <c r="ZB57" s="70"/>
      <c r="ZC57" s="4">
        <f>SUM(ZC53:ZC56)</f>
        <v>1173</v>
      </c>
      <c r="ZD57" s="4"/>
      <c r="ZE57" s="70"/>
      <c r="ZF57" s="4">
        <f>SUM(ZF53:ZF56)</f>
        <v>1198</v>
      </c>
      <c r="ZG57" s="4"/>
      <c r="ZH57" s="70"/>
      <c r="ZI57" s="4">
        <f>SUM(ZI53:ZI56)</f>
        <v>1210</v>
      </c>
      <c r="ZJ57" s="4"/>
      <c r="ZK57" s="70"/>
      <c r="ZL57" s="4">
        <f>SUM(ZL53:ZL56)</f>
        <v>1219</v>
      </c>
      <c r="ZM57" s="4"/>
      <c r="ZN57" s="70"/>
      <c r="ZO57" s="4">
        <f>SUM(ZO53:ZO56)</f>
        <v>1074</v>
      </c>
      <c r="ZP57" s="4"/>
      <c r="ZQ57" s="70"/>
      <c r="ZR57" s="4">
        <f>SUM(ZR53:ZR56)</f>
        <v>1212</v>
      </c>
      <c r="ZS57" s="4"/>
      <c r="ZT57" s="70"/>
      <c r="ZU57" s="4">
        <f>SUM(ZU53:ZU56)</f>
        <v>1227</v>
      </c>
      <c r="ZV57" s="4"/>
      <c r="ZW57" s="70"/>
      <c r="ZX57" s="4">
        <f>SUM(ZX53:ZX56)</f>
        <v>1259</v>
      </c>
      <c r="ZY57" s="4"/>
      <c r="ZZ57" s="70"/>
      <c r="AAA57" s="4">
        <f>SUM(AAA53:AAA56)</f>
        <v>1266</v>
      </c>
      <c r="AAB57" s="4"/>
      <c r="AAC57" s="70"/>
      <c r="AAD57" s="4">
        <f>SUM(AAD53:AAD56)</f>
        <v>1281</v>
      </c>
      <c r="AAE57" s="4"/>
      <c r="AAF57" s="70"/>
      <c r="AAG57" s="4">
        <f>SUM(AAG53:AAG56)</f>
        <v>1272</v>
      </c>
      <c r="AAH57" s="4"/>
      <c r="AAI57" s="5"/>
      <c r="AAJ57" s="70"/>
      <c r="AAK57" s="4">
        <f>SUM(AAK53:AAK56)</f>
        <v>1225</v>
      </c>
      <c r="AAL57" s="4"/>
      <c r="AAM57" s="70"/>
      <c r="AAN57" s="4">
        <f>SUM(AAN53:AAN56)</f>
        <v>1213</v>
      </c>
      <c r="AAO57" s="4"/>
      <c r="AAP57" s="70"/>
      <c r="AAQ57" s="4">
        <f>SUM(AAQ53:AAQ56)</f>
        <v>1216</v>
      </c>
      <c r="AAR57" s="4"/>
      <c r="AAS57" s="70"/>
      <c r="AAT57" s="4">
        <f>SUM(AAT53:AAT56)</f>
        <v>1239</v>
      </c>
      <c r="AAU57" s="4"/>
      <c r="AAV57" s="70"/>
      <c r="AAW57" s="4">
        <f>SUM(AAW53:AAW56)</f>
        <v>1243</v>
      </c>
      <c r="AAX57" s="4"/>
      <c r="AAY57" s="70"/>
      <c r="AAZ57" s="4">
        <f>SUM(AAZ53:AAZ56)</f>
        <v>1248</v>
      </c>
      <c r="ABA57" s="4"/>
      <c r="ABB57" s="5"/>
      <c r="ABC57" s="70"/>
      <c r="ABD57" s="4">
        <f>SUM(ABD53:ABD56)</f>
        <v>1265</v>
      </c>
      <c r="ABE57" s="4"/>
      <c r="ABF57" s="70"/>
      <c r="ABG57" s="4">
        <f>SUM(ABG53:ABG56)</f>
        <v>1271</v>
      </c>
      <c r="ABH57" s="4"/>
      <c r="ABI57" s="70"/>
      <c r="ABJ57" s="4">
        <f>SUM(ABJ53:ABJ56)</f>
        <v>1299</v>
      </c>
      <c r="ABK57" s="4"/>
      <c r="ABL57" s="70"/>
      <c r="ABM57" s="4">
        <f>SUM(ABM53:ABM56)</f>
        <v>1317</v>
      </c>
      <c r="ABN57" s="4"/>
      <c r="ABO57" s="70"/>
      <c r="ABP57" s="4">
        <f>SUM(ABP53:ABP56)</f>
        <v>1343</v>
      </c>
      <c r="ABQ57" s="4"/>
      <c r="ABR57" s="70"/>
      <c r="ABS57" s="4">
        <f>SUM(ABS53:ABS56)</f>
        <v>1337</v>
      </c>
      <c r="ABT57" s="4"/>
      <c r="ABU57" s="5"/>
      <c r="ABV57" s="70"/>
      <c r="ABW57" s="4">
        <f>SUM(ABW53:ABW56)</f>
        <v>1342</v>
      </c>
      <c r="ABX57" s="4"/>
      <c r="ABY57" s="70"/>
      <c r="ABZ57" s="4">
        <f>SUM(ABZ53:ABZ56)</f>
        <v>1382</v>
      </c>
      <c r="ACA57" s="4"/>
      <c r="ACB57" s="70"/>
      <c r="ACC57" s="4">
        <f>SUM(ACC53:ACC56)</f>
        <v>1408</v>
      </c>
      <c r="ACD57" s="4"/>
      <c r="ACE57" s="70"/>
      <c r="ACF57" s="4">
        <f>SUM(ACF53:ACF56)</f>
        <v>1439</v>
      </c>
      <c r="ACG57" s="4"/>
      <c r="ACH57" s="70"/>
      <c r="ACI57" s="4">
        <f>SUM(ACI53:ACI56)</f>
        <v>1494</v>
      </c>
      <c r="ACJ57" s="4"/>
      <c r="ACK57" s="70"/>
      <c r="ACL57" s="4">
        <f>SUM(ACL53:ACL56)</f>
        <v>1533</v>
      </c>
      <c r="ACM57" s="4"/>
      <c r="ACN57" s="5"/>
      <c r="ACO57" s="70"/>
      <c r="ACP57" s="4">
        <f>SUM(ACP53:ACP56)</f>
        <v>1531</v>
      </c>
      <c r="ACQ57" s="4"/>
      <c r="ACR57" s="70"/>
      <c r="ACS57" s="4">
        <f>SUM(ACS53:ACS56)</f>
        <v>1558</v>
      </c>
      <c r="ACT57" s="4"/>
      <c r="ACU57" s="70"/>
      <c r="ACV57" s="4">
        <f>SUM(ACV53:ACV56)</f>
        <v>1617</v>
      </c>
      <c r="ACW57" s="4"/>
      <c r="ACX57" s="70"/>
      <c r="ACY57" s="4">
        <f>SUM(ACY53:ACY56)</f>
        <v>1649</v>
      </c>
      <c r="ACZ57" s="4"/>
      <c r="ADA57" s="70"/>
      <c r="ADB57" s="4">
        <f>SUM(ADB53:ADB56)</f>
        <v>1701</v>
      </c>
      <c r="ADC57" s="4"/>
      <c r="ADD57" s="70"/>
      <c r="ADE57" s="4">
        <f>SUM(ADE53:ADE56)</f>
        <v>1736</v>
      </c>
      <c r="ADF57" s="4"/>
      <c r="ADG57" s="5"/>
      <c r="ADH57" s="70"/>
      <c r="ADI57" s="4">
        <f>SUM(ADI53:ADI56)</f>
        <v>1756</v>
      </c>
      <c r="ADJ57" s="4"/>
      <c r="ADK57" s="70"/>
      <c r="ADL57" s="4">
        <f>SUM(ADL53:ADL56)</f>
        <v>1772</v>
      </c>
      <c r="ADM57" s="4"/>
      <c r="ADN57" s="70"/>
      <c r="ADO57" s="4">
        <f>SUM(ADO53:ADO56)</f>
        <v>1791</v>
      </c>
      <c r="ADP57" s="4"/>
      <c r="ADQ57" s="70"/>
      <c r="ADR57" s="4">
        <f>SUM(ADR53:ADR56)</f>
        <v>1726</v>
      </c>
      <c r="ADS57" s="4"/>
      <c r="ADT57" s="70"/>
      <c r="ADU57" s="4">
        <f>SUM(ADU53:ADU56)</f>
        <v>1713</v>
      </c>
      <c r="ADV57" s="4"/>
      <c r="ADW57" s="5"/>
      <c r="ADX57" s="5"/>
      <c r="ADY57" s="5"/>
      <c r="ADZ57" s="70"/>
      <c r="AEA57" s="4">
        <f>SUM(AEA53:AEA56)</f>
        <v>1629</v>
      </c>
      <c r="AEB57" s="4"/>
      <c r="AEC57" s="70"/>
      <c r="AED57" s="4">
        <f>SUM(AED53:AED56)</f>
        <v>1613</v>
      </c>
      <c r="AEE57" s="4"/>
      <c r="AEF57" s="70"/>
      <c r="AEG57" s="4">
        <f>SUM(AEG53:AEG56)</f>
        <v>1610</v>
      </c>
      <c r="AEH57" s="4"/>
      <c r="AEI57" s="70"/>
      <c r="AEJ57" s="5">
        <f>SUM(AEJ53:AEJ56)</f>
        <v>34</v>
      </c>
      <c r="AEK57" s="4"/>
      <c r="AEL57" s="70"/>
      <c r="AEM57" s="4">
        <f>SUM(AEM53:AEM56)</f>
        <v>1664</v>
      </c>
      <c r="AEN57" s="4"/>
      <c r="AEO57" s="5"/>
      <c r="AEP57" s="70"/>
      <c r="AEQ57" s="4">
        <f>SUM(AEQ53:AEQ56)</f>
        <v>1623</v>
      </c>
      <c r="AER57" s="4"/>
      <c r="AES57" s="70"/>
      <c r="AET57" s="4">
        <f>SUM(AET53:AET56)</f>
        <v>1671</v>
      </c>
      <c r="AEU57" s="4"/>
      <c r="AEV57" s="70"/>
      <c r="AEW57" s="4">
        <f>SUM(AEW53:AEW56)</f>
        <v>1672</v>
      </c>
      <c r="AEX57" s="4"/>
      <c r="AEY57" s="70"/>
      <c r="AEZ57" s="4">
        <f>SUM(AEZ53:AEZ56)</f>
        <v>1658</v>
      </c>
      <c r="AFA57" s="4"/>
      <c r="AFB57" s="70"/>
      <c r="AFC57" s="4">
        <f>SUM(AFC53:AFC56)</f>
        <v>1687</v>
      </c>
      <c r="AFD57" s="4"/>
      <c r="AFE57" s="70"/>
      <c r="AFF57" s="4">
        <f>SUM(AFF53:AFF56)</f>
        <v>1697</v>
      </c>
      <c r="AFG57" s="4"/>
      <c r="AFH57" s="5"/>
      <c r="AFI57" s="70"/>
      <c r="AFJ57" s="4">
        <f>SUM(AFJ53:AFJ56)</f>
        <v>1697</v>
      </c>
      <c r="AFK57" s="4"/>
      <c r="AFL57" s="70"/>
      <c r="AFM57" s="4">
        <f>SUM(AFM53:AFM56)</f>
        <v>1715</v>
      </c>
      <c r="AFN57" s="4"/>
      <c r="AFO57" s="70"/>
      <c r="AFP57" s="4">
        <f>SUM(AFP53:AFP56)</f>
        <v>1768</v>
      </c>
      <c r="AFQ57" s="4"/>
      <c r="AFR57" s="70"/>
      <c r="AFS57" s="4">
        <f>SUM(AFS53:AFS56)</f>
        <v>1774</v>
      </c>
      <c r="AFT57" s="4"/>
      <c r="AFU57" s="70"/>
      <c r="AFV57" s="4">
        <f>SUM(AFV53:AFV56)</f>
        <v>1778</v>
      </c>
      <c r="AFW57" s="4"/>
      <c r="AFX57" s="70"/>
      <c r="AFY57" s="4">
        <f>SUM(AFY53:AFY56)</f>
        <v>1794</v>
      </c>
      <c r="AFZ57" s="4"/>
      <c r="AGA57" s="70"/>
      <c r="AGB57" s="4">
        <f>SUM(AGB53:AGB56)</f>
        <v>1490</v>
      </c>
      <c r="AGC57" s="4"/>
      <c r="AGD57" s="70"/>
      <c r="AGE57" s="4">
        <f>SUM(AGE53:AGE56)</f>
        <v>1771</v>
      </c>
      <c r="AGF57" s="4"/>
      <c r="AGG57" s="70"/>
      <c r="AGH57" s="4">
        <f>SUM(AGH53:AGH56)</f>
        <v>1795</v>
      </c>
      <c r="AGI57" s="4"/>
      <c r="AGJ57" s="70"/>
      <c r="AGK57" s="4">
        <f>SUM(AGK53:AGK56)</f>
        <v>1794</v>
      </c>
      <c r="AGL57" s="4"/>
      <c r="AGM57" s="70"/>
      <c r="AGN57" s="4">
        <f>SUM(AGN53:AGN56)</f>
        <v>1819</v>
      </c>
      <c r="AGO57" s="4"/>
      <c r="AGP57" s="70"/>
      <c r="AGQ57" s="4">
        <f>SUM(AGQ53:AGQ56)</f>
        <v>1834</v>
      </c>
      <c r="AGR57" s="4"/>
      <c r="AGS57" s="70"/>
      <c r="AGT57" s="4">
        <f>SUM(AGT53:AGT56)</f>
        <v>1738</v>
      </c>
      <c r="AGU57" s="4"/>
      <c r="AGV57" s="5"/>
      <c r="AGW57" s="70"/>
      <c r="AGX57" s="4">
        <f>SUM(AGX53:AGX56)</f>
        <v>1700</v>
      </c>
      <c r="AGY57" s="4"/>
      <c r="AGZ57" s="70"/>
      <c r="AHA57" s="4">
        <f>SUM(AHA53:AHA56)</f>
        <v>1745</v>
      </c>
      <c r="AHB57" s="4"/>
      <c r="AHC57" s="70"/>
      <c r="AHD57" s="4">
        <f>SUM(AHD53:AHD56)</f>
        <v>1738</v>
      </c>
      <c r="AHE57" s="4"/>
      <c r="AHF57" s="70"/>
      <c r="AHG57" s="4">
        <f>SUM(AHG53:AHG56)</f>
        <v>1708</v>
      </c>
      <c r="AHH57" s="4"/>
      <c r="AHI57" s="70"/>
      <c r="AHJ57" s="4">
        <f>SUM(AHJ53:AHJ56)</f>
        <v>1700</v>
      </c>
      <c r="AHK57" s="4"/>
      <c r="AHL57" s="70"/>
      <c r="AHM57" s="4">
        <f>SUM(AHM53:AHM56)</f>
        <v>1736</v>
      </c>
      <c r="AHN57" s="4"/>
      <c r="AHO57" s="5"/>
      <c r="AHP57" s="70"/>
      <c r="AHQ57" s="4">
        <f>SUM(AHQ53:AHQ56)</f>
        <v>1695</v>
      </c>
      <c r="AHR57" s="4"/>
      <c r="AHS57" s="70"/>
      <c r="AHT57" s="4">
        <f>SUM(AHT53:AHT56)</f>
        <v>1677</v>
      </c>
      <c r="AHU57" s="4"/>
      <c r="AHV57" s="70"/>
      <c r="AHW57" s="4">
        <f>SUM(AHW53:AHW56)</f>
        <v>1648</v>
      </c>
      <c r="AHX57" s="4"/>
      <c r="AHY57" s="70"/>
      <c r="AHZ57" s="4">
        <f>SUM(AHZ53:AHZ56)</f>
        <v>1498</v>
      </c>
      <c r="AIA57" s="4"/>
      <c r="AIB57" s="70"/>
      <c r="AIC57" s="4">
        <f>SUM(AIC53:AIC56)</f>
        <v>1371</v>
      </c>
      <c r="AID57" s="4"/>
      <c r="AIE57" s="5"/>
      <c r="AIF57" s="5"/>
      <c r="AIG57" s="70"/>
      <c r="AIH57" s="4">
        <f>SUM(AIH53:AIH56)</f>
        <v>1314</v>
      </c>
      <c r="AII57" s="4"/>
      <c r="AIJ57" s="70"/>
      <c r="AIK57" s="4">
        <f>SUM(AIK53:AIK56)</f>
        <v>1359</v>
      </c>
      <c r="AIL57" s="4"/>
      <c r="AIM57" s="70"/>
      <c r="AIN57" s="4">
        <f>SUM(AIN53:AIN56)</f>
        <v>1421</v>
      </c>
      <c r="AIO57" s="4"/>
      <c r="AIP57" s="70"/>
      <c r="AIQ57" s="4">
        <f>SUM(AIQ53:AIQ56)</f>
        <v>1439</v>
      </c>
      <c r="AIR57" s="4"/>
      <c r="AIS57" s="5"/>
      <c r="AIT57" s="70"/>
      <c r="AIU57" s="4">
        <f>SUM(AIU53:AIU56)</f>
        <v>1386</v>
      </c>
      <c r="AIV57" s="4"/>
      <c r="AIW57" s="70"/>
      <c r="AIX57" s="4">
        <f>SUM(AIX53:AIX56)</f>
        <v>1273</v>
      </c>
      <c r="AIY57" s="4"/>
      <c r="AIZ57" s="70"/>
      <c r="AJA57" s="4">
        <f>SUM(AJA53:AJA56)</f>
        <v>1541</v>
      </c>
      <c r="AJB57" s="4"/>
      <c r="AJC57" s="70"/>
      <c r="AJD57" s="4">
        <f>SUM(AJD53:AJD56)</f>
        <v>1594</v>
      </c>
      <c r="AJE57" s="4"/>
      <c r="AJF57" s="70"/>
      <c r="AJG57" s="4">
        <f>SUM(AJG53:AJG56)</f>
        <v>1621</v>
      </c>
      <c r="AJH57" s="4"/>
      <c r="AJI57" s="70"/>
      <c r="AJJ57" s="4">
        <f>SUM(AJJ53:AJJ56)</f>
        <v>1662</v>
      </c>
      <c r="AJK57" s="4"/>
      <c r="AJL57" s="70"/>
      <c r="AJM57" s="4">
        <f>SUM(AJM53:AJM56)</f>
        <v>1692</v>
      </c>
      <c r="AJN57" s="4"/>
      <c r="AJO57" s="70"/>
      <c r="AJP57" s="4">
        <f>SUM(AJP53:AJP56)</f>
        <v>1738</v>
      </c>
      <c r="AJQ57" s="4"/>
      <c r="AJR57" s="5"/>
      <c r="AJS57" s="70"/>
      <c r="AJT57" s="4">
        <f>SUM(AJT53:AJT56)</f>
        <v>1729</v>
      </c>
      <c r="AJU57" s="4"/>
      <c r="AJV57" s="70"/>
      <c r="AJW57" s="4">
        <f>SUM(AJW53:AJW56)</f>
        <v>1614</v>
      </c>
      <c r="AJX57" s="4"/>
      <c r="AJY57" s="70"/>
      <c r="AJZ57" s="4">
        <f>SUM(AJZ53:AJZ56)</f>
        <v>1747</v>
      </c>
      <c r="AKA57" s="4"/>
      <c r="AKB57" s="70"/>
      <c r="AKC57" s="4">
        <f>SUM(AKC53:AKC56)</f>
        <v>1742</v>
      </c>
      <c r="AKD57" s="4"/>
      <c r="AKE57" s="70"/>
      <c r="AKF57" s="4">
        <f>SUM(AKF53:AKF56)</f>
        <v>1740</v>
      </c>
      <c r="AKG57" s="4"/>
      <c r="AKH57" s="70"/>
      <c r="AKI57" s="4">
        <f>SUM(AKI53:AKI56)</f>
        <v>1761</v>
      </c>
      <c r="AKJ57" s="4"/>
      <c r="AKK57" s="5"/>
      <c r="AKL57" s="70"/>
      <c r="AKM57" s="4">
        <f>SUM(AKM53:AKM56)</f>
        <v>1663</v>
      </c>
      <c r="AKN57" s="4"/>
      <c r="AKO57" s="70"/>
      <c r="AKP57" s="4">
        <f>SUM(AKP53:AKP56)</f>
        <v>1640</v>
      </c>
      <c r="AKQ57" s="4"/>
      <c r="AKR57" s="70"/>
      <c r="AKS57" s="4">
        <f>SUM(AKS53:AKS56)</f>
        <v>1745</v>
      </c>
      <c r="AKT57" s="4"/>
      <c r="AKU57" s="70"/>
      <c r="AKV57" s="4">
        <f>SUM(AKV53:AKV56)</f>
        <v>1785</v>
      </c>
      <c r="AKW57" s="4"/>
      <c r="AKX57" s="70"/>
      <c r="AKY57" s="4">
        <f>SUM(AKY53:AKY56)</f>
        <v>1796</v>
      </c>
      <c r="AKZ57" s="4"/>
      <c r="ALA57" s="70"/>
      <c r="ALB57" s="4">
        <f>SUM(ALB53:ALB56)</f>
        <v>1815</v>
      </c>
      <c r="ALC57" s="4"/>
      <c r="ALD57" s="5"/>
      <c r="ALE57" s="70"/>
      <c r="ALF57" s="4">
        <f>SUM(ALF53:ALF56)</f>
        <v>1795</v>
      </c>
      <c r="ALG57" s="4"/>
      <c r="ALH57" s="70"/>
      <c r="ALI57" s="4">
        <f>SUM(ALI53:ALI56)</f>
        <v>1834</v>
      </c>
      <c r="ALJ57" s="4"/>
      <c r="ALK57" s="70"/>
      <c r="ALL57" s="4">
        <f>SUM(ALL53:ALL56)</f>
        <v>1819</v>
      </c>
      <c r="ALM57" s="4"/>
      <c r="ALN57" s="70"/>
      <c r="ALO57" s="4">
        <f>SUM(ALO53:ALO56)</f>
        <v>1826</v>
      </c>
      <c r="ALP57" s="4"/>
      <c r="ALQ57" s="70"/>
      <c r="ALR57" s="4">
        <f>SUM(ALR53:ALR56)</f>
        <v>1860</v>
      </c>
      <c r="ALS57" s="4"/>
      <c r="ALT57" s="70"/>
      <c r="ALU57" s="4">
        <f>SUM(ALU53:ALU56)</f>
        <v>1880</v>
      </c>
      <c r="ALV57" s="4"/>
      <c r="ALW57" s="5"/>
      <c r="ALX57" s="70"/>
      <c r="ALY57" s="4">
        <f>SUM(ALY53:ALY56)</f>
        <v>1870</v>
      </c>
      <c r="ALZ57" s="4"/>
      <c r="AMA57" s="70"/>
      <c r="AMB57" s="4">
        <f>SUM(AMB53:AMB56)</f>
        <v>1905</v>
      </c>
      <c r="AMC57" s="4"/>
      <c r="AMD57" s="70"/>
      <c r="AME57" s="4">
        <f>SUM(AME53:AME56)</f>
        <v>1899</v>
      </c>
      <c r="AMF57" s="4"/>
      <c r="AMG57" s="70"/>
      <c r="AMH57" s="4">
        <f>SUM(AMH53:AMH56)</f>
        <v>1939</v>
      </c>
      <c r="AMI57" s="4"/>
      <c r="AMJ57" s="70"/>
      <c r="AMK57" s="4">
        <f>SUM(AMK53:AMK56)</f>
        <v>1933</v>
      </c>
      <c r="AML57" s="4"/>
      <c r="AMM57" s="70"/>
      <c r="AMN57" s="4">
        <f>SUM(AMN53:AMN56)</f>
        <v>1930</v>
      </c>
      <c r="AMO57" s="4"/>
      <c r="AMP57" s="5"/>
      <c r="AMQ57" s="70"/>
      <c r="AMR57" s="4">
        <f>SUM(AMR53:AMR56)</f>
        <v>1865</v>
      </c>
      <c r="AMS57" s="4"/>
      <c r="AMT57" s="70"/>
      <c r="AMU57" s="4">
        <f>SUM(AMU53:AMU56)</f>
        <v>1895</v>
      </c>
      <c r="AMV57" s="4"/>
      <c r="AMW57" s="70"/>
      <c r="AMX57" s="4">
        <f>SUM(AMX53:AMX56)</f>
        <v>1895</v>
      </c>
      <c r="AMY57" s="4"/>
      <c r="AMZ57" s="70"/>
      <c r="ANA57" s="4">
        <f>SUM(ANA53:ANA56)</f>
        <v>1914</v>
      </c>
      <c r="ANB57" s="4"/>
      <c r="ANC57" s="70"/>
      <c r="AND57" s="4">
        <f>SUM(AND53:AND56)</f>
        <v>1850</v>
      </c>
      <c r="ANE57" s="4"/>
      <c r="ANF57" s="70"/>
      <c r="ANG57" s="4">
        <f>SUM(ANG53:ANG56)</f>
        <v>1876</v>
      </c>
      <c r="ANH57" s="4"/>
      <c r="ANI57" s="5"/>
      <c r="ANJ57" s="70"/>
      <c r="ANK57" s="4">
        <f>SUM(ANK53:ANK56)</f>
        <v>1837</v>
      </c>
      <c r="ANL57" s="4"/>
      <c r="ANM57" s="70"/>
      <c r="ANN57" s="4">
        <f>SUM(ANN53:ANN56)</f>
        <v>1834</v>
      </c>
      <c r="ANO57" s="4"/>
      <c r="ANP57" s="70"/>
      <c r="ANQ57" s="4">
        <f>SUM(ANQ53:ANQ56)</f>
        <v>1848</v>
      </c>
      <c r="ANR57" s="4"/>
      <c r="ANS57" s="5"/>
      <c r="ANT57" s="70"/>
      <c r="ANU57" s="4">
        <f>SUM(ANU53:ANU56)</f>
        <v>1820</v>
      </c>
      <c r="ANV57" s="4"/>
      <c r="ANW57" s="70"/>
      <c r="ANX57" s="4">
        <f>SUM(ANX53:ANX56)</f>
        <v>1869</v>
      </c>
      <c r="ANY57" s="4"/>
      <c r="ANZ57" s="70"/>
      <c r="AOA57" s="4">
        <f>SUM(AOA53:AOA56)</f>
        <v>1647</v>
      </c>
      <c r="AOB57" s="4"/>
      <c r="AOC57" s="70"/>
      <c r="AOD57" s="4">
        <f>SUM(AOD53:AOD56)</f>
        <v>1869</v>
      </c>
      <c r="AOE57" s="4"/>
      <c r="AOF57" s="70"/>
      <c r="AOG57" s="4">
        <f>SUM(AOG53:AOG56)</f>
        <v>1882</v>
      </c>
      <c r="AOH57" s="4"/>
      <c r="AOI57" s="70"/>
      <c r="AOJ57" s="4">
        <f>SUM(AOJ53:AOJ56)</f>
        <v>1882</v>
      </c>
      <c r="AOK57" s="4"/>
      <c r="AOL57" s="70"/>
      <c r="AOM57" s="4">
        <f>SUM(AOM53:AOM56)</f>
        <v>1912</v>
      </c>
      <c r="AON57" s="4"/>
      <c r="AOO57" s="70"/>
      <c r="AOP57" s="4">
        <f>SUM(AOP53:AOP56)</f>
        <v>1755</v>
      </c>
      <c r="AOQ57" s="4"/>
      <c r="AOR57" s="70"/>
      <c r="AOS57" s="4">
        <f>SUM(AOS53:AOS56)</f>
        <v>1848</v>
      </c>
      <c r="AOT57" s="4"/>
      <c r="AOU57" s="5"/>
      <c r="AOV57" s="70"/>
      <c r="AOW57" s="4">
        <f>SUM(AOW53:AOW56)</f>
        <v>1874</v>
      </c>
      <c r="AOX57" s="4"/>
      <c r="AOY57" s="70"/>
      <c r="AOZ57" s="4">
        <f>SUM(AOZ53:AOZ56)</f>
        <v>1902</v>
      </c>
      <c r="APA57" s="4"/>
      <c r="APB57" s="70"/>
      <c r="APC57" s="4">
        <f>SUM(APC53:APC56)</f>
        <v>1901</v>
      </c>
      <c r="APD57" s="4"/>
      <c r="APE57" s="70"/>
      <c r="APF57" s="4">
        <f>SUM(APF53:APF56)</f>
        <v>1897</v>
      </c>
      <c r="APG57" s="4"/>
      <c r="APH57" s="70"/>
      <c r="API57" s="4">
        <f>SUM(API53:API56)</f>
        <v>1903</v>
      </c>
      <c r="APJ57" s="4"/>
      <c r="APK57" s="70"/>
      <c r="APL57" s="4">
        <f>SUM(APL53:APL56)</f>
        <v>1921</v>
      </c>
      <c r="APM57" s="4"/>
      <c r="APN57" s="70"/>
      <c r="APO57" s="4">
        <f>SUM(APO53:APO56)</f>
        <v>1760</v>
      </c>
      <c r="APP57" s="4"/>
      <c r="APQ57" s="5"/>
      <c r="APR57" s="5"/>
      <c r="APS57" s="5"/>
      <c r="APT57" s="5"/>
      <c r="APU57" s="70"/>
      <c r="APV57" s="4">
        <f>SUM(APV53:APV56)</f>
        <v>1520</v>
      </c>
      <c r="APW57" s="4"/>
      <c r="APX57" s="70"/>
      <c r="APY57" s="4">
        <f>SUM(APY53:APY56)</f>
        <v>1431</v>
      </c>
      <c r="APZ57" s="4"/>
      <c r="AQA57" s="5"/>
      <c r="AQB57" s="70"/>
      <c r="AQC57" s="4">
        <f>SUM(AQC53:AQC56)</f>
        <v>1311</v>
      </c>
      <c r="AQD57" s="4"/>
      <c r="AQE57" s="70"/>
      <c r="AQF57" s="4">
        <f>SUM(AQF53:AQF56)</f>
        <v>1363</v>
      </c>
      <c r="AQG57" s="4"/>
      <c r="AQH57" s="70"/>
      <c r="AQI57" s="4">
        <f>SUM(AQI53:AQI56)</f>
        <v>1382</v>
      </c>
      <c r="AQJ57" s="4"/>
      <c r="AQK57" s="70"/>
      <c r="AQL57" s="4">
        <f>SUM(AQL53:AQL56)</f>
        <v>1410</v>
      </c>
      <c r="AQM57" s="4"/>
      <c r="AQN57" s="70"/>
      <c r="AQO57" s="4">
        <f>SUM(AQO53:AQO56)</f>
        <v>1408</v>
      </c>
      <c r="AQP57" s="4"/>
      <c r="AQQ57" s="70"/>
      <c r="AQR57" s="4">
        <f>SUM(AQR53:AQR56)</f>
        <v>1390</v>
      </c>
      <c r="AQS57" s="4"/>
      <c r="AQT57" s="5"/>
      <c r="AQU57" s="70"/>
      <c r="AQV57" s="4">
        <f>SUM(AQV53:AQV56)</f>
        <v>1378</v>
      </c>
      <c r="AQW57" s="4"/>
      <c r="AQX57" s="70"/>
      <c r="AQY57" s="4">
        <f>SUM(AQY53:AQY56)</f>
        <v>1441</v>
      </c>
      <c r="AQZ57" s="4"/>
      <c r="ARA57" s="70"/>
      <c r="ARB57" s="4">
        <f>SUM(ARB53:ARB56)</f>
        <v>1459</v>
      </c>
      <c r="ARC57" s="4"/>
      <c r="ARD57" s="70"/>
      <c r="ARE57" s="4">
        <f>SUM(ARE53:ARE56)</f>
        <v>1493</v>
      </c>
      <c r="ARF57" s="4"/>
      <c r="ARG57" s="70"/>
      <c r="ARH57" s="4">
        <f>SUM(ARH53:ARH56)</f>
        <v>1460</v>
      </c>
      <c r="ARI57" s="4"/>
      <c r="ARJ57" s="70"/>
      <c r="ARK57" s="4">
        <f>SUM(ARK53:ARK56)</f>
        <v>1415</v>
      </c>
      <c r="ARL57" s="4"/>
      <c r="ARM57" s="5"/>
      <c r="ARN57" s="70"/>
      <c r="ARO57" s="4">
        <f>SUM(ARO53:ARO56)</f>
        <v>1396</v>
      </c>
      <c r="ARP57" s="4"/>
      <c r="ARQ57" s="70"/>
      <c r="ARR57" s="4">
        <f>SUM(ARR53:ARR56)</f>
        <v>1398</v>
      </c>
      <c r="ARS57" s="4"/>
      <c r="ART57" s="70"/>
      <c r="ARU57" s="4">
        <f>SUM(ARU53:ARU56)</f>
        <v>1395</v>
      </c>
      <c r="ARV57" s="4"/>
      <c r="ARW57" s="70"/>
      <c r="ARX57" s="4">
        <f>SUM(ARX53:ARX56)</f>
        <v>1425</v>
      </c>
      <c r="ARY57" s="4"/>
      <c r="ARZ57" s="70"/>
      <c r="ASA57" s="4">
        <f>SUM(ASA53:ASA56)</f>
        <v>1432</v>
      </c>
      <c r="ASB57" s="4"/>
      <c r="ASC57" s="70"/>
      <c r="ASD57" s="4">
        <f>SUM(ASD53:ASD56)</f>
        <v>1441</v>
      </c>
      <c r="ASE57" s="4"/>
      <c r="ASF57" s="5"/>
      <c r="ASG57" s="70"/>
      <c r="ASH57" s="4">
        <f>SUM(ASH53:ASH56)</f>
        <v>1406</v>
      </c>
      <c r="ASI57" s="4"/>
      <c r="ASJ57" s="70"/>
      <c r="ASK57" s="4">
        <f>SUM(ASK53:ASK56)</f>
        <v>1435</v>
      </c>
      <c r="ASL57" s="4"/>
      <c r="ASM57" s="70"/>
      <c r="ASN57" s="4">
        <f>SUM(ASN53:ASN56)</f>
        <v>1462</v>
      </c>
      <c r="ASO57" s="4"/>
      <c r="ASP57" s="70"/>
      <c r="ASQ57" s="4">
        <f>SUM(ASQ53:ASQ56)</f>
        <v>1455</v>
      </c>
      <c r="ASR57" s="4"/>
      <c r="ASS57" s="70"/>
      <c r="AST57" s="4">
        <f>SUM(AST53:AST56)</f>
        <v>1452</v>
      </c>
      <c r="ASU57" s="4"/>
      <c r="ASV57" s="70"/>
      <c r="ASW57" s="4">
        <f>SUM(ASW53:ASW56)</f>
        <v>1456</v>
      </c>
      <c r="ASX57" s="4"/>
      <c r="ASY57" s="5"/>
      <c r="ASZ57" s="70"/>
      <c r="ATA57" s="4">
        <f>SUM(ATA53:ATA56)</f>
        <v>1430</v>
      </c>
      <c r="ATB57" s="4"/>
      <c r="ATC57" s="70"/>
      <c r="ATD57" s="4">
        <f>SUM(ATD53:ATD56)</f>
        <v>1431</v>
      </c>
      <c r="ATE57" s="4"/>
      <c r="ATF57" s="70"/>
      <c r="ATG57" s="4">
        <f>SUM(ATG53:ATG56)</f>
        <v>1373</v>
      </c>
      <c r="ATH57" s="4"/>
      <c r="ATI57" s="70"/>
      <c r="ATJ57" s="4">
        <f>SUM(ATJ53:ATJ56)</f>
        <v>1377</v>
      </c>
      <c r="ATK57" s="4"/>
      <c r="ATL57" s="70"/>
      <c r="ATM57" s="4">
        <f>SUM(ATM53:ATM56)</f>
        <v>1387</v>
      </c>
      <c r="ATN57" s="4"/>
      <c r="ATO57" s="70"/>
      <c r="ATP57" s="4">
        <f>SUM(ATP53:ATP56)</f>
        <v>1365</v>
      </c>
      <c r="ATQ57" s="4"/>
      <c r="ATR57" s="5"/>
      <c r="ATS57" s="70"/>
      <c r="ATT57" s="4">
        <f>SUM(ATT53:ATT56)</f>
        <v>1315</v>
      </c>
      <c r="ATU57" s="4"/>
      <c r="ATV57" s="70"/>
      <c r="ATW57" s="4">
        <f>SUM(ATW53:ATW56)</f>
        <v>1354</v>
      </c>
      <c r="ATX57" s="4"/>
      <c r="ATY57" s="70"/>
      <c r="ATZ57" s="4">
        <f>SUM(ATZ53:ATZ56)</f>
        <v>1369</v>
      </c>
      <c r="AUA57" s="4"/>
      <c r="AUB57" s="70"/>
      <c r="AUC57" s="4">
        <f>SUM(AUC53:AUC56)</f>
        <v>1366</v>
      </c>
      <c r="AUD57" s="4"/>
      <c r="AUE57" s="70"/>
      <c r="AUF57" s="4">
        <f>SUM(AUF53:AUF56)</f>
        <v>1392</v>
      </c>
      <c r="AUG57" s="4"/>
      <c r="AUH57" s="70"/>
      <c r="AUI57" s="4">
        <f>SUM(AUI53:AUI56)</f>
        <v>1410</v>
      </c>
      <c r="AUJ57" s="4"/>
      <c r="AUK57" s="5"/>
      <c r="AUL57" s="70"/>
      <c r="AUM57" s="4">
        <f>SUM(AUM53:AUM56)</f>
        <v>1377</v>
      </c>
      <c r="AUN57" s="4"/>
      <c r="AUO57" s="70"/>
      <c r="AUP57" s="4">
        <f>SUM(AUP53:AUP56)</f>
        <v>1390</v>
      </c>
      <c r="AUQ57" s="4"/>
      <c r="AUR57" s="70"/>
      <c r="AUS57" s="4">
        <f>SUM(AUS53:AUS56)</f>
        <v>1408</v>
      </c>
      <c r="AUT57" s="4"/>
      <c r="AUU57" s="70"/>
      <c r="AUV57" s="4">
        <f>SUM(AUV53:AUV56)</f>
        <v>1414</v>
      </c>
      <c r="AUW57" s="4"/>
      <c r="AUX57" s="70"/>
      <c r="AUY57" s="4">
        <f>SUM(AUY53:AUY56)</f>
        <v>1432</v>
      </c>
      <c r="AUZ57" s="4"/>
      <c r="AVA57" s="70"/>
      <c r="AVB57" s="4">
        <f>SUM(AVB53:AVB56)</f>
        <v>1458</v>
      </c>
      <c r="AVC57" s="4"/>
      <c r="AVD57" s="5"/>
      <c r="AVE57" s="70"/>
      <c r="AVF57" s="4">
        <f>SUM(AVF53:AVF56)</f>
        <v>1437</v>
      </c>
      <c r="AVG57" s="4"/>
      <c r="AVH57" s="70"/>
      <c r="AVI57" s="4">
        <f>SUM(AVI53:AVI56)</f>
        <v>1455</v>
      </c>
      <c r="AVJ57" s="4"/>
      <c r="AVK57" s="70"/>
      <c r="AVL57" s="4">
        <f>SUM(AVL53:AVL56)</f>
        <v>1478</v>
      </c>
      <c r="AVM57" s="4"/>
      <c r="AVN57" s="70"/>
      <c r="AVO57" s="4">
        <f>SUM(AVO53:AVO56)</f>
        <v>1509</v>
      </c>
      <c r="AVP57" s="4"/>
      <c r="AVQ57" s="70"/>
      <c r="AVR57" s="4">
        <f>SUM(AVR53:AVR56)</f>
        <v>1534</v>
      </c>
      <c r="AVS57" s="4"/>
      <c r="AVT57" s="70"/>
      <c r="AVU57" s="4">
        <f>SUM(AVU53:AVU56)</f>
        <v>1542</v>
      </c>
      <c r="AVV57" s="4"/>
      <c r="AVW57" s="5"/>
      <c r="AVX57" s="70"/>
      <c r="AVY57" s="4">
        <f>SUM(AVY53:AVY56)</f>
        <v>1537</v>
      </c>
      <c r="AVZ57" s="4"/>
      <c r="AWA57" s="70"/>
      <c r="AWB57" s="4">
        <f>SUM(AWB53:AWB56)</f>
        <v>1571</v>
      </c>
      <c r="AWC57" s="4"/>
      <c r="AWD57" s="70"/>
      <c r="AWE57" s="4">
        <f>SUM(AWE53:AWE56)</f>
        <v>1553</v>
      </c>
      <c r="AWF57" s="4"/>
      <c r="AWG57" s="70"/>
      <c r="AWH57" s="4">
        <f>SUM(AWH53:AWH56)</f>
        <v>1562</v>
      </c>
      <c r="AWI57" s="4"/>
      <c r="AWL57" s="5"/>
      <c r="AWS57" s="5"/>
      <c r="AWZ57" s="5"/>
      <c r="AXG57" s="5"/>
      <c r="AXN57" s="5"/>
      <c r="AXU57" s="5"/>
      <c r="AYB57" s="5"/>
      <c r="AYI57" s="5"/>
      <c r="AYP57" s="5"/>
      <c r="AYW57" s="5"/>
      <c r="AZD57" s="5"/>
      <c r="AZK57" s="5"/>
      <c r="AZR57" s="5"/>
      <c r="AZY57" s="5"/>
      <c r="BAF57" s="5"/>
      <c r="BAM57" s="5"/>
      <c r="BAT57" s="5"/>
    </row>
    <row r="58" spans="1:1398">
      <c r="D58" s="1" t="s">
        <v>16</v>
      </c>
      <c r="F58" s="70"/>
      <c r="I58" s="5"/>
      <c r="J58" s="70"/>
      <c r="M58" s="70"/>
      <c r="P58" s="70"/>
      <c r="S58" s="70"/>
      <c r="V58" s="70"/>
      <c r="Y58" s="70"/>
      <c r="AB58" s="5"/>
      <c r="AC58" s="70"/>
      <c r="AF58" s="70"/>
      <c r="AI58" s="70"/>
      <c r="AL58" s="70"/>
      <c r="AO58" s="70"/>
      <c r="AR58" s="70"/>
      <c r="AU58" s="5"/>
      <c r="AV58" s="70"/>
      <c r="AY58" s="70"/>
      <c r="BB58" s="70"/>
      <c r="BE58" s="70"/>
      <c r="BH58" s="70"/>
      <c r="BK58" s="70"/>
      <c r="BN58" s="5"/>
      <c r="BO58" s="70"/>
      <c r="BR58" s="70"/>
      <c r="BU58" s="70"/>
      <c r="BX58" s="70"/>
      <c r="CA58" s="70"/>
      <c r="CD58" s="70"/>
      <c r="CG58" s="5"/>
      <c r="CH58" s="5"/>
      <c r="CI58" s="70"/>
      <c r="CL58" s="5"/>
      <c r="CM58" s="70"/>
      <c r="CP58" s="70"/>
      <c r="CS58" s="70"/>
      <c r="CV58" s="5"/>
      <c r="CW58" s="70"/>
      <c r="CZ58" s="70"/>
      <c r="DC58" s="70"/>
      <c r="DF58" s="70"/>
      <c r="DI58" s="70"/>
      <c r="DL58" s="5"/>
      <c r="DM58" s="5"/>
      <c r="DN58" s="70"/>
      <c r="DQ58" s="70"/>
      <c r="DT58" s="70"/>
      <c r="DW58" s="70"/>
      <c r="DZ58" s="70"/>
      <c r="EC58" s="70"/>
      <c r="EF58" s="5"/>
      <c r="EG58" s="70"/>
      <c r="EJ58" s="70"/>
      <c r="EM58" s="70"/>
      <c r="EP58" s="70"/>
      <c r="ES58" s="70"/>
      <c r="EV58" s="70"/>
      <c r="EY58" s="70"/>
      <c r="FB58" s="70"/>
      <c r="FE58" s="70"/>
      <c r="FH58" s="70"/>
      <c r="FK58" s="5"/>
      <c r="FL58" s="5"/>
      <c r="FM58" s="5"/>
      <c r="FN58" s="5"/>
      <c r="FO58" s="70"/>
      <c r="FR58" s="70"/>
      <c r="FU58" s="70"/>
      <c r="FX58" s="5"/>
      <c r="FY58" s="70"/>
      <c r="GB58" s="70"/>
      <c r="GE58" s="5"/>
      <c r="GF58" s="70"/>
      <c r="GI58" s="70"/>
      <c r="GL58" s="70"/>
      <c r="GO58" s="70"/>
      <c r="GR58" s="70"/>
      <c r="GU58" s="70"/>
      <c r="GX58" s="5"/>
      <c r="GY58" s="70"/>
      <c r="HB58" s="70"/>
      <c r="HE58" s="70"/>
      <c r="HH58" s="70"/>
      <c r="HK58" s="70"/>
      <c r="HN58" s="70"/>
      <c r="HQ58" s="5"/>
      <c r="HR58" s="70"/>
      <c r="HU58" s="70"/>
      <c r="HX58" s="70"/>
      <c r="IA58" s="70"/>
      <c r="ID58" s="70"/>
      <c r="IG58" s="70"/>
      <c r="IJ58" s="5"/>
      <c r="IK58" s="70"/>
      <c r="IN58" s="70"/>
      <c r="IQ58" s="70"/>
      <c r="IT58" s="70"/>
      <c r="IW58" s="70"/>
      <c r="IZ58" s="70"/>
      <c r="JC58" s="5"/>
      <c r="JD58" s="70"/>
      <c r="JG58" s="70"/>
      <c r="JJ58" s="70"/>
      <c r="JM58" s="70"/>
      <c r="JP58" s="70"/>
      <c r="JS58" s="70"/>
      <c r="JV58" s="5"/>
      <c r="JW58" s="70"/>
      <c r="JZ58" s="70"/>
      <c r="KC58" s="70"/>
      <c r="KF58" s="70"/>
      <c r="KI58" s="70"/>
      <c r="KL58" s="70"/>
      <c r="KO58" s="5"/>
      <c r="KP58" s="70"/>
      <c r="KS58" s="70"/>
      <c r="KV58" s="70"/>
      <c r="KY58" s="70"/>
      <c r="LB58" s="70"/>
      <c r="LE58" s="70"/>
      <c r="LH58" s="70"/>
      <c r="LK58" s="70"/>
      <c r="LN58" s="5"/>
      <c r="LO58" s="5"/>
      <c r="LP58" s="5"/>
      <c r="LQ58" s="5"/>
      <c r="LR58" s="5"/>
      <c r="LS58" s="5"/>
      <c r="LT58" s="70"/>
      <c r="LW58" s="70"/>
      <c r="LZ58" s="70"/>
      <c r="MC58" s="70"/>
      <c r="MF58" s="70"/>
      <c r="MI58" s="70"/>
      <c r="ML58" s="5"/>
      <c r="MM58" s="70"/>
      <c r="MP58" s="70"/>
      <c r="MS58" s="70"/>
      <c r="MV58" s="70"/>
      <c r="MY58" s="70"/>
      <c r="NB58" s="70"/>
      <c r="NE58" s="5"/>
      <c r="NF58" s="70"/>
      <c r="NI58" s="70"/>
      <c r="NL58" s="70"/>
      <c r="NO58" s="70"/>
      <c r="NR58" s="70"/>
      <c r="NU58" s="70"/>
      <c r="NX58" s="5"/>
      <c r="NY58" s="70"/>
      <c r="OB58" s="70"/>
      <c r="OE58" s="70"/>
      <c r="OH58" s="70"/>
      <c r="OK58" s="70"/>
      <c r="ON58" s="70"/>
      <c r="OQ58" s="5"/>
      <c r="OR58" s="70"/>
      <c r="OU58" s="70"/>
      <c r="OX58" s="70"/>
      <c r="PA58" s="70"/>
      <c r="PD58" s="70"/>
      <c r="PG58" s="70"/>
      <c r="PJ58" s="5"/>
      <c r="PK58" s="70"/>
      <c r="PN58" s="70"/>
      <c r="PQ58" s="70"/>
      <c r="PT58" s="70"/>
      <c r="PW58" s="70"/>
      <c r="PZ58" s="70"/>
      <c r="QC58" s="5"/>
      <c r="QD58" s="70"/>
      <c r="QG58" s="70"/>
      <c r="QJ58" s="70"/>
      <c r="QM58" s="70"/>
      <c r="QP58" s="70"/>
      <c r="QS58" s="70"/>
      <c r="QV58" s="5"/>
      <c r="QW58" s="70"/>
      <c r="QZ58" s="70"/>
      <c r="RC58" s="5"/>
      <c r="RD58" s="70"/>
      <c r="RG58" s="70"/>
      <c r="RJ58" s="70"/>
      <c r="RM58" s="5"/>
      <c r="RN58" s="70"/>
      <c r="RQ58" s="70"/>
      <c r="RT58" s="70"/>
      <c r="RW58" s="70"/>
      <c r="RZ58" s="70"/>
      <c r="SC58" s="70"/>
      <c r="SF58" s="70"/>
      <c r="SI58" s="70"/>
      <c r="SL58" s="70"/>
      <c r="SO58" s="70"/>
      <c r="SR58" s="5"/>
      <c r="SS58" s="5"/>
      <c r="ST58" s="70"/>
      <c r="SW58" s="70"/>
      <c r="SZ58" s="70"/>
      <c r="TC58" s="70"/>
      <c r="TF58" s="70"/>
      <c r="TI58" s="70"/>
      <c r="TL58" s="70"/>
      <c r="TO58" s="70"/>
      <c r="TR58" s="5"/>
      <c r="TS58" s="70"/>
      <c r="TV58" s="70"/>
      <c r="TY58" s="70"/>
      <c r="UB58" s="70"/>
      <c r="UE58" s="70"/>
      <c r="UH58" s="70"/>
      <c r="UK58" s="5"/>
      <c r="UL58" s="5"/>
      <c r="UM58" s="70"/>
      <c r="UP58" s="70"/>
      <c r="US58" s="70"/>
      <c r="UV58" s="70"/>
      <c r="UY58" s="70"/>
      <c r="VB58" s="5"/>
      <c r="VC58" s="70"/>
      <c r="VF58" s="70"/>
      <c r="VI58" s="70"/>
      <c r="VL58" s="70"/>
      <c r="VO58" s="70"/>
      <c r="VR58" s="70"/>
      <c r="VU58" s="5"/>
      <c r="VV58" s="5"/>
      <c r="VW58" s="70"/>
      <c r="VZ58" s="70"/>
      <c r="WC58" s="70"/>
      <c r="WF58" s="70"/>
      <c r="WI58" s="70"/>
      <c r="WL58" s="70"/>
      <c r="WM58" s="5"/>
      <c r="WO58" s="70"/>
      <c r="WR58" s="70"/>
      <c r="WU58" s="70"/>
      <c r="WX58" s="70"/>
      <c r="XA58" s="70"/>
      <c r="XD58" s="70"/>
      <c r="XG58" s="5"/>
      <c r="XH58" s="70"/>
      <c r="XK58" s="70"/>
      <c r="XN58" s="70"/>
      <c r="XQ58" s="70"/>
      <c r="XT58" s="70"/>
      <c r="XW58" s="70"/>
      <c r="XZ58" s="70"/>
      <c r="YC58" s="70"/>
      <c r="YF58" s="70"/>
      <c r="YI58" s="70"/>
      <c r="YL58" s="70"/>
      <c r="YO58" s="70"/>
      <c r="YR58" s="70"/>
      <c r="YU58" s="5"/>
      <c r="YV58" s="70"/>
      <c r="YY58" s="70"/>
      <c r="ZB58" s="70"/>
      <c r="ZE58" s="70"/>
      <c r="ZH58" s="70"/>
      <c r="ZK58" s="70"/>
      <c r="ZN58" s="70"/>
      <c r="ZQ58" s="70"/>
      <c r="ZT58" s="70"/>
      <c r="ZW58" s="70"/>
      <c r="ZZ58" s="70"/>
      <c r="AAC58" s="70"/>
      <c r="AAF58" s="70"/>
      <c r="AAI58" s="5"/>
      <c r="AAJ58" s="70"/>
      <c r="AAM58" s="70"/>
      <c r="AAP58" s="70"/>
      <c r="AAS58" s="70"/>
      <c r="AAV58" s="70"/>
      <c r="AAY58" s="70"/>
      <c r="ABB58" s="5"/>
      <c r="ABC58" s="70"/>
      <c r="ABF58" s="70"/>
      <c r="ABI58" s="70"/>
      <c r="ABL58" s="70"/>
      <c r="ABO58" s="70"/>
      <c r="ABR58" s="70"/>
      <c r="ABU58" s="5"/>
      <c r="ABV58" s="70"/>
      <c r="ABY58" s="70"/>
      <c r="ACB58" s="70"/>
      <c r="ACE58" s="70"/>
      <c r="ACH58" s="70"/>
      <c r="ACK58" s="70"/>
      <c r="ACN58" s="5"/>
      <c r="ACO58" s="70"/>
      <c r="ACR58" s="70"/>
      <c r="ACU58" s="70"/>
      <c r="ACX58" s="70"/>
      <c r="ADA58" s="70"/>
      <c r="ADD58" s="70"/>
      <c r="ADG58" s="5"/>
      <c r="ADH58" s="70"/>
      <c r="ADK58" s="70"/>
      <c r="ADN58" s="70"/>
      <c r="ADQ58" s="70"/>
      <c r="ADT58" s="70"/>
      <c r="ADW58" s="5"/>
      <c r="ADX58" s="5"/>
      <c r="ADY58" s="5"/>
      <c r="ADZ58" s="70"/>
      <c r="AEC58" s="70"/>
      <c r="AEF58" s="70"/>
      <c r="AEI58" s="70"/>
      <c r="AEJ58" s="5"/>
      <c r="AEL58" s="70"/>
      <c r="AEO58" s="5"/>
      <c r="AEP58" s="70"/>
      <c r="AES58" s="70"/>
      <c r="AEV58" s="70"/>
      <c r="AEY58" s="70"/>
      <c r="AFB58" s="70"/>
      <c r="AFE58" s="70"/>
      <c r="AFH58" s="5"/>
      <c r="AFI58" s="70"/>
      <c r="AFL58" s="70"/>
      <c r="AFO58" s="70"/>
      <c r="AFR58" s="70"/>
      <c r="AFU58" s="70"/>
      <c r="AFX58" s="70"/>
      <c r="AGA58" s="70"/>
      <c r="AGD58" s="70"/>
      <c r="AGG58" s="70"/>
      <c r="AGJ58" s="70"/>
      <c r="AGM58" s="70"/>
      <c r="AGP58" s="70"/>
      <c r="AGS58" s="70"/>
      <c r="AGV58" s="5"/>
      <c r="AGW58" s="70"/>
      <c r="AGZ58" s="70"/>
      <c r="AHC58" s="70"/>
      <c r="AHF58" s="70"/>
      <c r="AHI58" s="70"/>
      <c r="AHL58" s="70"/>
      <c r="AHO58" s="5"/>
      <c r="AHP58" s="70"/>
      <c r="AHS58" s="70"/>
      <c r="AHV58" s="70"/>
      <c r="AHY58" s="70"/>
      <c r="AIB58" s="70"/>
      <c r="AIE58" s="5"/>
      <c r="AIF58" s="5"/>
      <c r="AIG58" s="70"/>
      <c r="AIJ58" s="70"/>
      <c r="AIM58" s="70"/>
      <c r="AIP58" s="70"/>
      <c r="AIS58" s="5"/>
      <c r="AIT58" s="70"/>
      <c r="AIW58" s="70"/>
      <c r="AIZ58" s="70"/>
      <c r="AJC58" s="70"/>
      <c r="AJF58" s="70"/>
      <c r="AJI58" s="70"/>
      <c r="AJL58" s="70"/>
      <c r="AJO58" s="70"/>
      <c r="AJR58" s="5"/>
      <c r="AJS58" s="70"/>
      <c r="AJV58" s="70"/>
      <c r="AJY58" s="70"/>
      <c r="AKB58" s="70"/>
      <c r="AKE58" s="70"/>
      <c r="AKH58" s="70"/>
      <c r="AKK58" s="5"/>
      <c r="AKL58" s="70"/>
      <c r="AKO58" s="70"/>
      <c r="AKR58" s="70"/>
      <c r="AKU58" s="70"/>
      <c r="AKX58" s="70"/>
      <c r="ALA58" s="70"/>
      <c r="ALD58" s="5"/>
      <c r="ALE58" s="70"/>
      <c r="ALH58" s="70"/>
      <c r="ALK58" s="70"/>
      <c r="ALN58" s="70"/>
      <c r="ALQ58" s="70"/>
      <c r="ALT58" s="70"/>
      <c r="ALW58" s="5"/>
      <c r="ALX58" s="70"/>
      <c r="AMA58" s="70"/>
      <c r="AMD58" s="70"/>
      <c r="AMG58" s="70"/>
      <c r="AMJ58" s="70"/>
      <c r="AMM58" s="70"/>
      <c r="AMP58" s="5"/>
      <c r="AMQ58" s="70"/>
      <c r="AMT58" s="70"/>
      <c r="AMW58" s="70"/>
      <c r="AMZ58" s="70"/>
      <c r="ANC58" s="70"/>
      <c r="ANF58" s="70"/>
      <c r="ANI58" s="5"/>
      <c r="ANJ58" s="70"/>
      <c r="ANM58" s="70"/>
      <c r="ANP58" s="70"/>
      <c r="ANS58" s="5"/>
      <c r="ANT58" s="70"/>
      <c r="ANW58" s="70"/>
      <c r="ANZ58" s="70"/>
      <c r="AOC58" s="70"/>
      <c r="AOF58" s="70"/>
      <c r="AOI58" s="70"/>
      <c r="AOL58" s="70"/>
      <c r="AOO58" s="70"/>
      <c r="AOR58" s="70"/>
      <c r="AOU58" s="5"/>
      <c r="AOV58" s="70"/>
      <c r="AOY58" s="70"/>
      <c r="APB58" s="70"/>
      <c r="APE58" s="70"/>
      <c r="APH58" s="70"/>
      <c r="APK58" s="70"/>
      <c r="APN58" s="70"/>
      <c r="APQ58" s="5"/>
      <c r="APR58" s="5"/>
      <c r="APS58" s="5"/>
      <c r="APT58" s="5"/>
      <c r="APU58" s="70"/>
      <c r="APX58" s="70"/>
      <c r="AQA58" s="5"/>
      <c r="AQB58" s="70"/>
      <c r="AQE58" s="70"/>
      <c r="AQH58" s="70"/>
      <c r="AQK58" s="70"/>
      <c r="AQN58" s="70"/>
      <c r="AQQ58" s="70"/>
      <c r="AQT58" s="5"/>
      <c r="AQU58" s="70"/>
      <c r="AQX58" s="70"/>
      <c r="ARA58" s="70"/>
      <c r="ARD58" s="70"/>
      <c r="ARG58" s="70"/>
      <c r="ARJ58" s="70"/>
      <c r="ARM58" s="5"/>
      <c r="ARN58" s="70"/>
      <c r="ARQ58" s="70"/>
      <c r="ART58" s="70"/>
      <c r="ARW58" s="70"/>
      <c r="ARZ58" s="70"/>
      <c r="ASC58" s="70"/>
      <c r="ASF58" s="5"/>
      <c r="ASG58" s="70"/>
      <c r="ASJ58" s="70"/>
      <c r="ASM58" s="70"/>
      <c r="ASP58" s="70"/>
      <c r="ASS58" s="70"/>
      <c r="ASV58" s="70"/>
      <c r="ASY58" s="5"/>
      <c r="ASZ58" s="70"/>
      <c r="ATC58" s="70"/>
      <c r="ATF58" s="70"/>
      <c r="ATI58" s="70"/>
      <c r="ATL58" s="70"/>
      <c r="ATO58" s="70"/>
      <c r="ATR58" s="5"/>
      <c r="ATS58" s="70"/>
      <c r="ATV58" s="70"/>
      <c r="ATY58" s="70"/>
      <c r="AUB58" s="70"/>
      <c r="AUE58" s="70"/>
      <c r="AUH58" s="70"/>
      <c r="AUK58" s="5"/>
      <c r="AUL58" s="70"/>
      <c r="AUO58" s="70"/>
      <c r="AUR58" s="70"/>
      <c r="AUU58" s="70"/>
      <c r="AUX58" s="70"/>
      <c r="AVA58" s="70"/>
      <c r="AVD58" s="5"/>
      <c r="AVE58" s="70"/>
      <c r="AVH58" s="70"/>
      <c r="AVK58" s="70"/>
      <c r="AVN58" s="70"/>
      <c r="AVQ58" s="70"/>
      <c r="AVT58" s="70"/>
      <c r="AVW58" s="5"/>
      <c r="AVX58" s="70"/>
      <c r="AWA58" s="70"/>
      <c r="AWD58" s="70"/>
      <c r="AWG58" s="70"/>
      <c r="AWL58" s="5"/>
      <c r="AWS58" s="5"/>
      <c r="AWZ58" s="5"/>
      <c r="AXG58" s="5"/>
      <c r="AXN58" s="5"/>
      <c r="AXU58" s="5"/>
      <c r="AYB58" s="5"/>
      <c r="AYI58" s="5"/>
      <c r="AYP58" s="5"/>
      <c r="AYW58" s="5"/>
      <c r="AZD58" s="5"/>
      <c r="AZK58" s="5"/>
      <c r="AZR58" s="5"/>
      <c r="AZY58" s="5"/>
      <c r="BAF58" s="5"/>
      <c r="BAM58" s="5"/>
      <c r="BAT58" s="5"/>
    </row>
    <row r="59" spans="1:1398">
      <c r="A59" t="s">
        <v>911</v>
      </c>
      <c r="B59" t="s">
        <v>913</v>
      </c>
      <c r="D59" s="10" t="s">
        <v>9</v>
      </c>
      <c r="E59" s="54"/>
      <c r="F59" s="18"/>
      <c r="G59" s="54">
        <v>1115</v>
      </c>
      <c r="H59" s="54"/>
      <c r="I59" s="17"/>
      <c r="J59" s="18"/>
      <c r="K59" s="54">
        <v>1136</v>
      </c>
      <c r="L59" s="54"/>
      <c r="M59" s="18"/>
      <c r="N59" s="54">
        <v>1150</v>
      </c>
      <c r="O59" s="54"/>
      <c r="P59" s="18"/>
      <c r="Q59" s="54">
        <v>1148</v>
      </c>
      <c r="R59" s="54"/>
      <c r="S59" s="18"/>
      <c r="T59" s="54">
        <v>1153</v>
      </c>
      <c r="U59" s="54"/>
      <c r="V59" s="18"/>
      <c r="W59" s="54">
        <v>1165</v>
      </c>
      <c r="X59" s="54"/>
      <c r="Y59" s="18"/>
      <c r="Z59" s="54">
        <v>1149</v>
      </c>
      <c r="AA59" s="54"/>
      <c r="AB59" s="17"/>
      <c r="AC59" s="18"/>
      <c r="AD59" s="54">
        <v>1144</v>
      </c>
      <c r="AE59" s="54"/>
      <c r="AF59" s="18"/>
      <c r="AG59" s="54">
        <v>1152</v>
      </c>
      <c r="AH59" s="54"/>
      <c r="AI59" s="18"/>
      <c r="AJ59" s="54">
        <v>1159</v>
      </c>
      <c r="AK59" s="54"/>
      <c r="AL59" s="18"/>
      <c r="AM59" s="54">
        <v>1153</v>
      </c>
      <c r="AN59" s="54"/>
      <c r="AO59" s="18"/>
      <c r="AP59" s="54">
        <v>1167</v>
      </c>
      <c r="AQ59" s="54"/>
      <c r="AR59" s="18"/>
      <c r="AS59" s="54">
        <v>1169</v>
      </c>
      <c r="AT59" s="54"/>
      <c r="AU59" s="17"/>
      <c r="AV59" s="18"/>
      <c r="AW59" s="54">
        <v>1148</v>
      </c>
      <c r="AX59" s="54"/>
      <c r="AY59" s="18"/>
      <c r="AZ59" s="54">
        <v>1155</v>
      </c>
      <c r="BA59" s="54"/>
      <c r="BB59" s="18"/>
      <c r="BC59" s="54">
        <v>1152</v>
      </c>
      <c r="BD59" s="54"/>
      <c r="BE59" s="18"/>
      <c r="BF59" s="54">
        <v>1148</v>
      </c>
      <c r="BG59" s="54"/>
      <c r="BH59" s="18"/>
      <c r="BI59" s="54">
        <v>1146</v>
      </c>
      <c r="BJ59" s="54"/>
      <c r="BK59" s="18"/>
      <c r="BL59" s="54">
        <v>1137</v>
      </c>
      <c r="BM59" s="54"/>
      <c r="BN59" s="17"/>
      <c r="BO59" s="18"/>
      <c r="BP59" s="54">
        <v>1129</v>
      </c>
      <c r="BQ59" s="54"/>
      <c r="BR59" s="18"/>
      <c r="BS59" s="54">
        <v>1133</v>
      </c>
      <c r="BT59" s="54"/>
      <c r="BU59" s="18"/>
      <c r="BV59" s="54">
        <v>1132</v>
      </c>
      <c r="BW59" s="54"/>
      <c r="BX59" s="18"/>
      <c r="BY59" s="54">
        <v>1124</v>
      </c>
      <c r="BZ59" s="54"/>
      <c r="CA59" s="18"/>
      <c r="CB59" s="54">
        <v>1107</v>
      </c>
      <c r="CC59" s="54"/>
      <c r="CD59" s="18"/>
      <c r="CE59" s="54">
        <v>1098</v>
      </c>
      <c r="CF59" s="54"/>
      <c r="CG59" s="17"/>
      <c r="CH59" s="17"/>
      <c r="CI59" s="18"/>
      <c r="CJ59" s="54">
        <v>1096</v>
      </c>
      <c r="CK59" s="54"/>
      <c r="CL59" s="17"/>
      <c r="CM59" s="18"/>
      <c r="CN59" s="54">
        <v>1098</v>
      </c>
      <c r="CO59" s="54"/>
      <c r="CP59" s="18"/>
      <c r="CQ59" s="54">
        <v>1100</v>
      </c>
      <c r="CR59" s="54"/>
      <c r="CS59" s="18"/>
      <c r="CT59" s="54">
        <v>1104</v>
      </c>
      <c r="CU59" s="54"/>
      <c r="CV59" s="17"/>
      <c r="CW59" s="18"/>
      <c r="CX59" s="54">
        <v>1089</v>
      </c>
      <c r="CY59" s="54"/>
      <c r="CZ59" s="18"/>
      <c r="DA59" s="54">
        <v>1093</v>
      </c>
      <c r="DB59" s="54"/>
      <c r="DC59" s="18"/>
      <c r="DD59" s="54">
        <v>1089</v>
      </c>
      <c r="DE59" s="54"/>
      <c r="DF59" s="18"/>
      <c r="DG59" s="54">
        <v>1069</v>
      </c>
      <c r="DH59" s="54"/>
      <c r="DI59" s="18"/>
      <c r="DJ59" s="54">
        <v>1068</v>
      </c>
      <c r="DK59" s="54"/>
      <c r="DL59" s="17"/>
      <c r="DM59" s="17"/>
      <c r="DN59" s="18"/>
      <c r="DO59" s="54">
        <v>1047</v>
      </c>
      <c r="DP59" s="54"/>
      <c r="DQ59" s="18"/>
      <c r="DR59" s="54">
        <v>1056</v>
      </c>
      <c r="DS59" s="54"/>
      <c r="DT59" s="18"/>
      <c r="DU59" s="54">
        <v>1048</v>
      </c>
      <c r="DV59" s="54"/>
      <c r="DW59" s="18"/>
      <c r="DX59" s="54">
        <v>1040</v>
      </c>
      <c r="DY59" s="54"/>
      <c r="DZ59" s="18"/>
      <c r="EA59" s="54">
        <v>1040</v>
      </c>
      <c r="EB59" s="54"/>
      <c r="EC59" s="18"/>
      <c r="ED59" s="54">
        <v>1039</v>
      </c>
      <c r="EE59" s="54"/>
      <c r="EF59" s="17"/>
      <c r="EG59" s="18"/>
      <c r="EH59" s="54">
        <v>1033</v>
      </c>
      <c r="EI59" s="54"/>
      <c r="EJ59" s="18"/>
      <c r="EK59" s="54">
        <v>1034</v>
      </c>
      <c r="EL59" s="54"/>
      <c r="EM59" s="18"/>
      <c r="EN59" s="54">
        <v>1039</v>
      </c>
      <c r="EO59" s="54"/>
      <c r="EP59" s="18"/>
      <c r="EQ59" s="54">
        <v>1036</v>
      </c>
      <c r="ER59" s="54"/>
      <c r="ES59" s="18"/>
      <c r="ET59" s="54">
        <v>1032</v>
      </c>
      <c r="EU59" s="54"/>
      <c r="EV59" s="18"/>
      <c r="EW59" s="54">
        <v>1027</v>
      </c>
      <c r="EX59" s="54"/>
      <c r="EY59" s="18"/>
      <c r="EZ59" s="54">
        <v>1028</v>
      </c>
      <c r="FA59" s="54"/>
      <c r="FB59" s="18"/>
      <c r="FC59" s="54">
        <v>1025</v>
      </c>
      <c r="FD59" s="54"/>
      <c r="FE59" s="18"/>
      <c r="FF59" s="54">
        <v>1025</v>
      </c>
      <c r="FG59" s="54"/>
      <c r="FH59" s="18"/>
      <c r="FI59" s="54">
        <v>1092</v>
      </c>
      <c r="FJ59" s="54"/>
      <c r="FK59" s="17"/>
      <c r="FL59" s="17"/>
      <c r="FM59" s="17"/>
      <c r="FN59" s="17"/>
      <c r="FO59" s="18"/>
      <c r="FP59" s="54">
        <v>1056</v>
      </c>
      <c r="FQ59" s="54"/>
      <c r="FR59" s="18"/>
      <c r="FS59" s="54">
        <v>1071</v>
      </c>
      <c r="FT59" s="54"/>
      <c r="FU59" s="18"/>
      <c r="FV59" s="54">
        <f>1108+19</f>
        <v>1127</v>
      </c>
      <c r="FW59" s="54"/>
      <c r="FX59" s="17"/>
      <c r="FY59" s="18"/>
      <c r="FZ59" s="54">
        <v>1137</v>
      </c>
      <c r="GA59" s="54"/>
      <c r="GB59" s="18"/>
      <c r="GC59" s="54">
        <v>1117</v>
      </c>
      <c r="GD59" s="54"/>
      <c r="GE59" s="17"/>
      <c r="GF59" s="18"/>
      <c r="GG59" s="54">
        <v>1114</v>
      </c>
      <c r="GH59" s="54"/>
      <c r="GI59" s="18"/>
      <c r="GJ59" s="54">
        <v>1103</v>
      </c>
      <c r="GK59" s="54"/>
      <c r="GL59" s="18"/>
      <c r="GM59" s="54">
        <v>1057</v>
      </c>
      <c r="GN59" s="54"/>
      <c r="GO59" s="18"/>
      <c r="GP59" s="54">
        <v>1055</v>
      </c>
      <c r="GQ59" s="54"/>
      <c r="GR59" s="18"/>
      <c r="GS59" s="54">
        <v>1052</v>
      </c>
      <c r="GT59" s="54"/>
      <c r="GU59" s="18"/>
      <c r="GV59" s="54">
        <v>1086</v>
      </c>
      <c r="GW59" s="54"/>
      <c r="GX59" s="17"/>
      <c r="GY59" s="18"/>
      <c r="GZ59" s="54">
        <v>1073</v>
      </c>
      <c r="HA59" s="54"/>
      <c r="HB59" s="18"/>
      <c r="HC59" s="54">
        <v>1054</v>
      </c>
      <c r="HD59" s="54"/>
      <c r="HE59" s="18"/>
      <c r="HF59" s="54">
        <v>1051</v>
      </c>
      <c r="HG59" s="54"/>
      <c r="HH59" s="18"/>
      <c r="HI59" s="54">
        <v>1006</v>
      </c>
      <c r="HJ59" s="54"/>
      <c r="HK59" s="18"/>
      <c r="HL59" s="54">
        <v>1014</v>
      </c>
      <c r="HM59" s="54"/>
      <c r="HN59" s="18"/>
      <c r="HO59" s="54">
        <v>1013</v>
      </c>
      <c r="HP59" s="54"/>
      <c r="HQ59" s="17"/>
      <c r="HR59" s="18"/>
      <c r="HS59" s="54">
        <v>1020</v>
      </c>
      <c r="HT59" s="54"/>
      <c r="HU59" s="18"/>
      <c r="HV59" s="54">
        <v>1001</v>
      </c>
      <c r="HW59" s="54"/>
      <c r="HX59" s="18"/>
      <c r="HY59" s="54">
        <v>1022</v>
      </c>
      <c r="HZ59" s="54"/>
      <c r="IA59" s="18"/>
      <c r="IB59" s="54">
        <v>1030</v>
      </c>
      <c r="IC59" s="54"/>
      <c r="ID59" s="18"/>
      <c r="IE59" s="54">
        <v>1027</v>
      </c>
      <c r="IF59" s="54"/>
      <c r="IG59" s="18"/>
      <c r="IH59" s="54">
        <v>1037</v>
      </c>
      <c r="II59" s="54"/>
      <c r="IJ59" s="17"/>
      <c r="IK59" s="18"/>
      <c r="IL59" s="54">
        <v>1036</v>
      </c>
      <c r="IM59" s="54"/>
      <c r="IN59" s="18"/>
      <c r="IO59" s="54">
        <v>1040</v>
      </c>
      <c r="IP59" s="54"/>
      <c r="IQ59" s="18"/>
      <c r="IR59" s="54">
        <v>1033</v>
      </c>
      <c r="IS59" s="54"/>
      <c r="IT59" s="18"/>
      <c r="IU59" s="54">
        <v>1056</v>
      </c>
      <c r="IV59" s="54"/>
      <c r="IW59" s="18"/>
      <c r="IX59" s="54">
        <v>1065</v>
      </c>
      <c r="IY59" s="54"/>
      <c r="IZ59" s="18"/>
      <c r="JA59" s="54">
        <v>1078</v>
      </c>
      <c r="JB59" s="54"/>
      <c r="JC59" s="17"/>
      <c r="JD59" s="18"/>
      <c r="JE59" s="54">
        <v>1059</v>
      </c>
      <c r="JF59" s="54"/>
      <c r="JG59" s="18"/>
      <c r="JH59" s="54">
        <v>1023</v>
      </c>
      <c r="JI59" s="54"/>
      <c r="JJ59" s="18"/>
      <c r="JK59" s="54">
        <v>1040</v>
      </c>
      <c r="JL59" s="54"/>
      <c r="JM59" s="18"/>
      <c r="JN59" s="54">
        <v>1036</v>
      </c>
      <c r="JO59" s="54"/>
      <c r="JP59" s="18"/>
      <c r="JQ59" s="54">
        <v>1049</v>
      </c>
      <c r="JR59" s="54"/>
      <c r="JS59" s="18"/>
      <c r="JT59" s="54">
        <v>1042</v>
      </c>
      <c r="JU59" s="54"/>
      <c r="JV59" s="17"/>
      <c r="JW59" s="18"/>
      <c r="JX59" s="54">
        <v>1056</v>
      </c>
      <c r="JY59" s="54"/>
      <c r="JZ59" s="18"/>
      <c r="KA59" s="54">
        <v>1066</v>
      </c>
      <c r="KB59" s="54"/>
      <c r="KC59" s="18"/>
      <c r="KD59" s="54">
        <v>1081</v>
      </c>
      <c r="KE59" s="54"/>
      <c r="KF59" s="18"/>
      <c r="KG59" s="54">
        <v>1071</v>
      </c>
      <c r="KH59" s="54"/>
      <c r="KI59" s="18"/>
      <c r="KJ59" s="54">
        <v>1083</v>
      </c>
      <c r="KK59" s="54"/>
      <c r="KL59" s="18"/>
      <c r="KM59" s="54">
        <v>1092</v>
      </c>
      <c r="KN59" s="54"/>
      <c r="KO59" s="17"/>
      <c r="KP59" s="18"/>
      <c r="KQ59" s="54">
        <v>1082</v>
      </c>
      <c r="KR59" s="54"/>
      <c r="KS59" s="18"/>
      <c r="KT59" s="54">
        <v>1071</v>
      </c>
      <c r="KU59" s="54"/>
      <c r="KV59" s="18"/>
      <c r="KW59" s="54">
        <v>1074</v>
      </c>
      <c r="KX59" s="54"/>
      <c r="KY59" s="18"/>
      <c r="KZ59" s="54">
        <v>1081</v>
      </c>
      <c r="LA59" s="54"/>
      <c r="LB59" s="18"/>
      <c r="LC59" s="54">
        <v>1071</v>
      </c>
      <c r="LD59" s="54"/>
      <c r="LE59" s="18"/>
      <c r="LF59" s="54">
        <v>1065</v>
      </c>
      <c r="LG59" s="54"/>
      <c r="LH59" s="18"/>
      <c r="LI59" s="54">
        <v>1075</v>
      </c>
      <c r="LJ59" s="54"/>
      <c r="LK59" s="18"/>
      <c r="LL59" s="54">
        <v>1091</v>
      </c>
      <c r="LM59" s="54"/>
      <c r="LN59" s="17"/>
      <c r="LO59" s="17"/>
      <c r="LP59" s="17"/>
      <c r="LQ59" s="17"/>
      <c r="LR59" s="17"/>
      <c r="LS59" s="17"/>
      <c r="LT59" s="18"/>
      <c r="LU59" s="54">
        <v>1034</v>
      </c>
      <c r="LV59" s="54"/>
      <c r="LW59" s="18"/>
      <c r="LX59" s="54">
        <v>1025</v>
      </c>
      <c r="LY59" s="54"/>
      <c r="LZ59" s="18"/>
      <c r="MA59" s="54">
        <f>1009-958</f>
        <v>51</v>
      </c>
      <c r="MB59" s="54"/>
      <c r="MC59" s="18"/>
      <c r="MD59" s="54">
        <v>1039</v>
      </c>
      <c r="ME59" s="54"/>
      <c r="MF59" s="18"/>
      <c r="MG59" s="54">
        <v>1049</v>
      </c>
      <c r="MH59" s="54"/>
      <c r="MI59" s="18"/>
      <c r="MJ59" s="54">
        <v>1043</v>
      </c>
      <c r="MK59" s="54"/>
      <c r="ML59" s="17"/>
      <c r="MM59" s="18"/>
      <c r="MN59" s="54">
        <v>1076</v>
      </c>
      <c r="MO59" s="54"/>
      <c r="MP59" s="18"/>
      <c r="MQ59" s="54">
        <v>1047</v>
      </c>
      <c r="MR59" s="54"/>
      <c r="MS59" s="18"/>
      <c r="MT59" s="54">
        <v>1044</v>
      </c>
      <c r="MU59" s="54"/>
      <c r="MV59" s="18"/>
      <c r="MW59" s="54">
        <v>1060</v>
      </c>
      <c r="MX59" s="54"/>
      <c r="MY59" s="18"/>
      <c r="MZ59" s="54">
        <v>1033</v>
      </c>
      <c r="NA59" s="54"/>
      <c r="NB59" s="18"/>
      <c r="NC59" s="54">
        <v>1025</v>
      </c>
      <c r="ND59" s="54"/>
      <c r="NE59" s="17"/>
      <c r="NF59" s="18"/>
      <c r="NG59" s="54">
        <v>1011</v>
      </c>
      <c r="NH59" s="54"/>
      <c r="NI59" s="18"/>
      <c r="NJ59" s="54">
        <v>998</v>
      </c>
      <c r="NK59" s="54"/>
      <c r="NL59" s="18"/>
      <c r="NM59" s="54">
        <v>977</v>
      </c>
      <c r="NN59" s="54"/>
      <c r="NO59" s="18"/>
      <c r="NP59" s="54">
        <v>993</v>
      </c>
      <c r="NQ59" s="54"/>
      <c r="NR59" s="18"/>
      <c r="NS59" s="54">
        <v>1003</v>
      </c>
      <c r="NT59" s="54"/>
      <c r="NU59" s="18"/>
      <c r="NV59" s="54">
        <v>1020</v>
      </c>
      <c r="NW59" s="54"/>
      <c r="NX59" s="17"/>
      <c r="NY59" s="18"/>
      <c r="NZ59" s="54">
        <v>1004</v>
      </c>
      <c r="OA59" s="54"/>
      <c r="OB59" s="18"/>
      <c r="OC59" s="54">
        <v>1000</v>
      </c>
      <c r="OD59" s="54"/>
      <c r="OE59" s="18"/>
      <c r="OF59" s="54">
        <v>1005</v>
      </c>
      <c r="OG59" s="54"/>
      <c r="OH59" s="18"/>
      <c r="OI59" s="54">
        <v>998</v>
      </c>
      <c r="OJ59" s="54"/>
      <c r="OK59" s="18"/>
      <c r="OL59" s="54">
        <v>1001</v>
      </c>
      <c r="OM59" s="54"/>
      <c r="ON59" s="18"/>
      <c r="OO59" s="54">
        <v>970</v>
      </c>
      <c r="OP59" s="54"/>
      <c r="OQ59" s="17"/>
      <c r="OR59" s="18"/>
      <c r="OS59" s="54">
        <v>964</v>
      </c>
      <c r="OT59" s="54"/>
      <c r="OU59" s="18"/>
      <c r="OV59" s="54">
        <v>965</v>
      </c>
      <c r="OW59" s="54"/>
      <c r="OX59" s="18"/>
      <c r="OY59" s="54">
        <v>964</v>
      </c>
      <c r="OZ59" s="54"/>
      <c r="PA59" s="18"/>
      <c r="PB59" s="54">
        <v>963</v>
      </c>
      <c r="PC59" s="54"/>
      <c r="PD59" s="18"/>
      <c r="PE59" s="54">
        <v>974</v>
      </c>
      <c r="PF59" s="54"/>
      <c r="PG59" s="18"/>
      <c r="PH59" s="54">
        <v>975</v>
      </c>
      <c r="PI59" s="54"/>
      <c r="PJ59" s="17"/>
      <c r="PK59" s="18"/>
      <c r="PL59" s="54">
        <v>969</v>
      </c>
      <c r="PM59" s="54"/>
      <c r="PN59" s="18"/>
      <c r="PO59" s="54">
        <v>959</v>
      </c>
      <c r="PP59" s="54"/>
      <c r="PQ59" s="18"/>
      <c r="PR59" s="54">
        <v>948</v>
      </c>
      <c r="PS59" s="54"/>
      <c r="PT59" s="18"/>
      <c r="PU59" s="54">
        <v>958</v>
      </c>
      <c r="PV59" s="54"/>
      <c r="PW59" s="18"/>
      <c r="PX59" s="54">
        <v>954</v>
      </c>
      <c r="PY59" s="54"/>
      <c r="PZ59" s="18"/>
      <c r="QA59" s="54">
        <v>960</v>
      </c>
      <c r="QB59" s="54"/>
      <c r="QC59" s="17"/>
      <c r="QD59" s="18"/>
      <c r="QE59" s="54">
        <v>944</v>
      </c>
      <c r="QF59" s="54"/>
      <c r="QG59" s="18"/>
      <c r="QH59" s="54">
        <v>951</v>
      </c>
      <c r="QI59" s="54"/>
      <c r="QJ59" s="18"/>
      <c r="QK59" s="54">
        <v>969</v>
      </c>
      <c r="QL59" s="54"/>
      <c r="QM59" s="18"/>
      <c r="QN59" s="54">
        <v>966</v>
      </c>
      <c r="QO59" s="54"/>
      <c r="QP59" s="18"/>
      <c r="QQ59" s="54">
        <v>977</v>
      </c>
      <c r="QR59" s="54"/>
      <c r="QS59" s="18"/>
      <c r="QT59" s="54">
        <v>997</v>
      </c>
      <c r="QU59" s="54"/>
      <c r="QV59" s="17"/>
      <c r="QW59" s="18"/>
      <c r="QX59" s="54">
        <v>980</v>
      </c>
      <c r="QY59" s="54"/>
      <c r="QZ59" s="18"/>
      <c r="RA59" s="54">
        <v>960</v>
      </c>
      <c r="RB59" s="54"/>
      <c r="RC59" s="17"/>
      <c r="RD59" s="18"/>
      <c r="RE59" s="54">
        <v>981</v>
      </c>
      <c r="RF59" s="54"/>
      <c r="RG59" s="18"/>
      <c r="RH59" s="54">
        <v>988</v>
      </c>
      <c r="RI59" s="54"/>
      <c r="RJ59" s="18"/>
      <c r="RK59" s="54">
        <v>959</v>
      </c>
      <c r="RL59" s="54"/>
      <c r="RM59" s="17"/>
      <c r="RN59" s="18"/>
      <c r="RO59" s="54">
        <v>981</v>
      </c>
      <c r="RP59" s="54"/>
      <c r="RQ59" s="18"/>
      <c r="RR59" s="54">
        <v>973</v>
      </c>
      <c r="RS59" s="54"/>
      <c r="RT59" s="18"/>
      <c r="RU59" s="54">
        <v>973</v>
      </c>
      <c r="RV59" s="54"/>
      <c r="RW59" s="18"/>
      <c r="RX59" s="54">
        <v>977</v>
      </c>
      <c r="RY59" s="54"/>
      <c r="RZ59" s="18"/>
      <c r="SA59" s="54">
        <v>976</v>
      </c>
      <c r="SB59" s="54"/>
      <c r="SC59" s="18"/>
      <c r="SD59" s="54">
        <v>978</v>
      </c>
      <c r="SE59" s="54"/>
      <c r="SF59" s="18"/>
      <c r="SG59" s="54">
        <v>986</v>
      </c>
      <c r="SH59" s="54"/>
      <c r="SI59" s="18"/>
      <c r="SJ59" s="54">
        <v>968</v>
      </c>
      <c r="SK59" s="54"/>
      <c r="SL59" s="18"/>
      <c r="SM59" s="54">
        <v>971</v>
      </c>
      <c r="SN59" s="54"/>
      <c r="SO59" s="18"/>
      <c r="SP59" s="54">
        <v>1005</v>
      </c>
      <c r="SQ59" s="54"/>
      <c r="SR59" s="17"/>
      <c r="SS59" s="17"/>
      <c r="ST59" s="18"/>
      <c r="SU59" s="54">
        <v>994</v>
      </c>
      <c r="SV59" s="54"/>
      <c r="SW59" s="18"/>
      <c r="SX59" s="54">
        <v>982</v>
      </c>
      <c r="SY59" s="54"/>
      <c r="SZ59" s="18"/>
      <c r="TA59" s="54">
        <v>966</v>
      </c>
      <c r="TB59" s="54"/>
      <c r="TC59" s="18"/>
      <c r="TD59" s="54">
        <v>988</v>
      </c>
      <c r="TE59" s="54"/>
      <c r="TF59" s="18"/>
      <c r="TG59" s="54">
        <v>993</v>
      </c>
      <c r="TH59" s="54"/>
      <c r="TI59" s="18"/>
      <c r="TJ59" s="54">
        <v>983</v>
      </c>
      <c r="TK59" s="54"/>
      <c r="TL59" s="18"/>
      <c r="TM59" s="54">
        <v>985</v>
      </c>
      <c r="TN59" s="54"/>
      <c r="TO59" s="18"/>
      <c r="TP59" s="54">
        <v>992</v>
      </c>
      <c r="TQ59" s="54"/>
      <c r="TR59" s="17"/>
      <c r="TS59" s="18"/>
      <c r="TT59" s="54">
        <v>999</v>
      </c>
      <c r="TU59" s="54"/>
      <c r="TV59" s="18"/>
      <c r="TW59" s="54">
        <v>994</v>
      </c>
      <c r="TX59" s="54"/>
      <c r="TY59" s="18"/>
      <c r="TZ59" s="54">
        <v>1015</v>
      </c>
      <c r="UA59" s="54"/>
      <c r="UB59" s="18"/>
      <c r="UC59" s="54">
        <v>1017</v>
      </c>
      <c r="UD59" s="54"/>
      <c r="UE59" s="18"/>
      <c r="UF59" s="54">
        <v>1009</v>
      </c>
      <c r="UG59" s="54"/>
      <c r="UH59" s="18"/>
      <c r="UI59" s="54">
        <v>1010</v>
      </c>
      <c r="UJ59" s="54"/>
      <c r="UK59" s="17"/>
      <c r="UL59" s="17"/>
      <c r="UM59" s="18"/>
      <c r="UN59" s="54">
        <v>995</v>
      </c>
      <c r="UO59" s="54"/>
      <c r="UP59" s="18"/>
      <c r="UQ59" s="54">
        <v>989</v>
      </c>
      <c r="UR59" s="54"/>
      <c r="US59" s="18"/>
      <c r="UT59" s="54">
        <v>995</v>
      </c>
      <c r="UU59" s="54"/>
      <c r="UV59" s="18"/>
      <c r="UW59" s="54">
        <v>1002</v>
      </c>
      <c r="UX59" s="54"/>
      <c r="UY59" s="18"/>
      <c r="UZ59" s="54">
        <v>1009</v>
      </c>
      <c r="VA59" s="54"/>
      <c r="VB59" s="17"/>
      <c r="VC59" s="18"/>
      <c r="VD59" s="54">
        <v>1009</v>
      </c>
      <c r="VE59" s="54"/>
      <c r="VF59" s="18"/>
      <c r="VG59" s="54">
        <v>999</v>
      </c>
      <c r="VH59" s="54"/>
      <c r="VI59" s="18"/>
      <c r="VJ59" s="54">
        <v>992</v>
      </c>
      <c r="VK59" s="54"/>
      <c r="VL59" s="18"/>
      <c r="VM59" s="54">
        <v>997</v>
      </c>
      <c r="VN59" s="54"/>
      <c r="VO59" s="18"/>
      <c r="VP59" s="54">
        <v>987</v>
      </c>
      <c r="VQ59" s="54"/>
      <c r="VR59" s="18"/>
      <c r="VS59" s="54">
        <v>983</v>
      </c>
      <c r="VT59" s="54"/>
      <c r="VU59" s="17"/>
      <c r="VV59" s="17"/>
      <c r="VW59" s="18"/>
      <c r="VX59" s="54">
        <v>975</v>
      </c>
      <c r="VY59" s="54"/>
      <c r="VZ59" s="18"/>
      <c r="WA59" s="54">
        <v>965</v>
      </c>
      <c r="WB59" s="54"/>
      <c r="WC59" s="18"/>
      <c r="WD59" s="54">
        <v>972</v>
      </c>
      <c r="WE59" s="54"/>
      <c r="WF59" s="18"/>
      <c r="WG59" s="54">
        <v>964</v>
      </c>
      <c r="WH59" s="54"/>
      <c r="WI59" s="18"/>
      <c r="WJ59" s="54">
        <v>972</v>
      </c>
      <c r="WK59" s="54"/>
      <c r="WL59" s="18"/>
      <c r="WM59" s="54">
        <v>970</v>
      </c>
      <c r="WN59" s="54"/>
      <c r="WO59" s="18"/>
      <c r="WP59" s="54">
        <v>972</v>
      </c>
      <c r="WQ59" s="54"/>
      <c r="WR59" s="18"/>
      <c r="WS59" s="54">
        <v>970</v>
      </c>
      <c r="WT59" s="54"/>
      <c r="WU59" s="18"/>
      <c r="WV59" s="54">
        <v>971</v>
      </c>
      <c r="WW59" s="54"/>
      <c r="WX59" s="18"/>
      <c r="WY59" s="54">
        <v>985</v>
      </c>
      <c r="WZ59" s="54"/>
      <c r="XA59" s="18"/>
      <c r="XB59" s="54">
        <v>981</v>
      </c>
      <c r="XC59" s="54"/>
      <c r="XD59" s="18"/>
      <c r="XE59" s="54">
        <v>976</v>
      </c>
      <c r="XF59" s="54"/>
      <c r="XG59" s="17"/>
      <c r="XH59" s="18"/>
      <c r="XI59" s="54">
        <v>958</v>
      </c>
      <c r="XJ59" s="54"/>
      <c r="XK59" s="18"/>
      <c r="XL59" s="54">
        <v>960</v>
      </c>
      <c r="XM59" s="54"/>
      <c r="XN59" s="18"/>
      <c r="XO59" s="54">
        <v>953</v>
      </c>
      <c r="XP59" s="54"/>
      <c r="XQ59" s="18"/>
      <c r="XR59" s="54">
        <v>951</v>
      </c>
      <c r="XS59" s="54"/>
      <c r="XT59" s="18"/>
      <c r="XU59" s="54">
        <v>946</v>
      </c>
      <c r="XV59" s="54"/>
      <c r="XW59" s="18"/>
      <c r="XX59" s="54">
        <v>937</v>
      </c>
      <c r="XY59" s="54"/>
      <c r="XZ59" s="18"/>
      <c r="YA59" s="54">
        <v>938</v>
      </c>
      <c r="YB59" s="54"/>
      <c r="YC59" s="18"/>
      <c r="YD59" s="54">
        <v>935</v>
      </c>
      <c r="YE59" s="54"/>
      <c r="YF59" s="18"/>
      <c r="YG59" s="54">
        <v>929</v>
      </c>
      <c r="YH59" s="54"/>
      <c r="YI59" s="18"/>
      <c r="YJ59" s="54">
        <v>921</v>
      </c>
      <c r="YK59" s="54"/>
      <c r="YL59" s="18"/>
      <c r="YM59" s="54">
        <v>924</v>
      </c>
      <c r="YN59" s="54"/>
      <c r="YO59" s="18"/>
      <c r="YP59" s="54">
        <v>926</v>
      </c>
      <c r="YQ59" s="54"/>
      <c r="YR59" s="18"/>
      <c r="YS59" s="54">
        <v>931</v>
      </c>
      <c r="YT59" s="54"/>
      <c r="YU59" s="17"/>
      <c r="YV59" s="18"/>
      <c r="YW59" s="54">
        <v>1074</v>
      </c>
      <c r="YX59" s="54"/>
      <c r="YY59" s="18"/>
      <c r="YZ59" s="54">
        <v>1083</v>
      </c>
      <c r="ZA59" s="54"/>
      <c r="ZB59" s="18"/>
      <c r="ZC59" s="54">
        <v>1091</v>
      </c>
      <c r="ZD59" s="54"/>
      <c r="ZE59" s="18"/>
      <c r="ZF59" s="54">
        <v>1108</v>
      </c>
      <c r="ZG59" s="54"/>
      <c r="ZH59" s="18"/>
      <c r="ZI59" s="54">
        <v>1103</v>
      </c>
      <c r="ZJ59" s="54"/>
      <c r="ZK59" s="18"/>
      <c r="ZL59" s="54">
        <v>1110</v>
      </c>
      <c r="ZM59" s="54"/>
      <c r="ZN59" s="18"/>
      <c r="ZO59" s="54">
        <v>1115</v>
      </c>
      <c r="ZP59" s="54"/>
      <c r="ZQ59" s="18"/>
      <c r="ZR59" s="54">
        <v>1105</v>
      </c>
      <c r="ZS59" s="54"/>
      <c r="ZT59" s="18"/>
      <c r="ZU59" s="54">
        <v>1117</v>
      </c>
      <c r="ZV59" s="54"/>
      <c r="ZW59" s="18"/>
      <c r="ZX59" s="54">
        <v>1125</v>
      </c>
      <c r="ZY59" s="54"/>
      <c r="ZZ59" s="18"/>
      <c r="AAA59" s="54">
        <v>1136</v>
      </c>
      <c r="AAB59" s="54"/>
      <c r="AAC59" s="18"/>
      <c r="AAD59" s="54">
        <v>1133</v>
      </c>
      <c r="AAE59" s="54"/>
      <c r="AAF59" s="18"/>
      <c r="AAG59" s="54">
        <v>1145</v>
      </c>
      <c r="AAH59" s="54"/>
      <c r="AAI59" s="17"/>
      <c r="AAJ59" s="18"/>
      <c r="AAK59" s="54">
        <v>1140</v>
      </c>
      <c r="AAL59" s="54"/>
      <c r="AAM59" s="18"/>
      <c r="AAN59" s="54">
        <v>1137</v>
      </c>
      <c r="AAO59" s="54"/>
      <c r="AAP59" s="18"/>
      <c r="AAQ59" s="54">
        <v>1147</v>
      </c>
      <c r="AAR59" s="54"/>
      <c r="AAS59" s="18"/>
      <c r="AAT59" s="54">
        <v>1162</v>
      </c>
      <c r="AAU59" s="54"/>
      <c r="AAV59" s="18"/>
      <c r="AAW59" s="54">
        <v>1175</v>
      </c>
      <c r="AAX59" s="54"/>
      <c r="AAY59" s="18"/>
      <c r="AAZ59" s="54">
        <v>1167</v>
      </c>
      <c r="ABA59" s="54"/>
      <c r="ABB59" s="17"/>
      <c r="ABC59" s="18"/>
      <c r="ABD59" s="54">
        <v>1172</v>
      </c>
      <c r="ABE59" s="54"/>
      <c r="ABF59" s="18"/>
      <c r="ABG59" s="54">
        <v>1179</v>
      </c>
      <c r="ABH59" s="54"/>
      <c r="ABI59" s="18"/>
      <c r="ABJ59" s="54">
        <v>1179</v>
      </c>
      <c r="ABK59" s="54"/>
      <c r="ABL59" s="18"/>
      <c r="ABM59" s="54">
        <v>1173</v>
      </c>
      <c r="ABN59" s="54"/>
      <c r="ABO59" s="18"/>
      <c r="ABP59" s="54">
        <v>1191</v>
      </c>
      <c r="ABQ59" s="54"/>
      <c r="ABR59" s="18"/>
      <c r="ABS59" s="54">
        <v>1181</v>
      </c>
      <c r="ABT59" s="54"/>
      <c r="ABU59" s="17"/>
      <c r="ABV59" s="18"/>
      <c r="ABW59" s="54">
        <v>1190</v>
      </c>
      <c r="ABX59" s="54"/>
      <c r="ABY59" s="18"/>
      <c r="ABZ59" s="54">
        <v>1221</v>
      </c>
      <c r="ACA59" s="54"/>
      <c r="ACB59" s="18"/>
      <c r="ACC59" s="54">
        <v>1222</v>
      </c>
      <c r="ACD59" s="54"/>
      <c r="ACE59" s="18"/>
      <c r="ACF59" s="54">
        <v>1228</v>
      </c>
      <c r="ACG59" s="54"/>
      <c r="ACH59" s="18"/>
      <c r="ACI59" s="54">
        <v>1249</v>
      </c>
      <c r="ACJ59" s="54"/>
      <c r="ACK59" s="18"/>
      <c r="ACL59" s="54">
        <v>1248</v>
      </c>
      <c r="ACM59" s="54"/>
      <c r="ACN59" s="17"/>
      <c r="ACO59" s="18"/>
      <c r="ACP59" s="54">
        <v>1225</v>
      </c>
      <c r="ACQ59" s="54"/>
      <c r="ACR59" s="18"/>
      <c r="ACS59" s="54">
        <v>1218</v>
      </c>
      <c r="ACT59" s="54"/>
      <c r="ACU59" s="18"/>
      <c r="ACV59" s="54">
        <v>1223</v>
      </c>
      <c r="ACW59" s="54"/>
      <c r="ACX59" s="18"/>
      <c r="ACY59" s="54">
        <v>1225</v>
      </c>
      <c r="ACZ59" s="54"/>
      <c r="ADA59" s="18"/>
      <c r="ADB59" s="54">
        <v>1161</v>
      </c>
      <c r="ADC59" s="54"/>
      <c r="ADD59" s="18"/>
      <c r="ADE59" s="54">
        <v>1161</v>
      </c>
      <c r="ADF59" s="54"/>
      <c r="ADG59" s="17"/>
      <c r="ADH59" s="18"/>
      <c r="ADI59" s="54">
        <v>1152</v>
      </c>
      <c r="ADJ59" s="54"/>
      <c r="ADK59" s="18"/>
      <c r="ADL59" s="54">
        <v>1188</v>
      </c>
      <c r="ADM59" s="54"/>
      <c r="ADN59" s="18"/>
      <c r="ADO59" s="54">
        <v>1200</v>
      </c>
      <c r="ADP59" s="54"/>
      <c r="ADQ59" s="18"/>
      <c r="ADR59" s="54">
        <v>1224</v>
      </c>
      <c r="ADS59" s="54"/>
      <c r="ADT59" s="18"/>
      <c r="ADU59" s="54">
        <v>1243</v>
      </c>
      <c r="ADV59" s="54"/>
      <c r="ADW59" s="17"/>
      <c r="ADX59" s="17"/>
      <c r="ADY59" s="17"/>
      <c r="ADZ59" s="18"/>
      <c r="AEA59" s="54">
        <v>1209</v>
      </c>
      <c r="AEB59" s="54"/>
      <c r="AEC59" s="18"/>
      <c r="AED59" s="54">
        <v>1206</v>
      </c>
      <c r="AEE59" s="54"/>
      <c r="AEF59" s="18"/>
      <c r="AEG59" s="54">
        <v>1202</v>
      </c>
      <c r="AEH59" s="54"/>
      <c r="AEI59" s="18"/>
      <c r="AEJ59" s="17">
        <v>1202</v>
      </c>
      <c r="AEK59" s="54"/>
      <c r="AEL59" s="18"/>
      <c r="AEM59" s="54">
        <v>1195</v>
      </c>
      <c r="AEN59" s="54"/>
      <c r="AEO59" s="17"/>
      <c r="AEP59" s="18"/>
      <c r="AEQ59" s="54">
        <v>1163</v>
      </c>
      <c r="AER59" s="54"/>
      <c r="AES59" s="18"/>
      <c r="AET59" s="54">
        <v>1171</v>
      </c>
      <c r="AEU59" s="54"/>
      <c r="AEV59" s="18"/>
      <c r="AEW59" s="54">
        <v>1174</v>
      </c>
      <c r="AEX59" s="54"/>
      <c r="AEY59" s="18"/>
      <c r="AEZ59" s="54">
        <v>1167</v>
      </c>
      <c r="AFA59" s="54"/>
      <c r="AFB59" s="18"/>
      <c r="AFC59" s="54">
        <v>1193</v>
      </c>
      <c r="AFD59" s="54"/>
      <c r="AFE59" s="18"/>
      <c r="AFF59" s="54">
        <v>1206</v>
      </c>
      <c r="AFG59" s="54"/>
      <c r="AFH59" s="17"/>
      <c r="AFI59" s="18"/>
      <c r="AFJ59" s="54">
        <v>1186</v>
      </c>
      <c r="AFK59" s="54"/>
      <c r="AFL59" s="18"/>
      <c r="AFM59" s="54">
        <v>1177</v>
      </c>
      <c r="AFN59" s="54"/>
      <c r="AFO59" s="18"/>
      <c r="AFP59" s="54">
        <v>1187</v>
      </c>
      <c r="AFQ59" s="54"/>
      <c r="AFR59" s="18"/>
      <c r="AFS59" s="54">
        <v>1151</v>
      </c>
      <c r="AFT59" s="54"/>
      <c r="AFU59" s="18"/>
      <c r="AFV59" s="54">
        <v>1153</v>
      </c>
      <c r="AFW59" s="54"/>
      <c r="AFX59" s="18"/>
      <c r="AFY59" s="54">
        <v>1163</v>
      </c>
      <c r="AFZ59" s="54"/>
      <c r="AGA59" s="18"/>
      <c r="AGB59" s="54">
        <v>1172</v>
      </c>
      <c r="AGC59" s="54"/>
      <c r="AGD59" s="18"/>
      <c r="AGE59" s="54">
        <v>1158</v>
      </c>
      <c r="AGF59" s="54"/>
      <c r="AGG59" s="18"/>
      <c r="AGH59" s="54">
        <v>1177</v>
      </c>
      <c r="AGI59" s="54"/>
      <c r="AGJ59" s="18"/>
      <c r="AGK59" s="54">
        <v>1163</v>
      </c>
      <c r="AGL59" s="54"/>
      <c r="AGM59" s="18"/>
      <c r="AGN59" s="54">
        <v>1173</v>
      </c>
      <c r="AGO59" s="54"/>
      <c r="AGP59" s="18"/>
      <c r="AGQ59" s="54">
        <v>1177</v>
      </c>
      <c r="AGR59" s="54"/>
      <c r="AGS59" s="18"/>
      <c r="AGT59" s="54">
        <v>1200</v>
      </c>
      <c r="AGU59" s="54"/>
      <c r="AGV59" s="17"/>
      <c r="AGW59" s="18"/>
      <c r="AGX59" s="54">
        <v>1189</v>
      </c>
      <c r="AGY59" s="54"/>
      <c r="AGZ59" s="18"/>
      <c r="AHA59" s="54">
        <v>1187</v>
      </c>
      <c r="AHB59" s="54"/>
      <c r="AHC59" s="18"/>
      <c r="AHD59" s="54">
        <v>1181</v>
      </c>
      <c r="AHE59" s="54"/>
      <c r="AHF59" s="18"/>
      <c r="AHG59" s="54">
        <v>1189</v>
      </c>
      <c r="AHH59" s="54"/>
      <c r="AHI59" s="18"/>
      <c r="AHJ59" s="54">
        <v>1195</v>
      </c>
      <c r="AHK59" s="54"/>
      <c r="AHL59" s="18"/>
      <c r="AHM59" s="54">
        <v>1210</v>
      </c>
      <c r="AHN59" s="54"/>
      <c r="AHO59" s="17"/>
      <c r="AHP59" s="18"/>
      <c r="AHQ59" s="54">
        <v>1180</v>
      </c>
      <c r="AHR59" s="54"/>
      <c r="AHS59" s="18"/>
      <c r="AHT59" s="54">
        <v>1187</v>
      </c>
      <c r="AHU59" s="54"/>
      <c r="AHV59" s="18"/>
      <c r="AHW59" s="54">
        <v>1173</v>
      </c>
      <c r="AHX59" s="54"/>
      <c r="AHY59" s="18"/>
      <c r="AHZ59" s="54">
        <v>1187</v>
      </c>
      <c r="AIA59" s="54"/>
      <c r="AIB59" s="18"/>
      <c r="AIC59" s="54">
        <v>1196</v>
      </c>
      <c r="AID59" s="54"/>
      <c r="AIE59" s="17"/>
      <c r="AIF59" s="17"/>
      <c r="AIG59" s="18"/>
      <c r="AIH59" s="54">
        <v>1163</v>
      </c>
      <c r="AII59" s="54"/>
      <c r="AIJ59" s="18"/>
      <c r="AIK59" s="54">
        <v>1154</v>
      </c>
      <c r="AIL59" s="54"/>
      <c r="AIM59" s="18"/>
      <c r="AIN59" s="54">
        <v>1143</v>
      </c>
      <c r="AIO59" s="54"/>
      <c r="AIP59" s="18"/>
      <c r="AIQ59" s="54">
        <v>1138</v>
      </c>
      <c r="AIR59" s="54"/>
      <c r="AIS59" s="17"/>
      <c r="AIT59" s="18"/>
      <c r="AIU59" s="54">
        <v>1128</v>
      </c>
      <c r="AIV59" s="54"/>
      <c r="AIW59" s="18"/>
      <c r="AIX59" s="54">
        <v>1137</v>
      </c>
      <c r="AIY59" s="54"/>
      <c r="AIZ59" s="18"/>
      <c r="AJA59" s="54">
        <v>1122</v>
      </c>
      <c r="AJB59" s="54"/>
      <c r="AJC59" s="18"/>
      <c r="AJD59" s="54">
        <v>1119</v>
      </c>
      <c r="AJE59" s="54"/>
      <c r="AJF59" s="18"/>
      <c r="AJG59" s="54">
        <v>1126</v>
      </c>
      <c r="AJH59" s="54"/>
      <c r="AJI59" s="18"/>
      <c r="AJJ59" s="54">
        <v>1139</v>
      </c>
      <c r="AJK59" s="54"/>
      <c r="AJL59" s="18"/>
      <c r="AJM59" s="54">
        <v>1151</v>
      </c>
      <c r="AJN59" s="54"/>
      <c r="AJO59" s="18"/>
      <c r="AJP59" s="54">
        <v>1183</v>
      </c>
      <c r="AJQ59" s="54"/>
      <c r="AJR59" s="17"/>
      <c r="AJS59" s="18"/>
      <c r="AJT59" s="54">
        <v>1188</v>
      </c>
      <c r="AJU59" s="54"/>
      <c r="AJV59" s="18"/>
      <c r="AJW59" s="54">
        <v>1199</v>
      </c>
      <c r="AJX59" s="54"/>
      <c r="AJY59" s="18"/>
      <c r="AJZ59" s="54">
        <v>1189</v>
      </c>
      <c r="AKA59" s="54"/>
      <c r="AKB59" s="18"/>
      <c r="AKC59" s="54">
        <v>1174</v>
      </c>
      <c r="AKD59" s="54"/>
      <c r="AKE59" s="18"/>
      <c r="AKF59" s="54">
        <v>1170</v>
      </c>
      <c r="AKG59" s="54"/>
      <c r="AKH59" s="18"/>
      <c r="AKI59" s="54">
        <v>1184</v>
      </c>
      <c r="AKJ59" s="54"/>
      <c r="AKK59" s="17"/>
      <c r="AKL59" s="18"/>
      <c r="AKM59" s="54">
        <v>1187</v>
      </c>
      <c r="AKN59" s="54"/>
      <c r="AKO59" s="18"/>
      <c r="AKP59" s="54">
        <v>1157</v>
      </c>
      <c r="AKQ59" s="54"/>
      <c r="AKR59" s="18"/>
      <c r="AKS59" s="54">
        <v>1164</v>
      </c>
      <c r="AKT59" s="54"/>
      <c r="AKU59" s="18"/>
      <c r="AKV59" s="54">
        <v>1192</v>
      </c>
      <c r="AKW59" s="54"/>
      <c r="AKX59" s="18"/>
      <c r="AKY59" s="54">
        <v>1205</v>
      </c>
      <c r="AKZ59" s="54"/>
      <c r="ALA59" s="18"/>
      <c r="ALB59" s="54">
        <v>1226</v>
      </c>
      <c r="ALC59" s="54"/>
      <c r="ALD59" s="17"/>
      <c r="ALE59" s="18"/>
      <c r="ALF59" s="54">
        <v>1202</v>
      </c>
      <c r="ALG59" s="54"/>
      <c r="ALH59" s="18"/>
      <c r="ALI59" s="54">
        <v>1197</v>
      </c>
      <c r="ALJ59" s="54"/>
      <c r="ALK59" s="18"/>
      <c r="ALL59" s="54">
        <v>1191</v>
      </c>
      <c r="ALM59" s="54"/>
      <c r="ALN59" s="18"/>
      <c r="ALO59" s="54">
        <v>1198</v>
      </c>
      <c r="ALP59" s="54"/>
      <c r="ALQ59" s="18"/>
      <c r="ALR59" s="54">
        <v>1208</v>
      </c>
      <c r="ALS59" s="54"/>
      <c r="ALT59" s="18"/>
      <c r="ALU59" s="54">
        <v>1224</v>
      </c>
      <c r="ALV59" s="54"/>
      <c r="ALW59" s="17"/>
      <c r="ALX59" s="18"/>
      <c r="ALY59" s="54">
        <v>1222</v>
      </c>
      <c r="ALZ59" s="54"/>
      <c r="AMA59" s="18"/>
      <c r="AMB59" s="54">
        <v>1223</v>
      </c>
      <c r="AMC59" s="54"/>
      <c r="AMD59" s="18"/>
      <c r="AME59" s="54">
        <v>1208</v>
      </c>
      <c r="AMF59" s="54"/>
      <c r="AMG59" s="18"/>
      <c r="AMH59" s="54">
        <v>1199</v>
      </c>
      <c r="AMI59" s="54"/>
      <c r="AMJ59" s="18"/>
      <c r="AMK59" s="54">
        <v>1196</v>
      </c>
      <c r="AML59" s="54"/>
      <c r="AMM59" s="18"/>
      <c r="AMN59" s="54">
        <v>1198</v>
      </c>
      <c r="AMO59" s="54"/>
      <c r="AMP59" s="17"/>
      <c r="AMQ59" s="18"/>
      <c r="AMR59" s="54">
        <v>1194</v>
      </c>
      <c r="AMS59" s="54"/>
      <c r="AMT59" s="18"/>
      <c r="AMU59" s="54">
        <v>1178</v>
      </c>
      <c r="AMV59" s="54"/>
      <c r="AMW59" s="18"/>
      <c r="AMX59" s="54">
        <v>1185</v>
      </c>
      <c r="AMY59" s="54"/>
      <c r="AMZ59" s="18"/>
      <c r="ANA59" s="54">
        <v>1198</v>
      </c>
      <c r="ANB59" s="54"/>
      <c r="ANC59" s="18"/>
      <c r="AND59" s="54">
        <v>1185</v>
      </c>
      <c r="ANE59" s="54"/>
      <c r="ANF59" s="18"/>
      <c r="ANG59" s="54">
        <v>1180</v>
      </c>
      <c r="ANH59" s="54"/>
      <c r="ANI59" s="17"/>
      <c r="ANJ59" s="18"/>
      <c r="ANK59" s="54">
        <v>1181</v>
      </c>
      <c r="ANL59" s="54"/>
      <c r="ANM59" s="18"/>
      <c r="ANN59" s="54">
        <v>1172</v>
      </c>
      <c r="ANO59" s="54"/>
      <c r="ANP59" s="18"/>
      <c r="ANQ59" s="54">
        <v>1189</v>
      </c>
      <c r="ANR59" s="54"/>
      <c r="ANS59" s="17"/>
      <c r="ANT59" s="18"/>
      <c r="ANU59" s="54">
        <v>1176</v>
      </c>
      <c r="ANV59" s="54"/>
      <c r="ANW59" s="18"/>
      <c r="ANX59" s="54">
        <v>1202</v>
      </c>
      <c r="ANY59" s="54"/>
      <c r="ANZ59" s="18"/>
      <c r="AOA59" s="54">
        <v>1194</v>
      </c>
      <c r="AOB59" s="54"/>
      <c r="AOC59" s="18"/>
      <c r="AOD59" s="54">
        <v>1194</v>
      </c>
      <c r="AOE59" s="54"/>
      <c r="AOF59" s="18"/>
      <c r="AOG59" s="54">
        <v>1199</v>
      </c>
      <c r="AOH59" s="54"/>
      <c r="AOI59" s="18"/>
      <c r="AOJ59" s="54">
        <v>1189</v>
      </c>
      <c r="AOK59" s="54"/>
      <c r="AOL59" s="18"/>
      <c r="AOM59" s="54">
        <v>1199</v>
      </c>
      <c r="AON59" s="54"/>
      <c r="AOO59" s="18"/>
      <c r="AOP59" s="54">
        <v>1191</v>
      </c>
      <c r="AOQ59" s="54"/>
      <c r="AOR59" s="18"/>
      <c r="AOS59" s="54">
        <v>1196</v>
      </c>
      <c r="AOT59" s="54"/>
      <c r="AOU59" s="17"/>
      <c r="AOV59" s="18"/>
      <c r="AOW59" s="54">
        <v>1196</v>
      </c>
      <c r="AOX59" s="54"/>
      <c r="AOY59" s="18"/>
      <c r="AOZ59" s="54">
        <v>1191</v>
      </c>
      <c r="APA59" s="54"/>
      <c r="APB59" s="18"/>
      <c r="APC59" s="54">
        <v>1188</v>
      </c>
      <c r="APD59" s="54"/>
      <c r="APE59" s="18"/>
      <c r="APF59" s="54">
        <v>1181</v>
      </c>
      <c r="APG59" s="54"/>
      <c r="APH59" s="18"/>
      <c r="API59" s="54">
        <v>1185</v>
      </c>
      <c r="APJ59" s="54"/>
      <c r="APK59" s="18"/>
      <c r="APL59" s="54">
        <v>1192</v>
      </c>
      <c r="APM59" s="54"/>
      <c r="APN59" s="18"/>
      <c r="APO59" s="54">
        <v>1259</v>
      </c>
      <c r="APP59" s="54"/>
      <c r="APQ59" s="148"/>
      <c r="APR59" s="148"/>
      <c r="APS59" s="148"/>
      <c r="APT59" s="148"/>
      <c r="APU59" s="18"/>
      <c r="APV59" s="54">
        <v>1179</v>
      </c>
      <c r="APW59" s="54"/>
      <c r="APX59" s="18"/>
      <c r="APY59" s="54">
        <v>1178</v>
      </c>
      <c r="APZ59" s="54"/>
      <c r="AQA59" s="17"/>
      <c r="AQB59" s="18"/>
      <c r="AQC59" s="54">
        <v>1178</v>
      </c>
      <c r="AQD59" s="54"/>
      <c r="AQE59" s="18"/>
      <c r="AQF59" s="54">
        <v>1170</v>
      </c>
      <c r="AQG59" s="54"/>
      <c r="AQH59" s="18"/>
      <c r="AQI59" s="54">
        <v>1166</v>
      </c>
      <c r="AQJ59" s="54"/>
      <c r="AQK59" s="18"/>
      <c r="AQL59" s="54">
        <v>1158</v>
      </c>
      <c r="AQM59" s="54"/>
      <c r="AQN59" s="18"/>
      <c r="AQO59" s="54">
        <v>1131</v>
      </c>
      <c r="AQP59" s="54"/>
      <c r="AQQ59" s="18"/>
      <c r="AQR59" s="54">
        <v>1122</v>
      </c>
      <c r="AQS59" s="54"/>
      <c r="AQT59" s="17"/>
      <c r="AQU59" s="18"/>
      <c r="AQV59" s="54">
        <v>1109</v>
      </c>
      <c r="AQW59" s="54"/>
      <c r="AQX59" s="18"/>
      <c r="AQY59" s="54">
        <v>1103</v>
      </c>
      <c r="AQZ59" s="54"/>
      <c r="ARA59" s="18"/>
      <c r="ARB59" s="54">
        <v>1100</v>
      </c>
      <c r="ARC59" s="54"/>
      <c r="ARD59" s="18"/>
      <c r="ARE59" s="54">
        <v>1091</v>
      </c>
      <c r="ARF59" s="54"/>
      <c r="ARG59" s="18"/>
      <c r="ARH59" s="54">
        <v>1097</v>
      </c>
      <c r="ARI59" s="54"/>
      <c r="ARJ59" s="18"/>
      <c r="ARK59" s="54">
        <v>1100</v>
      </c>
      <c r="ARL59" s="54"/>
      <c r="ARM59" s="17"/>
      <c r="ARN59" s="18"/>
      <c r="ARO59" s="54">
        <v>1088</v>
      </c>
      <c r="ARP59" s="54"/>
      <c r="ARQ59" s="18"/>
      <c r="ARR59" s="54">
        <v>1079</v>
      </c>
      <c r="ARS59" s="54"/>
      <c r="ART59" s="18"/>
      <c r="ARU59" s="54">
        <v>1081</v>
      </c>
      <c r="ARV59" s="54"/>
      <c r="ARW59" s="18"/>
      <c r="ARX59" s="54">
        <v>1075</v>
      </c>
      <c r="ARY59" s="54"/>
      <c r="ARZ59" s="18"/>
      <c r="ASA59" s="54">
        <v>1074</v>
      </c>
      <c r="ASB59" s="54"/>
      <c r="ASC59" s="18"/>
      <c r="ASD59" s="54">
        <v>1061</v>
      </c>
      <c r="ASE59" s="54"/>
      <c r="ASF59" s="17"/>
      <c r="ASG59" s="18"/>
      <c r="ASH59" s="54">
        <v>1057</v>
      </c>
      <c r="ASI59" s="54"/>
      <c r="ASJ59" s="18"/>
      <c r="ASK59" s="54">
        <v>1098</v>
      </c>
      <c r="ASL59" s="54"/>
      <c r="ASM59" s="18"/>
      <c r="ASN59" s="54">
        <v>1095</v>
      </c>
      <c r="ASO59" s="54"/>
      <c r="ASP59" s="18"/>
      <c r="ASQ59" s="54">
        <v>1102</v>
      </c>
      <c r="ASR59" s="54"/>
      <c r="ASS59" s="18"/>
      <c r="AST59" s="54">
        <v>1097</v>
      </c>
      <c r="ASU59" s="54"/>
      <c r="ASV59" s="18"/>
      <c r="ASW59" s="54">
        <v>1104</v>
      </c>
      <c r="ASX59" s="54"/>
      <c r="ASY59" s="17"/>
      <c r="ASZ59" s="18"/>
      <c r="ATA59" s="54">
        <v>1102</v>
      </c>
      <c r="ATB59" s="54"/>
      <c r="ATC59" s="18"/>
      <c r="ATD59" s="54">
        <v>1102</v>
      </c>
      <c r="ATE59" s="54"/>
      <c r="ATF59" s="18"/>
      <c r="ATG59" s="54">
        <v>1094</v>
      </c>
      <c r="ATH59" s="54"/>
      <c r="ATI59" s="18"/>
      <c r="ATJ59" s="54">
        <v>1084</v>
      </c>
      <c r="ATK59" s="54"/>
      <c r="ATL59" s="18"/>
      <c r="ATM59" s="54">
        <v>1095</v>
      </c>
      <c r="ATN59" s="54"/>
      <c r="ATO59" s="18"/>
      <c r="ATP59" s="54">
        <v>1087</v>
      </c>
      <c r="ATQ59" s="54"/>
      <c r="ATR59" s="17"/>
      <c r="ATS59" s="18"/>
      <c r="ATT59" s="54">
        <v>1073</v>
      </c>
      <c r="ATU59" s="54"/>
      <c r="ATV59" s="18"/>
      <c r="ATW59" s="54">
        <v>1129</v>
      </c>
      <c r="ATX59" s="54"/>
      <c r="ATY59" s="18"/>
      <c r="ATZ59" s="54">
        <v>1133</v>
      </c>
      <c r="AUA59" s="54"/>
      <c r="AUB59" s="18"/>
      <c r="AUC59" s="54">
        <v>1143</v>
      </c>
      <c r="AUD59" s="54"/>
      <c r="AUE59" s="18"/>
      <c r="AUF59" s="54">
        <v>1136</v>
      </c>
      <c r="AUG59" s="54"/>
      <c r="AUH59" s="18"/>
      <c r="AUI59" s="54">
        <v>1149</v>
      </c>
      <c r="AUJ59" s="54"/>
      <c r="AUK59" s="17"/>
      <c r="AUL59" s="18"/>
      <c r="AUM59" s="54">
        <v>1145</v>
      </c>
      <c r="AUN59" s="54"/>
      <c r="AUO59" s="18"/>
      <c r="AUP59" s="54">
        <v>1143</v>
      </c>
      <c r="AUQ59" s="54"/>
      <c r="AUR59" s="18"/>
      <c r="AUS59" s="54">
        <v>1136</v>
      </c>
      <c r="AUT59" s="54"/>
      <c r="AUU59" s="18"/>
      <c r="AUV59" s="54">
        <v>1134</v>
      </c>
      <c r="AUW59" s="54"/>
      <c r="AUX59" s="18"/>
      <c r="AUY59" s="54">
        <v>1135</v>
      </c>
      <c r="AUZ59" s="54"/>
      <c r="AVA59" s="18"/>
      <c r="AVB59" s="54">
        <v>1140</v>
      </c>
      <c r="AVC59" s="54"/>
      <c r="AVD59" s="17"/>
      <c r="AVE59" s="18"/>
      <c r="AVF59" s="54">
        <v>1139</v>
      </c>
      <c r="AVG59" s="54"/>
      <c r="AVH59" s="18"/>
      <c r="AVI59" s="54">
        <v>1132</v>
      </c>
      <c r="AVJ59" s="54"/>
      <c r="AVK59" s="18"/>
      <c r="AVL59" s="54">
        <v>1151</v>
      </c>
      <c r="AVM59" s="54"/>
      <c r="AVN59" s="18"/>
      <c r="AVO59" s="54">
        <v>1169</v>
      </c>
      <c r="AVP59" s="54"/>
      <c r="AVQ59" s="18"/>
      <c r="AVR59" s="54">
        <v>1163</v>
      </c>
      <c r="AVS59" s="54"/>
      <c r="AVT59" s="18"/>
      <c r="AVU59" s="54">
        <v>1170</v>
      </c>
      <c r="AVV59" s="54"/>
      <c r="AVW59" s="17"/>
      <c r="AVX59" s="18"/>
      <c r="AVY59" s="54">
        <v>1161</v>
      </c>
      <c r="AVZ59" s="54"/>
      <c r="AWA59" s="18"/>
      <c r="AWB59" s="54">
        <v>1173</v>
      </c>
      <c r="AWC59" s="54"/>
      <c r="AWD59" s="18"/>
      <c r="AWE59" s="54">
        <v>1174</v>
      </c>
      <c r="AWF59" s="54"/>
      <c r="AWG59" s="18"/>
      <c r="AWH59" s="54">
        <v>1182</v>
      </c>
      <c r="AWI59" s="54"/>
      <c r="AWJ59" s="7"/>
      <c r="AWK59" s="7"/>
      <c r="AWL59" s="17"/>
      <c r="AWM59" s="7"/>
      <c r="AWN59" s="7"/>
      <c r="AWO59" s="7"/>
      <c r="AWP59" s="7"/>
      <c r="AWQ59" s="7"/>
      <c r="AWR59" s="7"/>
      <c r="AWS59" s="17"/>
      <c r="AWT59" s="7"/>
      <c r="AWU59" s="7"/>
      <c r="AWV59" s="7"/>
      <c r="AWW59" s="7"/>
      <c r="AWX59" s="7"/>
      <c r="AWY59" s="7"/>
      <c r="AWZ59" s="17"/>
      <c r="AXA59" s="7"/>
      <c r="AXB59" s="7"/>
      <c r="AXC59" s="7"/>
      <c r="AXD59" s="7"/>
      <c r="AXE59" s="7"/>
      <c r="AXF59" s="7"/>
      <c r="AXG59" s="17"/>
      <c r="AXH59" s="7"/>
      <c r="AXI59" s="7"/>
      <c r="AXJ59" s="7"/>
      <c r="AXK59" s="7"/>
      <c r="AXL59" s="7"/>
      <c r="AXM59" s="7"/>
      <c r="AXN59" s="17"/>
      <c r="AXO59" s="7"/>
      <c r="AXP59" s="7"/>
      <c r="AXQ59" s="7"/>
      <c r="AXR59" s="7"/>
      <c r="AXS59" s="7"/>
      <c r="AXT59" s="7"/>
      <c r="AXU59" s="17"/>
      <c r="AXV59" s="7"/>
      <c r="AXW59" s="7"/>
      <c r="AXX59" s="7"/>
      <c r="AXY59" s="7"/>
      <c r="AXZ59" s="7"/>
      <c r="AYA59" s="7"/>
      <c r="AYB59" s="17"/>
      <c r="AYC59" s="7"/>
      <c r="AYD59" s="7"/>
      <c r="AYE59" s="7"/>
      <c r="AYF59" s="7"/>
      <c r="AYG59" s="7"/>
      <c r="AYH59" s="7"/>
      <c r="AYI59" s="17"/>
      <c r="AYJ59" s="7"/>
      <c r="AYK59" s="7"/>
      <c r="AYL59" s="7"/>
      <c r="AYM59" s="7"/>
      <c r="AYN59" s="7"/>
      <c r="AYO59" s="7"/>
      <c r="AYP59" s="17"/>
      <c r="AYQ59" s="7"/>
      <c r="AYR59" s="7"/>
      <c r="AYS59" s="7"/>
      <c r="AYT59" s="7"/>
      <c r="AYU59" s="7"/>
      <c r="AYV59" s="7"/>
      <c r="AYW59" s="17"/>
      <c r="AYX59" s="7"/>
      <c r="AYY59" s="7"/>
      <c r="AYZ59" s="7"/>
      <c r="AZA59" s="7"/>
      <c r="AZB59" s="7"/>
      <c r="AZC59" s="7"/>
      <c r="AZD59" s="17"/>
      <c r="AZE59" s="7"/>
      <c r="AZF59" s="7"/>
      <c r="AZG59" s="7"/>
      <c r="AZH59" s="7"/>
      <c r="AZI59" s="7"/>
      <c r="AZJ59" s="7"/>
      <c r="AZK59" s="17"/>
      <c r="AZL59" s="7"/>
      <c r="AZM59" s="7"/>
      <c r="AZN59" s="7"/>
      <c r="AZO59" s="7"/>
      <c r="AZP59" s="7"/>
      <c r="AZQ59" s="7"/>
      <c r="AZR59" s="17"/>
      <c r="AZS59" s="7"/>
      <c r="AZT59" s="7"/>
      <c r="AZU59" s="7"/>
      <c r="AZV59" s="7"/>
      <c r="AZW59" s="7"/>
      <c r="AZX59" s="7"/>
      <c r="AZY59" s="17"/>
      <c r="AZZ59" s="7"/>
      <c r="BAA59" s="7"/>
      <c r="BAB59" s="7"/>
      <c r="BAC59" s="7"/>
      <c r="BAD59" s="7"/>
      <c r="BAE59" s="7"/>
      <c r="BAF59" s="17"/>
      <c r="BAG59" s="7"/>
      <c r="BAH59" s="7"/>
      <c r="BAI59" s="7"/>
      <c r="BAJ59" s="7"/>
      <c r="BAK59" s="7"/>
      <c r="BAL59" s="7"/>
      <c r="BAM59" s="17"/>
      <c r="BAN59" s="7"/>
      <c r="BAO59" s="7"/>
      <c r="BAP59" s="7"/>
      <c r="BAQ59" s="7"/>
      <c r="BAR59" s="7"/>
      <c r="BAS59" s="7"/>
      <c r="BAT59" s="17"/>
    </row>
    <row r="60" spans="1:1398">
      <c r="A60" t="s">
        <v>911</v>
      </c>
      <c r="B60" t="s">
        <v>913</v>
      </c>
      <c r="D60" s="10" t="s">
        <v>11</v>
      </c>
      <c r="E60" s="54"/>
      <c r="F60" s="18"/>
      <c r="G60" s="54">
        <v>13</v>
      </c>
      <c r="H60" s="54"/>
      <c r="I60" s="17"/>
      <c r="J60" s="18"/>
      <c r="K60" s="54">
        <v>13</v>
      </c>
      <c r="L60" s="54"/>
      <c r="M60" s="18"/>
      <c r="N60" s="54">
        <v>17</v>
      </c>
      <c r="O60" s="54"/>
      <c r="P60" s="18"/>
      <c r="Q60" s="54">
        <v>23</v>
      </c>
      <c r="R60" s="54"/>
      <c r="S60" s="18"/>
      <c r="T60" s="54">
        <v>17</v>
      </c>
      <c r="U60" s="54"/>
      <c r="V60" s="18"/>
      <c r="W60" s="54">
        <v>15</v>
      </c>
      <c r="X60" s="54"/>
      <c r="Y60" s="18"/>
      <c r="Z60" s="54">
        <v>18</v>
      </c>
      <c r="AA60" s="54"/>
      <c r="AB60" s="17"/>
      <c r="AC60" s="18"/>
      <c r="AD60" s="54">
        <v>25</v>
      </c>
      <c r="AE60" s="54"/>
      <c r="AF60" s="18"/>
      <c r="AG60" s="54">
        <v>18</v>
      </c>
      <c r="AH60" s="54"/>
      <c r="AI60" s="18"/>
      <c r="AJ60" s="54">
        <v>17</v>
      </c>
      <c r="AK60" s="54"/>
      <c r="AL60" s="18"/>
      <c r="AM60" s="54">
        <v>22</v>
      </c>
      <c r="AN60" s="54"/>
      <c r="AO60" s="18"/>
      <c r="AP60" s="54">
        <v>16</v>
      </c>
      <c r="AQ60" s="54"/>
      <c r="AR60" s="18"/>
      <c r="AS60" s="54">
        <v>19</v>
      </c>
      <c r="AT60" s="54"/>
      <c r="AU60" s="17"/>
      <c r="AV60" s="18"/>
      <c r="AW60" s="54">
        <v>20</v>
      </c>
      <c r="AX60" s="54"/>
      <c r="AY60" s="18"/>
      <c r="AZ60" s="54">
        <v>23</v>
      </c>
      <c r="BA60" s="54"/>
      <c r="BB60" s="18"/>
      <c r="BC60" s="54">
        <v>17</v>
      </c>
      <c r="BD60" s="54"/>
      <c r="BE60" s="18"/>
      <c r="BF60" s="54">
        <v>17</v>
      </c>
      <c r="BG60" s="54"/>
      <c r="BH60" s="18"/>
      <c r="BI60" s="54">
        <v>16</v>
      </c>
      <c r="BJ60" s="54"/>
      <c r="BK60" s="18"/>
      <c r="BL60" s="54">
        <v>19</v>
      </c>
      <c r="BM60" s="54"/>
      <c r="BN60" s="17"/>
      <c r="BO60" s="18"/>
      <c r="BP60" s="54">
        <v>16</v>
      </c>
      <c r="BQ60" s="54"/>
      <c r="BR60" s="18"/>
      <c r="BS60" s="54">
        <v>12</v>
      </c>
      <c r="BT60" s="54"/>
      <c r="BU60" s="18"/>
      <c r="BV60" s="54">
        <v>16</v>
      </c>
      <c r="BW60" s="54"/>
      <c r="BX60" s="18"/>
      <c r="BY60" s="54">
        <v>14</v>
      </c>
      <c r="BZ60" s="54"/>
      <c r="CA60" s="18"/>
      <c r="CB60" s="54">
        <v>13</v>
      </c>
      <c r="CC60" s="54"/>
      <c r="CD60" s="18"/>
      <c r="CE60" s="54">
        <v>16</v>
      </c>
      <c r="CF60" s="54"/>
      <c r="CG60" s="17"/>
      <c r="CH60" s="17"/>
      <c r="CI60" s="18"/>
      <c r="CJ60" s="54">
        <v>21</v>
      </c>
      <c r="CK60" s="54"/>
      <c r="CL60" s="17"/>
      <c r="CM60" s="18"/>
      <c r="CN60" s="54">
        <v>15</v>
      </c>
      <c r="CO60" s="54"/>
      <c r="CP60" s="18"/>
      <c r="CQ60" s="54">
        <v>17</v>
      </c>
      <c r="CR60" s="54"/>
      <c r="CS60" s="18"/>
      <c r="CT60" s="54">
        <v>15</v>
      </c>
      <c r="CU60" s="54"/>
      <c r="CV60" s="17"/>
      <c r="CW60" s="18"/>
      <c r="CX60" s="54">
        <v>26</v>
      </c>
      <c r="CY60" s="54"/>
      <c r="CZ60" s="18"/>
      <c r="DA60" s="54">
        <v>13</v>
      </c>
      <c r="DB60" s="54"/>
      <c r="DC60" s="18"/>
      <c r="DD60" s="54">
        <v>11</v>
      </c>
      <c r="DE60" s="54"/>
      <c r="DF60" s="18"/>
      <c r="DG60" s="54">
        <v>22</v>
      </c>
      <c r="DH60" s="54"/>
      <c r="DI60" s="18"/>
      <c r="DJ60" s="54">
        <v>23</v>
      </c>
      <c r="DK60" s="54"/>
      <c r="DL60" s="17"/>
      <c r="DM60" s="17"/>
      <c r="DN60" s="18"/>
      <c r="DO60" s="54">
        <v>29</v>
      </c>
      <c r="DP60" s="54"/>
      <c r="DQ60" s="18"/>
      <c r="DR60" s="54">
        <v>19</v>
      </c>
      <c r="DS60" s="54"/>
      <c r="DT60" s="18"/>
      <c r="DU60" s="54">
        <v>18</v>
      </c>
      <c r="DV60" s="54"/>
      <c r="DW60" s="18"/>
      <c r="DX60" s="54">
        <v>17</v>
      </c>
      <c r="DY60" s="54"/>
      <c r="DZ60" s="18"/>
      <c r="EA60" s="54">
        <v>15</v>
      </c>
      <c r="EB60" s="54"/>
      <c r="EC60" s="18"/>
      <c r="ED60" s="54">
        <v>18</v>
      </c>
      <c r="EE60" s="54"/>
      <c r="EF60" s="17"/>
      <c r="EG60" s="18"/>
      <c r="EH60" s="54">
        <v>22</v>
      </c>
      <c r="EI60" s="54"/>
      <c r="EJ60" s="18"/>
      <c r="EK60" s="54">
        <v>26</v>
      </c>
      <c r="EL60" s="54"/>
      <c r="EM60" s="18"/>
      <c r="EN60" s="54">
        <v>14</v>
      </c>
      <c r="EO60" s="54"/>
      <c r="EP60" s="18"/>
      <c r="EQ60" s="54">
        <v>18</v>
      </c>
      <c r="ER60" s="54"/>
      <c r="ES60" s="18"/>
      <c r="ET60" s="54">
        <v>15</v>
      </c>
      <c r="EU60" s="54"/>
      <c r="EV60" s="18"/>
      <c r="EW60" s="54">
        <v>17</v>
      </c>
      <c r="EX60" s="54"/>
      <c r="EY60" s="18"/>
      <c r="EZ60" s="54">
        <v>17</v>
      </c>
      <c r="FA60" s="54"/>
      <c r="FB60" s="18"/>
      <c r="FC60" s="54">
        <v>16</v>
      </c>
      <c r="FD60" s="54"/>
      <c r="FE60" s="18"/>
      <c r="FF60" s="54">
        <v>17</v>
      </c>
      <c r="FG60" s="54"/>
      <c r="FH60" s="18"/>
      <c r="FI60" s="54">
        <v>14</v>
      </c>
      <c r="FJ60" s="54"/>
      <c r="FK60" s="17"/>
      <c r="FL60" s="17"/>
      <c r="FM60" s="17"/>
      <c r="FN60" s="17"/>
      <c r="FO60" s="18"/>
      <c r="FP60" s="54">
        <v>40</v>
      </c>
      <c r="FQ60" s="54"/>
      <c r="FR60" s="18"/>
      <c r="FS60" s="54">
        <v>22</v>
      </c>
      <c r="FT60" s="54"/>
      <c r="FU60" s="18"/>
      <c r="FV60" s="54">
        <v>23</v>
      </c>
      <c r="FW60" s="54"/>
      <c r="FX60" s="17"/>
      <c r="FY60" s="18"/>
      <c r="FZ60" s="54">
        <v>23</v>
      </c>
      <c r="GA60" s="54"/>
      <c r="GB60" s="18"/>
      <c r="GC60" s="54">
        <v>20</v>
      </c>
      <c r="GD60" s="54"/>
      <c r="GE60" s="17"/>
      <c r="GF60" s="18"/>
      <c r="GG60" s="54">
        <v>25</v>
      </c>
      <c r="GH60" s="54"/>
      <c r="GI60" s="18"/>
      <c r="GJ60" s="54">
        <v>11</v>
      </c>
      <c r="GK60" s="54"/>
      <c r="GL60" s="18"/>
      <c r="GM60" s="54">
        <v>22</v>
      </c>
      <c r="GN60" s="54"/>
      <c r="GO60" s="18"/>
      <c r="GP60" s="54">
        <v>9</v>
      </c>
      <c r="GQ60" s="54"/>
      <c r="GR60" s="18"/>
      <c r="GS60" s="54">
        <v>18</v>
      </c>
      <c r="GT60" s="54"/>
      <c r="GU60" s="18"/>
      <c r="GV60" s="54">
        <v>14</v>
      </c>
      <c r="GW60" s="54"/>
      <c r="GX60" s="17"/>
      <c r="GY60" s="18"/>
      <c r="GZ60" s="54">
        <v>25</v>
      </c>
      <c r="HA60" s="54"/>
      <c r="HB60" s="18"/>
      <c r="HC60" s="54">
        <v>24</v>
      </c>
      <c r="HD60" s="54"/>
      <c r="HE60" s="18"/>
      <c r="HF60" s="54">
        <v>17</v>
      </c>
      <c r="HG60" s="54"/>
      <c r="HH60" s="18"/>
      <c r="HI60" s="54">
        <v>20</v>
      </c>
      <c r="HJ60" s="54"/>
      <c r="HK60" s="18"/>
      <c r="HL60" s="54">
        <v>13</v>
      </c>
      <c r="HM60" s="54"/>
      <c r="HN60" s="18"/>
      <c r="HO60" s="54">
        <v>14</v>
      </c>
      <c r="HP60" s="54"/>
      <c r="HQ60" s="17"/>
      <c r="HR60" s="18"/>
      <c r="HS60" s="54">
        <v>18</v>
      </c>
      <c r="HT60" s="54"/>
      <c r="HU60" s="18"/>
      <c r="HV60" s="54">
        <v>22</v>
      </c>
      <c r="HW60" s="54"/>
      <c r="HX60" s="18"/>
      <c r="HY60" s="54">
        <v>18</v>
      </c>
      <c r="HZ60" s="54"/>
      <c r="IA60" s="18"/>
      <c r="IB60" s="54">
        <v>13</v>
      </c>
      <c r="IC60" s="54"/>
      <c r="ID60" s="18"/>
      <c r="IE60" s="54">
        <v>13</v>
      </c>
      <c r="IF60" s="54"/>
      <c r="IG60" s="18"/>
      <c r="IH60" s="54">
        <v>11</v>
      </c>
      <c r="II60" s="54"/>
      <c r="IJ60" s="17"/>
      <c r="IK60" s="18"/>
      <c r="IL60" s="54">
        <v>22</v>
      </c>
      <c r="IM60" s="54"/>
      <c r="IN60" s="18"/>
      <c r="IO60" s="54">
        <v>15</v>
      </c>
      <c r="IP60" s="54"/>
      <c r="IQ60" s="18"/>
      <c r="IR60" s="54">
        <v>17</v>
      </c>
      <c r="IS60" s="54"/>
      <c r="IT60" s="18"/>
      <c r="IU60" s="54">
        <v>11</v>
      </c>
      <c r="IV60" s="54"/>
      <c r="IW60" s="18"/>
      <c r="IX60" s="54">
        <v>11</v>
      </c>
      <c r="IY60" s="54"/>
      <c r="IZ60" s="18"/>
      <c r="JA60" s="54">
        <v>13</v>
      </c>
      <c r="JB60" s="54"/>
      <c r="JC60" s="17"/>
      <c r="JD60" s="18"/>
      <c r="JE60" s="54">
        <v>15</v>
      </c>
      <c r="JF60" s="54"/>
      <c r="JG60" s="18"/>
      <c r="JH60" s="54">
        <v>16</v>
      </c>
      <c r="JI60" s="54"/>
      <c r="JJ60" s="18"/>
      <c r="JK60" s="54">
        <v>13</v>
      </c>
      <c r="JL60" s="54"/>
      <c r="JM60" s="18"/>
      <c r="JN60" s="54">
        <v>15</v>
      </c>
      <c r="JO60" s="54"/>
      <c r="JP60" s="18"/>
      <c r="JQ60" s="54">
        <v>17</v>
      </c>
      <c r="JR60" s="54"/>
      <c r="JS60" s="18"/>
      <c r="JT60" s="54">
        <v>15</v>
      </c>
      <c r="JU60" s="54"/>
      <c r="JV60" s="17"/>
      <c r="JW60" s="18"/>
      <c r="JX60" s="54">
        <v>21</v>
      </c>
      <c r="JY60" s="54"/>
      <c r="JZ60" s="18"/>
      <c r="KA60" s="54">
        <v>20</v>
      </c>
      <c r="KB60" s="54"/>
      <c r="KC60" s="18"/>
      <c r="KD60" s="54">
        <v>16</v>
      </c>
      <c r="KE60" s="54"/>
      <c r="KF60" s="18"/>
      <c r="KG60" s="54">
        <v>22</v>
      </c>
      <c r="KH60" s="54"/>
      <c r="KI60" s="18"/>
      <c r="KJ60" s="54">
        <v>15</v>
      </c>
      <c r="KK60" s="54"/>
      <c r="KL60" s="18"/>
      <c r="KM60" s="54">
        <v>17</v>
      </c>
      <c r="KN60" s="54"/>
      <c r="KO60" s="17"/>
      <c r="KP60" s="18"/>
      <c r="KQ60" s="54">
        <v>14</v>
      </c>
      <c r="KR60" s="54"/>
      <c r="KS60" s="18"/>
      <c r="KT60" s="54">
        <v>14</v>
      </c>
      <c r="KU60" s="54"/>
      <c r="KV60" s="18"/>
      <c r="KW60" s="54">
        <v>19</v>
      </c>
      <c r="KX60" s="54"/>
      <c r="KY60" s="18"/>
      <c r="KZ60" s="54">
        <v>16</v>
      </c>
      <c r="LA60" s="54"/>
      <c r="LB60" s="18"/>
      <c r="LC60" s="54">
        <v>20</v>
      </c>
      <c r="LD60" s="54"/>
      <c r="LE60" s="18"/>
      <c r="LF60" s="54">
        <v>21</v>
      </c>
      <c r="LG60" s="54"/>
      <c r="LH60" s="18"/>
      <c r="LI60" s="54">
        <v>16</v>
      </c>
      <c r="LJ60" s="54"/>
      <c r="LK60" s="18"/>
      <c r="LL60" s="54">
        <v>17</v>
      </c>
      <c r="LM60" s="54"/>
      <c r="LN60" s="17"/>
      <c r="LO60" s="17"/>
      <c r="LP60" s="17"/>
      <c r="LQ60" s="17"/>
      <c r="LR60" s="17"/>
      <c r="LS60" s="17"/>
      <c r="LT60" s="18"/>
      <c r="LU60" s="54">
        <v>26</v>
      </c>
      <c r="LV60" s="54"/>
      <c r="LW60" s="18"/>
      <c r="LX60" s="54">
        <v>18</v>
      </c>
      <c r="LY60" s="54"/>
      <c r="LZ60" s="18"/>
      <c r="MA60" s="54">
        <v>20</v>
      </c>
      <c r="MB60" s="54"/>
      <c r="MC60" s="18"/>
      <c r="MD60" s="54">
        <v>15</v>
      </c>
      <c r="ME60" s="54"/>
      <c r="MF60" s="18"/>
      <c r="MG60" s="54">
        <v>17</v>
      </c>
      <c r="MH60" s="54"/>
      <c r="MI60" s="18"/>
      <c r="MJ60" s="54">
        <v>18</v>
      </c>
      <c r="MK60" s="54"/>
      <c r="ML60" s="17"/>
      <c r="MM60" s="18"/>
      <c r="MN60" s="54">
        <v>17</v>
      </c>
      <c r="MO60" s="54"/>
      <c r="MP60" s="18"/>
      <c r="MQ60" s="54">
        <v>19</v>
      </c>
      <c r="MR60" s="54"/>
      <c r="MS60" s="18"/>
      <c r="MT60" s="54">
        <v>17</v>
      </c>
      <c r="MU60" s="54"/>
      <c r="MV60" s="18"/>
      <c r="MW60" s="54">
        <v>21</v>
      </c>
      <c r="MX60" s="54"/>
      <c r="MY60" s="18"/>
      <c r="MZ60" s="54">
        <v>18</v>
      </c>
      <c r="NA60" s="54"/>
      <c r="NB60" s="18"/>
      <c r="NC60" s="54">
        <v>14</v>
      </c>
      <c r="ND60" s="54"/>
      <c r="NE60" s="17"/>
      <c r="NF60" s="18"/>
      <c r="NG60" s="54">
        <v>17</v>
      </c>
      <c r="NH60" s="54"/>
      <c r="NI60" s="18"/>
      <c r="NJ60" s="54">
        <v>14</v>
      </c>
      <c r="NK60" s="54"/>
      <c r="NL60" s="18"/>
      <c r="NM60" s="54">
        <v>20</v>
      </c>
      <c r="NN60" s="54"/>
      <c r="NO60" s="18"/>
      <c r="NP60" s="54">
        <v>12</v>
      </c>
      <c r="NQ60" s="54"/>
      <c r="NR60" s="18"/>
      <c r="NS60" s="54">
        <v>9</v>
      </c>
      <c r="NT60" s="54"/>
      <c r="NU60" s="18"/>
      <c r="NV60" s="54">
        <v>11</v>
      </c>
      <c r="NW60" s="54"/>
      <c r="NX60" s="17"/>
      <c r="NY60" s="18"/>
      <c r="NZ60" s="54">
        <v>14</v>
      </c>
      <c r="OA60" s="54"/>
      <c r="OB60" s="18"/>
      <c r="OC60" s="54">
        <v>20</v>
      </c>
      <c r="OD60" s="54"/>
      <c r="OE60" s="18"/>
      <c r="OF60" s="54">
        <v>16</v>
      </c>
      <c r="OG60" s="54"/>
      <c r="OH60" s="18"/>
      <c r="OI60" s="54">
        <v>15</v>
      </c>
      <c r="OJ60" s="54"/>
      <c r="OK60" s="18"/>
      <c r="OL60" s="54">
        <v>10</v>
      </c>
      <c r="OM60" s="54"/>
      <c r="ON60" s="18"/>
      <c r="OO60" s="54">
        <v>19</v>
      </c>
      <c r="OP60" s="54"/>
      <c r="OQ60" s="17"/>
      <c r="OR60" s="18"/>
      <c r="OS60" s="54">
        <v>19</v>
      </c>
      <c r="OT60" s="54"/>
      <c r="OU60" s="18"/>
      <c r="OV60" s="54">
        <v>19</v>
      </c>
      <c r="OW60" s="54"/>
      <c r="OX60" s="18"/>
      <c r="OY60" s="54">
        <v>15</v>
      </c>
      <c r="OZ60" s="54"/>
      <c r="PA60" s="18"/>
      <c r="PB60" s="54">
        <v>19</v>
      </c>
      <c r="PC60" s="54"/>
      <c r="PD60" s="18"/>
      <c r="PE60" s="54">
        <v>18</v>
      </c>
      <c r="PF60" s="54"/>
      <c r="PG60" s="18"/>
      <c r="PH60" s="54">
        <v>18</v>
      </c>
      <c r="PI60" s="54"/>
      <c r="PJ60" s="17"/>
      <c r="PK60" s="18"/>
      <c r="PL60" s="54">
        <v>26</v>
      </c>
      <c r="PM60" s="54"/>
      <c r="PN60" s="18"/>
      <c r="PO60" s="54">
        <v>22</v>
      </c>
      <c r="PP60" s="54"/>
      <c r="PQ60" s="18"/>
      <c r="PR60" s="54">
        <v>25</v>
      </c>
      <c r="PS60" s="54"/>
      <c r="PT60" s="18"/>
      <c r="PU60" s="54">
        <v>17</v>
      </c>
      <c r="PV60" s="54"/>
      <c r="PW60" s="18"/>
      <c r="PX60" s="54">
        <v>25</v>
      </c>
      <c r="PY60" s="54"/>
      <c r="PZ60" s="18"/>
      <c r="QA60" s="54">
        <v>20</v>
      </c>
      <c r="QB60" s="54"/>
      <c r="QC60" s="17"/>
      <c r="QD60" s="18"/>
      <c r="QE60" s="54">
        <v>21</v>
      </c>
      <c r="QF60" s="54"/>
      <c r="QG60" s="18"/>
      <c r="QH60" s="54">
        <v>21</v>
      </c>
      <c r="QI60" s="54"/>
      <c r="QJ60" s="18"/>
      <c r="QK60" s="54">
        <v>16</v>
      </c>
      <c r="QL60" s="54"/>
      <c r="QM60" s="18"/>
      <c r="QN60" s="54">
        <v>21</v>
      </c>
      <c r="QO60" s="54"/>
      <c r="QP60" s="18"/>
      <c r="QQ60" s="54">
        <v>19</v>
      </c>
      <c r="QR60" s="54"/>
      <c r="QS60" s="18"/>
      <c r="QT60" s="54">
        <v>15</v>
      </c>
      <c r="QU60" s="54"/>
      <c r="QV60" s="17"/>
      <c r="QW60" s="18"/>
      <c r="QX60" s="54">
        <v>23</v>
      </c>
      <c r="QY60" s="54"/>
      <c r="QZ60" s="18"/>
      <c r="RA60" s="54">
        <v>23</v>
      </c>
      <c r="RB60" s="54"/>
      <c r="RC60" s="17"/>
      <c r="RD60" s="18"/>
      <c r="RE60" s="54">
        <v>20</v>
      </c>
      <c r="RF60" s="54"/>
      <c r="RG60" s="18"/>
      <c r="RH60" s="54">
        <v>17</v>
      </c>
      <c r="RI60" s="54"/>
      <c r="RJ60" s="18"/>
      <c r="RK60" s="54">
        <v>39</v>
      </c>
      <c r="RL60" s="54"/>
      <c r="RM60" s="17"/>
      <c r="RN60" s="18"/>
      <c r="RO60" s="54">
        <v>18</v>
      </c>
      <c r="RP60" s="54"/>
      <c r="RQ60" s="18"/>
      <c r="RR60" s="54">
        <v>16</v>
      </c>
      <c r="RS60" s="54"/>
      <c r="RT60" s="18"/>
      <c r="RU60" s="54">
        <v>21</v>
      </c>
      <c r="RV60" s="54"/>
      <c r="RW60" s="18"/>
      <c r="RX60" s="54">
        <v>10</v>
      </c>
      <c r="RY60" s="54"/>
      <c r="RZ60" s="18"/>
      <c r="SA60" s="54">
        <v>16</v>
      </c>
      <c r="SB60" s="54"/>
      <c r="SC60" s="18"/>
      <c r="SD60" s="54">
        <v>12</v>
      </c>
      <c r="SE60" s="54"/>
      <c r="SF60" s="18"/>
      <c r="SG60" s="54">
        <v>13</v>
      </c>
      <c r="SH60" s="54"/>
      <c r="SI60" s="18"/>
      <c r="SJ60" s="54">
        <v>24</v>
      </c>
      <c r="SK60" s="54"/>
      <c r="SL60" s="18"/>
      <c r="SM60" s="54">
        <v>17</v>
      </c>
      <c r="SN60" s="54"/>
      <c r="SO60" s="18"/>
      <c r="SP60" s="54">
        <v>11</v>
      </c>
      <c r="SQ60" s="54"/>
      <c r="SR60" s="17"/>
      <c r="SS60" s="17"/>
      <c r="ST60" s="18"/>
      <c r="SU60" s="54">
        <v>31</v>
      </c>
      <c r="SV60" s="54"/>
      <c r="SW60" s="18"/>
      <c r="SX60" s="54">
        <v>44</v>
      </c>
      <c r="SY60" s="54"/>
      <c r="SZ60" s="18"/>
      <c r="TA60" s="54">
        <v>48</v>
      </c>
      <c r="TB60" s="54"/>
      <c r="TC60" s="18"/>
      <c r="TD60" s="54">
        <v>21</v>
      </c>
      <c r="TE60" s="54"/>
      <c r="TF60" s="18"/>
      <c r="TG60" s="54">
        <v>16</v>
      </c>
      <c r="TH60" s="54"/>
      <c r="TI60" s="18"/>
      <c r="TJ60" s="54">
        <v>14</v>
      </c>
      <c r="TK60" s="54"/>
      <c r="TL60" s="18"/>
      <c r="TM60" s="54">
        <v>18</v>
      </c>
      <c r="TN60" s="54"/>
      <c r="TO60" s="18"/>
      <c r="TP60" s="54">
        <v>17</v>
      </c>
      <c r="TQ60" s="54"/>
      <c r="TR60" s="17"/>
      <c r="TS60" s="18"/>
      <c r="TT60" s="54">
        <v>17</v>
      </c>
      <c r="TU60" s="54"/>
      <c r="TV60" s="18"/>
      <c r="TW60" s="54">
        <v>15</v>
      </c>
      <c r="TX60" s="54"/>
      <c r="TY60" s="18"/>
      <c r="TZ60" s="54">
        <v>12</v>
      </c>
      <c r="UA60" s="54"/>
      <c r="UB60" s="18"/>
      <c r="UC60" s="54">
        <v>12</v>
      </c>
      <c r="UD60" s="54"/>
      <c r="UE60" s="18"/>
      <c r="UF60" s="54">
        <v>12</v>
      </c>
      <c r="UG60" s="54"/>
      <c r="UH60" s="18"/>
      <c r="UI60" s="54">
        <v>14</v>
      </c>
      <c r="UJ60" s="54"/>
      <c r="UK60" s="17"/>
      <c r="UL60" s="17"/>
      <c r="UM60" s="18"/>
      <c r="UN60" s="54">
        <v>26</v>
      </c>
      <c r="UO60" s="54"/>
      <c r="UP60" s="18"/>
      <c r="UQ60" s="54">
        <v>19</v>
      </c>
      <c r="UR60" s="54"/>
      <c r="US60" s="18"/>
      <c r="UT60" s="54">
        <v>13</v>
      </c>
      <c r="UU60" s="54"/>
      <c r="UV60" s="18"/>
      <c r="UW60" s="54">
        <v>15</v>
      </c>
      <c r="UX60" s="54"/>
      <c r="UY60" s="18"/>
      <c r="UZ60" s="54">
        <v>8</v>
      </c>
      <c r="VA60" s="54"/>
      <c r="VB60" s="17"/>
      <c r="VC60" s="18"/>
      <c r="VD60" s="54">
        <v>18</v>
      </c>
      <c r="VE60" s="54"/>
      <c r="VF60" s="18"/>
      <c r="VG60" s="54">
        <v>15</v>
      </c>
      <c r="VH60" s="54"/>
      <c r="VI60" s="18"/>
      <c r="VJ60" s="54">
        <v>18</v>
      </c>
      <c r="VK60" s="54"/>
      <c r="VL60" s="18"/>
      <c r="VM60" s="54">
        <v>18</v>
      </c>
      <c r="VN60" s="54"/>
      <c r="VO60" s="18"/>
      <c r="VP60" s="54">
        <v>19</v>
      </c>
      <c r="VQ60" s="54"/>
      <c r="VR60" s="18"/>
      <c r="VS60" s="54">
        <v>15</v>
      </c>
      <c r="VT60" s="54"/>
      <c r="VU60" s="17"/>
      <c r="VV60" s="17"/>
      <c r="VW60" s="18"/>
      <c r="VX60" s="54">
        <v>17</v>
      </c>
      <c r="VY60" s="54"/>
      <c r="VZ60" s="18"/>
      <c r="WA60" s="54">
        <v>22</v>
      </c>
      <c r="WB60" s="54"/>
      <c r="WC60" s="18"/>
      <c r="WD60" s="54">
        <v>14</v>
      </c>
      <c r="WE60" s="54"/>
      <c r="WF60" s="18"/>
      <c r="WG60" s="54">
        <v>21</v>
      </c>
      <c r="WH60" s="54"/>
      <c r="WI60" s="18"/>
      <c r="WJ60" s="54">
        <v>20</v>
      </c>
      <c r="WK60" s="54"/>
      <c r="WL60" s="18"/>
      <c r="WM60" s="54">
        <v>17</v>
      </c>
      <c r="WN60" s="54"/>
      <c r="WO60" s="18"/>
      <c r="WP60" s="54">
        <v>20</v>
      </c>
      <c r="WQ60" s="54"/>
      <c r="WR60" s="18"/>
      <c r="WS60" s="54">
        <v>21</v>
      </c>
      <c r="WT60" s="54"/>
      <c r="WU60" s="18"/>
      <c r="WV60" s="54">
        <v>20</v>
      </c>
      <c r="WW60" s="54"/>
      <c r="WX60" s="18"/>
      <c r="WY60" s="54">
        <v>16</v>
      </c>
      <c r="WZ60" s="54"/>
      <c r="XA60" s="18"/>
      <c r="XB60" s="54">
        <v>16</v>
      </c>
      <c r="XC60" s="54"/>
      <c r="XD60" s="18"/>
      <c r="XE60" s="54">
        <v>13</v>
      </c>
      <c r="XF60" s="54"/>
      <c r="XG60" s="17"/>
      <c r="XH60" s="18"/>
      <c r="XI60" s="54">
        <v>17</v>
      </c>
      <c r="XJ60" s="54"/>
      <c r="XK60" s="18"/>
      <c r="XL60" s="54">
        <v>17</v>
      </c>
      <c r="XM60" s="54"/>
      <c r="XN60" s="18"/>
      <c r="XO60" s="54">
        <v>16</v>
      </c>
      <c r="XP60" s="54"/>
      <c r="XQ60" s="18"/>
      <c r="XR60" s="54">
        <v>23</v>
      </c>
      <c r="XS60" s="54"/>
      <c r="XT60" s="18"/>
      <c r="XU60" s="54">
        <v>14</v>
      </c>
      <c r="XV60" s="54"/>
      <c r="XW60" s="18"/>
      <c r="XX60" s="54">
        <v>20</v>
      </c>
      <c r="XY60" s="54"/>
      <c r="XZ60" s="18"/>
      <c r="YA60" s="54">
        <v>20</v>
      </c>
      <c r="YB60" s="54"/>
      <c r="YC60" s="18"/>
      <c r="YD60" s="54">
        <v>22</v>
      </c>
      <c r="YE60" s="54"/>
      <c r="YF60" s="18"/>
      <c r="YG60" s="54">
        <v>20</v>
      </c>
      <c r="YH60" s="54"/>
      <c r="YI60" s="18"/>
      <c r="YJ60" s="54">
        <v>19</v>
      </c>
      <c r="YK60" s="54"/>
      <c r="YL60" s="18"/>
      <c r="YM60" s="54">
        <v>19</v>
      </c>
      <c r="YN60" s="54"/>
      <c r="YO60" s="18"/>
      <c r="YP60" s="54">
        <v>16</v>
      </c>
      <c r="YQ60" s="54"/>
      <c r="YR60" s="18"/>
      <c r="YS60" s="54">
        <v>11</v>
      </c>
      <c r="YT60" s="54"/>
      <c r="YU60" s="17"/>
      <c r="YV60" s="18"/>
      <c r="YW60" s="54">
        <v>16</v>
      </c>
      <c r="YX60" s="54"/>
      <c r="YY60" s="18"/>
      <c r="YZ60" s="54">
        <v>19</v>
      </c>
      <c r="ZA60" s="54"/>
      <c r="ZB60" s="18"/>
      <c r="ZC60" s="54">
        <v>22</v>
      </c>
      <c r="ZD60" s="54"/>
      <c r="ZE60" s="18"/>
      <c r="ZF60" s="54">
        <v>21</v>
      </c>
      <c r="ZG60" s="54"/>
      <c r="ZH60" s="18"/>
      <c r="ZI60" s="54">
        <v>21</v>
      </c>
      <c r="ZJ60" s="54"/>
      <c r="ZK60" s="18"/>
      <c r="ZL60" s="54">
        <v>19</v>
      </c>
      <c r="ZM60" s="54"/>
      <c r="ZN60" s="18"/>
      <c r="ZO60" s="54">
        <v>17</v>
      </c>
      <c r="ZP60" s="54"/>
      <c r="ZQ60" s="18"/>
      <c r="ZR60" s="54">
        <v>25</v>
      </c>
      <c r="ZS60" s="54"/>
      <c r="ZT60" s="18"/>
      <c r="ZU60" s="54">
        <v>18</v>
      </c>
      <c r="ZV60" s="54"/>
      <c r="ZW60" s="18"/>
      <c r="ZX60" s="54">
        <v>18</v>
      </c>
      <c r="ZY60" s="54"/>
      <c r="ZZ60" s="18"/>
      <c r="AAA60" s="54">
        <v>19</v>
      </c>
      <c r="AAB60" s="54"/>
      <c r="AAC60" s="18"/>
      <c r="AAD60" s="54">
        <v>20</v>
      </c>
      <c r="AAE60" s="54"/>
      <c r="AAF60" s="18"/>
      <c r="AAG60" s="54">
        <v>19</v>
      </c>
      <c r="AAH60" s="54"/>
      <c r="AAI60" s="17"/>
      <c r="AAJ60" s="18"/>
      <c r="AAK60" s="54">
        <v>26</v>
      </c>
      <c r="AAL60" s="54"/>
      <c r="AAM60" s="18"/>
      <c r="AAN60" s="54">
        <v>19</v>
      </c>
      <c r="AAO60" s="54"/>
      <c r="AAP60" s="18"/>
      <c r="AAQ60" s="54">
        <v>18</v>
      </c>
      <c r="AAR60" s="54"/>
      <c r="AAS60" s="18"/>
      <c r="AAT60" s="54">
        <v>14</v>
      </c>
      <c r="AAU60" s="54"/>
      <c r="AAV60" s="18"/>
      <c r="AAW60" s="54">
        <v>14</v>
      </c>
      <c r="AAX60" s="54"/>
      <c r="AAY60" s="18"/>
      <c r="AAZ60" s="54">
        <v>16</v>
      </c>
      <c r="ABA60" s="54"/>
      <c r="ABB60" s="17"/>
      <c r="ABC60" s="18"/>
      <c r="ABD60" s="54">
        <v>22</v>
      </c>
      <c r="ABE60" s="54"/>
      <c r="ABF60" s="18"/>
      <c r="ABG60" s="54">
        <v>13</v>
      </c>
      <c r="ABH60" s="54"/>
      <c r="ABI60" s="18"/>
      <c r="ABJ60" s="54">
        <v>23</v>
      </c>
      <c r="ABK60" s="54"/>
      <c r="ABL60" s="18"/>
      <c r="ABM60" s="54">
        <v>18</v>
      </c>
      <c r="ABN60" s="54"/>
      <c r="ABO60" s="18"/>
      <c r="ABP60" s="54">
        <v>20</v>
      </c>
      <c r="ABQ60" s="54"/>
      <c r="ABR60" s="18"/>
      <c r="ABS60" s="54">
        <v>20</v>
      </c>
      <c r="ABT60" s="54"/>
      <c r="ABU60" s="17"/>
      <c r="ABV60" s="18"/>
      <c r="ABW60" s="54">
        <v>13</v>
      </c>
      <c r="ABX60" s="54"/>
      <c r="ABY60" s="18"/>
      <c r="ABZ60" s="54">
        <v>12</v>
      </c>
      <c r="ACA60" s="54"/>
      <c r="ACB60" s="18"/>
      <c r="ACC60" s="54">
        <v>8</v>
      </c>
      <c r="ACD60" s="54"/>
      <c r="ACE60" s="18"/>
      <c r="ACF60" s="54">
        <v>7</v>
      </c>
      <c r="ACG60" s="54"/>
      <c r="ACH60" s="18"/>
      <c r="ACI60" s="54">
        <v>8</v>
      </c>
      <c r="ACJ60" s="54"/>
      <c r="ACK60" s="18"/>
      <c r="ACL60" s="54">
        <v>10</v>
      </c>
      <c r="ACM60" s="54"/>
      <c r="ACN60" s="17"/>
      <c r="ACO60" s="18"/>
      <c r="ACP60" s="54">
        <v>17</v>
      </c>
      <c r="ACQ60" s="54"/>
      <c r="ACR60" s="18"/>
      <c r="ACS60" s="54">
        <v>17</v>
      </c>
      <c r="ACT60" s="54"/>
      <c r="ACU60" s="18"/>
      <c r="ACV60" s="54">
        <v>16</v>
      </c>
      <c r="ACW60" s="54"/>
      <c r="ACX60" s="18"/>
      <c r="ACY60" s="54">
        <v>13</v>
      </c>
      <c r="ACZ60" s="54"/>
      <c r="ADA60" s="18"/>
      <c r="ADB60" s="54">
        <v>11</v>
      </c>
      <c r="ADC60" s="54"/>
      <c r="ADD60" s="18"/>
      <c r="ADE60" s="54">
        <v>12</v>
      </c>
      <c r="ADF60" s="54"/>
      <c r="ADG60" s="17"/>
      <c r="ADH60" s="18"/>
      <c r="ADI60" s="54">
        <v>10</v>
      </c>
      <c r="ADJ60" s="54"/>
      <c r="ADK60" s="18"/>
      <c r="ADL60" s="54">
        <v>17</v>
      </c>
      <c r="ADM60" s="54"/>
      <c r="ADN60" s="18"/>
      <c r="ADO60" s="54">
        <v>18</v>
      </c>
      <c r="ADP60" s="54"/>
      <c r="ADQ60" s="18"/>
      <c r="ADR60" s="54">
        <v>10</v>
      </c>
      <c r="ADS60" s="54"/>
      <c r="ADT60" s="18"/>
      <c r="ADU60" s="54">
        <v>14</v>
      </c>
      <c r="ADV60" s="54"/>
      <c r="ADW60" s="17"/>
      <c r="ADX60" s="17"/>
      <c r="ADY60" s="17"/>
      <c r="ADZ60" s="18"/>
      <c r="AEA60" s="54">
        <v>22</v>
      </c>
      <c r="AEB60" s="54"/>
      <c r="AEC60" s="18"/>
      <c r="AED60" s="54">
        <v>13</v>
      </c>
      <c r="AEE60" s="54"/>
      <c r="AEF60" s="18"/>
      <c r="AEG60" s="54">
        <v>16</v>
      </c>
      <c r="AEH60" s="54"/>
      <c r="AEI60" s="18"/>
      <c r="AEJ60" s="17">
        <v>16</v>
      </c>
      <c r="AEK60" s="54"/>
      <c r="AEL60" s="18"/>
      <c r="AEM60" s="54">
        <v>18</v>
      </c>
      <c r="AEN60" s="54"/>
      <c r="AEO60" s="17"/>
      <c r="AEP60" s="18"/>
      <c r="AEQ60" s="54">
        <v>38</v>
      </c>
      <c r="AER60" s="54"/>
      <c r="AES60" s="18"/>
      <c r="AET60" s="54">
        <v>27</v>
      </c>
      <c r="AEU60" s="54"/>
      <c r="AEV60" s="18"/>
      <c r="AEW60" s="54">
        <v>20</v>
      </c>
      <c r="AEX60" s="54"/>
      <c r="AEY60" s="18"/>
      <c r="AEZ60" s="54">
        <v>24</v>
      </c>
      <c r="AFA60" s="54"/>
      <c r="AFB60" s="18"/>
      <c r="AFC60" s="54">
        <v>23</v>
      </c>
      <c r="AFD60" s="54"/>
      <c r="AFE60" s="18"/>
      <c r="AFF60" s="54">
        <v>18</v>
      </c>
      <c r="AFG60" s="54"/>
      <c r="AFH60" s="17"/>
      <c r="AFI60" s="18"/>
      <c r="AFJ60" s="54">
        <v>20</v>
      </c>
      <c r="AFK60" s="54"/>
      <c r="AFL60" s="18"/>
      <c r="AFM60" s="54">
        <v>17</v>
      </c>
      <c r="AFN60" s="54"/>
      <c r="AFO60" s="18"/>
      <c r="AFP60" s="54">
        <v>14</v>
      </c>
      <c r="AFQ60" s="54"/>
      <c r="AFR60" s="18"/>
      <c r="AFS60" s="54">
        <v>24</v>
      </c>
      <c r="AFT60" s="54"/>
      <c r="AFU60" s="18"/>
      <c r="AFV60" s="54">
        <v>16</v>
      </c>
      <c r="AFW60" s="54"/>
      <c r="AFX60" s="18"/>
      <c r="AFY60" s="54">
        <v>16</v>
      </c>
      <c r="AFZ60" s="54"/>
      <c r="AGA60" s="18"/>
      <c r="AGB60" s="54">
        <v>14</v>
      </c>
      <c r="AGC60" s="54"/>
      <c r="AGD60" s="18"/>
      <c r="AGE60" s="54">
        <v>21</v>
      </c>
      <c r="AGF60" s="54"/>
      <c r="AGG60" s="18"/>
      <c r="AGH60" s="54">
        <v>10</v>
      </c>
      <c r="AGI60" s="54"/>
      <c r="AGJ60" s="18"/>
      <c r="AGK60" s="54">
        <v>17</v>
      </c>
      <c r="AGL60" s="54"/>
      <c r="AGM60" s="18"/>
      <c r="AGN60" s="54">
        <v>16</v>
      </c>
      <c r="AGO60" s="54"/>
      <c r="AGP60" s="18"/>
      <c r="AGQ60" s="54">
        <v>18</v>
      </c>
      <c r="AGR60" s="54"/>
      <c r="AGS60" s="18"/>
      <c r="AGT60" s="54">
        <v>15</v>
      </c>
      <c r="AGU60" s="54"/>
      <c r="AGV60" s="17"/>
      <c r="AGW60" s="18"/>
      <c r="AGX60" s="54">
        <v>18</v>
      </c>
      <c r="AGY60" s="54"/>
      <c r="AGZ60" s="18"/>
      <c r="AHA60" s="54">
        <v>17</v>
      </c>
      <c r="AHB60" s="54"/>
      <c r="AHC60" s="18"/>
      <c r="AHD60" s="54">
        <v>12</v>
      </c>
      <c r="AHE60" s="54"/>
      <c r="AHF60" s="18"/>
      <c r="AHG60" s="54">
        <v>13</v>
      </c>
      <c r="AHH60" s="54"/>
      <c r="AHI60" s="18"/>
      <c r="AHJ60" s="54">
        <v>13</v>
      </c>
      <c r="AHK60" s="54"/>
      <c r="AHL60" s="18"/>
      <c r="AHM60" s="54">
        <v>11</v>
      </c>
      <c r="AHN60" s="54"/>
      <c r="AHO60" s="17"/>
      <c r="AHP60" s="18"/>
      <c r="AHQ60" s="54">
        <v>16</v>
      </c>
      <c r="AHR60" s="54"/>
      <c r="AHS60" s="18"/>
      <c r="AHT60" s="54">
        <v>11</v>
      </c>
      <c r="AHU60" s="54"/>
      <c r="AHV60" s="18"/>
      <c r="AHW60" s="54">
        <v>19</v>
      </c>
      <c r="AHX60" s="54"/>
      <c r="AHY60" s="18"/>
      <c r="AHZ60" s="54">
        <v>21</v>
      </c>
      <c r="AIA60" s="54"/>
      <c r="AIB60" s="18"/>
      <c r="AIC60" s="54">
        <v>32</v>
      </c>
      <c r="AID60" s="54"/>
      <c r="AIE60" s="17"/>
      <c r="AIF60" s="17"/>
      <c r="AIG60" s="18"/>
      <c r="AIH60" s="54">
        <v>28</v>
      </c>
      <c r="AII60" s="54"/>
      <c r="AIJ60" s="18"/>
      <c r="AIK60" s="54">
        <v>19</v>
      </c>
      <c r="AIL60" s="54"/>
      <c r="AIM60" s="18"/>
      <c r="AIN60" s="54">
        <v>16</v>
      </c>
      <c r="AIO60" s="54"/>
      <c r="AIP60" s="18"/>
      <c r="AIQ60" s="54">
        <v>11</v>
      </c>
      <c r="AIR60" s="54"/>
      <c r="AIS60" s="17"/>
      <c r="AIT60" s="18"/>
      <c r="AIU60" s="54">
        <v>28</v>
      </c>
      <c r="AIV60" s="54"/>
      <c r="AIW60" s="18"/>
      <c r="AIX60" s="54">
        <v>22</v>
      </c>
      <c r="AIY60" s="54"/>
      <c r="AIZ60" s="18"/>
      <c r="AJA60" s="54">
        <v>19</v>
      </c>
      <c r="AJB60" s="54"/>
      <c r="AJC60" s="18"/>
      <c r="AJD60" s="54">
        <v>21</v>
      </c>
      <c r="AJE60" s="54"/>
      <c r="AJF60" s="18"/>
      <c r="AJG60" s="54">
        <v>15</v>
      </c>
      <c r="AJH60" s="54"/>
      <c r="AJI60" s="18"/>
      <c r="AJJ60" s="54">
        <v>19</v>
      </c>
      <c r="AJK60" s="54"/>
      <c r="AJL60" s="18"/>
      <c r="AJM60" s="54">
        <v>18</v>
      </c>
      <c r="AJN60" s="54"/>
      <c r="AJO60" s="18"/>
      <c r="AJP60" s="54">
        <v>13</v>
      </c>
      <c r="AJQ60" s="54"/>
      <c r="AJR60" s="17"/>
      <c r="AJS60" s="18"/>
      <c r="AJT60" s="54">
        <v>16</v>
      </c>
      <c r="AJU60" s="54"/>
      <c r="AJV60" s="18"/>
      <c r="AJW60" s="54">
        <v>18</v>
      </c>
      <c r="AJX60" s="54"/>
      <c r="AJY60" s="18"/>
      <c r="AJZ60" s="54">
        <v>22</v>
      </c>
      <c r="AKA60" s="54"/>
      <c r="AKB60" s="18"/>
      <c r="AKC60" s="54">
        <v>25</v>
      </c>
      <c r="AKD60" s="54"/>
      <c r="AKE60" s="18"/>
      <c r="AKF60" s="54">
        <v>25</v>
      </c>
      <c r="AKG60" s="54"/>
      <c r="AKH60" s="18"/>
      <c r="AKI60" s="54">
        <v>23</v>
      </c>
      <c r="AKJ60" s="54"/>
      <c r="AKK60" s="17"/>
      <c r="AKL60" s="18"/>
      <c r="AKM60" s="54">
        <v>18</v>
      </c>
      <c r="AKN60" s="54"/>
      <c r="AKO60" s="18"/>
      <c r="AKP60" s="54">
        <v>30</v>
      </c>
      <c r="AKQ60" s="54"/>
      <c r="AKR60" s="18"/>
      <c r="AKS60" s="54">
        <v>20</v>
      </c>
      <c r="AKT60" s="54"/>
      <c r="AKU60" s="18"/>
      <c r="AKV60" s="54">
        <v>20</v>
      </c>
      <c r="AKW60" s="54"/>
      <c r="AKX60" s="18"/>
      <c r="AKY60" s="54">
        <v>19</v>
      </c>
      <c r="AKZ60" s="54"/>
      <c r="ALA60" s="18"/>
      <c r="ALB60" s="54">
        <v>23</v>
      </c>
      <c r="ALC60" s="54"/>
      <c r="ALD60" s="17"/>
      <c r="ALE60" s="18"/>
      <c r="ALF60" s="54">
        <v>23</v>
      </c>
      <c r="ALG60" s="54"/>
      <c r="ALH60" s="18"/>
      <c r="ALI60" s="54">
        <v>16</v>
      </c>
      <c r="ALJ60" s="54"/>
      <c r="ALK60" s="18"/>
      <c r="ALL60" s="54">
        <v>18</v>
      </c>
      <c r="ALM60" s="54"/>
      <c r="ALN60" s="18"/>
      <c r="ALO60" s="54">
        <v>18</v>
      </c>
      <c r="ALP60" s="54"/>
      <c r="ALQ60" s="18"/>
      <c r="ALR60" s="54">
        <v>16</v>
      </c>
      <c r="ALS60" s="54"/>
      <c r="ALT60" s="18"/>
      <c r="ALU60" s="54">
        <v>19</v>
      </c>
      <c r="ALV60" s="54"/>
      <c r="ALW60" s="17"/>
      <c r="ALX60" s="18"/>
      <c r="ALY60" s="54">
        <v>25</v>
      </c>
      <c r="ALZ60" s="54"/>
      <c r="AMA60" s="18"/>
      <c r="AMB60" s="54">
        <v>18</v>
      </c>
      <c r="AMC60" s="54"/>
      <c r="AMD60" s="18"/>
      <c r="AME60" s="54">
        <v>19</v>
      </c>
      <c r="AMF60" s="54"/>
      <c r="AMG60" s="18"/>
      <c r="AMH60" s="54">
        <v>18</v>
      </c>
      <c r="AMI60" s="54"/>
      <c r="AMJ60" s="18"/>
      <c r="AMK60" s="54">
        <v>17</v>
      </c>
      <c r="AML60" s="54"/>
      <c r="AMM60" s="18"/>
      <c r="AMN60" s="54">
        <v>15</v>
      </c>
      <c r="AMO60" s="54"/>
      <c r="AMP60" s="17"/>
      <c r="AMQ60" s="18"/>
      <c r="AMR60" s="54">
        <v>16</v>
      </c>
      <c r="AMS60" s="54"/>
      <c r="AMT60" s="18"/>
      <c r="AMU60" s="54">
        <v>22</v>
      </c>
      <c r="AMV60" s="54"/>
      <c r="AMW60" s="18"/>
      <c r="AMX60" s="54">
        <v>21</v>
      </c>
      <c r="AMY60" s="54"/>
      <c r="AMZ60" s="18"/>
      <c r="ANA60" s="54">
        <v>18</v>
      </c>
      <c r="ANB60" s="54"/>
      <c r="ANC60" s="18"/>
      <c r="AND60" s="54">
        <v>17</v>
      </c>
      <c r="ANE60" s="54"/>
      <c r="ANF60" s="18"/>
      <c r="ANG60" s="54">
        <v>19</v>
      </c>
      <c r="ANH60" s="54"/>
      <c r="ANI60" s="17"/>
      <c r="ANJ60" s="18"/>
      <c r="ANK60" s="54">
        <v>28</v>
      </c>
      <c r="ANL60" s="54"/>
      <c r="ANM60" s="18"/>
      <c r="ANN60" s="54">
        <v>26</v>
      </c>
      <c r="ANO60" s="54"/>
      <c r="ANP60" s="18"/>
      <c r="ANQ60" s="54">
        <v>23</v>
      </c>
      <c r="ANR60" s="54"/>
      <c r="ANS60" s="17"/>
      <c r="ANT60" s="18"/>
      <c r="ANU60" s="54">
        <v>17</v>
      </c>
      <c r="ANV60" s="54"/>
      <c r="ANW60" s="18"/>
      <c r="ANX60" s="54">
        <v>18</v>
      </c>
      <c r="ANY60" s="54"/>
      <c r="ANZ60" s="18"/>
      <c r="AOA60" s="54">
        <v>22</v>
      </c>
      <c r="AOB60" s="54"/>
      <c r="AOC60" s="18"/>
      <c r="AOD60" s="54">
        <v>21</v>
      </c>
      <c r="AOE60" s="54"/>
      <c r="AOF60" s="18"/>
      <c r="AOG60" s="54">
        <v>16</v>
      </c>
      <c r="AOH60" s="54"/>
      <c r="AOI60" s="18"/>
      <c r="AOJ60" s="54">
        <v>23</v>
      </c>
      <c r="AOK60" s="54"/>
      <c r="AOL60" s="18"/>
      <c r="AOM60" s="54">
        <v>21</v>
      </c>
      <c r="AON60" s="54"/>
      <c r="AOO60" s="18"/>
      <c r="AOP60" s="54">
        <v>21</v>
      </c>
      <c r="AOQ60" s="54"/>
      <c r="AOR60" s="18"/>
      <c r="AOS60" s="54">
        <v>19</v>
      </c>
      <c r="AOT60" s="54"/>
      <c r="AOU60" s="17"/>
      <c r="AOV60" s="18"/>
      <c r="AOW60" s="54">
        <v>17</v>
      </c>
      <c r="AOX60" s="54"/>
      <c r="AOY60" s="18"/>
      <c r="AOZ60" s="54">
        <v>19</v>
      </c>
      <c r="APA60" s="54"/>
      <c r="APB60" s="18"/>
      <c r="APC60" s="54">
        <v>15</v>
      </c>
      <c r="APD60" s="54"/>
      <c r="APE60" s="18"/>
      <c r="APF60" s="54">
        <v>17</v>
      </c>
      <c r="APG60" s="54"/>
      <c r="APH60" s="18"/>
      <c r="API60" s="54">
        <v>14</v>
      </c>
      <c r="APJ60" s="54"/>
      <c r="APK60" s="18"/>
      <c r="APL60" s="54">
        <v>13</v>
      </c>
      <c r="APM60" s="54"/>
      <c r="APN60" s="18"/>
      <c r="APO60" s="54">
        <v>17</v>
      </c>
      <c r="APP60" s="54"/>
      <c r="APQ60" s="148"/>
      <c r="APR60" s="148"/>
      <c r="APS60" s="148"/>
      <c r="APT60" s="148"/>
      <c r="APU60" s="18"/>
      <c r="APV60" s="54">
        <v>29</v>
      </c>
      <c r="APW60" s="54"/>
      <c r="APX60" s="18"/>
      <c r="APY60" s="54">
        <v>34</v>
      </c>
      <c r="APZ60" s="54"/>
      <c r="AQA60" s="17"/>
      <c r="AQB60" s="18"/>
      <c r="AQC60" s="54">
        <v>24</v>
      </c>
      <c r="AQD60" s="54"/>
      <c r="AQE60" s="18"/>
      <c r="AQF60" s="54">
        <v>28</v>
      </c>
      <c r="AQG60" s="54"/>
      <c r="AQH60" s="18"/>
      <c r="AQI60" s="54">
        <v>19</v>
      </c>
      <c r="AQJ60" s="54"/>
      <c r="AQK60" s="18"/>
      <c r="AQL60" s="54">
        <v>27</v>
      </c>
      <c r="AQM60" s="54"/>
      <c r="AQN60" s="18"/>
      <c r="AQO60" s="54">
        <v>23</v>
      </c>
      <c r="AQP60" s="54"/>
      <c r="AQQ60" s="18"/>
      <c r="AQR60" s="54">
        <v>23</v>
      </c>
      <c r="AQS60" s="54"/>
      <c r="AQT60" s="17"/>
      <c r="AQU60" s="18"/>
      <c r="AQV60" s="54">
        <v>28</v>
      </c>
      <c r="AQW60" s="54"/>
      <c r="AQX60" s="18"/>
      <c r="AQY60" s="54">
        <v>23</v>
      </c>
      <c r="AQZ60" s="54"/>
      <c r="ARA60" s="18"/>
      <c r="ARB60" s="54">
        <v>24</v>
      </c>
      <c r="ARC60" s="54"/>
      <c r="ARD60" s="18"/>
      <c r="ARE60" s="54">
        <v>28</v>
      </c>
      <c r="ARF60" s="54"/>
      <c r="ARG60" s="18"/>
      <c r="ARH60" s="54">
        <v>22</v>
      </c>
      <c r="ARI60" s="54"/>
      <c r="ARJ60" s="18"/>
      <c r="ARK60" s="54">
        <v>20</v>
      </c>
      <c r="ARL60" s="54"/>
      <c r="ARM60" s="17"/>
      <c r="ARN60" s="18"/>
      <c r="ARO60" s="54">
        <v>22</v>
      </c>
      <c r="ARP60" s="54"/>
      <c r="ARQ60" s="18"/>
      <c r="ARR60" s="54">
        <v>19</v>
      </c>
      <c r="ARS60" s="54"/>
      <c r="ART60" s="18"/>
      <c r="ARU60" s="54">
        <v>23</v>
      </c>
      <c r="ARV60" s="54"/>
      <c r="ARW60" s="18"/>
      <c r="ARX60" s="54">
        <v>16</v>
      </c>
      <c r="ARY60" s="54"/>
      <c r="ARZ60" s="18"/>
      <c r="ASA60" s="54">
        <v>14</v>
      </c>
      <c r="ASB60" s="54"/>
      <c r="ASC60" s="18"/>
      <c r="ASD60" s="54">
        <v>19</v>
      </c>
      <c r="ASE60" s="54"/>
      <c r="ASF60" s="17"/>
      <c r="ASG60" s="18"/>
      <c r="ASH60" s="54">
        <v>21</v>
      </c>
      <c r="ASI60" s="54"/>
      <c r="ASJ60" s="18"/>
      <c r="ASK60" s="54">
        <v>18</v>
      </c>
      <c r="ASL60" s="54"/>
      <c r="ASM60" s="18"/>
      <c r="ASN60" s="54">
        <v>17</v>
      </c>
      <c r="ASO60" s="54"/>
      <c r="ASP60" s="18"/>
      <c r="ASQ60" s="54">
        <v>23</v>
      </c>
      <c r="ASR60" s="54"/>
      <c r="ASS60" s="18"/>
      <c r="AST60" s="54">
        <v>18</v>
      </c>
      <c r="ASU60" s="54"/>
      <c r="ASV60" s="18"/>
      <c r="ASW60" s="54">
        <v>20</v>
      </c>
      <c r="ASX60" s="54"/>
      <c r="ASY60" s="17"/>
      <c r="ASZ60" s="18"/>
      <c r="ATA60" s="54">
        <v>24</v>
      </c>
      <c r="ATB60" s="54"/>
      <c r="ATC60" s="18"/>
      <c r="ATD60" s="54">
        <v>19</v>
      </c>
      <c r="ATE60" s="54"/>
      <c r="ATF60" s="18"/>
      <c r="ATG60" s="54">
        <v>18</v>
      </c>
      <c r="ATH60" s="54"/>
      <c r="ATI60" s="18"/>
      <c r="ATJ60" s="54">
        <v>24</v>
      </c>
      <c r="ATK60" s="54"/>
      <c r="ATL60" s="18"/>
      <c r="ATM60" s="54">
        <v>19</v>
      </c>
      <c r="ATN60" s="54"/>
      <c r="ATO60" s="18"/>
      <c r="ATP60" s="54">
        <v>23</v>
      </c>
      <c r="ATQ60" s="54"/>
      <c r="ATR60" s="17"/>
      <c r="ATS60" s="18"/>
      <c r="ATT60" s="54">
        <v>20</v>
      </c>
      <c r="ATU60" s="54"/>
      <c r="ATV60" s="18"/>
      <c r="ATW60" s="54">
        <v>17</v>
      </c>
      <c r="ATX60" s="54"/>
      <c r="ATY60" s="18"/>
      <c r="ATZ60" s="54">
        <v>24</v>
      </c>
      <c r="AUA60" s="54"/>
      <c r="AUB60" s="18"/>
      <c r="AUC60" s="54">
        <v>21</v>
      </c>
      <c r="AUD60" s="54"/>
      <c r="AUE60" s="18"/>
      <c r="AUF60" s="54">
        <v>21</v>
      </c>
      <c r="AUG60" s="54"/>
      <c r="AUH60" s="18"/>
      <c r="AUI60" s="54">
        <v>23</v>
      </c>
      <c r="AUJ60" s="54"/>
      <c r="AUK60" s="17"/>
      <c r="AUL60" s="18"/>
      <c r="AUM60" s="54">
        <v>17</v>
      </c>
      <c r="AUN60" s="54"/>
      <c r="AUO60" s="18"/>
      <c r="AUP60" s="54">
        <v>19</v>
      </c>
      <c r="AUQ60" s="54"/>
      <c r="AUR60" s="18"/>
      <c r="AUS60" s="54">
        <v>20</v>
      </c>
      <c r="AUT60" s="54"/>
      <c r="AUU60" s="18"/>
      <c r="AUV60" s="54">
        <v>17</v>
      </c>
      <c r="AUW60" s="54"/>
      <c r="AUX60" s="18"/>
      <c r="AUY60" s="54">
        <v>20</v>
      </c>
      <c r="AUZ60" s="54"/>
      <c r="AVA60" s="18"/>
      <c r="AVB60" s="54">
        <v>16</v>
      </c>
      <c r="AVC60" s="54"/>
      <c r="AVD60" s="17"/>
      <c r="AVE60" s="18"/>
      <c r="AVF60" s="54">
        <v>17</v>
      </c>
      <c r="AVG60" s="54"/>
      <c r="AVH60" s="18"/>
      <c r="AVI60" s="54">
        <v>18</v>
      </c>
      <c r="AVJ60" s="54"/>
      <c r="AVK60" s="18"/>
      <c r="AVL60" s="54">
        <v>18</v>
      </c>
      <c r="AVM60" s="54"/>
      <c r="AVN60" s="18"/>
      <c r="AVO60" s="54">
        <v>16</v>
      </c>
      <c r="AVP60" s="54"/>
      <c r="AVQ60" s="18"/>
      <c r="AVR60" s="54">
        <v>20</v>
      </c>
      <c r="AVS60" s="54"/>
      <c r="AVT60" s="18"/>
      <c r="AVU60" s="54">
        <v>13</v>
      </c>
      <c r="AVV60" s="54"/>
      <c r="AVW60" s="17"/>
      <c r="AVX60" s="18"/>
      <c r="AVY60" s="54">
        <v>24</v>
      </c>
      <c r="AVZ60" s="54"/>
      <c r="AWA60" s="18"/>
      <c r="AWB60" s="54">
        <v>16</v>
      </c>
      <c r="AWC60" s="54"/>
      <c r="AWD60" s="18"/>
      <c r="AWE60" s="54">
        <v>19</v>
      </c>
      <c r="AWF60" s="54"/>
      <c r="AWG60" s="18"/>
      <c r="AWH60" s="54">
        <v>18</v>
      </c>
      <c r="AWI60" s="54"/>
      <c r="AWJ60" s="7"/>
      <c r="AWK60" s="7"/>
      <c r="AWL60" s="17"/>
      <c r="AWM60" s="7"/>
      <c r="AWN60" s="7"/>
      <c r="AWO60" s="7"/>
      <c r="AWP60" s="7"/>
      <c r="AWQ60" s="7"/>
      <c r="AWR60" s="7"/>
      <c r="AWS60" s="17"/>
      <c r="AWT60" s="7"/>
      <c r="AWU60" s="7"/>
      <c r="AWV60" s="7"/>
      <c r="AWW60" s="7"/>
      <c r="AWX60" s="7"/>
      <c r="AWY60" s="7"/>
      <c r="AWZ60" s="17"/>
      <c r="AXA60" s="7"/>
      <c r="AXB60" s="7"/>
      <c r="AXC60" s="7"/>
      <c r="AXD60" s="7"/>
      <c r="AXE60" s="7"/>
      <c r="AXF60" s="7"/>
      <c r="AXG60" s="17"/>
      <c r="AXH60" s="7"/>
      <c r="AXI60" s="7"/>
      <c r="AXJ60" s="7"/>
      <c r="AXK60" s="7"/>
      <c r="AXL60" s="7"/>
      <c r="AXM60" s="7"/>
      <c r="AXN60" s="17"/>
      <c r="AXO60" s="7"/>
      <c r="AXP60" s="7"/>
      <c r="AXQ60" s="7"/>
      <c r="AXR60" s="7"/>
      <c r="AXS60" s="7"/>
      <c r="AXT60" s="7"/>
      <c r="AXU60" s="17"/>
      <c r="AXV60" s="7"/>
      <c r="AXW60" s="7"/>
      <c r="AXX60" s="7"/>
      <c r="AXY60" s="7"/>
      <c r="AXZ60" s="7"/>
      <c r="AYA60" s="7"/>
      <c r="AYB60" s="17"/>
      <c r="AYC60" s="7"/>
      <c r="AYD60" s="7"/>
      <c r="AYE60" s="7"/>
      <c r="AYF60" s="7"/>
      <c r="AYG60" s="7"/>
      <c r="AYH60" s="7"/>
      <c r="AYI60" s="17"/>
      <c r="AYJ60" s="7"/>
      <c r="AYK60" s="7"/>
      <c r="AYL60" s="7"/>
      <c r="AYM60" s="7"/>
      <c r="AYN60" s="7"/>
      <c r="AYO60" s="7"/>
      <c r="AYP60" s="17"/>
      <c r="AYQ60" s="7"/>
      <c r="AYR60" s="7"/>
      <c r="AYS60" s="7"/>
      <c r="AYT60" s="7"/>
      <c r="AYU60" s="7"/>
      <c r="AYV60" s="7"/>
      <c r="AYW60" s="17"/>
      <c r="AYX60" s="7"/>
      <c r="AYY60" s="7"/>
      <c r="AYZ60" s="7"/>
      <c r="AZA60" s="7"/>
      <c r="AZB60" s="7"/>
      <c r="AZC60" s="7"/>
      <c r="AZD60" s="17"/>
      <c r="AZE60" s="7"/>
      <c r="AZF60" s="7"/>
      <c r="AZG60" s="7"/>
      <c r="AZH60" s="7"/>
      <c r="AZI60" s="7"/>
      <c r="AZJ60" s="7"/>
      <c r="AZK60" s="17"/>
      <c r="AZL60" s="7"/>
      <c r="AZM60" s="7"/>
      <c r="AZN60" s="7"/>
      <c r="AZO60" s="7"/>
      <c r="AZP60" s="7"/>
      <c r="AZQ60" s="7"/>
      <c r="AZR60" s="17"/>
      <c r="AZS60" s="7"/>
      <c r="AZT60" s="7"/>
      <c r="AZU60" s="7"/>
      <c r="AZV60" s="7"/>
      <c r="AZW60" s="7"/>
      <c r="AZX60" s="7"/>
      <c r="AZY60" s="17"/>
      <c r="AZZ60" s="7"/>
      <c r="BAA60" s="7"/>
      <c r="BAB60" s="7"/>
      <c r="BAC60" s="7"/>
      <c r="BAD60" s="7"/>
      <c r="BAE60" s="7"/>
      <c r="BAF60" s="17"/>
      <c r="BAG60" s="7"/>
      <c r="BAH60" s="7"/>
      <c r="BAI60" s="7"/>
      <c r="BAJ60" s="7"/>
      <c r="BAK60" s="7"/>
      <c r="BAL60" s="7"/>
      <c r="BAM60" s="17"/>
      <c r="BAN60" s="7"/>
      <c r="BAO60" s="7"/>
      <c r="BAP60" s="7"/>
      <c r="BAQ60" s="7"/>
      <c r="BAR60" s="7"/>
      <c r="BAS60" s="7"/>
      <c r="BAT60" s="17"/>
    </row>
    <row r="61" spans="1:1398">
      <c r="A61" t="s">
        <v>911</v>
      </c>
      <c r="B61" t="s">
        <v>913</v>
      </c>
      <c r="D61" s="10" t="s">
        <v>10</v>
      </c>
      <c r="E61" s="54"/>
      <c r="F61" s="18"/>
      <c r="G61" s="54">
        <v>939</v>
      </c>
      <c r="H61" s="54"/>
      <c r="I61" s="17"/>
      <c r="J61" s="18"/>
      <c r="K61" s="54">
        <v>923</v>
      </c>
      <c r="L61" s="54"/>
      <c r="M61" s="18"/>
      <c r="N61" s="54">
        <v>917</v>
      </c>
      <c r="O61" s="54"/>
      <c r="P61" s="18"/>
      <c r="Q61" s="54">
        <v>914</v>
      </c>
      <c r="R61" s="54"/>
      <c r="S61" s="18"/>
      <c r="T61" s="54">
        <v>908</v>
      </c>
      <c r="U61" s="54"/>
      <c r="V61" s="18"/>
      <c r="W61" s="54">
        <v>906</v>
      </c>
      <c r="X61" s="54"/>
      <c r="Y61" s="18"/>
      <c r="Z61" s="54">
        <v>901</v>
      </c>
      <c r="AA61" s="54"/>
      <c r="AB61" s="17"/>
      <c r="AC61" s="18"/>
      <c r="AD61" s="54">
        <v>919</v>
      </c>
      <c r="AE61" s="54"/>
      <c r="AF61" s="18"/>
      <c r="AG61" s="54">
        <v>918</v>
      </c>
      <c r="AH61" s="54"/>
      <c r="AI61" s="18"/>
      <c r="AJ61" s="54">
        <v>916</v>
      </c>
      <c r="AK61" s="54"/>
      <c r="AL61" s="18"/>
      <c r="AM61" s="54">
        <v>934</v>
      </c>
      <c r="AN61" s="54"/>
      <c r="AO61" s="18"/>
      <c r="AP61" s="54">
        <v>940</v>
      </c>
      <c r="AQ61" s="54"/>
      <c r="AR61" s="18"/>
      <c r="AS61" s="54">
        <v>943</v>
      </c>
      <c r="AT61" s="54"/>
      <c r="AU61" s="17"/>
      <c r="AV61" s="18"/>
      <c r="AW61" s="54">
        <v>955</v>
      </c>
      <c r="AX61" s="54"/>
      <c r="AY61" s="18"/>
      <c r="AZ61" s="54">
        <v>941</v>
      </c>
      <c r="BA61" s="54"/>
      <c r="BB61" s="18"/>
      <c r="BC61" s="54">
        <v>943</v>
      </c>
      <c r="BD61" s="54"/>
      <c r="BE61" s="18"/>
      <c r="BF61" s="54">
        <v>952</v>
      </c>
      <c r="BG61" s="54"/>
      <c r="BH61" s="18"/>
      <c r="BI61" s="54">
        <v>938</v>
      </c>
      <c r="BJ61" s="54"/>
      <c r="BK61" s="18"/>
      <c r="BL61" s="54">
        <v>943</v>
      </c>
      <c r="BM61" s="54"/>
      <c r="BN61" s="17"/>
      <c r="BO61" s="18"/>
      <c r="BP61" s="54">
        <v>937</v>
      </c>
      <c r="BQ61" s="54"/>
      <c r="BR61" s="18"/>
      <c r="BS61" s="54">
        <v>938</v>
      </c>
      <c r="BT61" s="54"/>
      <c r="BU61" s="18"/>
      <c r="BV61" s="54">
        <v>928</v>
      </c>
      <c r="BW61" s="54"/>
      <c r="BX61" s="18"/>
      <c r="BY61" s="54">
        <v>934</v>
      </c>
      <c r="BZ61" s="54"/>
      <c r="CA61" s="18"/>
      <c r="CB61" s="54">
        <v>929</v>
      </c>
      <c r="CC61" s="54"/>
      <c r="CD61" s="18"/>
      <c r="CE61" s="54">
        <v>932</v>
      </c>
      <c r="CF61" s="54"/>
      <c r="CG61" s="17"/>
      <c r="CH61" s="17"/>
      <c r="CI61" s="18"/>
      <c r="CJ61" s="54">
        <v>928</v>
      </c>
      <c r="CK61" s="54"/>
      <c r="CL61" s="17"/>
      <c r="CM61" s="18"/>
      <c r="CN61" s="54">
        <v>921</v>
      </c>
      <c r="CO61" s="54"/>
      <c r="CP61" s="18"/>
      <c r="CQ61" s="54">
        <v>909</v>
      </c>
      <c r="CR61" s="54"/>
      <c r="CS61" s="18"/>
      <c r="CT61" s="54">
        <v>903</v>
      </c>
      <c r="CU61" s="54"/>
      <c r="CV61" s="17"/>
      <c r="CW61" s="18"/>
      <c r="CX61" s="54">
        <v>889</v>
      </c>
      <c r="CY61" s="54"/>
      <c r="CZ61" s="18"/>
      <c r="DA61" s="54">
        <v>884</v>
      </c>
      <c r="DB61" s="54"/>
      <c r="DC61" s="18"/>
      <c r="DD61" s="54">
        <v>881</v>
      </c>
      <c r="DE61" s="54"/>
      <c r="DF61" s="18"/>
      <c r="DG61" s="54">
        <v>886</v>
      </c>
      <c r="DH61" s="54"/>
      <c r="DI61" s="18"/>
      <c r="DJ61" s="54">
        <v>877</v>
      </c>
      <c r="DK61" s="54"/>
      <c r="DL61" s="17"/>
      <c r="DM61" s="17"/>
      <c r="DN61" s="18"/>
      <c r="DO61" s="54">
        <v>883</v>
      </c>
      <c r="DP61" s="54"/>
      <c r="DQ61" s="18"/>
      <c r="DR61" s="54">
        <v>874</v>
      </c>
      <c r="DS61" s="54"/>
      <c r="DT61" s="18"/>
      <c r="DU61" s="54">
        <v>873</v>
      </c>
      <c r="DV61" s="54"/>
      <c r="DW61" s="18"/>
      <c r="DX61" s="54">
        <v>880</v>
      </c>
      <c r="DY61" s="54"/>
      <c r="DZ61" s="18"/>
      <c r="EA61" s="54">
        <v>873</v>
      </c>
      <c r="EB61" s="54"/>
      <c r="EC61" s="18"/>
      <c r="ED61" s="54">
        <v>872</v>
      </c>
      <c r="EE61" s="54"/>
      <c r="EF61" s="17"/>
      <c r="EG61" s="18"/>
      <c r="EH61" s="54">
        <v>880</v>
      </c>
      <c r="EI61" s="54"/>
      <c r="EJ61" s="18"/>
      <c r="EK61" s="54">
        <v>856</v>
      </c>
      <c r="EL61" s="54"/>
      <c r="EM61" s="18"/>
      <c r="EN61" s="54">
        <v>862</v>
      </c>
      <c r="EO61" s="54"/>
      <c r="EP61" s="18"/>
      <c r="EQ61" s="54">
        <v>854</v>
      </c>
      <c r="ER61" s="54"/>
      <c r="ES61" s="18"/>
      <c r="ET61" s="54">
        <v>860</v>
      </c>
      <c r="EU61" s="54"/>
      <c r="EV61" s="18"/>
      <c r="EW61" s="54">
        <v>860</v>
      </c>
      <c r="EX61" s="54"/>
      <c r="EY61" s="18"/>
      <c r="EZ61" s="54">
        <v>853</v>
      </c>
      <c r="FA61" s="54"/>
      <c r="FB61" s="18"/>
      <c r="FC61" s="54">
        <v>860</v>
      </c>
      <c r="FD61" s="54"/>
      <c r="FE61" s="18"/>
      <c r="FF61" s="54">
        <v>855</v>
      </c>
      <c r="FG61" s="54"/>
      <c r="FH61" s="18"/>
      <c r="FI61" s="54">
        <v>804</v>
      </c>
      <c r="FJ61" s="54"/>
      <c r="FK61" s="17"/>
      <c r="FL61" s="17"/>
      <c r="FM61" s="17"/>
      <c r="FN61" s="17"/>
      <c r="FO61" s="18"/>
      <c r="FP61" s="54">
        <v>807</v>
      </c>
      <c r="FQ61" s="54"/>
      <c r="FR61" s="18"/>
      <c r="FS61" s="54">
        <v>800</v>
      </c>
      <c r="FT61" s="54"/>
      <c r="FU61" s="18"/>
      <c r="FV61" s="54">
        <f>857+30</f>
        <v>887</v>
      </c>
      <c r="FW61" s="54"/>
      <c r="FX61" s="17"/>
      <c r="FY61" s="18"/>
      <c r="FZ61" s="54">
        <v>880</v>
      </c>
      <c r="GA61" s="54"/>
      <c r="GB61" s="18"/>
      <c r="GC61" s="54">
        <v>867</v>
      </c>
      <c r="GD61" s="54"/>
      <c r="GE61" s="17"/>
      <c r="GF61" s="18"/>
      <c r="GG61" s="54">
        <v>860</v>
      </c>
      <c r="GH61" s="54"/>
      <c r="GI61" s="18"/>
      <c r="GJ61" s="54">
        <v>847</v>
      </c>
      <c r="GK61" s="54"/>
      <c r="GL61" s="18"/>
      <c r="GM61" s="54">
        <v>845</v>
      </c>
      <c r="GN61" s="54"/>
      <c r="GO61" s="18"/>
      <c r="GP61" s="54">
        <v>828</v>
      </c>
      <c r="GQ61" s="54"/>
      <c r="GR61" s="18"/>
      <c r="GS61" s="54">
        <v>821</v>
      </c>
      <c r="GT61" s="54"/>
      <c r="GU61" s="18"/>
      <c r="GV61" s="54">
        <v>820</v>
      </c>
      <c r="GW61" s="54"/>
      <c r="GX61" s="17"/>
      <c r="GY61" s="18"/>
      <c r="GZ61" s="54">
        <v>816</v>
      </c>
      <c r="HA61" s="54"/>
      <c r="HB61" s="18"/>
      <c r="HC61" s="54">
        <v>820</v>
      </c>
      <c r="HD61" s="54"/>
      <c r="HE61" s="18"/>
      <c r="HF61" s="54">
        <v>810</v>
      </c>
      <c r="HG61" s="54"/>
      <c r="HH61" s="18"/>
      <c r="HI61" s="54">
        <v>832</v>
      </c>
      <c r="HJ61" s="54"/>
      <c r="HK61" s="18"/>
      <c r="HL61" s="54">
        <v>839</v>
      </c>
      <c r="HM61" s="54"/>
      <c r="HN61" s="18"/>
      <c r="HO61" s="54">
        <v>829</v>
      </c>
      <c r="HP61" s="54"/>
      <c r="HQ61" s="17"/>
      <c r="HR61" s="18"/>
      <c r="HS61" s="54">
        <v>817</v>
      </c>
      <c r="HT61" s="54"/>
      <c r="HU61" s="18"/>
      <c r="HV61" s="54">
        <v>805</v>
      </c>
      <c r="HW61" s="54"/>
      <c r="HX61" s="18"/>
      <c r="HY61" s="54">
        <v>792</v>
      </c>
      <c r="HZ61" s="54"/>
      <c r="IA61" s="18"/>
      <c r="IB61" s="54">
        <v>798</v>
      </c>
      <c r="IC61" s="54"/>
      <c r="ID61" s="18"/>
      <c r="IE61" s="54">
        <v>806</v>
      </c>
      <c r="IF61" s="54"/>
      <c r="IG61" s="18"/>
      <c r="IH61" s="54">
        <v>809</v>
      </c>
      <c r="II61" s="54"/>
      <c r="IJ61" s="17"/>
      <c r="IK61" s="18"/>
      <c r="IL61" s="54">
        <v>802</v>
      </c>
      <c r="IM61" s="54"/>
      <c r="IN61" s="18"/>
      <c r="IO61" s="54">
        <v>816</v>
      </c>
      <c r="IP61" s="54"/>
      <c r="IQ61" s="18"/>
      <c r="IR61" s="54">
        <v>819</v>
      </c>
      <c r="IS61" s="54"/>
      <c r="IT61" s="18"/>
      <c r="IU61" s="54">
        <v>808</v>
      </c>
      <c r="IV61" s="54"/>
      <c r="IW61" s="18"/>
      <c r="IX61" s="54">
        <v>843</v>
      </c>
      <c r="IY61" s="54"/>
      <c r="IZ61" s="18"/>
      <c r="JA61" s="54">
        <v>804</v>
      </c>
      <c r="JB61" s="54"/>
      <c r="JC61" s="17"/>
      <c r="JD61" s="18"/>
      <c r="JE61" s="54">
        <v>807</v>
      </c>
      <c r="JF61" s="54"/>
      <c r="JG61" s="18"/>
      <c r="JH61" s="54">
        <v>824</v>
      </c>
      <c r="JI61" s="54"/>
      <c r="JJ61" s="18"/>
      <c r="JK61" s="54">
        <v>824</v>
      </c>
      <c r="JL61" s="54"/>
      <c r="JM61" s="18"/>
      <c r="JN61" s="54">
        <v>819</v>
      </c>
      <c r="JO61" s="54"/>
      <c r="JP61" s="18"/>
      <c r="JQ61" s="54">
        <v>836</v>
      </c>
      <c r="JR61" s="54"/>
      <c r="JS61" s="18"/>
      <c r="JT61" s="54">
        <v>830</v>
      </c>
      <c r="JU61" s="54"/>
      <c r="JV61" s="17"/>
      <c r="JW61" s="18"/>
      <c r="JX61" s="54">
        <v>827</v>
      </c>
      <c r="JY61" s="54"/>
      <c r="JZ61" s="18"/>
      <c r="KA61" s="54">
        <v>832</v>
      </c>
      <c r="KB61" s="54"/>
      <c r="KC61" s="18"/>
      <c r="KD61" s="54">
        <v>829</v>
      </c>
      <c r="KE61" s="54"/>
      <c r="KF61" s="18"/>
      <c r="KG61" s="54">
        <v>836</v>
      </c>
      <c r="KH61" s="54"/>
      <c r="KI61" s="18"/>
      <c r="KJ61" s="54">
        <v>847</v>
      </c>
      <c r="KK61" s="54"/>
      <c r="KL61" s="18"/>
      <c r="KM61" s="54">
        <v>847</v>
      </c>
      <c r="KN61" s="54"/>
      <c r="KO61" s="17"/>
      <c r="KP61" s="18"/>
      <c r="KQ61" s="54">
        <v>865</v>
      </c>
      <c r="KR61" s="54"/>
      <c r="KS61" s="18"/>
      <c r="KT61" s="54">
        <v>874</v>
      </c>
      <c r="KU61" s="54"/>
      <c r="KV61" s="18"/>
      <c r="KW61" s="54">
        <v>861</v>
      </c>
      <c r="KX61" s="54"/>
      <c r="KY61" s="18"/>
      <c r="KZ61" s="54">
        <v>866</v>
      </c>
      <c r="LA61" s="54"/>
      <c r="LB61" s="18"/>
      <c r="LC61" s="54">
        <v>864</v>
      </c>
      <c r="LD61" s="54"/>
      <c r="LE61" s="18"/>
      <c r="LF61" s="54">
        <v>870</v>
      </c>
      <c r="LG61" s="54"/>
      <c r="LH61" s="18"/>
      <c r="LI61" s="54">
        <v>858</v>
      </c>
      <c r="LJ61" s="54"/>
      <c r="LK61" s="18"/>
      <c r="LL61" s="54">
        <v>847</v>
      </c>
      <c r="LM61" s="54"/>
      <c r="LN61" s="17"/>
      <c r="LO61" s="17"/>
      <c r="LP61" s="17"/>
      <c r="LQ61" s="17"/>
      <c r="LR61" s="17"/>
      <c r="LS61" s="17"/>
      <c r="LT61" s="18"/>
      <c r="LU61" s="54">
        <v>883</v>
      </c>
      <c r="LV61" s="54"/>
      <c r="LW61" s="18"/>
      <c r="LX61" s="54">
        <v>871</v>
      </c>
      <c r="LY61" s="54"/>
      <c r="LZ61" s="18"/>
      <c r="MA61" s="54">
        <v>869</v>
      </c>
      <c r="MB61" s="54"/>
      <c r="MC61" s="18"/>
      <c r="MD61" s="54">
        <v>850</v>
      </c>
      <c r="ME61" s="54"/>
      <c r="MF61" s="18"/>
      <c r="MG61" s="54">
        <v>846</v>
      </c>
      <c r="MH61" s="54"/>
      <c r="MI61" s="18"/>
      <c r="MJ61" s="54">
        <v>832</v>
      </c>
      <c r="MK61" s="54"/>
      <c r="ML61" s="17"/>
      <c r="MM61" s="18"/>
      <c r="MN61" s="54">
        <v>824</v>
      </c>
      <c r="MO61" s="54"/>
      <c r="MP61" s="18"/>
      <c r="MQ61" s="54">
        <v>860</v>
      </c>
      <c r="MR61" s="54"/>
      <c r="MS61" s="18"/>
      <c r="MT61" s="54">
        <v>861</v>
      </c>
      <c r="MU61" s="54"/>
      <c r="MV61" s="18"/>
      <c r="MW61" s="54">
        <v>5</v>
      </c>
      <c r="MX61" s="54"/>
      <c r="MY61" s="18"/>
      <c r="MZ61" s="54">
        <v>858</v>
      </c>
      <c r="NA61" s="54"/>
      <c r="NB61" s="18"/>
      <c r="NC61" s="54">
        <v>850</v>
      </c>
      <c r="ND61" s="54"/>
      <c r="NE61" s="17"/>
      <c r="NF61" s="18"/>
      <c r="NG61" s="54">
        <v>834</v>
      </c>
      <c r="NH61" s="54"/>
      <c r="NI61" s="18"/>
      <c r="NJ61" s="54">
        <v>834</v>
      </c>
      <c r="NK61" s="54"/>
      <c r="NL61" s="18"/>
      <c r="NM61" s="54">
        <v>829</v>
      </c>
      <c r="NN61" s="54"/>
      <c r="NO61" s="18"/>
      <c r="NP61" s="54">
        <v>835</v>
      </c>
      <c r="NQ61" s="54"/>
      <c r="NR61" s="18"/>
      <c r="NS61" s="54">
        <v>831</v>
      </c>
      <c r="NT61" s="54"/>
      <c r="NU61" s="18"/>
      <c r="NV61" s="54">
        <v>823</v>
      </c>
      <c r="NW61" s="54"/>
      <c r="NX61" s="17"/>
      <c r="NY61" s="18"/>
      <c r="NZ61" s="54">
        <v>833</v>
      </c>
      <c r="OA61" s="54"/>
      <c r="OB61" s="18"/>
      <c r="OC61" s="54">
        <v>820</v>
      </c>
      <c r="OD61" s="54"/>
      <c r="OE61" s="18"/>
      <c r="OF61" s="54">
        <v>816</v>
      </c>
      <c r="OG61" s="54"/>
      <c r="OH61" s="18"/>
      <c r="OI61" s="54">
        <v>816</v>
      </c>
      <c r="OJ61" s="54"/>
      <c r="OK61" s="18"/>
      <c r="OL61" s="54">
        <v>810</v>
      </c>
      <c r="OM61" s="54"/>
      <c r="ON61" s="18"/>
      <c r="OO61" s="54">
        <v>802</v>
      </c>
      <c r="OP61" s="54"/>
      <c r="OQ61" s="17"/>
      <c r="OR61" s="18"/>
      <c r="OS61" s="54">
        <v>807</v>
      </c>
      <c r="OT61" s="54"/>
      <c r="OU61" s="18"/>
      <c r="OV61" s="54">
        <v>802</v>
      </c>
      <c r="OW61" s="54"/>
      <c r="OX61" s="18"/>
      <c r="OY61" s="54">
        <v>795</v>
      </c>
      <c r="OZ61" s="54"/>
      <c r="PA61" s="18"/>
      <c r="PB61" s="54">
        <v>793</v>
      </c>
      <c r="PC61" s="54"/>
      <c r="PD61" s="18"/>
      <c r="PE61" s="54">
        <v>784</v>
      </c>
      <c r="PF61" s="54"/>
      <c r="PG61" s="18"/>
      <c r="PH61" s="54">
        <v>774</v>
      </c>
      <c r="PI61" s="54"/>
      <c r="PJ61" s="17"/>
      <c r="PK61" s="18"/>
      <c r="PL61" s="54">
        <v>775</v>
      </c>
      <c r="PM61" s="54"/>
      <c r="PN61" s="18"/>
      <c r="PO61" s="54">
        <v>776</v>
      </c>
      <c r="PP61" s="54"/>
      <c r="PQ61" s="18"/>
      <c r="PR61" s="54">
        <v>768</v>
      </c>
      <c r="PS61" s="54"/>
      <c r="PT61" s="18"/>
      <c r="PU61" s="54">
        <v>766</v>
      </c>
      <c r="PV61" s="54"/>
      <c r="PW61" s="18"/>
      <c r="PX61" s="54">
        <v>770</v>
      </c>
      <c r="PY61" s="54"/>
      <c r="PZ61" s="18"/>
      <c r="QA61" s="54">
        <v>768</v>
      </c>
      <c r="QB61" s="54"/>
      <c r="QC61" s="17"/>
      <c r="QD61" s="18"/>
      <c r="QE61" s="54">
        <v>762</v>
      </c>
      <c r="QF61" s="54"/>
      <c r="QG61" s="18"/>
      <c r="QH61" s="54">
        <v>748</v>
      </c>
      <c r="QI61" s="54"/>
      <c r="QJ61" s="18"/>
      <c r="QK61" s="54">
        <v>749</v>
      </c>
      <c r="QL61" s="54"/>
      <c r="QM61" s="18"/>
      <c r="QN61" s="54">
        <v>749</v>
      </c>
      <c r="QO61" s="54"/>
      <c r="QP61" s="18"/>
      <c r="QQ61" s="54">
        <v>753</v>
      </c>
      <c r="QR61" s="54"/>
      <c r="QS61" s="18"/>
      <c r="QT61" s="54">
        <v>761</v>
      </c>
      <c r="QU61" s="54"/>
      <c r="QV61" s="17"/>
      <c r="QW61" s="18"/>
      <c r="QX61" s="54">
        <v>766</v>
      </c>
      <c r="QY61" s="54"/>
      <c r="QZ61" s="18"/>
      <c r="RA61" s="54">
        <v>773</v>
      </c>
      <c r="RB61" s="54"/>
      <c r="RC61" s="17"/>
      <c r="RD61" s="18"/>
      <c r="RE61" s="54">
        <v>759</v>
      </c>
      <c r="RF61" s="54"/>
      <c r="RG61" s="18"/>
      <c r="RH61" s="54">
        <v>757</v>
      </c>
      <c r="RI61" s="54"/>
      <c r="RJ61" s="18"/>
      <c r="RK61" s="54">
        <v>755</v>
      </c>
      <c r="RL61" s="54"/>
      <c r="RM61" s="17"/>
      <c r="RN61" s="18"/>
      <c r="RO61" s="54">
        <v>747</v>
      </c>
      <c r="RP61" s="54"/>
      <c r="RQ61" s="18"/>
      <c r="RR61" s="54">
        <v>754</v>
      </c>
      <c r="RS61" s="54"/>
      <c r="RT61" s="18"/>
      <c r="RU61" s="54">
        <v>753</v>
      </c>
      <c r="RV61" s="54"/>
      <c r="RW61" s="18"/>
      <c r="RX61" s="54">
        <v>757</v>
      </c>
      <c r="RY61" s="54"/>
      <c r="RZ61" s="18"/>
      <c r="SA61" s="54">
        <v>751</v>
      </c>
      <c r="SB61" s="54"/>
      <c r="SC61" s="18"/>
      <c r="SD61" s="54">
        <v>746</v>
      </c>
      <c r="SE61" s="54"/>
      <c r="SF61" s="18"/>
      <c r="SG61" s="54">
        <v>742</v>
      </c>
      <c r="SH61" s="54"/>
      <c r="SI61" s="18"/>
      <c r="SJ61" s="54">
        <v>752</v>
      </c>
      <c r="SK61" s="54"/>
      <c r="SL61" s="18"/>
      <c r="SM61" s="54">
        <v>749</v>
      </c>
      <c r="SN61" s="54"/>
      <c r="SO61" s="18"/>
      <c r="SP61" s="54">
        <v>727</v>
      </c>
      <c r="SQ61" s="54"/>
      <c r="SR61" s="17"/>
      <c r="SS61" s="17"/>
      <c r="ST61" s="18"/>
      <c r="SU61" s="54">
        <v>774</v>
      </c>
      <c r="SV61" s="54"/>
      <c r="SW61" s="18"/>
      <c r="SX61" s="54">
        <v>765</v>
      </c>
      <c r="SY61" s="54"/>
      <c r="SZ61" s="18"/>
      <c r="TA61" s="54">
        <v>769</v>
      </c>
      <c r="TB61" s="54"/>
      <c r="TC61" s="18"/>
      <c r="TD61" s="54">
        <v>767</v>
      </c>
      <c r="TE61" s="54"/>
      <c r="TF61" s="18"/>
      <c r="TG61" s="54">
        <v>767</v>
      </c>
      <c r="TH61" s="54"/>
      <c r="TI61" s="18"/>
      <c r="TJ61" s="54">
        <v>759</v>
      </c>
      <c r="TK61" s="54"/>
      <c r="TL61" s="18"/>
      <c r="TM61" s="54">
        <v>748</v>
      </c>
      <c r="TN61" s="54"/>
      <c r="TO61" s="18"/>
      <c r="TP61" s="54">
        <v>751</v>
      </c>
      <c r="TQ61" s="54"/>
      <c r="TR61" s="17"/>
      <c r="TS61" s="18"/>
      <c r="TT61" s="54">
        <v>751</v>
      </c>
      <c r="TU61" s="54"/>
      <c r="TV61" s="18"/>
      <c r="TW61" s="54">
        <v>743</v>
      </c>
      <c r="TX61" s="54"/>
      <c r="TY61" s="18"/>
      <c r="TZ61" s="54">
        <v>746</v>
      </c>
      <c r="UA61" s="54"/>
      <c r="UB61" s="18"/>
      <c r="UC61" s="54">
        <v>746</v>
      </c>
      <c r="UD61" s="54"/>
      <c r="UE61" s="18"/>
      <c r="UF61" s="54">
        <v>746</v>
      </c>
      <c r="UG61" s="54"/>
      <c r="UH61" s="18"/>
      <c r="UI61" s="54">
        <v>742</v>
      </c>
      <c r="UJ61" s="54"/>
      <c r="UK61" s="17"/>
      <c r="UL61" s="17"/>
      <c r="UM61" s="18"/>
      <c r="UN61" s="54">
        <v>745</v>
      </c>
      <c r="UO61" s="54"/>
      <c r="UP61" s="18"/>
      <c r="UQ61" s="54">
        <v>736</v>
      </c>
      <c r="UR61" s="54"/>
      <c r="US61" s="18"/>
      <c r="UT61" s="54">
        <v>737</v>
      </c>
      <c r="UU61" s="54"/>
      <c r="UV61" s="18"/>
      <c r="UW61" s="54">
        <v>731</v>
      </c>
      <c r="UX61" s="54"/>
      <c r="UY61" s="18"/>
      <c r="UZ61" s="54">
        <v>732</v>
      </c>
      <c r="VA61" s="54"/>
      <c r="VB61" s="17"/>
      <c r="VC61" s="18"/>
      <c r="VD61" s="54">
        <v>732</v>
      </c>
      <c r="VE61" s="54"/>
      <c r="VF61" s="18"/>
      <c r="VG61" s="54">
        <v>742</v>
      </c>
      <c r="VH61" s="54"/>
      <c r="VI61" s="18"/>
      <c r="VJ61" s="54">
        <v>736</v>
      </c>
      <c r="VK61" s="54"/>
      <c r="VL61" s="18"/>
      <c r="VM61" s="54">
        <v>723</v>
      </c>
      <c r="VN61" s="54"/>
      <c r="VO61" s="18"/>
      <c r="VP61" s="54">
        <v>715</v>
      </c>
      <c r="VQ61" s="54"/>
      <c r="VR61" s="18"/>
      <c r="VS61" s="54">
        <v>716</v>
      </c>
      <c r="VT61" s="54"/>
      <c r="VU61" s="17"/>
      <c r="VV61" s="17"/>
      <c r="VW61" s="18"/>
      <c r="VX61" s="54">
        <v>695</v>
      </c>
      <c r="VY61" s="54"/>
      <c r="VZ61" s="18"/>
      <c r="WA61" s="54">
        <v>690</v>
      </c>
      <c r="WB61" s="54"/>
      <c r="WC61" s="18"/>
      <c r="WD61" s="54">
        <v>705</v>
      </c>
      <c r="WE61" s="54"/>
      <c r="WF61" s="18"/>
      <c r="WG61" s="54">
        <v>717</v>
      </c>
      <c r="WH61" s="54"/>
      <c r="WI61" s="18"/>
      <c r="WJ61" s="54">
        <v>700</v>
      </c>
      <c r="WK61" s="54"/>
      <c r="WL61" s="18"/>
      <c r="WM61" s="54">
        <v>699</v>
      </c>
      <c r="WN61" s="54"/>
      <c r="WO61" s="18"/>
      <c r="WP61" s="54">
        <v>700</v>
      </c>
      <c r="WQ61" s="54"/>
      <c r="WR61" s="18"/>
      <c r="WS61" s="54">
        <v>692</v>
      </c>
      <c r="WT61" s="54"/>
      <c r="WU61" s="18"/>
      <c r="WV61" s="54">
        <v>692</v>
      </c>
      <c r="WW61" s="54"/>
      <c r="WX61" s="18"/>
      <c r="WY61" s="54">
        <v>686</v>
      </c>
      <c r="WZ61" s="54"/>
      <c r="XA61" s="18"/>
      <c r="XB61" s="54">
        <v>689</v>
      </c>
      <c r="XC61" s="54"/>
      <c r="XD61" s="18"/>
      <c r="XE61" s="54">
        <v>685</v>
      </c>
      <c r="XF61" s="54"/>
      <c r="XG61" s="17"/>
      <c r="XH61" s="18"/>
      <c r="XI61" s="54">
        <v>677</v>
      </c>
      <c r="XJ61" s="54"/>
      <c r="XK61" s="18"/>
      <c r="XL61" s="54">
        <v>680</v>
      </c>
      <c r="XM61" s="54"/>
      <c r="XN61" s="18"/>
      <c r="XO61" s="54">
        <v>681</v>
      </c>
      <c r="XP61" s="54"/>
      <c r="XQ61" s="18"/>
      <c r="XR61" s="54">
        <v>673</v>
      </c>
      <c r="XS61" s="54"/>
      <c r="XT61" s="18"/>
      <c r="XU61" s="54">
        <v>671</v>
      </c>
      <c r="XV61" s="54"/>
      <c r="XW61" s="18"/>
      <c r="XX61" s="54">
        <v>668</v>
      </c>
      <c r="XY61" s="54"/>
      <c r="XZ61" s="18"/>
      <c r="YA61" s="54">
        <v>658</v>
      </c>
      <c r="YB61" s="54"/>
      <c r="YC61" s="18"/>
      <c r="YD61" s="54">
        <v>650</v>
      </c>
      <c r="YE61" s="54"/>
      <c r="YF61" s="18"/>
      <c r="YG61" s="54">
        <v>651</v>
      </c>
      <c r="YH61" s="54"/>
      <c r="YI61" s="18"/>
      <c r="YJ61" s="54">
        <v>645</v>
      </c>
      <c r="YK61" s="54"/>
      <c r="YL61" s="18"/>
      <c r="YM61" s="54">
        <v>642</v>
      </c>
      <c r="YN61" s="54"/>
      <c r="YO61" s="18"/>
      <c r="YP61" s="54">
        <v>635</v>
      </c>
      <c r="YQ61" s="54"/>
      <c r="YR61" s="18"/>
      <c r="YS61" s="54">
        <v>632</v>
      </c>
      <c r="YT61" s="54"/>
      <c r="YU61" s="17"/>
      <c r="YV61" s="18"/>
      <c r="YW61" s="54">
        <v>477</v>
      </c>
      <c r="YX61" s="54"/>
      <c r="YY61" s="18"/>
      <c r="YZ61" s="54">
        <v>457</v>
      </c>
      <c r="ZA61" s="54"/>
      <c r="ZB61" s="18"/>
      <c r="ZC61" s="54">
        <v>442</v>
      </c>
      <c r="ZD61" s="54"/>
      <c r="ZE61" s="18"/>
      <c r="ZF61" s="54">
        <v>433</v>
      </c>
      <c r="ZG61" s="54"/>
      <c r="ZH61" s="18"/>
      <c r="ZI61" s="54">
        <v>423</v>
      </c>
      <c r="ZJ61" s="54"/>
      <c r="ZK61" s="18"/>
      <c r="ZL61" s="54">
        <v>416</v>
      </c>
      <c r="ZM61" s="54"/>
      <c r="ZN61" s="18"/>
      <c r="ZO61" s="54">
        <v>414</v>
      </c>
      <c r="ZP61" s="54"/>
      <c r="ZQ61" s="18"/>
      <c r="ZR61" s="54">
        <v>417</v>
      </c>
      <c r="ZS61" s="54"/>
      <c r="ZT61" s="18"/>
      <c r="ZU61" s="54">
        <v>417</v>
      </c>
      <c r="ZV61" s="54"/>
      <c r="ZW61" s="18"/>
      <c r="ZX61" s="54">
        <v>413</v>
      </c>
      <c r="ZY61" s="54"/>
      <c r="ZZ61" s="18"/>
      <c r="AAA61" s="54">
        <v>413</v>
      </c>
      <c r="AAB61" s="54"/>
      <c r="AAC61" s="18"/>
      <c r="AAD61" s="54">
        <v>414</v>
      </c>
      <c r="AAE61" s="54"/>
      <c r="AAF61" s="18"/>
      <c r="AAG61" s="54">
        <v>408</v>
      </c>
      <c r="AAH61" s="54"/>
      <c r="AAI61" s="17"/>
      <c r="AAJ61" s="18"/>
      <c r="AAK61" s="54">
        <v>406</v>
      </c>
      <c r="AAL61" s="54"/>
      <c r="AAM61" s="18"/>
      <c r="AAN61" s="54">
        <v>409</v>
      </c>
      <c r="AAO61" s="54"/>
      <c r="AAP61" s="18"/>
      <c r="AAQ61" s="54">
        <v>408</v>
      </c>
      <c r="AAR61" s="54"/>
      <c r="AAS61" s="18"/>
      <c r="AAT61" s="54">
        <v>406</v>
      </c>
      <c r="AAU61" s="54"/>
      <c r="AAV61" s="18"/>
      <c r="AAW61" s="54">
        <v>406</v>
      </c>
      <c r="AAX61" s="54"/>
      <c r="AAY61" s="18"/>
      <c r="AAZ61" s="54">
        <v>397</v>
      </c>
      <c r="ABA61" s="54"/>
      <c r="ABB61" s="17"/>
      <c r="ABC61" s="18"/>
      <c r="ABD61" s="54">
        <v>394</v>
      </c>
      <c r="ABE61" s="54"/>
      <c r="ABF61" s="18"/>
      <c r="ABG61" s="54">
        <v>403</v>
      </c>
      <c r="ABH61" s="54"/>
      <c r="ABI61" s="18"/>
      <c r="ABJ61" s="54">
        <v>413</v>
      </c>
      <c r="ABK61" s="54"/>
      <c r="ABL61" s="18"/>
      <c r="ABM61" s="54">
        <v>431</v>
      </c>
      <c r="ABN61" s="54"/>
      <c r="ABO61" s="18"/>
      <c r="ABP61" s="54">
        <v>425</v>
      </c>
      <c r="ABQ61" s="54"/>
      <c r="ABR61" s="18"/>
      <c r="ABS61" s="54">
        <v>430</v>
      </c>
      <c r="ABT61" s="54"/>
      <c r="ABU61" s="17"/>
      <c r="ABV61" s="18"/>
      <c r="ABW61" s="54">
        <v>446</v>
      </c>
      <c r="ABX61" s="54"/>
      <c r="ABY61" s="18"/>
      <c r="ABZ61" s="54">
        <v>443</v>
      </c>
      <c r="ACA61" s="54"/>
      <c r="ACB61" s="18"/>
      <c r="ACC61" s="54">
        <v>451</v>
      </c>
      <c r="ACD61" s="54"/>
      <c r="ACE61" s="18"/>
      <c r="ACF61" s="54">
        <v>469</v>
      </c>
      <c r="ACG61" s="54"/>
      <c r="ACH61" s="18"/>
      <c r="ACI61" s="54">
        <v>485</v>
      </c>
      <c r="ACJ61" s="54"/>
      <c r="ACK61" s="18"/>
      <c r="ACL61" s="54">
        <v>517</v>
      </c>
      <c r="ACM61" s="54"/>
      <c r="ACN61" s="17"/>
      <c r="ACO61" s="18"/>
      <c r="ACP61" s="54">
        <v>546</v>
      </c>
      <c r="ACQ61" s="54"/>
      <c r="ACR61" s="18"/>
      <c r="ACS61" s="54">
        <v>578</v>
      </c>
      <c r="ACT61" s="54"/>
      <c r="ACU61" s="18"/>
      <c r="ACV61" s="54">
        <v>592</v>
      </c>
      <c r="ACW61" s="54"/>
      <c r="ACX61" s="18"/>
      <c r="ACY61" s="54">
        <v>636</v>
      </c>
      <c r="ACZ61" s="54"/>
      <c r="ADA61" s="18"/>
      <c r="ADB61" s="54">
        <v>752</v>
      </c>
      <c r="ADC61" s="54"/>
      <c r="ADD61" s="18"/>
      <c r="ADE61" s="54">
        <v>797</v>
      </c>
      <c r="ADF61" s="54"/>
      <c r="ADG61" s="17"/>
      <c r="ADH61" s="18"/>
      <c r="ADI61" s="54">
        <v>828</v>
      </c>
      <c r="ADJ61" s="54"/>
      <c r="ADK61" s="18"/>
      <c r="ADL61" s="54">
        <v>805</v>
      </c>
      <c r="ADM61" s="54"/>
      <c r="ADN61" s="18"/>
      <c r="ADO61" s="54">
        <v>812</v>
      </c>
      <c r="ADP61" s="54"/>
      <c r="ADQ61" s="18"/>
      <c r="ADR61" s="54">
        <v>812</v>
      </c>
      <c r="ADS61" s="54"/>
      <c r="ADT61" s="18"/>
      <c r="ADU61" s="54">
        <v>800</v>
      </c>
      <c r="ADV61" s="54"/>
      <c r="ADW61" s="17"/>
      <c r="ADX61" s="17"/>
      <c r="ADY61" s="17"/>
      <c r="ADZ61" s="18"/>
      <c r="AEA61" s="54">
        <v>833</v>
      </c>
      <c r="AEB61" s="54"/>
      <c r="AEC61" s="18"/>
      <c r="AED61" s="54">
        <v>825</v>
      </c>
      <c r="AEE61" s="54"/>
      <c r="AEF61" s="18"/>
      <c r="AEG61" s="54">
        <v>827</v>
      </c>
      <c r="AEH61" s="54"/>
      <c r="AEI61" s="18"/>
      <c r="AEJ61" s="17">
        <v>827</v>
      </c>
      <c r="AEK61" s="54"/>
      <c r="AEL61" s="18"/>
      <c r="AEM61" s="54">
        <v>838</v>
      </c>
      <c r="AEN61" s="54"/>
      <c r="AEO61" s="17"/>
      <c r="AEP61" s="18"/>
      <c r="AEQ61" s="54">
        <v>824</v>
      </c>
      <c r="AER61" s="54"/>
      <c r="AES61" s="18"/>
      <c r="AET61" s="54">
        <v>821</v>
      </c>
      <c r="AEU61" s="54"/>
      <c r="AEV61" s="18"/>
      <c r="AEW61" s="54">
        <v>827</v>
      </c>
      <c r="AEX61" s="54"/>
      <c r="AEY61" s="18"/>
      <c r="AEZ61" s="54">
        <v>839</v>
      </c>
      <c r="AFA61" s="54"/>
      <c r="AFB61" s="18"/>
      <c r="AFC61" s="54">
        <v>807</v>
      </c>
      <c r="AFD61" s="54"/>
      <c r="AFE61" s="18"/>
      <c r="AFF61" s="54">
        <v>811</v>
      </c>
      <c r="AFG61" s="54"/>
      <c r="AFH61" s="17"/>
      <c r="AFI61" s="18"/>
      <c r="AFJ61" s="54">
        <v>802</v>
      </c>
      <c r="AFK61" s="54"/>
      <c r="AFL61" s="18"/>
      <c r="AFM61" s="54">
        <v>789</v>
      </c>
      <c r="AFN61" s="54"/>
      <c r="AFO61" s="18"/>
      <c r="AFP61" s="54">
        <v>782</v>
      </c>
      <c r="AFQ61" s="54"/>
      <c r="AFR61" s="18"/>
      <c r="AFS61" s="54">
        <v>785</v>
      </c>
      <c r="AFT61" s="54"/>
      <c r="AFU61" s="18"/>
      <c r="AFV61" s="54">
        <v>792</v>
      </c>
      <c r="AFW61" s="54"/>
      <c r="AFX61" s="18"/>
      <c r="AFY61" s="54">
        <v>801</v>
      </c>
      <c r="AFZ61" s="54"/>
      <c r="AGA61" s="18"/>
      <c r="AGB61" s="54">
        <v>800</v>
      </c>
      <c r="AGC61" s="54"/>
      <c r="AGD61" s="18"/>
      <c r="AGE61" s="54">
        <v>819</v>
      </c>
      <c r="AGF61" s="54"/>
      <c r="AGG61" s="18"/>
      <c r="AGH61" s="54">
        <v>807</v>
      </c>
      <c r="AGI61" s="54"/>
      <c r="AGJ61" s="18"/>
      <c r="AGK61" s="54">
        <v>811</v>
      </c>
      <c r="AGL61" s="54"/>
      <c r="AGM61" s="18"/>
      <c r="AGN61" s="54">
        <v>816</v>
      </c>
      <c r="AGO61" s="54"/>
      <c r="AGP61" s="18"/>
      <c r="AGQ61" s="54">
        <v>819</v>
      </c>
      <c r="AGR61" s="54"/>
      <c r="AGS61" s="18"/>
      <c r="AGT61" s="54">
        <v>814</v>
      </c>
      <c r="AGU61" s="54"/>
      <c r="AGV61" s="17"/>
      <c r="AGW61" s="18"/>
      <c r="AGX61" s="54">
        <v>804</v>
      </c>
      <c r="AGY61" s="54"/>
      <c r="AGZ61" s="18"/>
      <c r="AHA61" s="54">
        <v>799</v>
      </c>
      <c r="AHB61" s="54"/>
      <c r="AHC61" s="18"/>
      <c r="AHD61" s="54">
        <v>796</v>
      </c>
      <c r="AHE61" s="54"/>
      <c r="AHF61" s="18"/>
      <c r="AHG61" s="54">
        <v>789</v>
      </c>
      <c r="AHH61" s="54"/>
      <c r="AHI61" s="18"/>
      <c r="AHJ61" s="54">
        <v>792</v>
      </c>
      <c r="AHK61" s="54"/>
      <c r="AHL61" s="18"/>
      <c r="AHM61" s="54">
        <v>782</v>
      </c>
      <c r="AHN61" s="54"/>
      <c r="AHO61" s="17"/>
      <c r="AHP61" s="18"/>
      <c r="AHQ61" s="54">
        <v>792</v>
      </c>
      <c r="AHR61" s="54"/>
      <c r="AHS61" s="18"/>
      <c r="AHT61" s="54">
        <v>798</v>
      </c>
      <c r="AHU61" s="54"/>
      <c r="AHV61" s="18"/>
      <c r="AHW61" s="54">
        <v>786</v>
      </c>
      <c r="AHX61" s="54"/>
      <c r="AHY61" s="18"/>
      <c r="AHZ61" s="54">
        <v>786</v>
      </c>
      <c r="AIA61" s="54"/>
      <c r="AIB61" s="18"/>
      <c r="AIC61" s="54">
        <v>772</v>
      </c>
      <c r="AID61" s="54"/>
      <c r="AIE61" s="17"/>
      <c r="AIF61" s="17"/>
      <c r="AIG61" s="18"/>
      <c r="AIH61" s="54">
        <v>771</v>
      </c>
      <c r="AII61" s="54"/>
      <c r="AIJ61" s="18"/>
      <c r="AIK61" s="54">
        <v>745</v>
      </c>
      <c r="AIL61" s="54"/>
      <c r="AIM61" s="18"/>
      <c r="AIN61" s="54">
        <v>745</v>
      </c>
      <c r="AIO61" s="54"/>
      <c r="AIP61" s="18"/>
      <c r="AIQ61" s="54">
        <v>741</v>
      </c>
      <c r="AIR61" s="54"/>
      <c r="AIS61" s="17"/>
      <c r="AIT61" s="18"/>
      <c r="AIU61" s="54">
        <v>723</v>
      </c>
      <c r="AIV61" s="54"/>
      <c r="AIW61" s="18"/>
      <c r="AIX61" s="54">
        <v>706</v>
      </c>
      <c r="AIY61" s="54"/>
      <c r="AIZ61" s="18"/>
      <c r="AJA61" s="54">
        <v>727</v>
      </c>
      <c r="AJB61" s="54"/>
      <c r="AJC61" s="18"/>
      <c r="AJD61" s="54">
        <v>728</v>
      </c>
      <c r="AJE61" s="54"/>
      <c r="AJF61" s="18"/>
      <c r="AJG61" s="54">
        <v>727</v>
      </c>
      <c r="AJH61" s="54"/>
      <c r="AJI61" s="18"/>
      <c r="AJJ61" s="54">
        <v>732</v>
      </c>
      <c r="AJK61" s="54"/>
      <c r="AJL61" s="18"/>
      <c r="AJM61" s="54">
        <v>732</v>
      </c>
      <c r="AJN61" s="54"/>
      <c r="AJO61" s="18"/>
      <c r="AJP61" s="54">
        <v>721</v>
      </c>
      <c r="AJQ61" s="54"/>
      <c r="AJR61" s="17"/>
      <c r="AJS61" s="18"/>
      <c r="AJT61" s="54">
        <v>734</v>
      </c>
      <c r="AJU61" s="54"/>
      <c r="AJV61" s="18"/>
      <c r="AJW61" s="54">
        <v>744</v>
      </c>
      <c r="AJX61" s="54"/>
      <c r="AJY61" s="18"/>
      <c r="AJZ61" s="54">
        <v>757</v>
      </c>
      <c r="AKA61" s="54"/>
      <c r="AKB61" s="18"/>
      <c r="AKC61" s="54">
        <v>766</v>
      </c>
      <c r="AKD61" s="54"/>
      <c r="AKE61" s="18"/>
      <c r="AKF61" s="54">
        <v>766</v>
      </c>
      <c r="AKG61" s="54"/>
      <c r="AKH61" s="18"/>
      <c r="AKI61" s="54">
        <v>756</v>
      </c>
      <c r="AKJ61" s="54"/>
      <c r="AKK61" s="17"/>
      <c r="AKL61" s="18"/>
      <c r="AKM61" s="54">
        <v>759</v>
      </c>
      <c r="AKN61" s="54"/>
      <c r="AKO61" s="18"/>
      <c r="AKP61" s="54">
        <v>770</v>
      </c>
      <c r="AKQ61" s="54"/>
      <c r="AKR61" s="18"/>
      <c r="AKS61" s="54">
        <v>769</v>
      </c>
      <c r="AKT61" s="54"/>
      <c r="AKU61" s="18"/>
      <c r="AKV61" s="54">
        <v>766</v>
      </c>
      <c r="AKW61" s="54"/>
      <c r="AKX61" s="18"/>
      <c r="AKY61" s="54">
        <v>764</v>
      </c>
      <c r="AKZ61" s="54"/>
      <c r="ALA61" s="18"/>
      <c r="ALB61" s="54">
        <v>774</v>
      </c>
      <c r="ALC61" s="54"/>
      <c r="ALD61" s="17"/>
      <c r="ALE61" s="18"/>
      <c r="ALF61" s="54">
        <v>793</v>
      </c>
      <c r="ALG61" s="54"/>
      <c r="ALH61" s="18"/>
      <c r="ALI61" s="54">
        <v>798</v>
      </c>
      <c r="ALJ61" s="54"/>
      <c r="ALK61" s="18"/>
      <c r="ALL61" s="54">
        <v>783</v>
      </c>
      <c r="ALM61" s="54"/>
      <c r="ALN61" s="18"/>
      <c r="ALO61" s="54">
        <v>794</v>
      </c>
      <c r="ALP61" s="54"/>
      <c r="ALQ61" s="18"/>
      <c r="ALR61" s="54">
        <v>796</v>
      </c>
      <c r="ALS61" s="54"/>
      <c r="ALT61" s="18"/>
      <c r="ALU61" s="54">
        <v>815</v>
      </c>
      <c r="ALV61" s="54"/>
      <c r="ALW61" s="17"/>
      <c r="ALX61" s="18"/>
      <c r="ALY61" s="54">
        <v>815</v>
      </c>
      <c r="ALZ61" s="54"/>
      <c r="AMA61" s="18"/>
      <c r="AMB61" s="54">
        <v>830</v>
      </c>
      <c r="AMC61" s="54"/>
      <c r="AMD61" s="18"/>
      <c r="AME61" s="54">
        <v>836</v>
      </c>
      <c r="AMF61" s="54"/>
      <c r="AMG61" s="18"/>
      <c r="AMH61" s="54">
        <v>842</v>
      </c>
      <c r="AMI61" s="54"/>
      <c r="AMJ61" s="18"/>
      <c r="AMK61" s="54">
        <v>846</v>
      </c>
      <c r="AML61" s="54"/>
      <c r="AMM61" s="18"/>
      <c r="AMN61" s="54">
        <v>842</v>
      </c>
      <c r="AMO61" s="54"/>
      <c r="AMP61" s="17"/>
      <c r="AMQ61" s="18"/>
      <c r="AMR61" s="54">
        <v>842</v>
      </c>
      <c r="AMS61" s="54"/>
      <c r="AMT61" s="18"/>
      <c r="AMU61" s="54">
        <v>839</v>
      </c>
      <c r="AMV61" s="54"/>
      <c r="AMW61" s="18"/>
      <c r="AMX61" s="54">
        <v>827</v>
      </c>
      <c r="AMY61" s="54"/>
      <c r="AMZ61" s="18"/>
      <c r="ANA61" s="54">
        <v>821</v>
      </c>
      <c r="ANB61" s="54"/>
      <c r="ANC61" s="18"/>
      <c r="AND61" s="54">
        <v>829</v>
      </c>
      <c r="ANE61" s="54"/>
      <c r="ANF61" s="18"/>
      <c r="ANG61" s="54">
        <v>833</v>
      </c>
      <c r="ANH61" s="54"/>
      <c r="ANI61" s="17"/>
      <c r="ANJ61" s="18"/>
      <c r="ANK61" s="54">
        <v>828</v>
      </c>
      <c r="ANL61" s="54"/>
      <c r="ANM61" s="18"/>
      <c r="ANN61" s="54">
        <v>829</v>
      </c>
      <c r="ANO61" s="54"/>
      <c r="ANP61" s="18"/>
      <c r="ANQ61" s="54">
        <v>824</v>
      </c>
      <c r="ANR61" s="54"/>
      <c r="ANS61" s="17"/>
      <c r="ANT61" s="18"/>
      <c r="ANU61" s="54">
        <v>838</v>
      </c>
      <c r="ANV61" s="54"/>
      <c r="ANW61" s="18"/>
      <c r="ANX61" s="54">
        <v>834</v>
      </c>
      <c r="ANY61" s="54"/>
      <c r="ANZ61" s="18"/>
      <c r="AOA61" s="54">
        <v>837</v>
      </c>
      <c r="AOB61" s="54"/>
      <c r="AOC61" s="18"/>
      <c r="AOD61" s="54">
        <v>838</v>
      </c>
      <c r="AOE61" s="54"/>
      <c r="AOF61" s="18"/>
      <c r="AOG61" s="54">
        <v>840</v>
      </c>
      <c r="AOH61" s="54"/>
      <c r="AOI61" s="18"/>
      <c r="AOJ61" s="54">
        <v>833</v>
      </c>
      <c r="AOK61" s="54"/>
      <c r="AOL61" s="18"/>
      <c r="AOM61" s="54">
        <v>828</v>
      </c>
      <c r="AON61" s="54"/>
      <c r="AOO61" s="18"/>
      <c r="AOP61" s="54">
        <v>828</v>
      </c>
      <c r="AOQ61" s="54"/>
      <c r="AOR61" s="18"/>
      <c r="AOS61" s="54">
        <v>835</v>
      </c>
      <c r="AOT61" s="54"/>
      <c r="AOU61" s="17"/>
      <c r="AOV61" s="18"/>
      <c r="AOW61" s="54">
        <v>840</v>
      </c>
      <c r="AOX61" s="54"/>
      <c r="AOY61" s="18"/>
      <c r="AOZ61" s="54">
        <v>824</v>
      </c>
      <c r="APA61" s="54"/>
      <c r="APB61" s="18"/>
      <c r="APC61" s="54">
        <v>825</v>
      </c>
      <c r="APD61" s="54"/>
      <c r="APE61" s="18"/>
      <c r="APF61" s="54">
        <v>829</v>
      </c>
      <c r="APG61" s="54"/>
      <c r="APH61" s="18"/>
      <c r="API61" s="54">
        <v>823</v>
      </c>
      <c r="APJ61" s="54"/>
      <c r="APK61" s="18"/>
      <c r="APL61" s="54">
        <v>816</v>
      </c>
      <c r="APM61" s="54"/>
      <c r="APN61" s="18"/>
      <c r="APO61" s="54">
        <f>806+14</f>
        <v>820</v>
      </c>
      <c r="APP61" s="54"/>
      <c r="APQ61" s="148"/>
      <c r="APR61" s="148"/>
      <c r="APS61" s="148"/>
      <c r="APT61" s="148"/>
      <c r="APU61" s="18"/>
      <c r="APV61" s="54">
        <v>810</v>
      </c>
      <c r="APW61" s="54"/>
      <c r="APX61" s="18"/>
      <c r="APY61" s="54">
        <f>842+16</f>
        <v>858</v>
      </c>
      <c r="APZ61" s="54"/>
      <c r="AQA61" s="17"/>
      <c r="AQB61" s="18"/>
      <c r="AQC61" s="54">
        <v>839</v>
      </c>
      <c r="AQD61" s="54"/>
      <c r="AQE61" s="18"/>
      <c r="AQF61" s="54">
        <v>821</v>
      </c>
      <c r="AQG61" s="54"/>
      <c r="AQH61" s="18"/>
      <c r="AQI61" s="54">
        <v>815</v>
      </c>
      <c r="AQJ61" s="54"/>
      <c r="AQK61" s="18"/>
      <c r="AQL61" s="54">
        <v>807</v>
      </c>
      <c r="AQM61" s="54"/>
      <c r="AQN61" s="18"/>
      <c r="AQO61" s="54">
        <v>766</v>
      </c>
      <c r="AQP61" s="54"/>
      <c r="AQQ61" s="18"/>
      <c r="AQR61" s="54">
        <v>753</v>
      </c>
      <c r="AQS61" s="54"/>
      <c r="AQT61" s="17"/>
      <c r="AQU61" s="18"/>
      <c r="AQV61" s="54">
        <v>741</v>
      </c>
      <c r="AQW61" s="54"/>
      <c r="AQX61" s="18"/>
      <c r="AQY61" s="54">
        <v>734</v>
      </c>
      <c r="AQZ61" s="54"/>
      <c r="ARA61" s="18"/>
      <c r="ARB61" s="54">
        <v>718</v>
      </c>
      <c r="ARC61" s="54"/>
      <c r="ARD61" s="18"/>
      <c r="ARE61" s="54">
        <v>715</v>
      </c>
      <c r="ARF61" s="54"/>
      <c r="ARG61" s="18"/>
      <c r="ARH61" s="54">
        <v>712</v>
      </c>
      <c r="ARI61" s="54"/>
      <c r="ARJ61" s="18"/>
      <c r="ARK61" s="54">
        <v>700</v>
      </c>
      <c r="ARL61" s="54"/>
      <c r="ARM61" s="17"/>
      <c r="ARN61" s="18"/>
      <c r="ARO61" s="54">
        <v>715</v>
      </c>
      <c r="ARP61" s="54"/>
      <c r="ARQ61" s="18"/>
      <c r="ARR61" s="54">
        <v>704</v>
      </c>
      <c r="ARS61" s="54"/>
      <c r="ART61" s="18"/>
      <c r="ARU61" s="54">
        <v>686</v>
      </c>
      <c r="ARV61" s="54"/>
      <c r="ARW61" s="18"/>
      <c r="ARX61" s="54">
        <v>677</v>
      </c>
      <c r="ARY61" s="54"/>
      <c r="ARZ61" s="18"/>
      <c r="ASA61" s="54">
        <v>681</v>
      </c>
      <c r="ASB61" s="54"/>
      <c r="ASC61" s="18"/>
      <c r="ASD61" s="54">
        <v>688</v>
      </c>
      <c r="ASE61" s="54"/>
      <c r="ASF61" s="17"/>
      <c r="ASG61" s="18"/>
      <c r="ASH61" s="54">
        <v>685</v>
      </c>
      <c r="ASI61" s="54"/>
      <c r="ASJ61" s="18"/>
      <c r="ASK61" s="54">
        <v>687</v>
      </c>
      <c r="ASL61" s="54"/>
      <c r="ASM61" s="18"/>
      <c r="ASN61" s="54">
        <v>688</v>
      </c>
      <c r="ASO61" s="54"/>
      <c r="ASP61" s="18"/>
      <c r="ASQ61" s="54">
        <v>690</v>
      </c>
      <c r="ASR61" s="54"/>
      <c r="ASS61" s="18"/>
      <c r="AST61" s="54">
        <v>703</v>
      </c>
      <c r="ASU61" s="54"/>
      <c r="ASV61" s="18"/>
      <c r="ASW61" s="54">
        <v>708</v>
      </c>
      <c r="ASX61" s="54"/>
      <c r="ASY61" s="17"/>
      <c r="ASZ61" s="18"/>
      <c r="ATA61" s="54">
        <v>703</v>
      </c>
      <c r="ATB61" s="54"/>
      <c r="ATC61" s="18"/>
      <c r="ATD61" s="54">
        <v>701</v>
      </c>
      <c r="ATE61" s="54"/>
      <c r="ATF61" s="18"/>
      <c r="ATG61" s="54">
        <v>698</v>
      </c>
      <c r="ATH61" s="54"/>
      <c r="ATI61" s="18"/>
      <c r="ATJ61" s="54">
        <v>690</v>
      </c>
      <c r="ATK61" s="54"/>
      <c r="ATL61" s="18"/>
      <c r="ATM61" s="54">
        <v>689</v>
      </c>
      <c r="ATN61" s="54"/>
      <c r="ATO61" s="18"/>
      <c r="ATP61" s="54">
        <v>679</v>
      </c>
      <c r="ATQ61" s="54"/>
      <c r="ATR61" s="17"/>
      <c r="ATS61" s="18"/>
      <c r="ATT61" s="54">
        <v>685</v>
      </c>
      <c r="ATU61" s="54"/>
      <c r="ATV61" s="18"/>
      <c r="ATW61" s="54">
        <v>616</v>
      </c>
      <c r="ATX61" s="54"/>
      <c r="ATY61" s="18"/>
      <c r="ATZ61" s="54">
        <v>608</v>
      </c>
      <c r="AUA61" s="54"/>
      <c r="AUB61" s="18"/>
      <c r="AUC61" s="54">
        <v>608</v>
      </c>
      <c r="AUD61" s="54"/>
      <c r="AUE61" s="18"/>
      <c r="AUF61" s="54">
        <v>599</v>
      </c>
      <c r="AUG61" s="54"/>
      <c r="AUH61" s="18"/>
      <c r="AUI61" s="54">
        <v>589</v>
      </c>
      <c r="AUJ61" s="54"/>
      <c r="AUK61" s="17"/>
      <c r="AUL61" s="18"/>
      <c r="AUM61" s="54">
        <v>591</v>
      </c>
      <c r="AUN61" s="54"/>
      <c r="AUO61" s="18"/>
      <c r="AUP61" s="54">
        <v>583</v>
      </c>
      <c r="AUQ61" s="54"/>
      <c r="AUR61" s="18"/>
      <c r="AUS61" s="54">
        <v>580</v>
      </c>
      <c r="AUT61" s="54"/>
      <c r="AUU61" s="18"/>
      <c r="AUV61" s="54">
        <v>572</v>
      </c>
      <c r="AUW61" s="54"/>
      <c r="AUX61" s="18"/>
      <c r="AUY61" s="54">
        <v>562</v>
      </c>
      <c r="AUZ61" s="54"/>
      <c r="AVA61" s="18"/>
      <c r="AVB61" s="54">
        <v>563</v>
      </c>
      <c r="AVC61" s="54"/>
      <c r="AVD61" s="17"/>
      <c r="AVE61" s="18"/>
      <c r="AVF61" s="54">
        <v>563</v>
      </c>
      <c r="AVG61" s="54"/>
      <c r="AVH61" s="18"/>
      <c r="AVI61" s="54">
        <v>563</v>
      </c>
      <c r="AVJ61" s="54"/>
      <c r="AVK61" s="18"/>
      <c r="AVL61" s="54">
        <v>561</v>
      </c>
      <c r="AVM61" s="54"/>
      <c r="AVN61" s="18"/>
      <c r="AVO61" s="54">
        <v>565</v>
      </c>
      <c r="AVP61" s="54"/>
      <c r="AVQ61" s="18"/>
      <c r="AVR61" s="54">
        <v>571</v>
      </c>
      <c r="AVS61" s="54"/>
      <c r="AVT61" s="18"/>
      <c r="AVU61" s="54">
        <v>575</v>
      </c>
      <c r="AVV61" s="54"/>
      <c r="AVW61" s="17"/>
      <c r="AVX61" s="18"/>
      <c r="AVY61" s="54">
        <v>577</v>
      </c>
      <c r="AVZ61" s="54"/>
      <c r="AWA61" s="18"/>
      <c r="AWB61" s="54">
        <v>578</v>
      </c>
      <c r="AWC61" s="54"/>
      <c r="AWD61" s="18"/>
      <c r="AWE61" s="54">
        <v>578</v>
      </c>
      <c r="AWF61" s="54"/>
      <c r="AWG61" s="18"/>
      <c r="AWH61" s="54">
        <v>579</v>
      </c>
      <c r="AWI61" s="54"/>
      <c r="AWJ61" s="7"/>
      <c r="AWK61" s="7"/>
      <c r="AWL61" s="17"/>
      <c r="AWM61" s="7"/>
      <c r="AWN61" s="7"/>
      <c r="AWO61" s="7"/>
      <c r="AWP61" s="7"/>
      <c r="AWQ61" s="7"/>
      <c r="AWR61" s="7"/>
      <c r="AWS61" s="17"/>
      <c r="AWT61" s="7"/>
      <c r="AWU61" s="7"/>
      <c r="AWV61" s="7"/>
      <c r="AWW61" s="7"/>
      <c r="AWX61" s="7"/>
      <c r="AWY61" s="7"/>
      <c r="AWZ61" s="17"/>
      <c r="AXA61" s="7"/>
      <c r="AXB61" s="7"/>
      <c r="AXC61" s="7"/>
      <c r="AXD61" s="7"/>
      <c r="AXE61" s="7"/>
      <c r="AXF61" s="7"/>
      <c r="AXG61" s="17"/>
      <c r="AXH61" s="7"/>
      <c r="AXI61" s="7"/>
      <c r="AXJ61" s="7"/>
      <c r="AXK61" s="7"/>
      <c r="AXL61" s="7"/>
      <c r="AXM61" s="7"/>
      <c r="AXN61" s="17"/>
      <c r="AXO61" s="7"/>
      <c r="AXP61" s="7"/>
      <c r="AXQ61" s="7"/>
      <c r="AXR61" s="7"/>
      <c r="AXS61" s="7"/>
      <c r="AXT61" s="7"/>
      <c r="AXU61" s="17"/>
      <c r="AXV61" s="7"/>
      <c r="AXW61" s="7"/>
      <c r="AXX61" s="7"/>
      <c r="AXY61" s="7"/>
      <c r="AXZ61" s="7"/>
      <c r="AYA61" s="7"/>
      <c r="AYB61" s="17"/>
      <c r="AYC61" s="7"/>
      <c r="AYD61" s="7"/>
      <c r="AYE61" s="7"/>
      <c r="AYF61" s="7"/>
      <c r="AYG61" s="7"/>
      <c r="AYH61" s="7"/>
      <c r="AYI61" s="17"/>
      <c r="AYJ61" s="7"/>
      <c r="AYK61" s="7"/>
      <c r="AYL61" s="7"/>
      <c r="AYM61" s="7"/>
      <c r="AYN61" s="7"/>
      <c r="AYO61" s="7"/>
      <c r="AYP61" s="17"/>
      <c r="AYQ61" s="7"/>
      <c r="AYR61" s="7"/>
      <c r="AYS61" s="7"/>
      <c r="AYT61" s="7"/>
      <c r="AYU61" s="7"/>
      <c r="AYV61" s="7"/>
      <c r="AYW61" s="17"/>
      <c r="AYX61" s="7"/>
      <c r="AYY61" s="7"/>
      <c r="AYZ61" s="7"/>
      <c r="AZA61" s="7"/>
      <c r="AZB61" s="7"/>
      <c r="AZC61" s="7"/>
      <c r="AZD61" s="17"/>
      <c r="AZE61" s="7"/>
      <c r="AZF61" s="7"/>
      <c r="AZG61" s="7"/>
      <c r="AZH61" s="7"/>
      <c r="AZI61" s="7"/>
      <c r="AZJ61" s="7"/>
      <c r="AZK61" s="17"/>
      <c r="AZL61" s="7"/>
      <c r="AZM61" s="7"/>
      <c r="AZN61" s="7"/>
      <c r="AZO61" s="7"/>
      <c r="AZP61" s="7"/>
      <c r="AZQ61" s="7"/>
      <c r="AZR61" s="17"/>
      <c r="AZS61" s="7"/>
      <c r="AZT61" s="7"/>
      <c r="AZU61" s="7"/>
      <c r="AZV61" s="7"/>
      <c r="AZW61" s="7"/>
      <c r="AZX61" s="7"/>
      <c r="AZY61" s="17"/>
      <c r="AZZ61" s="7"/>
      <c r="BAA61" s="7"/>
      <c r="BAB61" s="7"/>
      <c r="BAC61" s="7"/>
      <c r="BAD61" s="7"/>
      <c r="BAE61" s="7"/>
      <c r="BAF61" s="17"/>
      <c r="BAG61" s="7"/>
      <c r="BAH61" s="7"/>
      <c r="BAI61" s="7"/>
      <c r="BAJ61" s="7"/>
      <c r="BAK61" s="7"/>
      <c r="BAL61" s="7"/>
      <c r="BAM61" s="17"/>
      <c r="BAN61" s="7"/>
      <c r="BAO61" s="7"/>
      <c r="BAP61" s="7"/>
      <c r="BAQ61" s="7"/>
      <c r="BAR61" s="7"/>
      <c r="BAS61" s="7"/>
      <c r="BAT61" s="17"/>
    </row>
    <row r="62" spans="1:1398">
      <c r="A62" t="s">
        <v>911</v>
      </c>
      <c r="B62" t="s">
        <v>913</v>
      </c>
      <c r="D62" s="10" t="s">
        <v>12</v>
      </c>
      <c r="E62" s="54"/>
      <c r="F62" s="18"/>
      <c r="G62" s="54">
        <v>160</v>
      </c>
      <c r="H62" s="54"/>
      <c r="I62" s="17"/>
      <c r="J62" s="18"/>
      <c r="K62" s="54">
        <v>160</v>
      </c>
      <c r="L62" s="54"/>
      <c r="M62" s="18"/>
      <c r="N62" s="54">
        <v>163</v>
      </c>
      <c r="O62" s="54"/>
      <c r="P62" s="18"/>
      <c r="Q62" s="54">
        <v>162</v>
      </c>
      <c r="R62" s="54"/>
      <c r="S62" s="18"/>
      <c r="T62" s="54">
        <v>174</v>
      </c>
      <c r="U62" s="54"/>
      <c r="V62" s="18"/>
      <c r="W62" s="54">
        <v>175</v>
      </c>
      <c r="X62" s="54"/>
      <c r="Y62" s="18"/>
      <c r="Z62" s="54">
        <v>178</v>
      </c>
      <c r="AA62" s="54"/>
      <c r="AB62" s="17"/>
      <c r="AC62" s="18"/>
      <c r="AD62" s="54">
        <v>165</v>
      </c>
      <c r="AE62" s="54"/>
      <c r="AF62" s="18"/>
      <c r="AG62" s="54">
        <v>162</v>
      </c>
      <c r="AH62" s="54"/>
      <c r="AI62" s="18"/>
      <c r="AJ62" s="54">
        <v>170</v>
      </c>
      <c r="AK62" s="54"/>
      <c r="AL62" s="18"/>
      <c r="AM62" s="54">
        <v>164</v>
      </c>
      <c r="AN62" s="54"/>
      <c r="AO62" s="18"/>
      <c r="AP62" s="54">
        <v>161</v>
      </c>
      <c r="AQ62" s="54"/>
      <c r="AR62" s="18"/>
      <c r="AS62" s="54">
        <v>165</v>
      </c>
      <c r="AT62" s="54"/>
      <c r="AU62" s="17"/>
      <c r="AV62" s="18"/>
      <c r="AW62" s="54">
        <v>170</v>
      </c>
      <c r="AX62" s="54"/>
      <c r="AY62" s="18"/>
      <c r="AZ62" s="54">
        <v>180</v>
      </c>
      <c r="BA62" s="54"/>
      <c r="BB62" s="18"/>
      <c r="BC62" s="54">
        <v>172</v>
      </c>
      <c r="BD62" s="54"/>
      <c r="BE62" s="18"/>
      <c r="BF62" s="54">
        <v>164</v>
      </c>
      <c r="BG62" s="54"/>
      <c r="BH62" s="18"/>
      <c r="BI62" s="54">
        <v>175</v>
      </c>
      <c r="BJ62" s="54"/>
      <c r="BK62" s="18"/>
      <c r="BL62" s="54">
        <v>173</v>
      </c>
      <c r="BM62" s="54"/>
      <c r="BN62" s="17"/>
      <c r="BO62" s="18"/>
      <c r="BP62" s="54">
        <v>175</v>
      </c>
      <c r="BQ62" s="54"/>
      <c r="BR62" s="18"/>
      <c r="BS62" s="54">
        <v>173</v>
      </c>
      <c r="BT62" s="54"/>
      <c r="BU62" s="18"/>
      <c r="BV62" s="54">
        <v>173</v>
      </c>
      <c r="BW62" s="54"/>
      <c r="BX62" s="18"/>
      <c r="BY62" s="54">
        <v>168</v>
      </c>
      <c r="BZ62" s="54"/>
      <c r="CA62" s="18"/>
      <c r="CB62" s="54">
        <v>163</v>
      </c>
      <c r="CC62" s="54"/>
      <c r="CD62" s="18"/>
      <c r="CE62" s="54">
        <v>159</v>
      </c>
      <c r="CF62" s="54"/>
      <c r="CG62" s="17"/>
      <c r="CH62" s="17"/>
      <c r="CI62" s="18"/>
      <c r="CJ62" s="54">
        <v>156</v>
      </c>
      <c r="CK62" s="54"/>
      <c r="CL62" s="17"/>
      <c r="CM62" s="18"/>
      <c r="CN62" s="54">
        <v>160</v>
      </c>
      <c r="CO62" s="54"/>
      <c r="CP62" s="18"/>
      <c r="CQ62" s="54">
        <v>161</v>
      </c>
      <c r="CR62" s="54"/>
      <c r="CS62" s="18"/>
      <c r="CT62" s="54">
        <v>161</v>
      </c>
      <c r="CU62" s="54"/>
      <c r="CV62" s="17"/>
      <c r="CW62" s="18"/>
      <c r="CX62" s="54">
        <v>162</v>
      </c>
      <c r="CY62" s="54"/>
      <c r="CZ62" s="18"/>
      <c r="DA62" s="54">
        <v>167</v>
      </c>
      <c r="DB62" s="54"/>
      <c r="DC62" s="18"/>
      <c r="DD62" s="54">
        <v>165</v>
      </c>
      <c r="DE62" s="54"/>
      <c r="DF62" s="18"/>
      <c r="DG62" s="54">
        <v>163</v>
      </c>
      <c r="DH62" s="54"/>
      <c r="DI62" s="18"/>
      <c r="DJ62" s="54">
        <v>163</v>
      </c>
      <c r="DK62" s="54"/>
      <c r="DL62" s="17"/>
      <c r="DM62" s="17"/>
      <c r="DN62" s="18"/>
      <c r="DO62" s="54">
        <v>162</v>
      </c>
      <c r="DP62" s="54"/>
      <c r="DQ62" s="18"/>
      <c r="DR62" s="54">
        <v>164</v>
      </c>
      <c r="DS62" s="54"/>
      <c r="DT62" s="18"/>
      <c r="DU62" s="54">
        <v>162</v>
      </c>
      <c r="DV62" s="54"/>
      <c r="DW62" s="18"/>
      <c r="DX62" s="54">
        <v>162</v>
      </c>
      <c r="DY62" s="54"/>
      <c r="DZ62" s="18"/>
      <c r="EA62" s="54">
        <v>162</v>
      </c>
      <c r="EB62" s="54"/>
      <c r="EC62" s="18"/>
      <c r="ED62" s="54">
        <v>163</v>
      </c>
      <c r="EE62" s="54"/>
      <c r="EF62" s="17"/>
      <c r="EG62" s="18"/>
      <c r="EH62" s="54">
        <v>158</v>
      </c>
      <c r="EI62" s="54"/>
      <c r="EJ62" s="18"/>
      <c r="EK62" s="54">
        <v>163</v>
      </c>
      <c r="EL62" s="54"/>
      <c r="EM62" s="18"/>
      <c r="EN62" s="54">
        <v>164</v>
      </c>
      <c r="EO62" s="54"/>
      <c r="EP62" s="18"/>
      <c r="EQ62" s="54">
        <v>165</v>
      </c>
      <c r="ER62" s="54"/>
      <c r="ES62" s="18"/>
      <c r="ET62" s="54">
        <v>165</v>
      </c>
      <c r="EU62" s="54"/>
      <c r="EV62" s="18"/>
      <c r="EW62" s="54">
        <v>165</v>
      </c>
      <c r="EX62" s="54"/>
      <c r="EY62" s="18"/>
      <c r="EZ62" s="54">
        <v>166</v>
      </c>
      <c r="FA62" s="54"/>
      <c r="FB62" s="18"/>
      <c r="FC62" s="54">
        <v>161</v>
      </c>
      <c r="FD62" s="54"/>
      <c r="FE62" s="18"/>
      <c r="FF62" s="54">
        <v>165</v>
      </c>
      <c r="FG62" s="54"/>
      <c r="FH62" s="18"/>
      <c r="FI62" s="54">
        <v>152</v>
      </c>
      <c r="FJ62" s="54"/>
      <c r="FK62" s="17"/>
      <c r="FL62" s="17"/>
      <c r="FM62" s="17"/>
      <c r="FN62" s="17"/>
      <c r="FO62" s="18"/>
      <c r="FP62" s="54">
        <v>148</v>
      </c>
      <c r="FQ62" s="54"/>
      <c r="FR62" s="18"/>
      <c r="FS62" s="54">
        <v>136</v>
      </c>
      <c r="FT62" s="54"/>
      <c r="FU62" s="18"/>
      <c r="FV62" s="54">
        <v>0</v>
      </c>
      <c r="FW62" s="54"/>
      <c r="FX62" s="17"/>
      <c r="FY62" s="18"/>
      <c r="FZ62" s="54">
        <v>0</v>
      </c>
      <c r="GA62" s="54"/>
      <c r="GB62" s="18"/>
      <c r="GC62" s="54">
        <v>0</v>
      </c>
      <c r="GD62" s="54"/>
      <c r="GE62" s="17"/>
      <c r="GF62" s="18"/>
      <c r="GG62" s="54">
        <v>0</v>
      </c>
      <c r="GH62" s="54"/>
      <c r="GI62" s="18"/>
      <c r="GJ62" s="54">
        <v>0</v>
      </c>
      <c r="GK62" s="54"/>
      <c r="GL62" s="18"/>
      <c r="GM62" s="54">
        <v>0</v>
      </c>
      <c r="GN62" s="54"/>
      <c r="GO62" s="18"/>
      <c r="GP62" s="54">
        <v>0</v>
      </c>
      <c r="GQ62" s="54"/>
      <c r="GR62" s="18"/>
      <c r="GS62" s="54">
        <v>0</v>
      </c>
      <c r="GT62" s="54"/>
      <c r="GU62" s="18"/>
      <c r="GV62" s="54">
        <v>0</v>
      </c>
      <c r="GW62" s="54"/>
      <c r="GX62" s="17"/>
      <c r="GY62" s="18"/>
      <c r="GZ62" s="54">
        <v>0</v>
      </c>
      <c r="HA62" s="54"/>
      <c r="HB62" s="18"/>
      <c r="HC62" s="54">
        <v>0</v>
      </c>
      <c r="HD62" s="54"/>
      <c r="HE62" s="18"/>
      <c r="HF62" s="54">
        <v>0</v>
      </c>
      <c r="HG62" s="54"/>
      <c r="HH62" s="18"/>
      <c r="HI62" s="54">
        <v>0</v>
      </c>
      <c r="HJ62" s="54"/>
      <c r="HK62" s="18"/>
      <c r="HL62" s="54">
        <v>0</v>
      </c>
      <c r="HM62" s="54"/>
      <c r="HN62" s="18"/>
      <c r="HO62" s="54">
        <v>0</v>
      </c>
      <c r="HP62" s="54"/>
      <c r="HQ62" s="17"/>
      <c r="HR62" s="18"/>
      <c r="HS62" s="54">
        <v>12</v>
      </c>
      <c r="HT62" s="54"/>
      <c r="HU62" s="18"/>
      <c r="HV62" s="54">
        <v>28</v>
      </c>
      <c r="HW62" s="54"/>
      <c r="HX62" s="18"/>
      <c r="HY62" s="54">
        <v>31</v>
      </c>
      <c r="HZ62" s="54"/>
      <c r="IA62" s="18"/>
      <c r="IB62" s="54">
        <v>29</v>
      </c>
      <c r="IC62" s="54"/>
      <c r="ID62" s="18"/>
      <c r="IE62" s="54">
        <v>37</v>
      </c>
      <c r="IF62" s="54"/>
      <c r="IG62" s="18"/>
      <c r="IH62" s="54">
        <v>40</v>
      </c>
      <c r="II62" s="54"/>
      <c r="IJ62" s="17"/>
      <c r="IK62" s="18"/>
      <c r="IL62" s="54">
        <v>41</v>
      </c>
      <c r="IM62" s="54"/>
      <c r="IN62" s="18"/>
      <c r="IO62" s="54">
        <v>40</v>
      </c>
      <c r="IP62" s="54"/>
      <c r="IQ62" s="18"/>
      <c r="IR62" s="54">
        <v>43</v>
      </c>
      <c r="IS62" s="54"/>
      <c r="IT62" s="18"/>
      <c r="IU62" s="54">
        <v>46</v>
      </c>
      <c r="IV62" s="54"/>
      <c r="IW62" s="18"/>
      <c r="IX62" s="54">
        <v>47</v>
      </c>
      <c r="IY62" s="54"/>
      <c r="IZ62" s="18"/>
      <c r="JA62" s="54">
        <v>49</v>
      </c>
      <c r="JB62" s="54"/>
      <c r="JC62" s="17"/>
      <c r="JD62" s="18"/>
      <c r="JE62" s="54">
        <v>53</v>
      </c>
      <c r="JF62" s="54"/>
      <c r="JG62" s="18"/>
      <c r="JH62" s="54">
        <v>57</v>
      </c>
      <c r="JI62" s="54"/>
      <c r="JJ62" s="18"/>
      <c r="JK62" s="54">
        <v>61</v>
      </c>
      <c r="JL62" s="54"/>
      <c r="JM62" s="18"/>
      <c r="JN62" s="54">
        <v>63</v>
      </c>
      <c r="JO62" s="54"/>
      <c r="JP62" s="18"/>
      <c r="JQ62" s="54">
        <v>66</v>
      </c>
      <c r="JR62" s="54"/>
      <c r="JS62" s="18"/>
      <c r="JT62" s="54">
        <v>66</v>
      </c>
      <c r="JU62" s="54"/>
      <c r="JV62" s="17"/>
      <c r="JW62" s="18"/>
      <c r="JX62" s="54">
        <v>71</v>
      </c>
      <c r="JY62" s="54"/>
      <c r="JZ62" s="18"/>
      <c r="KA62" s="54">
        <v>69</v>
      </c>
      <c r="KB62" s="54"/>
      <c r="KC62" s="18"/>
      <c r="KD62" s="54">
        <v>78</v>
      </c>
      <c r="KE62" s="54"/>
      <c r="KF62" s="18"/>
      <c r="KG62" s="54">
        <v>84</v>
      </c>
      <c r="KH62" s="54"/>
      <c r="KI62" s="18"/>
      <c r="KJ62" s="54">
        <v>83</v>
      </c>
      <c r="KK62" s="54"/>
      <c r="KL62" s="18"/>
      <c r="KM62" s="54">
        <v>83</v>
      </c>
      <c r="KN62" s="54"/>
      <c r="KO62" s="17"/>
      <c r="KP62" s="18"/>
      <c r="KQ62" s="54">
        <v>82</v>
      </c>
      <c r="KR62" s="54"/>
      <c r="KS62" s="18"/>
      <c r="KT62" s="54">
        <v>82</v>
      </c>
      <c r="KU62" s="54"/>
      <c r="KV62" s="18"/>
      <c r="KW62" s="54">
        <v>87</v>
      </c>
      <c r="KX62" s="54"/>
      <c r="KY62" s="18"/>
      <c r="KZ62" s="54">
        <v>89</v>
      </c>
      <c r="LA62" s="54"/>
      <c r="LB62" s="18"/>
      <c r="LC62" s="54">
        <v>92</v>
      </c>
      <c r="LD62" s="54"/>
      <c r="LE62" s="18"/>
      <c r="LF62" s="54">
        <v>90</v>
      </c>
      <c r="LG62" s="54"/>
      <c r="LH62" s="18"/>
      <c r="LI62" s="54">
        <v>90</v>
      </c>
      <c r="LJ62" s="54"/>
      <c r="LK62" s="18"/>
      <c r="LL62" s="54">
        <v>84</v>
      </c>
      <c r="LM62" s="54"/>
      <c r="LN62" s="17"/>
      <c r="LO62" s="17"/>
      <c r="LP62" s="17"/>
      <c r="LQ62" s="17"/>
      <c r="LR62" s="17"/>
      <c r="LS62" s="17"/>
      <c r="LT62" s="18"/>
      <c r="LU62" s="54">
        <v>88</v>
      </c>
      <c r="LV62" s="54"/>
      <c r="LW62" s="18"/>
      <c r="LX62" s="54">
        <v>83</v>
      </c>
      <c r="LY62" s="54"/>
      <c r="LZ62" s="18"/>
      <c r="MA62" s="54">
        <v>75</v>
      </c>
      <c r="MB62" s="54"/>
      <c r="MC62" s="18"/>
      <c r="MD62" s="54">
        <v>78</v>
      </c>
      <c r="ME62" s="54"/>
      <c r="MF62" s="18"/>
      <c r="MG62" s="54">
        <v>79</v>
      </c>
      <c r="MH62" s="54"/>
      <c r="MI62" s="18"/>
      <c r="MJ62" s="54">
        <v>77</v>
      </c>
      <c r="MK62" s="54"/>
      <c r="ML62" s="17"/>
      <c r="MM62" s="18"/>
      <c r="MN62" s="54">
        <v>79</v>
      </c>
      <c r="MO62" s="54"/>
      <c r="MP62" s="18"/>
      <c r="MQ62" s="54">
        <v>82</v>
      </c>
      <c r="MR62" s="54"/>
      <c r="MS62" s="18"/>
      <c r="MT62" s="54">
        <v>82</v>
      </c>
      <c r="MU62" s="54"/>
      <c r="MV62" s="18"/>
      <c r="MW62" s="54"/>
      <c r="MX62" s="54"/>
      <c r="MY62" s="18"/>
      <c r="MZ62" s="54">
        <v>84</v>
      </c>
      <c r="NA62" s="54"/>
      <c r="NB62" s="18"/>
      <c r="NC62" s="54">
        <v>84</v>
      </c>
      <c r="ND62" s="54"/>
      <c r="NE62" s="17"/>
      <c r="NF62" s="18"/>
      <c r="NG62" s="54">
        <v>81</v>
      </c>
      <c r="NH62" s="54"/>
      <c r="NI62" s="18"/>
      <c r="NJ62" s="54">
        <v>83</v>
      </c>
      <c r="NK62" s="54"/>
      <c r="NL62" s="18"/>
      <c r="NM62" s="54">
        <v>83</v>
      </c>
      <c r="NN62" s="54"/>
      <c r="NO62" s="18"/>
      <c r="NP62" s="54">
        <v>86</v>
      </c>
      <c r="NQ62" s="54"/>
      <c r="NR62" s="18"/>
      <c r="NS62" s="54">
        <v>85</v>
      </c>
      <c r="NT62" s="54"/>
      <c r="NU62" s="18"/>
      <c r="NV62" s="54">
        <v>88</v>
      </c>
      <c r="NW62" s="54"/>
      <c r="NX62" s="17"/>
      <c r="NY62" s="18"/>
      <c r="NZ62" s="54">
        <v>88</v>
      </c>
      <c r="OA62" s="54"/>
      <c r="OB62" s="18"/>
      <c r="OC62" s="54">
        <v>88</v>
      </c>
      <c r="OD62" s="54"/>
      <c r="OE62" s="18"/>
      <c r="OF62" s="54">
        <v>88</v>
      </c>
      <c r="OG62" s="54"/>
      <c r="OH62" s="18"/>
      <c r="OI62" s="54">
        <v>88</v>
      </c>
      <c r="OJ62" s="54"/>
      <c r="OK62" s="18"/>
      <c r="OL62" s="54">
        <v>89</v>
      </c>
      <c r="OM62" s="54"/>
      <c r="ON62" s="18"/>
      <c r="OO62" s="54">
        <v>88</v>
      </c>
      <c r="OP62" s="54"/>
      <c r="OQ62" s="17"/>
      <c r="OR62" s="18"/>
      <c r="OS62" s="54">
        <v>81</v>
      </c>
      <c r="OT62" s="54"/>
      <c r="OU62" s="18"/>
      <c r="OV62" s="54">
        <v>81</v>
      </c>
      <c r="OW62" s="54"/>
      <c r="OX62" s="18"/>
      <c r="OY62" s="54">
        <v>82</v>
      </c>
      <c r="OZ62" s="54"/>
      <c r="PA62" s="18"/>
      <c r="PB62" s="54">
        <v>82</v>
      </c>
      <c r="PC62" s="54"/>
      <c r="PD62" s="18"/>
      <c r="PE62" s="54">
        <v>85</v>
      </c>
      <c r="PF62" s="54"/>
      <c r="PG62" s="18"/>
      <c r="PH62" s="54">
        <v>85</v>
      </c>
      <c r="PI62" s="54"/>
      <c r="PJ62" s="17"/>
      <c r="PK62" s="18"/>
      <c r="PL62" s="54">
        <v>79</v>
      </c>
      <c r="PM62" s="54"/>
      <c r="PN62" s="18"/>
      <c r="PO62" s="54">
        <v>79</v>
      </c>
      <c r="PP62" s="54"/>
      <c r="PQ62" s="18"/>
      <c r="PR62" s="54">
        <v>81</v>
      </c>
      <c r="PS62" s="54"/>
      <c r="PT62" s="18"/>
      <c r="PU62" s="54">
        <v>81</v>
      </c>
      <c r="PV62" s="54"/>
      <c r="PW62" s="18"/>
      <c r="PX62" s="54">
        <v>80</v>
      </c>
      <c r="PY62" s="54"/>
      <c r="PZ62" s="18"/>
      <c r="QA62" s="54">
        <v>75</v>
      </c>
      <c r="QB62" s="54"/>
      <c r="QC62" s="17"/>
      <c r="QD62" s="18"/>
      <c r="QE62" s="54">
        <v>72</v>
      </c>
      <c r="QF62" s="54"/>
      <c r="QG62" s="18"/>
      <c r="QH62" s="54">
        <v>73</v>
      </c>
      <c r="QI62" s="54"/>
      <c r="QJ62" s="18"/>
      <c r="QK62" s="54">
        <v>72</v>
      </c>
      <c r="QL62" s="54"/>
      <c r="QM62" s="18"/>
      <c r="QN62" s="54">
        <v>73</v>
      </c>
      <c r="QO62" s="54"/>
      <c r="QP62" s="18"/>
      <c r="QQ62" s="54">
        <v>65</v>
      </c>
      <c r="QR62" s="54"/>
      <c r="QS62" s="18"/>
      <c r="QT62" s="54">
        <v>61</v>
      </c>
      <c r="QU62" s="54"/>
      <c r="QV62" s="17"/>
      <c r="QW62" s="18"/>
      <c r="QX62" s="54">
        <v>57</v>
      </c>
      <c r="QY62" s="54"/>
      <c r="QZ62" s="18"/>
      <c r="RA62" s="54">
        <v>64</v>
      </c>
      <c r="RB62" s="54"/>
      <c r="RC62" s="17"/>
      <c r="RD62" s="18"/>
      <c r="RE62" s="54">
        <v>64</v>
      </c>
      <c r="RF62" s="54"/>
      <c r="RG62" s="18"/>
      <c r="RH62" s="54">
        <v>64</v>
      </c>
      <c r="RI62" s="54"/>
      <c r="RJ62" s="18"/>
      <c r="RK62" s="54">
        <v>64</v>
      </c>
      <c r="RL62" s="54"/>
      <c r="RM62" s="17"/>
      <c r="RN62" s="18"/>
      <c r="RO62" s="54">
        <v>61</v>
      </c>
      <c r="RP62" s="54"/>
      <c r="RQ62" s="18"/>
      <c r="RR62" s="54">
        <v>59</v>
      </c>
      <c r="RS62" s="54"/>
      <c r="RT62" s="18"/>
      <c r="RU62" s="54">
        <v>59</v>
      </c>
      <c r="RV62" s="54"/>
      <c r="RW62" s="18"/>
      <c r="RX62" s="54">
        <v>59</v>
      </c>
      <c r="RY62" s="54"/>
      <c r="RZ62" s="18"/>
      <c r="SA62" s="54">
        <v>59</v>
      </c>
      <c r="SB62" s="54"/>
      <c r="SC62" s="18"/>
      <c r="SD62" s="54">
        <v>62</v>
      </c>
      <c r="SE62" s="54"/>
      <c r="SF62" s="18"/>
      <c r="SG62" s="54">
        <v>63</v>
      </c>
      <c r="SH62" s="54"/>
      <c r="SI62" s="18"/>
      <c r="SJ62" s="54">
        <v>63</v>
      </c>
      <c r="SK62" s="54"/>
      <c r="SL62" s="18"/>
      <c r="SM62" s="54">
        <v>62</v>
      </c>
      <c r="SN62" s="54"/>
      <c r="SO62" s="18"/>
      <c r="SP62" s="54">
        <v>59</v>
      </c>
      <c r="SQ62" s="54"/>
      <c r="SR62" s="17"/>
      <c r="SS62" s="17"/>
      <c r="ST62" s="18"/>
      <c r="SU62" s="54"/>
      <c r="SV62" s="54"/>
      <c r="SW62" s="18"/>
      <c r="SX62" s="54"/>
      <c r="SY62" s="54"/>
      <c r="SZ62" s="18"/>
      <c r="TA62" s="54"/>
      <c r="TB62" s="54"/>
      <c r="TC62" s="18"/>
      <c r="TD62" s="54"/>
      <c r="TE62" s="54"/>
      <c r="TF62" s="18"/>
      <c r="TG62" s="54"/>
      <c r="TH62" s="54"/>
      <c r="TI62" s="18"/>
      <c r="TJ62" s="54">
        <v>15</v>
      </c>
      <c r="TK62" s="54"/>
      <c r="TL62" s="18"/>
      <c r="TM62" s="54">
        <v>16</v>
      </c>
      <c r="TN62" s="54"/>
      <c r="TO62" s="18"/>
      <c r="TP62" s="54">
        <v>16</v>
      </c>
      <c r="TQ62" s="54"/>
      <c r="TR62" s="17"/>
      <c r="TS62" s="18"/>
      <c r="TT62" s="54">
        <v>16</v>
      </c>
      <c r="TU62" s="54"/>
      <c r="TV62" s="18"/>
      <c r="TW62" s="54">
        <v>22</v>
      </c>
      <c r="TX62" s="54"/>
      <c r="TY62" s="18"/>
      <c r="TZ62" s="54">
        <v>23</v>
      </c>
      <c r="UA62" s="54"/>
      <c r="UB62" s="18"/>
      <c r="UC62" s="54">
        <v>28</v>
      </c>
      <c r="UD62" s="54"/>
      <c r="UE62" s="18"/>
      <c r="UF62" s="54">
        <v>29</v>
      </c>
      <c r="UG62" s="54"/>
      <c r="UH62" s="18"/>
      <c r="UI62" s="54">
        <v>29</v>
      </c>
      <c r="UJ62" s="54"/>
      <c r="UK62" s="17"/>
      <c r="UL62" s="17"/>
      <c r="UM62" s="18"/>
      <c r="UN62" s="54">
        <v>30</v>
      </c>
      <c r="UO62" s="54"/>
      <c r="UP62" s="18"/>
      <c r="UQ62" s="54">
        <v>34</v>
      </c>
      <c r="UR62" s="54"/>
      <c r="US62" s="18"/>
      <c r="UT62" s="54">
        <v>37</v>
      </c>
      <c r="UU62" s="54"/>
      <c r="UV62" s="18"/>
      <c r="UW62" s="54">
        <v>37</v>
      </c>
      <c r="UX62" s="54"/>
      <c r="UY62" s="18"/>
      <c r="UZ62" s="54">
        <v>36</v>
      </c>
      <c r="VA62" s="54"/>
      <c r="VB62" s="17"/>
      <c r="VC62" s="18"/>
      <c r="VD62" s="54">
        <v>37</v>
      </c>
      <c r="VE62" s="54"/>
      <c r="VF62" s="18"/>
      <c r="VG62" s="54">
        <v>37</v>
      </c>
      <c r="VH62" s="54"/>
      <c r="VI62" s="18"/>
      <c r="VJ62" s="54">
        <v>39</v>
      </c>
      <c r="VK62" s="54"/>
      <c r="VL62" s="18"/>
      <c r="VM62" s="54">
        <v>40</v>
      </c>
      <c r="VN62" s="54"/>
      <c r="VO62" s="18"/>
      <c r="VP62" s="54">
        <v>44</v>
      </c>
      <c r="VQ62" s="54"/>
      <c r="VR62" s="18"/>
      <c r="VS62" s="54">
        <v>44</v>
      </c>
      <c r="VT62" s="54"/>
      <c r="VU62" s="17"/>
      <c r="VV62" s="17"/>
      <c r="VW62" s="18"/>
      <c r="VX62" s="54">
        <v>43</v>
      </c>
      <c r="VY62" s="54"/>
      <c r="VZ62" s="18"/>
      <c r="WA62" s="54">
        <v>40</v>
      </c>
      <c r="WB62" s="54"/>
      <c r="WC62" s="18"/>
      <c r="WD62" s="54">
        <v>32</v>
      </c>
      <c r="WE62" s="54"/>
      <c r="WF62" s="18"/>
      <c r="WG62" s="54">
        <v>18</v>
      </c>
      <c r="WH62" s="54"/>
      <c r="WI62" s="18"/>
      <c r="WJ62" s="54">
        <v>10</v>
      </c>
      <c r="WK62" s="54"/>
      <c r="WL62" s="18"/>
      <c r="WM62" s="54">
        <v>12</v>
      </c>
      <c r="WN62" s="54"/>
      <c r="WO62" s="18"/>
      <c r="WP62" s="54">
        <v>11</v>
      </c>
      <c r="WQ62" s="54"/>
      <c r="WR62" s="18"/>
      <c r="WS62" s="54">
        <v>10</v>
      </c>
      <c r="WT62" s="54"/>
      <c r="WU62" s="18"/>
      <c r="WV62" s="54">
        <v>10</v>
      </c>
      <c r="WW62" s="54"/>
      <c r="WX62" s="18"/>
      <c r="WY62" s="54">
        <v>9</v>
      </c>
      <c r="WZ62" s="54"/>
      <c r="XA62" s="18"/>
      <c r="XB62" s="54">
        <v>11</v>
      </c>
      <c r="XC62" s="54"/>
      <c r="XD62" s="18"/>
      <c r="XE62" s="54">
        <v>11</v>
      </c>
      <c r="XF62" s="54"/>
      <c r="XG62" s="17"/>
      <c r="XH62" s="18"/>
      <c r="XI62" s="54">
        <v>11</v>
      </c>
      <c r="XJ62" s="54"/>
      <c r="XK62" s="18"/>
      <c r="XL62" s="54">
        <v>11</v>
      </c>
      <c r="XM62" s="54"/>
      <c r="XN62" s="18"/>
      <c r="XO62" s="54">
        <v>0</v>
      </c>
      <c r="XP62" s="54"/>
      <c r="XQ62" s="18"/>
      <c r="XR62" s="54">
        <v>0</v>
      </c>
      <c r="XS62" s="54"/>
      <c r="XT62" s="18"/>
      <c r="XU62" s="54">
        <v>0</v>
      </c>
      <c r="XV62" s="54"/>
      <c r="XW62" s="18"/>
      <c r="XX62" s="54">
        <v>0</v>
      </c>
      <c r="XY62" s="54"/>
      <c r="XZ62" s="18"/>
      <c r="YA62" s="54">
        <v>0</v>
      </c>
      <c r="YB62" s="54"/>
      <c r="YC62" s="18"/>
      <c r="YD62" s="54">
        <v>0</v>
      </c>
      <c r="YE62" s="54"/>
      <c r="YF62" s="18"/>
      <c r="YG62" s="54">
        <v>0</v>
      </c>
      <c r="YH62" s="54"/>
      <c r="YI62" s="18"/>
      <c r="YJ62" s="54">
        <v>0</v>
      </c>
      <c r="YK62" s="54"/>
      <c r="YL62" s="18"/>
      <c r="YM62" s="54">
        <v>0</v>
      </c>
      <c r="YN62" s="54"/>
      <c r="YO62" s="18"/>
      <c r="YP62" s="54">
        <v>0</v>
      </c>
      <c r="YQ62" s="54"/>
      <c r="YR62" s="18"/>
      <c r="YS62" s="54">
        <v>0</v>
      </c>
      <c r="YT62" s="54"/>
      <c r="YU62" s="17"/>
      <c r="YV62" s="18"/>
      <c r="YW62" s="54">
        <v>0</v>
      </c>
      <c r="YX62" s="54"/>
      <c r="YY62" s="18"/>
      <c r="YZ62" s="54">
        <v>0</v>
      </c>
      <c r="ZA62" s="54"/>
      <c r="ZB62" s="18"/>
      <c r="ZC62" s="54">
        <v>0</v>
      </c>
      <c r="ZD62" s="54"/>
      <c r="ZE62" s="18"/>
      <c r="ZF62" s="54">
        <v>0</v>
      </c>
      <c r="ZG62" s="54"/>
      <c r="ZH62" s="18"/>
      <c r="ZI62" s="54">
        <v>0</v>
      </c>
      <c r="ZJ62" s="54"/>
      <c r="ZK62" s="18"/>
      <c r="ZL62" s="54">
        <v>0</v>
      </c>
      <c r="ZM62" s="54"/>
      <c r="ZN62" s="18"/>
      <c r="ZO62" s="54">
        <v>0</v>
      </c>
      <c r="ZP62" s="54"/>
      <c r="ZQ62" s="18"/>
      <c r="ZR62" s="54">
        <v>0</v>
      </c>
      <c r="ZS62" s="54"/>
      <c r="ZT62" s="18"/>
      <c r="ZU62" s="54">
        <v>0</v>
      </c>
      <c r="ZV62" s="54"/>
      <c r="ZW62" s="18"/>
      <c r="ZX62" s="54">
        <v>0</v>
      </c>
      <c r="ZY62" s="54"/>
      <c r="ZZ62" s="18"/>
      <c r="AAA62" s="54">
        <v>0</v>
      </c>
      <c r="AAB62" s="54"/>
      <c r="AAC62" s="18"/>
      <c r="AAD62" s="54">
        <v>0</v>
      </c>
      <c r="AAE62" s="54"/>
      <c r="AAF62" s="18"/>
      <c r="AAG62" s="54">
        <v>0</v>
      </c>
      <c r="AAH62" s="54"/>
      <c r="AAI62" s="17"/>
      <c r="AAJ62" s="18"/>
      <c r="AAK62" s="54">
        <v>0</v>
      </c>
      <c r="AAL62" s="54"/>
      <c r="AAM62" s="18"/>
      <c r="AAN62" s="54">
        <v>0</v>
      </c>
      <c r="AAO62" s="54"/>
      <c r="AAP62" s="18"/>
      <c r="AAQ62" s="54">
        <v>0</v>
      </c>
      <c r="AAR62" s="54"/>
      <c r="AAS62" s="18"/>
      <c r="AAT62" s="54">
        <v>0</v>
      </c>
      <c r="AAU62" s="54"/>
      <c r="AAV62" s="18"/>
      <c r="AAW62" s="54">
        <v>0</v>
      </c>
      <c r="AAX62" s="54"/>
      <c r="AAY62" s="18"/>
      <c r="AAZ62" s="54">
        <v>0</v>
      </c>
      <c r="ABA62" s="54"/>
      <c r="ABB62" s="17"/>
      <c r="ABC62" s="18"/>
      <c r="ABD62" s="54">
        <v>0</v>
      </c>
      <c r="ABE62" s="54"/>
      <c r="ABF62" s="18"/>
      <c r="ABG62" s="54">
        <v>0</v>
      </c>
      <c r="ABH62" s="54"/>
      <c r="ABI62" s="18"/>
      <c r="ABJ62" s="54">
        <v>0</v>
      </c>
      <c r="ABK62" s="54"/>
      <c r="ABL62" s="18"/>
      <c r="ABM62" s="54">
        <v>0</v>
      </c>
      <c r="ABN62" s="54"/>
      <c r="ABO62" s="18"/>
      <c r="ABP62" s="54">
        <v>0</v>
      </c>
      <c r="ABQ62" s="54"/>
      <c r="ABR62" s="18"/>
      <c r="ABS62" s="54">
        <v>0</v>
      </c>
      <c r="ABT62" s="54"/>
      <c r="ABU62" s="17"/>
      <c r="ABV62" s="18"/>
      <c r="ABW62" s="54">
        <v>0</v>
      </c>
      <c r="ABX62" s="54"/>
      <c r="ABY62" s="18"/>
      <c r="ABZ62" s="54">
        <v>0</v>
      </c>
      <c r="ACA62" s="54"/>
      <c r="ACB62" s="18"/>
      <c r="ACC62" s="54">
        <v>0</v>
      </c>
      <c r="ACD62" s="54"/>
      <c r="ACE62" s="18"/>
      <c r="ACF62" s="54">
        <v>0</v>
      </c>
      <c r="ACG62" s="54"/>
      <c r="ACH62" s="18"/>
      <c r="ACI62" s="54">
        <v>0</v>
      </c>
      <c r="ACJ62" s="54"/>
      <c r="ACK62" s="18"/>
      <c r="ACL62" s="54">
        <v>0</v>
      </c>
      <c r="ACM62" s="54"/>
      <c r="ACN62" s="17"/>
      <c r="ACO62" s="18"/>
      <c r="ACP62" s="54">
        <v>0</v>
      </c>
      <c r="ACQ62" s="54"/>
      <c r="ACR62" s="18"/>
      <c r="ACS62" s="54">
        <v>0</v>
      </c>
      <c r="ACT62" s="54"/>
      <c r="ACU62" s="18"/>
      <c r="ACV62" s="54">
        <v>0</v>
      </c>
      <c r="ACW62" s="54"/>
      <c r="ACX62" s="18"/>
      <c r="ACY62" s="54">
        <v>0</v>
      </c>
      <c r="ACZ62" s="54"/>
      <c r="ADA62" s="18"/>
      <c r="ADB62" s="54">
        <v>0</v>
      </c>
      <c r="ADC62" s="54"/>
      <c r="ADD62" s="18"/>
      <c r="ADE62" s="54">
        <v>0</v>
      </c>
      <c r="ADF62" s="54"/>
      <c r="ADG62" s="17"/>
      <c r="ADH62" s="18"/>
      <c r="ADI62" s="54">
        <v>0</v>
      </c>
      <c r="ADJ62" s="54"/>
      <c r="ADK62" s="18"/>
      <c r="ADL62" s="54">
        <v>0</v>
      </c>
      <c r="ADM62" s="54"/>
      <c r="ADN62" s="18"/>
      <c r="ADO62" s="54">
        <v>0</v>
      </c>
      <c r="ADP62" s="54"/>
      <c r="ADQ62" s="18"/>
      <c r="ADR62" s="54">
        <v>0</v>
      </c>
      <c r="ADS62" s="54"/>
      <c r="ADT62" s="18"/>
      <c r="ADU62" s="54">
        <v>0</v>
      </c>
      <c r="ADV62" s="54"/>
      <c r="ADW62" s="17"/>
      <c r="ADX62" s="17"/>
      <c r="ADY62" s="17"/>
      <c r="ADZ62" s="18"/>
      <c r="AEA62" s="54">
        <v>0</v>
      </c>
      <c r="AEB62" s="54"/>
      <c r="AEC62" s="18"/>
      <c r="AED62" s="54">
        <v>0</v>
      </c>
      <c r="AEE62" s="54"/>
      <c r="AEF62" s="18"/>
      <c r="AEG62" s="54">
        <v>0</v>
      </c>
      <c r="AEH62" s="54"/>
      <c r="AEI62" s="18"/>
      <c r="AEJ62" s="17">
        <v>0</v>
      </c>
      <c r="AEK62" s="54"/>
      <c r="AEL62" s="18"/>
      <c r="AEM62" s="54">
        <v>0</v>
      </c>
      <c r="AEN62" s="54"/>
      <c r="AEO62" s="17"/>
      <c r="AEP62" s="18"/>
      <c r="AEQ62" s="54">
        <v>0</v>
      </c>
      <c r="AER62" s="54"/>
      <c r="AES62" s="18"/>
      <c r="AET62" s="54">
        <v>0</v>
      </c>
      <c r="AEU62" s="54"/>
      <c r="AEV62" s="18"/>
      <c r="AEW62" s="54">
        <v>0</v>
      </c>
      <c r="AEX62" s="54"/>
      <c r="AEY62" s="18"/>
      <c r="AEZ62" s="54">
        <v>0</v>
      </c>
      <c r="AFA62" s="54"/>
      <c r="AFB62" s="18"/>
      <c r="AFC62" s="54">
        <v>0</v>
      </c>
      <c r="AFD62" s="54"/>
      <c r="AFE62" s="18"/>
      <c r="AFF62" s="54">
        <v>0</v>
      </c>
      <c r="AFG62" s="54"/>
      <c r="AFH62" s="17"/>
      <c r="AFI62" s="18"/>
      <c r="AFJ62" s="54">
        <v>0</v>
      </c>
      <c r="AFK62" s="54"/>
      <c r="AFL62" s="18"/>
      <c r="AFM62" s="54">
        <v>0</v>
      </c>
      <c r="AFN62" s="54"/>
      <c r="AFO62" s="18"/>
      <c r="AFP62" s="54">
        <v>0</v>
      </c>
      <c r="AFQ62" s="54"/>
      <c r="AFR62" s="18"/>
      <c r="AFS62" s="54">
        <v>10</v>
      </c>
      <c r="AFT62" s="54"/>
      <c r="AFU62" s="18"/>
      <c r="AFV62" s="54">
        <v>12</v>
      </c>
      <c r="AFW62" s="54"/>
      <c r="AFX62" s="18"/>
      <c r="AFY62" s="54">
        <v>12</v>
      </c>
      <c r="AFZ62" s="54"/>
      <c r="AGA62" s="18"/>
      <c r="AGB62" s="54">
        <v>11</v>
      </c>
      <c r="AGC62" s="54"/>
      <c r="AGD62" s="18"/>
      <c r="AGE62" s="54">
        <v>14</v>
      </c>
      <c r="AGF62" s="54"/>
      <c r="AGG62" s="18"/>
      <c r="AGH62" s="54">
        <v>14</v>
      </c>
      <c r="AGI62" s="54"/>
      <c r="AGJ62" s="18"/>
      <c r="AGK62" s="54">
        <v>19</v>
      </c>
      <c r="AGL62" s="54"/>
      <c r="AGM62" s="18"/>
      <c r="AGN62" s="54">
        <v>19</v>
      </c>
      <c r="AGO62" s="54"/>
      <c r="AGP62" s="18"/>
      <c r="AGQ62" s="54">
        <v>17</v>
      </c>
      <c r="AGR62" s="54"/>
      <c r="AGS62" s="18"/>
      <c r="AGT62" s="54">
        <v>20</v>
      </c>
      <c r="AGU62" s="54"/>
      <c r="AGV62" s="17"/>
      <c r="AGW62" s="18"/>
      <c r="AGX62" s="54">
        <v>24</v>
      </c>
      <c r="AGY62" s="54"/>
      <c r="AGZ62" s="18"/>
      <c r="AHA62" s="54">
        <v>23</v>
      </c>
      <c r="AHB62" s="54"/>
      <c r="AHC62" s="18"/>
      <c r="AHD62" s="54">
        <v>25</v>
      </c>
      <c r="AHE62" s="54"/>
      <c r="AHF62" s="18"/>
      <c r="AHG62" s="54">
        <v>27</v>
      </c>
      <c r="AHH62" s="54"/>
      <c r="AHI62" s="18"/>
      <c r="AHJ62" s="54">
        <v>27</v>
      </c>
      <c r="AHK62" s="54"/>
      <c r="AHL62" s="18"/>
      <c r="AHM62" s="54">
        <v>28</v>
      </c>
      <c r="AHN62" s="54"/>
      <c r="AHO62" s="17"/>
      <c r="AHP62" s="18"/>
      <c r="AHQ62" s="54">
        <v>31</v>
      </c>
      <c r="AHR62" s="54"/>
      <c r="AHS62" s="18"/>
      <c r="AHT62" s="54">
        <v>25</v>
      </c>
      <c r="AHU62" s="54"/>
      <c r="AHV62" s="18"/>
      <c r="AHW62" s="54">
        <v>27</v>
      </c>
      <c r="AHX62" s="54"/>
      <c r="AHY62" s="18"/>
      <c r="AHZ62" s="54">
        <v>17</v>
      </c>
      <c r="AIA62" s="54"/>
      <c r="AIB62" s="18"/>
      <c r="AIC62" s="54">
        <v>14</v>
      </c>
      <c r="AID62" s="54"/>
      <c r="AIE62" s="17"/>
      <c r="AIF62" s="17"/>
      <c r="AIG62" s="18"/>
      <c r="AIH62" s="54">
        <v>17</v>
      </c>
      <c r="AII62" s="54"/>
      <c r="AIJ62" s="18"/>
      <c r="AIK62" s="54">
        <v>15</v>
      </c>
      <c r="AIL62" s="54"/>
      <c r="AIM62" s="18"/>
      <c r="AIN62" s="54">
        <v>13</v>
      </c>
      <c r="AIO62" s="54"/>
      <c r="AIP62" s="18"/>
      <c r="AIQ62" s="54">
        <v>13</v>
      </c>
      <c r="AIR62" s="54"/>
      <c r="AIS62" s="17"/>
      <c r="AIT62" s="18"/>
      <c r="AIU62" s="54">
        <v>15</v>
      </c>
      <c r="AIV62" s="54"/>
      <c r="AIW62" s="18"/>
      <c r="AIX62" s="54">
        <v>20</v>
      </c>
      <c r="AIY62" s="54"/>
      <c r="AIZ62" s="18"/>
      <c r="AJA62" s="54">
        <v>18</v>
      </c>
      <c r="AJB62" s="54"/>
      <c r="AJC62" s="18"/>
      <c r="AJD62" s="54">
        <v>19</v>
      </c>
      <c r="AJE62" s="54"/>
      <c r="AJF62" s="18"/>
      <c r="AJG62" s="54">
        <v>19</v>
      </c>
      <c r="AJH62" s="54"/>
      <c r="AJI62" s="18"/>
      <c r="AJJ62" s="54">
        <v>22</v>
      </c>
      <c r="AJK62" s="54"/>
      <c r="AJL62" s="18"/>
      <c r="AJM62" s="54">
        <v>22</v>
      </c>
      <c r="AJN62" s="54"/>
      <c r="AJO62" s="18"/>
      <c r="AJP62" s="54">
        <v>25</v>
      </c>
      <c r="AJQ62" s="54"/>
      <c r="AJR62" s="17"/>
      <c r="AJS62" s="18"/>
      <c r="AJT62" s="54">
        <v>24</v>
      </c>
      <c r="AJU62" s="54"/>
      <c r="AJV62" s="18"/>
      <c r="AJW62" s="54">
        <v>26</v>
      </c>
      <c r="AJX62" s="54"/>
      <c r="AJY62" s="18"/>
      <c r="AJZ62" s="54">
        <v>26</v>
      </c>
      <c r="AKA62" s="54"/>
      <c r="AKB62" s="18"/>
      <c r="AKC62" s="54">
        <v>35</v>
      </c>
      <c r="AKD62" s="54"/>
      <c r="AKE62" s="18"/>
      <c r="AKF62" s="54">
        <v>33</v>
      </c>
      <c r="AKG62" s="54"/>
      <c r="AKH62" s="18"/>
      <c r="AKI62" s="54">
        <v>35</v>
      </c>
      <c r="AKJ62" s="54"/>
      <c r="AKK62" s="17"/>
      <c r="AKL62" s="18"/>
      <c r="AKM62" s="54">
        <v>38</v>
      </c>
      <c r="AKN62" s="54"/>
      <c r="AKO62" s="18"/>
      <c r="AKP62" s="54">
        <v>40</v>
      </c>
      <c r="AKQ62" s="54"/>
      <c r="AKR62" s="18"/>
      <c r="AKS62" s="54">
        <v>36</v>
      </c>
      <c r="AKT62" s="54"/>
      <c r="AKU62" s="18"/>
      <c r="AKV62" s="54">
        <v>34</v>
      </c>
      <c r="AKW62" s="54"/>
      <c r="AKX62" s="18"/>
      <c r="AKY62" s="54">
        <v>35</v>
      </c>
      <c r="AKZ62" s="54"/>
      <c r="ALA62" s="18"/>
      <c r="ALB62" s="54">
        <v>37</v>
      </c>
      <c r="ALC62" s="54"/>
      <c r="ALD62" s="17"/>
      <c r="ALE62" s="18"/>
      <c r="ALF62" s="54">
        <v>37</v>
      </c>
      <c r="ALG62" s="54"/>
      <c r="ALH62" s="18"/>
      <c r="ALI62" s="54">
        <v>48</v>
      </c>
      <c r="ALJ62" s="54"/>
      <c r="ALK62" s="18"/>
      <c r="ALL62" s="54">
        <v>54</v>
      </c>
      <c r="ALM62" s="54"/>
      <c r="ALN62" s="18"/>
      <c r="ALO62" s="54">
        <v>55</v>
      </c>
      <c r="ALP62" s="54"/>
      <c r="ALQ62" s="18"/>
      <c r="ALR62" s="54">
        <v>56</v>
      </c>
      <c r="ALS62" s="54"/>
      <c r="ALT62" s="18"/>
      <c r="ALU62" s="54">
        <v>56</v>
      </c>
      <c r="ALV62" s="54"/>
      <c r="ALW62" s="17"/>
      <c r="ALX62" s="18"/>
      <c r="ALY62" s="54">
        <v>67</v>
      </c>
      <c r="ALZ62" s="54"/>
      <c r="AMA62" s="18"/>
      <c r="AMB62" s="54">
        <v>72</v>
      </c>
      <c r="AMC62" s="54"/>
      <c r="AMD62" s="18"/>
      <c r="AME62" s="54">
        <v>72</v>
      </c>
      <c r="AMF62" s="54"/>
      <c r="AMG62" s="18"/>
      <c r="AMH62" s="54">
        <v>76</v>
      </c>
      <c r="AMI62" s="54"/>
      <c r="AMJ62" s="18"/>
      <c r="AMK62" s="54">
        <v>77</v>
      </c>
      <c r="AML62" s="54"/>
      <c r="AMM62" s="18"/>
      <c r="AMN62" s="54">
        <v>77</v>
      </c>
      <c r="AMO62" s="54"/>
      <c r="AMP62" s="17"/>
      <c r="AMQ62" s="18"/>
      <c r="AMR62" s="54">
        <v>78</v>
      </c>
      <c r="AMS62" s="54"/>
      <c r="AMT62" s="18"/>
      <c r="AMU62" s="54">
        <v>78</v>
      </c>
      <c r="AMV62" s="54"/>
      <c r="AMW62" s="18"/>
      <c r="AMX62" s="54">
        <v>81</v>
      </c>
      <c r="AMY62" s="54"/>
      <c r="AMZ62" s="18"/>
      <c r="ANA62" s="54">
        <v>82</v>
      </c>
      <c r="ANB62" s="54"/>
      <c r="ANC62" s="18"/>
      <c r="AND62" s="54">
        <v>84</v>
      </c>
      <c r="ANE62" s="54"/>
      <c r="ANF62" s="18"/>
      <c r="ANG62" s="54">
        <v>84</v>
      </c>
      <c r="ANH62" s="54"/>
      <c r="ANI62" s="17"/>
      <c r="ANJ62" s="18"/>
      <c r="ANK62" s="54">
        <v>77</v>
      </c>
      <c r="ANL62" s="54"/>
      <c r="ANM62" s="18"/>
      <c r="ANN62" s="54">
        <v>77</v>
      </c>
      <c r="ANO62" s="54"/>
      <c r="ANP62" s="18"/>
      <c r="ANQ62" s="54">
        <v>79</v>
      </c>
      <c r="ANR62" s="54"/>
      <c r="ANS62" s="17"/>
      <c r="ANT62" s="18"/>
      <c r="ANU62" s="54">
        <v>83</v>
      </c>
      <c r="ANV62" s="54"/>
      <c r="ANW62" s="18"/>
      <c r="ANX62" s="54">
        <v>80</v>
      </c>
      <c r="ANY62" s="54"/>
      <c r="ANZ62" s="18"/>
      <c r="AOA62" s="54">
        <v>82</v>
      </c>
      <c r="AOB62" s="54"/>
      <c r="AOC62" s="18"/>
      <c r="AOD62" s="54">
        <v>85</v>
      </c>
      <c r="AOE62" s="54"/>
      <c r="AOF62" s="18"/>
      <c r="AOG62" s="54">
        <v>83</v>
      </c>
      <c r="AOH62" s="54"/>
      <c r="AOI62" s="18"/>
      <c r="AOJ62" s="54">
        <v>82</v>
      </c>
      <c r="AOK62" s="54"/>
      <c r="AOL62" s="18"/>
      <c r="AOM62" s="54">
        <v>82</v>
      </c>
      <c r="AON62" s="54"/>
      <c r="AOO62" s="18"/>
      <c r="AOP62" s="54">
        <v>80</v>
      </c>
      <c r="AOQ62" s="54"/>
      <c r="AOR62" s="18"/>
      <c r="AOS62" s="54">
        <v>76</v>
      </c>
      <c r="AOT62" s="54"/>
      <c r="AOU62" s="17"/>
      <c r="AOV62" s="18"/>
      <c r="AOW62" s="54">
        <v>75</v>
      </c>
      <c r="AOX62" s="54"/>
      <c r="AOY62" s="18"/>
      <c r="AOZ62" s="54">
        <v>82</v>
      </c>
      <c r="APA62" s="54"/>
      <c r="APB62" s="18"/>
      <c r="APC62" s="54">
        <v>84</v>
      </c>
      <c r="APD62" s="54"/>
      <c r="APE62" s="18"/>
      <c r="APF62" s="54">
        <v>82</v>
      </c>
      <c r="APG62" s="54"/>
      <c r="APH62" s="18"/>
      <c r="API62" s="54">
        <v>81</v>
      </c>
      <c r="APJ62" s="54"/>
      <c r="APK62" s="18"/>
      <c r="APL62" s="54">
        <v>78</v>
      </c>
      <c r="APM62" s="54"/>
      <c r="APN62" s="18"/>
      <c r="APO62" s="54">
        <v>0</v>
      </c>
      <c r="APP62" s="54"/>
      <c r="APQ62" s="148"/>
      <c r="APR62" s="148"/>
      <c r="APS62" s="148"/>
      <c r="APT62" s="148"/>
      <c r="APU62" s="18"/>
      <c r="APV62" s="54">
        <v>66</v>
      </c>
      <c r="APW62" s="54"/>
      <c r="APX62" s="18"/>
      <c r="APY62" s="54">
        <v>0</v>
      </c>
      <c r="APZ62" s="54"/>
      <c r="AQA62" s="17"/>
      <c r="AQB62" s="18"/>
      <c r="AQC62" s="54">
        <v>0</v>
      </c>
      <c r="AQD62" s="54"/>
      <c r="AQE62" s="18"/>
      <c r="AQF62" s="54">
        <v>0</v>
      </c>
      <c r="AQG62" s="54"/>
      <c r="AQH62" s="18"/>
      <c r="AQI62" s="54">
        <v>0</v>
      </c>
      <c r="AQJ62" s="54"/>
      <c r="AQK62" s="18"/>
      <c r="AQL62" s="54">
        <v>0</v>
      </c>
      <c r="AQM62" s="54"/>
      <c r="AQN62" s="18"/>
      <c r="AQO62" s="54">
        <v>0</v>
      </c>
      <c r="AQP62" s="54"/>
      <c r="AQQ62" s="18"/>
      <c r="AQR62" s="54">
        <v>0</v>
      </c>
      <c r="AQS62" s="54"/>
      <c r="AQT62" s="17"/>
      <c r="AQU62" s="18"/>
      <c r="AQV62" s="54">
        <v>0</v>
      </c>
      <c r="AQW62" s="54"/>
      <c r="AQX62" s="18"/>
      <c r="AQY62" s="54">
        <v>0</v>
      </c>
      <c r="AQZ62" s="54"/>
      <c r="ARA62" s="18"/>
      <c r="ARB62" s="54">
        <v>0</v>
      </c>
      <c r="ARC62" s="54"/>
      <c r="ARD62" s="18"/>
      <c r="ARE62" s="54">
        <v>0</v>
      </c>
      <c r="ARF62" s="54"/>
      <c r="ARG62" s="18"/>
      <c r="ARH62" s="54">
        <v>0</v>
      </c>
      <c r="ARI62" s="54"/>
      <c r="ARJ62" s="18"/>
      <c r="ARK62" s="54">
        <v>0</v>
      </c>
      <c r="ARL62" s="54"/>
      <c r="ARM62" s="17"/>
      <c r="ARN62" s="18"/>
      <c r="ARO62" s="54">
        <v>0</v>
      </c>
      <c r="ARP62" s="54"/>
      <c r="ARQ62" s="18"/>
      <c r="ARR62" s="54">
        <v>0</v>
      </c>
      <c r="ARS62" s="54"/>
      <c r="ART62" s="18"/>
      <c r="ARU62" s="54">
        <v>0</v>
      </c>
      <c r="ARV62" s="54"/>
      <c r="ARW62" s="18"/>
      <c r="ARX62" s="54">
        <v>0</v>
      </c>
      <c r="ARY62" s="54"/>
      <c r="ARZ62" s="18"/>
      <c r="ASA62" s="54">
        <v>0</v>
      </c>
      <c r="ASB62" s="54"/>
      <c r="ASC62" s="18"/>
      <c r="ASD62" s="54">
        <v>0</v>
      </c>
      <c r="ASE62" s="54"/>
      <c r="ASF62" s="17"/>
      <c r="ASG62" s="18"/>
      <c r="ASH62" s="54">
        <v>0</v>
      </c>
      <c r="ASI62" s="54"/>
      <c r="ASJ62" s="18"/>
      <c r="ASK62" s="54">
        <v>0</v>
      </c>
      <c r="ASL62" s="54"/>
      <c r="ASM62" s="18"/>
      <c r="ASN62" s="54">
        <v>0</v>
      </c>
      <c r="ASO62" s="54"/>
      <c r="ASP62" s="18"/>
      <c r="ASQ62" s="54">
        <v>0</v>
      </c>
      <c r="ASR62" s="54"/>
      <c r="ASS62" s="18"/>
      <c r="AST62" s="54">
        <v>0</v>
      </c>
      <c r="ASU62" s="54"/>
      <c r="ASV62" s="18"/>
      <c r="ASW62" s="54">
        <v>0</v>
      </c>
      <c r="ASX62" s="54"/>
      <c r="ASY62" s="17"/>
      <c r="ASZ62" s="18"/>
      <c r="ATA62" s="54">
        <v>0</v>
      </c>
      <c r="ATB62" s="54"/>
      <c r="ATC62" s="18"/>
      <c r="ATD62" s="54">
        <v>0</v>
      </c>
      <c r="ATE62" s="54"/>
      <c r="ATF62" s="18"/>
      <c r="ATG62" s="54">
        <v>0</v>
      </c>
      <c r="ATH62" s="54"/>
      <c r="ATI62" s="18"/>
      <c r="ATJ62" s="54">
        <v>0</v>
      </c>
      <c r="ATK62" s="54"/>
      <c r="ATL62" s="18"/>
      <c r="ATM62" s="54">
        <v>0</v>
      </c>
      <c r="ATN62" s="54"/>
      <c r="ATO62" s="18"/>
      <c r="ATP62" s="54">
        <v>0</v>
      </c>
      <c r="ATQ62" s="54"/>
      <c r="ATR62" s="17"/>
      <c r="ATS62" s="18"/>
      <c r="ATT62" s="54">
        <v>0</v>
      </c>
      <c r="ATU62" s="54"/>
      <c r="ATV62" s="18"/>
      <c r="ATW62" s="54">
        <v>0</v>
      </c>
      <c r="ATX62" s="54"/>
      <c r="ATY62" s="18"/>
      <c r="ATZ62" s="54">
        <v>0</v>
      </c>
      <c r="AUA62" s="54"/>
      <c r="AUB62" s="18"/>
      <c r="AUC62" s="54">
        <v>0</v>
      </c>
      <c r="AUD62" s="54"/>
      <c r="AUE62" s="18"/>
      <c r="AUF62" s="54">
        <v>0</v>
      </c>
      <c r="AUG62" s="54"/>
      <c r="AUH62" s="18"/>
      <c r="AUI62" s="54">
        <v>0</v>
      </c>
      <c r="AUJ62" s="54"/>
      <c r="AUK62" s="17"/>
      <c r="AUL62" s="18"/>
      <c r="AUM62" s="54">
        <v>0</v>
      </c>
      <c r="AUN62" s="54"/>
      <c r="AUO62" s="18"/>
      <c r="AUP62" s="54">
        <v>0</v>
      </c>
      <c r="AUQ62" s="54"/>
      <c r="AUR62" s="18"/>
      <c r="AUS62" s="54">
        <v>0</v>
      </c>
      <c r="AUT62" s="54"/>
      <c r="AUU62" s="18"/>
      <c r="AUV62" s="54">
        <v>0</v>
      </c>
      <c r="AUW62" s="54"/>
      <c r="AUX62" s="18"/>
      <c r="AUY62" s="54">
        <v>0</v>
      </c>
      <c r="AUZ62" s="54"/>
      <c r="AVA62" s="18"/>
      <c r="AVB62" s="54">
        <v>0</v>
      </c>
      <c r="AVC62" s="54"/>
      <c r="AVD62" s="17"/>
      <c r="AVE62" s="18"/>
      <c r="AVF62" s="54">
        <v>0</v>
      </c>
      <c r="AVG62" s="54"/>
      <c r="AVH62" s="18"/>
      <c r="AVI62" s="54">
        <v>0</v>
      </c>
      <c r="AVJ62" s="54"/>
      <c r="AVK62" s="18"/>
      <c r="AVL62" s="54">
        <v>0</v>
      </c>
      <c r="AVM62" s="54"/>
      <c r="AVN62" s="18"/>
      <c r="AVO62" s="54">
        <v>0</v>
      </c>
      <c r="AVP62" s="54"/>
      <c r="AVQ62" s="18"/>
      <c r="AVR62" s="54">
        <v>2</v>
      </c>
      <c r="AVS62" s="54"/>
      <c r="AVT62" s="18"/>
      <c r="AVU62" s="54">
        <v>5</v>
      </c>
      <c r="AVV62" s="54"/>
      <c r="AVW62" s="17"/>
      <c r="AVX62" s="18"/>
      <c r="AVY62" s="54">
        <v>7</v>
      </c>
      <c r="AVZ62" s="54"/>
      <c r="AWA62" s="18"/>
      <c r="AWB62" s="54">
        <v>8</v>
      </c>
      <c r="AWC62" s="54"/>
      <c r="AWD62" s="18"/>
      <c r="AWE62" s="54">
        <v>8</v>
      </c>
      <c r="AWF62" s="54"/>
      <c r="AWG62" s="18"/>
      <c r="AWH62" s="54">
        <v>8</v>
      </c>
      <c r="AWI62" s="54"/>
      <c r="AWJ62" s="7"/>
      <c r="AWK62" s="7"/>
      <c r="AWL62" s="17"/>
      <c r="AWM62" s="7"/>
      <c r="AWN62" s="7"/>
      <c r="AWO62" s="7"/>
      <c r="AWP62" s="7"/>
      <c r="AWQ62" s="7"/>
      <c r="AWR62" s="7"/>
      <c r="AWS62" s="17"/>
      <c r="AWT62" s="7"/>
      <c r="AWU62" s="7"/>
      <c r="AWV62" s="7"/>
      <c r="AWW62" s="7"/>
      <c r="AWX62" s="7"/>
      <c r="AWY62" s="7"/>
      <c r="AWZ62" s="17"/>
      <c r="AXA62" s="7"/>
      <c r="AXB62" s="7"/>
      <c r="AXC62" s="7"/>
      <c r="AXD62" s="7"/>
      <c r="AXE62" s="7"/>
      <c r="AXF62" s="7"/>
      <c r="AXG62" s="17"/>
      <c r="AXH62" s="7"/>
      <c r="AXI62" s="7"/>
      <c r="AXJ62" s="7"/>
      <c r="AXK62" s="7"/>
      <c r="AXL62" s="7"/>
      <c r="AXM62" s="7"/>
      <c r="AXN62" s="17"/>
      <c r="AXO62" s="7"/>
      <c r="AXP62" s="7"/>
      <c r="AXQ62" s="7"/>
      <c r="AXR62" s="7"/>
      <c r="AXS62" s="7"/>
      <c r="AXT62" s="7"/>
      <c r="AXU62" s="17"/>
      <c r="AXV62" s="7"/>
      <c r="AXW62" s="7"/>
      <c r="AXX62" s="7"/>
      <c r="AXY62" s="7"/>
      <c r="AXZ62" s="7"/>
      <c r="AYA62" s="7"/>
      <c r="AYB62" s="17"/>
      <c r="AYC62" s="7"/>
      <c r="AYD62" s="7"/>
      <c r="AYE62" s="7"/>
      <c r="AYF62" s="7"/>
      <c r="AYG62" s="7"/>
      <c r="AYH62" s="7"/>
      <c r="AYI62" s="17"/>
      <c r="AYJ62" s="7"/>
      <c r="AYK62" s="7"/>
      <c r="AYL62" s="7"/>
      <c r="AYM62" s="7"/>
      <c r="AYN62" s="7"/>
      <c r="AYO62" s="7"/>
      <c r="AYP62" s="17"/>
      <c r="AYQ62" s="7"/>
      <c r="AYR62" s="7"/>
      <c r="AYS62" s="7"/>
      <c r="AYT62" s="7"/>
      <c r="AYU62" s="7"/>
      <c r="AYV62" s="7"/>
      <c r="AYW62" s="17"/>
      <c r="AYX62" s="7"/>
      <c r="AYY62" s="7"/>
      <c r="AYZ62" s="7"/>
      <c r="AZA62" s="7"/>
      <c r="AZB62" s="7"/>
      <c r="AZC62" s="7"/>
      <c r="AZD62" s="17"/>
      <c r="AZE62" s="7"/>
      <c r="AZF62" s="7"/>
      <c r="AZG62" s="7"/>
      <c r="AZH62" s="7"/>
      <c r="AZI62" s="7"/>
      <c r="AZJ62" s="7"/>
      <c r="AZK62" s="17"/>
      <c r="AZL62" s="7"/>
      <c r="AZM62" s="7"/>
      <c r="AZN62" s="7"/>
      <c r="AZO62" s="7"/>
      <c r="AZP62" s="7"/>
      <c r="AZQ62" s="7"/>
      <c r="AZR62" s="17"/>
      <c r="AZS62" s="7"/>
      <c r="AZT62" s="7"/>
      <c r="AZU62" s="7"/>
      <c r="AZV62" s="7"/>
      <c r="AZW62" s="7"/>
      <c r="AZX62" s="7"/>
      <c r="AZY62" s="17"/>
      <c r="AZZ62" s="7"/>
      <c r="BAA62" s="7"/>
      <c r="BAB62" s="7"/>
      <c r="BAC62" s="7"/>
      <c r="BAD62" s="7"/>
      <c r="BAE62" s="7"/>
      <c r="BAF62" s="17"/>
      <c r="BAG62" s="7"/>
      <c r="BAH62" s="7"/>
      <c r="BAI62" s="7"/>
      <c r="BAJ62" s="7"/>
      <c r="BAK62" s="7"/>
      <c r="BAL62" s="7"/>
      <c r="BAM62" s="17"/>
      <c r="BAN62" s="7"/>
      <c r="BAO62" s="7"/>
      <c r="BAP62" s="7"/>
      <c r="BAQ62" s="7"/>
      <c r="BAR62" s="7"/>
      <c r="BAS62" s="7"/>
      <c r="BAT62" s="17"/>
    </row>
    <row r="63" spans="1:1398">
      <c r="D63" s="1" t="s">
        <v>17</v>
      </c>
      <c r="E63" s="4"/>
      <c r="F63" s="70"/>
      <c r="G63" s="4">
        <v>2227</v>
      </c>
      <c r="H63" s="4"/>
      <c r="I63" s="5"/>
      <c r="J63" s="70"/>
      <c r="K63" s="4">
        <f>SUM(K59:K62)</f>
        <v>2232</v>
      </c>
      <c r="L63" s="4"/>
      <c r="M63" s="70"/>
      <c r="N63" s="4">
        <f>SUM(N59:N62)</f>
        <v>2247</v>
      </c>
      <c r="O63" s="4"/>
      <c r="P63" s="70"/>
      <c r="Q63" s="4">
        <f>SUM(Q59:Q62)</f>
        <v>2247</v>
      </c>
      <c r="R63" s="4"/>
      <c r="S63" s="70"/>
      <c r="T63" s="4">
        <f>SUM(T59:T62)</f>
        <v>2252</v>
      </c>
      <c r="U63" s="4"/>
      <c r="V63" s="70"/>
      <c r="W63" s="4">
        <f>SUM(W59:W62)</f>
        <v>2261</v>
      </c>
      <c r="X63" s="4"/>
      <c r="Y63" s="70"/>
      <c r="Z63" s="4">
        <f>SUM(Z59:Z62)</f>
        <v>2246</v>
      </c>
      <c r="AA63" s="4"/>
      <c r="AB63" s="5"/>
      <c r="AC63" s="70"/>
      <c r="AD63" s="4">
        <f>SUM(AD59:AD62)</f>
        <v>2253</v>
      </c>
      <c r="AE63" s="4"/>
      <c r="AF63" s="70"/>
      <c r="AG63" s="4">
        <f>SUM(AG59:AG62)</f>
        <v>2250</v>
      </c>
      <c r="AH63" s="4"/>
      <c r="AI63" s="70"/>
      <c r="AJ63" s="4">
        <f>SUM(AJ59:AJ62)</f>
        <v>2262</v>
      </c>
      <c r="AK63" s="4"/>
      <c r="AL63" s="70"/>
      <c r="AM63" s="4">
        <f>SUM(AM59:AM62)</f>
        <v>2273</v>
      </c>
      <c r="AN63" s="4"/>
      <c r="AO63" s="70"/>
      <c r="AP63" s="4">
        <f>SUM(AP59:AP62)</f>
        <v>2284</v>
      </c>
      <c r="AQ63" s="4"/>
      <c r="AR63" s="70"/>
      <c r="AS63" s="4">
        <f>SUM(AS59:AS62)</f>
        <v>2296</v>
      </c>
      <c r="AT63" s="4"/>
      <c r="AU63" s="5"/>
      <c r="AV63" s="70"/>
      <c r="AW63" s="4">
        <f>SUM(AW59:AW62)</f>
        <v>2293</v>
      </c>
      <c r="AX63" s="4"/>
      <c r="AY63" s="70"/>
      <c r="AZ63" s="4">
        <f>SUM(AZ59:AZ62)</f>
        <v>2299</v>
      </c>
      <c r="BA63" s="4"/>
      <c r="BB63" s="70"/>
      <c r="BC63" s="4">
        <f>SUM(BC59:BC62)</f>
        <v>2284</v>
      </c>
      <c r="BD63" s="4"/>
      <c r="BE63" s="70"/>
      <c r="BF63" s="4">
        <f>SUM(BF59:BF62)</f>
        <v>2281</v>
      </c>
      <c r="BG63" s="4"/>
      <c r="BH63" s="70"/>
      <c r="BI63" s="4">
        <f>SUM(BI59:BI62)</f>
        <v>2275</v>
      </c>
      <c r="BJ63" s="4"/>
      <c r="BK63" s="70"/>
      <c r="BL63" s="4">
        <f>SUM(BL59:BL62)</f>
        <v>2272</v>
      </c>
      <c r="BM63" s="4"/>
      <c r="BN63" s="5"/>
      <c r="BO63" s="70"/>
      <c r="BP63" s="4">
        <f>SUM(BP59:BP62)</f>
        <v>2257</v>
      </c>
      <c r="BQ63" s="4"/>
      <c r="BR63" s="70"/>
      <c r="BS63" s="4">
        <f>SUM(BS59:BS62)</f>
        <v>2256</v>
      </c>
      <c r="BT63" s="4"/>
      <c r="BU63" s="70"/>
      <c r="BV63" s="4">
        <f>SUM(BV59:BV62)</f>
        <v>2249</v>
      </c>
      <c r="BW63" s="4"/>
      <c r="BX63" s="70"/>
      <c r="BY63" s="4">
        <f>SUM(BY59:BY62)</f>
        <v>2240</v>
      </c>
      <c r="BZ63" s="4"/>
      <c r="CA63" s="70"/>
      <c r="CB63" s="4">
        <f>SUM(CB59:CB62)</f>
        <v>2212</v>
      </c>
      <c r="CC63" s="4"/>
      <c r="CD63" s="70"/>
      <c r="CE63" s="4">
        <f>SUM(CE59:CE62)</f>
        <v>2205</v>
      </c>
      <c r="CF63" s="4"/>
      <c r="CG63" s="5"/>
      <c r="CH63" s="5"/>
      <c r="CI63" s="70"/>
      <c r="CJ63" s="4">
        <f>SUM(CJ59:CJ62)</f>
        <v>2201</v>
      </c>
      <c r="CK63" s="4"/>
      <c r="CL63" s="5"/>
      <c r="CM63" s="70"/>
      <c r="CN63" s="4">
        <f>SUM(CN59:CN62)</f>
        <v>2194</v>
      </c>
      <c r="CO63" s="4"/>
      <c r="CP63" s="70"/>
      <c r="CQ63" s="4">
        <f>SUM(CQ59:CQ62)</f>
        <v>2187</v>
      </c>
      <c r="CR63" s="4"/>
      <c r="CS63" s="70"/>
      <c r="CT63" s="4">
        <f>SUM(CT59:CT62)</f>
        <v>2183</v>
      </c>
      <c r="CU63" s="4"/>
      <c r="CV63" s="5"/>
      <c r="CW63" s="70"/>
      <c r="CX63" s="4">
        <f>SUM(CX59:CX62)</f>
        <v>2166</v>
      </c>
      <c r="CY63" s="4"/>
      <c r="CZ63" s="70"/>
      <c r="DA63" s="4">
        <f>SUM(DA59:DA62)</f>
        <v>2157</v>
      </c>
      <c r="DB63" s="4"/>
      <c r="DC63" s="70"/>
      <c r="DD63" s="4">
        <f>SUM(DD59:DD62)</f>
        <v>2146</v>
      </c>
      <c r="DE63" s="4"/>
      <c r="DF63" s="70"/>
      <c r="DG63" s="4">
        <f>SUM(DG59:DG62)</f>
        <v>2140</v>
      </c>
      <c r="DH63" s="4"/>
      <c r="DI63" s="70"/>
      <c r="DJ63" s="4">
        <f>SUM(DJ59:DJ62)</f>
        <v>2131</v>
      </c>
      <c r="DK63" s="4"/>
      <c r="DL63" s="5"/>
      <c r="DM63" s="5"/>
      <c r="DN63" s="70"/>
      <c r="DO63" s="4">
        <f>SUM(DO59:DO62)</f>
        <v>2121</v>
      </c>
      <c r="DP63" s="4"/>
      <c r="DQ63" s="70"/>
      <c r="DR63" s="4">
        <f>SUM(DR59:DR62)</f>
        <v>2113</v>
      </c>
      <c r="DS63" s="4"/>
      <c r="DT63" s="70"/>
      <c r="DU63" s="4">
        <f>SUM(DU59:DU62)</f>
        <v>2101</v>
      </c>
      <c r="DV63" s="4"/>
      <c r="DW63" s="70"/>
      <c r="DX63" s="4">
        <f>SUM(DX59:DX62)</f>
        <v>2099</v>
      </c>
      <c r="DY63" s="4"/>
      <c r="DZ63" s="70"/>
      <c r="EA63" s="4">
        <f>SUM(EA59:EA62)</f>
        <v>2090</v>
      </c>
      <c r="EB63" s="4"/>
      <c r="EC63" s="70"/>
      <c r="ED63" s="4">
        <f>SUM(ED59:ED62)</f>
        <v>2092</v>
      </c>
      <c r="EE63" s="4"/>
      <c r="EF63" s="5"/>
      <c r="EG63" s="70"/>
      <c r="EH63" s="4">
        <f>SUM(EH59:EH62)</f>
        <v>2093</v>
      </c>
      <c r="EI63" s="4"/>
      <c r="EJ63" s="70"/>
      <c r="EK63" s="4">
        <f>SUM(EK59:EK62)</f>
        <v>2079</v>
      </c>
      <c r="EL63" s="4"/>
      <c r="EM63" s="70"/>
      <c r="EN63" s="4">
        <f>SUM(EN59:EN62)</f>
        <v>2079</v>
      </c>
      <c r="EO63" s="4"/>
      <c r="EP63" s="70"/>
      <c r="EQ63" s="4">
        <f>SUM(EQ59:EQ62)</f>
        <v>2073</v>
      </c>
      <c r="ER63" s="4"/>
      <c r="ES63" s="70"/>
      <c r="ET63" s="4">
        <f>SUM(ET59:ET62)</f>
        <v>2072</v>
      </c>
      <c r="EU63" s="4"/>
      <c r="EV63" s="70"/>
      <c r="EW63" s="4">
        <f>SUM(EW59:EW62)</f>
        <v>2069</v>
      </c>
      <c r="EX63" s="4"/>
      <c r="EY63" s="70"/>
      <c r="EZ63" s="4">
        <f>SUM(EZ59:EZ62)</f>
        <v>2064</v>
      </c>
      <c r="FA63" s="4"/>
      <c r="FB63" s="70"/>
      <c r="FC63" s="4">
        <f>SUM(FC59:FC62)</f>
        <v>2062</v>
      </c>
      <c r="FD63" s="4"/>
      <c r="FE63" s="70"/>
      <c r="FF63" s="4">
        <f>SUM(FF59:FF62)</f>
        <v>2062</v>
      </c>
      <c r="FG63" s="4"/>
      <c r="FH63" s="70"/>
      <c r="FI63" s="4">
        <f>SUM(FI59:FI62)</f>
        <v>2062</v>
      </c>
      <c r="FJ63" s="4"/>
      <c r="FK63" s="5"/>
      <c r="FL63" s="5"/>
      <c r="FM63" s="5"/>
      <c r="FN63" s="5"/>
      <c r="FO63" s="70"/>
      <c r="FP63" s="4">
        <f>SUM(FP59:FP62)</f>
        <v>2051</v>
      </c>
      <c r="FQ63" s="4"/>
      <c r="FR63" s="70"/>
      <c r="FS63" s="4">
        <f>SUM(FS59:FS62)</f>
        <v>2029</v>
      </c>
      <c r="FT63" s="4"/>
      <c r="FU63" s="70"/>
      <c r="FV63" s="4">
        <f>SUM(FV59:FV62)</f>
        <v>2037</v>
      </c>
      <c r="FW63" s="4"/>
      <c r="FX63" s="5"/>
      <c r="FY63" s="70"/>
      <c r="FZ63" s="4">
        <f>SUM(FZ59:FZ62)</f>
        <v>2040</v>
      </c>
      <c r="GA63" s="4"/>
      <c r="GB63" s="70"/>
      <c r="GC63" s="4">
        <f>SUM(GC59:GC62)</f>
        <v>2004</v>
      </c>
      <c r="GD63" s="4"/>
      <c r="GE63" s="5"/>
      <c r="GF63" s="70"/>
      <c r="GG63" s="4">
        <f>SUM(GG59:GG62)</f>
        <v>1999</v>
      </c>
      <c r="GH63" s="4"/>
      <c r="GI63" s="70"/>
      <c r="GJ63" s="4">
        <f>SUM(GJ59:GJ62)</f>
        <v>1961</v>
      </c>
      <c r="GK63" s="4"/>
      <c r="GL63" s="70"/>
      <c r="GM63" s="4">
        <f>SUM(GM59:GM62)</f>
        <v>1924</v>
      </c>
      <c r="GN63" s="4"/>
      <c r="GO63" s="70"/>
      <c r="GP63" s="4">
        <f>SUM(GP59:GP62)</f>
        <v>1892</v>
      </c>
      <c r="GQ63" s="4"/>
      <c r="GR63" s="70"/>
      <c r="GS63" s="4">
        <f>SUM(GS59:GS62)</f>
        <v>1891</v>
      </c>
      <c r="GT63" s="4"/>
      <c r="GU63" s="70"/>
      <c r="GV63" s="4">
        <f>SUM(GV59:GV62)</f>
        <v>1920</v>
      </c>
      <c r="GW63" s="4"/>
      <c r="GX63" s="5"/>
      <c r="GY63" s="70"/>
      <c r="GZ63" s="4">
        <f>SUM(GZ59:GZ62)</f>
        <v>1914</v>
      </c>
      <c r="HA63" s="4"/>
      <c r="HB63" s="70"/>
      <c r="HC63" s="4">
        <f>SUM(HC59:HC62)</f>
        <v>1898</v>
      </c>
      <c r="HD63" s="4"/>
      <c r="HE63" s="70"/>
      <c r="HF63" s="4">
        <f>SUM(HF59:HF62)</f>
        <v>1878</v>
      </c>
      <c r="HG63" s="4"/>
      <c r="HH63" s="70"/>
      <c r="HI63" s="4">
        <f>SUM(HI59:HI62)</f>
        <v>1858</v>
      </c>
      <c r="HJ63" s="4"/>
      <c r="HK63" s="70"/>
      <c r="HL63" s="4">
        <f>SUM(HL59:HL62)</f>
        <v>1866</v>
      </c>
      <c r="HM63" s="4"/>
      <c r="HN63" s="70"/>
      <c r="HO63" s="4">
        <f>SUM(HO59:HO62)</f>
        <v>1856</v>
      </c>
      <c r="HP63" s="4"/>
      <c r="HQ63" s="5"/>
      <c r="HR63" s="70"/>
      <c r="HS63" s="4">
        <f>SUM(HS59:HS62)</f>
        <v>1867</v>
      </c>
      <c r="HT63" s="4"/>
      <c r="HU63" s="70"/>
      <c r="HV63" s="4">
        <f>SUM(HV59:HV62)</f>
        <v>1856</v>
      </c>
      <c r="HW63" s="4"/>
      <c r="HX63" s="70"/>
      <c r="HY63" s="4">
        <f>SUM(HY59:HY62)</f>
        <v>1863</v>
      </c>
      <c r="HZ63" s="4"/>
      <c r="IA63" s="70"/>
      <c r="IB63" s="4">
        <f>SUM(IB59:IB62)</f>
        <v>1870</v>
      </c>
      <c r="IC63" s="4"/>
      <c r="ID63" s="70"/>
      <c r="IE63" s="4">
        <f>SUM(IE59:IE62)</f>
        <v>1883</v>
      </c>
      <c r="IF63" s="4"/>
      <c r="IG63" s="70"/>
      <c r="IH63" s="4">
        <f>SUM(IH59:IH62)</f>
        <v>1897</v>
      </c>
      <c r="II63" s="4"/>
      <c r="IJ63" s="5"/>
      <c r="IK63" s="70"/>
      <c r="IL63" s="4">
        <f>SUM(IL59:IL62)</f>
        <v>1901</v>
      </c>
      <c r="IM63" s="4"/>
      <c r="IN63" s="70"/>
      <c r="IO63" s="4">
        <f>SUM(IO59:IO62)</f>
        <v>1911</v>
      </c>
      <c r="IP63" s="4"/>
      <c r="IQ63" s="70"/>
      <c r="IR63" s="4">
        <f>SUM(IR59:IR62)</f>
        <v>1912</v>
      </c>
      <c r="IS63" s="4"/>
      <c r="IT63" s="70"/>
      <c r="IU63" s="4">
        <f>SUM(IU59:IU62)</f>
        <v>1921</v>
      </c>
      <c r="IV63" s="4"/>
      <c r="IW63" s="70"/>
      <c r="IX63" s="4">
        <f>SUM(IX59:IX62)</f>
        <v>1966</v>
      </c>
      <c r="IY63" s="4"/>
      <c r="IZ63" s="70"/>
      <c r="JA63" s="4">
        <f>SUM(JA59:JA62)</f>
        <v>1944</v>
      </c>
      <c r="JB63" s="4"/>
      <c r="JC63" s="5"/>
      <c r="JD63" s="70"/>
      <c r="JE63" s="4">
        <f>SUM(JE59:JE62)</f>
        <v>1934</v>
      </c>
      <c r="JF63" s="4"/>
      <c r="JG63" s="70"/>
      <c r="JH63" s="4">
        <f>SUM(JH59:JH62)</f>
        <v>1920</v>
      </c>
      <c r="JI63" s="4"/>
      <c r="JJ63" s="70"/>
      <c r="JK63" s="4">
        <f>SUM(JK59:JK62)</f>
        <v>1938</v>
      </c>
      <c r="JL63" s="4"/>
      <c r="JM63" s="70"/>
      <c r="JN63" s="4">
        <f>SUM(JN59:JN62)</f>
        <v>1933</v>
      </c>
      <c r="JO63" s="4"/>
      <c r="JP63" s="70"/>
      <c r="JQ63" s="4">
        <f>SUM(JQ59:JQ62)</f>
        <v>1968</v>
      </c>
      <c r="JR63" s="4"/>
      <c r="JS63" s="70"/>
      <c r="JT63" s="4">
        <f>SUM(JT59:JT62)</f>
        <v>1953</v>
      </c>
      <c r="JU63" s="4"/>
      <c r="JV63" s="5"/>
      <c r="JW63" s="70"/>
      <c r="JX63" s="4">
        <f>SUM(JX59:JX62)</f>
        <v>1975</v>
      </c>
      <c r="JY63" s="4"/>
      <c r="JZ63" s="70"/>
      <c r="KA63" s="4">
        <f>SUM(KA59:KA62)</f>
        <v>1987</v>
      </c>
      <c r="KB63" s="4"/>
      <c r="KC63" s="70"/>
      <c r="KD63" s="4">
        <f>SUM(KD59:KD62)</f>
        <v>2004</v>
      </c>
      <c r="KE63" s="4"/>
      <c r="KF63" s="70"/>
      <c r="KG63" s="4">
        <f>SUM(KG59:KG62)</f>
        <v>2013</v>
      </c>
      <c r="KH63" s="4"/>
      <c r="KI63" s="70"/>
      <c r="KJ63" s="4">
        <f>SUM(KJ59:KJ62)</f>
        <v>2028</v>
      </c>
      <c r="KK63" s="4"/>
      <c r="KL63" s="70"/>
      <c r="KM63" s="4">
        <f>SUM(KM59:KM62)</f>
        <v>2039</v>
      </c>
      <c r="KN63" s="4"/>
      <c r="KO63" s="5"/>
      <c r="KP63" s="70"/>
      <c r="KQ63" s="4">
        <f>SUM(KQ59:KQ62)</f>
        <v>2043</v>
      </c>
      <c r="KR63" s="4"/>
      <c r="KS63" s="70"/>
      <c r="KT63" s="4">
        <f>SUM(KT59:KT62)</f>
        <v>2041</v>
      </c>
      <c r="KU63" s="4"/>
      <c r="KV63" s="70"/>
      <c r="KW63" s="4">
        <f>SUM(KW59:KW62)</f>
        <v>2041</v>
      </c>
      <c r="KX63" s="4"/>
      <c r="KY63" s="70"/>
      <c r="KZ63" s="4">
        <f>SUM(KZ59:KZ62)</f>
        <v>2052</v>
      </c>
      <c r="LA63" s="4"/>
      <c r="LB63" s="70"/>
      <c r="LC63" s="4">
        <f>SUM(LC59:LC62)</f>
        <v>2047</v>
      </c>
      <c r="LD63" s="4"/>
      <c r="LE63" s="70"/>
      <c r="LF63" s="4">
        <f>SUM(LF59:LF62)</f>
        <v>2046</v>
      </c>
      <c r="LG63" s="4"/>
      <c r="LH63" s="70"/>
      <c r="LI63" s="4">
        <f>SUM(LI59:LI62)</f>
        <v>2039</v>
      </c>
      <c r="LJ63" s="4"/>
      <c r="LK63" s="70"/>
      <c r="LL63" s="4">
        <f>SUM(LL59:LL62)</f>
        <v>2039</v>
      </c>
      <c r="LM63" s="4"/>
      <c r="LN63" s="5"/>
      <c r="LO63" s="5"/>
      <c r="LP63" s="5"/>
      <c r="LQ63" s="5"/>
      <c r="LR63" s="5"/>
      <c r="LS63" s="5"/>
      <c r="LT63" s="70"/>
      <c r="LU63" s="4">
        <f>SUM(LU59:LU62)</f>
        <v>2031</v>
      </c>
      <c r="LV63" s="4"/>
      <c r="LW63" s="70"/>
      <c r="LX63" s="4">
        <f>SUM(LX59:LX62)</f>
        <v>1997</v>
      </c>
      <c r="LY63" s="4"/>
      <c r="LZ63" s="70"/>
      <c r="MA63" s="4">
        <f>SUM(MA59:MA62)</f>
        <v>1015</v>
      </c>
      <c r="MB63" s="4"/>
      <c r="MC63" s="70"/>
      <c r="MD63" s="4">
        <f>SUM(MD59:MD62)</f>
        <v>1982</v>
      </c>
      <c r="ME63" s="4"/>
      <c r="MF63" s="70"/>
      <c r="MG63" s="4">
        <f>SUM(MG59:MG62)</f>
        <v>1991</v>
      </c>
      <c r="MH63" s="4"/>
      <c r="MI63" s="70"/>
      <c r="MJ63" s="4">
        <f>SUM(MJ59:MJ62)</f>
        <v>1970</v>
      </c>
      <c r="MK63" s="4"/>
      <c r="ML63" s="5"/>
      <c r="MM63" s="70"/>
      <c r="MN63" s="4">
        <f>SUM(MN59:MN62)</f>
        <v>1996</v>
      </c>
      <c r="MO63" s="4"/>
      <c r="MP63" s="70"/>
      <c r="MQ63" s="4">
        <f>SUM(MQ59:MQ62)</f>
        <v>2008</v>
      </c>
      <c r="MR63" s="4"/>
      <c r="MS63" s="70"/>
      <c r="MT63" s="4">
        <f>SUM(MT59:MT62)</f>
        <v>2004</v>
      </c>
      <c r="MU63" s="4"/>
      <c r="MV63" s="70"/>
      <c r="MW63" s="4">
        <f>SUM(MW59:MW62)</f>
        <v>1086</v>
      </c>
      <c r="MX63" s="4"/>
      <c r="MY63" s="70"/>
      <c r="MZ63" s="4">
        <f>SUM(MZ59:MZ62)</f>
        <v>1993</v>
      </c>
      <c r="NA63" s="4"/>
      <c r="NB63" s="70"/>
      <c r="NC63" s="4">
        <f>SUM(NC59:NC62)</f>
        <v>1973</v>
      </c>
      <c r="ND63" s="4"/>
      <c r="NE63" s="5"/>
      <c r="NF63" s="70"/>
      <c r="NG63" s="4">
        <f>SUM(NG59:NG62)</f>
        <v>1943</v>
      </c>
      <c r="NH63" s="4"/>
      <c r="NI63" s="70"/>
      <c r="NJ63" s="4">
        <f>SUM(NJ59:NJ62)</f>
        <v>1929</v>
      </c>
      <c r="NK63" s="4"/>
      <c r="NL63" s="70"/>
      <c r="NM63" s="4">
        <f>SUM(NM59:NM62)</f>
        <v>1909</v>
      </c>
      <c r="NN63" s="4"/>
      <c r="NO63" s="70"/>
      <c r="NP63" s="4">
        <f>SUM(NP59:NP62)</f>
        <v>1926</v>
      </c>
      <c r="NQ63" s="4"/>
      <c r="NR63" s="70"/>
      <c r="NS63" s="4">
        <f>SUM(NS59:NS62)</f>
        <v>1928</v>
      </c>
      <c r="NT63" s="4"/>
      <c r="NU63" s="70"/>
      <c r="NV63" s="4">
        <f>SUM(NV59:NV62)</f>
        <v>1942</v>
      </c>
      <c r="NW63" s="4"/>
      <c r="NX63" s="5"/>
      <c r="NY63" s="70"/>
      <c r="NZ63" s="4">
        <f>SUM(NZ59:NZ62)</f>
        <v>1939</v>
      </c>
      <c r="OA63" s="4"/>
      <c r="OB63" s="70"/>
      <c r="OC63" s="4">
        <f>SUM(OC59:OC62)</f>
        <v>1928</v>
      </c>
      <c r="OD63" s="4"/>
      <c r="OE63" s="70"/>
      <c r="OF63" s="4">
        <f>SUM(OF59:OF62)</f>
        <v>1925</v>
      </c>
      <c r="OG63" s="4"/>
      <c r="OH63" s="70"/>
      <c r="OI63" s="4">
        <f>SUM(OI59:OI62)</f>
        <v>1917</v>
      </c>
      <c r="OJ63" s="4"/>
      <c r="OK63" s="70"/>
      <c r="OL63" s="4">
        <f>SUM(OL59:OL62)</f>
        <v>1910</v>
      </c>
      <c r="OM63" s="4"/>
      <c r="ON63" s="70"/>
      <c r="OO63" s="4">
        <f>SUM(OO59:OO62)</f>
        <v>1879</v>
      </c>
      <c r="OP63" s="4"/>
      <c r="OQ63" s="5"/>
      <c r="OR63" s="70"/>
      <c r="OS63" s="4">
        <f>SUM(OS59:OS62)</f>
        <v>1871</v>
      </c>
      <c r="OT63" s="4"/>
      <c r="OU63" s="70"/>
      <c r="OV63" s="4">
        <f>SUM(OV59:OV62)</f>
        <v>1867</v>
      </c>
      <c r="OW63" s="4"/>
      <c r="OX63" s="70"/>
      <c r="OY63" s="4">
        <f>SUM(OY59:OY62)</f>
        <v>1856</v>
      </c>
      <c r="OZ63" s="4"/>
      <c r="PA63" s="70"/>
      <c r="PB63" s="4">
        <f>SUM(PB59:PB62)</f>
        <v>1857</v>
      </c>
      <c r="PC63" s="4"/>
      <c r="PD63" s="70"/>
      <c r="PE63" s="4">
        <f>SUM(PE59:PE62)</f>
        <v>1861</v>
      </c>
      <c r="PF63" s="4"/>
      <c r="PG63" s="70"/>
      <c r="PH63" s="4">
        <f>SUM(PH59:PH62)</f>
        <v>1852</v>
      </c>
      <c r="PI63" s="4"/>
      <c r="PJ63" s="5"/>
      <c r="PK63" s="70"/>
      <c r="PL63" s="4">
        <f>SUM(PL59:PL62)</f>
        <v>1849</v>
      </c>
      <c r="PM63" s="4"/>
      <c r="PN63" s="70"/>
      <c r="PO63" s="4">
        <f>SUM(PO59:PO62)</f>
        <v>1836</v>
      </c>
      <c r="PP63" s="4"/>
      <c r="PQ63" s="70"/>
      <c r="PR63" s="4">
        <f>SUM(PR59:PR62)</f>
        <v>1822</v>
      </c>
      <c r="PS63" s="4"/>
      <c r="PT63" s="70"/>
      <c r="PU63" s="4">
        <f>SUM(PU59:PU62)</f>
        <v>1822</v>
      </c>
      <c r="PV63" s="4"/>
      <c r="PW63" s="70"/>
      <c r="PX63" s="4">
        <f>SUM(PX59:PX62)</f>
        <v>1829</v>
      </c>
      <c r="PY63" s="4"/>
      <c r="PZ63" s="70"/>
      <c r="QA63" s="4">
        <f>SUM(QA59:QA62)</f>
        <v>1823</v>
      </c>
      <c r="QB63" s="4"/>
      <c r="QC63" s="5"/>
      <c r="QD63" s="70"/>
      <c r="QE63" s="4">
        <f>SUM(QE59:QE62)</f>
        <v>1799</v>
      </c>
      <c r="QF63" s="4"/>
      <c r="QG63" s="70"/>
      <c r="QH63" s="4">
        <f>SUM(QH59:QH62)</f>
        <v>1793</v>
      </c>
      <c r="QI63" s="4"/>
      <c r="QJ63" s="70"/>
      <c r="QK63" s="4">
        <f>SUM(QK59:QK62)</f>
        <v>1806</v>
      </c>
      <c r="QL63" s="4"/>
      <c r="QM63" s="70"/>
      <c r="QN63" s="4">
        <f>SUM(QN59:QN62)</f>
        <v>1809</v>
      </c>
      <c r="QO63" s="4"/>
      <c r="QP63" s="70"/>
      <c r="QQ63" s="4">
        <f>SUM(QQ59:QQ62)</f>
        <v>1814</v>
      </c>
      <c r="QR63" s="4"/>
      <c r="QS63" s="70"/>
      <c r="QT63" s="4">
        <f>SUM(QT59:QT62)</f>
        <v>1834</v>
      </c>
      <c r="QU63" s="4"/>
      <c r="QV63" s="5"/>
      <c r="QW63" s="70"/>
      <c r="QX63" s="4">
        <f>SUM(QX59:QX62)</f>
        <v>1826</v>
      </c>
      <c r="QY63" s="4"/>
      <c r="QZ63" s="70"/>
      <c r="RA63" s="4">
        <f>SUM(RA59:RA62)</f>
        <v>1820</v>
      </c>
      <c r="RB63" s="4"/>
      <c r="RC63" s="5"/>
      <c r="RD63" s="70"/>
      <c r="RE63" s="4">
        <f>SUM(RE59:RE62)</f>
        <v>1824</v>
      </c>
      <c r="RF63" s="4"/>
      <c r="RG63" s="70"/>
      <c r="RH63" s="4">
        <f>SUM(RH59:RH62)</f>
        <v>1826</v>
      </c>
      <c r="RI63" s="4"/>
      <c r="RJ63" s="70"/>
      <c r="RK63" s="4">
        <f>SUM(RK59:RK62)</f>
        <v>1817</v>
      </c>
      <c r="RL63" s="4"/>
      <c r="RM63" s="5"/>
      <c r="RN63" s="70"/>
      <c r="RO63" s="4">
        <f>SUM(RO59:RO62)</f>
        <v>1807</v>
      </c>
      <c r="RP63" s="4"/>
      <c r="RQ63" s="70"/>
      <c r="RR63" s="4">
        <f>SUM(RR59:RR62)</f>
        <v>1802</v>
      </c>
      <c r="RS63" s="4"/>
      <c r="RT63" s="70"/>
      <c r="RU63" s="4">
        <f>SUM(RU59:RU62)</f>
        <v>1806</v>
      </c>
      <c r="RV63" s="4"/>
      <c r="RW63" s="70"/>
      <c r="RX63" s="4">
        <f>SUM(RX59:RX62)</f>
        <v>1803</v>
      </c>
      <c r="RY63" s="4"/>
      <c r="RZ63" s="70"/>
      <c r="SA63" s="4">
        <f>SUM(SA59:SA62)</f>
        <v>1802</v>
      </c>
      <c r="SB63" s="4"/>
      <c r="SC63" s="70"/>
      <c r="SD63" s="4">
        <f>SUM(SD59:SD62)</f>
        <v>1798</v>
      </c>
      <c r="SE63" s="4"/>
      <c r="SF63" s="70"/>
      <c r="SG63" s="4">
        <f>SUM(SG59:SG62)</f>
        <v>1804</v>
      </c>
      <c r="SH63" s="4"/>
      <c r="SI63" s="70"/>
      <c r="SJ63" s="4">
        <f>SUM(SJ59:SJ62)</f>
        <v>1807</v>
      </c>
      <c r="SK63" s="4"/>
      <c r="SL63" s="70"/>
      <c r="SM63" s="4">
        <f>SUM(SM59:SM62)</f>
        <v>1799</v>
      </c>
      <c r="SN63" s="4"/>
      <c r="SO63" s="70"/>
      <c r="SP63" s="4">
        <f>SUM(SP59:SP62)</f>
        <v>1802</v>
      </c>
      <c r="SQ63" s="4"/>
      <c r="SR63" s="5"/>
      <c r="SS63" s="5"/>
      <c r="ST63" s="70"/>
      <c r="SU63" s="4">
        <f>SUM(SU59:SU62)</f>
        <v>1799</v>
      </c>
      <c r="SV63" s="4"/>
      <c r="SW63" s="70"/>
      <c r="SX63" s="4">
        <f>SUM(SX59:SX62)</f>
        <v>1791</v>
      </c>
      <c r="SY63" s="4"/>
      <c r="SZ63" s="70"/>
      <c r="TA63" s="4">
        <f>SUM(TA59:TA62)</f>
        <v>1783</v>
      </c>
      <c r="TB63" s="4"/>
      <c r="TC63" s="70"/>
      <c r="TD63" s="4">
        <f>SUM(TD59:TD62)</f>
        <v>1776</v>
      </c>
      <c r="TE63" s="4"/>
      <c r="TF63" s="70"/>
      <c r="TG63" s="4">
        <f>SUM(TG59:TG62)</f>
        <v>1776</v>
      </c>
      <c r="TH63" s="4"/>
      <c r="TI63" s="70"/>
      <c r="TJ63" s="4">
        <f>SUM(TJ59:TJ62)</f>
        <v>1771</v>
      </c>
      <c r="TK63" s="4"/>
      <c r="TL63" s="70"/>
      <c r="TM63" s="4">
        <f>SUM(TM59:TM62)</f>
        <v>1767</v>
      </c>
      <c r="TN63" s="4"/>
      <c r="TO63" s="70"/>
      <c r="TP63" s="4">
        <f>SUM(TP59:TP62)</f>
        <v>1776</v>
      </c>
      <c r="TQ63" s="4"/>
      <c r="TR63" s="5"/>
      <c r="TS63" s="70"/>
      <c r="TT63" s="4">
        <f>SUM(TT59:TT62)</f>
        <v>1783</v>
      </c>
      <c r="TU63" s="4"/>
      <c r="TV63" s="70"/>
      <c r="TW63" s="4">
        <f>SUM(TW59:TW62)</f>
        <v>1774</v>
      </c>
      <c r="TX63" s="4"/>
      <c r="TY63" s="70"/>
      <c r="TZ63" s="4">
        <f>SUM(TZ59:TZ62)</f>
        <v>1796</v>
      </c>
      <c r="UA63" s="4"/>
      <c r="UB63" s="70"/>
      <c r="UC63" s="4">
        <f>SUM(UC59:UC62)</f>
        <v>1803</v>
      </c>
      <c r="UD63" s="4"/>
      <c r="UE63" s="70"/>
      <c r="UF63" s="4">
        <f>SUM(UF59:UF62)</f>
        <v>1796</v>
      </c>
      <c r="UG63" s="4"/>
      <c r="UH63" s="70"/>
      <c r="UI63" s="4">
        <f>SUM(UI59:UI62)</f>
        <v>1795</v>
      </c>
      <c r="UJ63" s="4"/>
      <c r="UK63" s="5"/>
      <c r="UL63" s="5"/>
      <c r="UM63" s="70"/>
      <c r="UN63" s="4">
        <f>SUM(UN59:UN62)</f>
        <v>1796</v>
      </c>
      <c r="UO63" s="4"/>
      <c r="UP63" s="70"/>
      <c r="UQ63" s="4">
        <f>SUM(UQ59:UQ62)</f>
        <v>1778</v>
      </c>
      <c r="UR63" s="4"/>
      <c r="US63" s="70"/>
      <c r="UT63" s="4">
        <f>SUM(UT59:UT62)</f>
        <v>1782</v>
      </c>
      <c r="UU63" s="4"/>
      <c r="UV63" s="70"/>
      <c r="UW63" s="4">
        <f>SUM(UW59:UW62)</f>
        <v>1785</v>
      </c>
      <c r="UX63" s="4"/>
      <c r="UY63" s="70"/>
      <c r="UZ63" s="4">
        <f>SUM(UZ59:UZ62)</f>
        <v>1785</v>
      </c>
      <c r="VA63" s="4"/>
      <c r="VB63" s="5"/>
      <c r="VC63" s="70"/>
      <c r="VD63" s="4">
        <f>SUM(VD59:VD62)</f>
        <v>1796</v>
      </c>
      <c r="VE63" s="4"/>
      <c r="VF63" s="70"/>
      <c r="VG63" s="4">
        <f>SUM(VG59:VG62)</f>
        <v>1793</v>
      </c>
      <c r="VH63" s="4"/>
      <c r="VI63" s="70"/>
      <c r="VJ63" s="4">
        <f>SUM(VJ59:VJ62)</f>
        <v>1785</v>
      </c>
      <c r="VK63" s="4"/>
      <c r="VL63" s="70"/>
      <c r="VM63" s="4">
        <f>SUM(VM59:VM62)</f>
        <v>1778</v>
      </c>
      <c r="VN63" s="4"/>
      <c r="VO63" s="70"/>
      <c r="VP63" s="4">
        <f>SUM(VP59:VP62)</f>
        <v>1765</v>
      </c>
      <c r="VQ63" s="4"/>
      <c r="VR63" s="70"/>
      <c r="VS63" s="4">
        <f>SUM(VS59:VS62)</f>
        <v>1758</v>
      </c>
      <c r="VT63" s="4"/>
      <c r="VU63" s="5"/>
      <c r="VV63" s="5"/>
      <c r="VW63" s="70"/>
      <c r="VX63" s="4">
        <f>SUM(VX59:VX62)</f>
        <v>1730</v>
      </c>
      <c r="VY63" s="4"/>
      <c r="VZ63" s="70"/>
      <c r="WA63" s="4">
        <f>SUM(WA59:WA62)</f>
        <v>1717</v>
      </c>
      <c r="WB63" s="4"/>
      <c r="WC63" s="70"/>
      <c r="WD63" s="4">
        <f>SUM(WD59:WD62)</f>
        <v>1723</v>
      </c>
      <c r="WE63" s="4"/>
      <c r="WF63" s="70"/>
      <c r="WG63" s="4">
        <f>SUM(WG59:WG62)</f>
        <v>1720</v>
      </c>
      <c r="WH63" s="4"/>
      <c r="WI63" s="70"/>
      <c r="WJ63" s="4">
        <f>SUM(WJ59:WJ62)</f>
        <v>1702</v>
      </c>
      <c r="WK63" s="4"/>
      <c r="WL63" s="70"/>
      <c r="WM63" s="4">
        <f>SUM(WM59:WM62)</f>
        <v>1698</v>
      </c>
      <c r="WN63" s="4"/>
      <c r="WO63" s="70"/>
      <c r="WP63" s="4">
        <f>SUM(WP59:WP62)</f>
        <v>1703</v>
      </c>
      <c r="WQ63" s="4"/>
      <c r="WR63" s="70"/>
      <c r="WS63" s="4">
        <f>SUM(WS59:WS62)</f>
        <v>1693</v>
      </c>
      <c r="WT63" s="4"/>
      <c r="WU63" s="70"/>
      <c r="WV63" s="4">
        <f>SUM(WV59:WV62)</f>
        <v>1693</v>
      </c>
      <c r="WW63" s="4"/>
      <c r="WX63" s="70"/>
      <c r="WY63" s="4">
        <f>SUM(WY59:WY62)</f>
        <v>1696</v>
      </c>
      <c r="WZ63" s="4"/>
      <c r="XA63" s="70"/>
      <c r="XB63" s="4">
        <f>SUM(XB59:XB62)</f>
        <v>1697</v>
      </c>
      <c r="XC63" s="4"/>
      <c r="XD63" s="70"/>
      <c r="XE63" s="4">
        <f>SUM(XE59:XE62)</f>
        <v>1685</v>
      </c>
      <c r="XF63" s="4"/>
      <c r="XG63" s="5"/>
      <c r="XH63" s="70"/>
      <c r="XI63" s="4">
        <f>SUM(XI59:XI62)</f>
        <v>1663</v>
      </c>
      <c r="XJ63" s="4"/>
      <c r="XK63" s="70"/>
      <c r="XL63" s="4">
        <f>SUM(XL59:XL62)</f>
        <v>1668</v>
      </c>
      <c r="XM63" s="4"/>
      <c r="XN63" s="70"/>
      <c r="XO63" s="4">
        <f>SUM(XO59:XO62)</f>
        <v>1650</v>
      </c>
      <c r="XP63" s="4"/>
      <c r="XQ63" s="70"/>
      <c r="XR63" s="4">
        <f>SUM(XR59:XR62)</f>
        <v>1647</v>
      </c>
      <c r="XS63" s="4"/>
      <c r="XT63" s="70"/>
      <c r="XU63" s="4">
        <f>SUM(XU59:XU62)</f>
        <v>1631</v>
      </c>
      <c r="XV63" s="4"/>
      <c r="XW63" s="70"/>
      <c r="XX63" s="4">
        <f>SUM(XX59:XX62)</f>
        <v>1625</v>
      </c>
      <c r="XY63" s="4"/>
      <c r="XZ63" s="70"/>
      <c r="YA63" s="4">
        <f>SUM(YA59:YA62)</f>
        <v>1616</v>
      </c>
      <c r="YB63" s="4"/>
      <c r="YC63" s="70"/>
      <c r="YD63" s="4">
        <f>SUM(YD59:YD62)</f>
        <v>1607</v>
      </c>
      <c r="YE63" s="4"/>
      <c r="YF63" s="70"/>
      <c r="YG63" s="4">
        <f>SUM(YG59:YG62)</f>
        <v>1600</v>
      </c>
      <c r="YH63" s="4"/>
      <c r="YI63" s="70"/>
      <c r="YJ63" s="4">
        <f>SUM(YJ59:YJ62)</f>
        <v>1585</v>
      </c>
      <c r="YK63" s="4"/>
      <c r="YL63" s="70"/>
      <c r="YM63" s="4">
        <f>SUM(YM59:YM62)</f>
        <v>1585</v>
      </c>
      <c r="YN63" s="4"/>
      <c r="YO63" s="70"/>
      <c r="YP63" s="4">
        <f>SUM(YP59:YP62)</f>
        <v>1577</v>
      </c>
      <c r="YQ63" s="4"/>
      <c r="YR63" s="70"/>
      <c r="YS63" s="4">
        <f>SUM(YS59:YS62)</f>
        <v>1574</v>
      </c>
      <c r="YT63" s="4"/>
      <c r="YU63" s="5"/>
      <c r="YV63" s="70"/>
      <c r="YW63" s="4">
        <f>SUM(YW59:YW62)</f>
        <v>1567</v>
      </c>
      <c r="YX63" s="4"/>
      <c r="YY63" s="70"/>
      <c r="YZ63" s="4">
        <f>SUM(YZ59:YZ62)</f>
        <v>1559</v>
      </c>
      <c r="ZA63" s="4"/>
      <c r="ZB63" s="70"/>
      <c r="ZC63" s="4">
        <f>SUM(ZC59:ZC62)</f>
        <v>1555</v>
      </c>
      <c r="ZD63" s="4"/>
      <c r="ZE63" s="70"/>
      <c r="ZF63" s="4">
        <f>SUM(ZF59:ZF62)</f>
        <v>1562</v>
      </c>
      <c r="ZG63" s="4"/>
      <c r="ZH63" s="70"/>
      <c r="ZI63" s="4">
        <f>SUM(ZI59:ZI62)</f>
        <v>1547</v>
      </c>
      <c r="ZJ63" s="4"/>
      <c r="ZK63" s="70"/>
      <c r="ZL63" s="4">
        <f>SUM(ZL59:ZL62)</f>
        <v>1545</v>
      </c>
      <c r="ZM63" s="4"/>
      <c r="ZN63" s="70"/>
      <c r="ZO63" s="4">
        <f>SUM(ZO59:ZO62)</f>
        <v>1546</v>
      </c>
      <c r="ZP63" s="4"/>
      <c r="ZQ63" s="70"/>
      <c r="ZR63" s="4">
        <f>SUM(ZR59:ZR62)</f>
        <v>1547</v>
      </c>
      <c r="ZS63" s="4"/>
      <c r="ZT63" s="70"/>
      <c r="ZU63" s="4">
        <f>SUM(ZU59:ZU62)</f>
        <v>1552</v>
      </c>
      <c r="ZV63" s="4"/>
      <c r="ZW63" s="70"/>
      <c r="ZX63" s="4">
        <f>SUM(ZX59:ZX62)</f>
        <v>1556</v>
      </c>
      <c r="ZY63" s="4"/>
      <c r="ZZ63" s="70"/>
      <c r="AAA63" s="4">
        <f>SUM(AAA59:AAA62)</f>
        <v>1568</v>
      </c>
      <c r="AAB63" s="4"/>
      <c r="AAC63" s="70"/>
      <c r="AAD63" s="4">
        <f>SUM(AAD59:AAD62)</f>
        <v>1567</v>
      </c>
      <c r="AAE63" s="4"/>
      <c r="AAF63" s="70"/>
      <c r="AAG63" s="4">
        <f>SUM(AAG59:AAG62)</f>
        <v>1572</v>
      </c>
      <c r="AAH63" s="4"/>
      <c r="AAI63" s="5"/>
      <c r="AAJ63" s="70"/>
      <c r="AAK63" s="4">
        <f>SUM(AAK59:AAK62)</f>
        <v>1572</v>
      </c>
      <c r="AAL63" s="4"/>
      <c r="AAM63" s="70"/>
      <c r="AAN63" s="4">
        <f>SUM(AAN59:AAN62)</f>
        <v>1565</v>
      </c>
      <c r="AAO63" s="4"/>
      <c r="AAP63" s="70"/>
      <c r="AAQ63" s="4">
        <f>SUM(AAQ59:AAQ62)</f>
        <v>1573</v>
      </c>
      <c r="AAR63" s="4"/>
      <c r="AAS63" s="70"/>
      <c r="AAT63" s="4">
        <f>SUM(AAT59:AAT62)</f>
        <v>1582</v>
      </c>
      <c r="AAU63" s="4"/>
      <c r="AAV63" s="70"/>
      <c r="AAW63" s="4">
        <f>SUM(AAW59:AAW62)</f>
        <v>1595</v>
      </c>
      <c r="AAX63" s="4"/>
      <c r="AAY63" s="70"/>
      <c r="AAZ63" s="4">
        <f>SUM(AAZ59:AAZ62)</f>
        <v>1580</v>
      </c>
      <c r="ABA63" s="4"/>
      <c r="ABB63" s="5"/>
      <c r="ABC63" s="70"/>
      <c r="ABD63" s="4">
        <f>SUM(ABD59:ABD62)</f>
        <v>1588</v>
      </c>
      <c r="ABE63" s="4"/>
      <c r="ABF63" s="70"/>
      <c r="ABG63" s="4">
        <f>SUM(ABG59:ABG62)</f>
        <v>1595</v>
      </c>
      <c r="ABH63" s="4"/>
      <c r="ABI63" s="70"/>
      <c r="ABJ63" s="4">
        <f>SUM(ABJ59:ABJ62)</f>
        <v>1615</v>
      </c>
      <c r="ABK63" s="4"/>
      <c r="ABL63" s="70"/>
      <c r="ABM63" s="4">
        <f>SUM(ABM59:ABM62)</f>
        <v>1622</v>
      </c>
      <c r="ABN63" s="4"/>
      <c r="ABO63" s="70"/>
      <c r="ABP63" s="4">
        <f>SUM(ABP59:ABP62)</f>
        <v>1636</v>
      </c>
      <c r="ABQ63" s="4"/>
      <c r="ABR63" s="70"/>
      <c r="ABS63" s="4">
        <f>SUM(ABS59:ABS62)</f>
        <v>1631</v>
      </c>
      <c r="ABT63" s="4"/>
      <c r="ABU63" s="5"/>
      <c r="ABV63" s="70"/>
      <c r="ABW63" s="4">
        <f>SUM(ABW59:ABW62)</f>
        <v>1649</v>
      </c>
      <c r="ABX63" s="4"/>
      <c r="ABY63" s="70"/>
      <c r="ABZ63" s="4">
        <f>SUM(ABZ59:ABZ62)</f>
        <v>1676</v>
      </c>
      <c r="ACA63" s="4"/>
      <c r="ACB63" s="70"/>
      <c r="ACC63" s="4">
        <f>SUM(ACC59:ACC62)</f>
        <v>1681</v>
      </c>
      <c r="ACD63" s="4"/>
      <c r="ACE63" s="70"/>
      <c r="ACF63" s="4">
        <f>SUM(ACF59:ACF62)</f>
        <v>1704</v>
      </c>
      <c r="ACG63" s="4"/>
      <c r="ACH63" s="70"/>
      <c r="ACI63" s="4">
        <f>SUM(ACI59:ACI62)</f>
        <v>1742</v>
      </c>
      <c r="ACJ63" s="4"/>
      <c r="ACK63" s="70"/>
      <c r="ACL63" s="4">
        <f>SUM(ACL59:ACL62)</f>
        <v>1775</v>
      </c>
      <c r="ACM63" s="4"/>
      <c r="ACN63" s="5"/>
      <c r="ACO63" s="70"/>
      <c r="ACP63" s="4">
        <f>SUM(ACP59:ACP62)</f>
        <v>1788</v>
      </c>
      <c r="ACQ63" s="4"/>
      <c r="ACR63" s="70"/>
      <c r="ACS63" s="4">
        <f>SUM(ACS59:ACS62)</f>
        <v>1813</v>
      </c>
      <c r="ACT63" s="4"/>
      <c r="ACU63" s="70"/>
      <c r="ACV63" s="4">
        <f>SUM(ACV59:ACV62)</f>
        <v>1831</v>
      </c>
      <c r="ACW63" s="4"/>
      <c r="ACX63" s="70"/>
      <c r="ACY63" s="4">
        <f>SUM(ACY59:ACY62)</f>
        <v>1874</v>
      </c>
      <c r="ACZ63" s="4"/>
      <c r="ADA63" s="70"/>
      <c r="ADB63" s="4">
        <f>SUM(ADB59:ADB62)</f>
        <v>1924</v>
      </c>
      <c r="ADC63" s="4"/>
      <c r="ADD63" s="70"/>
      <c r="ADE63" s="4">
        <f>SUM(ADE59:ADE62)</f>
        <v>1970</v>
      </c>
      <c r="ADF63" s="4"/>
      <c r="ADG63" s="5"/>
      <c r="ADH63" s="70"/>
      <c r="ADI63" s="4">
        <f>SUM(ADI59:ADI62)</f>
        <v>1990</v>
      </c>
      <c r="ADJ63" s="4"/>
      <c r="ADK63" s="70"/>
      <c r="ADL63" s="4">
        <f>SUM(ADL59:ADL62)</f>
        <v>2010</v>
      </c>
      <c r="ADM63" s="4"/>
      <c r="ADN63" s="70"/>
      <c r="ADO63" s="4">
        <f>SUM(ADO59:ADO62)</f>
        <v>2030</v>
      </c>
      <c r="ADP63" s="4"/>
      <c r="ADQ63" s="70"/>
      <c r="ADR63" s="4">
        <f>SUM(ADR59:ADR62)</f>
        <v>2046</v>
      </c>
      <c r="ADS63" s="4"/>
      <c r="ADT63" s="70"/>
      <c r="ADU63" s="4">
        <f>SUM(ADU59:ADU62)</f>
        <v>2057</v>
      </c>
      <c r="ADV63" s="4"/>
      <c r="ADW63" s="5"/>
      <c r="ADX63" s="5"/>
      <c r="ADY63" s="5"/>
      <c r="ADZ63" s="70"/>
      <c r="AEA63" s="4">
        <f>SUM(AEA59:AEA62)</f>
        <v>2064</v>
      </c>
      <c r="AEB63" s="4"/>
      <c r="AEC63" s="70"/>
      <c r="AED63" s="4">
        <f>SUM(AED59:AED62)</f>
        <v>2044</v>
      </c>
      <c r="AEE63" s="4"/>
      <c r="AEF63" s="70"/>
      <c r="AEG63" s="4">
        <f>SUM(AEG59:AEG62)</f>
        <v>2045</v>
      </c>
      <c r="AEH63" s="4"/>
      <c r="AEI63" s="70"/>
      <c r="AEJ63" s="5">
        <f>SUM(AEJ59:AEJ62)</f>
        <v>2045</v>
      </c>
      <c r="AEK63" s="4"/>
      <c r="AEL63" s="70"/>
      <c r="AEM63" s="4">
        <f>SUM(AEM59:AEM62)</f>
        <v>2051</v>
      </c>
      <c r="AEN63" s="4"/>
      <c r="AEO63" s="5"/>
      <c r="AEP63" s="70"/>
      <c r="AEQ63" s="4">
        <f>SUM(AEQ59:AEQ62)</f>
        <v>2025</v>
      </c>
      <c r="AER63" s="4"/>
      <c r="AES63" s="70"/>
      <c r="AET63" s="4">
        <f>SUM(AET59:AET62)</f>
        <v>2019</v>
      </c>
      <c r="AEU63" s="4"/>
      <c r="AEV63" s="70"/>
      <c r="AEW63" s="4">
        <f>SUM(AEW59:AEW62)</f>
        <v>2021</v>
      </c>
      <c r="AEX63" s="4"/>
      <c r="AEY63" s="70"/>
      <c r="AEZ63" s="4">
        <f>SUM(AEZ59:AEZ62)</f>
        <v>2030</v>
      </c>
      <c r="AFA63" s="4"/>
      <c r="AFB63" s="70"/>
      <c r="AFC63" s="4">
        <f>SUM(AFC59:AFC62)</f>
        <v>2023</v>
      </c>
      <c r="AFD63" s="4"/>
      <c r="AFE63" s="70"/>
      <c r="AFF63" s="4">
        <f>SUM(AFF59:AFF62)</f>
        <v>2035</v>
      </c>
      <c r="AFG63" s="4"/>
      <c r="AFH63" s="5"/>
      <c r="AFI63" s="70"/>
      <c r="AFJ63" s="4">
        <f>SUM(AFJ59:AFJ62)</f>
        <v>2008</v>
      </c>
      <c r="AFK63" s="4"/>
      <c r="AFL63" s="70"/>
      <c r="AFM63" s="4">
        <f>SUM(AFM59:AFM62)</f>
        <v>1983</v>
      </c>
      <c r="AFN63" s="4"/>
      <c r="AFO63" s="70"/>
      <c r="AFP63" s="4">
        <f>SUM(AFP59:AFP62)</f>
        <v>1983</v>
      </c>
      <c r="AFQ63" s="4"/>
      <c r="AFR63" s="70"/>
      <c r="AFS63" s="4">
        <f>SUM(AFS59:AFS62)</f>
        <v>1970</v>
      </c>
      <c r="AFT63" s="4"/>
      <c r="AFU63" s="70"/>
      <c r="AFV63" s="4">
        <f>SUM(AFV59:AFV62)</f>
        <v>1973</v>
      </c>
      <c r="AFW63" s="4"/>
      <c r="AFX63" s="70"/>
      <c r="AFY63" s="4">
        <f>SUM(AFY59:AFY62)</f>
        <v>1992</v>
      </c>
      <c r="AFZ63" s="4"/>
      <c r="AGA63" s="70"/>
      <c r="AGB63" s="4">
        <f>SUM(AGB59:AGB62)</f>
        <v>1997</v>
      </c>
      <c r="AGC63" s="4"/>
      <c r="AGD63" s="70"/>
      <c r="AGE63" s="4">
        <f>SUM(AGE59:AGE62)</f>
        <v>2012</v>
      </c>
      <c r="AGF63" s="4"/>
      <c r="AGG63" s="70"/>
      <c r="AGH63" s="4">
        <f>SUM(AGH59:AGH62)</f>
        <v>2008</v>
      </c>
      <c r="AGI63" s="4"/>
      <c r="AGJ63" s="70"/>
      <c r="AGK63" s="4">
        <f>SUM(AGK59:AGK62)</f>
        <v>2010</v>
      </c>
      <c r="AGL63" s="4"/>
      <c r="AGM63" s="70"/>
      <c r="AGN63" s="4">
        <f>SUM(AGN59:AGN62)</f>
        <v>2024</v>
      </c>
      <c r="AGO63" s="4"/>
      <c r="AGP63" s="70"/>
      <c r="AGQ63" s="4">
        <f>SUM(AGQ59:AGQ62)</f>
        <v>2031</v>
      </c>
      <c r="AGR63" s="4"/>
      <c r="AGS63" s="70"/>
      <c r="AGT63" s="4">
        <f>SUM(AGT59:AGT62)</f>
        <v>2049</v>
      </c>
      <c r="AGU63" s="4"/>
      <c r="AGV63" s="5"/>
      <c r="AGW63" s="70"/>
      <c r="AGX63" s="4">
        <f>SUM(AGX59:AGX62)</f>
        <v>2035</v>
      </c>
      <c r="AGY63" s="4"/>
      <c r="AGZ63" s="70"/>
      <c r="AHA63" s="4">
        <f>SUM(AHA59:AHA62)</f>
        <v>2026</v>
      </c>
      <c r="AHB63" s="4"/>
      <c r="AHC63" s="70"/>
      <c r="AHD63" s="4">
        <f>SUM(AHD59:AHD62)</f>
        <v>2014</v>
      </c>
      <c r="AHE63" s="4"/>
      <c r="AHF63" s="70"/>
      <c r="AHG63" s="4">
        <f>SUM(AHG59:AHG62)</f>
        <v>2018</v>
      </c>
      <c r="AHH63" s="4"/>
      <c r="AHI63" s="70"/>
      <c r="AHJ63" s="4">
        <f>SUM(AHJ59:AHJ62)</f>
        <v>2027</v>
      </c>
      <c r="AHK63" s="4"/>
      <c r="AHL63" s="70"/>
      <c r="AHM63" s="4">
        <f>SUM(AHM59:AHM62)</f>
        <v>2031</v>
      </c>
      <c r="AHN63" s="4"/>
      <c r="AHO63" s="5"/>
      <c r="AHP63" s="70"/>
      <c r="AHQ63" s="4">
        <f>SUM(AHQ59:AHQ62)</f>
        <v>2019</v>
      </c>
      <c r="AHR63" s="4"/>
      <c r="AHS63" s="70"/>
      <c r="AHT63" s="4">
        <f>SUM(AHT59:AHT62)</f>
        <v>2021</v>
      </c>
      <c r="AHU63" s="4"/>
      <c r="AHV63" s="70"/>
      <c r="AHW63" s="4">
        <f>SUM(AHW59:AHW62)</f>
        <v>2005</v>
      </c>
      <c r="AHX63" s="4"/>
      <c r="AHY63" s="70"/>
      <c r="AHZ63" s="4">
        <f>SUM(AHZ59:AHZ62)</f>
        <v>2011</v>
      </c>
      <c r="AIA63" s="4"/>
      <c r="AIB63" s="70"/>
      <c r="AIC63" s="4">
        <f>SUM(AIC59:AIC62)</f>
        <v>2014</v>
      </c>
      <c r="AID63" s="4"/>
      <c r="AIE63" s="5"/>
      <c r="AIF63" s="5"/>
      <c r="AIG63" s="70"/>
      <c r="AIH63" s="4">
        <f>SUM(AIH59:AIH62)</f>
        <v>1979</v>
      </c>
      <c r="AII63" s="4"/>
      <c r="AIJ63" s="70"/>
      <c r="AIK63" s="4">
        <f>SUM(AIK59:AIK62)</f>
        <v>1933</v>
      </c>
      <c r="AIL63" s="4"/>
      <c r="AIM63" s="70"/>
      <c r="AIN63" s="4">
        <f>SUM(AIN59:AIN62)</f>
        <v>1917</v>
      </c>
      <c r="AIO63" s="4"/>
      <c r="AIP63" s="70"/>
      <c r="AIQ63" s="4">
        <f>SUM(AIQ59:AIQ62)</f>
        <v>1903</v>
      </c>
      <c r="AIR63" s="4"/>
      <c r="AIS63" s="5"/>
      <c r="AIT63" s="70"/>
      <c r="AIU63" s="4">
        <f>SUM(AIU59:AIU62)</f>
        <v>1894</v>
      </c>
      <c r="AIV63" s="4"/>
      <c r="AIW63" s="70"/>
      <c r="AIX63" s="4">
        <f>SUM(AIX59:AIX62)</f>
        <v>1885</v>
      </c>
      <c r="AIY63" s="4"/>
      <c r="AIZ63" s="70"/>
      <c r="AJA63" s="4">
        <f>SUM(AJA59:AJA62)</f>
        <v>1886</v>
      </c>
      <c r="AJB63" s="4"/>
      <c r="AJC63" s="70"/>
      <c r="AJD63" s="4">
        <f>SUM(AJD59:AJD62)</f>
        <v>1887</v>
      </c>
      <c r="AJE63" s="4"/>
      <c r="AJF63" s="70"/>
      <c r="AJG63" s="4">
        <f>SUM(AJG59:AJG62)</f>
        <v>1887</v>
      </c>
      <c r="AJH63" s="4"/>
      <c r="AJI63" s="70"/>
      <c r="AJJ63" s="4">
        <f>SUM(AJJ59:AJJ62)</f>
        <v>1912</v>
      </c>
      <c r="AJK63" s="4"/>
      <c r="AJL63" s="70"/>
      <c r="AJM63" s="4">
        <f>SUM(AJM59:AJM62)</f>
        <v>1923</v>
      </c>
      <c r="AJN63" s="4"/>
      <c r="AJO63" s="70"/>
      <c r="AJP63" s="4">
        <f>SUM(AJP59:AJP62)</f>
        <v>1942</v>
      </c>
      <c r="AJQ63" s="4"/>
      <c r="AJR63" s="5"/>
      <c r="AJS63" s="70"/>
      <c r="AJT63" s="4">
        <f>SUM(AJT59:AJT62)</f>
        <v>1962</v>
      </c>
      <c r="AJU63" s="4"/>
      <c r="AJV63" s="70"/>
      <c r="AJW63" s="4">
        <f>SUM(AJW59:AJW62)</f>
        <v>1987</v>
      </c>
      <c r="AJX63" s="4"/>
      <c r="AJY63" s="70"/>
      <c r="AJZ63" s="4">
        <f>SUM(AJZ59:AJZ62)</f>
        <v>1994</v>
      </c>
      <c r="AKA63" s="4"/>
      <c r="AKB63" s="70"/>
      <c r="AKC63" s="4">
        <f>SUM(AKC59:AKC62)</f>
        <v>2000</v>
      </c>
      <c r="AKD63" s="4"/>
      <c r="AKE63" s="70"/>
      <c r="AKF63" s="4">
        <f>SUM(AKF59:AKF62)</f>
        <v>1994</v>
      </c>
      <c r="AKG63" s="4"/>
      <c r="AKH63" s="70"/>
      <c r="AKI63" s="4">
        <f>SUM(AKI59:AKI62)</f>
        <v>1998</v>
      </c>
      <c r="AKJ63" s="4"/>
      <c r="AKK63" s="5"/>
      <c r="AKL63" s="70"/>
      <c r="AKM63" s="4">
        <f>SUM(AKM59:AKM62)</f>
        <v>2002</v>
      </c>
      <c r="AKN63" s="4"/>
      <c r="AKO63" s="70"/>
      <c r="AKP63" s="4">
        <f>SUM(AKP59:AKP62)</f>
        <v>1997</v>
      </c>
      <c r="AKQ63" s="4"/>
      <c r="AKR63" s="70"/>
      <c r="AKS63" s="4">
        <f>SUM(AKS59:AKS62)</f>
        <v>1989</v>
      </c>
      <c r="AKT63" s="4"/>
      <c r="AKU63" s="70"/>
      <c r="AKV63" s="4">
        <f>SUM(AKV59:AKV62)</f>
        <v>2012</v>
      </c>
      <c r="AKW63" s="4"/>
      <c r="AKX63" s="70"/>
      <c r="AKY63" s="4">
        <f>SUM(AKY59:AKY62)</f>
        <v>2023</v>
      </c>
      <c r="AKZ63" s="4"/>
      <c r="ALA63" s="70"/>
      <c r="ALB63" s="4">
        <f>SUM(ALB59:ALB62)</f>
        <v>2060</v>
      </c>
      <c r="ALC63" s="4"/>
      <c r="ALD63" s="5"/>
      <c r="ALE63" s="70"/>
      <c r="ALF63" s="4">
        <f>SUM(ALF59:ALF62)</f>
        <v>2055</v>
      </c>
      <c r="ALG63" s="4"/>
      <c r="ALH63" s="70"/>
      <c r="ALI63" s="4">
        <f>SUM(ALI59:ALI62)</f>
        <v>2059</v>
      </c>
      <c r="ALJ63" s="4"/>
      <c r="ALK63" s="70"/>
      <c r="ALL63" s="4">
        <f>SUM(ALL59:ALL62)</f>
        <v>2046</v>
      </c>
      <c r="ALM63" s="4"/>
      <c r="ALN63" s="70"/>
      <c r="ALO63" s="4">
        <f>SUM(ALO59:ALO62)</f>
        <v>2065</v>
      </c>
      <c r="ALP63" s="4"/>
      <c r="ALQ63" s="70"/>
      <c r="ALR63" s="4">
        <f>SUM(ALR59:ALR62)</f>
        <v>2076</v>
      </c>
      <c r="ALS63" s="4"/>
      <c r="ALT63" s="70"/>
      <c r="ALU63" s="4">
        <f>SUM(ALU59:ALU62)</f>
        <v>2114</v>
      </c>
      <c r="ALV63" s="4"/>
      <c r="ALW63" s="5"/>
      <c r="ALX63" s="70"/>
      <c r="ALY63" s="4">
        <f>SUM(ALY59:ALY62)</f>
        <v>2129</v>
      </c>
      <c r="ALZ63" s="4"/>
      <c r="AMA63" s="70"/>
      <c r="AMB63" s="4">
        <f>SUM(AMB59:AMB62)</f>
        <v>2143</v>
      </c>
      <c r="AMC63" s="4"/>
      <c r="AMD63" s="70"/>
      <c r="AME63" s="4">
        <f>SUM(AME59:AME62)</f>
        <v>2135</v>
      </c>
      <c r="AMF63" s="4"/>
      <c r="AMG63" s="70"/>
      <c r="AMH63" s="4">
        <f>SUM(AMH59:AMH62)</f>
        <v>2135</v>
      </c>
      <c r="AMI63" s="4"/>
      <c r="AMJ63" s="70"/>
      <c r="AMK63" s="4">
        <f>SUM(AMK59:AMK62)</f>
        <v>2136</v>
      </c>
      <c r="AML63" s="4"/>
      <c r="AMM63" s="70"/>
      <c r="AMN63" s="4">
        <f>SUM(AMN59:AMN62)</f>
        <v>2132</v>
      </c>
      <c r="AMO63" s="4"/>
      <c r="AMP63" s="5"/>
      <c r="AMQ63" s="70"/>
      <c r="AMR63" s="4">
        <f>SUM(AMR59:AMR62)</f>
        <v>2130</v>
      </c>
      <c r="AMS63" s="4"/>
      <c r="AMT63" s="70"/>
      <c r="AMU63" s="4">
        <f>SUM(AMU59:AMU62)</f>
        <v>2117</v>
      </c>
      <c r="AMV63" s="4"/>
      <c r="AMW63" s="70"/>
      <c r="AMX63" s="4">
        <f>SUM(AMX59:AMX62)</f>
        <v>2114</v>
      </c>
      <c r="AMY63" s="4"/>
      <c r="AMZ63" s="70"/>
      <c r="ANA63" s="4">
        <f>SUM(ANA59:ANA62)</f>
        <v>2119</v>
      </c>
      <c r="ANB63" s="4"/>
      <c r="ANC63" s="70"/>
      <c r="AND63" s="4">
        <f>SUM(AND59:AND62)</f>
        <v>2115</v>
      </c>
      <c r="ANE63" s="4"/>
      <c r="ANF63" s="70"/>
      <c r="ANG63" s="4">
        <f>SUM(ANG59:ANG62)</f>
        <v>2116</v>
      </c>
      <c r="ANH63" s="4"/>
      <c r="ANI63" s="5"/>
      <c r="ANJ63" s="70"/>
      <c r="ANK63" s="4">
        <f>SUM(ANK59:ANK62)</f>
        <v>2114</v>
      </c>
      <c r="ANL63" s="4"/>
      <c r="ANM63" s="70"/>
      <c r="ANN63" s="4">
        <f>SUM(ANN59:ANN62)</f>
        <v>2104</v>
      </c>
      <c r="ANO63" s="4"/>
      <c r="ANP63" s="70"/>
      <c r="ANQ63" s="4">
        <f>SUM(ANQ59:ANQ62)</f>
        <v>2115</v>
      </c>
      <c r="ANR63" s="4"/>
      <c r="ANS63" s="5"/>
      <c r="ANT63" s="70"/>
      <c r="ANU63" s="4">
        <f>SUM(ANU59:ANU62)</f>
        <v>2114</v>
      </c>
      <c r="ANV63" s="4"/>
      <c r="ANW63" s="70"/>
      <c r="ANX63" s="4">
        <f>SUM(ANX59:ANX62)</f>
        <v>2134</v>
      </c>
      <c r="ANY63" s="4"/>
      <c r="ANZ63" s="70"/>
      <c r="AOA63" s="4">
        <f>SUM(AOA59:AOA62)</f>
        <v>2135</v>
      </c>
      <c r="AOB63" s="4"/>
      <c r="AOC63" s="70"/>
      <c r="AOD63" s="4">
        <f>SUM(AOD59:AOD62)</f>
        <v>2138</v>
      </c>
      <c r="AOE63" s="4"/>
      <c r="AOF63" s="70"/>
      <c r="AOG63" s="4">
        <f>SUM(AOG59:AOG62)</f>
        <v>2138</v>
      </c>
      <c r="AOH63" s="4"/>
      <c r="AOI63" s="70"/>
      <c r="AOJ63" s="4">
        <f>SUM(AOJ59:AOJ62)</f>
        <v>2127</v>
      </c>
      <c r="AOK63" s="4"/>
      <c r="AOL63" s="70"/>
      <c r="AOM63" s="4">
        <f>SUM(AOM59:AOM62)</f>
        <v>2130</v>
      </c>
      <c r="AON63" s="4"/>
      <c r="AOO63" s="70"/>
      <c r="AOP63" s="4">
        <f>SUM(AOP59:AOP62)</f>
        <v>2120</v>
      </c>
      <c r="AOQ63" s="4"/>
      <c r="AOR63" s="70"/>
      <c r="AOS63" s="4">
        <f>SUM(AOS59:AOS62)</f>
        <v>2126</v>
      </c>
      <c r="AOT63" s="4"/>
      <c r="AOU63" s="5"/>
      <c r="AOV63" s="70"/>
      <c r="AOW63" s="4">
        <f>SUM(AOW59:AOW62)</f>
        <v>2128</v>
      </c>
      <c r="AOX63" s="4"/>
      <c r="AOY63" s="70"/>
      <c r="AOZ63" s="4">
        <f>SUM(AOZ59:AOZ62)</f>
        <v>2116</v>
      </c>
      <c r="APA63" s="4"/>
      <c r="APB63" s="70"/>
      <c r="APC63" s="4">
        <f>SUM(APC59:APC62)</f>
        <v>2112</v>
      </c>
      <c r="APD63" s="4"/>
      <c r="APE63" s="70"/>
      <c r="APF63" s="4">
        <f>SUM(APF59:APF62)</f>
        <v>2109</v>
      </c>
      <c r="APG63" s="4"/>
      <c r="APH63" s="70"/>
      <c r="API63" s="4">
        <f>SUM(API59:API62)</f>
        <v>2103</v>
      </c>
      <c r="APJ63" s="4"/>
      <c r="APK63" s="70"/>
      <c r="APL63" s="4">
        <f>SUM(APL59:APL62)</f>
        <v>2099</v>
      </c>
      <c r="APM63" s="4"/>
      <c r="APN63" s="70"/>
      <c r="APO63" s="4">
        <f>SUM(APO59:APO62)</f>
        <v>2096</v>
      </c>
      <c r="APP63" s="4"/>
      <c r="APQ63" s="5"/>
      <c r="APR63" s="5"/>
      <c r="APS63" s="5"/>
      <c r="APT63" s="5"/>
      <c r="APU63" s="70"/>
      <c r="APV63" s="4">
        <f>SUM(APV59:APV62)</f>
        <v>2084</v>
      </c>
      <c r="APW63" s="4"/>
      <c r="APX63" s="70"/>
      <c r="APY63" s="4">
        <f>SUM(APY59:APY62)</f>
        <v>2070</v>
      </c>
      <c r="APZ63" s="4"/>
      <c r="AQA63" s="5"/>
      <c r="AQB63" s="70"/>
      <c r="AQC63" s="4">
        <f>SUM(AQC59:AQC62)</f>
        <v>2041</v>
      </c>
      <c r="AQD63" s="4"/>
      <c r="AQE63" s="70"/>
      <c r="AQF63" s="4">
        <f>SUM(AQF59:AQF62)</f>
        <v>2019</v>
      </c>
      <c r="AQG63" s="4"/>
      <c r="AQH63" s="70"/>
      <c r="AQI63" s="4">
        <f>SUM(AQI59:AQI62)</f>
        <v>2000</v>
      </c>
      <c r="AQJ63" s="4"/>
      <c r="AQK63" s="70"/>
      <c r="AQL63" s="4">
        <f>SUM(AQL59:AQL62)</f>
        <v>1992</v>
      </c>
      <c r="AQM63" s="4"/>
      <c r="AQN63" s="70"/>
      <c r="AQO63" s="4">
        <f>SUM(AQO59:AQO62)</f>
        <v>1920</v>
      </c>
      <c r="AQP63" s="4"/>
      <c r="AQQ63" s="70"/>
      <c r="AQR63" s="4">
        <f>SUM(AQR59:AQR62)</f>
        <v>1898</v>
      </c>
      <c r="AQS63" s="4"/>
      <c r="AQT63" s="5"/>
      <c r="AQU63" s="70"/>
      <c r="AQV63" s="4">
        <f>SUM(AQV59:AQV62)</f>
        <v>1878</v>
      </c>
      <c r="AQW63" s="4"/>
      <c r="AQX63" s="70"/>
      <c r="AQY63" s="4">
        <f>SUM(AQY59:AQY62)</f>
        <v>1860</v>
      </c>
      <c r="AQZ63" s="4"/>
      <c r="ARA63" s="70"/>
      <c r="ARB63" s="4">
        <f>SUM(ARB59:ARB62)</f>
        <v>1842</v>
      </c>
      <c r="ARC63" s="4"/>
      <c r="ARD63" s="70"/>
      <c r="ARE63" s="4">
        <f>SUM(ARE59:ARE62)</f>
        <v>1834</v>
      </c>
      <c r="ARF63" s="4"/>
      <c r="ARG63" s="70"/>
      <c r="ARH63" s="4">
        <f>SUM(ARH59:ARH62)</f>
        <v>1831</v>
      </c>
      <c r="ARI63" s="4"/>
      <c r="ARJ63" s="70"/>
      <c r="ARK63" s="4">
        <f>SUM(ARK59:ARK62)</f>
        <v>1820</v>
      </c>
      <c r="ARL63" s="4"/>
      <c r="ARM63" s="5"/>
      <c r="ARN63" s="70"/>
      <c r="ARO63" s="4">
        <f>SUM(ARO59:ARO62)</f>
        <v>1825</v>
      </c>
      <c r="ARP63" s="4"/>
      <c r="ARQ63" s="70"/>
      <c r="ARR63" s="4">
        <f>SUM(ARR59:ARR62)</f>
        <v>1802</v>
      </c>
      <c r="ARS63" s="4"/>
      <c r="ART63" s="70"/>
      <c r="ARU63" s="4">
        <f>SUM(ARU59:ARU62)</f>
        <v>1790</v>
      </c>
      <c r="ARV63" s="4"/>
      <c r="ARW63" s="70"/>
      <c r="ARX63" s="4">
        <f>SUM(ARX59:ARX62)</f>
        <v>1768</v>
      </c>
      <c r="ARY63" s="4"/>
      <c r="ARZ63" s="70"/>
      <c r="ASA63" s="4">
        <f>SUM(ASA59:ASA62)</f>
        <v>1769</v>
      </c>
      <c r="ASB63" s="4"/>
      <c r="ASC63" s="70"/>
      <c r="ASD63" s="4">
        <f>SUM(ASD59:ASD62)</f>
        <v>1768</v>
      </c>
      <c r="ASE63" s="4"/>
      <c r="ASF63" s="5"/>
      <c r="ASG63" s="70"/>
      <c r="ASH63" s="4">
        <f>SUM(ASH59:ASH62)</f>
        <v>1763</v>
      </c>
      <c r="ASI63" s="4"/>
      <c r="ASJ63" s="70"/>
      <c r="ASK63" s="4">
        <f>SUM(ASK59:ASK62)</f>
        <v>1803</v>
      </c>
      <c r="ASL63" s="4"/>
      <c r="ASM63" s="70"/>
      <c r="ASN63" s="4">
        <f>SUM(ASN59:ASN62)</f>
        <v>1800</v>
      </c>
      <c r="ASO63" s="4"/>
      <c r="ASP63" s="70"/>
      <c r="ASQ63" s="4">
        <f>SUM(ASQ59:ASQ62)</f>
        <v>1815</v>
      </c>
      <c r="ASR63" s="4"/>
      <c r="ASS63" s="70"/>
      <c r="AST63" s="4">
        <f>SUM(AST59:AST62)</f>
        <v>1818</v>
      </c>
      <c r="ASU63" s="4"/>
      <c r="ASV63" s="70"/>
      <c r="ASW63" s="4">
        <f>SUM(ASW59:ASW62)</f>
        <v>1832</v>
      </c>
      <c r="ASX63" s="4"/>
      <c r="ASY63" s="5"/>
      <c r="ASZ63" s="70"/>
      <c r="ATA63" s="4">
        <f>SUM(ATA59:ATA62)</f>
        <v>1829</v>
      </c>
      <c r="ATB63" s="4"/>
      <c r="ATC63" s="70"/>
      <c r="ATD63" s="4">
        <f>SUM(ATD59:ATD62)</f>
        <v>1822</v>
      </c>
      <c r="ATE63" s="4"/>
      <c r="ATF63" s="70"/>
      <c r="ATG63" s="4">
        <f>SUM(ATG59:ATG62)</f>
        <v>1810</v>
      </c>
      <c r="ATH63" s="4"/>
      <c r="ATI63" s="70"/>
      <c r="ATJ63" s="4">
        <f>SUM(ATJ59:ATJ62)</f>
        <v>1798</v>
      </c>
      <c r="ATK63" s="4"/>
      <c r="ATL63" s="70"/>
      <c r="ATM63" s="4">
        <f>SUM(ATM59:ATM62)</f>
        <v>1803</v>
      </c>
      <c r="ATN63" s="4"/>
      <c r="ATO63" s="70"/>
      <c r="ATP63" s="4">
        <f>SUM(ATP59:ATP62)</f>
        <v>1789</v>
      </c>
      <c r="ATQ63" s="4"/>
      <c r="ATR63" s="5"/>
      <c r="ATS63" s="70"/>
      <c r="ATT63" s="4">
        <f>SUM(ATT59:ATT62)</f>
        <v>1778</v>
      </c>
      <c r="ATU63" s="4"/>
      <c r="ATV63" s="70"/>
      <c r="ATW63" s="4">
        <f>SUM(ATW59:ATW62)</f>
        <v>1762</v>
      </c>
      <c r="ATX63" s="4"/>
      <c r="ATY63" s="70"/>
      <c r="ATZ63" s="4">
        <f>SUM(ATZ59:ATZ62)</f>
        <v>1765</v>
      </c>
      <c r="AUA63" s="4"/>
      <c r="AUB63" s="70"/>
      <c r="AUC63" s="4">
        <f>SUM(AUC59:AUC62)</f>
        <v>1772</v>
      </c>
      <c r="AUD63" s="4"/>
      <c r="AUE63" s="70"/>
      <c r="AUF63" s="4">
        <f>SUM(AUF59:AUF62)</f>
        <v>1756</v>
      </c>
      <c r="AUG63" s="4"/>
      <c r="AUH63" s="70"/>
      <c r="AUI63" s="4">
        <f>SUM(AUI59:AUI62)</f>
        <v>1761</v>
      </c>
      <c r="AUJ63" s="4"/>
      <c r="AUK63" s="5"/>
      <c r="AUL63" s="70"/>
      <c r="AUM63" s="4">
        <f>SUM(AUM59:AUM62)</f>
        <v>1753</v>
      </c>
      <c r="AUN63" s="4"/>
      <c r="AUO63" s="70"/>
      <c r="AUP63" s="4">
        <f>SUM(AUP59:AUP62)</f>
        <v>1745</v>
      </c>
      <c r="AUQ63" s="4"/>
      <c r="AUR63" s="70"/>
      <c r="AUS63" s="4">
        <f>SUM(AUS59:AUS62)</f>
        <v>1736</v>
      </c>
      <c r="AUT63" s="4"/>
      <c r="AUU63" s="70"/>
      <c r="AUV63" s="4">
        <f>SUM(AUV59:AUV62)</f>
        <v>1723</v>
      </c>
      <c r="AUW63" s="4"/>
      <c r="AUX63" s="70"/>
      <c r="AUY63" s="4">
        <f>SUM(AUY59:AUY62)</f>
        <v>1717</v>
      </c>
      <c r="AUZ63" s="4"/>
      <c r="AVA63" s="70"/>
      <c r="AVB63" s="4">
        <f>SUM(AVB59:AVB62)</f>
        <v>1719</v>
      </c>
      <c r="AVC63" s="4"/>
      <c r="AVD63" s="5"/>
      <c r="AVE63" s="70"/>
      <c r="AVF63" s="4">
        <f>SUM(AVF59:AVF62)</f>
        <v>1719</v>
      </c>
      <c r="AVG63" s="4"/>
      <c r="AVH63" s="70"/>
      <c r="AVI63" s="4">
        <f>SUM(AVI59:AVI62)</f>
        <v>1713</v>
      </c>
      <c r="AVJ63" s="4"/>
      <c r="AVK63" s="70"/>
      <c r="AVL63" s="4">
        <f>SUM(AVL59:AVL62)</f>
        <v>1730</v>
      </c>
      <c r="AVM63" s="4"/>
      <c r="AVN63" s="70"/>
      <c r="AVO63" s="4">
        <f>SUM(AVO59:AVO62)</f>
        <v>1750</v>
      </c>
      <c r="AVP63" s="4"/>
      <c r="AVQ63" s="70"/>
      <c r="AVR63" s="4">
        <f>SUM(AVR59:AVR62)</f>
        <v>1756</v>
      </c>
      <c r="AVS63" s="4"/>
      <c r="AVT63" s="70"/>
      <c r="AVU63" s="4">
        <f>SUM(AVU59:AVU62)</f>
        <v>1763</v>
      </c>
      <c r="AVV63" s="4"/>
      <c r="AVW63" s="5"/>
      <c r="AVX63" s="70"/>
      <c r="AVY63" s="4">
        <f>SUM(AVY59:AVY62)</f>
        <v>1769</v>
      </c>
      <c r="AVZ63" s="4"/>
      <c r="AWA63" s="70"/>
      <c r="AWB63" s="4">
        <f>SUM(AWB59:AWB62)</f>
        <v>1775</v>
      </c>
      <c r="AWC63" s="4"/>
      <c r="AWD63" s="70"/>
      <c r="AWE63" s="4">
        <f>SUM(AWE59:AWE62)</f>
        <v>1779</v>
      </c>
      <c r="AWF63" s="4"/>
      <c r="AWG63" s="70"/>
      <c r="AWH63" s="4">
        <f>SUM(AWH59:AWH62)</f>
        <v>1787</v>
      </c>
      <c r="AWI63" s="4"/>
      <c r="AWL63" s="5"/>
      <c r="AWS63" s="5"/>
      <c r="AWZ63" s="5"/>
      <c r="AXG63" s="5"/>
      <c r="AXN63" s="5"/>
      <c r="AXU63" s="5"/>
      <c r="AYB63" s="5"/>
      <c r="AYI63" s="5"/>
      <c r="AYP63" s="5"/>
      <c r="AYW63" s="5"/>
      <c r="AZD63" s="5"/>
      <c r="AZK63" s="5"/>
      <c r="AZR63" s="5"/>
      <c r="AZY63" s="5"/>
      <c r="BAF63" s="5"/>
      <c r="BAM63" s="5"/>
      <c r="BAT63" s="5"/>
    </row>
    <row r="64" spans="1:1398">
      <c r="A64" t="s">
        <v>911</v>
      </c>
      <c r="B64" t="s">
        <v>913</v>
      </c>
      <c r="D64" s="10" t="s">
        <v>9</v>
      </c>
      <c r="E64" s="52"/>
      <c r="F64" s="50"/>
      <c r="G64" s="65">
        <v>0.84394618834080715</v>
      </c>
      <c r="H64" s="52"/>
      <c r="I64" s="17"/>
      <c r="J64" s="50"/>
      <c r="K64" s="65">
        <f>(K53)/K59</f>
        <v>0.863556338028169</v>
      </c>
      <c r="L64" s="52"/>
      <c r="M64" s="50"/>
      <c r="N64" s="65">
        <f>(N53)/N59</f>
        <v>0.8669565217391304</v>
      </c>
      <c r="O64" s="52"/>
      <c r="P64" s="50"/>
      <c r="Q64" s="65">
        <f>(Q53)/Q59</f>
        <v>0.86846689895470386</v>
      </c>
      <c r="R64" s="52"/>
      <c r="S64" s="50"/>
      <c r="T64" s="65">
        <f>(T53)/T59</f>
        <v>0.88725065047701646</v>
      </c>
      <c r="U64" s="52"/>
      <c r="V64" s="50"/>
      <c r="W64" s="65">
        <f>(W53)/W59</f>
        <v>0.88927038626609445</v>
      </c>
      <c r="X64" s="52"/>
      <c r="Y64" s="50"/>
      <c r="Z64" s="65">
        <f>(Z53)/Z59</f>
        <v>0.88598781549173189</v>
      </c>
      <c r="AA64" s="52"/>
      <c r="AB64" s="17"/>
      <c r="AC64" s="50"/>
      <c r="AD64" s="65">
        <f>(AD53)/AD59</f>
        <v>0.84615384615384615</v>
      </c>
      <c r="AE64" s="52"/>
      <c r="AF64" s="50"/>
      <c r="AG64" s="65">
        <f>(AG53)/AG59</f>
        <v>0.87760416666666663</v>
      </c>
      <c r="AH64" s="52"/>
      <c r="AI64" s="50"/>
      <c r="AJ64" s="65">
        <f>(AJ53)/AJ59</f>
        <v>0.87920621225194129</v>
      </c>
      <c r="AK64" s="52"/>
      <c r="AL64" s="50"/>
      <c r="AM64" s="65">
        <f>(AM53)/AM59</f>
        <v>0.89332176929748486</v>
      </c>
      <c r="AN64" s="52"/>
      <c r="AO64" s="50"/>
      <c r="AP64" s="65">
        <f>(AP53)/AP59</f>
        <v>0.89545844044558698</v>
      </c>
      <c r="AQ64" s="52"/>
      <c r="AR64" s="50"/>
      <c r="AS64" s="65">
        <f>(AS53)/AS59</f>
        <v>0.89478186484174504</v>
      </c>
      <c r="AT64" s="52"/>
      <c r="AU64" s="17"/>
      <c r="AV64" s="50"/>
      <c r="AW64" s="65">
        <f>(AW53)/AW59</f>
        <v>0.87630662020905925</v>
      </c>
      <c r="AX64" s="52"/>
      <c r="AY64" s="50"/>
      <c r="AZ64" s="65">
        <f>(AZ53)/AZ59</f>
        <v>0.8666666666666667</v>
      </c>
      <c r="BA64" s="52"/>
      <c r="BB64" s="50"/>
      <c r="BC64" s="65">
        <f>(BC53)/BC59</f>
        <v>0.87413194444444442</v>
      </c>
      <c r="BD64" s="52"/>
      <c r="BE64" s="50"/>
      <c r="BF64" s="65">
        <f>(BF53)/BF59</f>
        <v>0.8902439024390244</v>
      </c>
      <c r="BG64" s="52"/>
      <c r="BH64" s="50"/>
      <c r="BI64" s="65">
        <f>(BI53)/BI59</f>
        <v>0.90314136125654454</v>
      </c>
      <c r="BJ64" s="52"/>
      <c r="BK64" s="50"/>
      <c r="BL64" s="65">
        <f>(BL53)/BL59</f>
        <v>0.90765171503957787</v>
      </c>
      <c r="BM64" s="52"/>
      <c r="BN64" s="17"/>
      <c r="BO64" s="50"/>
      <c r="BP64" s="65">
        <f>(BP53)/BP59</f>
        <v>0.91851195748449954</v>
      </c>
      <c r="BQ64" s="52"/>
      <c r="BR64" s="50"/>
      <c r="BS64" s="65">
        <f>(BS53)/BS59</f>
        <v>0.91526919682259489</v>
      </c>
      <c r="BT64" s="52"/>
      <c r="BU64" s="50"/>
      <c r="BV64" s="65">
        <f>(BV53)/BV59</f>
        <v>0.91342756183745588</v>
      </c>
      <c r="BW64" s="52"/>
      <c r="BX64" s="50"/>
      <c r="BY64" s="65">
        <f>(BY53)/BY59</f>
        <v>0.9012455516014235</v>
      </c>
      <c r="BZ64" s="52"/>
      <c r="CA64" s="50"/>
      <c r="CB64" s="65">
        <f>(CB53)/CB59</f>
        <v>0.90695573622402892</v>
      </c>
      <c r="CC64" s="52"/>
      <c r="CD64" s="50"/>
      <c r="CE64" s="65">
        <f>(CE53)/CE59</f>
        <v>0.91621129326047357</v>
      </c>
      <c r="CF64" s="52"/>
      <c r="CG64" s="17"/>
      <c r="CH64" s="17"/>
      <c r="CI64" s="50"/>
      <c r="CJ64" s="65">
        <f>(CJ53)/CJ59</f>
        <v>0.9051094890510949</v>
      </c>
      <c r="CK64" s="52"/>
      <c r="CL64" s="17"/>
      <c r="CM64" s="50"/>
      <c r="CN64" s="65">
        <f>(CN53)/CN59</f>
        <v>0.89162112932604731</v>
      </c>
      <c r="CO64" s="52"/>
      <c r="CP64" s="50"/>
      <c r="CQ64" s="65">
        <f>(CQ53)/CQ59</f>
        <v>0.89727272727272722</v>
      </c>
      <c r="CR64" s="52"/>
      <c r="CS64" s="50"/>
      <c r="CT64" s="65">
        <f>(CT53)/CT59</f>
        <v>0.85869565217391308</v>
      </c>
      <c r="CU64" s="52"/>
      <c r="CV64" s="17"/>
      <c r="CW64" s="50"/>
      <c r="CX64" s="65">
        <f>(CX53)/CX59</f>
        <v>0.8732782369146006</v>
      </c>
      <c r="CY64" s="52"/>
      <c r="CZ64" s="50"/>
      <c r="DA64" s="65">
        <f>(DA53)/DA59</f>
        <v>0.8728270814272644</v>
      </c>
      <c r="DB64" s="52"/>
      <c r="DC64" s="50"/>
      <c r="DD64" s="65">
        <f>(DD53)/DD59</f>
        <v>0.8732782369146006</v>
      </c>
      <c r="DE64" s="52"/>
      <c r="DF64" s="50"/>
      <c r="DG64" s="65">
        <f>(DG53)/DG59</f>
        <v>0.87558465855940126</v>
      </c>
      <c r="DH64" s="52"/>
      <c r="DI64" s="50"/>
      <c r="DJ64" s="65">
        <f>(DJ53)/DJ59</f>
        <v>0.87172284644194753</v>
      </c>
      <c r="DK64" s="52"/>
      <c r="DL64" s="17"/>
      <c r="DM64" s="17"/>
      <c r="DN64" s="50"/>
      <c r="DO64" s="65">
        <f>(DO53)/DO59</f>
        <v>0.87010506208213945</v>
      </c>
      <c r="DP64" s="52"/>
      <c r="DQ64" s="50"/>
      <c r="DR64" s="65">
        <f>(DR53)/DR59</f>
        <v>0.8929924242424242</v>
      </c>
      <c r="DS64" s="52"/>
      <c r="DT64" s="50"/>
      <c r="DU64" s="65">
        <f>(DU53)/DU59</f>
        <v>0.92080152671755722</v>
      </c>
      <c r="DV64" s="52"/>
      <c r="DW64" s="50"/>
      <c r="DX64" s="65">
        <f>(DX53)/DX59</f>
        <v>0.91346153846153844</v>
      </c>
      <c r="DY64" s="52"/>
      <c r="DZ64" s="50"/>
      <c r="EA64" s="65">
        <f>(EA53)/EA59</f>
        <v>0.91826923076923073</v>
      </c>
      <c r="EB64" s="52"/>
      <c r="EC64" s="50"/>
      <c r="ED64" s="65">
        <f>(ED53)/ED59</f>
        <v>0.91819056785370545</v>
      </c>
      <c r="EE64" s="52"/>
      <c r="EF64" s="17"/>
      <c r="EG64" s="50"/>
      <c r="EH64" s="65">
        <f>(EH53)/EH59</f>
        <v>0.91287512100677637</v>
      </c>
      <c r="EI64" s="52"/>
      <c r="EJ64" s="50"/>
      <c r="EK64" s="65">
        <f>(EK53)/EK59</f>
        <v>0.92069632495164411</v>
      </c>
      <c r="EL64" s="52"/>
      <c r="EM64" s="50"/>
      <c r="EN64" s="65">
        <f>(EN53)/EN59</f>
        <v>0.9297401347449471</v>
      </c>
      <c r="EO64" s="52"/>
      <c r="EP64" s="50"/>
      <c r="EQ64" s="65">
        <f>(EQ53)/EQ59</f>
        <v>0.9218146718146718</v>
      </c>
      <c r="ER64" s="52"/>
      <c r="ES64" s="50"/>
      <c r="ET64" s="65">
        <f>(ET53)/ET59</f>
        <v>0.93604651162790697</v>
      </c>
      <c r="EU64" s="52"/>
      <c r="EV64" s="50"/>
      <c r="EW64" s="65">
        <f>(EW53)/EW59</f>
        <v>0.88704965920155798</v>
      </c>
      <c r="EX64" s="52"/>
      <c r="EY64" s="50"/>
      <c r="EZ64" s="65">
        <f>(EZ53)/EZ59</f>
        <v>0.78696498054474706</v>
      </c>
      <c r="FA64" s="52"/>
      <c r="FB64" s="50"/>
      <c r="FC64" s="65">
        <f>(FC53)/FC59</f>
        <v>0.90243902439024393</v>
      </c>
      <c r="FD64" s="52"/>
      <c r="FE64" s="50"/>
      <c r="FF64" s="65">
        <f>(FF53)/FF59</f>
        <v>0.91512195121951223</v>
      </c>
      <c r="FG64" s="52"/>
      <c r="FH64" s="50"/>
      <c r="FI64" s="65">
        <f>(FI53)/FI59</f>
        <v>0.86630036630036633</v>
      </c>
      <c r="FJ64" s="52"/>
      <c r="FK64" s="17"/>
      <c r="FL64" s="17"/>
      <c r="FM64" s="17"/>
      <c r="FN64" s="17"/>
      <c r="FO64" s="50"/>
      <c r="FP64" s="65">
        <f>(FP53)/FP59</f>
        <v>0.63257575757575757</v>
      </c>
      <c r="FQ64" s="52"/>
      <c r="FR64" s="50"/>
      <c r="FS64" s="65">
        <f>(FS53)/FS59</f>
        <v>0.63025210084033612</v>
      </c>
      <c r="FT64" s="52"/>
      <c r="FU64" s="50"/>
      <c r="FV64" s="65">
        <f>(FV53)/FV59</f>
        <v>0.64241348713398405</v>
      </c>
      <c r="FW64" s="52"/>
      <c r="FX64" s="17"/>
      <c r="FY64" s="50"/>
      <c r="FZ64" s="65">
        <f>(FZ53)/FZ59</f>
        <v>0.68073878627968343</v>
      </c>
      <c r="GA64" s="52"/>
      <c r="GB64" s="50"/>
      <c r="GC64" s="65">
        <f>(GC53)/GC59</f>
        <v>0.69203222918531782</v>
      </c>
      <c r="GD64" s="52"/>
      <c r="GE64" s="17"/>
      <c r="GF64" s="50"/>
      <c r="GG64" s="65">
        <f>(GG53)/GG59</f>
        <v>0.68671454219030525</v>
      </c>
      <c r="GH64" s="52"/>
      <c r="GI64" s="50"/>
      <c r="GJ64" s="65">
        <f>(GJ53)/GJ59</f>
        <v>0.70444242973708071</v>
      </c>
      <c r="GK64" s="52"/>
      <c r="GL64" s="50"/>
      <c r="GM64" s="65">
        <f>(GM53)/GM59</f>
        <v>0.75591296121097451</v>
      </c>
      <c r="GN64" s="52"/>
      <c r="GO64" s="50"/>
      <c r="GP64" s="65">
        <f>(GP53)/GP59</f>
        <v>0.8075829383886256</v>
      </c>
      <c r="GQ64" s="52"/>
      <c r="GR64" s="50"/>
      <c r="GS64" s="65">
        <f>(GS53)/GS59</f>
        <v>0.81558935361216733</v>
      </c>
      <c r="GT64" s="52"/>
      <c r="GU64" s="50"/>
      <c r="GV64" s="65">
        <f>(GV53)/GV59</f>
        <v>0.8084714548802947</v>
      </c>
      <c r="GW64" s="52"/>
      <c r="GX64" s="17"/>
      <c r="GY64" s="50"/>
      <c r="GZ64" s="65">
        <f>(GZ53)/GZ59</f>
        <v>0.81081081081081086</v>
      </c>
      <c r="HA64" s="52"/>
      <c r="HB64" s="50"/>
      <c r="HC64" s="65">
        <f>(HC53)/HC59</f>
        <v>0.83017077798861483</v>
      </c>
      <c r="HD64" s="52"/>
      <c r="HE64" s="50"/>
      <c r="HF64" s="65">
        <f>(HF53)/HF59</f>
        <v>0.84015223596574695</v>
      </c>
      <c r="HG64" s="52"/>
      <c r="HH64" s="50"/>
      <c r="HI64" s="65">
        <f>(HI53)/HI59</f>
        <v>0.84890656063618286</v>
      </c>
      <c r="HJ64" s="52"/>
      <c r="HK64" s="50"/>
      <c r="HL64" s="65">
        <f>(HL53)/HL59</f>
        <v>0.854043392504931</v>
      </c>
      <c r="HM64" s="52"/>
      <c r="HN64" s="50"/>
      <c r="HO64" s="65">
        <f>(HO53)/HO59</f>
        <v>0.85686080947680154</v>
      </c>
      <c r="HP64" s="52"/>
      <c r="HQ64" s="17"/>
      <c r="HR64" s="50"/>
      <c r="HS64" s="65">
        <f>(HS53)/HS59</f>
        <v>0.83235294117647063</v>
      </c>
      <c r="HT64" s="52"/>
      <c r="HU64" s="50"/>
      <c r="HV64" s="65">
        <f>(HV53)/HV59</f>
        <v>0.82017982017982016</v>
      </c>
      <c r="HW64" s="52"/>
      <c r="HX64" s="50"/>
      <c r="HY64" s="65">
        <f>(HY53)/HY59</f>
        <v>0.8405088062622309</v>
      </c>
      <c r="HZ64" s="52"/>
      <c r="IA64" s="50"/>
      <c r="IB64" s="65">
        <f>(IB53)/IB59</f>
        <v>0.83883495145631071</v>
      </c>
      <c r="IC64" s="52"/>
      <c r="ID64" s="50"/>
      <c r="IE64" s="65">
        <f>(IE53)/IE59</f>
        <v>0.85199610516066215</v>
      </c>
      <c r="IF64" s="52"/>
      <c r="IG64" s="50"/>
      <c r="IH64" s="65">
        <f>(IH53)/IH59</f>
        <v>0.85631629701060752</v>
      </c>
      <c r="II64" s="52"/>
      <c r="IJ64" s="17"/>
      <c r="IK64" s="50"/>
      <c r="IL64" s="65">
        <f>(IL53)/IL59</f>
        <v>0.84652509652509655</v>
      </c>
      <c r="IM64" s="52"/>
      <c r="IN64" s="50"/>
      <c r="IO64" s="65">
        <f>(IO53)/IO59</f>
        <v>0.8471153846153846</v>
      </c>
      <c r="IP64" s="52"/>
      <c r="IQ64" s="50"/>
      <c r="IR64" s="65">
        <f>(IR53)/IR59</f>
        <v>0.84123910939012581</v>
      </c>
      <c r="IS64" s="52"/>
      <c r="IT64" s="50"/>
      <c r="IU64" s="65">
        <f>(IU53)/IU59</f>
        <v>0.85321969696969702</v>
      </c>
      <c r="IV64" s="52"/>
      <c r="IW64" s="50"/>
      <c r="IX64" s="65">
        <f>(IX53)/IX59</f>
        <v>0.84413145539906098</v>
      </c>
      <c r="IY64" s="52"/>
      <c r="IZ64" s="50"/>
      <c r="JA64" s="65">
        <f>(JA53)/JA59</f>
        <v>0.84137291280148419</v>
      </c>
      <c r="JB64" s="52"/>
      <c r="JC64" s="17"/>
      <c r="JD64" s="50"/>
      <c r="JE64" s="65">
        <f>(JE53)/JE59</f>
        <v>0.81586402266288949</v>
      </c>
      <c r="JF64" s="52"/>
      <c r="JG64" s="50"/>
      <c r="JH64" s="65">
        <f>(JH53)/JH59</f>
        <v>0.83870967741935487</v>
      </c>
      <c r="JI64" s="52"/>
      <c r="JJ64" s="50"/>
      <c r="JK64" s="65">
        <f>(JK53)/JK59</f>
        <v>0.84519230769230769</v>
      </c>
      <c r="JL64" s="52"/>
      <c r="JM64" s="50"/>
      <c r="JN64" s="65">
        <f>(JN53)/JN59</f>
        <v>0.84459459459459463</v>
      </c>
      <c r="JO64" s="52"/>
      <c r="JP64" s="50"/>
      <c r="JQ64" s="65">
        <f>(JQ53)/JQ59</f>
        <v>0.83412774070543372</v>
      </c>
      <c r="JR64" s="52"/>
      <c r="JS64" s="50"/>
      <c r="JT64" s="65">
        <f>(JT53)/JT59</f>
        <v>0.84548944337811904</v>
      </c>
      <c r="JU64" s="52"/>
      <c r="JV64" s="17"/>
      <c r="JW64" s="50"/>
      <c r="JX64" s="65">
        <f>(JX53)/JX59</f>
        <v>0.84280303030303028</v>
      </c>
      <c r="JY64" s="52"/>
      <c r="JZ64" s="50"/>
      <c r="KA64" s="65">
        <f>(KA53)/KA59</f>
        <v>0.85272045028142585</v>
      </c>
      <c r="KB64" s="52"/>
      <c r="KC64" s="50"/>
      <c r="KD64" s="65">
        <f>(KD53)/KD59</f>
        <v>0.85846438482886211</v>
      </c>
      <c r="KE64" s="52"/>
      <c r="KF64" s="50"/>
      <c r="KG64" s="65">
        <f>(KG53)/KG59</f>
        <v>0.85807656395891685</v>
      </c>
      <c r="KH64" s="52"/>
      <c r="KI64" s="50"/>
      <c r="KJ64" s="65">
        <f>(KJ53)/KJ59</f>
        <v>0.8587257617728532</v>
      </c>
      <c r="KK64" s="52"/>
      <c r="KL64" s="50"/>
      <c r="KM64" s="65">
        <f>(KM53)/KM59</f>
        <v>0.85531135531135527</v>
      </c>
      <c r="KN64" s="52"/>
      <c r="KO64" s="17"/>
      <c r="KP64" s="50"/>
      <c r="KQ64" s="65">
        <f>(KQ53)/KQ59</f>
        <v>0.86229205175600743</v>
      </c>
      <c r="KR64" s="52"/>
      <c r="KS64" s="50"/>
      <c r="KT64" s="65">
        <f>(KT53)/KT59</f>
        <v>0.87301587301587302</v>
      </c>
      <c r="KU64" s="52"/>
      <c r="KV64" s="50"/>
      <c r="KW64" s="65">
        <f>(KW53)/KW59</f>
        <v>0.86964618249534453</v>
      </c>
      <c r="KX64" s="52"/>
      <c r="KY64" s="50"/>
      <c r="KZ64" s="65">
        <f>(KZ53)/KZ59</f>
        <v>0.82701202590194267</v>
      </c>
      <c r="LA64" s="52"/>
      <c r="LB64" s="50"/>
      <c r="LC64" s="65">
        <f>(LC53)/LC59</f>
        <v>0.84220354808590103</v>
      </c>
      <c r="LD64" s="52"/>
      <c r="LE64" s="50"/>
      <c r="LF64" s="65">
        <f>(LF53)/LF59</f>
        <v>0.83755868544600942</v>
      </c>
      <c r="LG64" s="52"/>
      <c r="LH64" s="50"/>
      <c r="LI64" s="65">
        <f>(LI53)/LI59</f>
        <v>0.78790697674418608</v>
      </c>
      <c r="LJ64" s="52"/>
      <c r="LK64" s="50"/>
      <c r="LL64" s="65">
        <f>(LL53)/LL59</f>
        <v>0.80843263061411552</v>
      </c>
      <c r="LM64" s="52"/>
      <c r="LN64" s="17"/>
      <c r="LO64" s="17"/>
      <c r="LP64" s="17"/>
      <c r="LQ64" s="17"/>
      <c r="LR64" s="17"/>
      <c r="LS64" s="17"/>
      <c r="LT64" s="50"/>
      <c r="LU64" s="65">
        <f>(LU53)/LU59</f>
        <v>0.81721470019342357</v>
      </c>
      <c r="LV64" s="52"/>
      <c r="LW64" s="50"/>
      <c r="LX64" s="65">
        <f>(LX53)/LX59</f>
        <v>0.80585365853658542</v>
      </c>
      <c r="LY64" s="52"/>
      <c r="LZ64" s="50"/>
      <c r="MA64" s="65">
        <f>(MA53)/MA59</f>
        <v>1</v>
      </c>
      <c r="MB64" s="52"/>
      <c r="MC64" s="50"/>
      <c r="MD64" s="65">
        <f>(MD53)/MD59</f>
        <v>0.82771896053897975</v>
      </c>
      <c r="ME64" s="52"/>
      <c r="MF64" s="50"/>
      <c r="MG64" s="65">
        <f>(MG53)/MG59</f>
        <v>0.8293612964728313</v>
      </c>
      <c r="MH64" s="52"/>
      <c r="MI64" s="50"/>
      <c r="MJ64" s="65">
        <f>(MJ53)/MJ59</f>
        <v>0.85139022051773727</v>
      </c>
      <c r="MK64" s="52"/>
      <c r="ML64" s="17"/>
      <c r="MM64" s="50"/>
      <c r="MN64" s="65">
        <f>(MN53)/MN59</f>
        <v>0.8503717472118959</v>
      </c>
      <c r="MO64" s="52"/>
      <c r="MP64" s="50"/>
      <c r="MQ64" s="65">
        <f>(MQ53)/MQ59</f>
        <v>0.85291308500477558</v>
      </c>
      <c r="MR64" s="52"/>
      <c r="MS64" s="50"/>
      <c r="MT64" s="65">
        <f>(MT53)/MT59</f>
        <v>0.84961685823754785</v>
      </c>
      <c r="MU64" s="52"/>
      <c r="MV64" s="50"/>
      <c r="MW64" s="65">
        <f>(MW53)/MW59</f>
        <v>0.83490566037735847</v>
      </c>
      <c r="MX64" s="52"/>
      <c r="MY64" s="50"/>
      <c r="MZ64" s="65">
        <f>(MZ53)/MZ59</f>
        <v>0.84898354307841239</v>
      </c>
      <c r="NA64" s="52"/>
      <c r="NB64" s="50"/>
      <c r="NC64" s="65">
        <f>(NC53)/NC59</f>
        <v>0.86146341463414633</v>
      </c>
      <c r="ND64" s="52"/>
      <c r="NE64" s="17"/>
      <c r="NF64" s="50"/>
      <c r="NG64" s="65">
        <f>(NG53)/NG59</f>
        <v>0.87438180019782397</v>
      </c>
      <c r="NH64" s="52"/>
      <c r="NI64" s="50"/>
      <c r="NJ64" s="65">
        <f>(NJ53)/NJ59</f>
        <v>0.8767535070140281</v>
      </c>
      <c r="NK64" s="52"/>
      <c r="NL64" s="50"/>
      <c r="NM64" s="65">
        <f>(NM53)/NM59</f>
        <v>0.88945752302968273</v>
      </c>
      <c r="NN64" s="52"/>
      <c r="NO64" s="50"/>
      <c r="NP64" s="65">
        <f>(NP53)/NP59</f>
        <v>0.89627391742195373</v>
      </c>
      <c r="NQ64" s="52"/>
      <c r="NR64" s="50"/>
      <c r="NS64" s="65">
        <f>(NS53)/NS59</f>
        <v>0.91226321036889335</v>
      </c>
      <c r="NT64" s="52"/>
      <c r="NU64" s="50"/>
      <c r="NV64" s="65">
        <f>(NV53)/NV59</f>
        <v>0.92254901960784319</v>
      </c>
      <c r="NW64" s="52"/>
      <c r="NX64" s="17"/>
      <c r="NY64" s="50"/>
      <c r="NZ64" s="65">
        <f>(NZ53)/NZ59</f>
        <v>0.85458167330677293</v>
      </c>
      <c r="OA64" s="52"/>
      <c r="OB64" s="50"/>
      <c r="OC64" s="65">
        <f>(OC53)/OC59</f>
        <v>0.86499999999999999</v>
      </c>
      <c r="OD64" s="52"/>
      <c r="OE64" s="50"/>
      <c r="OF64" s="65">
        <f>(OF53)/OF59</f>
        <v>0.86865671641791042</v>
      </c>
      <c r="OG64" s="52"/>
      <c r="OH64" s="50"/>
      <c r="OI64" s="65">
        <f>(OI53)/OI59</f>
        <v>0.87374749498997994</v>
      </c>
      <c r="OJ64" s="52"/>
      <c r="OK64" s="50"/>
      <c r="OL64" s="65">
        <f>(OL53)/OL59</f>
        <v>0.86813186813186816</v>
      </c>
      <c r="OM64" s="52"/>
      <c r="ON64" s="50"/>
      <c r="OO64" s="65">
        <f>(OO53)/OO59</f>
        <v>0.88659793814432986</v>
      </c>
      <c r="OP64" s="52"/>
      <c r="OQ64" s="17"/>
      <c r="OR64" s="50"/>
      <c r="OS64" s="65">
        <f>(OS53)/OS59</f>
        <v>0.86618257261410792</v>
      </c>
      <c r="OT64" s="52"/>
      <c r="OU64" s="50"/>
      <c r="OV64" s="65">
        <f>(OV53)/OV59</f>
        <v>0.86217616580310885</v>
      </c>
      <c r="OW64" s="52"/>
      <c r="OX64" s="50"/>
      <c r="OY64" s="65">
        <f>(OY53)/OY59</f>
        <v>0.87448132780082988</v>
      </c>
      <c r="OZ64" s="52"/>
      <c r="PA64" s="50"/>
      <c r="PB64" s="65">
        <f>(PB53)/PB59</f>
        <v>0.87435098650051923</v>
      </c>
      <c r="PC64" s="52"/>
      <c r="PD64" s="50"/>
      <c r="PE64" s="65">
        <f>(PE53)/PE59</f>
        <v>0.87063655030800824</v>
      </c>
      <c r="PF64" s="52"/>
      <c r="PG64" s="50"/>
      <c r="PH64" s="65">
        <f>(PH53)/PH59</f>
        <v>0.84</v>
      </c>
      <c r="PI64" s="52"/>
      <c r="PJ64" s="17"/>
      <c r="PK64" s="50"/>
      <c r="PL64" s="65">
        <f>(PL53)/PL59</f>
        <v>0.81527347781217752</v>
      </c>
      <c r="PM64" s="52"/>
      <c r="PN64" s="50"/>
      <c r="PO64" s="65">
        <f>(PO53)/PO59</f>
        <v>0.84567257559958287</v>
      </c>
      <c r="PP64" s="52"/>
      <c r="PQ64" s="50"/>
      <c r="PR64" s="65">
        <f>(PR53)/PR59</f>
        <v>0.85443037974683544</v>
      </c>
      <c r="PS64" s="52"/>
      <c r="PT64" s="50"/>
      <c r="PU64" s="65">
        <f>(PU53)/PU59</f>
        <v>0.86221294363256784</v>
      </c>
      <c r="PV64" s="52"/>
      <c r="PW64" s="50"/>
      <c r="PX64" s="65">
        <f>(PX53)/PX59</f>
        <v>0.85534591194968557</v>
      </c>
      <c r="PY64" s="52"/>
      <c r="PZ64" s="50"/>
      <c r="QA64" s="65">
        <f>(QA53)/QA59</f>
        <v>0.86354166666666665</v>
      </c>
      <c r="QB64" s="52"/>
      <c r="QC64" s="17"/>
      <c r="QD64" s="50"/>
      <c r="QE64" s="65">
        <f>(QE53)/QE59</f>
        <v>0.85063559322033899</v>
      </c>
      <c r="QF64" s="52"/>
      <c r="QG64" s="50"/>
      <c r="QH64" s="65">
        <f>(QH53)/QH59</f>
        <v>0.86750788643533128</v>
      </c>
      <c r="QI64" s="52"/>
      <c r="QJ64" s="50"/>
      <c r="QK64" s="65">
        <f>(QK53)/QK59</f>
        <v>0.88028895768833848</v>
      </c>
      <c r="QL64" s="52"/>
      <c r="QM64" s="50"/>
      <c r="QN64" s="65">
        <f>(QN53)/QN59</f>
        <v>0.86438923395445133</v>
      </c>
      <c r="QO64" s="52"/>
      <c r="QP64" s="50"/>
      <c r="QQ64" s="65">
        <f>(QQ53)/QQ59</f>
        <v>0.87922210849539406</v>
      </c>
      <c r="QR64" s="52"/>
      <c r="QS64" s="50"/>
      <c r="QT64" s="65">
        <f>(QT53)/QT59</f>
        <v>0.88064192577733202</v>
      </c>
      <c r="QU64" s="52"/>
      <c r="QV64" s="17"/>
      <c r="QW64" s="50"/>
      <c r="QX64" s="65">
        <f>(QX53)/QX59</f>
        <v>0.86632653061224485</v>
      </c>
      <c r="QY64" s="52"/>
      <c r="QZ64" s="50"/>
      <c r="RA64" s="65">
        <f>(RA53)/RA59</f>
        <v>0.87604166666666672</v>
      </c>
      <c r="RB64" s="52"/>
      <c r="RC64" s="17"/>
      <c r="RD64" s="50"/>
      <c r="RE64" s="65">
        <f>(RE53)/RE59</f>
        <v>0.8572884811416922</v>
      </c>
      <c r="RF64" s="52"/>
      <c r="RG64" s="50"/>
      <c r="RH64" s="65">
        <f>(RH53)/RH59</f>
        <v>0.8582995951417004</v>
      </c>
      <c r="RI64" s="52"/>
      <c r="RJ64" s="50"/>
      <c r="RK64" s="65">
        <f>(RK53)/RK59</f>
        <v>0.81856100104275287</v>
      </c>
      <c r="RL64" s="52"/>
      <c r="RM64" s="17"/>
      <c r="RN64" s="50"/>
      <c r="RO64" s="65">
        <f>(RO53)/RO59</f>
        <v>0.85015290519877673</v>
      </c>
      <c r="RP64" s="52"/>
      <c r="RQ64" s="50"/>
      <c r="RR64" s="65">
        <f>(RR53)/RR59</f>
        <v>0.85611510791366907</v>
      </c>
      <c r="RS64" s="52"/>
      <c r="RT64" s="50"/>
      <c r="RU64" s="65">
        <f>(RU53)/RU59</f>
        <v>0.86125385405960941</v>
      </c>
      <c r="RV64" s="52"/>
      <c r="RW64" s="50"/>
      <c r="RX64" s="65">
        <f>(RX53)/RX59</f>
        <v>0.85772773797338797</v>
      </c>
      <c r="RY64" s="52"/>
      <c r="RZ64" s="50"/>
      <c r="SA64" s="65">
        <f>(SA53)/SA59</f>
        <v>0.85143442622950816</v>
      </c>
      <c r="SB64" s="52"/>
      <c r="SC64" s="50"/>
      <c r="SD64" s="65">
        <f>(SD53)/SD59</f>
        <v>0.85276073619631898</v>
      </c>
      <c r="SE64" s="52"/>
      <c r="SF64" s="50"/>
      <c r="SG64" s="65">
        <f>(SG53)/SG59</f>
        <v>0.77687626774847873</v>
      </c>
      <c r="SH64" s="52"/>
      <c r="SI64" s="50"/>
      <c r="SJ64" s="65">
        <f>(SJ53)/SJ59</f>
        <v>0.83471074380165289</v>
      </c>
      <c r="SK64" s="52"/>
      <c r="SL64" s="50"/>
      <c r="SM64" s="65">
        <f>(SM53)/SM59</f>
        <v>0.83316168898043252</v>
      </c>
      <c r="SN64" s="52"/>
      <c r="SO64" s="50"/>
      <c r="SP64" s="65">
        <f>(SP53)/SP59</f>
        <v>0.81194029850746263</v>
      </c>
      <c r="SQ64" s="52"/>
      <c r="SR64" s="17"/>
      <c r="SS64" s="17"/>
      <c r="ST64" s="50"/>
      <c r="SU64" s="65">
        <f>(SU53)/SU59</f>
        <v>0.68812877263581484</v>
      </c>
      <c r="SV64" s="52"/>
      <c r="SW64" s="50"/>
      <c r="SX64" s="65">
        <f>(SX53)/SX59</f>
        <v>0.68533604887983701</v>
      </c>
      <c r="SY64" s="52"/>
      <c r="SZ64" s="50"/>
      <c r="TA64" s="65">
        <f>(TA53)/TA59</f>
        <v>0.77743271221532095</v>
      </c>
      <c r="TB64" s="52"/>
      <c r="TC64" s="50"/>
      <c r="TD64" s="65">
        <f>(TD53)/TD59</f>
        <v>0.81376518218623484</v>
      </c>
      <c r="TE64" s="52"/>
      <c r="TF64" s="50"/>
      <c r="TG64" s="65">
        <f>(TG53)/TG59</f>
        <v>0.83081570996978849</v>
      </c>
      <c r="TH64" s="52"/>
      <c r="TI64" s="50"/>
      <c r="TJ64" s="65">
        <f>(TJ53)/TJ59</f>
        <v>0.84231943031536116</v>
      </c>
      <c r="TK64" s="52"/>
      <c r="TL64" s="50"/>
      <c r="TM64" s="65">
        <f>(TM53)/TM59</f>
        <v>0.86395939086294415</v>
      </c>
      <c r="TN64" s="52"/>
      <c r="TO64" s="50"/>
      <c r="TP64" s="65">
        <f>(TP53)/TP59</f>
        <v>0.873991935483871</v>
      </c>
      <c r="TQ64" s="52"/>
      <c r="TR64" s="17"/>
      <c r="TS64" s="50"/>
      <c r="TT64" s="65">
        <f>(TT53)/TT59</f>
        <v>0.87487487487487492</v>
      </c>
      <c r="TU64" s="52"/>
      <c r="TV64" s="50"/>
      <c r="TW64" s="65">
        <f>(TW53)/TW59</f>
        <v>0.89134808853118708</v>
      </c>
      <c r="TX64" s="52"/>
      <c r="TY64" s="50"/>
      <c r="TZ64" s="65">
        <f>(TZ53)/TZ59</f>
        <v>0.86798029556650247</v>
      </c>
      <c r="UA64" s="52"/>
      <c r="UB64" s="50"/>
      <c r="UC64" s="65">
        <f>(UC53)/UC59</f>
        <v>0.87217305801376599</v>
      </c>
      <c r="UD64" s="52"/>
      <c r="UE64" s="50"/>
      <c r="UF64" s="65">
        <f>(UF53)/UF59</f>
        <v>0.87413280475718536</v>
      </c>
      <c r="UG64" s="52"/>
      <c r="UH64" s="50"/>
      <c r="UI64" s="65">
        <f>(UI53)/UI59</f>
        <v>0.87227722772277227</v>
      </c>
      <c r="UJ64" s="52"/>
      <c r="UK64" s="17"/>
      <c r="UL64" s="17"/>
      <c r="UM64" s="50"/>
      <c r="UN64" s="65">
        <f>(UN53)/UN59</f>
        <v>0.84321608040201002</v>
      </c>
      <c r="UO64" s="52"/>
      <c r="UP64" s="50"/>
      <c r="UQ64" s="65">
        <f>(UQ53)/UQ59</f>
        <v>0.86552072800808899</v>
      </c>
      <c r="UR64" s="52"/>
      <c r="US64" s="50"/>
      <c r="UT64" s="65">
        <f>(UT53)/UT59</f>
        <v>0.86331658291457292</v>
      </c>
      <c r="UU64" s="52"/>
      <c r="UV64" s="50"/>
      <c r="UW64" s="65">
        <f>(UW53)/UW59</f>
        <v>0.87125748502994016</v>
      </c>
      <c r="UX64" s="52"/>
      <c r="UY64" s="50"/>
      <c r="UZ64" s="65">
        <f>(UZ53)/UZ59</f>
        <v>0.87611496531219024</v>
      </c>
      <c r="VA64" s="52"/>
      <c r="VB64" s="17"/>
      <c r="VC64" s="50"/>
      <c r="VD64" s="65">
        <f>(VD53)/VD59</f>
        <v>0.84142715559960357</v>
      </c>
      <c r="VE64" s="52"/>
      <c r="VF64" s="50"/>
      <c r="VG64" s="65">
        <f>(VG53)/VG59</f>
        <v>0.84584584584584588</v>
      </c>
      <c r="VH64" s="52"/>
      <c r="VI64" s="50"/>
      <c r="VJ64" s="65">
        <f>(VJ53)/VJ59</f>
        <v>0.84375</v>
      </c>
      <c r="VK64" s="52"/>
      <c r="VL64" s="50"/>
      <c r="VM64" s="65">
        <f>(VM53)/VM59</f>
        <v>0.84252758274824469</v>
      </c>
      <c r="VN64" s="52"/>
      <c r="VO64" s="50"/>
      <c r="VP64" s="65">
        <f>(VP53)/VP59</f>
        <v>0.84701114488348528</v>
      </c>
      <c r="VQ64" s="52"/>
      <c r="VR64" s="50"/>
      <c r="VS64" s="65">
        <f>(VS53)/VS59</f>
        <v>0.85045778229908442</v>
      </c>
      <c r="VT64" s="52"/>
      <c r="VU64" s="17"/>
      <c r="VV64" s="17"/>
      <c r="VW64" s="50"/>
      <c r="VX64" s="65">
        <f>(VX53)/VX59</f>
        <v>0.83794871794871795</v>
      </c>
      <c r="VY64" s="52"/>
      <c r="VZ64" s="50"/>
      <c r="WA64" s="65">
        <f>(WA53)/WA59</f>
        <v>0.82694300518134711</v>
      </c>
      <c r="WB64" s="52"/>
      <c r="WC64" s="50"/>
      <c r="WD64" s="65">
        <f>(WD53)/WD59</f>
        <v>0.83230452674897115</v>
      </c>
      <c r="WE64" s="52"/>
      <c r="WF64" s="50"/>
      <c r="WG64" s="65">
        <f>(WG53)/WG59</f>
        <v>0.83817427385892118</v>
      </c>
      <c r="WH64" s="52"/>
      <c r="WI64" s="50"/>
      <c r="WJ64" s="65">
        <f>(WJ53)/WJ59</f>
        <v>0.8559670781893004</v>
      </c>
      <c r="WK64" s="52"/>
      <c r="WL64" s="50"/>
      <c r="WM64" s="65">
        <f>(WM53)/WM59</f>
        <v>0.75773195876288657</v>
      </c>
      <c r="WN64" s="52"/>
      <c r="WO64" s="50"/>
      <c r="WP64" s="65">
        <f>(WP53)/WP59</f>
        <v>0.82407407407407407</v>
      </c>
      <c r="WQ64" s="52"/>
      <c r="WR64" s="50"/>
      <c r="WS64" s="65">
        <f>(WS53)/WS59</f>
        <v>0.84020618556701032</v>
      </c>
      <c r="WT64" s="52"/>
      <c r="WU64" s="50"/>
      <c r="WV64" s="65">
        <f>(WV53)/WV59</f>
        <v>0.84037075180226573</v>
      </c>
      <c r="WW64" s="52"/>
      <c r="WX64" s="50"/>
      <c r="WY64" s="65">
        <f>(WY53)/WY59</f>
        <v>0.86091370558375635</v>
      </c>
      <c r="WZ64" s="52"/>
      <c r="XA64" s="50"/>
      <c r="XB64" s="65">
        <f>(XB53)/XB59</f>
        <v>0.85321100917431192</v>
      </c>
      <c r="XC64" s="52"/>
      <c r="XD64" s="50"/>
      <c r="XE64" s="65">
        <f>(XE53)/XE59</f>
        <v>0.79405737704918034</v>
      </c>
      <c r="XF64" s="52"/>
      <c r="XG64" s="17"/>
      <c r="XH64" s="50"/>
      <c r="XI64" s="65">
        <f>(XI53)/XI59</f>
        <v>0.78496868475991655</v>
      </c>
      <c r="XJ64" s="52"/>
      <c r="XK64" s="50"/>
      <c r="XL64" s="65">
        <f>(XL53)/XL59</f>
        <v>0.77708333333333335</v>
      </c>
      <c r="XM64" s="52"/>
      <c r="XN64" s="50"/>
      <c r="XO64" s="65">
        <f>(XO53)/XO59</f>
        <v>0.77334732423924446</v>
      </c>
      <c r="XP64" s="52"/>
      <c r="XQ64" s="50"/>
      <c r="XR64" s="65">
        <f>(XR53)/XR59</f>
        <v>0.77181913774973709</v>
      </c>
      <c r="XS64" s="52"/>
      <c r="XT64" s="50"/>
      <c r="XU64" s="65">
        <f>(XU53)/XU59</f>
        <v>0.77272727272727271</v>
      </c>
      <c r="XV64" s="52"/>
      <c r="XW64" s="50"/>
      <c r="XX64" s="65">
        <f>(XX53)/XX59</f>
        <v>0.77374599786552833</v>
      </c>
      <c r="XY64" s="52"/>
      <c r="XZ64" s="50"/>
      <c r="YA64" s="65">
        <f>(YA53)/YA59</f>
        <v>0.62153518123667373</v>
      </c>
      <c r="YB64" s="52"/>
      <c r="YC64" s="50"/>
      <c r="YD64" s="65">
        <f>(YD53)/YD59</f>
        <v>0.74545454545454548</v>
      </c>
      <c r="YE64" s="52"/>
      <c r="YF64" s="50"/>
      <c r="YG64" s="65">
        <f>(YG53)/YG59</f>
        <v>0.75457481162540363</v>
      </c>
      <c r="YH64" s="52"/>
      <c r="YI64" s="50"/>
      <c r="YJ64" s="65">
        <f>(YJ53)/YJ59</f>
        <v>0.75787187839305103</v>
      </c>
      <c r="YK64" s="52"/>
      <c r="YL64" s="50"/>
      <c r="YM64" s="65">
        <f>(YM53)/YM59</f>
        <v>0.74242424242424243</v>
      </c>
      <c r="YN64" s="52"/>
      <c r="YO64" s="50"/>
      <c r="YP64" s="65">
        <f>(YP53)/YP59</f>
        <v>0.74190064794816413</v>
      </c>
      <c r="YQ64" s="52"/>
      <c r="YR64" s="50"/>
      <c r="YS64" s="65">
        <f>(YS53)/YS59</f>
        <v>0.75187969924812026</v>
      </c>
      <c r="YT64" s="52"/>
      <c r="YU64" s="17"/>
      <c r="YV64" s="50"/>
      <c r="YW64" s="65">
        <f>(YW53)/YW59</f>
        <v>0.78026070763500932</v>
      </c>
      <c r="YX64" s="52"/>
      <c r="YY64" s="50"/>
      <c r="YZ64" s="65">
        <f>(YZ53)/YZ59</f>
        <v>0.77931671283471837</v>
      </c>
      <c r="ZA64" s="52"/>
      <c r="ZB64" s="50"/>
      <c r="ZC64" s="65">
        <f>(ZC53)/ZC59</f>
        <v>0.7910174152153987</v>
      </c>
      <c r="ZD64" s="52"/>
      <c r="ZE64" s="50"/>
      <c r="ZF64" s="65">
        <f>(ZF53)/ZF59</f>
        <v>0.80595667870036103</v>
      </c>
      <c r="ZG64" s="52"/>
      <c r="ZH64" s="50"/>
      <c r="ZI64" s="65">
        <f>(ZI53)/ZI59</f>
        <v>0.81776971894832273</v>
      </c>
      <c r="ZJ64" s="52"/>
      <c r="ZK64" s="50"/>
      <c r="ZL64" s="65">
        <f>(ZL53)/ZL59</f>
        <v>0.83153153153153159</v>
      </c>
      <c r="ZM64" s="52"/>
      <c r="ZN64" s="50"/>
      <c r="ZO64" s="65">
        <f>(ZO53)/ZO59</f>
        <v>0.72556053811659194</v>
      </c>
      <c r="ZP64" s="52"/>
      <c r="ZQ64" s="50"/>
      <c r="ZR64" s="65">
        <f>(ZR53)/ZR59</f>
        <v>0.80723981900452491</v>
      </c>
      <c r="ZS64" s="52"/>
      <c r="ZT64" s="50"/>
      <c r="ZU64" s="65">
        <f>(ZU53)/ZU59</f>
        <v>0.82005371530886306</v>
      </c>
      <c r="ZV64" s="52"/>
      <c r="ZW64" s="50"/>
      <c r="ZX64" s="65">
        <f>(ZX53)/ZX59</f>
        <v>0.83377777777777773</v>
      </c>
      <c r="ZY64" s="52"/>
      <c r="ZZ64" s="50"/>
      <c r="AAA64" s="65">
        <f>(AAA53)/AAA59</f>
        <v>0.82570422535211263</v>
      </c>
      <c r="AAB64" s="52"/>
      <c r="AAC64" s="50"/>
      <c r="AAD64" s="65">
        <f>(AAD53)/AAD59</f>
        <v>0.83495145631067957</v>
      </c>
      <c r="AAE64" s="52"/>
      <c r="AAF64" s="50"/>
      <c r="AAG64" s="65">
        <f>(AAG53)/AAG59</f>
        <v>0.82969432314410485</v>
      </c>
      <c r="AAH64" s="52"/>
      <c r="AAI64" s="17"/>
      <c r="AAJ64" s="50"/>
      <c r="AAK64" s="65">
        <f>(AAK53)/AAK59</f>
        <v>0.7868421052631579</v>
      </c>
      <c r="AAL64" s="52"/>
      <c r="AAM64" s="50"/>
      <c r="AAN64" s="65">
        <f>(AAN53)/AAN59</f>
        <v>0.78100263852242746</v>
      </c>
      <c r="AAO64" s="52"/>
      <c r="AAP64" s="50"/>
      <c r="AAQ64" s="65">
        <f>(AAQ53)/AAQ59</f>
        <v>0.78116826503923276</v>
      </c>
      <c r="AAR64" s="52"/>
      <c r="AAS64" s="50"/>
      <c r="AAT64" s="65">
        <f>(AAT53)/AAT59</f>
        <v>0.7986230636833046</v>
      </c>
      <c r="AAU64" s="52"/>
      <c r="AAV64" s="50"/>
      <c r="AAW64" s="65">
        <f>(AAW53)/AAW59</f>
        <v>0.79744680851063832</v>
      </c>
      <c r="AAX64" s="52"/>
      <c r="AAY64" s="50"/>
      <c r="AAZ64" s="65">
        <f>(AAZ53)/AAZ59</f>
        <v>0.80377035132819197</v>
      </c>
      <c r="ABA64" s="52"/>
      <c r="ABB64" s="17"/>
      <c r="ABC64" s="50"/>
      <c r="ABD64" s="65">
        <f>(ABD53)/ABD59</f>
        <v>0.81143344709897613</v>
      </c>
      <c r="ABE64" s="52"/>
      <c r="ABF64" s="50"/>
      <c r="ABG64" s="65">
        <f>(ABG53)/ABG59</f>
        <v>0.80491942324003396</v>
      </c>
      <c r="ABH64" s="52"/>
      <c r="ABI64" s="50"/>
      <c r="ABJ64" s="65">
        <f>(ABJ53)/ABJ59</f>
        <v>0.80661577608142498</v>
      </c>
      <c r="ABK64" s="52"/>
      <c r="ABL64" s="50"/>
      <c r="ABM64" s="65">
        <f>(ABM53)/ABM59</f>
        <v>0.80818414322250642</v>
      </c>
      <c r="ABN64" s="52"/>
      <c r="ABO64" s="50"/>
      <c r="ABP64" s="65">
        <f>(ABP53)/ABP59</f>
        <v>0.82367758186397988</v>
      </c>
      <c r="ABQ64" s="52"/>
      <c r="ABR64" s="50"/>
      <c r="ABS64" s="65">
        <f>(ABS53)/ABS59</f>
        <v>0.82726502963590176</v>
      </c>
      <c r="ABT64" s="52"/>
      <c r="ABU64" s="17"/>
      <c r="ABV64" s="50"/>
      <c r="ABW64" s="65">
        <f>(ABW53)/ABW59</f>
        <v>0.8134453781512605</v>
      </c>
      <c r="ABX64" s="52"/>
      <c r="ABY64" s="50"/>
      <c r="ABZ64" s="65">
        <f>(ABZ53)/ABZ59</f>
        <v>0.81981981981981977</v>
      </c>
      <c r="ACA64" s="52"/>
      <c r="ACB64" s="50"/>
      <c r="ACC64" s="65">
        <f>(ACC53)/ACC59</f>
        <v>0.83633387888707034</v>
      </c>
      <c r="ACD64" s="52"/>
      <c r="ACE64" s="50"/>
      <c r="ACF64" s="65">
        <f>(ACF53)/ACF59</f>
        <v>0.83550488599348538</v>
      </c>
      <c r="ACG64" s="52"/>
      <c r="ACH64" s="50"/>
      <c r="ACI64" s="65">
        <f>(ACI53)/ACI59</f>
        <v>0.85428342674139313</v>
      </c>
      <c r="ACJ64" s="52"/>
      <c r="ACK64" s="50"/>
      <c r="ACL64" s="65">
        <f>(ACL53)/ACL59</f>
        <v>0.86217948717948723</v>
      </c>
      <c r="ACM64" s="52"/>
      <c r="ACN64" s="17"/>
      <c r="ACO64" s="50"/>
      <c r="ACP64" s="65">
        <f>(ACP53)/ACP59</f>
        <v>0.84979591836734691</v>
      </c>
      <c r="ACQ64" s="52"/>
      <c r="ACR64" s="50"/>
      <c r="ACS64" s="65">
        <f>(ACS53)/ACS59</f>
        <v>0.85467980295566504</v>
      </c>
      <c r="ACT64" s="52"/>
      <c r="ACU64" s="50"/>
      <c r="ACV64" s="65">
        <f>(ACV53)/ACV59</f>
        <v>0.88307440719542107</v>
      </c>
      <c r="ACW64" s="52"/>
      <c r="ACX64" s="50"/>
      <c r="ACY64" s="65">
        <f>(ACY53)/ACY59</f>
        <v>0.87755102040816324</v>
      </c>
      <c r="ACZ64" s="52"/>
      <c r="ADA64" s="50"/>
      <c r="ADB64" s="65">
        <f>(ADB53)/ADB59</f>
        <v>0.87510766580534027</v>
      </c>
      <c r="ADC64" s="52"/>
      <c r="ADD64" s="50"/>
      <c r="ADE64" s="65">
        <f>(ADE53)/ADE59</f>
        <v>0.87424633936261842</v>
      </c>
      <c r="ADF64" s="52"/>
      <c r="ADG64" s="17"/>
      <c r="ADH64" s="50"/>
      <c r="ADI64" s="65">
        <f>(ADI53)/ADI59</f>
        <v>0.87152777777777779</v>
      </c>
      <c r="ADJ64" s="52"/>
      <c r="ADK64" s="50"/>
      <c r="ADL64" s="65">
        <f>(ADL53)/ADL59</f>
        <v>0.87037037037037035</v>
      </c>
      <c r="ADM64" s="52"/>
      <c r="ADN64" s="50"/>
      <c r="ADO64" s="65">
        <f>(ADO53)/ADO59</f>
        <v>0.87916666666666665</v>
      </c>
      <c r="ADP64" s="52"/>
      <c r="ADQ64" s="50"/>
      <c r="ADR64" s="65">
        <f>(ADR53)/ADR59</f>
        <v>0.83333333333333337</v>
      </c>
      <c r="ADS64" s="52"/>
      <c r="ADT64" s="50"/>
      <c r="ADU64" s="65">
        <f>(ADU53)/ADU59</f>
        <v>0.8213998390989542</v>
      </c>
      <c r="ADV64" s="52"/>
      <c r="ADW64" s="17"/>
      <c r="ADX64" s="17"/>
      <c r="ADY64" s="17"/>
      <c r="ADZ64" s="50"/>
      <c r="AEA64" s="65">
        <f>(AEA53)/AEA59</f>
        <v>0.77419354838709675</v>
      </c>
      <c r="AEB64" s="52"/>
      <c r="AEC64" s="50"/>
      <c r="AED64" s="65">
        <f>(AED53)/AED59</f>
        <v>0.78689883913764513</v>
      </c>
      <c r="AEE64" s="52"/>
      <c r="AEF64" s="50"/>
      <c r="AEG64" s="65">
        <f>(AEG53)/AEG59</f>
        <v>0.78202995008319465</v>
      </c>
      <c r="AEH64" s="52"/>
      <c r="AEI64" s="50"/>
      <c r="AEJ64" s="17">
        <f>(AEJ53)/AEJ59</f>
        <v>1.9966722129783693E-2</v>
      </c>
      <c r="AEK64" s="52"/>
      <c r="AEL64" s="50"/>
      <c r="AEM64" s="65">
        <f>(AEM53)/AEM59</f>
        <v>0.80836820083682004</v>
      </c>
      <c r="AEN64" s="52"/>
      <c r="AEO64" s="17"/>
      <c r="AEP64" s="50"/>
      <c r="AEQ64" s="65">
        <f>(AEQ53)/AEQ59</f>
        <v>0.79019776440240752</v>
      </c>
      <c r="AER64" s="52"/>
      <c r="AES64" s="50"/>
      <c r="AET64" s="65">
        <f>(AET53)/AET59</f>
        <v>0.83432963279248507</v>
      </c>
      <c r="AEU64" s="52"/>
      <c r="AEV64" s="50"/>
      <c r="AEW64" s="65">
        <f>(AEW53)/AEW59</f>
        <v>0.83219761499148215</v>
      </c>
      <c r="AEX64" s="52"/>
      <c r="AEY64" s="50"/>
      <c r="AEZ64" s="65">
        <f>(AEZ53)/AEZ59</f>
        <v>0.82262210796915169</v>
      </c>
      <c r="AFA64" s="52"/>
      <c r="AFB64" s="50"/>
      <c r="AFC64" s="65">
        <f>(AFC53)/AFC59</f>
        <v>0.84325230511316007</v>
      </c>
      <c r="AFD64" s="52"/>
      <c r="AFE64" s="50"/>
      <c r="AFF64" s="65">
        <f>(AFF53)/AFF59</f>
        <v>0.84742951907131014</v>
      </c>
      <c r="AFG64" s="52"/>
      <c r="AFH64" s="17"/>
      <c r="AFI64" s="50"/>
      <c r="AFJ64" s="65">
        <f>(AFJ53)/AFJ59</f>
        <v>0.84654300168634067</v>
      </c>
      <c r="AFK64" s="52"/>
      <c r="AFL64" s="50"/>
      <c r="AFM64" s="65">
        <f>(AFM53)/AFM59</f>
        <v>0.87340696686491082</v>
      </c>
      <c r="AFN64" s="52"/>
      <c r="AFO64" s="50"/>
      <c r="AFP64" s="65">
        <f>(AFP53)/AFP59</f>
        <v>0.90311710193765793</v>
      </c>
      <c r="AFQ64" s="52"/>
      <c r="AFR64" s="50"/>
      <c r="AFS64" s="65">
        <f>(AFS53)/AFS59</f>
        <v>0.90095569070373593</v>
      </c>
      <c r="AFT64" s="52"/>
      <c r="AFU64" s="50"/>
      <c r="AFV64" s="65">
        <f>(AFV53)/AFV59</f>
        <v>0.90893321769297486</v>
      </c>
      <c r="AFW64" s="52"/>
      <c r="AFX64" s="50"/>
      <c r="AFY64" s="65">
        <f>(AFY53)/AFY59</f>
        <v>0.90025795356835769</v>
      </c>
      <c r="AFZ64" s="52"/>
      <c r="AGA64" s="50"/>
      <c r="AGB64" s="65">
        <f>(AGB53)/AGB59</f>
        <v>0.74232081911262804</v>
      </c>
      <c r="AGC64" s="52"/>
      <c r="AGD64" s="50"/>
      <c r="AGE64" s="65">
        <f>(AGE53)/AGE59</f>
        <v>0.88255613126079446</v>
      </c>
      <c r="AGF64" s="52"/>
      <c r="AGG64" s="50"/>
      <c r="AGH64" s="65">
        <f>(AGH53)/AGH59</f>
        <v>0.90314358538657602</v>
      </c>
      <c r="AGI64" s="52"/>
      <c r="AGJ64" s="50"/>
      <c r="AGK64" s="65">
        <f>(AGK53)/AGK59</f>
        <v>0.89423903697334484</v>
      </c>
      <c r="AGL64" s="52"/>
      <c r="AGM64" s="50"/>
      <c r="AGN64" s="65">
        <f>(AGN53)/AGN59</f>
        <v>0.90025575447570327</v>
      </c>
      <c r="AGO64" s="52"/>
      <c r="AGP64" s="50"/>
      <c r="AGQ64" s="65">
        <f>(AGQ53)/AGQ59</f>
        <v>0.90314358538657602</v>
      </c>
      <c r="AGR64" s="52"/>
      <c r="AGS64" s="50"/>
      <c r="AGT64" s="65">
        <f>(AGT53)/AGT59</f>
        <v>0.85166666666666668</v>
      </c>
      <c r="AGU64" s="52"/>
      <c r="AGV64" s="17"/>
      <c r="AGW64" s="50"/>
      <c r="AGX64" s="65">
        <f>(AGX53)/AGX59</f>
        <v>0.8486122792262405</v>
      </c>
      <c r="AGY64" s="52"/>
      <c r="AGZ64" s="50"/>
      <c r="AHA64" s="65">
        <f>(AHA53)/AHA59</f>
        <v>0.8635214827295703</v>
      </c>
      <c r="AHB64" s="52"/>
      <c r="AHC64" s="50"/>
      <c r="AHD64" s="65">
        <f>(AHD53)/AHD59</f>
        <v>0.86113463166807791</v>
      </c>
      <c r="AHE64" s="52"/>
      <c r="AHF64" s="50"/>
      <c r="AHG64" s="65">
        <f>(AHG53)/AHG59</f>
        <v>0.85786375105130364</v>
      </c>
      <c r="AHH64" s="52"/>
      <c r="AHI64" s="50"/>
      <c r="AHJ64" s="65">
        <f>(AHJ53)/AHJ59</f>
        <v>0.84686192468619248</v>
      </c>
      <c r="AHK64" s="52"/>
      <c r="AHL64" s="50"/>
      <c r="AHM64" s="65">
        <f>(AHM53)/AHM59</f>
        <v>0.86611570247933889</v>
      </c>
      <c r="AHN64" s="52"/>
      <c r="AHO64" s="17"/>
      <c r="AHP64" s="50"/>
      <c r="AHQ64" s="65">
        <f>(AHQ53)/AHQ59</f>
        <v>0.85762711864406782</v>
      </c>
      <c r="AHR64" s="52"/>
      <c r="AHS64" s="50"/>
      <c r="AHT64" s="65">
        <f>(AHT53)/AHT59</f>
        <v>0.84582982308340349</v>
      </c>
      <c r="AHU64" s="52"/>
      <c r="AHV64" s="50"/>
      <c r="AHW64" s="65">
        <f>(AHW53)/AHW59</f>
        <v>0.8337595907928389</v>
      </c>
      <c r="AHX64" s="52"/>
      <c r="AHY64" s="50"/>
      <c r="AHZ64" s="65">
        <f>(AHZ53)/AHZ59</f>
        <v>0.76916596461668074</v>
      </c>
      <c r="AIA64" s="52"/>
      <c r="AIB64" s="50"/>
      <c r="AIC64" s="65">
        <f>(AIC53)/AIC59</f>
        <v>0.70735785953177255</v>
      </c>
      <c r="AID64" s="52"/>
      <c r="AIE64" s="17"/>
      <c r="AIF64" s="17"/>
      <c r="AIG64" s="50"/>
      <c r="AIH64" s="65">
        <f>(AIH53)/AIH59</f>
        <v>0.66895958727429061</v>
      </c>
      <c r="AII64" s="52"/>
      <c r="AIJ64" s="50"/>
      <c r="AIK64" s="65">
        <f>(AIK53)/AIK59</f>
        <v>0.70970537261698441</v>
      </c>
      <c r="AIL64" s="52"/>
      <c r="AIM64" s="50"/>
      <c r="AIN64" s="65">
        <f>(AIN53)/AIN59</f>
        <v>0.74015748031496065</v>
      </c>
      <c r="AIO64" s="52"/>
      <c r="AIP64" s="50"/>
      <c r="AIQ64" s="65">
        <f>(AIQ53)/AIQ59</f>
        <v>0.75659050966608088</v>
      </c>
      <c r="AIR64" s="52"/>
      <c r="AIS64" s="17"/>
      <c r="AIT64" s="50"/>
      <c r="AIU64" s="65">
        <f>(AIU53)/AIU59</f>
        <v>0.75088652482269502</v>
      </c>
      <c r="AIV64" s="52"/>
      <c r="AIW64" s="50"/>
      <c r="AIX64" s="65">
        <f>(AIX53)/AIX59</f>
        <v>0.693051890941073</v>
      </c>
      <c r="AIY64" s="52"/>
      <c r="AIZ64" s="50"/>
      <c r="AJA64" s="65">
        <f>(AJA53)/AJA59</f>
        <v>0.81372549019607843</v>
      </c>
      <c r="AJB64" s="52"/>
      <c r="AJC64" s="50"/>
      <c r="AJD64" s="65">
        <f>(AJD53)/AJD59</f>
        <v>0.84450402144772119</v>
      </c>
      <c r="AJE64" s="52"/>
      <c r="AJF64" s="50"/>
      <c r="AJG64" s="65">
        <f>(AJG53)/AJG59</f>
        <v>0.87122557726465366</v>
      </c>
      <c r="AJH64" s="52"/>
      <c r="AJI64" s="50"/>
      <c r="AJJ64" s="65">
        <f>(AJJ53)/AJJ59</f>
        <v>0.87708516242317824</v>
      </c>
      <c r="AJK64" s="52"/>
      <c r="AJL64" s="50"/>
      <c r="AJM64" s="65">
        <f>(AJM53)/AJM59</f>
        <v>0.88097306689834931</v>
      </c>
      <c r="AJN64" s="52"/>
      <c r="AJO64" s="50"/>
      <c r="AJP64" s="65">
        <f>(AJP53)/AJP59</f>
        <v>0.89433643279797126</v>
      </c>
      <c r="AJQ64" s="52"/>
      <c r="AJR64" s="17"/>
      <c r="AJS64" s="50"/>
      <c r="AJT64" s="65">
        <f>(AJT53)/AJT59</f>
        <v>0.86616161616161613</v>
      </c>
      <c r="AJU64" s="52"/>
      <c r="AJV64" s="50"/>
      <c r="AJW64" s="65">
        <f>(AJW53)/AJW59</f>
        <v>0.83486238532110091</v>
      </c>
      <c r="AJX64" s="52"/>
      <c r="AJY64" s="50"/>
      <c r="AJZ64" s="65">
        <f>(AJZ53)/AJZ59</f>
        <v>0.86627417998317913</v>
      </c>
      <c r="AKA64" s="52"/>
      <c r="AKB64" s="50"/>
      <c r="AKC64" s="65">
        <f>(AKC53)/AKC59</f>
        <v>0.86797274275979552</v>
      </c>
      <c r="AKD64" s="52"/>
      <c r="AKE64" s="50"/>
      <c r="AKF64" s="65">
        <f>(AKF53)/AKF59</f>
        <v>0.8683760683760684</v>
      </c>
      <c r="AKG64" s="52"/>
      <c r="AKH64" s="50"/>
      <c r="AKI64" s="65">
        <f>(AKI53)/AKI59</f>
        <v>0.88260135135135132</v>
      </c>
      <c r="AKJ64" s="52"/>
      <c r="AKK64" s="17"/>
      <c r="AKL64" s="50"/>
      <c r="AKM64" s="65">
        <f>(AKM53)/AKM59</f>
        <v>0.85256950294860989</v>
      </c>
      <c r="AKN64" s="52"/>
      <c r="AKO64" s="50"/>
      <c r="AKP64" s="65">
        <f>(AKP53)/AKP59</f>
        <v>0.79429559204840106</v>
      </c>
      <c r="AKQ64" s="52"/>
      <c r="AKR64" s="50"/>
      <c r="AKS64" s="65">
        <f>(AKS53)/AKS59</f>
        <v>0.8797250859106529</v>
      </c>
      <c r="AKT64" s="52"/>
      <c r="AKU64" s="50"/>
      <c r="AKV64" s="65">
        <f>(AKV53)/AKV59</f>
        <v>0.89345637583892612</v>
      </c>
      <c r="AKW64" s="52"/>
      <c r="AKX64" s="50"/>
      <c r="AKY64" s="65">
        <f>(AKY53)/AKY59</f>
        <v>0.88962655601659746</v>
      </c>
      <c r="AKZ64" s="52"/>
      <c r="ALA64" s="50"/>
      <c r="ALB64" s="65">
        <f>(ALB53)/ALB59</f>
        <v>0.88662316476345837</v>
      </c>
      <c r="ALC64" s="52"/>
      <c r="ALD64" s="17"/>
      <c r="ALE64" s="50"/>
      <c r="ALF64" s="65">
        <f>(ALF53)/ALF59</f>
        <v>0.86772046589018303</v>
      </c>
      <c r="ALG64" s="52"/>
      <c r="ALH64" s="50"/>
      <c r="ALI64" s="65">
        <f>(ALI53)/ALI59</f>
        <v>0.88805346700083543</v>
      </c>
      <c r="ALJ64" s="52"/>
      <c r="ALK64" s="50"/>
      <c r="ALL64" s="65">
        <f>(ALL53)/ALL59</f>
        <v>0.89252728799328296</v>
      </c>
      <c r="ALM64" s="52"/>
      <c r="ALN64" s="50"/>
      <c r="ALO64" s="65">
        <f>(ALO53)/ALO59</f>
        <v>0.88397328881469117</v>
      </c>
      <c r="ALP64" s="52"/>
      <c r="ALQ64" s="50"/>
      <c r="ALR64" s="65">
        <f>(ALR53)/ALR59</f>
        <v>0.90314569536423839</v>
      </c>
      <c r="ALS64" s="52"/>
      <c r="ALT64" s="50"/>
      <c r="ALU64" s="65">
        <f>(ALU53)/ALU59</f>
        <v>0.90196078431372551</v>
      </c>
      <c r="ALV64" s="52"/>
      <c r="ALW64" s="17"/>
      <c r="ALX64" s="50"/>
      <c r="ALY64" s="65">
        <f>(ALY53)/ALY59</f>
        <v>0.88707037643207853</v>
      </c>
      <c r="ALZ64" s="52"/>
      <c r="AMA64" s="50"/>
      <c r="AMB64" s="65">
        <f>(AMB53)/AMB59</f>
        <v>0.89860997547015531</v>
      </c>
      <c r="AMC64" s="52"/>
      <c r="AMD64" s="50"/>
      <c r="AME64" s="65">
        <f>(AME53)/AME59</f>
        <v>0.90149006622516559</v>
      </c>
      <c r="AMF64" s="52"/>
      <c r="AMG64" s="50"/>
      <c r="AMH64" s="65">
        <f>(AMH53)/AMH59</f>
        <v>0.91075896580483739</v>
      </c>
      <c r="AMI64" s="52"/>
      <c r="AMJ64" s="50"/>
      <c r="AMK64" s="65">
        <f>(AMK53)/AMK59</f>
        <v>0.91973244147157196</v>
      </c>
      <c r="AML64" s="52"/>
      <c r="AMM64" s="50"/>
      <c r="AMN64" s="65">
        <f>(AMN53)/AMN59</f>
        <v>0.91318864774624375</v>
      </c>
      <c r="AMO64" s="52"/>
      <c r="AMP64" s="17"/>
      <c r="AMQ64" s="50"/>
      <c r="AMR64" s="65">
        <f>(AMR53)/AMR59</f>
        <v>0.88274706867671693</v>
      </c>
      <c r="AMS64" s="52"/>
      <c r="AMT64" s="50"/>
      <c r="AMU64" s="65">
        <f>(AMU53)/AMU59</f>
        <v>0.89473684210526316</v>
      </c>
      <c r="AMV64" s="52"/>
      <c r="AMW64" s="50"/>
      <c r="AMX64" s="65">
        <f>(AMX53)/AMX59</f>
        <v>0.88860759493670882</v>
      </c>
      <c r="AMY64" s="52"/>
      <c r="AMZ64" s="50"/>
      <c r="ANA64" s="65">
        <f>(ANA53)/ANA59</f>
        <v>0.90484140233722876</v>
      </c>
      <c r="ANB64" s="52"/>
      <c r="ANC64" s="50"/>
      <c r="AND64" s="65">
        <f>(AND53)/AND59</f>
        <v>0.88101265822784813</v>
      </c>
      <c r="ANE64" s="52"/>
      <c r="ANF64" s="50"/>
      <c r="ANG64" s="65">
        <f>(ANG53)/ANG59</f>
        <v>0.89067796610169492</v>
      </c>
      <c r="ANH64" s="52"/>
      <c r="ANI64" s="17"/>
      <c r="ANJ64" s="50"/>
      <c r="ANK64" s="65">
        <f>(ANK53)/ANK59</f>
        <v>0.86452159187129551</v>
      </c>
      <c r="ANL64" s="52"/>
      <c r="ANM64" s="50"/>
      <c r="ANN64" s="65">
        <f>(ANN53)/ANN59</f>
        <v>0.86945392491467577</v>
      </c>
      <c r="ANO64" s="52"/>
      <c r="ANP64" s="50"/>
      <c r="ANQ64" s="65">
        <f>(ANQ53)/ANQ59</f>
        <v>0.86375105130361651</v>
      </c>
      <c r="ANR64" s="52"/>
      <c r="ANS64" s="17"/>
      <c r="ANT64" s="50"/>
      <c r="ANU64" s="65">
        <f>(ANU53)/ANU59</f>
        <v>0.85629251700680276</v>
      </c>
      <c r="ANV64" s="52"/>
      <c r="ANW64" s="50"/>
      <c r="ANX64" s="65">
        <f>(ANX53)/ANX59</f>
        <v>0.87104825291181365</v>
      </c>
      <c r="ANY64" s="52"/>
      <c r="ANZ64" s="50"/>
      <c r="AOA64" s="65">
        <f>(AOA53)/AOA59</f>
        <v>0.76716917922948069</v>
      </c>
      <c r="AOB64" s="52"/>
      <c r="AOC64" s="50"/>
      <c r="AOD64" s="65">
        <f>(AOD53)/AOD59</f>
        <v>0.88442211055276387</v>
      </c>
      <c r="AOE64" s="52"/>
      <c r="AOF64" s="50"/>
      <c r="AOG64" s="65">
        <f>(AOG53)/AOG59</f>
        <v>0.87656380316930771</v>
      </c>
      <c r="AOH64" s="52"/>
      <c r="AOI64" s="50"/>
      <c r="AOJ64" s="65">
        <f>(AOJ53)/AOJ59</f>
        <v>0.88645920941968037</v>
      </c>
      <c r="AOK64" s="52"/>
      <c r="AOL64" s="50"/>
      <c r="AOM64" s="65">
        <f>(AOM53)/AOM59</f>
        <v>0.8990825688073395</v>
      </c>
      <c r="AON64" s="52"/>
      <c r="AOO64" s="50"/>
      <c r="AOP64" s="65">
        <f>(AOP53)/AOP59</f>
        <v>0.8513853904282116</v>
      </c>
      <c r="AOQ64" s="52"/>
      <c r="AOR64" s="50"/>
      <c r="AOS64" s="65">
        <f>(AOS53)/AOS59</f>
        <v>0.86872909698996659</v>
      </c>
      <c r="AOT64" s="52"/>
      <c r="AOU64" s="17"/>
      <c r="AOV64" s="50"/>
      <c r="AOW64" s="65">
        <f>(AOW53)/AOW59</f>
        <v>0.89046822742474918</v>
      </c>
      <c r="AOX64" s="52"/>
      <c r="AOY64" s="50"/>
      <c r="AOZ64" s="65">
        <f>(AOZ53)/AOZ59</f>
        <v>0.9034424853064652</v>
      </c>
      <c r="APA64" s="52"/>
      <c r="APB64" s="50"/>
      <c r="APC64" s="65">
        <f>(APC53)/APC59</f>
        <v>0.9175084175084175</v>
      </c>
      <c r="APD64" s="52"/>
      <c r="APE64" s="50"/>
      <c r="APF64" s="65">
        <f>(APF53)/APF59</f>
        <v>0.91278577476714651</v>
      </c>
      <c r="APG64" s="52"/>
      <c r="APH64" s="50"/>
      <c r="API64" s="65">
        <f>(API53)/API59</f>
        <v>0.91814345991561186</v>
      </c>
      <c r="APJ64" s="52"/>
      <c r="APK64" s="50"/>
      <c r="APL64" s="65">
        <f>(APL53)/APL59</f>
        <v>0.93456375838926176</v>
      </c>
      <c r="APM64" s="52"/>
      <c r="APN64" s="50"/>
      <c r="APO64" s="65">
        <f>(APO53)/APO59</f>
        <v>0.85861795075456715</v>
      </c>
      <c r="APP64" s="52"/>
      <c r="APQ64" s="148"/>
      <c r="APR64" s="148"/>
      <c r="APS64" s="148"/>
      <c r="APT64" s="148"/>
      <c r="APU64" s="50"/>
      <c r="APV64" s="65">
        <f>(APV53)/APV59</f>
        <v>0.69635284139100928</v>
      </c>
      <c r="APW64" s="52"/>
      <c r="APX64" s="50"/>
      <c r="APY64" s="65">
        <f>(APY53)/APY59</f>
        <v>0.66893039049235992</v>
      </c>
      <c r="APZ64" s="52"/>
      <c r="AQA64" s="17"/>
      <c r="AQB64" s="50"/>
      <c r="AQC64" s="65">
        <f>(AQC53)/AQC59</f>
        <v>0.64516129032258063</v>
      </c>
      <c r="AQD64" s="52"/>
      <c r="AQE64" s="50"/>
      <c r="AQF64" s="65">
        <f>(AQF53)/AQF59</f>
        <v>0.67435897435897441</v>
      </c>
      <c r="AQG64" s="52"/>
      <c r="AQH64" s="50"/>
      <c r="AQI64" s="65">
        <f>(AQI53)/AQI59</f>
        <v>0.69468267581475129</v>
      </c>
      <c r="AQJ64" s="52"/>
      <c r="AQK64" s="50"/>
      <c r="AQL64" s="65">
        <f>(AQL53)/AQL59</f>
        <v>0.70293609671848012</v>
      </c>
      <c r="AQM64" s="52"/>
      <c r="AQN64" s="50"/>
      <c r="AQO64" s="65">
        <f>(AQO53)/AQO59</f>
        <v>0.73297966401414683</v>
      </c>
      <c r="AQP64" s="52"/>
      <c r="AQQ64" s="50"/>
      <c r="AQR64" s="65">
        <f>(AQR53)/AQR59</f>
        <v>0.74153297682709451</v>
      </c>
      <c r="AQS64" s="52"/>
      <c r="AQT64" s="17"/>
      <c r="AQU64" s="50"/>
      <c r="AQV64" s="65">
        <f>(AQV53)/AQV59</f>
        <v>0.73399458972046894</v>
      </c>
      <c r="AQW64" s="52"/>
      <c r="AQX64" s="50"/>
      <c r="AQY64" s="65">
        <f>(AQY53)/AQY59</f>
        <v>0.78241160471441518</v>
      </c>
      <c r="AQZ64" s="52"/>
      <c r="ARA64" s="50"/>
      <c r="ARB64" s="65">
        <f>(ARB53)/ARB59</f>
        <v>0.81</v>
      </c>
      <c r="ARC64" s="52"/>
      <c r="ARD64" s="50"/>
      <c r="ARE64" s="65">
        <f>(ARE53)/ARE59</f>
        <v>0.81759853345554534</v>
      </c>
      <c r="ARF64" s="52"/>
      <c r="ARG64" s="50"/>
      <c r="ARH64" s="65">
        <f>(ARH53)/ARH59</f>
        <v>0.80309936189608022</v>
      </c>
      <c r="ARI64" s="52"/>
      <c r="ARJ64" s="50"/>
      <c r="ARK64" s="65">
        <f>(ARK53)/ARK59</f>
        <v>0.79363636363636358</v>
      </c>
      <c r="ARL64" s="52"/>
      <c r="ARM64" s="17"/>
      <c r="ARN64" s="50"/>
      <c r="ARO64" s="65">
        <f>(ARO53)/ARO59</f>
        <v>0.7591911764705882</v>
      </c>
      <c r="ARP64" s="52"/>
      <c r="ARQ64" s="50"/>
      <c r="ARR64" s="65">
        <f>(ARR53)/ARR59</f>
        <v>0.77757182576459682</v>
      </c>
      <c r="ARS64" s="52"/>
      <c r="ART64" s="50"/>
      <c r="ARU64" s="65">
        <f>(ARU53)/ARU59</f>
        <v>0.78538390379278444</v>
      </c>
      <c r="ARV64" s="52"/>
      <c r="ARW64" s="50"/>
      <c r="ARX64" s="65">
        <f>(ARX53)/ARX59</f>
        <v>0.79069767441860461</v>
      </c>
      <c r="ARY64" s="52"/>
      <c r="ARZ64" s="50"/>
      <c r="ASA64" s="65">
        <f>(ASA53)/ASA59</f>
        <v>0.792364990689013</v>
      </c>
      <c r="ASB64" s="52"/>
      <c r="ASC64" s="50"/>
      <c r="ASD64" s="65">
        <f>(ASD53)/ASD59</f>
        <v>0.80584354382657875</v>
      </c>
      <c r="ASE64" s="52"/>
      <c r="ASF64" s="17"/>
      <c r="ASG64" s="50"/>
      <c r="ASH64" s="65">
        <f>(ASH53)/ASH59</f>
        <v>0.79848628192999049</v>
      </c>
      <c r="ASI64" s="52"/>
      <c r="ASJ64" s="50"/>
      <c r="ASK64" s="65">
        <f>(ASK53)/ASK59</f>
        <v>0.80418943533697629</v>
      </c>
      <c r="ASL64" s="52"/>
      <c r="ASM64" s="50"/>
      <c r="ASN64" s="65">
        <f>(ASN53)/ASN59</f>
        <v>0.81917808219178079</v>
      </c>
      <c r="ASO64" s="52"/>
      <c r="ASP64" s="50"/>
      <c r="ASQ64" s="65">
        <f>(ASQ53)/ASQ59</f>
        <v>0.81941923774954628</v>
      </c>
      <c r="ASR64" s="52"/>
      <c r="ASS64" s="50"/>
      <c r="AST64" s="65">
        <f>(AST53)/AST59</f>
        <v>0.80765724703737463</v>
      </c>
      <c r="ASU64" s="52"/>
      <c r="ASV64" s="50"/>
      <c r="ASW64" s="65">
        <f>(ASW53)/ASW59</f>
        <v>0.80706521739130432</v>
      </c>
      <c r="ASX64" s="52"/>
      <c r="ASY64" s="17"/>
      <c r="ASZ64" s="50"/>
      <c r="ATA64" s="65">
        <f>(ATA53)/ATA59</f>
        <v>0.79854809437386565</v>
      </c>
      <c r="ATB64" s="52"/>
      <c r="ATC64" s="50"/>
      <c r="ATD64" s="65">
        <f>(ATD53)/ATD59</f>
        <v>0.81215970961887474</v>
      </c>
      <c r="ATE64" s="52"/>
      <c r="ATF64" s="50"/>
      <c r="ATG64" s="65">
        <f>(ATG53)/ATG59</f>
        <v>0.78610603290676417</v>
      </c>
      <c r="ATH64" s="52"/>
      <c r="ATI64" s="50"/>
      <c r="ATJ64" s="65">
        <f>(ATJ53)/ATJ59</f>
        <v>0.78228782287822873</v>
      </c>
      <c r="ATK64" s="52"/>
      <c r="ATL64" s="50"/>
      <c r="ATM64" s="65">
        <f>(ATM53)/ATM59</f>
        <v>0.78630136986301369</v>
      </c>
      <c r="ATN64" s="52"/>
      <c r="ATO64" s="50"/>
      <c r="ATP64" s="65">
        <f>(ATP53)/ATP59</f>
        <v>0.78288868445262194</v>
      </c>
      <c r="ATQ64" s="52"/>
      <c r="ATR64" s="17"/>
      <c r="ATS64" s="50"/>
      <c r="ATT64" s="65">
        <f>(ATT53)/ATT59</f>
        <v>0.74650512581547068</v>
      </c>
      <c r="ATU64" s="52"/>
      <c r="ATV64" s="50"/>
      <c r="ATW64" s="65">
        <f>(ATW53)/ATW59</f>
        <v>0.79007971656333043</v>
      </c>
      <c r="ATX64" s="52"/>
      <c r="ATY64" s="50"/>
      <c r="ATZ64" s="65">
        <f>(ATZ53)/ATZ59</f>
        <v>0.79788172992056483</v>
      </c>
      <c r="AUA64" s="52"/>
      <c r="AUB64" s="50"/>
      <c r="AUC64" s="65">
        <f>(AUC53)/AUC59</f>
        <v>0.78652668416447946</v>
      </c>
      <c r="AUD64" s="52"/>
      <c r="AUE64" s="50"/>
      <c r="AUF64" s="65">
        <f>(AUF53)/AUF59</f>
        <v>0.8098591549295775</v>
      </c>
      <c r="AUG64" s="52"/>
      <c r="AUH64" s="50"/>
      <c r="AUI64" s="65">
        <f>(AUI53)/AUI59</f>
        <v>0.80939947780678856</v>
      </c>
      <c r="AUJ64" s="52"/>
      <c r="AUK64" s="17"/>
      <c r="AUL64" s="50"/>
      <c r="AUM64" s="65">
        <f>(AUM53)/AUM59</f>
        <v>0.80436681222707429</v>
      </c>
      <c r="AUN64" s="52"/>
      <c r="AUO64" s="50"/>
      <c r="AUP64" s="65">
        <f>(AUP53)/AUP59</f>
        <v>0.80927384076990372</v>
      </c>
      <c r="AUQ64" s="52"/>
      <c r="AUR64" s="50"/>
      <c r="AUS64" s="65">
        <f>(AUS53)/AUS59</f>
        <v>0.82130281690140849</v>
      </c>
      <c r="AUT64" s="52"/>
      <c r="AUU64" s="50"/>
      <c r="AUV64" s="65">
        <f>(AUV53)/AUV59</f>
        <v>0.83333333333333337</v>
      </c>
      <c r="AUW64" s="52"/>
      <c r="AUX64" s="50"/>
      <c r="AUY64" s="65">
        <f>(AUY53)/AUY59</f>
        <v>0.8440528634361234</v>
      </c>
      <c r="AUZ64" s="52"/>
      <c r="AVA64" s="50"/>
      <c r="AVB64" s="65">
        <f>(AVB53)/AVB59</f>
        <v>0.87017543859649127</v>
      </c>
      <c r="AVC64" s="52"/>
      <c r="AVD64" s="17"/>
      <c r="AVE64" s="50"/>
      <c r="AVF64" s="65">
        <f>(AVF53)/AVF59</f>
        <v>0.84460052677787534</v>
      </c>
      <c r="AVG64" s="52"/>
      <c r="AVH64" s="50"/>
      <c r="AVI64" s="65">
        <f>(AVI53)/AVI59</f>
        <v>0.85689045936395758</v>
      </c>
      <c r="AVJ64" s="52"/>
      <c r="AVK64" s="50"/>
      <c r="AVL64" s="65">
        <f>(AVL53)/AVL59</f>
        <v>0.86012163336229364</v>
      </c>
      <c r="AVM64" s="52"/>
      <c r="AVN64" s="50"/>
      <c r="AVO64" s="65">
        <f>(AVO53)/AVO59</f>
        <v>0.86655260906757914</v>
      </c>
      <c r="AVP64" s="52"/>
      <c r="AVQ64" s="50"/>
      <c r="AVR64" s="65">
        <f>(AVR53)/AVR59</f>
        <v>0.87876182287188309</v>
      </c>
      <c r="AVS64" s="52"/>
      <c r="AVT64" s="50"/>
      <c r="AVU64" s="65">
        <f>(AVU53)/AVU59</f>
        <v>0.87777777777777777</v>
      </c>
      <c r="AVV64" s="52"/>
      <c r="AVW64" s="17"/>
      <c r="AVX64" s="50"/>
      <c r="AVY64" s="65">
        <f>(AVY53)/AVY59</f>
        <v>0.86477174849267868</v>
      </c>
      <c r="AVZ64" s="52"/>
      <c r="AWA64" s="50"/>
      <c r="AWB64" s="65">
        <f>(AWB53)/AWB59</f>
        <v>0.88576300085251491</v>
      </c>
      <c r="AWC64" s="52"/>
      <c r="AWD64" s="50"/>
      <c r="AWE64" s="65">
        <f>(AWE53)/AWE59</f>
        <v>0.87052810902896083</v>
      </c>
      <c r="AWF64" s="52"/>
      <c r="AWG64" s="50"/>
      <c r="AWH64" s="65">
        <f>(AWH53)/AWH59</f>
        <v>0.87648054145516074</v>
      </c>
      <c r="AWI64" s="52"/>
      <c r="AWJ64" s="7"/>
      <c r="AWK64" s="7"/>
      <c r="AWL64" s="17"/>
      <c r="AWM64" s="7"/>
      <c r="AWN64" s="7"/>
      <c r="AWO64" s="7"/>
      <c r="AWP64" s="7"/>
      <c r="AWQ64" s="7"/>
      <c r="AWR64" s="7"/>
      <c r="AWS64" s="17"/>
      <c r="AWT64" s="7"/>
      <c r="AWU64" s="7"/>
      <c r="AWV64" s="7"/>
      <c r="AWW64" s="7"/>
      <c r="AWX64" s="7"/>
      <c r="AWY64" s="7"/>
      <c r="AWZ64" s="17"/>
      <c r="AXA64" s="7"/>
      <c r="AXB64" s="7"/>
      <c r="AXC64" s="7"/>
      <c r="AXD64" s="7"/>
      <c r="AXE64" s="7"/>
      <c r="AXF64" s="7"/>
      <c r="AXG64" s="17"/>
      <c r="AXH64" s="7"/>
      <c r="AXI64" s="7"/>
      <c r="AXJ64" s="7"/>
      <c r="AXK64" s="7"/>
      <c r="AXL64" s="7"/>
      <c r="AXM64" s="7"/>
      <c r="AXN64" s="17"/>
      <c r="AXO64" s="7"/>
      <c r="AXP64" s="7"/>
      <c r="AXQ64" s="7"/>
      <c r="AXR64" s="7"/>
      <c r="AXS64" s="7"/>
      <c r="AXT64" s="7"/>
      <c r="AXU64" s="17"/>
      <c r="AXV64" s="7"/>
      <c r="AXW64" s="7"/>
      <c r="AXX64" s="7"/>
      <c r="AXY64" s="7"/>
      <c r="AXZ64" s="7"/>
      <c r="AYA64" s="7"/>
      <c r="AYB64" s="17"/>
      <c r="AYC64" s="7"/>
      <c r="AYD64" s="7"/>
      <c r="AYE64" s="7"/>
      <c r="AYF64" s="7"/>
      <c r="AYG64" s="7"/>
      <c r="AYH64" s="7"/>
      <c r="AYI64" s="17"/>
      <c r="AYJ64" s="7"/>
      <c r="AYK64" s="7"/>
      <c r="AYL64" s="7"/>
      <c r="AYM64" s="7"/>
      <c r="AYN64" s="7"/>
      <c r="AYO64" s="7"/>
      <c r="AYP64" s="17"/>
      <c r="AYQ64" s="7"/>
      <c r="AYR64" s="7"/>
      <c r="AYS64" s="7"/>
      <c r="AYT64" s="7"/>
      <c r="AYU64" s="7"/>
      <c r="AYV64" s="7"/>
      <c r="AYW64" s="17"/>
      <c r="AYX64" s="7"/>
      <c r="AYY64" s="7"/>
      <c r="AYZ64" s="7"/>
      <c r="AZA64" s="7"/>
      <c r="AZB64" s="7"/>
      <c r="AZC64" s="7"/>
      <c r="AZD64" s="17"/>
      <c r="AZE64" s="7"/>
      <c r="AZF64" s="7"/>
      <c r="AZG64" s="7"/>
      <c r="AZH64" s="7"/>
      <c r="AZI64" s="7"/>
      <c r="AZJ64" s="7"/>
      <c r="AZK64" s="17"/>
      <c r="AZL64" s="7"/>
      <c r="AZM64" s="7"/>
      <c r="AZN64" s="7"/>
      <c r="AZO64" s="7"/>
      <c r="AZP64" s="7"/>
      <c r="AZQ64" s="7"/>
      <c r="AZR64" s="17"/>
      <c r="AZS64" s="7"/>
      <c r="AZT64" s="7"/>
      <c r="AZU64" s="7"/>
      <c r="AZV64" s="7"/>
      <c r="AZW64" s="7"/>
      <c r="AZX64" s="7"/>
      <c r="AZY64" s="17"/>
      <c r="AZZ64" s="7"/>
      <c r="BAA64" s="7"/>
      <c r="BAB64" s="7"/>
      <c r="BAC64" s="7"/>
      <c r="BAD64" s="7"/>
      <c r="BAE64" s="7"/>
      <c r="BAF64" s="17"/>
      <c r="BAG64" s="7"/>
      <c r="BAH64" s="7"/>
      <c r="BAI64" s="7"/>
      <c r="BAJ64" s="7"/>
      <c r="BAK64" s="7"/>
      <c r="BAL64" s="7"/>
      <c r="BAM64" s="17"/>
      <c r="BAN64" s="7"/>
      <c r="BAO64" s="7"/>
      <c r="BAP64" s="7"/>
      <c r="BAQ64" s="7"/>
      <c r="BAR64" s="7"/>
      <c r="BAS64" s="7"/>
      <c r="BAT64" s="17"/>
    </row>
    <row r="65" spans="1:1398">
      <c r="A65" t="s">
        <v>911</v>
      </c>
      <c r="B65" t="s">
        <v>913</v>
      </c>
      <c r="D65" s="10" t="s">
        <v>11</v>
      </c>
      <c r="E65" s="7"/>
      <c r="F65" s="18"/>
      <c r="G65" s="65">
        <v>0.92307692307692313</v>
      </c>
      <c r="H65" s="7"/>
      <c r="I65" s="17"/>
      <c r="J65" s="18"/>
      <c r="K65" s="65">
        <f>(K54)/K60</f>
        <v>1.0769230769230769</v>
      </c>
      <c r="L65" s="7"/>
      <c r="M65" s="18"/>
      <c r="N65" s="65">
        <f>(N54)/N60</f>
        <v>0.82352941176470584</v>
      </c>
      <c r="O65" s="7"/>
      <c r="P65" s="18"/>
      <c r="Q65" s="65">
        <f>(Q54)/Q60</f>
        <v>0.82608695652173914</v>
      </c>
      <c r="R65" s="7"/>
      <c r="S65" s="18"/>
      <c r="T65" s="65">
        <f>(T54)/T60</f>
        <v>0.82352941176470584</v>
      </c>
      <c r="U65" s="7"/>
      <c r="V65" s="18"/>
      <c r="W65" s="65">
        <f>(W54)/W60</f>
        <v>0.8</v>
      </c>
      <c r="X65" s="7"/>
      <c r="Y65" s="18"/>
      <c r="Z65" s="65">
        <f>(Z54)/Z60</f>
        <v>0.83333333333333337</v>
      </c>
      <c r="AA65" s="7"/>
      <c r="AB65" s="17"/>
      <c r="AC65" s="18"/>
      <c r="AD65" s="65">
        <f>(AD54)/AD60</f>
        <v>0.88</v>
      </c>
      <c r="AE65" s="7"/>
      <c r="AF65" s="18"/>
      <c r="AG65" s="65">
        <f>(AG54)/AG60</f>
        <v>0.66666666666666663</v>
      </c>
      <c r="AH65" s="7"/>
      <c r="AI65" s="18"/>
      <c r="AJ65" s="65">
        <f>(AJ54)/AJ60</f>
        <v>0.76470588235294112</v>
      </c>
      <c r="AK65" s="7"/>
      <c r="AL65" s="18"/>
      <c r="AM65" s="65">
        <f>(AM54)/AM60</f>
        <v>0.81818181818181823</v>
      </c>
      <c r="AN65" s="7"/>
      <c r="AO65" s="18"/>
      <c r="AP65" s="65">
        <f>(AP54)/AP60</f>
        <v>0.6875</v>
      </c>
      <c r="AQ65" s="7"/>
      <c r="AR65" s="18"/>
      <c r="AS65" s="65">
        <f>(AS54)/AS60</f>
        <v>0.78947368421052633</v>
      </c>
      <c r="AT65" s="7"/>
      <c r="AU65" s="17"/>
      <c r="AV65" s="18"/>
      <c r="AW65" s="65">
        <f>(AW54)/AW60</f>
        <v>0.9</v>
      </c>
      <c r="AX65" s="7"/>
      <c r="AY65" s="18"/>
      <c r="AZ65" s="65">
        <f>(AZ54)/AZ60</f>
        <v>0.82608695652173914</v>
      </c>
      <c r="BA65" s="7"/>
      <c r="BB65" s="18"/>
      <c r="BC65" s="65">
        <f>(BC54)/BC60</f>
        <v>0.76470588235294112</v>
      </c>
      <c r="BD65" s="7"/>
      <c r="BE65" s="18"/>
      <c r="BF65" s="65">
        <f>(BF54)/BF60</f>
        <v>1</v>
      </c>
      <c r="BG65" s="7"/>
      <c r="BH65" s="18"/>
      <c r="BI65" s="65">
        <f>(BI54)/BI60</f>
        <v>0.8125</v>
      </c>
      <c r="BJ65" s="7"/>
      <c r="BK65" s="18"/>
      <c r="BL65" s="65">
        <f>(BL54)/BL60</f>
        <v>0.84210526315789469</v>
      </c>
      <c r="BM65" s="7"/>
      <c r="BN65" s="17"/>
      <c r="BO65" s="18"/>
      <c r="BP65" s="65">
        <f>(BP54)/BP60</f>
        <v>0.8125</v>
      </c>
      <c r="BQ65" s="7"/>
      <c r="BR65" s="18"/>
      <c r="BS65" s="65">
        <f>(BS54)/BS60</f>
        <v>0.83333333333333337</v>
      </c>
      <c r="BT65" s="7"/>
      <c r="BU65" s="18"/>
      <c r="BV65" s="65">
        <f>(BV54)/BV60</f>
        <v>0.9375</v>
      </c>
      <c r="BW65" s="7"/>
      <c r="BX65" s="18"/>
      <c r="BY65" s="65">
        <f>(BY54)/BY60</f>
        <v>0.8571428571428571</v>
      </c>
      <c r="BZ65" s="7"/>
      <c r="CA65" s="18"/>
      <c r="CB65" s="65">
        <f>(CB54)/CB60</f>
        <v>0.92307692307692313</v>
      </c>
      <c r="CC65" s="7"/>
      <c r="CD65" s="18"/>
      <c r="CE65" s="65">
        <f>(CE54)/CE60</f>
        <v>1</v>
      </c>
      <c r="CF65" s="7"/>
      <c r="CG65" s="17"/>
      <c r="CH65" s="17"/>
      <c r="CI65" s="18"/>
      <c r="CJ65" s="65">
        <f>(CJ54)/CJ60</f>
        <v>0.95238095238095233</v>
      </c>
      <c r="CK65" s="7"/>
      <c r="CL65" s="17"/>
      <c r="CM65" s="18"/>
      <c r="CN65" s="65">
        <f>(CN54)/CN60</f>
        <v>0.93333333333333335</v>
      </c>
      <c r="CO65" s="7"/>
      <c r="CP65" s="18"/>
      <c r="CQ65" s="65">
        <f>(CQ54)/CQ60</f>
        <v>0.94117647058823528</v>
      </c>
      <c r="CR65" s="7"/>
      <c r="CS65" s="18"/>
      <c r="CT65" s="65">
        <f>(CT54)/CT60</f>
        <v>0.8666666666666667</v>
      </c>
      <c r="CU65" s="7"/>
      <c r="CV65" s="17"/>
      <c r="CW65" s="18"/>
      <c r="CX65" s="65">
        <f>(CX54)/CX60</f>
        <v>0.96153846153846156</v>
      </c>
      <c r="CY65" s="7"/>
      <c r="CZ65" s="18"/>
      <c r="DA65" s="65">
        <f>(DA54)/DA60</f>
        <v>0.61538461538461542</v>
      </c>
      <c r="DB65" s="7"/>
      <c r="DC65" s="18"/>
      <c r="DD65" s="65">
        <f>(DD54)/DD60</f>
        <v>0.90909090909090906</v>
      </c>
      <c r="DE65" s="7"/>
      <c r="DF65" s="18"/>
      <c r="DG65" s="65">
        <f>(DG54)/DG60</f>
        <v>0.95454545454545459</v>
      </c>
      <c r="DH65" s="7"/>
      <c r="DI65" s="18"/>
      <c r="DJ65" s="65">
        <f>(DJ54)/DJ60</f>
        <v>0.95652173913043481</v>
      </c>
      <c r="DK65" s="7"/>
      <c r="DL65" s="17"/>
      <c r="DM65" s="17"/>
      <c r="DN65" s="18"/>
      <c r="DO65" s="65">
        <f>(DO54)/DO60</f>
        <v>0.93103448275862066</v>
      </c>
      <c r="DP65" s="7"/>
      <c r="DQ65" s="18"/>
      <c r="DR65" s="65">
        <f>(DR54)/DR60</f>
        <v>0.89473684210526316</v>
      </c>
      <c r="DS65" s="7"/>
      <c r="DT65" s="18"/>
      <c r="DU65" s="65">
        <f>(DU54)/DU60</f>
        <v>0.94444444444444442</v>
      </c>
      <c r="DV65" s="7"/>
      <c r="DW65" s="18"/>
      <c r="DX65" s="65">
        <f>(DX54)/DX60</f>
        <v>0.88235294117647056</v>
      </c>
      <c r="DY65" s="7"/>
      <c r="DZ65" s="18"/>
      <c r="EA65" s="65">
        <f>(EA54)/EA60</f>
        <v>0.8666666666666667</v>
      </c>
      <c r="EB65" s="7"/>
      <c r="EC65" s="18"/>
      <c r="ED65" s="65">
        <f>(ED54)/ED60</f>
        <v>0.94444444444444442</v>
      </c>
      <c r="EE65" s="7"/>
      <c r="EF65" s="17"/>
      <c r="EG65" s="18"/>
      <c r="EH65" s="65">
        <f>(EH54)/EH60</f>
        <v>0.90909090909090906</v>
      </c>
      <c r="EI65" s="7"/>
      <c r="EJ65" s="18"/>
      <c r="EK65" s="65">
        <f>(EK54)/EK60</f>
        <v>0.92307692307692313</v>
      </c>
      <c r="EL65" s="7"/>
      <c r="EM65" s="18"/>
      <c r="EN65" s="65">
        <f>(EN54)/EN60</f>
        <v>0.8571428571428571</v>
      </c>
      <c r="EO65" s="7"/>
      <c r="EP65" s="18"/>
      <c r="EQ65" s="65">
        <f>(EQ54)/EQ60</f>
        <v>0.72222222222222221</v>
      </c>
      <c r="ER65" s="7"/>
      <c r="ES65" s="18"/>
      <c r="ET65" s="65">
        <f>(ET54)/ET60</f>
        <v>0.73333333333333328</v>
      </c>
      <c r="EU65" s="7"/>
      <c r="EV65" s="18"/>
      <c r="EW65" s="65">
        <f>(EW54)/EW60</f>
        <v>0.6470588235294118</v>
      </c>
      <c r="EX65" s="7"/>
      <c r="EY65" s="18"/>
      <c r="EZ65" s="65">
        <f>(EZ54)/EZ60</f>
        <v>0.70588235294117652</v>
      </c>
      <c r="FA65" s="7"/>
      <c r="FB65" s="18"/>
      <c r="FC65" s="65">
        <f>(FC54)/FC60</f>
        <v>0.8125</v>
      </c>
      <c r="FD65" s="7"/>
      <c r="FE65" s="18"/>
      <c r="FF65" s="65">
        <f>(FF54)/FF60</f>
        <v>0.52941176470588236</v>
      </c>
      <c r="FG65" s="7"/>
      <c r="FH65" s="18"/>
      <c r="FI65" s="65">
        <f>(FI54)/FI60</f>
        <v>0.6428571428571429</v>
      </c>
      <c r="FJ65" s="7"/>
      <c r="FK65" s="17"/>
      <c r="FL65" s="17"/>
      <c r="FM65" s="17"/>
      <c r="FN65" s="17"/>
      <c r="FO65" s="18"/>
      <c r="FP65" s="65">
        <f>(FP54)/FP60</f>
        <v>0.85</v>
      </c>
      <c r="FQ65" s="7"/>
      <c r="FR65" s="18"/>
      <c r="FS65" s="65">
        <f>(FS54)/FS60</f>
        <v>0.63636363636363635</v>
      </c>
      <c r="FT65" s="7"/>
      <c r="FU65" s="18"/>
      <c r="FV65" s="65">
        <f>(FV54)/FV60</f>
        <v>0.56521739130434778</v>
      </c>
      <c r="FW65" s="7"/>
      <c r="FX65" s="17"/>
      <c r="FY65" s="18"/>
      <c r="FZ65" s="65">
        <f>(FZ54)/FZ60</f>
        <v>0.65217391304347827</v>
      </c>
      <c r="GA65" s="7"/>
      <c r="GB65" s="18"/>
      <c r="GC65" s="65">
        <f>(GC54)/GC60</f>
        <v>0.7</v>
      </c>
      <c r="GD65" s="7"/>
      <c r="GE65" s="17"/>
      <c r="GF65" s="18"/>
      <c r="GG65" s="65">
        <f>(GG54)/GG60</f>
        <v>0.76</v>
      </c>
      <c r="GH65" s="7"/>
      <c r="GI65" s="18"/>
      <c r="GJ65" s="65">
        <f>(GJ54)/GJ60</f>
        <v>0.81818181818181823</v>
      </c>
      <c r="GK65" s="7"/>
      <c r="GL65" s="18"/>
      <c r="GM65" s="65">
        <f>(GM54)/GM60</f>
        <v>0.81818181818181823</v>
      </c>
      <c r="GN65" s="7"/>
      <c r="GO65" s="18"/>
      <c r="GP65" s="65">
        <f>(GP54)/GP60</f>
        <v>1</v>
      </c>
      <c r="GQ65" s="7"/>
      <c r="GR65" s="18"/>
      <c r="GS65" s="65">
        <f>(GS54)/GS60</f>
        <v>0.83333333333333337</v>
      </c>
      <c r="GT65" s="7"/>
      <c r="GU65" s="18"/>
      <c r="GV65" s="65">
        <f>(GV54)/GV60</f>
        <v>0.7142857142857143</v>
      </c>
      <c r="GW65" s="7"/>
      <c r="GX65" s="17"/>
      <c r="GY65" s="18"/>
      <c r="GZ65" s="65">
        <f>(GZ54)/GZ60</f>
        <v>0.72</v>
      </c>
      <c r="HA65" s="7"/>
      <c r="HB65" s="18"/>
      <c r="HC65" s="65">
        <f>(HC54)/HC60</f>
        <v>0.66666666666666663</v>
      </c>
      <c r="HD65" s="7"/>
      <c r="HE65" s="18"/>
      <c r="HF65" s="65">
        <f>(HF54)/HF60</f>
        <v>0.76470588235294112</v>
      </c>
      <c r="HG65" s="7"/>
      <c r="HH65" s="18"/>
      <c r="HI65" s="65">
        <f>(HI54)/HI60</f>
        <v>0.65</v>
      </c>
      <c r="HJ65" s="7"/>
      <c r="HK65" s="18"/>
      <c r="HL65" s="65">
        <f>(HL54)/HL60</f>
        <v>0.76923076923076927</v>
      </c>
      <c r="HM65" s="7"/>
      <c r="HN65" s="18"/>
      <c r="HO65" s="65">
        <f>(HO54)/HO60</f>
        <v>0.7142857142857143</v>
      </c>
      <c r="HP65" s="7"/>
      <c r="HQ65" s="17"/>
      <c r="HR65" s="18"/>
      <c r="HS65" s="65">
        <f>(HS54)/HS60</f>
        <v>0.88888888888888884</v>
      </c>
      <c r="HT65" s="7"/>
      <c r="HU65" s="18"/>
      <c r="HV65" s="65">
        <f>(HV54)/HV60</f>
        <v>0.72727272727272729</v>
      </c>
      <c r="HW65" s="7"/>
      <c r="HX65" s="18"/>
      <c r="HY65" s="65">
        <f>(HY54)/HY60</f>
        <v>0.72222222222222221</v>
      </c>
      <c r="HZ65" s="7"/>
      <c r="IA65" s="18"/>
      <c r="IB65" s="65">
        <f>(IB54)/IB60</f>
        <v>0.92307692307692313</v>
      </c>
      <c r="IC65" s="7"/>
      <c r="ID65" s="18"/>
      <c r="IE65" s="65">
        <f>(IE54)/IE60</f>
        <v>0.84615384615384615</v>
      </c>
      <c r="IF65" s="7"/>
      <c r="IG65" s="18"/>
      <c r="IH65" s="65">
        <f>(IH54)/IH60</f>
        <v>0.90909090909090906</v>
      </c>
      <c r="II65" s="7"/>
      <c r="IJ65" s="17"/>
      <c r="IK65" s="18"/>
      <c r="IL65" s="65">
        <f>(IL54)/IL60</f>
        <v>0.95454545454545459</v>
      </c>
      <c r="IM65" s="7"/>
      <c r="IN65" s="18"/>
      <c r="IO65" s="65">
        <f>(IO54)/IO60</f>
        <v>0.93333333333333335</v>
      </c>
      <c r="IP65" s="7"/>
      <c r="IQ65" s="18"/>
      <c r="IR65" s="65">
        <f>(IR54)/IR60</f>
        <v>0.76470588235294112</v>
      </c>
      <c r="IS65" s="7"/>
      <c r="IT65" s="18"/>
      <c r="IU65" s="65">
        <f>(IU54)/IU60</f>
        <v>0.90909090909090906</v>
      </c>
      <c r="IV65" s="7"/>
      <c r="IW65" s="18"/>
      <c r="IX65" s="65">
        <f>(IX54)/IX60</f>
        <v>0.90909090909090906</v>
      </c>
      <c r="IY65" s="7"/>
      <c r="IZ65" s="18"/>
      <c r="JA65" s="65">
        <f>(JA54)/JA60</f>
        <v>0.84615384615384615</v>
      </c>
      <c r="JB65" s="7"/>
      <c r="JC65" s="17"/>
      <c r="JD65" s="18"/>
      <c r="JE65" s="65">
        <f>(JE54)/JE60</f>
        <v>0.93333333333333335</v>
      </c>
      <c r="JF65" s="7"/>
      <c r="JG65" s="18"/>
      <c r="JH65" s="65">
        <f>(JH54)/JH60</f>
        <v>0.9375</v>
      </c>
      <c r="JI65" s="7"/>
      <c r="JJ65" s="18"/>
      <c r="JK65" s="65">
        <f>(JK54)/JK60</f>
        <v>0.84615384615384615</v>
      </c>
      <c r="JL65" s="7"/>
      <c r="JM65" s="18"/>
      <c r="JN65" s="65">
        <f>(JN54)/JN60</f>
        <v>0.8666666666666667</v>
      </c>
      <c r="JO65" s="7"/>
      <c r="JP65" s="18"/>
      <c r="JQ65" s="65">
        <f>(JQ54)/JQ60</f>
        <v>0.88235294117647056</v>
      </c>
      <c r="JR65" s="7"/>
      <c r="JS65" s="18"/>
      <c r="JT65" s="65">
        <f>(JT54)/JT60</f>
        <v>0.8666666666666667</v>
      </c>
      <c r="JU65" s="7"/>
      <c r="JV65" s="17"/>
      <c r="JW65" s="18"/>
      <c r="JX65" s="65">
        <f>(JX54)/JX60</f>
        <v>0.8571428571428571</v>
      </c>
      <c r="JY65" s="7"/>
      <c r="JZ65" s="18"/>
      <c r="KA65" s="65">
        <f>(KA54)/KA60</f>
        <v>0.8</v>
      </c>
      <c r="KB65" s="7"/>
      <c r="KC65" s="18"/>
      <c r="KD65" s="65">
        <f>(KD54)/KD60</f>
        <v>0.8125</v>
      </c>
      <c r="KE65" s="7"/>
      <c r="KF65" s="18"/>
      <c r="KG65" s="65">
        <f>(KG54)/KG60</f>
        <v>0.86363636363636365</v>
      </c>
      <c r="KH65" s="7"/>
      <c r="KI65" s="18"/>
      <c r="KJ65" s="65">
        <f>(KJ54)/KJ60</f>
        <v>0.8</v>
      </c>
      <c r="KK65" s="7"/>
      <c r="KL65" s="18"/>
      <c r="KM65" s="65">
        <f>(KM54)/KM60</f>
        <v>0.82352941176470584</v>
      </c>
      <c r="KN65" s="7"/>
      <c r="KO65" s="17"/>
      <c r="KP65" s="18"/>
      <c r="KQ65" s="65">
        <f>(KQ54)/KQ60</f>
        <v>0.8571428571428571</v>
      </c>
      <c r="KR65" s="7"/>
      <c r="KS65" s="18"/>
      <c r="KT65" s="65">
        <f>(KT54)/KT60</f>
        <v>0.8571428571428571</v>
      </c>
      <c r="KU65" s="7"/>
      <c r="KV65" s="18"/>
      <c r="KW65" s="65">
        <f>(KW54)/KW60</f>
        <v>0.84210526315789469</v>
      </c>
      <c r="KX65" s="7"/>
      <c r="KY65" s="18"/>
      <c r="KZ65" s="65">
        <f>(KZ54)/KZ60</f>
        <v>0.875</v>
      </c>
      <c r="LA65" s="7"/>
      <c r="LB65" s="18"/>
      <c r="LC65" s="65">
        <f>(LC54)/LC60</f>
        <v>0.9</v>
      </c>
      <c r="LD65" s="7"/>
      <c r="LE65" s="18"/>
      <c r="LF65" s="65">
        <f>(LF54)/LF60</f>
        <v>0.8571428571428571</v>
      </c>
      <c r="LG65" s="7"/>
      <c r="LH65" s="18"/>
      <c r="LI65" s="65">
        <f>(LI54)/LI60</f>
        <v>0.625</v>
      </c>
      <c r="LJ65" s="7"/>
      <c r="LK65" s="18"/>
      <c r="LL65" s="65">
        <f>(LL54)/LL60</f>
        <v>0.6470588235294118</v>
      </c>
      <c r="LM65" s="7"/>
      <c r="LN65" s="17"/>
      <c r="LO65" s="17"/>
      <c r="LP65" s="17"/>
      <c r="LQ65" s="17"/>
      <c r="LR65" s="17"/>
      <c r="LS65" s="17"/>
      <c r="LT65" s="18"/>
      <c r="LU65" s="65">
        <f>(LU54)/LU60</f>
        <v>0.76923076923076927</v>
      </c>
      <c r="LV65" s="7"/>
      <c r="LW65" s="18"/>
      <c r="LX65" s="65">
        <f>(LX54)/LX60</f>
        <v>0.66666666666666663</v>
      </c>
      <c r="LY65" s="7"/>
      <c r="LZ65" s="18"/>
      <c r="MA65" s="65">
        <f>(MA54)/MA60</f>
        <v>0.35</v>
      </c>
      <c r="MB65" s="7"/>
      <c r="MC65" s="18"/>
      <c r="MD65" s="65">
        <f>(MD54)/MD60</f>
        <v>0.66666666666666663</v>
      </c>
      <c r="ME65" s="7"/>
      <c r="MF65" s="18"/>
      <c r="MG65" s="65">
        <f>(MG54)/MG60</f>
        <v>0.76470588235294112</v>
      </c>
      <c r="MH65" s="7"/>
      <c r="MI65" s="18"/>
      <c r="MJ65" s="65">
        <f>(MJ54)/MJ60</f>
        <v>0.83333333333333337</v>
      </c>
      <c r="MK65" s="7"/>
      <c r="ML65" s="17"/>
      <c r="MM65" s="18"/>
      <c r="MN65" s="65">
        <f>(MN54)/MN60</f>
        <v>0.94117647058823528</v>
      </c>
      <c r="MO65" s="7"/>
      <c r="MP65" s="18"/>
      <c r="MQ65" s="65">
        <f>(MQ54)/MQ60</f>
        <v>0.94736842105263153</v>
      </c>
      <c r="MR65" s="7"/>
      <c r="MS65" s="18"/>
      <c r="MT65" s="65">
        <f>(MT54)/MT60</f>
        <v>0.88235294117647056</v>
      </c>
      <c r="MU65" s="7"/>
      <c r="MV65" s="18"/>
      <c r="MW65" s="65">
        <f>(MW54)/MW60</f>
        <v>0.8571428571428571</v>
      </c>
      <c r="MX65" s="7"/>
      <c r="MY65" s="18"/>
      <c r="MZ65" s="65">
        <f>(MZ54)/MZ60</f>
        <v>0.94444444444444442</v>
      </c>
      <c r="NA65" s="7"/>
      <c r="NB65" s="18"/>
      <c r="NC65" s="65">
        <f>(NC54)/NC60</f>
        <v>0.9285714285714286</v>
      </c>
      <c r="ND65" s="7"/>
      <c r="NE65" s="17"/>
      <c r="NF65" s="18"/>
      <c r="NG65" s="65">
        <f>(NG54)/NG60</f>
        <v>1</v>
      </c>
      <c r="NH65" s="7"/>
      <c r="NI65" s="18"/>
      <c r="NJ65" s="65">
        <f>(NJ54)/NJ60</f>
        <v>1</v>
      </c>
      <c r="NK65" s="7"/>
      <c r="NL65" s="18"/>
      <c r="NM65" s="65">
        <f>(NM54)/NM60</f>
        <v>0.85</v>
      </c>
      <c r="NN65" s="7"/>
      <c r="NO65" s="18"/>
      <c r="NP65" s="65">
        <f>(NP54)/NP60</f>
        <v>1</v>
      </c>
      <c r="NQ65" s="7"/>
      <c r="NR65" s="18"/>
      <c r="NS65" s="65">
        <f>(NS54)/NS60</f>
        <v>1</v>
      </c>
      <c r="NT65" s="7"/>
      <c r="NU65" s="18"/>
      <c r="NV65" s="65">
        <f>(NV54)/NV60</f>
        <v>1</v>
      </c>
      <c r="NW65" s="7"/>
      <c r="NX65" s="17"/>
      <c r="NY65" s="18"/>
      <c r="NZ65" s="65">
        <f>(NZ54)/NZ60</f>
        <v>1</v>
      </c>
      <c r="OA65" s="7"/>
      <c r="OB65" s="18"/>
      <c r="OC65" s="65">
        <f>(OC54)/OC60</f>
        <v>1</v>
      </c>
      <c r="OD65" s="7"/>
      <c r="OE65" s="18"/>
      <c r="OF65" s="65">
        <f>(OF54)/OF60</f>
        <v>1</v>
      </c>
      <c r="OG65" s="7"/>
      <c r="OH65" s="18"/>
      <c r="OI65" s="65">
        <f>(OI54)/OI60</f>
        <v>1</v>
      </c>
      <c r="OJ65" s="7"/>
      <c r="OK65" s="18"/>
      <c r="OL65" s="65">
        <f>(OL54)/OL60</f>
        <v>0.9</v>
      </c>
      <c r="OM65" s="7"/>
      <c r="ON65" s="18"/>
      <c r="OO65" s="65">
        <f>(OO54)/OO60</f>
        <v>1</v>
      </c>
      <c r="OP65" s="7"/>
      <c r="OQ65" s="17"/>
      <c r="OR65" s="18"/>
      <c r="OS65" s="65">
        <f>(OS54)/OS60</f>
        <v>0.94736842105263153</v>
      </c>
      <c r="OT65" s="7"/>
      <c r="OU65" s="18"/>
      <c r="OV65" s="65">
        <f>(OV54)/OV60</f>
        <v>0.78947368421052633</v>
      </c>
      <c r="OW65" s="7"/>
      <c r="OX65" s="18"/>
      <c r="OY65" s="65">
        <f>(OY54)/OY60</f>
        <v>0.8666666666666667</v>
      </c>
      <c r="OZ65" s="7"/>
      <c r="PA65" s="18"/>
      <c r="PB65" s="65">
        <f>(PB54)/PB60</f>
        <v>0.89473684210526316</v>
      </c>
      <c r="PC65" s="7"/>
      <c r="PD65" s="18"/>
      <c r="PE65" s="65">
        <f>(PE54)/PE60</f>
        <v>0.83333333333333337</v>
      </c>
      <c r="PF65" s="7"/>
      <c r="PG65" s="18"/>
      <c r="PH65" s="65">
        <f>(PH54)/PH60</f>
        <v>0.83333333333333337</v>
      </c>
      <c r="PI65" s="7"/>
      <c r="PJ65" s="17"/>
      <c r="PK65" s="18"/>
      <c r="PL65" s="65">
        <f>(PL54)/PL60</f>
        <v>0.84615384615384615</v>
      </c>
      <c r="PM65" s="7"/>
      <c r="PN65" s="18"/>
      <c r="PO65" s="65">
        <f>(PO54)/PO60</f>
        <v>0.81818181818181823</v>
      </c>
      <c r="PP65" s="7"/>
      <c r="PQ65" s="18"/>
      <c r="PR65" s="65">
        <f>(PR54)/PR60</f>
        <v>0.84</v>
      </c>
      <c r="PS65" s="7"/>
      <c r="PT65" s="18"/>
      <c r="PU65" s="65">
        <f>(PU54)/PU60</f>
        <v>0.76470588235294112</v>
      </c>
      <c r="PV65" s="7"/>
      <c r="PW65" s="18"/>
      <c r="PX65" s="65">
        <f>(PX54)/PX60</f>
        <v>0.8</v>
      </c>
      <c r="PY65" s="7"/>
      <c r="PZ65" s="18"/>
      <c r="QA65" s="65">
        <f>(QA54)/QA60</f>
        <v>0.75</v>
      </c>
      <c r="QB65" s="7"/>
      <c r="QC65" s="17"/>
      <c r="QD65" s="18"/>
      <c r="QE65" s="65">
        <f>(QE54)/QE60</f>
        <v>0.90476190476190477</v>
      </c>
      <c r="QF65" s="7"/>
      <c r="QG65" s="18"/>
      <c r="QH65" s="65">
        <f>(QH54)/QH60</f>
        <v>0.90476190476190477</v>
      </c>
      <c r="QI65" s="7"/>
      <c r="QJ65" s="18"/>
      <c r="QK65" s="65">
        <f>(QK54)/QK60</f>
        <v>0.875</v>
      </c>
      <c r="QL65" s="7"/>
      <c r="QM65" s="18"/>
      <c r="QN65" s="65">
        <f>(QN54)/QN60</f>
        <v>0.80952380952380953</v>
      </c>
      <c r="QO65" s="7"/>
      <c r="QP65" s="18"/>
      <c r="QQ65" s="65">
        <f>(QQ54)/QQ60</f>
        <v>0.84210526315789469</v>
      </c>
      <c r="QR65" s="7"/>
      <c r="QS65" s="18"/>
      <c r="QT65" s="65">
        <f>(QT54)/QT60</f>
        <v>0.8666666666666667</v>
      </c>
      <c r="QU65" s="7"/>
      <c r="QV65" s="17"/>
      <c r="QW65" s="18"/>
      <c r="QX65" s="65">
        <f>(QX54)/QX60</f>
        <v>0.82608695652173914</v>
      </c>
      <c r="QY65" s="7"/>
      <c r="QZ65" s="18"/>
      <c r="RA65" s="65">
        <f>(RA54)/RA60</f>
        <v>0.86956521739130432</v>
      </c>
      <c r="RB65" s="7"/>
      <c r="RC65" s="17"/>
      <c r="RD65" s="18"/>
      <c r="RE65" s="65">
        <f>(RE54)/RE60</f>
        <v>0.85</v>
      </c>
      <c r="RF65" s="7"/>
      <c r="RG65" s="18"/>
      <c r="RH65" s="65">
        <f>(RH54)/RH60</f>
        <v>0.82352941176470584</v>
      </c>
      <c r="RI65" s="7"/>
      <c r="RJ65" s="18"/>
      <c r="RK65" s="65">
        <f>(RK54)/RK60</f>
        <v>0.87179487179487181</v>
      </c>
      <c r="RL65" s="7"/>
      <c r="RM65" s="17"/>
      <c r="RN65" s="18"/>
      <c r="RO65" s="65">
        <f>(RO54)/RO60</f>
        <v>0.66666666666666663</v>
      </c>
      <c r="RP65" s="7"/>
      <c r="RQ65" s="18"/>
      <c r="RR65" s="65">
        <f>(RR54)/RR60</f>
        <v>0.6875</v>
      </c>
      <c r="RS65" s="7"/>
      <c r="RT65" s="18"/>
      <c r="RU65" s="65">
        <f>(RU54)/RU60</f>
        <v>0.76190476190476186</v>
      </c>
      <c r="RV65" s="7"/>
      <c r="RW65" s="18"/>
      <c r="RX65" s="65">
        <f>(RX54)/RX60</f>
        <v>0.7</v>
      </c>
      <c r="RY65" s="7"/>
      <c r="RZ65" s="18"/>
      <c r="SA65" s="65">
        <f>(SA54)/SA60</f>
        <v>0.8125</v>
      </c>
      <c r="SB65" s="7"/>
      <c r="SC65" s="18"/>
      <c r="SD65" s="65">
        <f>(SD54)/SD60</f>
        <v>0.83333333333333337</v>
      </c>
      <c r="SE65" s="7"/>
      <c r="SF65" s="18"/>
      <c r="SG65" s="65">
        <f>(SG54)/SG60</f>
        <v>0.76923076923076927</v>
      </c>
      <c r="SH65" s="7"/>
      <c r="SI65" s="18"/>
      <c r="SJ65" s="65">
        <f>(SJ54)/SJ60</f>
        <v>0.95833333333333337</v>
      </c>
      <c r="SK65" s="7"/>
      <c r="SL65" s="18"/>
      <c r="SM65" s="65">
        <f>(SM54)/SM60</f>
        <v>0.82352941176470584</v>
      </c>
      <c r="SN65" s="7"/>
      <c r="SO65" s="18"/>
      <c r="SP65" s="65">
        <f>(SP54)/SP60</f>
        <v>0.81818181818181823</v>
      </c>
      <c r="SQ65" s="7"/>
      <c r="SR65" s="17"/>
      <c r="SS65" s="17"/>
      <c r="ST65" s="18"/>
      <c r="SU65" s="65">
        <f>(SU54)/SU60</f>
        <v>0.90322580645161288</v>
      </c>
      <c r="SV65" s="7"/>
      <c r="SW65" s="18"/>
      <c r="SX65" s="65">
        <f>(SX54)/SX60</f>
        <v>0.95454545454545459</v>
      </c>
      <c r="SY65" s="7"/>
      <c r="SZ65" s="18"/>
      <c r="TA65" s="65">
        <f>(TA54)/TA60</f>
        <v>0.95833333333333337</v>
      </c>
      <c r="TB65" s="7"/>
      <c r="TC65" s="18"/>
      <c r="TD65" s="65">
        <f>(TD54)/TD60</f>
        <v>0.80952380952380953</v>
      </c>
      <c r="TE65" s="7"/>
      <c r="TF65" s="18"/>
      <c r="TG65" s="65">
        <f>(TG54)/TG60</f>
        <v>0.8125</v>
      </c>
      <c r="TH65" s="7"/>
      <c r="TI65" s="18"/>
      <c r="TJ65" s="65">
        <f>(TJ54)/TJ60</f>
        <v>0.8571428571428571</v>
      </c>
      <c r="TK65" s="7"/>
      <c r="TL65" s="18"/>
      <c r="TM65" s="65">
        <f>(TM54)/TM60</f>
        <v>0.88888888888888884</v>
      </c>
      <c r="TN65" s="7"/>
      <c r="TO65" s="18"/>
      <c r="TP65" s="65">
        <f>(TP54)/TP60</f>
        <v>0.94117647058823528</v>
      </c>
      <c r="TQ65" s="7"/>
      <c r="TR65" s="17"/>
      <c r="TS65" s="18"/>
      <c r="TT65" s="65">
        <f>(TT54)/TT60</f>
        <v>0.76470588235294112</v>
      </c>
      <c r="TU65" s="7"/>
      <c r="TV65" s="18"/>
      <c r="TW65" s="65">
        <f>(TW54)/TW60</f>
        <v>0.93333333333333335</v>
      </c>
      <c r="TX65" s="7"/>
      <c r="TY65" s="18"/>
      <c r="TZ65" s="65">
        <f>(TZ54)/TZ60</f>
        <v>0.83333333333333337</v>
      </c>
      <c r="UA65" s="7"/>
      <c r="UB65" s="18"/>
      <c r="UC65" s="65">
        <f>(UC54)/UC60</f>
        <v>0.83333333333333337</v>
      </c>
      <c r="UD65" s="7"/>
      <c r="UE65" s="18"/>
      <c r="UF65" s="65">
        <f>(UF54)/UF60</f>
        <v>0.83333333333333337</v>
      </c>
      <c r="UG65" s="7"/>
      <c r="UH65" s="18"/>
      <c r="UI65" s="65">
        <f>(UI54)/UI60</f>
        <v>0.9285714285714286</v>
      </c>
      <c r="UJ65" s="7"/>
      <c r="UK65" s="17"/>
      <c r="UL65" s="17"/>
      <c r="UM65" s="18"/>
      <c r="UN65" s="65">
        <f>(UN54)/UN60</f>
        <v>0.96153846153846156</v>
      </c>
      <c r="UO65" s="7"/>
      <c r="UP65" s="18"/>
      <c r="UQ65" s="65">
        <f>(UQ54)/UQ60</f>
        <v>0.89473684210526316</v>
      </c>
      <c r="UR65" s="7"/>
      <c r="US65" s="18"/>
      <c r="UT65" s="65">
        <f>(UT54)/UT60</f>
        <v>0.69230769230769229</v>
      </c>
      <c r="UU65" s="7"/>
      <c r="UV65" s="18"/>
      <c r="UW65" s="65">
        <f>(UW54)/UW60</f>
        <v>0.8666666666666667</v>
      </c>
      <c r="UX65" s="7"/>
      <c r="UY65" s="18"/>
      <c r="UZ65" s="65">
        <f>(UZ54)/UZ60</f>
        <v>0.75</v>
      </c>
      <c r="VA65" s="7"/>
      <c r="VB65" s="17"/>
      <c r="VC65" s="18"/>
      <c r="VD65" s="65">
        <f>(VD54)/VD60</f>
        <v>0.94444444444444442</v>
      </c>
      <c r="VE65" s="7"/>
      <c r="VF65" s="18"/>
      <c r="VG65" s="65">
        <f>(VG54)/VG60</f>
        <v>1</v>
      </c>
      <c r="VH65" s="7"/>
      <c r="VI65" s="18"/>
      <c r="VJ65" s="65">
        <f>(VJ54)/VJ60</f>
        <v>0.94444444444444442</v>
      </c>
      <c r="VK65" s="7"/>
      <c r="VL65" s="18"/>
      <c r="VM65" s="65">
        <f>(VM54)/VM60</f>
        <v>0.77777777777777779</v>
      </c>
      <c r="VN65" s="7"/>
      <c r="VO65" s="18"/>
      <c r="VP65" s="65">
        <f>(VP54)/VP60</f>
        <v>0.73684210526315785</v>
      </c>
      <c r="VQ65" s="7"/>
      <c r="VR65" s="18"/>
      <c r="VS65" s="65">
        <f>(VS54)/VS60</f>
        <v>0.8666666666666667</v>
      </c>
      <c r="VT65" s="7"/>
      <c r="VU65" s="17"/>
      <c r="VV65" s="17"/>
      <c r="VW65" s="18"/>
      <c r="VX65" s="65">
        <f>(VX54)/VX60</f>
        <v>0.88235294117647056</v>
      </c>
      <c r="VY65" s="7"/>
      <c r="VZ65" s="18"/>
      <c r="WA65" s="65">
        <f>(WA54)/WA60</f>
        <v>0.81818181818181823</v>
      </c>
      <c r="WB65" s="7"/>
      <c r="WC65" s="18"/>
      <c r="WD65" s="65">
        <f>(WD54)/WD60</f>
        <v>0.6428571428571429</v>
      </c>
      <c r="WE65" s="7"/>
      <c r="WF65" s="18"/>
      <c r="WG65" s="65">
        <f>(WG54)/WG60</f>
        <v>0.76190476190476186</v>
      </c>
      <c r="WH65" s="7"/>
      <c r="WI65" s="18"/>
      <c r="WJ65" s="65">
        <f>(WJ54)/WJ60</f>
        <v>0.8</v>
      </c>
      <c r="WK65" s="7"/>
      <c r="WL65" s="18"/>
      <c r="WM65" s="65">
        <f>(WM54)/WM60</f>
        <v>0.6470588235294118</v>
      </c>
      <c r="WN65" s="7"/>
      <c r="WO65" s="18"/>
      <c r="WP65" s="65">
        <f>(WP54)/WP60</f>
        <v>0.8</v>
      </c>
      <c r="WQ65" s="7"/>
      <c r="WR65" s="18"/>
      <c r="WS65" s="65">
        <f>(WS54)/WS60</f>
        <v>0.76190476190476186</v>
      </c>
      <c r="WT65" s="7"/>
      <c r="WU65" s="18"/>
      <c r="WV65" s="65">
        <f>(WV54)/WV60</f>
        <v>0.7</v>
      </c>
      <c r="WW65" s="7"/>
      <c r="WX65" s="18"/>
      <c r="WY65" s="65">
        <f>(WY54)/WY60</f>
        <v>0.8125</v>
      </c>
      <c r="WZ65" s="7"/>
      <c r="XA65" s="18"/>
      <c r="XB65" s="65">
        <f>(XB54)/XB60</f>
        <v>0.8125</v>
      </c>
      <c r="XC65" s="7"/>
      <c r="XD65" s="18"/>
      <c r="XE65" s="65">
        <f>(XE54)/XE60</f>
        <v>0.61538461538461542</v>
      </c>
      <c r="XF65" s="7"/>
      <c r="XG65" s="17"/>
      <c r="XH65" s="18"/>
      <c r="XI65" s="65">
        <f>(XI54)/XI60</f>
        <v>0.70588235294117652</v>
      </c>
      <c r="XJ65" s="7"/>
      <c r="XK65" s="18"/>
      <c r="XL65" s="65">
        <f>(XL54)/XL60</f>
        <v>0.76470588235294112</v>
      </c>
      <c r="XM65" s="7"/>
      <c r="XN65" s="18"/>
      <c r="XO65" s="65">
        <f>(XO54)/XO60</f>
        <v>0.5625</v>
      </c>
      <c r="XP65" s="7"/>
      <c r="XQ65" s="18"/>
      <c r="XR65" s="65">
        <f>(XR54)/XR60</f>
        <v>0.69565217391304346</v>
      </c>
      <c r="XS65" s="7"/>
      <c r="XT65" s="18"/>
      <c r="XU65" s="65">
        <f>(XU54)/XU60</f>
        <v>0.5714285714285714</v>
      </c>
      <c r="XV65" s="7"/>
      <c r="XW65" s="18"/>
      <c r="XX65" s="65">
        <f>(XX54)/XX60</f>
        <v>0.75</v>
      </c>
      <c r="XY65" s="7"/>
      <c r="XZ65" s="18"/>
      <c r="YA65" s="65">
        <f>(YA54)/YA60</f>
        <v>0.7</v>
      </c>
      <c r="YB65" s="7"/>
      <c r="YC65" s="18"/>
      <c r="YD65" s="65">
        <f>(YD54)/YD60</f>
        <v>0.72727272727272729</v>
      </c>
      <c r="YE65" s="7"/>
      <c r="YF65" s="18"/>
      <c r="YG65" s="65">
        <f>(YG54)/YG60</f>
        <v>0.7</v>
      </c>
      <c r="YH65" s="7"/>
      <c r="YI65" s="18"/>
      <c r="YJ65" s="65">
        <f>(YJ54)/YJ60</f>
        <v>0.63157894736842102</v>
      </c>
      <c r="YK65" s="7"/>
      <c r="YL65" s="18"/>
      <c r="YM65" s="65">
        <f>(YM54)/YM60</f>
        <v>0.63157894736842102</v>
      </c>
      <c r="YN65" s="7"/>
      <c r="YO65" s="18"/>
      <c r="YP65" s="65">
        <f>(YP54)/YP60</f>
        <v>0.5625</v>
      </c>
      <c r="YQ65" s="7"/>
      <c r="YR65" s="18"/>
      <c r="YS65" s="65">
        <f>(YS54)/YS60</f>
        <v>0.63636363636363635</v>
      </c>
      <c r="YT65" s="7"/>
      <c r="YU65" s="17"/>
      <c r="YV65" s="18"/>
      <c r="YW65" s="65">
        <f>(YW54)/YW60</f>
        <v>0.75</v>
      </c>
      <c r="YX65" s="7"/>
      <c r="YY65" s="18"/>
      <c r="YZ65" s="65">
        <f>(YZ54)/YZ60</f>
        <v>0.73684210526315785</v>
      </c>
      <c r="ZA65" s="7"/>
      <c r="ZB65" s="18"/>
      <c r="ZC65" s="65">
        <f>(ZC54)/ZC60</f>
        <v>0.63636363636363635</v>
      </c>
      <c r="ZD65" s="7"/>
      <c r="ZE65" s="18"/>
      <c r="ZF65" s="65">
        <f>(ZF54)/ZF60</f>
        <v>0.61904761904761907</v>
      </c>
      <c r="ZG65" s="7"/>
      <c r="ZH65" s="18"/>
      <c r="ZI65" s="65">
        <f>(ZI54)/ZI60</f>
        <v>0.76190476190476186</v>
      </c>
      <c r="ZJ65" s="7"/>
      <c r="ZK65" s="18"/>
      <c r="ZL65" s="65">
        <f>(ZL54)/ZL60</f>
        <v>0.52631578947368418</v>
      </c>
      <c r="ZM65" s="7"/>
      <c r="ZN65" s="18"/>
      <c r="ZO65" s="65">
        <f>(ZO54)/ZO60</f>
        <v>0.58823529411764708</v>
      </c>
      <c r="ZP65" s="7"/>
      <c r="ZQ65" s="18"/>
      <c r="ZR65" s="65">
        <f>(ZR54)/ZR60</f>
        <v>0.72</v>
      </c>
      <c r="ZS65" s="7"/>
      <c r="ZT65" s="18"/>
      <c r="ZU65" s="65">
        <f>(ZU54)/ZU60</f>
        <v>0.72222222222222221</v>
      </c>
      <c r="ZV65" s="7"/>
      <c r="ZW65" s="18"/>
      <c r="ZX65" s="65">
        <f>(ZX54)/ZX60</f>
        <v>0.72222222222222221</v>
      </c>
      <c r="ZY65" s="7"/>
      <c r="ZZ65" s="18"/>
      <c r="AAA65" s="65">
        <f>(AAA54)/AAA60</f>
        <v>0.78947368421052633</v>
      </c>
      <c r="AAB65" s="7"/>
      <c r="AAC65" s="18"/>
      <c r="AAD65" s="65">
        <f>(AAD54)/AAD60</f>
        <v>0.8</v>
      </c>
      <c r="AAE65" s="7"/>
      <c r="AAF65" s="18"/>
      <c r="AAG65" s="65">
        <f>(AAG54)/AAG60</f>
        <v>0.73684210526315785</v>
      </c>
      <c r="AAH65" s="7"/>
      <c r="AAI65" s="17"/>
      <c r="AAJ65" s="18"/>
      <c r="AAK65" s="65">
        <f>(AAK54)/AAK60</f>
        <v>0.80769230769230771</v>
      </c>
      <c r="AAL65" s="7"/>
      <c r="AAM65" s="18"/>
      <c r="AAN65" s="65">
        <f>(AAN54)/AAN60</f>
        <v>0.78947368421052633</v>
      </c>
      <c r="AAO65" s="7"/>
      <c r="AAP65" s="18"/>
      <c r="AAQ65" s="65">
        <f>(AAQ54)/AAQ60</f>
        <v>0.72222222222222221</v>
      </c>
      <c r="AAR65" s="7"/>
      <c r="AAS65" s="18"/>
      <c r="AAT65" s="65">
        <f>(AAT54)/AAT60</f>
        <v>0.5714285714285714</v>
      </c>
      <c r="AAU65" s="7"/>
      <c r="AAV65" s="18"/>
      <c r="AAW65" s="65">
        <f>(AAW54)/AAW60</f>
        <v>0.7142857142857143</v>
      </c>
      <c r="AAX65" s="7"/>
      <c r="AAY65" s="18"/>
      <c r="AAZ65" s="65">
        <f>(AAZ54)/AAZ60</f>
        <v>0.75</v>
      </c>
      <c r="ABA65" s="7"/>
      <c r="ABB65" s="17"/>
      <c r="ABC65" s="18"/>
      <c r="ABD65" s="65">
        <f>(ABD54)/ABD60</f>
        <v>0.72727272727272729</v>
      </c>
      <c r="ABE65" s="7"/>
      <c r="ABF65" s="18"/>
      <c r="ABG65" s="65">
        <f>(ABG54)/ABG60</f>
        <v>0.76923076923076927</v>
      </c>
      <c r="ABH65" s="7"/>
      <c r="ABI65" s="18"/>
      <c r="ABJ65" s="65">
        <f>(ABJ54)/ABJ60</f>
        <v>0.82608695652173914</v>
      </c>
      <c r="ABK65" s="7"/>
      <c r="ABL65" s="18"/>
      <c r="ABM65" s="65">
        <f>(ABM54)/ABM60</f>
        <v>0.77777777777777779</v>
      </c>
      <c r="ABN65" s="7"/>
      <c r="ABO65" s="18"/>
      <c r="ABP65" s="65">
        <f>(ABP54)/ABP60</f>
        <v>0.75</v>
      </c>
      <c r="ABQ65" s="7"/>
      <c r="ABR65" s="18"/>
      <c r="ABS65" s="65">
        <f>(ABS54)/ABS60</f>
        <v>0.7</v>
      </c>
      <c r="ABT65" s="7"/>
      <c r="ABU65" s="17"/>
      <c r="ABV65" s="18"/>
      <c r="ABW65" s="65">
        <f>(ABW54)/ABW60</f>
        <v>1</v>
      </c>
      <c r="ABX65" s="7"/>
      <c r="ABY65" s="18"/>
      <c r="ABZ65" s="65">
        <f>(ABZ54)/ABZ60</f>
        <v>0.91666666666666663</v>
      </c>
      <c r="ACA65" s="7"/>
      <c r="ACB65" s="18"/>
      <c r="ACC65" s="65">
        <f>(ACC54)/ACC60</f>
        <v>1</v>
      </c>
      <c r="ACD65" s="7"/>
      <c r="ACE65" s="18"/>
      <c r="ACF65" s="65">
        <f>(ACF54)/ACF60</f>
        <v>1</v>
      </c>
      <c r="ACG65" s="7"/>
      <c r="ACH65" s="18"/>
      <c r="ACI65" s="65">
        <f>(ACI54)/ACI60</f>
        <v>1</v>
      </c>
      <c r="ACJ65" s="7"/>
      <c r="ACK65" s="18"/>
      <c r="ACL65" s="65">
        <f>(ACL54)/ACL60</f>
        <v>0.9</v>
      </c>
      <c r="ACM65" s="7"/>
      <c r="ACN65" s="17"/>
      <c r="ACO65" s="18"/>
      <c r="ACP65" s="65">
        <f>(ACP54)/ACP60</f>
        <v>0.94117647058823528</v>
      </c>
      <c r="ACQ65" s="7"/>
      <c r="ACR65" s="18"/>
      <c r="ACS65" s="65">
        <f>(ACS54)/ACS60</f>
        <v>0.82352941176470584</v>
      </c>
      <c r="ACT65" s="7"/>
      <c r="ACU65" s="18"/>
      <c r="ACV65" s="65">
        <f>(ACV54)/ACV60</f>
        <v>1</v>
      </c>
      <c r="ACW65" s="7"/>
      <c r="ACX65" s="18"/>
      <c r="ACY65" s="65">
        <f>(ACY54)/ACY60</f>
        <v>0.92307692307692313</v>
      </c>
      <c r="ACZ65" s="7"/>
      <c r="ADA65" s="18"/>
      <c r="ADB65" s="65">
        <f>(ADB54)/ADB60</f>
        <v>1</v>
      </c>
      <c r="ADC65" s="7"/>
      <c r="ADD65" s="18"/>
      <c r="ADE65" s="65">
        <f>(ADE54)/ADE60</f>
        <v>0.91666666666666663</v>
      </c>
      <c r="ADF65" s="7"/>
      <c r="ADG65" s="17"/>
      <c r="ADH65" s="18"/>
      <c r="ADI65" s="65">
        <f>(ADI54)/ADI60</f>
        <v>0.9</v>
      </c>
      <c r="ADJ65" s="7"/>
      <c r="ADK65" s="18"/>
      <c r="ADL65" s="65">
        <f>(ADL54)/ADL60</f>
        <v>0.88235294117647056</v>
      </c>
      <c r="ADM65" s="7"/>
      <c r="ADN65" s="18"/>
      <c r="ADO65" s="65">
        <f>(ADO54)/ADO60</f>
        <v>0.77777777777777779</v>
      </c>
      <c r="ADP65" s="7"/>
      <c r="ADQ65" s="18"/>
      <c r="ADR65" s="65">
        <f>(ADR54)/ADR60</f>
        <v>0.8</v>
      </c>
      <c r="ADS65" s="7"/>
      <c r="ADT65" s="18"/>
      <c r="ADU65" s="65">
        <f>(ADU54)/ADU60</f>
        <v>0.7857142857142857</v>
      </c>
      <c r="ADV65" s="7"/>
      <c r="ADW65" s="17"/>
      <c r="ADX65" s="17"/>
      <c r="ADY65" s="17"/>
      <c r="ADZ65" s="18"/>
      <c r="AEA65" s="65">
        <f>(AEA54)/AEA60</f>
        <v>0.81818181818181823</v>
      </c>
      <c r="AEB65" s="7"/>
      <c r="AEC65" s="18"/>
      <c r="AED65" s="65">
        <f>(AED54)/AED60</f>
        <v>0.84615384615384615</v>
      </c>
      <c r="AEE65" s="7"/>
      <c r="AEF65" s="18"/>
      <c r="AEG65" s="65">
        <f>(AEG54)/AEG60</f>
        <v>0.875</v>
      </c>
      <c r="AEH65" s="7"/>
      <c r="AEI65" s="18"/>
      <c r="AEJ65" s="17">
        <f>(AEJ54)/AEJ60</f>
        <v>0.3125</v>
      </c>
      <c r="AEK65" s="7"/>
      <c r="AEL65" s="18"/>
      <c r="AEM65" s="65">
        <f>(AEM54)/AEM60</f>
        <v>0.88888888888888884</v>
      </c>
      <c r="AEN65" s="7"/>
      <c r="AEO65" s="17"/>
      <c r="AEP65" s="18"/>
      <c r="AEQ65" s="65">
        <f>(AEQ54)/AEQ60</f>
        <v>0.86842105263157898</v>
      </c>
      <c r="AER65" s="7"/>
      <c r="AES65" s="18"/>
      <c r="AET65" s="65">
        <f>(AET54)/AET60</f>
        <v>0.81481481481481477</v>
      </c>
      <c r="AEU65" s="7"/>
      <c r="AEV65" s="18"/>
      <c r="AEW65" s="65">
        <f>(AEW54)/AEW60</f>
        <v>0.85</v>
      </c>
      <c r="AEX65" s="7"/>
      <c r="AEY65" s="18"/>
      <c r="AEZ65" s="65">
        <f>(AEZ54)/AEZ60</f>
        <v>0.875</v>
      </c>
      <c r="AFA65" s="7"/>
      <c r="AFB65" s="18"/>
      <c r="AFC65" s="65">
        <f>(AFC54)/AFC60</f>
        <v>0.91304347826086951</v>
      </c>
      <c r="AFD65" s="7"/>
      <c r="AFE65" s="18"/>
      <c r="AFF65" s="65">
        <f>(AFF54)/AFF60</f>
        <v>0.88888888888888884</v>
      </c>
      <c r="AFG65" s="7"/>
      <c r="AFH65" s="17"/>
      <c r="AFI65" s="18"/>
      <c r="AFJ65" s="65">
        <f>(AFJ54)/AFJ60</f>
        <v>0.9</v>
      </c>
      <c r="AFK65" s="7"/>
      <c r="AFL65" s="18"/>
      <c r="AFM65" s="65">
        <f>(AFM54)/AFM60</f>
        <v>0.88235294117647056</v>
      </c>
      <c r="AFN65" s="7"/>
      <c r="AFO65" s="18"/>
      <c r="AFP65" s="65">
        <f>(AFP54)/AFP60</f>
        <v>0.9285714285714286</v>
      </c>
      <c r="AFQ65" s="7"/>
      <c r="AFR65" s="18"/>
      <c r="AFS65" s="65">
        <f>(AFS54)/AFS60</f>
        <v>0.83333333333333337</v>
      </c>
      <c r="AFT65" s="7"/>
      <c r="AFU65" s="18"/>
      <c r="AFV65" s="65">
        <f>(AFV54)/AFV60</f>
        <v>0.875</v>
      </c>
      <c r="AFW65" s="7"/>
      <c r="AFX65" s="18"/>
      <c r="AFY65" s="65">
        <f>(AFY54)/AFY60</f>
        <v>0.75</v>
      </c>
      <c r="AFZ65" s="7"/>
      <c r="AGA65" s="18"/>
      <c r="AGB65" s="65">
        <f>(AGB54)/AGB60</f>
        <v>0.9285714285714286</v>
      </c>
      <c r="AGC65" s="7"/>
      <c r="AGD65" s="18"/>
      <c r="AGE65" s="65">
        <f>(AGE54)/AGE60</f>
        <v>0.90476190476190477</v>
      </c>
      <c r="AGF65" s="7"/>
      <c r="AGG65" s="18"/>
      <c r="AGH65" s="65">
        <f>(AGH54)/AGH60</f>
        <v>0.9</v>
      </c>
      <c r="AGI65" s="7"/>
      <c r="AGJ65" s="18"/>
      <c r="AGK65" s="65">
        <f>(AGK54)/AGK60</f>
        <v>0.94117647058823528</v>
      </c>
      <c r="AGL65" s="7"/>
      <c r="AGM65" s="18"/>
      <c r="AGN65" s="65">
        <f>(AGN54)/AGN60</f>
        <v>1</v>
      </c>
      <c r="AGO65" s="7"/>
      <c r="AGP65" s="18"/>
      <c r="AGQ65" s="65">
        <f>(AGQ54)/AGQ60</f>
        <v>0.88888888888888884</v>
      </c>
      <c r="AGR65" s="7"/>
      <c r="AGS65" s="18"/>
      <c r="AGT65" s="65">
        <f>(AGT54)/AGT60</f>
        <v>0.8</v>
      </c>
      <c r="AGU65" s="7"/>
      <c r="AGV65" s="17"/>
      <c r="AGW65" s="18"/>
      <c r="AGX65" s="65">
        <f>(AGX54)/AGX60</f>
        <v>0.88888888888888884</v>
      </c>
      <c r="AGY65" s="7"/>
      <c r="AGZ65" s="18"/>
      <c r="AHA65" s="65">
        <f>(AHA54)/AHA60</f>
        <v>0.94117647058823528</v>
      </c>
      <c r="AHB65" s="7"/>
      <c r="AHC65" s="18"/>
      <c r="AHD65" s="65">
        <f>(AHD54)/AHD60</f>
        <v>0.91666666666666663</v>
      </c>
      <c r="AHE65" s="7"/>
      <c r="AHF65" s="18"/>
      <c r="AHG65" s="65">
        <f>(AHG54)/AHG60</f>
        <v>0.92307692307692313</v>
      </c>
      <c r="AHH65" s="7"/>
      <c r="AHI65" s="18"/>
      <c r="AHJ65" s="65">
        <f>(AHJ54)/AHJ60</f>
        <v>0.69230769230769229</v>
      </c>
      <c r="AHK65" s="7"/>
      <c r="AHL65" s="18"/>
      <c r="AHM65" s="65">
        <f>(AHM54)/AHM60</f>
        <v>0.81818181818181823</v>
      </c>
      <c r="AHN65" s="7"/>
      <c r="AHO65" s="17"/>
      <c r="AHP65" s="18"/>
      <c r="AHQ65" s="65">
        <f>(AHQ54)/AHQ60</f>
        <v>0.875</v>
      </c>
      <c r="AHR65" s="7"/>
      <c r="AHS65" s="18"/>
      <c r="AHT65" s="65">
        <f>(AHT54)/AHT60</f>
        <v>0.81818181818181823</v>
      </c>
      <c r="AHU65" s="7"/>
      <c r="AHV65" s="18"/>
      <c r="AHW65" s="65">
        <f>(AHW54)/AHW60</f>
        <v>0.84210526315789469</v>
      </c>
      <c r="AHX65" s="7"/>
      <c r="AHY65" s="18"/>
      <c r="AHZ65" s="65">
        <f>(AHZ54)/AHZ60</f>
        <v>0.8571428571428571</v>
      </c>
      <c r="AIA65" s="7"/>
      <c r="AIB65" s="18"/>
      <c r="AIC65" s="65">
        <f>(AIC54)/AIC60</f>
        <v>0.9375</v>
      </c>
      <c r="AID65" s="7"/>
      <c r="AIE65" s="17"/>
      <c r="AIF65" s="17"/>
      <c r="AIG65" s="18"/>
      <c r="AIH65" s="65">
        <f>(AIH54)/AIH60</f>
        <v>0.8571428571428571</v>
      </c>
      <c r="AII65" s="7"/>
      <c r="AIJ65" s="18"/>
      <c r="AIK65" s="65">
        <f>(AIK54)/AIK60</f>
        <v>0.94736842105263153</v>
      </c>
      <c r="AIL65" s="7"/>
      <c r="AIM65" s="18"/>
      <c r="AIN65" s="65">
        <f>(AIN54)/AIN60</f>
        <v>0.9375</v>
      </c>
      <c r="AIO65" s="7"/>
      <c r="AIP65" s="18"/>
      <c r="AIQ65" s="65">
        <f>(AIQ54)/AIQ60</f>
        <v>0.81818181818181823</v>
      </c>
      <c r="AIR65" s="7"/>
      <c r="AIS65" s="17"/>
      <c r="AIT65" s="18"/>
      <c r="AIU65" s="65">
        <f>(AIU54)/AIU60</f>
        <v>0.8928571428571429</v>
      </c>
      <c r="AIV65" s="7"/>
      <c r="AIW65" s="18"/>
      <c r="AIX65" s="65">
        <f>(AIX54)/AIX60</f>
        <v>0.81818181818181823</v>
      </c>
      <c r="AIY65" s="7"/>
      <c r="AIZ65" s="18"/>
      <c r="AJA65" s="65">
        <f>(AJA54)/AJA60</f>
        <v>0.89473684210526316</v>
      </c>
      <c r="AJB65" s="7"/>
      <c r="AJC65" s="18"/>
      <c r="AJD65" s="65">
        <f>(AJD54)/AJD60</f>
        <v>0.90476190476190477</v>
      </c>
      <c r="AJE65" s="7"/>
      <c r="AJF65" s="18"/>
      <c r="AJG65" s="65">
        <f>(AJG54)/AJG60</f>
        <v>0.8</v>
      </c>
      <c r="AJH65" s="7"/>
      <c r="AJI65" s="18"/>
      <c r="AJJ65" s="65">
        <f>(AJJ54)/AJJ60</f>
        <v>0.84210526315789469</v>
      </c>
      <c r="AJK65" s="7"/>
      <c r="AJL65" s="18"/>
      <c r="AJM65" s="65">
        <f>(AJM54)/AJM60</f>
        <v>0.94444444444444442</v>
      </c>
      <c r="AJN65" s="7"/>
      <c r="AJO65" s="18"/>
      <c r="AJP65" s="65">
        <f>(AJP54)/AJP60</f>
        <v>0.84615384615384615</v>
      </c>
      <c r="AJQ65" s="7"/>
      <c r="AJR65" s="17"/>
      <c r="AJS65" s="18"/>
      <c r="AJT65" s="65">
        <f>(AJT54)/AJT60</f>
        <v>0.8125</v>
      </c>
      <c r="AJU65" s="7"/>
      <c r="AJV65" s="18"/>
      <c r="AJW65" s="65">
        <f>(AJW54)/AJW60</f>
        <v>0.83333333333333337</v>
      </c>
      <c r="AJX65" s="7"/>
      <c r="AJY65" s="18"/>
      <c r="AJZ65" s="65">
        <f>(AJZ54)/AJZ60</f>
        <v>0.77272727272727271</v>
      </c>
      <c r="AKA65" s="7"/>
      <c r="AKB65" s="18"/>
      <c r="AKC65" s="65">
        <f>(AKC54)/AKC60</f>
        <v>0.72</v>
      </c>
      <c r="AKD65" s="7"/>
      <c r="AKE65" s="18"/>
      <c r="AKF65" s="65">
        <f>(AKF54)/AKF60</f>
        <v>0.76</v>
      </c>
      <c r="AKG65" s="7"/>
      <c r="AKH65" s="18"/>
      <c r="AKI65" s="65">
        <f>(AKI54)/AKI60</f>
        <v>0.78260869565217395</v>
      </c>
      <c r="AKJ65" s="7"/>
      <c r="AKK65" s="17"/>
      <c r="AKL65" s="18"/>
      <c r="AKM65" s="65">
        <f>(AKM54)/AKM60</f>
        <v>0.55555555555555558</v>
      </c>
      <c r="AKN65" s="7"/>
      <c r="AKO65" s="18"/>
      <c r="AKP65" s="65">
        <f>(AKP54)/AKP60</f>
        <v>0.9</v>
      </c>
      <c r="AKQ65" s="7"/>
      <c r="AKR65" s="18"/>
      <c r="AKS65" s="65">
        <f>(AKS54)/AKS60</f>
        <v>0.9</v>
      </c>
      <c r="AKT65" s="7"/>
      <c r="AKU65" s="18"/>
      <c r="AKV65" s="65">
        <f>(AKV54)/AKV60</f>
        <v>0.9</v>
      </c>
      <c r="AKW65" s="7"/>
      <c r="AKX65" s="18"/>
      <c r="AKY65" s="65">
        <f>(AKY54)/AKY60</f>
        <v>0.89473684210526316</v>
      </c>
      <c r="AKZ65" s="7"/>
      <c r="ALA65" s="18"/>
      <c r="ALB65" s="65">
        <f>(ALB54)/ALB60</f>
        <v>0.91304347826086951</v>
      </c>
      <c r="ALC65" s="7"/>
      <c r="ALD65" s="17"/>
      <c r="ALE65" s="18"/>
      <c r="ALF65" s="65">
        <f>(ALF54)/ALF60</f>
        <v>0.73913043478260865</v>
      </c>
      <c r="ALG65" s="7"/>
      <c r="ALH65" s="18"/>
      <c r="ALI65" s="65">
        <f>(ALI54)/ALI60</f>
        <v>0.8125</v>
      </c>
      <c r="ALJ65" s="7"/>
      <c r="ALK65" s="18"/>
      <c r="ALL65" s="65">
        <f>(ALL54)/ALL60</f>
        <v>0.77777777777777779</v>
      </c>
      <c r="ALM65" s="7"/>
      <c r="ALN65" s="18"/>
      <c r="ALO65" s="65">
        <f>(ALO54)/ALO60</f>
        <v>0.88888888888888884</v>
      </c>
      <c r="ALP65" s="7"/>
      <c r="ALQ65" s="18"/>
      <c r="ALR65" s="65">
        <f>(ALR54)/ALR60</f>
        <v>0.875</v>
      </c>
      <c r="ALS65" s="7"/>
      <c r="ALT65" s="18"/>
      <c r="ALU65" s="65">
        <f>(ALU54)/ALU60</f>
        <v>0.78947368421052633</v>
      </c>
      <c r="ALV65" s="7"/>
      <c r="ALW65" s="17"/>
      <c r="ALX65" s="18"/>
      <c r="ALY65" s="65">
        <f>(ALY54)/ALY60</f>
        <v>0.88</v>
      </c>
      <c r="ALZ65" s="7"/>
      <c r="AMA65" s="18"/>
      <c r="AMB65" s="65">
        <f>(AMB54)/AMB60</f>
        <v>0.83333333333333337</v>
      </c>
      <c r="AMC65" s="7"/>
      <c r="AMD65" s="18"/>
      <c r="AME65" s="65">
        <f>(AME54)/AME60</f>
        <v>0.78947368421052633</v>
      </c>
      <c r="AMF65" s="7"/>
      <c r="AMG65" s="18"/>
      <c r="AMH65" s="65">
        <f>(AMH54)/AMH60</f>
        <v>0.88888888888888884</v>
      </c>
      <c r="AMI65" s="7"/>
      <c r="AMJ65" s="18"/>
      <c r="AMK65" s="65">
        <f>(AMK54)/AMK60</f>
        <v>0.94117647058823528</v>
      </c>
      <c r="AML65" s="7"/>
      <c r="AMM65" s="18"/>
      <c r="AMN65" s="65">
        <f>(AMN54)/AMN60</f>
        <v>0.93333333333333335</v>
      </c>
      <c r="AMO65" s="7"/>
      <c r="AMP65" s="17"/>
      <c r="AMQ65" s="18"/>
      <c r="AMR65" s="65">
        <f>(AMR54)/AMR60</f>
        <v>0.9375</v>
      </c>
      <c r="AMS65" s="7"/>
      <c r="AMT65" s="18"/>
      <c r="AMU65" s="65">
        <f>(AMU54)/AMU60</f>
        <v>0.95454545454545459</v>
      </c>
      <c r="AMV65" s="7"/>
      <c r="AMW65" s="18"/>
      <c r="AMX65" s="65">
        <f>(AMX54)/AMX60</f>
        <v>0.90476190476190477</v>
      </c>
      <c r="AMY65" s="7"/>
      <c r="AMZ65" s="18"/>
      <c r="ANA65" s="65">
        <f>(ANA54)/ANA60</f>
        <v>0.88888888888888884</v>
      </c>
      <c r="ANB65" s="7"/>
      <c r="ANC65" s="18"/>
      <c r="AND65" s="65">
        <f>(AND54)/AND60</f>
        <v>1</v>
      </c>
      <c r="ANE65" s="7"/>
      <c r="ANF65" s="18"/>
      <c r="ANG65" s="65">
        <f>(ANG54)/ANG60</f>
        <v>0.94736842105263153</v>
      </c>
      <c r="ANH65" s="7"/>
      <c r="ANI65" s="17"/>
      <c r="ANJ65" s="18"/>
      <c r="ANK65" s="65">
        <f>(ANK54)/ANK60</f>
        <v>0.9642857142857143</v>
      </c>
      <c r="ANL65" s="7"/>
      <c r="ANM65" s="18"/>
      <c r="ANN65" s="65">
        <f>(ANN54)/ANN60</f>
        <v>0.88461538461538458</v>
      </c>
      <c r="ANO65" s="7"/>
      <c r="ANP65" s="18"/>
      <c r="ANQ65" s="65">
        <f>(ANQ54)/ANQ60</f>
        <v>0.86956521739130432</v>
      </c>
      <c r="ANR65" s="7"/>
      <c r="ANS65" s="17"/>
      <c r="ANT65" s="18"/>
      <c r="ANU65" s="65">
        <f>(ANU54)/ANU60</f>
        <v>0.82352941176470584</v>
      </c>
      <c r="ANV65" s="7"/>
      <c r="ANW65" s="18"/>
      <c r="ANX65" s="65">
        <f>(ANX54)/ANX60</f>
        <v>0.83333333333333337</v>
      </c>
      <c r="ANY65" s="7"/>
      <c r="ANZ65" s="18"/>
      <c r="AOA65" s="65">
        <f>(AOA54)/AOA60</f>
        <v>0.72727272727272729</v>
      </c>
      <c r="AOB65" s="7"/>
      <c r="AOC65" s="18"/>
      <c r="AOD65" s="65">
        <f>(AOD54)/AOD60</f>
        <v>0.90476190476190477</v>
      </c>
      <c r="AOE65" s="7"/>
      <c r="AOF65" s="18"/>
      <c r="AOG65" s="65">
        <f>(AOG54)/AOG60</f>
        <v>0.8125</v>
      </c>
      <c r="AOH65" s="7"/>
      <c r="AOI65" s="18"/>
      <c r="AOJ65" s="65">
        <f>(AOJ54)/AOJ60</f>
        <v>0.82608695652173914</v>
      </c>
      <c r="AOK65" s="7"/>
      <c r="AOL65" s="18"/>
      <c r="AOM65" s="65">
        <f>(AOM54)/AOM60</f>
        <v>1</v>
      </c>
      <c r="AON65" s="7"/>
      <c r="AOO65" s="18"/>
      <c r="AOP65" s="65">
        <f>(AOP54)/AOP60</f>
        <v>1</v>
      </c>
      <c r="AOQ65" s="7"/>
      <c r="AOR65" s="18"/>
      <c r="AOS65" s="65">
        <f>(AOS54)/AOS60</f>
        <v>0.94736842105263153</v>
      </c>
      <c r="AOT65" s="7"/>
      <c r="AOU65" s="17"/>
      <c r="AOV65" s="18"/>
      <c r="AOW65" s="65">
        <f>(AOW54)/AOW60</f>
        <v>0.88235294117647056</v>
      </c>
      <c r="AOX65" s="7"/>
      <c r="AOY65" s="18"/>
      <c r="AOZ65" s="65">
        <f>(AOZ54)/AOZ60</f>
        <v>1</v>
      </c>
      <c r="APA65" s="7"/>
      <c r="APB65" s="18"/>
      <c r="APC65" s="65">
        <f>(APC54)/APC60</f>
        <v>0.93333333333333335</v>
      </c>
      <c r="APD65" s="7"/>
      <c r="APE65" s="18"/>
      <c r="APF65" s="65">
        <f>(APF54)/APF60</f>
        <v>0.88235294117647056</v>
      </c>
      <c r="APG65" s="7"/>
      <c r="APH65" s="18"/>
      <c r="API65" s="65">
        <f>(API54)/API60</f>
        <v>0.8571428571428571</v>
      </c>
      <c r="APJ65" s="7"/>
      <c r="APK65" s="18"/>
      <c r="APL65" s="65">
        <f>(APL54)/APL60</f>
        <v>0.92307692307692313</v>
      </c>
      <c r="APM65" s="7"/>
      <c r="APN65" s="18"/>
      <c r="APO65" s="65">
        <f>(APO54)/APO60</f>
        <v>0.88235294117647056</v>
      </c>
      <c r="APP65" s="7"/>
      <c r="APQ65" s="148"/>
      <c r="APR65" s="148"/>
      <c r="APS65" s="148"/>
      <c r="APT65" s="148"/>
      <c r="APU65" s="18"/>
      <c r="APV65" s="65">
        <f>(APV54)/APV60</f>
        <v>0.75862068965517238</v>
      </c>
      <c r="APW65" s="7"/>
      <c r="APX65" s="18"/>
      <c r="APY65" s="65">
        <f>(APY54)/APY60</f>
        <v>0.76470588235294112</v>
      </c>
      <c r="APZ65" s="7"/>
      <c r="AQA65" s="17"/>
      <c r="AQB65" s="18"/>
      <c r="AQC65" s="65">
        <f>(AQC54)/AQC60</f>
        <v>0.66666666666666663</v>
      </c>
      <c r="AQD65" s="7"/>
      <c r="AQE65" s="18"/>
      <c r="AQF65" s="65">
        <f>(AQF54)/AQF60</f>
        <v>0.6428571428571429</v>
      </c>
      <c r="AQG65" s="7"/>
      <c r="AQH65" s="18"/>
      <c r="AQI65" s="65">
        <f>(AQI54)/AQI60</f>
        <v>0.57894736842105265</v>
      </c>
      <c r="AQJ65" s="7"/>
      <c r="AQK65" s="18"/>
      <c r="AQL65" s="65">
        <f>(AQL54)/AQL60</f>
        <v>0.66666666666666663</v>
      </c>
      <c r="AQM65" s="7"/>
      <c r="AQN65" s="18"/>
      <c r="AQO65" s="65">
        <f>(AQO54)/AQO60</f>
        <v>0.60869565217391308</v>
      </c>
      <c r="AQP65" s="7"/>
      <c r="AQQ65" s="18"/>
      <c r="AQR65" s="65">
        <f>(AQR54)/AQR60</f>
        <v>0.65217391304347827</v>
      </c>
      <c r="AQS65" s="7"/>
      <c r="AQT65" s="17"/>
      <c r="AQU65" s="18"/>
      <c r="AQV65" s="65">
        <f>(AQV54)/AQV60</f>
        <v>0.6428571428571429</v>
      </c>
      <c r="AQW65" s="7"/>
      <c r="AQX65" s="18"/>
      <c r="AQY65" s="65">
        <f>(AQY54)/AQY60</f>
        <v>0.65217391304347827</v>
      </c>
      <c r="AQZ65" s="7"/>
      <c r="ARA65" s="18"/>
      <c r="ARB65" s="65">
        <f>(ARB54)/ARB60</f>
        <v>0.70833333333333337</v>
      </c>
      <c r="ARC65" s="7"/>
      <c r="ARD65" s="18"/>
      <c r="ARE65" s="65">
        <f>(ARE54)/ARE60</f>
        <v>0.8214285714285714</v>
      </c>
      <c r="ARF65" s="7"/>
      <c r="ARG65" s="18"/>
      <c r="ARH65" s="65">
        <f>(ARH54)/ARH60</f>
        <v>0.77272727272727271</v>
      </c>
      <c r="ARI65" s="7"/>
      <c r="ARJ65" s="18"/>
      <c r="ARK65" s="65">
        <f>(ARK54)/ARK60</f>
        <v>0.75</v>
      </c>
      <c r="ARL65" s="7"/>
      <c r="ARM65" s="17"/>
      <c r="ARN65" s="18"/>
      <c r="ARO65" s="65">
        <f>(ARO54)/ARO60</f>
        <v>0.77272727272727271</v>
      </c>
      <c r="ARP65" s="7"/>
      <c r="ARQ65" s="18"/>
      <c r="ARR65" s="65">
        <f>(ARR54)/ARR60</f>
        <v>0.73684210526315785</v>
      </c>
      <c r="ARS65" s="7"/>
      <c r="ART65" s="18"/>
      <c r="ARU65" s="65">
        <f>(ARU54)/ARU60</f>
        <v>0.69565217391304346</v>
      </c>
      <c r="ARV65" s="7"/>
      <c r="ARW65" s="18"/>
      <c r="ARX65" s="65">
        <f>(ARX54)/ARX60</f>
        <v>0.8125</v>
      </c>
      <c r="ARY65" s="7"/>
      <c r="ARZ65" s="18"/>
      <c r="ASA65" s="65">
        <f>(ASA54)/ASA60</f>
        <v>0.7857142857142857</v>
      </c>
      <c r="ASB65" s="7"/>
      <c r="ASC65" s="18"/>
      <c r="ASD65" s="65">
        <f>(ASD54)/ASD60</f>
        <v>0.78947368421052633</v>
      </c>
      <c r="ASE65" s="7"/>
      <c r="ASF65" s="17"/>
      <c r="ASG65" s="18"/>
      <c r="ASH65" s="65">
        <f>(ASH54)/ASH60</f>
        <v>0.7142857142857143</v>
      </c>
      <c r="ASI65" s="7"/>
      <c r="ASJ65" s="18"/>
      <c r="ASK65" s="65">
        <f>(ASK54)/ASK60</f>
        <v>0.83333333333333337</v>
      </c>
      <c r="ASL65" s="7"/>
      <c r="ASM65" s="18"/>
      <c r="ASN65" s="65">
        <f>(ASN54)/ASN60</f>
        <v>0.70588235294117652</v>
      </c>
      <c r="ASO65" s="7"/>
      <c r="ASP65" s="18"/>
      <c r="ASQ65" s="65">
        <f>(ASQ54)/ASQ60</f>
        <v>0.73913043478260865</v>
      </c>
      <c r="ASR65" s="7"/>
      <c r="ASS65" s="18"/>
      <c r="AST65" s="65">
        <f>(AST54)/AST60</f>
        <v>0.72222222222222221</v>
      </c>
      <c r="ASU65" s="7"/>
      <c r="ASV65" s="18"/>
      <c r="ASW65" s="65">
        <f>(ASW54)/ASW60</f>
        <v>0.8</v>
      </c>
      <c r="ASX65" s="7"/>
      <c r="ASY65" s="17"/>
      <c r="ASZ65" s="18"/>
      <c r="ATA65" s="65">
        <f>(ATA54)/ATA60</f>
        <v>0.75</v>
      </c>
      <c r="ATB65" s="7"/>
      <c r="ATC65" s="18"/>
      <c r="ATD65" s="65">
        <f>(ATD54)/ATD60</f>
        <v>0.73684210526315785</v>
      </c>
      <c r="ATE65" s="7"/>
      <c r="ATF65" s="18"/>
      <c r="ATG65" s="65">
        <f>(ATG54)/ATG60</f>
        <v>0.77777777777777779</v>
      </c>
      <c r="ATH65" s="7"/>
      <c r="ATI65" s="18"/>
      <c r="ATJ65" s="65">
        <f>(ATJ54)/ATJ60</f>
        <v>0.83333333333333337</v>
      </c>
      <c r="ATK65" s="7"/>
      <c r="ATL65" s="18"/>
      <c r="ATM65" s="65">
        <f>(ATM54)/ATM60</f>
        <v>0.73684210526315785</v>
      </c>
      <c r="ATN65" s="7"/>
      <c r="ATO65" s="18"/>
      <c r="ATP65" s="65">
        <f>(ATP54)/ATP60</f>
        <v>0.73913043478260865</v>
      </c>
      <c r="ATQ65" s="7"/>
      <c r="ATR65" s="17"/>
      <c r="ATS65" s="18"/>
      <c r="ATT65" s="65">
        <f>(ATT54)/ATT60</f>
        <v>0.6</v>
      </c>
      <c r="ATU65" s="7"/>
      <c r="ATV65" s="18"/>
      <c r="ATW65" s="65">
        <f>(ATW54)/ATW60</f>
        <v>0.82352941176470584</v>
      </c>
      <c r="ATX65" s="7"/>
      <c r="ATY65" s="18"/>
      <c r="ATZ65" s="65">
        <f>(ATZ54)/ATZ60</f>
        <v>0.79166666666666663</v>
      </c>
      <c r="AUA65" s="7"/>
      <c r="AUB65" s="18"/>
      <c r="AUC65" s="65">
        <f>(AUC54)/AUC60</f>
        <v>0.76190476190476186</v>
      </c>
      <c r="AUD65" s="7"/>
      <c r="AUE65" s="18"/>
      <c r="AUF65" s="65">
        <f>(AUF54)/AUF60</f>
        <v>0.76190476190476186</v>
      </c>
      <c r="AUG65" s="7"/>
      <c r="AUH65" s="18"/>
      <c r="AUI65" s="65">
        <f>(AUI54)/AUI60</f>
        <v>0.86956521739130432</v>
      </c>
      <c r="AUJ65" s="7"/>
      <c r="AUK65" s="17"/>
      <c r="AUL65" s="18"/>
      <c r="AUM65" s="65">
        <f>(AUM54)/AUM60</f>
        <v>0.76470588235294112</v>
      </c>
      <c r="AUN65" s="7"/>
      <c r="AUO65" s="18"/>
      <c r="AUP65" s="65">
        <f>(AUP54)/AUP60</f>
        <v>0.84210526315789469</v>
      </c>
      <c r="AUQ65" s="7"/>
      <c r="AUR65" s="18"/>
      <c r="AUS65" s="65">
        <f>(AUS54)/AUS60</f>
        <v>0.9</v>
      </c>
      <c r="AUT65" s="7"/>
      <c r="AUU65" s="18"/>
      <c r="AUV65" s="65">
        <f>(AUV54)/AUV60</f>
        <v>0.88235294117647056</v>
      </c>
      <c r="AUW65" s="7"/>
      <c r="AUX65" s="18"/>
      <c r="AUY65" s="65">
        <f>(AUY54)/AUY60</f>
        <v>0.95</v>
      </c>
      <c r="AUZ65" s="7"/>
      <c r="AVA65" s="18"/>
      <c r="AVB65" s="65">
        <f>(AVB54)/AVB60</f>
        <v>0.8125</v>
      </c>
      <c r="AVC65" s="7"/>
      <c r="AVD65" s="17"/>
      <c r="AVE65" s="18"/>
      <c r="AVF65" s="65">
        <f>(AVF54)/AVF60</f>
        <v>0.82352941176470584</v>
      </c>
      <c r="AVG65" s="7"/>
      <c r="AVH65" s="18"/>
      <c r="AVI65" s="65">
        <f>(AVI54)/AVI60</f>
        <v>0.94444444444444442</v>
      </c>
      <c r="AVJ65" s="7"/>
      <c r="AVK65" s="18"/>
      <c r="AVL65" s="65">
        <f>(AVL54)/AVL60</f>
        <v>0.77777777777777779</v>
      </c>
      <c r="AVM65" s="7"/>
      <c r="AVN65" s="18"/>
      <c r="AVO65" s="65">
        <f>(AVO54)/AVO60</f>
        <v>1</v>
      </c>
      <c r="AVP65" s="7"/>
      <c r="AVQ65" s="18"/>
      <c r="AVR65" s="65">
        <f>(AVR54)/AVR60</f>
        <v>0.95</v>
      </c>
      <c r="AVS65" s="7"/>
      <c r="AVT65" s="18"/>
      <c r="AVU65" s="65">
        <f>(AVU54)/AVU60</f>
        <v>1</v>
      </c>
      <c r="AVV65" s="7"/>
      <c r="AVW65" s="17"/>
      <c r="AVX65" s="18"/>
      <c r="AVY65" s="65">
        <f>(AVY54)/AVY60</f>
        <v>0.91666666666666663</v>
      </c>
      <c r="AVZ65" s="7"/>
      <c r="AWA65" s="18"/>
      <c r="AWB65" s="65">
        <f>(AWB54)/AWB60</f>
        <v>0.9375</v>
      </c>
      <c r="AWC65" s="7"/>
      <c r="AWD65" s="18"/>
      <c r="AWE65" s="65">
        <f>(AWE54)/AWE60</f>
        <v>0.89473684210526316</v>
      </c>
      <c r="AWF65" s="7"/>
      <c r="AWG65" s="18"/>
      <c r="AWH65" s="65">
        <f>(AWH54)/AWH60</f>
        <v>0.88888888888888884</v>
      </c>
      <c r="AWI65" s="7"/>
      <c r="AWJ65" s="7"/>
      <c r="AWK65" s="7"/>
      <c r="AWL65" s="17"/>
      <c r="AWM65" s="7"/>
      <c r="AWN65" s="7"/>
      <c r="AWO65" s="7"/>
      <c r="AWP65" s="7"/>
      <c r="AWQ65" s="7"/>
      <c r="AWR65" s="7"/>
      <c r="AWS65" s="17"/>
      <c r="AWT65" s="7"/>
      <c r="AWU65" s="7"/>
      <c r="AWV65" s="7"/>
      <c r="AWW65" s="7"/>
      <c r="AWX65" s="7"/>
      <c r="AWY65" s="7"/>
      <c r="AWZ65" s="17"/>
      <c r="AXA65" s="7"/>
      <c r="AXB65" s="7"/>
      <c r="AXC65" s="7"/>
      <c r="AXD65" s="7"/>
      <c r="AXE65" s="7"/>
      <c r="AXF65" s="7"/>
      <c r="AXG65" s="17"/>
      <c r="AXH65" s="7"/>
      <c r="AXI65" s="7"/>
      <c r="AXJ65" s="7"/>
      <c r="AXK65" s="7"/>
      <c r="AXL65" s="7"/>
      <c r="AXM65" s="7"/>
      <c r="AXN65" s="17"/>
      <c r="AXO65" s="7"/>
      <c r="AXP65" s="7"/>
      <c r="AXQ65" s="7"/>
      <c r="AXR65" s="7"/>
      <c r="AXS65" s="7"/>
      <c r="AXT65" s="7"/>
      <c r="AXU65" s="17"/>
      <c r="AXV65" s="7"/>
      <c r="AXW65" s="7"/>
      <c r="AXX65" s="7"/>
      <c r="AXY65" s="7"/>
      <c r="AXZ65" s="7"/>
      <c r="AYA65" s="7"/>
      <c r="AYB65" s="17"/>
      <c r="AYC65" s="7"/>
      <c r="AYD65" s="7"/>
      <c r="AYE65" s="7"/>
      <c r="AYF65" s="7"/>
      <c r="AYG65" s="7"/>
      <c r="AYH65" s="7"/>
      <c r="AYI65" s="17"/>
      <c r="AYJ65" s="7"/>
      <c r="AYK65" s="7"/>
      <c r="AYL65" s="7"/>
      <c r="AYM65" s="7"/>
      <c r="AYN65" s="7"/>
      <c r="AYO65" s="7"/>
      <c r="AYP65" s="17"/>
      <c r="AYQ65" s="7"/>
      <c r="AYR65" s="7"/>
      <c r="AYS65" s="7"/>
      <c r="AYT65" s="7"/>
      <c r="AYU65" s="7"/>
      <c r="AYV65" s="7"/>
      <c r="AYW65" s="17"/>
      <c r="AYX65" s="7"/>
      <c r="AYY65" s="7"/>
      <c r="AYZ65" s="7"/>
      <c r="AZA65" s="7"/>
      <c r="AZB65" s="7"/>
      <c r="AZC65" s="7"/>
      <c r="AZD65" s="17"/>
      <c r="AZE65" s="7"/>
      <c r="AZF65" s="7"/>
      <c r="AZG65" s="7"/>
      <c r="AZH65" s="7"/>
      <c r="AZI65" s="7"/>
      <c r="AZJ65" s="7"/>
      <c r="AZK65" s="17"/>
      <c r="AZL65" s="7"/>
      <c r="AZM65" s="7"/>
      <c r="AZN65" s="7"/>
      <c r="AZO65" s="7"/>
      <c r="AZP65" s="7"/>
      <c r="AZQ65" s="7"/>
      <c r="AZR65" s="17"/>
      <c r="AZS65" s="7"/>
      <c r="AZT65" s="7"/>
      <c r="AZU65" s="7"/>
      <c r="AZV65" s="7"/>
      <c r="AZW65" s="7"/>
      <c r="AZX65" s="7"/>
      <c r="AZY65" s="17"/>
      <c r="AZZ65" s="7"/>
      <c r="BAA65" s="7"/>
      <c r="BAB65" s="7"/>
      <c r="BAC65" s="7"/>
      <c r="BAD65" s="7"/>
      <c r="BAE65" s="7"/>
      <c r="BAF65" s="17"/>
      <c r="BAG65" s="7"/>
      <c r="BAH65" s="7"/>
      <c r="BAI65" s="7"/>
      <c r="BAJ65" s="7"/>
      <c r="BAK65" s="7"/>
      <c r="BAL65" s="7"/>
      <c r="BAM65" s="17"/>
      <c r="BAN65" s="7"/>
      <c r="BAO65" s="7"/>
      <c r="BAP65" s="7"/>
      <c r="BAQ65" s="7"/>
      <c r="BAR65" s="7"/>
      <c r="BAS65" s="7"/>
      <c r="BAT65" s="17"/>
    </row>
    <row r="66" spans="1:1398">
      <c r="A66" t="s">
        <v>911</v>
      </c>
      <c r="B66" t="s">
        <v>913</v>
      </c>
      <c r="D66" s="10" t="s">
        <v>10</v>
      </c>
      <c r="E66" s="52"/>
      <c r="F66" s="50"/>
      <c r="G66" s="65">
        <v>0.86368477103301389</v>
      </c>
      <c r="H66" s="52"/>
      <c r="I66" s="17"/>
      <c r="J66" s="50"/>
      <c r="K66" s="65">
        <f>(K55)/K61</f>
        <v>0.86348862405200433</v>
      </c>
      <c r="L66" s="52"/>
      <c r="M66" s="50"/>
      <c r="N66" s="65">
        <f>(N55)/N61</f>
        <v>0.89312977099236646</v>
      </c>
      <c r="O66" s="52"/>
      <c r="P66" s="50"/>
      <c r="Q66" s="65">
        <f>(Q55)/Q61</f>
        <v>0.88074398249452956</v>
      </c>
      <c r="R66" s="52"/>
      <c r="S66" s="50"/>
      <c r="T66" s="65">
        <f>(T55)/T61</f>
        <v>0.8964757709251101</v>
      </c>
      <c r="U66" s="52"/>
      <c r="V66" s="50"/>
      <c r="W66" s="65">
        <f>(W55)/W61</f>
        <v>0.88631346578366443</v>
      </c>
      <c r="X66" s="52"/>
      <c r="Y66" s="50"/>
      <c r="Z66" s="65">
        <f>(Z55)/Z61</f>
        <v>0.87347391786903439</v>
      </c>
      <c r="AA66" s="52"/>
      <c r="AB66" s="17"/>
      <c r="AC66" s="50"/>
      <c r="AD66" s="65">
        <f>(AD55)/AD61</f>
        <v>0.8433079434167573</v>
      </c>
      <c r="AE66" s="52"/>
      <c r="AF66" s="50"/>
      <c r="AG66" s="65">
        <f>(AG55)/AG61</f>
        <v>0.86165577342047928</v>
      </c>
      <c r="AH66" s="52"/>
      <c r="AI66" s="50"/>
      <c r="AJ66" s="65">
        <f>(AJ55)/AJ61</f>
        <v>0.87991266375545851</v>
      </c>
      <c r="AK66" s="52"/>
      <c r="AL66" s="50"/>
      <c r="AM66" s="65">
        <f>(AM55)/AM61</f>
        <v>0.87473233404710926</v>
      </c>
      <c r="AN66" s="52"/>
      <c r="AO66" s="50"/>
      <c r="AP66" s="65">
        <f>(AP55)/AP61</f>
        <v>0.87872340425531914</v>
      </c>
      <c r="AQ66" s="52"/>
      <c r="AR66" s="50"/>
      <c r="AS66" s="65">
        <f>(AS55)/AS61</f>
        <v>0.87274655355249209</v>
      </c>
      <c r="AT66" s="52"/>
      <c r="AU66" s="17"/>
      <c r="AV66" s="50"/>
      <c r="AW66" s="65">
        <f>(AW55)/AW61</f>
        <v>0.87958115183246077</v>
      </c>
      <c r="AX66" s="52"/>
      <c r="AY66" s="50"/>
      <c r="AZ66" s="65">
        <f>(AZ55)/AZ61</f>
        <v>0.88629117959617432</v>
      </c>
      <c r="BA66" s="52"/>
      <c r="BB66" s="50"/>
      <c r="BC66" s="65">
        <f>(BC55)/BC61</f>
        <v>0.88123011664899253</v>
      </c>
      <c r="BD66" s="52"/>
      <c r="BE66" s="50"/>
      <c r="BF66" s="65">
        <f>(BF55)/BF61</f>
        <v>0.90651260504201681</v>
      </c>
      <c r="BG66" s="52"/>
      <c r="BH66" s="50"/>
      <c r="BI66" s="65">
        <f>(BI55)/BI61</f>
        <v>0.90831556503198296</v>
      </c>
      <c r="BJ66" s="52"/>
      <c r="BK66" s="50"/>
      <c r="BL66" s="65">
        <f>(BL55)/BL61</f>
        <v>0.90668080593849421</v>
      </c>
      <c r="BM66" s="52"/>
      <c r="BN66" s="17"/>
      <c r="BO66" s="50"/>
      <c r="BP66" s="65">
        <f>(BP55)/BP61</f>
        <v>0.90394877267876206</v>
      </c>
      <c r="BQ66" s="52"/>
      <c r="BR66" s="50"/>
      <c r="BS66" s="65">
        <f>(BS55)/BS61</f>
        <v>0.89445628997867799</v>
      </c>
      <c r="BT66" s="52"/>
      <c r="BU66" s="50"/>
      <c r="BV66" s="65">
        <f>(BV55)/BV61</f>
        <v>0.91594827586206895</v>
      </c>
      <c r="BW66" s="52"/>
      <c r="BX66" s="50"/>
      <c r="BY66" s="65">
        <f>(BY55)/BY61</f>
        <v>0.89828693790149894</v>
      </c>
      <c r="BZ66" s="52"/>
      <c r="CA66" s="50"/>
      <c r="CB66" s="65">
        <f>(CB55)/CB61</f>
        <v>0.90527448869752425</v>
      </c>
      <c r="CC66" s="52"/>
      <c r="CD66" s="50"/>
      <c r="CE66" s="65">
        <f>(CE55)/CE61</f>
        <v>0.92274678111587982</v>
      </c>
      <c r="CF66" s="52"/>
      <c r="CG66" s="17"/>
      <c r="CH66" s="17"/>
      <c r="CI66" s="50"/>
      <c r="CJ66" s="65">
        <f>(CJ55)/CJ61</f>
        <v>0.88577586206896552</v>
      </c>
      <c r="CK66" s="52"/>
      <c r="CL66" s="17"/>
      <c r="CM66" s="50"/>
      <c r="CN66" s="65">
        <f>(CN55)/CN61</f>
        <v>0.88599348534201949</v>
      </c>
      <c r="CO66" s="52"/>
      <c r="CP66" s="50"/>
      <c r="CQ66" s="65">
        <f>(CQ55)/CQ61</f>
        <v>0.89438943894389444</v>
      </c>
      <c r="CR66" s="52"/>
      <c r="CS66" s="50"/>
      <c r="CT66" s="65">
        <f>(CT55)/CT61</f>
        <v>0.86932447397563672</v>
      </c>
      <c r="CU66" s="52"/>
      <c r="CV66" s="17"/>
      <c r="CW66" s="50"/>
      <c r="CX66" s="65">
        <f>(CX55)/CX61</f>
        <v>0.90213723284589431</v>
      </c>
      <c r="CY66" s="52"/>
      <c r="CZ66" s="50"/>
      <c r="DA66" s="65">
        <f>(DA55)/DA61</f>
        <v>0.88800904977375561</v>
      </c>
      <c r="DB66" s="52"/>
      <c r="DC66" s="50"/>
      <c r="DD66" s="65">
        <f>(DD55)/DD61</f>
        <v>0.90805902383654935</v>
      </c>
      <c r="DE66" s="52"/>
      <c r="DF66" s="50"/>
      <c r="DG66" s="65">
        <f>(DG55)/DG61</f>
        <v>0.9063205417607223</v>
      </c>
      <c r="DH66" s="52"/>
      <c r="DI66" s="50"/>
      <c r="DJ66" s="65">
        <f>(DJ55)/DJ61</f>
        <v>0.90877993158494874</v>
      </c>
      <c r="DK66" s="52"/>
      <c r="DL66" s="17"/>
      <c r="DM66" s="17"/>
      <c r="DN66" s="50"/>
      <c r="DO66" s="65">
        <f>(DO55)/DO61</f>
        <v>0.88674971687429216</v>
      </c>
      <c r="DP66" s="52"/>
      <c r="DQ66" s="50"/>
      <c r="DR66" s="65">
        <f>(DR55)/DR61</f>
        <v>0.89702517162471396</v>
      </c>
      <c r="DS66" s="52"/>
      <c r="DT66" s="50"/>
      <c r="DU66" s="65">
        <f>(DU55)/DU61</f>
        <v>0.90836197021764031</v>
      </c>
      <c r="DV66" s="52"/>
      <c r="DW66" s="50"/>
      <c r="DX66" s="65">
        <f>(DX55)/DX61</f>
        <v>0.90909090909090906</v>
      </c>
      <c r="DY66" s="52"/>
      <c r="DZ66" s="50"/>
      <c r="EA66" s="65">
        <f>(EA55)/EA61</f>
        <v>0.92325315005727382</v>
      </c>
      <c r="EB66" s="52"/>
      <c r="EC66" s="50"/>
      <c r="ED66" s="65">
        <f>(ED55)/ED61</f>
        <v>0.9094036697247706</v>
      </c>
      <c r="EE66" s="52"/>
      <c r="EF66" s="17"/>
      <c r="EG66" s="50"/>
      <c r="EH66" s="65">
        <f>(EH55)/EH61</f>
        <v>0.90795454545454546</v>
      </c>
      <c r="EI66" s="52"/>
      <c r="EJ66" s="50"/>
      <c r="EK66" s="65">
        <f>(EK55)/EK61</f>
        <v>0.91939252336448596</v>
      </c>
      <c r="EL66" s="52"/>
      <c r="EM66" s="50"/>
      <c r="EN66" s="65">
        <f>(EN55)/EN61</f>
        <v>0.92227378190255216</v>
      </c>
      <c r="EO66" s="52"/>
      <c r="EP66" s="50"/>
      <c r="EQ66" s="65">
        <f>(EQ55)/EQ61</f>
        <v>0.92271662763466045</v>
      </c>
      <c r="ER66" s="52"/>
      <c r="ES66" s="50"/>
      <c r="ET66" s="65">
        <f>(ET55)/ET61</f>
        <v>0.92441860465116277</v>
      </c>
      <c r="EU66" s="52"/>
      <c r="EV66" s="50"/>
      <c r="EW66" s="65">
        <f>(EW55)/EW61</f>
        <v>0.85116279069767442</v>
      </c>
      <c r="EX66" s="52"/>
      <c r="EY66" s="50"/>
      <c r="EZ66" s="65">
        <f>(EZ55)/EZ61</f>
        <v>0.74208675263774915</v>
      </c>
      <c r="FA66" s="52"/>
      <c r="FB66" s="50"/>
      <c r="FC66" s="65">
        <f>(FC55)/FC61</f>
        <v>0.84534883720930232</v>
      </c>
      <c r="FD66" s="52"/>
      <c r="FE66" s="50"/>
      <c r="FF66" s="65">
        <f>(FF55)/FF61</f>
        <v>0.84561403508771926</v>
      </c>
      <c r="FG66" s="52"/>
      <c r="FH66" s="50"/>
      <c r="FI66" s="65">
        <f>(FI55)/FI61</f>
        <v>0.77860696517412931</v>
      </c>
      <c r="FJ66" s="52"/>
      <c r="FK66" s="17"/>
      <c r="FL66" s="17"/>
      <c r="FM66" s="17"/>
      <c r="FN66" s="17"/>
      <c r="FO66" s="50"/>
      <c r="FP66" s="65">
        <f>(FP55)/FP61</f>
        <v>0.6790582403965304</v>
      </c>
      <c r="FQ66" s="52"/>
      <c r="FR66" s="50"/>
      <c r="FS66" s="65">
        <f>(FS55)/FS61</f>
        <v>0.65249999999999997</v>
      </c>
      <c r="FT66" s="52"/>
      <c r="FU66" s="50"/>
      <c r="FV66" s="65">
        <f>(FV55)/FV61</f>
        <v>0.66403607666290865</v>
      </c>
      <c r="FW66" s="52"/>
      <c r="FX66" s="17"/>
      <c r="FY66" s="50"/>
      <c r="FZ66" s="65">
        <f>(FZ55)/FZ61</f>
        <v>0.71477272727272723</v>
      </c>
      <c r="GA66" s="52"/>
      <c r="GB66" s="50"/>
      <c r="GC66" s="65">
        <f>(GC55)/GC61</f>
        <v>0.72202998846597466</v>
      </c>
      <c r="GD66" s="52"/>
      <c r="GE66" s="17"/>
      <c r="GF66" s="50"/>
      <c r="GG66" s="65">
        <f>(GG55)/GG61</f>
        <v>0.71046511627906972</v>
      </c>
      <c r="GH66" s="52"/>
      <c r="GI66" s="50"/>
      <c r="GJ66" s="65">
        <f>(GJ55)/GJ61</f>
        <v>0.75796930342384883</v>
      </c>
      <c r="GK66" s="52"/>
      <c r="GL66" s="50"/>
      <c r="GM66" s="65">
        <f>(GM55)/GM61</f>
        <v>0.7751479289940828</v>
      </c>
      <c r="GN66" s="52"/>
      <c r="GO66" s="50"/>
      <c r="GP66" s="65">
        <f>(GP55)/GP61</f>
        <v>0.77898550724637683</v>
      </c>
      <c r="GQ66" s="52"/>
      <c r="GR66" s="50"/>
      <c r="GS66" s="65">
        <f>(GS55)/GS61</f>
        <v>0.79780755176613882</v>
      </c>
      <c r="GT66" s="52"/>
      <c r="GU66" s="50"/>
      <c r="GV66" s="65">
        <f>(GV55)/GV61</f>
        <v>0.82804878048780484</v>
      </c>
      <c r="GW66" s="52"/>
      <c r="GX66" s="17"/>
      <c r="GY66" s="50"/>
      <c r="GZ66" s="65">
        <f>(GZ55)/GZ61</f>
        <v>0.82720588235294112</v>
      </c>
      <c r="HA66" s="52"/>
      <c r="HB66" s="50"/>
      <c r="HC66" s="65">
        <f>(HC55)/HC61</f>
        <v>0.83292682926829265</v>
      </c>
      <c r="HD66" s="52"/>
      <c r="HE66" s="50"/>
      <c r="HF66" s="65">
        <f>(HF55)/HF61</f>
        <v>0.83580246913580247</v>
      </c>
      <c r="HG66" s="52"/>
      <c r="HH66" s="50"/>
      <c r="HI66" s="65">
        <f>(HI55)/HI61</f>
        <v>0.85456730769230771</v>
      </c>
      <c r="HJ66" s="52"/>
      <c r="HK66" s="50"/>
      <c r="HL66" s="65">
        <f>(HL55)/HL61</f>
        <v>0.84862932061978547</v>
      </c>
      <c r="HM66" s="52"/>
      <c r="HN66" s="50"/>
      <c r="HO66" s="65">
        <f>(HO55)/HO61</f>
        <v>0.85524728588661036</v>
      </c>
      <c r="HP66" s="52"/>
      <c r="HQ66" s="17"/>
      <c r="HR66" s="50"/>
      <c r="HS66" s="65">
        <f>(HS55)/HS61</f>
        <v>0.85679314565483478</v>
      </c>
      <c r="HT66" s="52"/>
      <c r="HU66" s="50"/>
      <c r="HV66" s="65">
        <f>(HV55)/HV61</f>
        <v>0.85093167701863359</v>
      </c>
      <c r="HW66" s="52"/>
      <c r="HX66" s="50"/>
      <c r="HY66" s="65">
        <f>(HY55)/HY61</f>
        <v>0.85606060606060608</v>
      </c>
      <c r="HZ66" s="52"/>
      <c r="IA66" s="50"/>
      <c r="IB66" s="65">
        <f>(IB55)/IB61</f>
        <v>0.86591478696741853</v>
      </c>
      <c r="IC66" s="52"/>
      <c r="ID66" s="50"/>
      <c r="IE66" s="65">
        <f>(IE55)/IE61</f>
        <v>0.85980148883374685</v>
      </c>
      <c r="IF66" s="52"/>
      <c r="IG66" s="50"/>
      <c r="IH66" s="65">
        <f>(IH55)/IH61</f>
        <v>0.85661310259579726</v>
      </c>
      <c r="II66" s="52"/>
      <c r="IJ66" s="17"/>
      <c r="IK66" s="50"/>
      <c r="IL66" s="65">
        <f>(IL55)/IL61</f>
        <v>0.84413965087281795</v>
      </c>
      <c r="IM66" s="52"/>
      <c r="IN66" s="50"/>
      <c r="IO66" s="65">
        <f>(IO55)/IO61</f>
        <v>0.86397058823529416</v>
      </c>
      <c r="IP66" s="52"/>
      <c r="IQ66" s="50"/>
      <c r="IR66" s="65">
        <f>(IR55)/IR61</f>
        <v>0.85225885225885223</v>
      </c>
      <c r="IS66" s="52"/>
      <c r="IT66" s="50"/>
      <c r="IU66" s="65">
        <f>(IU55)/IU61</f>
        <v>0.8527227722772277</v>
      </c>
      <c r="IV66" s="52"/>
      <c r="IW66" s="50"/>
      <c r="IX66" s="65">
        <f>(IX55)/IX61</f>
        <v>0.83274021352313166</v>
      </c>
      <c r="IY66" s="52"/>
      <c r="IZ66" s="50"/>
      <c r="JA66" s="65">
        <f>(JA55)/JA61</f>
        <v>0.84950248756218905</v>
      </c>
      <c r="JB66" s="52"/>
      <c r="JC66" s="17"/>
      <c r="JD66" s="50"/>
      <c r="JE66" s="65">
        <f>(JE55)/JE61</f>
        <v>0.83643122676579928</v>
      </c>
      <c r="JF66" s="52"/>
      <c r="JG66" s="50"/>
      <c r="JH66" s="65">
        <f>(JH55)/JH61</f>
        <v>0.85315533980582525</v>
      </c>
      <c r="JI66" s="52"/>
      <c r="JJ66" s="50"/>
      <c r="JK66" s="65">
        <f>(JK55)/JK61</f>
        <v>0.84830097087378642</v>
      </c>
      <c r="JL66" s="52"/>
      <c r="JM66" s="50"/>
      <c r="JN66" s="65">
        <f>(JN55)/JN61</f>
        <v>0.85958485958485964</v>
      </c>
      <c r="JO66" s="52"/>
      <c r="JP66" s="50"/>
      <c r="JQ66" s="65">
        <f>(JQ55)/JQ61</f>
        <v>0.84210526315789469</v>
      </c>
      <c r="JR66" s="52"/>
      <c r="JS66" s="50"/>
      <c r="JT66" s="65">
        <f>(JT55)/JT61</f>
        <v>0.86506024096385548</v>
      </c>
      <c r="JU66" s="52"/>
      <c r="JV66" s="17"/>
      <c r="JW66" s="50"/>
      <c r="JX66" s="65">
        <f>(JX55)/JX61</f>
        <v>0.85973397823458286</v>
      </c>
      <c r="JY66" s="52"/>
      <c r="JZ66" s="50"/>
      <c r="KA66" s="65">
        <f>(KA55)/KA61</f>
        <v>0.87019230769230771</v>
      </c>
      <c r="KB66" s="52"/>
      <c r="KC66" s="50"/>
      <c r="KD66" s="65">
        <f>(KD55)/KD61</f>
        <v>0.87092882991556086</v>
      </c>
      <c r="KE66" s="52"/>
      <c r="KF66" s="50"/>
      <c r="KG66" s="65">
        <f>(KG55)/KG61</f>
        <v>0.88038277511961727</v>
      </c>
      <c r="KH66" s="52"/>
      <c r="KI66" s="50"/>
      <c r="KJ66" s="65">
        <f>(KJ55)/KJ61</f>
        <v>0.89610389610389607</v>
      </c>
      <c r="KK66" s="52"/>
      <c r="KL66" s="50"/>
      <c r="KM66" s="65">
        <f>(KM55)/KM61</f>
        <v>0.88665879574970485</v>
      </c>
      <c r="KN66" s="52"/>
      <c r="KO66" s="17"/>
      <c r="KP66" s="50"/>
      <c r="KQ66" s="65">
        <f>(KQ55)/KQ61</f>
        <v>0.88786127167630058</v>
      </c>
      <c r="KR66" s="52"/>
      <c r="KS66" s="50"/>
      <c r="KT66" s="65">
        <f>(KT55)/KT61</f>
        <v>0.89473684210526316</v>
      </c>
      <c r="KU66" s="52"/>
      <c r="KV66" s="50"/>
      <c r="KW66" s="65">
        <f>(KW55)/KW61</f>
        <v>0.8792102206736353</v>
      </c>
      <c r="KX66" s="52"/>
      <c r="KY66" s="50"/>
      <c r="KZ66" s="65">
        <f>(KZ55)/KZ61</f>
        <v>0.84757505773672059</v>
      </c>
      <c r="LA66" s="52"/>
      <c r="LB66" s="50"/>
      <c r="LC66" s="65">
        <f>(LC55)/LC61</f>
        <v>0.76388888888888884</v>
      </c>
      <c r="LD66" s="52"/>
      <c r="LE66" s="50"/>
      <c r="LF66" s="65">
        <f>(LF55)/LF61</f>
        <v>0.84712643678160915</v>
      </c>
      <c r="LG66" s="52"/>
      <c r="LH66" s="50"/>
      <c r="LI66" s="65">
        <f>(LI55)/LI61</f>
        <v>0.82517482517482521</v>
      </c>
      <c r="LJ66" s="52"/>
      <c r="LK66" s="50"/>
      <c r="LL66" s="65">
        <f>(LL55)/LL61</f>
        <v>0.84061393152302244</v>
      </c>
      <c r="LM66" s="52"/>
      <c r="LN66" s="17"/>
      <c r="LO66" s="17"/>
      <c r="LP66" s="17"/>
      <c r="LQ66" s="17"/>
      <c r="LR66" s="17"/>
      <c r="LS66" s="17"/>
      <c r="LT66" s="50"/>
      <c r="LU66" s="65">
        <f>(LU55)/LU61</f>
        <v>0.80634201585503962</v>
      </c>
      <c r="LV66" s="52"/>
      <c r="LW66" s="50"/>
      <c r="LX66" s="65">
        <f>(LX55)/LX61</f>
        <v>0.79448909299655568</v>
      </c>
      <c r="LY66" s="52"/>
      <c r="LZ66" s="50"/>
      <c r="MA66" s="65">
        <f>(MA55)/MA61</f>
        <v>0.77905638665132337</v>
      </c>
      <c r="MB66" s="52"/>
      <c r="MC66" s="50"/>
      <c r="MD66" s="65">
        <f>(MD55)/MD61</f>
        <v>0.79058823529411759</v>
      </c>
      <c r="ME66" s="52"/>
      <c r="MF66" s="50"/>
      <c r="MG66" s="65">
        <f>(MG55)/MG61</f>
        <v>0.80496453900709219</v>
      </c>
      <c r="MH66" s="52"/>
      <c r="MI66" s="50"/>
      <c r="MJ66" s="65">
        <f>(MJ55)/MJ61</f>
        <v>0.82451923076923073</v>
      </c>
      <c r="MK66" s="52"/>
      <c r="ML66" s="17"/>
      <c r="MM66" s="50"/>
      <c r="MN66" s="65">
        <f>(MN55)/MN61</f>
        <v>0.82160194174757284</v>
      </c>
      <c r="MO66" s="52"/>
      <c r="MP66" s="50"/>
      <c r="MQ66" s="65">
        <f>(MQ55)/MQ61</f>
        <v>0.83837209302325577</v>
      </c>
      <c r="MR66" s="52"/>
      <c r="MS66" s="50"/>
      <c r="MT66" s="65">
        <f>(MT55)/MT61</f>
        <v>0.84668989547038331</v>
      </c>
      <c r="MU66" s="52"/>
      <c r="MV66" s="50"/>
      <c r="MW66" s="65">
        <f>(MW55)/MW61</f>
        <v>1</v>
      </c>
      <c r="MX66" s="52"/>
      <c r="MY66" s="50"/>
      <c r="MZ66" s="65">
        <f>(MZ55)/MZ61</f>
        <v>0.82983682983682983</v>
      </c>
      <c r="NA66" s="52"/>
      <c r="NB66" s="50"/>
      <c r="NC66" s="65">
        <f>(NC55)/NC61</f>
        <v>0.85176470588235298</v>
      </c>
      <c r="ND66" s="52"/>
      <c r="NE66" s="17"/>
      <c r="NF66" s="50"/>
      <c r="NG66" s="65">
        <f>(NG55)/NG61</f>
        <v>0.84772182254196637</v>
      </c>
      <c r="NH66" s="52"/>
      <c r="NI66" s="50"/>
      <c r="NJ66" s="65">
        <f>(NJ55)/NJ61</f>
        <v>0.8693045563549161</v>
      </c>
      <c r="NK66" s="52"/>
      <c r="NL66" s="50"/>
      <c r="NM66" s="65">
        <f>(NM55)/NM61</f>
        <v>0.88661037394451148</v>
      </c>
      <c r="NN66" s="52"/>
      <c r="NO66" s="50"/>
      <c r="NP66" s="65">
        <f>(NP55)/NP61</f>
        <v>0.88502994011976044</v>
      </c>
      <c r="NQ66" s="52"/>
      <c r="NR66" s="50"/>
      <c r="NS66" s="65">
        <f>(NS55)/NS61</f>
        <v>0.87484957882069792</v>
      </c>
      <c r="NT66" s="52"/>
      <c r="NU66" s="50"/>
      <c r="NV66" s="65">
        <f>(NV55)/NV61</f>
        <v>0.88092345078979339</v>
      </c>
      <c r="NW66" s="52"/>
      <c r="NX66" s="17"/>
      <c r="NY66" s="50"/>
      <c r="NZ66" s="65">
        <f>(NZ55)/NZ61</f>
        <v>0.82593037214885956</v>
      </c>
      <c r="OA66" s="52"/>
      <c r="OB66" s="50"/>
      <c r="OC66" s="65">
        <f>(OC55)/OC61</f>
        <v>0.85</v>
      </c>
      <c r="OD66" s="52"/>
      <c r="OE66" s="50"/>
      <c r="OF66" s="65">
        <f>(OF55)/OF61</f>
        <v>0.87745098039215685</v>
      </c>
      <c r="OG66" s="52"/>
      <c r="OH66" s="50"/>
      <c r="OI66" s="65">
        <f>(OI55)/OI61</f>
        <v>0.86764705882352944</v>
      </c>
      <c r="OJ66" s="52"/>
      <c r="OK66" s="50"/>
      <c r="OL66" s="65">
        <f>(OL55)/OL61</f>
        <v>0.85185185185185186</v>
      </c>
      <c r="OM66" s="52"/>
      <c r="ON66" s="50"/>
      <c r="OO66" s="65">
        <f>(OO55)/OO61</f>
        <v>0.85660847880299251</v>
      </c>
      <c r="OP66" s="52"/>
      <c r="OQ66" s="17"/>
      <c r="OR66" s="50"/>
      <c r="OS66" s="65">
        <f>(OS55)/OS61</f>
        <v>0.82403965303593552</v>
      </c>
      <c r="OT66" s="52"/>
      <c r="OU66" s="50"/>
      <c r="OV66" s="65">
        <f>(OV55)/OV61</f>
        <v>0.84039900249376553</v>
      </c>
      <c r="OW66" s="52"/>
      <c r="OX66" s="50"/>
      <c r="OY66" s="65">
        <f>(OY55)/OY61</f>
        <v>0.86415094339622645</v>
      </c>
      <c r="OZ66" s="52"/>
      <c r="PA66" s="50"/>
      <c r="PB66" s="65">
        <f>(PB55)/PB61</f>
        <v>0.85245901639344257</v>
      </c>
      <c r="PC66" s="52"/>
      <c r="PD66" s="50"/>
      <c r="PE66" s="65">
        <f>(PE55)/PE61</f>
        <v>0.85841836734693877</v>
      </c>
      <c r="PF66" s="52"/>
      <c r="PG66" s="50"/>
      <c r="PH66" s="65">
        <f>(PH55)/PH61</f>
        <v>0.82299741602067178</v>
      </c>
      <c r="PI66" s="52"/>
      <c r="PJ66" s="17"/>
      <c r="PK66" s="50"/>
      <c r="PL66" s="65">
        <f>(PL55)/PL61</f>
        <v>0.81419354838709679</v>
      </c>
      <c r="PM66" s="52"/>
      <c r="PN66" s="50"/>
      <c r="PO66" s="65">
        <f>(PO55)/PO61</f>
        <v>0.81572164948453607</v>
      </c>
      <c r="PP66" s="52"/>
      <c r="PQ66" s="50"/>
      <c r="PR66" s="65">
        <f>(PR55)/PR61</f>
        <v>0.83723958333333337</v>
      </c>
      <c r="PS66" s="52"/>
      <c r="PT66" s="50"/>
      <c r="PU66" s="65">
        <f>(PU55)/PU61</f>
        <v>0.82245430809399478</v>
      </c>
      <c r="PV66" s="52"/>
      <c r="PW66" s="50"/>
      <c r="PX66" s="65">
        <f>(PX55)/PX61</f>
        <v>0.83376623376623371</v>
      </c>
      <c r="PY66" s="52"/>
      <c r="PZ66" s="50"/>
      <c r="QA66" s="65">
        <f>(QA55)/QA61</f>
        <v>0.83463541666666663</v>
      </c>
      <c r="QB66" s="52"/>
      <c r="QC66" s="17"/>
      <c r="QD66" s="50"/>
      <c r="QE66" s="65">
        <f>(QE55)/QE61</f>
        <v>0.84908136482939633</v>
      </c>
      <c r="QF66" s="52"/>
      <c r="QG66" s="50"/>
      <c r="QH66" s="65">
        <f>(QH55)/QH61</f>
        <v>0.86497326203208558</v>
      </c>
      <c r="QI66" s="52"/>
      <c r="QJ66" s="50"/>
      <c r="QK66" s="65">
        <f>(QK55)/QK61</f>
        <v>0.86648865153538046</v>
      </c>
      <c r="QL66" s="52"/>
      <c r="QM66" s="50"/>
      <c r="QN66" s="65">
        <f>(QN55)/QN61</f>
        <v>0.87049399198931909</v>
      </c>
      <c r="QO66" s="52"/>
      <c r="QP66" s="50"/>
      <c r="QQ66" s="65">
        <f>(QQ55)/QQ61</f>
        <v>0.86719787516600266</v>
      </c>
      <c r="QR66" s="52"/>
      <c r="QS66" s="50"/>
      <c r="QT66" s="65">
        <f>(QT55)/QT61</f>
        <v>0.86727989487516421</v>
      </c>
      <c r="QU66" s="52"/>
      <c r="QV66" s="17"/>
      <c r="QW66" s="50"/>
      <c r="QX66" s="65">
        <f>(QX55)/QX61</f>
        <v>0.87728459530026115</v>
      </c>
      <c r="QY66" s="52"/>
      <c r="QZ66" s="50"/>
      <c r="RA66" s="65">
        <f>(RA55)/RA61</f>
        <v>0.88745148771021998</v>
      </c>
      <c r="RB66" s="52"/>
      <c r="RC66" s="17"/>
      <c r="RD66" s="50"/>
      <c r="RE66" s="65">
        <f>(RE55)/RE61</f>
        <v>0.8353096179183136</v>
      </c>
      <c r="RF66" s="52"/>
      <c r="RG66" s="50"/>
      <c r="RH66" s="65">
        <f>(RH55)/RH61</f>
        <v>0.83487450462351387</v>
      </c>
      <c r="RI66" s="52"/>
      <c r="RJ66" s="50"/>
      <c r="RK66" s="65">
        <f>(RK55)/RK61</f>
        <v>0.81986754966887421</v>
      </c>
      <c r="RL66" s="52"/>
      <c r="RM66" s="17"/>
      <c r="RN66" s="50"/>
      <c r="RO66" s="65">
        <f>(RO55)/RO61</f>
        <v>0.84337349397590367</v>
      </c>
      <c r="RP66" s="52"/>
      <c r="RQ66" s="50"/>
      <c r="RR66" s="65">
        <f>(RR55)/RR61</f>
        <v>0.85411140583554379</v>
      </c>
      <c r="RS66" s="52"/>
      <c r="RT66" s="50"/>
      <c r="RU66" s="65">
        <f>(RU55)/RU61</f>
        <v>0.86586985391766269</v>
      </c>
      <c r="RV66" s="52"/>
      <c r="RW66" s="50"/>
      <c r="RX66" s="65">
        <f>(RX55)/RX61</f>
        <v>0.8533685601056803</v>
      </c>
      <c r="RY66" s="52"/>
      <c r="RZ66" s="50"/>
      <c r="SA66" s="65">
        <f>(SA55)/SA61</f>
        <v>0.84553928095872166</v>
      </c>
      <c r="SB66" s="52"/>
      <c r="SC66" s="50"/>
      <c r="SD66" s="65">
        <f>(SD55)/SD61</f>
        <v>0.85924932975871315</v>
      </c>
      <c r="SE66" s="52"/>
      <c r="SF66" s="50"/>
      <c r="SG66" s="65">
        <f>(SG55)/SG61</f>
        <v>0.7439353099730458</v>
      </c>
      <c r="SH66" s="52"/>
      <c r="SI66" s="50"/>
      <c r="SJ66" s="65">
        <f>(SJ55)/SJ61</f>
        <v>0.7978723404255319</v>
      </c>
      <c r="SK66" s="52"/>
      <c r="SL66" s="50"/>
      <c r="SM66" s="65">
        <f>(SM55)/SM61</f>
        <v>0.77036048064085449</v>
      </c>
      <c r="SN66" s="52"/>
      <c r="SO66" s="50"/>
      <c r="SP66" s="65">
        <f>(SP55)/SP61</f>
        <v>0.75378266850068776</v>
      </c>
      <c r="SQ66" s="52"/>
      <c r="SR66" s="17"/>
      <c r="SS66" s="17"/>
      <c r="ST66" s="50"/>
      <c r="SU66" s="65">
        <f>(SU55)/SU61</f>
        <v>0.6989664082687338</v>
      </c>
      <c r="SV66" s="52"/>
      <c r="SW66" s="50"/>
      <c r="SX66" s="65">
        <f>(SX55)/SX61</f>
        <v>0.69673202614379082</v>
      </c>
      <c r="SY66" s="52"/>
      <c r="SZ66" s="50"/>
      <c r="TA66" s="65">
        <f>(TA55)/TA61</f>
        <v>0.77373211963589072</v>
      </c>
      <c r="TB66" s="52"/>
      <c r="TC66" s="50"/>
      <c r="TD66" s="65">
        <f>(TD55)/TD61</f>
        <v>0.80312907431551495</v>
      </c>
      <c r="TE66" s="52"/>
      <c r="TF66" s="50"/>
      <c r="TG66" s="65">
        <f>(TG55)/TG61</f>
        <v>0.83702737940026073</v>
      </c>
      <c r="TH66" s="52"/>
      <c r="TI66" s="50"/>
      <c r="TJ66" s="65">
        <f>(TJ55)/TJ61</f>
        <v>0.85375494071146241</v>
      </c>
      <c r="TK66" s="52"/>
      <c r="TL66" s="50"/>
      <c r="TM66" s="65">
        <f>(TM55)/TM61</f>
        <v>0.86096256684491979</v>
      </c>
      <c r="TN66" s="52"/>
      <c r="TO66" s="50"/>
      <c r="TP66" s="65">
        <f>(TP55)/TP61</f>
        <v>0.86151797603195734</v>
      </c>
      <c r="TQ66" s="52"/>
      <c r="TR66" s="17"/>
      <c r="TS66" s="50"/>
      <c r="TT66" s="65">
        <f>(TT55)/TT61</f>
        <v>0.87483355525965378</v>
      </c>
      <c r="TU66" s="52"/>
      <c r="TV66" s="50"/>
      <c r="TW66" s="65">
        <f>(TW55)/TW61</f>
        <v>0.89367429340511439</v>
      </c>
      <c r="TX66" s="52"/>
      <c r="TY66" s="50"/>
      <c r="TZ66" s="65">
        <f>(TZ55)/TZ61</f>
        <v>0.87265415549597858</v>
      </c>
      <c r="UA66" s="52"/>
      <c r="UB66" s="50"/>
      <c r="UC66" s="65">
        <f>(UC55)/UC61</f>
        <v>0.86863270777479895</v>
      </c>
      <c r="UD66" s="52"/>
      <c r="UE66" s="50"/>
      <c r="UF66" s="65">
        <f>(UF55)/UF61</f>
        <v>0.88069705093833783</v>
      </c>
      <c r="UG66" s="52"/>
      <c r="UH66" s="50"/>
      <c r="UI66" s="65">
        <f>(UI55)/UI61</f>
        <v>0.87196765498652296</v>
      </c>
      <c r="UJ66" s="52"/>
      <c r="UK66" s="17"/>
      <c r="UL66" s="17"/>
      <c r="UM66" s="50"/>
      <c r="UN66" s="65">
        <f>(UN55)/UN61</f>
        <v>0.84161073825503352</v>
      </c>
      <c r="UO66" s="52"/>
      <c r="UP66" s="50"/>
      <c r="UQ66" s="65">
        <f>(UQ55)/UQ61</f>
        <v>0.84646739130434778</v>
      </c>
      <c r="UR66" s="52"/>
      <c r="US66" s="50"/>
      <c r="UT66" s="65">
        <f>(UT55)/UT61</f>
        <v>0.85074626865671643</v>
      </c>
      <c r="UU66" s="52"/>
      <c r="UV66" s="50"/>
      <c r="UW66" s="65">
        <f>(UW55)/UW61</f>
        <v>0.85499316005471959</v>
      </c>
      <c r="UX66" s="52"/>
      <c r="UY66" s="50"/>
      <c r="UZ66" s="65">
        <f>(UZ55)/UZ61</f>
        <v>0.85245901639344257</v>
      </c>
      <c r="VA66" s="52"/>
      <c r="VB66" s="17"/>
      <c r="VC66" s="50"/>
      <c r="VD66" s="65">
        <f>(VD55)/VD61</f>
        <v>0.82513661202185795</v>
      </c>
      <c r="VE66" s="52"/>
      <c r="VF66" s="50"/>
      <c r="VG66" s="65">
        <f>(VG55)/VG61</f>
        <v>0.82075471698113212</v>
      </c>
      <c r="VH66" s="52"/>
      <c r="VI66" s="50"/>
      <c r="VJ66" s="65">
        <f>(VJ55)/VJ61</f>
        <v>0.80978260869565222</v>
      </c>
      <c r="VK66" s="52"/>
      <c r="VL66" s="50"/>
      <c r="VM66" s="65">
        <f>(VM55)/VM61</f>
        <v>0.80082987551867224</v>
      </c>
      <c r="VN66" s="52"/>
      <c r="VO66" s="50"/>
      <c r="VP66" s="65">
        <f>(VP55)/VP61</f>
        <v>0.82237762237762235</v>
      </c>
      <c r="VQ66" s="52"/>
      <c r="VR66" s="50"/>
      <c r="VS66" s="65">
        <f>(VS55)/VS61</f>
        <v>0.81703910614525144</v>
      </c>
      <c r="VT66" s="52"/>
      <c r="VU66" s="17"/>
      <c r="VV66" s="17"/>
      <c r="VW66" s="50"/>
      <c r="VX66" s="65">
        <f>(VX55)/VX61</f>
        <v>0.79280575539568343</v>
      </c>
      <c r="VY66" s="52"/>
      <c r="VZ66" s="50"/>
      <c r="WA66" s="65">
        <f>(WA55)/WA61</f>
        <v>0.80434782608695654</v>
      </c>
      <c r="WB66" s="52"/>
      <c r="WC66" s="50"/>
      <c r="WD66" s="65">
        <f>(WD55)/WD61</f>
        <v>0.80992907801418434</v>
      </c>
      <c r="WE66" s="52"/>
      <c r="WF66" s="50"/>
      <c r="WG66" s="65">
        <f>(WG55)/WG61</f>
        <v>0.82008368200836823</v>
      </c>
      <c r="WH66" s="52"/>
      <c r="WI66" s="50"/>
      <c r="WJ66" s="65">
        <f>(WJ55)/WJ61</f>
        <v>0.81142857142857139</v>
      </c>
      <c r="WK66" s="52"/>
      <c r="WL66" s="50"/>
      <c r="WM66" s="65">
        <f>(WM55)/WM61</f>
        <v>0.72532188841201717</v>
      </c>
      <c r="WN66" s="52"/>
      <c r="WO66" s="50"/>
      <c r="WP66" s="65">
        <f>(WP55)/WP61</f>
        <v>0.81285714285714283</v>
      </c>
      <c r="WQ66" s="52"/>
      <c r="WR66" s="50"/>
      <c r="WS66" s="65">
        <f>(WS55)/WS61</f>
        <v>0.84393063583815031</v>
      </c>
      <c r="WT66" s="52"/>
      <c r="WU66" s="50"/>
      <c r="WV66" s="65">
        <f>(WV55)/WV61</f>
        <v>0.83815028901734101</v>
      </c>
      <c r="WW66" s="52"/>
      <c r="WX66" s="50"/>
      <c r="WY66" s="65">
        <f>(WY55)/WY61</f>
        <v>0.82944606413994171</v>
      </c>
      <c r="WZ66" s="52"/>
      <c r="XA66" s="50"/>
      <c r="XB66" s="65">
        <f>(XB55)/XB61</f>
        <v>0.8316400580551524</v>
      </c>
      <c r="XC66" s="52"/>
      <c r="XD66" s="50"/>
      <c r="XE66" s="65">
        <f>(XE55)/XE61</f>
        <v>0.74598540145985404</v>
      </c>
      <c r="XF66" s="52"/>
      <c r="XG66" s="17"/>
      <c r="XH66" s="50"/>
      <c r="XI66" s="65">
        <f>(XI55)/XI61</f>
        <v>0.72968980797636629</v>
      </c>
      <c r="XJ66" s="52"/>
      <c r="XK66" s="50"/>
      <c r="XL66" s="65">
        <f>(XL55)/XL61</f>
        <v>0.71323529411764708</v>
      </c>
      <c r="XM66" s="52"/>
      <c r="XN66" s="50"/>
      <c r="XO66" s="65">
        <f>(XO55)/XO61</f>
        <v>0.72540381791483111</v>
      </c>
      <c r="XP66" s="52"/>
      <c r="XQ66" s="50"/>
      <c r="XR66" s="65">
        <f>(XR55)/XR61</f>
        <v>0.73105497771173844</v>
      </c>
      <c r="XS66" s="52"/>
      <c r="XT66" s="50"/>
      <c r="XU66" s="65">
        <f>(XU55)/XU61</f>
        <v>0.7451564828614009</v>
      </c>
      <c r="XV66" s="52"/>
      <c r="XW66" s="50"/>
      <c r="XX66" s="65">
        <f>(XX55)/XX61</f>
        <v>0.71257485029940115</v>
      </c>
      <c r="XY66" s="52"/>
      <c r="XZ66" s="50"/>
      <c r="YA66" s="65">
        <f>(YA55)/YA61</f>
        <v>0.56231003039513683</v>
      </c>
      <c r="YB66" s="52"/>
      <c r="YC66" s="50"/>
      <c r="YD66" s="65">
        <f>(YD55)/YD61</f>
        <v>0.70769230769230773</v>
      </c>
      <c r="YE66" s="52"/>
      <c r="YF66" s="50"/>
      <c r="YG66" s="65">
        <f>(YG55)/YG61</f>
        <v>0.73425499231950841</v>
      </c>
      <c r="YH66" s="52"/>
      <c r="YI66" s="50"/>
      <c r="YJ66" s="65">
        <f>(YJ55)/YJ61</f>
        <v>0.71007751937984498</v>
      </c>
      <c r="YK66" s="52"/>
      <c r="YL66" s="50"/>
      <c r="YM66" s="65">
        <f>(YM55)/YM61</f>
        <v>0.71339563862928346</v>
      </c>
      <c r="YN66" s="52"/>
      <c r="YO66" s="50"/>
      <c r="YP66" s="65">
        <f>(YP55)/YP61</f>
        <v>0.71811023622047243</v>
      </c>
      <c r="YQ66" s="52"/>
      <c r="YR66" s="50"/>
      <c r="YS66" s="65">
        <f>(YS55)/YS61</f>
        <v>0.71835443037974689</v>
      </c>
      <c r="YT66" s="52"/>
      <c r="YU66" s="17"/>
      <c r="YV66" s="50"/>
      <c r="YW66" s="65">
        <f>(YW55)/YW61</f>
        <v>0.63731656184486374</v>
      </c>
      <c r="YX66" s="52"/>
      <c r="YY66" s="50"/>
      <c r="YZ66" s="65">
        <f>(YZ55)/YZ61</f>
        <v>0.67177242888402622</v>
      </c>
      <c r="ZA66" s="52"/>
      <c r="ZB66" s="50"/>
      <c r="ZC66" s="65">
        <f>(ZC55)/ZC61</f>
        <v>0.66968325791855199</v>
      </c>
      <c r="ZD66" s="52"/>
      <c r="ZE66" s="50"/>
      <c r="ZF66" s="65">
        <f>(ZF55)/ZF61</f>
        <v>0.67436489607390304</v>
      </c>
      <c r="ZG66" s="52"/>
      <c r="ZH66" s="50"/>
      <c r="ZI66" s="65">
        <f>(ZI55)/ZI61</f>
        <v>0.69030732860520094</v>
      </c>
      <c r="ZJ66" s="52"/>
      <c r="ZK66" s="50"/>
      <c r="ZL66" s="65">
        <f>(ZL55)/ZL61</f>
        <v>0.6875</v>
      </c>
      <c r="ZM66" s="52"/>
      <c r="ZN66" s="50"/>
      <c r="ZO66" s="65">
        <f>(ZO55)/ZO61</f>
        <v>0.61594202898550721</v>
      </c>
      <c r="ZP66" s="52"/>
      <c r="ZQ66" s="50"/>
      <c r="ZR66" s="65">
        <f>(ZR55)/ZR61</f>
        <v>0.72422062350119909</v>
      </c>
      <c r="ZS66" s="52"/>
      <c r="ZT66" s="50"/>
      <c r="ZU66" s="65">
        <f>(ZU55)/ZU61</f>
        <v>0.71462829736211031</v>
      </c>
      <c r="ZV66" s="52"/>
      <c r="ZW66" s="50"/>
      <c r="ZX66" s="65">
        <f>(ZX55)/ZX61</f>
        <v>0.74576271186440679</v>
      </c>
      <c r="ZY66" s="52"/>
      <c r="ZZ66" s="50"/>
      <c r="AAA66" s="65">
        <f>(AAA55)/AAA61</f>
        <v>0.75786924939467315</v>
      </c>
      <c r="AAB66" s="52"/>
      <c r="AAC66" s="50"/>
      <c r="AAD66" s="65">
        <f>(AAD55)/AAD61</f>
        <v>0.77053140096618356</v>
      </c>
      <c r="AAE66" s="52"/>
      <c r="AAF66" s="50"/>
      <c r="AAG66" s="65">
        <f>(AAG55)/AAG61</f>
        <v>0.75490196078431371</v>
      </c>
      <c r="AAH66" s="52"/>
      <c r="AAI66" s="17"/>
      <c r="AAJ66" s="50"/>
      <c r="AAK66" s="65">
        <f>(AAK55)/AAK61</f>
        <v>0.75615763546798032</v>
      </c>
      <c r="AAL66" s="52"/>
      <c r="AAM66" s="50"/>
      <c r="AAN66" s="65">
        <f>(AAN55)/AAN61</f>
        <v>0.75794621026894871</v>
      </c>
      <c r="AAO66" s="52"/>
      <c r="AAP66" s="50"/>
      <c r="AAQ66" s="65">
        <f>(AAQ55)/AAQ61</f>
        <v>0.75245098039215685</v>
      </c>
      <c r="AAR66" s="52"/>
      <c r="AAS66" s="50"/>
      <c r="AAT66" s="65">
        <f>(AAT55)/AAT61</f>
        <v>0.74630541871921185</v>
      </c>
      <c r="AAU66" s="52"/>
      <c r="AAV66" s="50"/>
      <c r="AAW66" s="65">
        <f>(AAW55)/AAW61</f>
        <v>0.72906403940886699</v>
      </c>
      <c r="AAX66" s="52"/>
      <c r="AAY66" s="50"/>
      <c r="AAZ66" s="65">
        <f>(AAZ55)/AAZ61</f>
        <v>0.75062972292191432</v>
      </c>
      <c r="ABA66" s="52"/>
      <c r="ABB66" s="17"/>
      <c r="ABC66" s="50"/>
      <c r="ABD66" s="65">
        <f>(ABD55)/ABD61</f>
        <v>0.75634517766497467</v>
      </c>
      <c r="ABE66" s="52"/>
      <c r="ABF66" s="50"/>
      <c r="ABG66" s="65">
        <f>(ABG55)/ABG61</f>
        <v>0.77419354838709675</v>
      </c>
      <c r="ABH66" s="52"/>
      <c r="ABI66" s="50"/>
      <c r="ABJ66" s="65">
        <f>(ABJ55)/ABJ61</f>
        <v>0.79661016949152541</v>
      </c>
      <c r="ABK66" s="52"/>
      <c r="ABL66" s="50"/>
      <c r="ABM66" s="65">
        <f>(ABM55)/ABM61</f>
        <v>0.82366589327146167</v>
      </c>
      <c r="ABN66" s="52"/>
      <c r="ABO66" s="50"/>
      <c r="ABP66" s="65">
        <f>(ABP55)/ABP61</f>
        <v>0.81647058823529417</v>
      </c>
      <c r="ABQ66" s="52"/>
      <c r="ABR66" s="50"/>
      <c r="ABS66" s="65">
        <f>(ABS55)/ABS61</f>
        <v>0.8046511627906977</v>
      </c>
      <c r="ABT66" s="52"/>
      <c r="ABU66" s="17"/>
      <c r="ABV66" s="50"/>
      <c r="ABW66" s="65">
        <f>(ABW55)/ABW61</f>
        <v>0.8094170403587444</v>
      </c>
      <c r="ABX66" s="52"/>
      <c r="ABY66" s="50"/>
      <c r="ABZ66" s="65">
        <f>(ABZ55)/ABZ61</f>
        <v>0.83521444695259595</v>
      </c>
      <c r="ACA66" s="52"/>
      <c r="ACB66" s="50"/>
      <c r="ACC66" s="65">
        <f>(ACC55)/ACC61</f>
        <v>0.83813747228381374</v>
      </c>
      <c r="ACD66" s="52"/>
      <c r="ACE66" s="50"/>
      <c r="ACF66" s="65">
        <f>(ACF55)/ACF61</f>
        <v>0.86567164179104472</v>
      </c>
      <c r="ACG66" s="52"/>
      <c r="ACH66" s="50"/>
      <c r="ACI66" s="65">
        <f>(ACI55)/ACI61</f>
        <v>0.86391752577319592</v>
      </c>
      <c r="ACJ66" s="52"/>
      <c r="ACK66" s="50"/>
      <c r="ACL66" s="65">
        <f>(ACL55)/ACL61</f>
        <v>0.86653771760154741</v>
      </c>
      <c r="ACM66" s="52"/>
      <c r="ACN66" s="17"/>
      <c r="ACO66" s="50"/>
      <c r="ACP66" s="65">
        <f>(ACP55)/ACP61</f>
        <v>0.86813186813186816</v>
      </c>
      <c r="ACQ66" s="52"/>
      <c r="ACR66" s="50"/>
      <c r="ACS66" s="65">
        <f>(ACS55)/ACS61</f>
        <v>0.87024221453287198</v>
      </c>
      <c r="ACT66" s="52"/>
      <c r="ACU66" s="50"/>
      <c r="ACV66" s="65">
        <f>(ACV55)/ACV61</f>
        <v>0.88006756756756754</v>
      </c>
      <c r="ACW66" s="52"/>
      <c r="ACX66" s="50"/>
      <c r="ACY66" s="65">
        <f>(ACY55)/ACY61</f>
        <v>0.88364779874213839</v>
      </c>
      <c r="ACZ66" s="52"/>
      <c r="ADA66" s="50"/>
      <c r="ADB66" s="65">
        <f>(ADB55)/ADB61</f>
        <v>0.89627659574468088</v>
      </c>
      <c r="ADC66" s="52"/>
      <c r="ADD66" s="50"/>
      <c r="ADE66" s="65">
        <f>(ADE55)/ADE61</f>
        <v>0.89084065244667499</v>
      </c>
      <c r="ADF66" s="52"/>
      <c r="ADG66" s="17"/>
      <c r="ADH66" s="50"/>
      <c r="ADI66" s="65">
        <f>(ADI55)/ADI61</f>
        <v>0.89734299516908211</v>
      </c>
      <c r="ADJ66" s="52"/>
      <c r="ADK66" s="50"/>
      <c r="ADL66" s="65">
        <f>(ADL55)/ADL61</f>
        <v>0.8981366459627329</v>
      </c>
      <c r="ADM66" s="52"/>
      <c r="ADN66" s="50"/>
      <c r="ADO66" s="65">
        <f>(ADO55)/ADO61</f>
        <v>0.88916256157635465</v>
      </c>
      <c r="ADP66" s="52"/>
      <c r="ADQ66" s="50"/>
      <c r="ADR66" s="65">
        <f>(ADR55)/ADR61</f>
        <v>0.85960591133004927</v>
      </c>
      <c r="ADS66" s="52"/>
      <c r="ADT66" s="50"/>
      <c r="ADU66" s="65">
        <f>(ADU55)/ADU61</f>
        <v>0.85124999999999995</v>
      </c>
      <c r="ADV66" s="52"/>
      <c r="ADW66" s="17"/>
      <c r="ADX66" s="17"/>
      <c r="ADY66" s="17"/>
      <c r="ADZ66" s="50"/>
      <c r="AEA66" s="65">
        <f>(AEA55)/AEA61</f>
        <v>0.81032412965186074</v>
      </c>
      <c r="AEB66" s="52"/>
      <c r="AEC66" s="50"/>
      <c r="AED66" s="65">
        <f>(AED55)/AED61</f>
        <v>0.7915151515151515</v>
      </c>
      <c r="AEE66" s="52"/>
      <c r="AEF66" s="50"/>
      <c r="AEG66" s="65">
        <f>(AEG55)/AEG61</f>
        <v>0.79322853688029016</v>
      </c>
      <c r="AEH66" s="52"/>
      <c r="AEI66" s="50"/>
      <c r="AEJ66" s="17">
        <f>(AEJ55)/AEJ61</f>
        <v>6.0459492140266021E-3</v>
      </c>
      <c r="AEK66" s="52"/>
      <c r="AEL66" s="50"/>
      <c r="AEM66" s="65">
        <f>(AEM55)/AEM61</f>
        <v>0.81384248210023868</v>
      </c>
      <c r="AEN66" s="52"/>
      <c r="AEO66" s="17"/>
      <c r="AEP66" s="50"/>
      <c r="AEQ66" s="65">
        <f>(AEQ55)/AEQ61</f>
        <v>0.81432038834951459</v>
      </c>
      <c r="AER66" s="52"/>
      <c r="AES66" s="50"/>
      <c r="AET66" s="65">
        <f>(AET55)/AET61</f>
        <v>0.81851400730816082</v>
      </c>
      <c r="AEU66" s="52"/>
      <c r="AEV66" s="50"/>
      <c r="AEW66" s="65">
        <f>(AEW55)/AEW61</f>
        <v>0.81983071342200731</v>
      </c>
      <c r="AEX66" s="52"/>
      <c r="AEY66" s="50"/>
      <c r="AEZ66" s="65">
        <f>(AEZ55)/AEZ61</f>
        <v>0.80691299165673425</v>
      </c>
      <c r="AFA66" s="52"/>
      <c r="AFB66" s="50"/>
      <c r="AFC66" s="65">
        <f>(AFC55)/AFC61</f>
        <v>0.81784386617100369</v>
      </c>
      <c r="AFD66" s="52"/>
      <c r="AFE66" s="50"/>
      <c r="AFF66" s="65">
        <f>(AFF55)/AFF61</f>
        <v>0.81257706535141805</v>
      </c>
      <c r="AFG66" s="52"/>
      <c r="AFH66" s="17"/>
      <c r="AFI66" s="50"/>
      <c r="AFJ66" s="65">
        <f>(AFJ55)/AFJ61</f>
        <v>0.84164588528678308</v>
      </c>
      <c r="AFK66" s="52"/>
      <c r="AFL66" s="50"/>
      <c r="AFM66" s="65">
        <f>(AFM55)/AFM61</f>
        <v>0.85171102661596954</v>
      </c>
      <c r="AFN66" s="52"/>
      <c r="AFO66" s="50"/>
      <c r="AFP66" s="65">
        <f>(AFP55)/AFP61</f>
        <v>0.87340153452685421</v>
      </c>
      <c r="AFQ66" s="52"/>
      <c r="AFR66" s="50"/>
      <c r="AFS66" s="65">
        <f>(AFS55)/AFS61</f>
        <v>0.90063694267515926</v>
      </c>
      <c r="AFT66" s="52"/>
      <c r="AFU66" s="50"/>
      <c r="AFV66" s="65">
        <f>(AFV55)/AFV61</f>
        <v>0.89015151515151514</v>
      </c>
      <c r="AFW66" s="52"/>
      <c r="AFX66" s="50"/>
      <c r="AFY66" s="65">
        <f>(AFY55)/AFY61</f>
        <v>0.90387016229712858</v>
      </c>
      <c r="AFZ66" s="52"/>
      <c r="AGA66" s="50"/>
      <c r="AGB66" s="65">
        <f>(AGB55)/AGB61</f>
        <v>0.74624999999999997</v>
      </c>
      <c r="AGC66" s="52"/>
      <c r="AGD66" s="50"/>
      <c r="AGE66" s="65">
        <f>(AGE55)/AGE61</f>
        <v>0.87423687423687424</v>
      </c>
      <c r="AGF66" s="52"/>
      <c r="AGG66" s="50"/>
      <c r="AGH66" s="65">
        <f>(AGH55)/AGH61</f>
        <v>0.8798017348203222</v>
      </c>
      <c r="AGI66" s="52"/>
      <c r="AGJ66" s="50"/>
      <c r="AGK66" s="65">
        <f>(AGK55)/AGK61</f>
        <v>0.88779284833538841</v>
      </c>
      <c r="AGL66" s="52"/>
      <c r="AGM66" s="50"/>
      <c r="AGN66" s="65">
        <f>(AGN55)/AGN61</f>
        <v>0.89583333333333337</v>
      </c>
      <c r="AGO66" s="52"/>
      <c r="AGP66" s="50"/>
      <c r="AGQ66" s="65">
        <f>(AGQ55)/AGQ61</f>
        <v>0.90109890109890112</v>
      </c>
      <c r="AGR66" s="52"/>
      <c r="AGS66" s="50"/>
      <c r="AGT66" s="65">
        <f>(AGT55)/AGT61</f>
        <v>0.84029484029484025</v>
      </c>
      <c r="AGU66" s="52"/>
      <c r="AGV66" s="17"/>
      <c r="AGW66" s="50"/>
      <c r="AGX66" s="65">
        <f>(AGX55)/AGX61</f>
        <v>0.80970149253731338</v>
      </c>
      <c r="AGY66" s="52"/>
      <c r="AGZ66" s="50"/>
      <c r="AHA66" s="65">
        <f>(AHA55)/AHA61</f>
        <v>0.85356695869837296</v>
      </c>
      <c r="AHB66" s="52"/>
      <c r="AHC66" s="50"/>
      <c r="AHD66" s="65">
        <f>(AHD55)/AHD61</f>
        <v>0.86180904522613067</v>
      </c>
      <c r="AHE66" s="52"/>
      <c r="AHF66" s="50"/>
      <c r="AHG66" s="65">
        <f>(AHG55)/AHG61</f>
        <v>0.82382762991128011</v>
      </c>
      <c r="AHH66" s="52"/>
      <c r="AHI66" s="50"/>
      <c r="AHJ66" s="65">
        <f>(AHJ55)/AHJ61</f>
        <v>0.8257575757575758</v>
      </c>
      <c r="AHK66" s="52"/>
      <c r="AHL66" s="50"/>
      <c r="AHM66" s="65">
        <f>(AHM55)/AHM61</f>
        <v>0.83631713554987208</v>
      </c>
      <c r="AHN66" s="52"/>
      <c r="AHO66" s="17"/>
      <c r="AHP66" s="50"/>
      <c r="AHQ66" s="65">
        <f>(AHQ55)/AHQ61</f>
        <v>0.80808080808080807</v>
      </c>
      <c r="AHR66" s="52"/>
      <c r="AHS66" s="50"/>
      <c r="AHT66" s="65">
        <f>(AHT55)/AHT61</f>
        <v>0.80576441102756891</v>
      </c>
      <c r="AHU66" s="52"/>
      <c r="AHV66" s="50"/>
      <c r="AHW66" s="65">
        <f>(AHW55)/AHW61</f>
        <v>0.80279898218829515</v>
      </c>
      <c r="AHX66" s="52"/>
      <c r="AHY66" s="50"/>
      <c r="AHZ66" s="65">
        <f>(AHZ55)/AHZ61</f>
        <v>0.70356234096692116</v>
      </c>
      <c r="AIA66" s="52"/>
      <c r="AIB66" s="50"/>
      <c r="AIC66" s="65">
        <f>(AIC55)/AIC61</f>
        <v>0.63082901554404147</v>
      </c>
      <c r="AID66" s="52"/>
      <c r="AIE66" s="17"/>
      <c r="AIF66" s="17"/>
      <c r="AIG66" s="50"/>
      <c r="AIH66" s="65">
        <f>(AIH55)/AIH61</f>
        <v>0.64721141374837876</v>
      </c>
      <c r="AII66" s="52"/>
      <c r="AIJ66" s="50"/>
      <c r="AIK66" s="65">
        <f>(AIK55)/AIK61</f>
        <v>0.68590604026845636</v>
      </c>
      <c r="AIL66" s="52"/>
      <c r="AIM66" s="50"/>
      <c r="AIN66" s="65">
        <f>(AIN55)/AIN61</f>
        <v>0.73691275167785231</v>
      </c>
      <c r="AIO66" s="52"/>
      <c r="AIP66" s="50"/>
      <c r="AIQ66" s="65">
        <f>(AIQ55)/AIQ61</f>
        <v>0.75303643724696356</v>
      </c>
      <c r="AIR66" s="52"/>
      <c r="AIS66" s="17"/>
      <c r="AIT66" s="50"/>
      <c r="AIU66" s="65">
        <f>(AIU55)/AIU61</f>
        <v>0.69156293222683263</v>
      </c>
      <c r="AIV66" s="52"/>
      <c r="AIW66" s="50"/>
      <c r="AIX66" s="65">
        <f>(AIX55)/AIX61</f>
        <v>0.63314447592067991</v>
      </c>
      <c r="AIY66" s="52"/>
      <c r="AIZ66" s="50"/>
      <c r="AJA66" s="65">
        <f>(AJA55)/AJA61</f>
        <v>0.81705639614855574</v>
      </c>
      <c r="AJB66" s="52"/>
      <c r="AJC66" s="50"/>
      <c r="AJD66" s="65">
        <f>(AJD55)/AJD61</f>
        <v>0.8392857142857143</v>
      </c>
      <c r="AJE66" s="52"/>
      <c r="AJF66" s="50"/>
      <c r="AJG66" s="65">
        <f>(AJG55)/AJG61</f>
        <v>0.83768913342503437</v>
      </c>
      <c r="AJH66" s="52"/>
      <c r="AJI66" s="50"/>
      <c r="AJJ66" s="65">
        <f>(AJJ55)/AJJ61</f>
        <v>0.85382513661202186</v>
      </c>
      <c r="AJK66" s="52"/>
      <c r="AJL66" s="50"/>
      <c r="AJM66" s="65">
        <f>(AJM55)/AJM61</f>
        <v>0.87431693989071035</v>
      </c>
      <c r="AJN66" s="52"/>
      <c r="AJO66" s="50"/>
      <c r="AJP66" s="65">
        <f>(AJP55)/AJP61</f>
        <v>0.89459084604715677</v>
      </c>
      <c r="AJQ66" s="52"/>
      <c r="AJR66" s="17"/>
      <c r="AJS66" s="50"/>
      <c r="AJT66" s="65">
        <f>(AJT55)/AJT61</f>
        <v>0.90463215258855589</v>
      </c>
      <c r="AJU66" s="52"/>
      <c r="AJV66" s="50"/>
      <c r="AJW66" s="65">
        <f>(AJW55)/AJW61</f>
        <v>0.77016129032258063</v>
      </c>
      <c r="AJX66" s="52"/>
      <c r="AJY66" s="50"/>
      <c r="AJZ66" s="65">
        <f>(AJZ55)/AJZ61</f>
        <v>0.89035667107001326</v>
      </c>
      <c r="AKA66" s="52"/>
      <c r="AKB66" s="50"/>
      <c r="AKC66" s="65">
        <f>(AKC55)/AKC61</f>
        <v>0.87467362924281988</v>
      </c>
      <c r="AKD66" s="52"/>
      <c r="AKE66" s="50"/>
      <c r="AKF66" s="65">
        <f>(AKF55)/AKF61</f>
        <v>0.87728459530026115</v>
      </c>
      <c r="AKG66" s="52"/>
      <c r="AKH66" s="50"/>
      <c r="AKI66" s="65">
        <f>(AKI55)/AKI61</f>
        <v>0.87830687830687826</v>
      </c>
      <c r="AKJ66" s="52"/>
      <c r="AKK66" s="17"/>
      <c r="AKL66" s="50"/>
      <c r="AKM66" s="65">
        <f>(AKM55)/AKM61</f>
        <v>0.80105401844532276</v>
      </c>
      <c r="AKN66" s="52"/>
      <c r="AKO66" s="50"/>
      <c r="AKP66" s="65">
        <f>(AKP55)/AKP61</f>
        <v>0.85324675324675325</v>
      </c>
      <c r="AKQ66" s="52"/>
      <c r="AKR66" s="50"/>
      <c r="AKS66" s="65">
        <f>(AKS55)/AKS61</f>
        <v>0.8751625487646294</v>
      </c>
      <c r="AKT66" s="52"/>
      <c r="AKU66" s="50"/>
      <c r="AKV66" s="65">
        <f>(AKV55)/AKV61</f>
        <v>0.87859007832898173</v>
      </c>
      <c r="AKW66" s="52"/>
      <c r="AKX66" s="50"/>
      <c r="AKY66" s="65">
        <f>(AKY55)/AKY61</f>
        <v>0.88743455497382195</v>
      </c>
      <c r="AKZ66" s="52"/>
      <c r="ALA66" s="50"/>
      <c r="ALB66" s="65">
        <f>(ALB55)/ALB61</f>
        <v>0.87467700258397929</v>
      </c>
      <c r="ALC66" s="52"/>
      <c r="ALD66" s="17"/>
      <c r="ALE66" s="50"/>
      <c r="ALF66" s="65">
        <f>(ALF55)/ALF61</f>
        <v>0.88020176544766704</v>
      </c>
      <c r="ALG66" s="52"/>
      <c r="ALH66" s="50"/>
      <c r="ALI66" s="65">
        <f>(ALI55)/ALI61</f>
        <v>0.89348370927318299</v>
      </c>
      <c r="ALJ66" s="52"/>
      <c r="ALK66" s="50"/>
      <c r="ALL66" s="65">
        <f>(ALL55)/ALL61</f>
        <v>0.88378033205619411</v>
      </c>
      <c r="ALM66" s="52"/>
      <c r="ALN66" s="50"/>
      <c r="ALO66" s="65">
        <f>(ALO55)/ALO61</f>
        <v>0.88539042821158687</v>
      </c>
      <c r="ALP66" s="52"/>
      <c r="ALQ66" s="50"/>
      <c r="ALR66" s="65">
        <f>(ALR55)/ALR61</f>
        <v>0.88567839195979903</v>
      </c>
      <c r="ALS66" s="52"/>
      <c r="ALT66" s="50"/>
      <c r="ALU66" s="65">
        <f>(ALU55)/ALU61</f>
        <v>0.86871165644171777</v>
      </c>
      <c r="ALV66" s="52"/>
      <c r="ALW66" s="17"/>
      <c r="ALX66" s="50"/>
      <c r="ALY66" s="65">
        <f>(ALY55)/ALY61</f>
        <v>0.86257668711656443</v>
      </c>
      <c r="ALZ66" s="52"/>
      <c r="AMA66" s="50"/>
      <c r="AMB66" s="65">
        <f>(AMB55)/AMB61</f>
        <v>0.87228915662650608</v>
      </c>
      <c r="AMC66" s="52"/>
      <c r="AMD66" s="50"/>
      <c r="AME66" s="65">
        <f>(AME55)/AME61</f>
        <v>0.86602870813397126</v>
      </c>
      <c r="AMF66" s="52"/>
      <c r="AMG66" s="50"/>
      <c r="AMH66" s="65">
        <f>(AMH55)/AMH61</f>
        <v>0.90380047505938244</v>
      </c>
      <c r="AMI66" s="52"/>
      <c r="AMJ66" s="50"/>
      <c r="AMK66" s="65">
        <f>(AMK55)/AMK61</f>
        <v>0.88534278959810875</v>
      </c>
      <c r="AML66" s="52"/>
      <c r="AMM66" s="50"/>
      <c r="AMN66" s="65">
        <f>(AMN55)/AMN61</f>
        <v>0.89429928741092635</v>
      </c>
      <c r="AMO66" s="52"/>
      <c r="AMP66" s="17"/>
      <c r="AMQ66" s="50"/>
      <c r="AMR66" s="65">
        <f>(AMR55)/AMR61</f>
        <v>0.86460807600950118</v>
      </c>
      <c r="AMS66" s="52"/>
      <c r="AMT66" s="50"/>
      <c r="AMU66" s="65">
        <f>(AMU55)/AMU61</f>
        <v>0.88915375446960665</v>
      </c>
      <c r="AMV66" s="52"/>
      <c r="AMW66" s="50"/>
      <c r="AMX66" s="65">
        <f>(AMX55)/AMX61</f>
        <v>0.90810157194679564</v>
      </c>
      <c r="AMY66" s="52"/>
      <c r="AMZ66" s="50"/>
      <c r="ANA66" s="65">
        <f>(ANA55)/ANA61</f>
        <v>0.90377588306942758</v>
      </c>
      <c r="ANB66" s="52"/>
      <c r="ANC66" s="50"/>
      <c r="AND66" s="65">
        <f>(AND55)/AND61</f>
        <v>0.86731001206272618</v>
      </c>
      <c r="ANE66" s="52"/>
      <c r="ANF66" s="50"/>
      <c r="ANG66" s="65">
        <f>(ANG55)/ANG61</f>
        <v>0.8811524609843937</v>
      </c>
      <c r="ANH66" s="52"/>
      <c r="ANI66" s="17"/>
      <c r="ANJ66" s="50"/>
      <c r="ANK66" s="65">
        <f>(ANK55)/ANK61</f>
        <v>0.87077294685990336</v>
      </c>
      <c r="ANL66" s="52"/>
      <c r="ANM66" s="50"/>
      <c r="ANN66" s="65">
        <f>(ANN55)/ANN61</f>
        <v>0.87454764776839566</v>
      </c>
      <c r="ANO66" s="52"/>
      <c r="ANP66" s="50"/>
      <c r="ANQ66" s="65">
        <f>(ANQ55)/ANQ61</f>
        <v>0.8895631067961165</v>
      </c>
      <c r="ANR66" s="52"/>
      <c r="ANS66" s="17"/>
      <c r="ANT66" s="50"/>
      <c r="ANU66" s="65">
        <f>(ANU55)/ANU61</f>
        <v>0.8651551312649165</v>
      </c>
      <c r="ANV66" s="52"/>
      <c r="ANW66" s="50"/>
      <c r="ANX66" s="65">
        <f>(ANX55)/ANX61</f>
        <v>0.88848920863309355</v>
      </c>
      <c r="ANY66" s="52"/>
      <c r="ANZ66" s="50"/>
      <c r="AOA66" s="65">
        <f>(AOA55)/AOA61</f>
        <v>0.78016726403823178</v>
      </c>
      <c r="AOB66" s="52"/>
      <c r="AOC66" s="50"/>
      <c r="AOD66" s="65">
        <f>(AOD55)/AOD61</f>
        <v>0.85799522673031026</v>
      </c>
      <c r="AOE66" s="52"/>
      <c r="AOF66" s="50"/>
      <c r="AOG66" s="65">
        <f>(AOG55)/AOG61</f>
        <v>0.88928571428571423</v>
      </c>
      <c r="AOH66" s="52"/>
      <c r="AOI66" s="50"/>
      <c r="AOJ66" s="65">
        <f>(AOJ55)/AOJ61</f>
        <v>0.89075630252100846</v>
      </c>
      <c r="AOK66" s="52"/>
      <c r="AOL66" s="50"/>
      <c r="AOM66" s="65">
        <f>(AOM55)/AOM61</f>
        <v>0.89492753623188404</v>
      </c>
      <c r="AON66" s="52"/>
      <c r="AOO66" s="50"/>
      <c r="AOP66" s="65">
        <f>(AOP55)/AOP61</f>
        <v>0.78864734299516903</v>
      </c>
      <c r="AOQ66" s="52"/>
      <c r="AOR66" s="50"/>
      <c r="AOS66" s="65">
        <f>(AOS55)/AOS61</f>
        <v>0.87185628742514965</v>
      </c>
      <c r="AOT66" s="52"/>
      <c r="AOU66" s="17"/>
      <c r="AOV66" s="50"/>
      <c r="AOW66" s="65">
        <f>(AOW55)/AOW61</f>
        <v>0.87380952380952381</v>
      </c>
      <c r="AOX66" s="52"/>
      <c r="AOY66" s="50"/>
      <c r="AOZ66" s="65">
        <f>(AOZ55)/AOZ61</f>
        <v>0.89684466019417475</v>
      </c>
      <c r="APA66" s="52"/>
      <c r="APB66" s="50"/>
      <c r="APC66" s="65">
        <f>(APC55)/APC61</f>
        <v>0.88121212121212122</v>
      </c>
      <c r="APD66" s="52"/>
      <c r="APE66" s="50"/>
      <c r="APF66" s="65">
        <f>(APF55)/APF61</f>
        <v>0.89264173703256933</v>
      </c>
      <c r="APG66" s="52"/>
      <c r="APH66" s="50"/>
      <c r="API66" s="65">
        <f>(API55)/API61</f>
        <v>0.89793438639125156</v>
      </c>
      <c r="APJ66" s="52"/>
      <c r="APK66" s="50"/>
      <c r="APL66" s="65">
        <f>(APL55)/APL61</f>
        <v>0.8970588235294118</v>
      </c>
      <c r="APM66" s="52"/>
      <c r="APN66" s="50"/>
      <c r="APO66" s="65">
        <f>(APO55)/APO61</f>
        <v>0.80975609756097566</v>
      </c>
      <c r="APP66" s="52"/>
      <c r="APQ66" s="148"/>
      <c r="APR66" s="148"/>
      <c r="APS66" s="148"/>
      <c r="APT66" s="148"/>
      <c r="APU66" s="50"/>
      <c r="APV66" s="65">
        <f>(APV55)/APV61</f>
        <v>0.77037037037037037</v>
      </c>
      <c r="APW66" s="52"/>
      <c r="APX66" s="50"/>
      <c r="APY66" s="65">
        <f>(APY55)/APY61</f>
        <v>0.71911421911421913</v>
      </c>
      <c r="APZ66" s="52"/>
      <c r="AQA66" s="17"/>
      <c r="AQB66" s="50"/>
      <c r="AQC66" s="65">
        <f>(AQC55)/AQC61</f>
        <v>0.63766388557806908</v>
      </c>
      <c r="AQD66" s="52"/>
      <c r="AQE66" s="50"/>
      <c r="AQF66" s="65">
        <f>(AQF55)/AQF61</f>
        <v>0.67722289890377585</v>
      </c>
      <c r="AQG66" s="52"/>
      <c r="AQH66" s="50"/>
      <c r="AQI66" s="65">
        <f>(AQI55)/AQI61</f>
        <v>0.68834355828220861</v>
      </c>
      <c r="AQJ66" s="52"/>
      <c r="AQK66" s="50"/>
      <c r="AQL66" s="65">
        <f>(AQL55)/AQL61</f>
        <v>0.71623296158612149</v>
      </c>
      <c r="AQM66" s="52"/>
      <c r="AQN66" s="50"/>
      <c r="AQO66" s="65">
        <f>(AQO55)/AQO61</f>
        <v>0.73759791122715401</v>
      </c>
      <c r="AQP66" s="52"/>
      <c r="AQQ66" s="50"/>
      <c r="AQR66" s="65">
        <f>(AQR55)/AQR61</f>
        <v>0.7211155378486056</v>
      </c>
      <c r="AQS66" s="52"/>
      <c r="AQT66" s="17"/>
      <c r="AQU66" s="50"/>
      <c r="AQV66" s="65">
        <f>(AQV55)/AQV61</f>
        <v>0.73684210526315785</v>
      </c>
      <c r="AQW66" s="52"/>
      <c r="AQX66" s="50"/>
      <c r="AQY66" s="65">
        <f>(AQY55)/AQY61</f>
        <v>0.76702997275204354</v>
      </c>
      <c r="AQZ66" s="52"/>
      <c r="ARA66" s="50"/>
      <c r="ARB66" s="65">
        <f>(ARB55)/ARB61</f>
        <v>0.7674094707520891</v>
      </c>
      <c r="ARC66" s="52"/>
      <c r="ARD66" s="50"/>
      <c r="ARE66" s="65">
        <f>(ARE55)/ARE61</f>
        <v>0.8083916083916084</v>
      </c>
      <c r="ARF66" s="52"/>
      <c r="ARG66" s="50"/>
      <c r="ARH66" s="65">
        <f>(ARH55)/ARH61</f>
        <v>0.7893258426966292</v>
      </c>
      <c r="ARI66" s="52"/>
      <c r="ARJ66" s="50"/>
      <c r="ARK66" s="65">
        <f>(ARK55)/ARK61</f>
        <v>0.75285714285714289</v>
      </c>
      <c r="ARL66" s="52"/>
      <c r="ARM66" s="17"/>
      <c r="ARN66" s="50"/>
      <c r="ARO66" s="65">
        <f>(ARO55)/ARO61</f>
        <v>0.77342657342657339</v>
      </c>
      <c r="ARP66" s="52"/>
      <c r="ARQ66" s="50"/>
      <c r="ARR66" s="65">
        <f>(ARR55)/ARR61</f>
        <v>0.77414772727272729</v>
      </c>
      <c r="ARS66" s="52"/>
      <c r="ART66" s="50"/>
      <c r="ARU66" s="65">
        <f>(ARU55)/ARU61</f>
        <v>0.77259475218658891</v>
      </c>
      <c r="ARV66" s="52"/>
      <c r="ARW66" s="50"/>
      <c r="ARX66" s="65">
        <f>(ARX55)/ARX61</f>
        <v>0.83013293943870015</v>
      </c>
      <c r="ARY66" s="52"/>
      <c r="ARZ66" s="50"/>
      <c r="ASA66" s="65">
        <f>(ASA55)/ASA61</f>
        <v>0.83700440528634357</v>
      </c>
      <c r="ASB66" s="52"/>
      <c r="ASC66" s="50"/>
      <c r="ASD66" s="65">
        <f>(ASD55)/ASD61</f>
        <v>0.82994186046511631</v>
      </c>
      <c r="ASE66" s="52"/>
      <c r="ASF66" s="17"/>
      <c r="ASG66" s="50"/>
      <c r="ASH66" s="65">
        <f>(ASH55)/ASH61</f>
        <v>0.79854014598540146</v>
      </c>
      <c r="ASI66" s="52"/>
      <c r="ASJ66" s="50"/>
      <c r="ASK66" s="65">
        <f>(ASK55)/ASK61</f>
        <v>0.78165938864628826</v>
      </c>
      <c r="ASL66" s="52"/>
      <c r="ASM66" s="50"/>
      <c r="ASN66" s="65">
        <f>(ASN55)/ASN61</f>
        <v>0.80377906976744184</v>
      </c>
      <c r="ASO66" s="52"/>
      <c r="ASP66" s="50"/>
      <c r="ASQ66" s="65">
        <f>(ASQ55)/ASQ61</f>
        <v>0.77536231884057971</v>
      </c>
      <c r="ASR66" s="52"/>
      <c r="ASS66" s="50"/>
      <c r="AST66" s="65">
        <f>(AST55)/AST61</f>
        <v>0.78662873399715505</v>
      </c>
      <c r="ASU66" s="52"/>
      <c r="ASV66" s="50"/>
      <c r="ASW66" s="65">
        <f>(ASW55)/ASW61</f>
        <v>0.77542372881355937</v>
      </c>
      <c r="ASX66" s="52"/>
      <c r="ASY66" s="17"/>
      <c r="ASZ66" s="50"/>
      <c r="ATA66" s="65">
        <f>(ATA55)/ATA61</f>
        <v>0.7567567567567568</v>
      </c>
      <c r="ATB66" s="52"/>
      <c r="ATC66" s="50"/>
      <c r="ATD66" s="65">
        <f>(ATD55)/ATD61</f>
        <v>0.74465049928673321</v>
      </c>
      <c r="ATE66" s="52"/>
      <c r="ATF66" s="50"/>
      <c r="ATG66" s="65">
        <f>(ATG55)/ATG61</f>
        <v>0.71489971346704873</v>
      </c>
      <c r="ATH66" s="52"/>
      <c r="ATI66" s="50"/>
      <c r="ATJ66" s="65">
        <f>(ATJ55)/ATJ61</f>
        <v>0.73768115942028989</v>
      </c>
      <c r="ATK66" s="52"/>
      <c r="ATL66" s="50"/>
      <c r="ATM66" s="65">
        <f>(ATM55)/ATM61</f>
        <v>0.74310595065312046</v>
      </c>
      <c r="ATN66" s="52"/>
      <c r="ATO66" s="50"/>
      <c r="ATP66" s="65">
        <f>(ATP55)/ATP61</f>
        <v>0.73195876288659789</v>
      </c>
      <c r="ATQ66" s="52"/>
      <c r="ATR66" s="17"/>
      <c r="ATS66" s="50"/>
      <c r="ATT66" s="65">
        <f>(ATT55)/ATT61</f>
        <v>0.73284671532846712</v>
      </c>
      <c r="ATU66" s="52"/>
      <c r="ATV66" s="50"/>
      <c r="ATW66" s="65">
        <f>(ATW55)/ATW61</f>
        <v>0.72727272727272729</v>
      </c>
      <c r="ATX66" s="52"/>
      <c r="ATY66" s="50"/>
      <c r="ATZ66" s="65">
        <f>(ATZ55)/ATZ61</f>
        <v>0.73355263157894735</v>
      </c>
      <c r="AUA66" s="52"/>
      <c r="AUB66" s="50"/>
      <c r="AUC66" s="65">
        <f>(AUC55)/AUC61</f>
        <v>0.74177631578947367</v>
      </c>
      <c r="AUD66" s="52"/>
      <c r="AUE66" s="50"/>
      <c r="AUF66" s="65">
        <f>(AUF55)/AUF61</f>
        <v>0.76126878130217024</v>
      </c>
      <c r="AUG66" s="52"/>
      <c r="AUH66" s="50"/>
      <c r="AUI66" s="65">
        <f>(AUI55)/AUI61</f>
        <v>0.78098471986417661</v>
      </c>
      <c r="AUJ66" s="52"/>
      <c r="AUK66" s="17"/>
      <c r="AUL66" s="50"/>
      <c r="AUM66" s="65">
        <f>(AUM55)/AUM61</f>
        <v>0.74957698815566831</v>
      </c>
      <c r="AUN66" s="52"/>
      <c r="AUO66" s="50"/>
      <c r="AUP66" s="65">
        <f>(AUP55)/AUP61</f>
        <v>0.77015437392795882</v>
      </c>
      <c r="AUQ66" s="52"/>
      <c r="AUR66" s="50"/>
      <c r="AUS66" s="65">
        <f>(AUS55)/AUS61</f>
        <v>0.78793103448275859</v>
      </c>
      <c r="AUT66" s="52"/>
      <c r="AUU66" s="50"/>
      <c r="AUV66" s="65">
        <f>(AUV55)/AUV61</f>
        <v>0.79370629370629375</v>
      </c>
      <c r="AUW66" s="52"/>
      <c r="AUX66" s="50"/>
      <c r="AUY66" s="65">
        <f>(AUY55)/AUY61</f>
        <v>0.80960854092526691</v>
      </c>
      <c r="AUZ66" s="52"/>
      <c r="AVA66" s="50"/>
      <c r="AVB66" s="65">
        <f>(AVB55)/AVB61</f>
        <v>0.80461811722912968</v>
      </c>
      <c r="AVC66" s="52"/>
      <c r="AVD66" s="17"/>
      <c r="AVE66" s="50"/>
      <c r="AVF66" s="65">
        <f>(AVF55)/AVF61</f>
        <v>0.81882770870337473</v>
      </c>
      <c r="AVG66" s="52"/>
      <c r="AVH66" s="50"/>
      <c r="AVI66" s="65">
        <f>(AVI55)/AVI61</f>
        <v>0.8312611012433393</v>
      </c>
      <c r="AVJ66" s="52"/>
      <c r="AVK66" s="50"/>
      <c r="AVL66" s="65">
        <f>(AVL55)/AVL61</f>
        <v>0.84491978609625673</v>
      </c>
      <c r="AVM66" s="52"/>
      <c r="AVN66" s="50"/>
      <c r="AVO66" s="65">
        <f>(AVO55)/AVO61</f>
        <v>0.84955752212389379</v>
      </c>
      <c r="AVP66" s="52"/>
      <c r="AVQ66" s="50"/>
      <c r="AVR66" s="65">
        <f>(AVR55)/AVR61</f>
        <v>0.85989492119089317</v>
      </c>
      <c r="AVS66" s="52"/>
      <c r="AVT66" s="50"/>
      <c r="AVU66" s="65">
        <f>(AVU55)/AVU61</f>
        <v>0.86434782608695648</v>
      </c>
      <c r="AVV66" s="52"/>
      <c r="AVW66" s="17"/>
      <c r="AVX66" s="50"/>
      <c r="AVY66" s="65">
        <f>(AVY55)/AVY61</f>
        <v>0.87521663778162917</v>
      </c>
      <c r="AVZ66" s="52"/>
      <c r="AWA66" s="50"/>
      <c r="AWB66" s="65">
        <f>(AWB55)/AWB61</f>
        <v>0.88235294117647056</v>
      </c>
      <c r="AWC66" s="52"/>
      <c r="AWD66" s="50"/>
      <c r="AWE66" s="65">
        <f>(AWE55)/AWE61</f>
        <v>0.87716262975778547</v>
      </c>
      <c r="AWF66" s="52"/>
      <c r="AWG66" s="50"/>
      <c r="AWH66" s="65">
        <f>(AWH55)/AWH61</f>
        <v>0.86873920552677031</v>
      </c>
      <c r="AWI66" s="52"/>
      <c r="AWJ66" s="7"/>
      <c r="AWK66" s="7"/>
      <c r="AWL66" s="17"/>
      <c r="AWM66" s="7"/>
      <c r="AWN66" s="7"/>
      <c r="AWO66" s="7"/>
      <c r="AWP66" s="7"/>
      <c r="AWQ66" s="7"/>
      <c r="AWR66" s="7"/>
      <c r="AWS66" s="17"/>
      <c r="AWT66" s="7"/>
      <c r="AWU66" s="7"/>
      <c r="AWV66" s="7"/>
      <c r="AWW66" s="7"/>
      <c r="AWX66" s="7"/>
      <c r="AWY66" s="7"/>
      <c r="AWZ66" s="17"/>
      <c r="AXA66" s="7"/>
      <c r="AXB66" s="7"/>
      <c r="AXC66" s="7"/>
      <c r="AXD66" s="7"/>
      <c r="AXE66" s="7"/>
      <c r="AXF66" s="7"/>
      <c r="AXG66" s="17"/>
      <c r="AXH66" s="7"/>
      <c r="AXI66" s="7"/>
      <c r="AXJ66" s="7"/>
      <c r="AXK66" s="7"/>
      <c r="AXL66" s="7"/>
      <c r="AXM66" s="7"/>
      <c r="AXN66" s="17"/>
      <c r="AXO66" s="7"/>
      <c r="AXP66" s="7"/>
      <c r="AXQ66" s="7"/>
      <c r="AXR66" s="7"/>
      <c r="AXS66" s="7"/>
      <c r="AXT66" s="7"/>
      <c r="AXU66" s="17"/>
      <c r="AXV66" s="7"/>
      <c r="AXW66" s="7"/>
      <c r="AXX66" s="7"/>
      <c r="AXY66" s="7"/>
      <c r="AXZ66" s="7"/>
      <c r="AYA66" s="7"/>
      <c r="AYB66" s="17"/>
      <c r="AYC66" s="7"/>
      <c r="AYD66" s="7"/>
      <c r="AYE66" s="7"/>
      <c r="AYF66" s="7"/>
      <c r="AYG66" s="7"/>
      <c r="AYH66" s="7"/>
      <c r="AYI66" s="17"/>
      <c r="AYJ66" s="7"/>
      <c r="AYK66" s="7"/>
      <c r="AYL66" s="7"/>
      <c r="AYM66" s="7"/>
      <c r="AYN66" s="7"/>
      <c r="AYO66" s="7"/>
      <c r="AYP66" s="17"/>
      <c r="AYQ66" s="7"/>
      <c r="AYR66" s="7"/>
      <c r="AYS66" s="7"/>
      <c r="AYT66" s="7"/>
      <c r="AYU66" s="7"/>
      <c r="AYV66" s="7"/>
      <c r="AYW66" s="17"/>
      <c r="AYX66" s="7"/>
      <c r="AYY66" s="7"/>
      <c r="AYZ66" s="7"/>
      <c r="AZA66" s="7"/>
      <c r="AZB66" s="7"/>
      <c r="AZC66" s="7"/>
      <c r="AZD66" s="17"/>
      <c r="AZE66" s="7"/>
      <c r="AZF66" s="7"/>
      <c r="AZG66" s="7"/>
      <c r="AZH66" s="7"/>
      <c r="AZI66" s="7"/>
      <c r="AZJ66" s="7"/>
      <c r="AZK66" s="17"/>
      <c r="AZL66" s="7"/>
      <c r="AZM66" s="7"/>
      <c r="AZN66" s="7"/>
      <c r="AZO66" s="7"/>
      <c r="AZP66" s="7"/>
      <c r="AZQ66" s="7"/>
      <c r="AZR66" s="17"/>
      <c r="AZS66" s="7"/>
      <c r="AZT66" s="7"/>
      <c r="AZU66" s="7"/>
      <c r="AZV66" s="7"/>
      <c r="AZW66" s="7"/>
      <c r="AZX66" s="7"/>
      <c r="AZY66" s="17"/>
      <c r="AZZ66" s="7"/>
      <c r="BAA66" s="7"/>
      <c r="BAB66" s="7"/>
      <c r="BAC66" s="7"/>
      <c r="BAD66" s="7"/>
      <c r="BAE66" s="7"/>
      <c r="BAF66" s="17"/>
      <c r="BAG66" s="7"/>
      <c r="BAH66" s="7"/>
      <c r="BAI66" s="7"/>
      <c r="BAJ66" s="7"/>
      <c r="BAK66" s="7"/>
      <c r="BAL66" s="7"/>
      <c r="BAM66" s="17"/>
      <c r="BAN66" s="7"/>
      <c r="BAO66" s="7"/>
      <c r="BAP66" s="7"/>
      <c r="BAQ66" s="7"/>
      <c r="BAR66" s="7"/>
      <c r="BAS66" s="7"/>
      <c r="BAT66" s="17"/>
    </row>
    <row r="67" spans="1:1398">
      <c r="A67" t="s">
        <v>911</v>
      </c>
      <c r="B67" t="s">
        <v>913</v>
      </c>
      <c r="D67" s="10" t="s">
        <v>12</v>
      </c>
      <c r="E67" s="52"/>
      <c r="F67" s="50"/>
      <c r="G67" s="65">
        <v>0.81874999999999998</v>
      </c>
      <c r="H67" s="52"/>
      <c r="I67" s="17"/>
      <c r="J67" s="50"/>
      <c r="K67" s="65">
        <f>(K56)/K62</f>
        <v>0.83750000000000002</v>
      </c>
      <c r="L67" s="52"/>
      <c r="M67" s="50"/>
      <c r="N67" s="65">
        <f>(N56)/N62</f>
        <v>0.86503067484662577</v>
      </c>
      <c r="O67" s="52"/>
      <c r="P67" s="50"/>
      <c r="Q67" s="65">
        <f>(Q56)/Q62</f>
        <v>0.90740740740740744</v>
      </c>
      <c r="R67" s="52"/>
      <c r="S67" s="50"/>
      <c r="T67" s="65">
        <f>(T56)/T62</f>
        <v>0.84482758620689657</v>
      </c>
      <c r="U67" s="52"/>
      <c r="V67" s="50"/>
      <c r="W67" s="65">
        <f>(W56)/W62</f>
        <v>0.8342857142857143</v>
      </c>
      <c r="X67" s="52"/>
      <c r="Y67" s="50"/>
      <c r="Z67" s="65">
        <f>(Z56)/Z62</f>
        <v>0.7921348314606742</v>
      </c>
      <c r="AA67" s="52"/>
      <c r="AB67" s="17"/>
      <c r="AC67" s="50"/>
      <c r="AD67" s="65">
        <f>(AD56)/AD62</f>
        <v>0.78787878787878785</v>
      </c>
      <c r="AE67" s="52"/>
      <c r="AF67" s="50"/>
      <c r="AG67" s="65">
        <f>(AG56)/AG62</f>
        <v>0.79629629629629628</v>
      </c>
      <c r="AH67" s="52"/>
      <c r="AI67" s="50"/>
      <c r="AJ67" s="65">
        <f>(AJ56)/AJ62</f>
        <v>0.78823529411764703</v>
      </c>
      <c r="AK67" s="52"/>
      <c r="AL67" s="50"/>
      <c r="AM67" s="65">
        <f>(AM56)/AM62</f>
        <v>0.79268292682926833</v>
      </c>
      <c r="AN67" s="52"/>
      <c r="AO67" s="50"/>
      <c r="AP67" s="65">
        <f>(AP56)/AP62</f>
        <v>0.82608695652173914</v>
      </c>
      <c r="AQ67" s="52"/>
      <c r="AR67" s="50"/>
      <c r="AS67" s="65">
        <f>(AS56)/AS62</f>
        <v>0.83030303030303032</v>
      </c>
      <c r="AT67" s="52"/>
      <c r="AU67" s="17"/>
      <c r="AV67" s="50"/>
      <c r="AW67" s="65">
        <f>(AW56)/AW62</f>
        <v>0.8294117647058824</v>
      </c>
      <c r="AX67" s="52"/>
      <c r="AY67" s="50"/>
      <c r="AZ67" s="65">
        <f>(AZ56)/AZ62</f>
        <v>0.83888888888888891</v>
      </c>
      <c r="BA67" s="52"/>
      <c r="BB67" s="50"/>
      <c r="BC67" s="65">
        <f>(BC56)/BC62</f>
        <v>0.83720930232558144</v>
      </c>
      <c r="BD67" s="52"/>
      <c r="BE67" s="50"/>
      <c r="BF67" s="65">
        <f>(BF56)/BF62</f>
        <v>0.87195121951219512</v>
      </c>
      <c r="BG67" s="52"/>
      <c r="BH67" s="50"/>
      <c r="BI67" s="65">
        <f>(BI56)/BI62</f>
        <v>0.89714285714285713</v>
      </c>
      <c r="BJ67" s="52"/>
      <c r="BK67" s="50"/>
      <c r="BL67" s="65">
        <f>(BL56)/BL62</f>
        <v>0.89595375722543358</v>
      </c>
      <c r="BM67" s="52"/>
      <c r="BN67" s="17"/>
      <c r="BO67" s="50"/>
      <c r="BP67" s="65">
        <f>(BP56)/BP62</f>
        <v>0.89142857142857146</v>
      </c>
      <c r="BQ67" s="52"/>
      <c r="BR67" s="50"/>
      <c r="BS67" s="65">
        <f>(BS56)/BS62</f>
        <v>0.87861271676300579</v>
      </c>
      <c r="BT67" s="52"/>
      <c r="BU67" s="50"/>
      <c r="BV67" s="65">
        <f>(BV56)/BV62</f>
        <v>0.86705202312138729</v>
      </c>
      <c r="BW67" s="52"/>
      <c r="BX67" s="50"/>
      <c r="BY67" s="65">
        <f>(BY56)/BY62</f>
        <v>0.88690476190476186</v>
      </c>
      <c r="BZ67" s="52"/>
      <c r="CA67" s="50"/>
      <c r="CB67" s="65">
        <f>(CB56)/CB62</f>
        <v>0.8834355828220859</v>
      </c>
      <c r="CC67" s="52"/>
      <c r="CD67" s="50"/>
      <c r="CE67" s="65">
        <f>(CE56)/CE62</f>
        <v>0.8867924528301887</v>
      </c>
      <c r="CF67" s="52"/>
      <c r="CG67" s="17"/>
      <c r="CH67" s="17"/>
      <c r="CI67" s="50"/>
      <c r="CJ67" s="65">
        <f>(CJ56)/CJ62</f>
        <v>0.82692307692307687</v>
      </c>
      <c r="CK67" s="52"/>
      <c r="CL67" s="17"/>
      <c r="CM67" s="50"/>
      <c r="CN67" s="65">
        <f>(CN56)/CN62</f>
        <v>0.85624999999999996</v>
      </c>
      <c r="CO67" s="52"/>
      <c r="CP67" s="50"/>
      <c r="CQ67" s="65">
        <f>(CQ56)/CQ62</f>
        <v>0.86335403726708071</v>
      </c>
      <c r="CR67" s="52"/>
      <c r="CS67" s="50"/>
      <c r="CT67" s="65">
        <f>(CT56)/CT62</f>
        <v>0.82608695652173914</v>
      </c>
      <c r="CU67" s="52"/>
      <c r="CV67" s="17"/>
      <c r="CW67" s="50"/>
      <c r="CX67" s="65">
        <f>(CX56)/CX62</f>
        <v>0.87037037037037035</v>
      </c>
      <c r="CY67" s="52"/>
      <c r="CZ67" s="50"/>
      <c r="DA67" s="65">
        <f>(DA56)/DA62</f>
        <v>0.88023952095808389</v>
      </c>
      <c r="DB67" s="52"/>
      <c r="DC67" s="50"/>
      <c r="DD67" s="65">
        <f>(DD56)/DD62</f>
        <v>0.87272727272727268</v>
      </c>
      <c r="DE67" s="52"/>
      <c r="DF67" s="50"/>
      <c r="DG67" s="65">
        <f>(DG56)/DG62</f>
        <v>0.83435582822085885</v>
      </c>
      <c r="DH67" s="52"/>
      <c r="DI67" s="50"/>
      <c r="DJ67" s="65">
        <f>(DJ56)/DJ62</f>
        <v>0.8404907975460123</v>
      </c>
      <c r="DK67" s="52"/>
      <c r="DL67" s="17"/>
      <c r="DM67" s="17"/>
      <c r="DN67" s="50"/>
      <c r="DO67" s="65">
        <f>(DO56)/DO62</f>
        <v>0.82098765432098764</v>
      </c>
      <c r="DP67" s="52"/>
      <c r="DQ67" s="50"/>
      <c r="DR67" s="65">
        <f>(DR56)/DR62</f>
        <v>0.87804878048780488</v>
      </c>
      <c r="DS67" s="52"/>
      <c r="DT67" s="50"/>
      <c r="DU67" s="65">
        <f>(DU56)/DU62</f>
        <v>0.88888888888888884</v>
      </c>
      <c r="DV67" s="52"/>
      <c r="DW67" s="50"/>
      <c r="DX67" s="65">
        <f>(DX56)/DX62</f>
        <v>0.89506172839506171</v>
      </c>
      <c r="DY67" s="52"/>
      <c r="DZ67" s="50"/>
      <c r="EA67" s="65">
        <f>(EA56)/EA62</f>
        <v>0.91975308641975306</v>
      </c>
      <c r="EB67" s="52"/>
      <c r="EC67" s="50"/>
      <c r="ED67" s="65">
        <f>(ED56)/ED62</f>
        <v>0.92638036809815949</v>
      </c>
      <c r="EE67" s="52"/>
      <c r="EF67" s="17"/>
      <c r="EG67" s="50"/>
      <c r="EH67" s="65">
        <f>(EH56)/EH62</f>
        <v>0.89240506329113922</v>
      </c>
      <c r="EI67" s="52"/>
      <c r="EJ67" s="50"/>
      <c r="EK67" s="65">
        <f>(EK56)/EK62</f>
        <v>0.8834355828220859</v>
      </c>
      <c r="EL67" s="52"/>
      <c r="EM67" s="50"/>
      <c r="EN67" s="65">
        <f>(EN56)/EN62</f>
        <v>0.88414634146341464</v>
      </c>
      <c r="EO67" s="52"/>
      <c r="EP67" s="50"/>
      <c r="EQ67" s="65">
        <f>(EQ56)/EQ62</f>
        <v>0.89696969696969697</v>
      </c>
      <c r="ER67" s="52"/>
      <c r="ES67" s="50"/>
      <c r="ET67" s="65">
        <f>(ET56)/ET62</f>
        <v>0.8545454545454545</v>
      </c>
      <c r="EU67" s="52"/>
      <c r="EV67" s="50"/>
      <c r="EW67" s="65">
        <f>(EW56)/EW62</f>
        <v>0.81212121212121213</v>
      </c>
      <c r="EX67" s="52"/>
      <c r="EY67" s="50"/>
      <c r="EZ67" s="65">
        <f>(EZ56)/EZ62</f>
        <v>0.74698795180722888</v>
      </c>
      <c r="FA67" s="52"/>
      <c r="FB67" s="50"/>
      <c r="FC67" s="65">
        <f>(FC56)/FC62</f>
        <v>0.79503105590062106</v>
      </c>
      <c r="FD67" s="52"/>
      <c r="FE67" s="50"/>
      <c r="FF67" s="65">
        <f>(FF56)/FF62</f>
        <v>0.78181818181818186</v>
      </c>
      <c r="FG67" s="52"/>
      <c r="FH67" s="50"/>
      <c r="FI67" s="65">
        <f>(FI56)/FI62</f>
        <v>0.75657894736842102</v>
      </c>
      <c r="FJ67" s="52"/>
      <c r="FK67" s="17"/>
      <c r="FL67" s="17"/>
      <c r="FM67" s="17"/>
      <c r="FN67" s="17"/>
      <c r="FO67" s="50"/>
      <c r="FP67" s="65">
        <f>(FP56)/FP62</f>
        <v>0.67567567567567566</v>
      </c>
      <c r="FQ67" s="52"/>
      <c r="FR67" s="50"/>
      <c r="FS67" s="65">
        <f>(FS56)/FS62</f>
        <v>0.65441176470588236</v>
      </c>
      <c r="FT67" s="52"/>
      <c r="FU67" s="50"/>
      <c r="FV67" s="65"/>
      <c r="FW67" s="52"/>
      <c r="FX67" s="17"/>
      <c r="FY67" s="50"/>
      <c r="FZ67" s="65"/>
      <c r="GA67" s="52"/>
      <c r="GB67" s="50"/>
      <c r="GC67" s="65"/>
      <c r="GD67" s="52"/>
      <c r="GE67" s="17"/>
      <c r="GF67" s="50"/>
      <c r="GG67" s="65"/>
      <c r="GH67" s="52"/>
      <c r="GI67" s="50"/>
      <c r="GJ67" s="65"/>
      <c r="GK67" s="52"/>
      <c r="GL67" s="50"/>
      <c r="GM67" s="65"/>
      <c r="GN67" s="52"/>
      <c r="GO67" s="50"/>
      <c r="GP67" s="65"/>
      <c r="GQ67" s="52"/>
      <c r="GR67" s="50"/>
      <c r="GS67" s="65"/>
      <c r="GT67" s="52"/>
      <c r="GU67" s="50"/>
      <c r="GV67" s="65"/>
      <c r="GW67" s="52"/>
      <c r="GX67" s="17"/>
      <c r="GY67" s="50"/>
      <c r="GZ67" s="65"/>
      <c r="HA67" s="52"/>
      <c r="HB67" s="50"/>
      <c r="HC67" s="65"/>
      <c r="HD67" s="52"/>
      <c r="HE67" s="50"/>
      <c r="HF67" s="65"/>
      <c r="HG67" s="52"/>
      <c r="HH67" s="50"/>
      <c r="HI67" s="65"/>
      <c r="HJ67" s="52"/>
      <c r="HK67" s="50"/>
      <c r="HL67" s="65"/>
      <c r="HM67" s="52"/>
      <c r="HN67" s="50"/>
      <c r="HO67" s="65"/>
      <c r="HP67" s="52"/>
      <c r="HQ67" s="17"/>
      <c r="HR67" s="50"/>
      <c r="HS67" s="65"/>
      <c r="HT67" s="52"/>
      <c r="HU67" s="50"/>
      <c r="HV67" s="65"/>
      <c r="HW67" s="52"/>
      <c r="HX67" s="50"/>
      <c r="HY67" s="65"/>
      <c r="HZ67" s="52"/>
      <c r="IA67" s="50"/>
      <c r="IB67" s="65"/>
      <c r="IC67" s="52"/>
      <c r="ID67" s="50"/>
      <c r="IE67" s="65">
        <f>(IE56)/IE62</f>
        <v>0.97297297297297303</v>
      </c>
      <c r="IF67" s="52"/>
      <c r="IG67" s="50"/>
      <c r="IH67" s="65">
        <f>(IH56)/IH62</f>
        <v>0.9</v>
      </c>
      <c r="II67" s="52"/>
      <c r="IJ67" s="17"/>
      <c r="IK67" s="50"/>
      <c r="IL67" s="65">
        <f>(IL56)/IL62</f>
        <v>0.90243902439024393</v>
      </c>
      <c r="IM67" s="52"/>
      <c r="IN67" s="50"/>
      <c r="IO67" s="65">
        <f>(IO56)/IO62</f>
        <v>0.9</v>
      </c>
      <c r="IP67" s="52"/>
      <c r="IQ67" s="50"/>
      <c r="IR67" s="65">
        <f>(IR56)/IR62</f>
        <v>0.93023255813953487</v>
      </c>
      <c r="IS67" s="52"/>
      <c r="IT67" s="50"/>
      <c r="IU67" s="65">
        <f>(IU56)/IU62</f>
        <v>0.93478260869565222</v>
      </c>
      <c r="IV67" s="52"/>
      <c r="IW67" s="50"/>
      <c r="IX67" s="65">
        <f>(IX56)/IX62</f>
        <v>0.95744680851063835</v>
      </c>
      <c r="IY67" s="52"/>
      <c r="IZ67" s="50"/>
      <c r="JA67" s="65">
        <f>(JA56)/JA62</f>
        <v>0.87755102040816324</v>
      </c>
      <c r="JB67" s="52"/>
      <c r="JC67" s="17"/>
      <c r="JD67" s="50"/>
      <c r="JE67" s="65">
        <f>(JE56)/JE62</f>
        <v>0.96226415094339623</v>
      </c>
      <c r="JF67" s="52"/>
      <c r="JG67" s="50"/>
      <c r="JH67" s="65">
        <f>(JH56)/JH62</f>
        <v>0.84210526315789469</v>
      </c>
      <c r="JI67" s="52"/>
      <c r="JJ67" s="50"/>
      <c r="JK67" s="65">
        <f>(JK56)/JK62</f>
        <v>0.86885245901639341</v>
      </c>
      <c r="JL67" s="52"/>
      <c r="JM67" s="50"/>
      <c r="JN67" s="65">
        <f>(JN56)/JN62</f>
        <v>0.8571428571428571</v>
      </c>
      <c r="JO67" s="52"/>
      <c r="JP67" s="50"/>
      <c r="JQ67" s="65">
        <f>(JQ56)/JQ62</f>
        <v>0.90909090909090906</v>
      </c>
      <c r="JR67" s="52"/>
      <c r="JS67" s="50"/>
      <c r="JT67" s="65">
        <f>(JT56)/JT62</f>
        <v>0.89393939393939392</v>
      </c>
      <c r="JU67" s="52"/>
      <c r="JV67" s="17"/>
      <c r="JW67" s="50"/>
      <c r="JX67" s="65">
        <f>(JX56)/JX62</f>
        <v>0.90140845070422537</v>
      </c>
      <c r="JY67" s="52"/>
      <c r="JZ67" s="50"/>
      <c r="KA67" s="65">
        <f>(KA56)/KA62</f>
        <v>0.89855072463768115</v>
      </c>
      <c r="KB67" s="52"/>
      <c r="KC67" s="50"/>
      <c r="KD67" s="65">
        <f>(KD56)/KD62</f>
        <v>0.92307692307692313</v>
      </c>
      <c r="KE67" s="52"/>
      <c r="KF67" s="50"/>
      <c r="KG67" s="65">
        <f>(KG56)/KG62</f>
        <v>0.90476190476190477</v>
      </c>
      <c r="KH67" s="52"/>
      <c r="KI67" s="50"/>
      <c r="KJ67" s="65">
        <f>(KJ56)/KJ62</f>
        <v>0.91566265060240959</v>
      </c>
      <c r="KK67" s="52"/>
      <c r="KL67" s="50"/>
      <c r="KM67" s="65">
        <f>(KM56)/KM62</f>
        <v>0.89156626506024095</v>
      </c>
      <c r="KN67" s="52"/>
      <c r="KO67" s="17"/>
      <c r="KP67" s="50"/>
      <c r="KQ67" s="65">
        <f>(KQ56)/KQ62</f>
        <v>0.8902439024390244</v>
      </c>
      <c r="KR67" s="52"/>
      <c r="KS67" s="50"/>
      <c r="KT67" s="65">
        <f>(KT56)/KT62</f>
        <v>0.90243902439024393</v>
      </c>
      <c r="KU67" s="52"/>
      <c r="KV67" s="50"/>
      <c r="KW67" s="65">
        <f>(KW56)/KW62</f>
        <v>0.91954022988505746</v>
      </c>
      <c r="KX67" s="52"/>
      <c r="KY67" s="50"/>
      <c r="KZ67" s="65">
        <f>(KZ56)/KZ62</f>
        <v>0.8764044943820225</v>
      </c>
      <c r="LA67" s="52"/>
      <c r="LB67" s="50"/>
      <c r="LC67" s="65">
        <f>(LC56)/LC62</f>
        <v>0.82608695652173914</v>
      </c>
      <c r="LD67" s="52"/>
      <c r="LE67" s="50"/>
      <c r="LF67" s="65">
        <f>(LF56)/LF62</f>
        <v>0.8666666666666667</v>
      </c>
      <c r="LG67" s="52"/>
      <c r="LH67" s="50"/>
      <c r="LI67" s="65">
        <f>(LI56)/LI62</f>
        <v>0.88888888888888884</v>
      </c>
      <c r="LJ67" s="52"/>
      <c r="LK67" s="50"/>
      <c r="LL67" s="65">
        <f>(LL56)/LL62</f>
        <v>0.8571428571428571</v>
      </c>
      <c r="LM67" s="52"/>
      <c r="LN67" s="17"/>
      <c r="LO67" s="17"/>
      <c r="LP67" s="17"/>
      <c r="LQ67" s="17"/>
      <c r="LR67" s="17"/>
      <c r="LS67" s="17"/>
      <c r="LT67" s="50"/>
      <c r="LU67" s="65">
        <f>(LU56)/LU62</f>
        <v>0.78409090909090906</v>
      </c>
      <c r="LV67" s="52"/>
      <c r="LW67" s="50"/>
      <c r="LX67" s="65">
        <f>(LX56)/LX62</f>
        <v>0.73493975903614461</v>
      </c>
      <c r="LY67" s="52"/>
      <c r="LZ67" s="50"/>
      <c r="MA67" s="65">
        <f>(MA56)/MA62</f>
        <v>0.77333333333333332</v>
      </c>
      <c r="MB67" s="52"/>
      <c r="MC67" s="50"/>
      <c r="MD67" s="65">
        <f>(MD56)/MD62</f>
        <v>0.78205128205128205</v>
      </c>
      <c r="ME67" s="52"/>
      <c r="MF67" s="50"/>
      <c r="MG67" s="65">
        <f>(MG56)/MG62</f>
        <v>0.810126582278481</v>
      </c>
      <c r="MH67" s="52"/>
      <c r="MI67" s="50"/>
      <c r="MJ67" s="65">
        <f>(MJ56)/MJ62</f>
        <v>0.83116883116883122</v>
      </c>
      <c r="MK67" s="52"/>
      <c r="ML67" s="17"/>
      <c r="MM67" s="50"/>
      <c r="MN67" s="65">
        <f>(MN56)/MN62</f>
        <v>0.86075949367088611</v>
      </c>
      <c r="MO67" s="52"/>
      <c r="MP67" s="50"/>
      <c r="MQ67" s="65">
        <f>(MQ56)/MQ62</f>
        <v>0.84146341463414631</v>
      </c>
      <c r="MR67" s="52"/>
      <c r="MS67" s="50"/>
      <c r="MT67" s="65">
        <f>(MT56)/MT62</f>
        <v>0.85365853658536583</v>
      </c>
      <c r="MU67" s="52"/>
      <c r="MV67" s="50"/>
      <c r="MW67" s="65"/>
      <c r="MX67" s="52"/>
      <c r="MY67" s="50"/>
      <c r="MZ67" s="65">
        <f>(MZ56)/MZ62</f>
        <v>0.80952380952380953</v>
      </c>
      <c r="NA67" s="52"/>
      <c r="NB67" s="50"/>
      <c r="NC67" s="65">
        <f>(NC56)/NC62</f>
        <v>0.7857142857142857</v>
      </c>
      <c r="ND67" s="52"/>
      <c r="NE67" s="17"/>
      <c r="NF67" s="50"/>
      <c r="NG67" s="65">
        <f>(NG56)/NG62</f>
        <v>0.85185185185185186</v>
      </c>
      <c r="NH67" s="52"/>
      <c r="NI67" s="50"/>
      <c r="NJ67" s="65">
        <f>(NJ56)/NJ62</f>
        <v>0.85542168674698793</v>
      </c>
      <c r="NK67" s="52"/>
      <c r="NL67" s="50"/>
      <c r="NM67" s="65">
        <f>(NM56)/NM62</f>
        <v>0.91566265060240959</v>
      </c>
      <c r="NN67" s="52"/>
      <c r="NO67" s="50"/>
      <c r="NP67" s="65">
        <f>(NP56)/NP62</f>
        <v>0.93023255813953487</v>
      </c>
      <c r="NQ67" s="52"/>
      <c r="NR67" s="50"/>
      <c r="NS67" s="65">
        <f>(NS56)/NS62</f>
        <v>0.91764705882352937</v>
      </c>
      <c r="NT67" s="52"/>
      <c r="NU67" s="50"/>
      <c r="NV67" s="65">
        <f>(NV56)/NV62</f>
        <v>0.89772727272727271</v>
      </c>
      <c r="NW67" s="52"/>
      <c r="NX67" s="17"/>
      <c r="NY67" s="50"/>
      <c r="NZ67" s="65">
        <f>(NZ56)/NZ62</f>
        <v>0.89772727272727271</v>
      </c>
      <c r="OA67" s="52"/>
      <c r="OB67" s="50"/>
      <c r="OC67" s="65">
        <f>(OC56)/OC62</f>
        <v>0.875</v>
      </c>
      <c r="OD67" s="52"/>
      <c r="OE67" s="50"/>
      <c r="OF67" s="65">
        <f>(OF56)/OF62</f>
        <v>0.90909090909090906</v>
      </c>
      <c r="OG67" s="52"/>
      <c r="OH67" s="50"/>
      <c r="OI67" s="65">
        <f>(OI56)/OI62</f>
        <v>0.86363636363636365</v>
      </c>
      <c r="OJ67" s="52"/>
      <c r="OK67" s="50"/>
      <c r="OL67" s="65">
        <f>(OL56)/OL62</f>
        <v>0.797752808988764</v>
      </c>
      <c r="OM67" s="52"/>
      <c r="ON67" s="50"/>
      <c r="OO67" s="65">
        <f>(OO56)/OO62</f>
        <v>0.80681818181818177</v>
      </c>
      <c r="OP67" s="52"/>
      <c r="OQ67" s="17"/>
      <c r="OR67" s="50"/>
      <c r="OS67" s="65">
        <f>(OS56)/OS62</f>
        <v>0.81481481481481477</v>
      </c>
      <c r="OT67" s="52"/>
      <c r="OU67" s="50"/>
      <c r="OV67" s="65">
        <f>(OV56)/OV62</f>
        <v>0.90123456790123457</v>
      </c>
      <c r="OW67" s="52"/>
      <c r="OX67" s="50"/>
      <c r="OY67" s="65">
        <f>(OY56)/OY62</f>
        <v>0.86585365853658536</v>
      </c>
      <c r="OZ67" s="52"/>
      <c r="PA67" s="50"/>
      <c r="PB67" s="65">
        <f>(PB56)/PB62</f>
        <v>0.82926829268292679</v>
      </c>
      <c r="PC67" s="52"/>
      <c r="PD67" s="50"/>
      <c r="PE67" s="65">
        <f>(PE56)/PE62</f>
        <v>0.88235294117647056</v>
      </c>
      <c r="PF67" s="52"/>
      <c r="PG67" s="50"/>
      <c r="PH67" s="65">
        <f>(PH56)/PH62</f>
        <v>0.85882352941176465</v>
      </c>
      <c r="PI67" s="52"/>
      <c r="PJ67" s="17"/>
      <c r="PK67" s="50"/>
      <c r="PL67" s="65">
        <f>(PL56)/PL62</f>
        <v>0.83544303797468356</v>
      </c>
      <c r="PM67" s="52"/>
      <c r="PN67" s="50"/>
      <c r="PO67" s="65">
        <f>(PO56)/PO62</f>
        <v>0.810126582278481</v>
      </c>
      <c r="PP67" s="52"/>
      <c r="PQ67" s="50"/>
      <c r="PR67" s="65">
        <f>(PR56)/PR62</f>
        <v>0.81481481481481477</v>
      </c>
      <c r="PS67" s="52"/>
      <c r="PT67" s="50"/>
      <c r="PU67" s="65">
        <f>(PU56)/PU62</f>
        <v>0.80246913580246915</v>
      </c>
      <c r="PV67" s="52"/>
      <c r="PW67" s="50"/>
      <c r="PX67" s="65">
        <f>(PX56)/PX62</f>
        <v>0.78749999999999998</v>
      </c>
      <c r="PY67" s="52"/>
      <c r="PZ67" s="50"/>
      <c r="QA67" s="65">
        <f>(QA56)/QA62</f>
        <v>0.77333333333333332</v>
      </c>
      <c r="QB67" s="52"/>
      <c r="QC67" s="17"/>
      <c r="QD67" s="50"/>
      <c r="QE67" s="65">
        <f>(QE56)/QE62</f>
        <v>0.83333333333333337</v>
      </c>
      <c r="QF67" s="52"/>
      <c r="QG67" s="50"/>
      <c r="QH67" s="65">
        <f>(QH56)/QH62</f>
        <v>0.83561643835616439</v>
      </c>
      <c r="QI67" s="52"/>
      <c r="QJ67" s="50"/>
      <c r="QK67" s="65">
        <f>(QK56)/QK62</f>
        <v>0.875</v>
      </c>
      <c r="QL67" s="52"/>
      <c r="QM67" s="50"/>
      <c r="QN67" s="65">
        <f>(QN56)/QN62</f>
        <v>0.80821917808219179</v>
      </c>
      <c r="QO67" s="52"/>
      <c r="QP67" s="50"/>
      <c r="QQ67" s="65">
        <f>(QQ56)/QQ62</f>
        <v>0.7846153846153846</v>
      </c>
      <c r="QR67" s="52"/>
      <c r="QS67" s="50"/>
      <c r="QT67" s="65">
        <f>(QT56)/QT62</f>
        <v>0.80327868852459017</v>
      </c>
      <c r="QU67" s="52"/>
      <c r="QV67" s="17"/>
      <c r="QW67" s="50"/>
      <c r="QX67" s="65">
        <f>(QX56)/QX62</f>
        <v>0.82456140350877194</v>
      </c>
      <c r="QY67" s="52"/>
      <c r="QZ67" s="50"/>
      <c r="RA67" s="65">
        <f>(RA56)/RA62</f>
        <v>0.859375</v>
      </c>
      <c r="RB67" s="52"/>
      <c r="RC67" s="17"/>
      <c r="RD67" s="50"/>
      <c r="RE67" s="65">
        <f>(RE56)/RE62</f>
        <v>0.828125</v>
      </c>
      <c r="RF67" s="52"/>
      <c r="RG67" s="50"/>
      <c r="RH67" s="65">
        <f>(RH56)/RH62</f>
        <v>0.84375</v>
      </c>
      <c r="RI67" s="52"/>
      <c r="RJ67" s="50"/>
      <c r="RK67" s="65">
        <f>(RK56)/RK62</f>
        <v>0.8125</v>
      </c>
      <c r="RL67" s="52"/>
      <c r="RM67" s="17"/>
      <c r="RN67" s="50"/>
      <c r="RO67" s="65">
        <f>(RO56)/RO62</f>
        <v>0.90163934426229508</v>
      </c>
      <c r="RP67" s="52"/>
      <c r="RQ67" s="50"/>
      <c r="RR67" s="65">
        <f>(RR56)/RR62</f>
        <v>0.9152542372881356</v>
      </c>
      <c r="RS67" s="52"/>
      <c r="RT67" s="50"/>
      <c r="RU67" s="65">
        <f>(RU56)/RU62</f>
        <v>0.89830508474576276</v>
      </c>
      <c r="RV67" s="52"/>
      <c r="RW67" s="50"/>
      <c r="RX67" s="65">
        <f>(RX56)/RX62</f>
        <v>0.86440677966101698</v>
      </c>
      <c r="RY67" s="52"/>
      <c r="RZ67" s="50"/>
      <c r="SA67" s="65">
        <f>(SA56)/SA62</f>
        <v>0.86440677966101698</v>
      </c>
      <c r="SB67" s="52"/>
      <c r="SC67" s="50"/>
      <c r="SD67" s="65">
        <f>(SD56)/SD62</f>
        <v>0.85483870967741937</v>
      </c>
      <c r="SE67" s="52"/>
      <c r="SF67" s="50"/>
      <c r="SG67" s="65">
        <f>(SG56)/SG62</f>
        <v>0.82539682539682535</v>
      </c>
      <c r="SH67" s="52"/>
      <c r="SI67" s="50"/>
      <c r="SJ67" s="65">
        <f>(SJ56)/SJ62</f>
        <v>0.8571428571428571</v>
      </c>
      <c r="SK67" s="52"/>
      <c r="SL67" s="50"/>
      <c r="SM67" s="65">
        <f>(SM56)/SM62</f>
        <v>0.87096774193548387</v>
      </c>
      <c r="SN67" s="52"/>
      <c r="SO67" s="50"/>
      <c r="SP67" s="65">
        <f>(SP56)/SP62</f>
        <v>0.84745762711864403</v>
      </c>
      <c r="SQ67" s="52"/>
      <c r="SR67" s="17"/>
      <c r="SS67" s="17"/>
      <c r="ST67" s="50"/>
      <c r="SU67" s="65"/>
      <c r="SV67" s="52"/>
      <c r="SW67" s="50"/>
      <c r="SX67" s="65"/>
      <c r="SY67" s="52"/>
      <c r="SZ67" s="50"/>
      <c r="TA67" s="65"/>
      <c r="TB67" s="52"/>
      <c r="TC67" s="50"/>
      <c r="TD67" s="65"/>
      <c r="TE67" s="52"/>
      <c r="TF67" s="50"/>
      <c r="TG67" s="65"/>
      <c r="TH67" s="52"/>
      <c r="TI67" s="50"/>
      <c r="TJ67" s="65">
        <f>(TJ56)/TJ62</f>
        <v>0.8666666666666667</v>
      </c>
      <c r="TK67" s="52"/>
      <c r="TL67" s="50"/>
      <c r="TM67" s="65">
        <f>(TM56)/TM62</f>
        <v>0.875</v>
      </c>
      <c r="TN67" s="52"/>
      <c r="TO67" s="50"/>
      <c r="TP67" s="65">
        <f>(TP56)/TP62</f>
        <v>0.8125</v>
      </c>
      <c r="TQ67" s="52"/>
      <c r="TR67" s="17"/>
      <c r="TS67" s="50"/>
      <c r="TT67" s="65">
        <f>(TT56)/TT62</f>
        <v>0.8125</v>
      </c>
      <c r="TU67" s="52"/>
      <c r="TV67" s="50"/>
      <c r="TW67" s="65">
        <f>(TW56)/TW62</f>
        <v>0.77272727272727271</v>
      </c>
      <c r="TX67" s="52"/>
      <c r="TY67" s="50"/>
      <c r="TZ67" s="65">
        <f>(TZ56)/TZ62</f>
        <v>0.78260869565217395</v>
      </c>
      <c r="UA67" s="52"/>
      <c r="UB67" s="50"/>
      <c r="UC67" s="65">
        <f>(UC56)/UC62</f>
        <v>0.8571428571428571</v>
      </c>
      <c r="UD67" s="52"/>
      <c r="UE67" s="50"/>
      <c r="UF67" s="65">
        <f>(UF56)/UF62</f>
        <v>0.89655172413793105</v>
      </c>
      <c r="UG67" s="52"/>
      <c r="UH67" s="50"/>
      <c r="UI67" s="65">
        <f>(UI56)/UI62</f>
        <v>0.86206896551724133</v>
      </c>
      <c r="UJ67" s="52"/>
      <c r="UK67" s="17"/>
      <c r="UL67" s="17"/>
      <c r="UM67" s="50"/>
      <c r="UN67" s="65">
        <f>(UN56)/UN62</f>
        <v>0.8666666666666667</v>
      </c>
      <c r="UO67" s="52"/>
      <c r="UP67" s="50"/>
      <c r="UQ67" s="65">
        <f>(UQ56)/UQ62</f>
        <v>0.94117647058823528</v>
      </c>
      <c r="UR67" s="52"/>
      <c r="US67" s="50"/>
      <c r="UT67" s="65">
        <f>(UT56)/UT62</f>
        <v>0.91891891891891897</v>
      </c>
      <c r="UU67" s="52"/>
      <c r="UV67" s="50"/>
      <c r="UW67" s="65">
        <f>(UW56)/UW62</f>
        <v>0.89189189189189189</v>
      </c>
      <c r="UX67" s="52"/>
      <c r="UY67" s="50"/>
      <c r="UZ67" s="65">
        <f>(UZ56)/UZ62</f>
        <v>0.88888888888888884</v>
      </c>
      <c r="VA67" s="52"/>
      <c r="VB67" s="17"/>
      <c r="VC67" s="50"/>
      <c r="VD67" s="65">
        <f>(VD56)/VD62</f>
        <v>0.89189189189189189</v>
      </c>
      <c r="VE67" s="52"/>
      <c r="VF67" s="50"/>
      <c r="VG67" s="65">
        <f>(VG56)/VG62</f>
        <v>0.97297297297297303</v>
      </c>
      <c r="VH67" s="52"/>
      <c r="VI67" s="50"/>
      <c r="VJ67" s="65">
        <f>(VJ56)/VJ62</f>
        <v>0.94871794871794868</v>
      </c>
      <c r="VK67" s="52"/>
      <c r="VL67" s="50"/>
      <c r="VM67" s="65">
        <f>(VM56)/VM62</f>
        <v>0.92500000000000004</v>
      </c>
      <c r="VN67" s="52"/>
      <c r="VO67" s="50"/>
      <c r="VP67" s="65">
        <f>(VP56)/VP62</f>
        <v>0.81818181818181823</v>
      </c>
      <c r="VQ67" s="52"/>
      <c r="VR67" s="50"/>
      <c r="VS67" s="65">
        <f>(VS56)/VS62</f>
        <v>0.84090909090909094</v>
      </c>
      <c r="VT67" s="52"/>
      <c r="VU67" s="17"/>
      <c r="VV67" s="17"/>
      <c r="VW67" s="50"/>
      <c r="VX67" s="65">
        <f>(VX56)/VX62</f>
        <v>0.81395348837209303</v>
      </c>
      <c r="VY67" s="52"/>
      <c r="VZ67" s="50"/>
      <c r="WA67" s="65">
        <f>(WA56)/WA62</f>
        <v>0.77500000000000002</v>
      </c>
      <c r="WB67" s="52"/>
      <c r="WC67" s="50"/>
      <c r="WD67" s="65">
        <f>(WD56)/WD62</f>
        <v>0.84375</v>
      </c>
      <c r="WE67" s="52"/>
      <c r="WF67" s="50"/>
      <c r="WG67" s="65">
        <f>(WG56)/WG62</f>
        <v>0.55555555555555558</v>
      </c>
      <c r="WH67" s="52"/>
      <c r="WI67" s="50"/>
      <c r="WJ67" s="65">
        <f>(WJ56)/WJ62</f>
        <v>0.8</v>
      </c>
      <c r="WK67" s="52"/>
      <c r="WL67" s="50"/>
      <c r="WM67" s="65">
        <f>(WM56)/WM62</f>
        <v>0.66666666666666663</v>
      </c>
      <c r="WN67" s="52"/>
      <c r="WO67" s="50"/>
      <c r="WP67" s="65">
        <f>(WP56)/WP62</f>
        <v>0.72727272727272729</v>
      </c>
      <c r="WQ67" s="52"/>
      <c r="WR67" s="50"/>
      <c r="WS67" s="65">
        <f>(WS56)/WS62</f>
        <v>0.8</v>
      </c>
      <c r="WT67" s="52"/>
      <c r="WU67" s="50"/>
      <c r="WV67" s="65">
        <f>(WV56)/WV62</f>
        <v>0.8</v>
      </c>
      <c r="WW67" s="52"/>
      <c r="WX67" s="50"/>
      <c r="WY67" s="65">
        <f>(WY56)/WY62</f>
        <v>0.88888888888888884</v>
      </c>
      <c r="WZ67" s="52"/>
      <c r="XA67" s="50"/>
      <c r="XB67" s="65">
        <f>(XB56)/XB62</f>
        <v>0.81818181818181823</v>
      </c>
      <c r="XC67" s="52"/>
      <c r="XD67" s="50"/>
      <c r="XE67" s="65">
        <f>(XE56)/XE62</f>
        <v>0.81818181818181823</v>
      </c>
      <c r="XF67" s="52"/>
      <c r="XG67" s="17"/>
      <c r="XH67" s="50"/>
      <c r="XI67" s="65">
        <f>(XI56)/XI62</f>
        <v>0.90909090909090906</v>
      </c>
      <c r="XJ67" s="52"/>
      <c r="XK67" s="50"/>
      <c r="XL67" s="65">
        <f>(XL56)/XL62</f>
        <v>0.81818181818181823</v>
      </c>
      <c r="XM67" s="52"/>
      <c r="XN67" s="50"/>
      <c r="XO67" s="65"/>
      <c r="XP67" s="52"/>
      <c r="XQ67" s="50"/>
      <c r="XR67" s="65"/>
      <c r="XS67" s="52"/>
      <c r="XT67" s="50"/>
      <c r="XU67" s="65"/>
      <c r="XV67" s="52"/>
      <c r="XW67" s="50"/>
      <c r="XX67" s="65"/>
      <c r="XY67" s="52"/>
      <c r="XZ67" s="50"/>
      <c r="YA67" s="65"/>
      <c r="YB67" s="52"/>
      <c r="YC67" s="50"/>
      <c r="YD67" s="65"/>
      <c r="YE67" s="52"/>
      <c r="YF67" s="50"/>
      <c r="YG67" s="65"/>
      <c r="YH67" s="52"/>
      <c r="YI67" s="50"/>
      <c r="YJ67" s="65"/>
      <c r="YK67" s="52"/>
      <c r="YL67" s="50"/>
      <c r="YM67" s="65"/>
      <c r="YN67" s="52"/>
      <c r="YO67" s="50"/>
      <c r="YP67" s="65"/>
      <c r="YQ67" s="52"/>
      <c r="YR67" s="50"/>
      <c r="YS67" s="65"/>
      <c r="YT67" s="52"/>
      <c r="YU67" s="17"/>
      <c r="YV67" s="50"/>
      <c r="YW67" s="65"/>
      <c r="YX67" s="52"/>
      <c r="YY67" s="50"/>
      <c r="YZ67" s="65"/>
      <c r="ZA67" s="52"/>
      <c r="ZB67" s="50"/>
      <c r="ZC67" s="65"/>
      <c r="ZD67" s="52"/>
      <c r="ZE67" s="50"/>
      <c r="ZF67" s="65"/>
      <c r="ZG67" s="52"/>
      <c r="ZH67" s="50"/>
      <c r="ZI67" s="65"/>
      <c r="ZJ67" s="52"/>
      <c r="ZK67" s="50"/>
      <c r="ZL67" s="65"/>
      <c r="ZM67" s="52"/>
      <c r="ZN67" s="50"/>
      <c r="ZO67" s="65"/>
      <c r="ZP67" s="52"/>
      <c r="ZQ67" s="50"/>
      <c r="ZR67" s="65"/>
      <c r="ZS67" s="52"/>
      <c r="ZT67" s="50"/>
      <c r="ZU67" s="65"/>
      <c r="ZV67" s="52"/>
      <c r="ZW67" s="50"/>
      <c r="ZX67" s="65"/>
      <c r="ZY67" s="52"/>
      <c r="ZZ67" s="50"/>
      <c r="AAA67" s="65"/>
      <c r="AAB67" s="52"/>
      <c r="AAC67" s="50"/>
      <c r="AAD67" s="65"/>
      <c r="AAE67" s="52"/>
      <c r="AAF67" s="50"/>
      <c r="AAG67" s="65"/>
      <c r="AAH67" s="52"/>
      <c r="AAI67" s="17"/>
      <c r="AAJ67" s="50"/>
      <c r="AAK67" s="65"/>
      <c r="AAL67" s="52"/>
      <c r="AAM67" s="50"/>
      <c r="AAN67" s="65"/>
      <c r="AAO67" s="52"/>
      <c r="AAP67" s="50"/>
      <c r="AAQ67" s="65"/>
      <c r="AAR67" s="52"/>
      <c r="AAS67" s="50"/>
      <c r="AAT67" s="65"/>
      <c r="AAU67" s="52"/>
      <c r="AAV67" s="50"/>
      <c r="AAW67" s="65"/>
      <c r="AAX67" s="52"/>
      <c r="AAY67" s="50"/>
      <c r="AAZ67" s="65"/>
      <c r="ABA67" s="52"/>
      <c r="ABB67" s="17"/>
      <c r="ABC67" s="50"/>
      <c r="ABD67" s="65"/>
      <c r="ABE67" s="52"/>
      <c r="ABF67" s="50"/>
      <c r="ABG67" s="65"/>
      <c r="ABH67" s="52"/>
      <c r="ABI67" s="50"/>
      <c r="ABJ67" s="65"/>
      <c r="ABK67" s="52"/>
      <c r="ABL67" s="50"/>
      <c r="ABM67" s="65"/>
      <c r="ABN67" s="52"/>
      <c r="ABO67" s="50"/>
      <c r="ABP67" s="65"/>
      <c r="ABQ67" s="52"/>
      <c r="ABR67" s="50"/>
      <c r="ABS67" s="65"/>
      <c r="ABT67" s="52"/>
      <c r="ABU67" s="17"/>
      <c r="ABV67" s="50"/>
      <c r="ABW67" s="65"/>
      <c r="ABX67" s="52"/>
      <c r="ABY67" s="50"/>
      <c r="ABZ67" s="65"/>
      <c r="ACA67" s="52"/>
      <c r="ACB67" s="50"/>
      <c r="ACC67" s="65"/>
      <c r="ACD67" s="52"/>
      <c r="ACE67" s="50"/>
      <c r="ACF67" s="65"/>
      <c r="ACG67" s="52"/>
      <c r="ACH67" s="50"/>
      <c r="ACI67" s="65"/>
      <c r="ACJ67" s="52"/>
      <c r="ACK67" s="50"/>
      <c r="ACL67" s="65"/>
      <c r="ACM67" s="52"/>
      <c r="ACN67" s="17"/>
      <c r="ACO67" s="50"/>
      <c r="ACP67" s="65"/>
      <c r="ACQ67" s="52"/>
      <c r="ACR67" s="50"/>
      <c r="ACS67" s="65"/>
      <c r="ACT67" s="52"/>
      <c r="ACU67" s="50"/>
      <c r="ACV67" s="65"/>
      <c r="ACW67" s="52"/>
      <c r="ACX67" s="50"/>
      <c r="ACY67" s="65"/>
      <c r="ACZ67" s="52"/>
      <c r="ADA67" s="50"/>
      <c r="ADB67" s="65"/>
      <c r="ADC67" s="52"/>
      <c r="ADD67" s="50"/>
      <c r="ADE67" s="65"/>
      <c r="ADF67" s="52"/>
      <c r="ADG67" s="17"/>
      <c r="ADH67" s="50"/>
      <c r="ADI67" s="65"/>
      <c r="ADJ67" s="52"/>
      <c r="ADK67" s="50"/>
      <c r="ADL67" s="65"/>
      <c r="ADM67" s="52"/>
      <c r="ADN67" s="50"/>
      <c r="ADO67" s="65"/>
      <c r="ADP67" s="52"/>
      <c r="ADQ67" s="50"/>
      <c r="ADR67" s="65"/>
      <c r="ADS67" s="52"/>
      <c r="ADT67" s="50"/>
      <c r="ADU67" s="65"/>
      <c r="ADV67" s="52"/>
      <c r="ADW67" s="17"/>
      <c r="ADX67" s="17"/>
      <c r="ADY67" s="17"/>
      <c r="ADZ67" s="50"/>
      <c r="AEA67" s="65"/>
      <c r="AEB67" s="52"/>
      <c r="AEC67" s="50"/>
      <c r="AED67" s="65"/>
      <c r="AEE67" s="52"/>
      <c r="AEF67" s="50"/>
      <c r="AEG67" s="65"/>
      <c r="AEH67" s="52"/>
      <c r="AEI67" s="50"/>
      <c r="AEJ67" s="17"/>
      <c r="AEK67" s="52"/>
      <c r="AEL67" s="50"/>
      <c r="AEM67" s="65"/>
      <c r="AEN67" s="52"/>
      <c r="AEO67" s="17"/>
      <c r="AEP67" s="50"/>
      <c r="AEQ67" s="65"/>
      <c r="AER67" s="52"/>
      <c r="AES67" s="50"/>
      <c r="AET67" s="65"/>
      <c r="AEU67" s="52"/>
      <c r="AEV67" s="50"/>
      <c r="AEW67" s="65"/>
      <c r="AEX67" s="52"/>
      <c r="AEY67" s="50"/>
      <c r="AEZ67" s="65"/>
      <c r="AFA67" s="52"/>
      <c r="AFB67" s="50"/>
      <c r="AFC67" s="65"/>
      <c r="AFD67" s="52"/>
      <c r="AFE67" s="50"/>
      <c r="AFF67" s="65"/>
      <c r="AFG67" s="52"/>
      <c r="AFH67" s="17"/>
      <c r="AFI67" s="50"/>
      <c r="AFJ67" s="65"/>
      <c r="AFK67" s="52"/>
      <c r="AFL67" s="50"/>
      <c r="AFM67" s="65"/>
      <c r="AFN67" s="52"/>
      <c r="AFO67" s="50"/>
      <c r="AFP67" s="65"/>
      <c r="AFQ67" s="52"/>
      <c r="AFR67" s="50"/>
      <c r="AFS67" s="65">
        <f>(AFS56)/AFS62</f>
        <v>1</v>
      </c>
      <c r="AFT67" s="52"/>
      <c r="AFU67" s="50"/>
      <c r="AFV67" s="65">
        <f>(AFV56)/AFV62</f>
        <v>0.91666666666666663</v>
      </c>
      <c r="AFW67" s="52"/>
      <c r="AFX67" s="50"/>
      <c r="AFY67" s="65">
        <f>(AFY56)/AFY62</f>
        <v>0.91666666666666663</v>
      </c>
      <c r="AFZ67" s="52"/>
      <c r="AGA67" s="50"/>
      <c r="AGB67" s="65">
        <f>(AGB56)/AGB62</f>
        <v>0.90909090909090906</v>
      </c>
      <c r="AGC67" s="52"/>
      <c r="AGD67" s="50"/>
      <c r="AGE67" s="65">
        <f>(AGE56)/AGE62</f>
        <v>1</v>
      </c>
      <c r="AGF67" s="52"/>
      <c r="AGG67" s="50"/>
      <c r="AGH67" s="65">
        <f>(AGH56)/AGH62</f>
        <v>0.9285714285714286</v>
      </c>
      <c r="AGI67" s="52"/>
      <c r="AGJ67" s="50"/>
      <c r="AGK67" s="65">
        <f>(AGK56)/AGK62</f>
        <v>0.94736842105263153</v>
      </c>
      <c r="AGL67" s="52"/>
      <c r="AGM67" s="50"/>
      <c r="AGN67" s="65">
        <f>(AGN56)/AGN62</f>
        <v>0.84210526315789469</v>
      </c>
      <c r="AGO67" s="52"/>
      <c r="AGP67" s="50"/>
      <c r="AGQ67" s="65">
        <f>(AGQ56)/AGQ62</f>
        <v>1</v>
      </c>
      <c r="AGR67" s="52"/>
      <c r="AGS67" s="50"/>
      <c r="AGT67" s="65">
        <f>(AGT56)/AGT62</f>
        <v>1</v>
      </c>
      <c r="AGU67" s="52"/>
      <c r="AGV67" s="17"/>
      <c r="AGW67" s="50"/>
      <c r="AGX67" s="65">
        <f>(AGX56)/AGX62</f>
        <v>1</v>
      </c>
      <c r="AGY67" s="52"/>
      <c r="AGZ67" s="50"/>
      <c r="AHA67" s="65">
        <f>(AHA56)/AHA62</f>
        <v>0.95652173913043481</v>
      </c>
      <c r="AHB67" s="52"/>
      <c r="AHC67" s="50"/>
      <c r="AHD67" s="65">
        <f>(AHD56)/AHD62</f>
        <v>0.96</v>
      </c>
      <c r="AHE67" s="52"/>
      <c r="AHF67" s="50"/>
      <c r="AHG67" s="65">
        <f>(AHG56)/AHG62</f>
        <v>0.96296296296296291</v>
      </c>
      <c r="AHH67" s="52"/>
      <c r="AHI67" s="50"/>
      <c r="AHJ67" s="65">
        <f>(AHJ56)/AHJ62</f>
        <v>0.92592592592592593</v>
      </c>
      <c r="AHK67" s="52"/>
      <c r="AHL67" s="50"/>
      <c r="AHM67" s="65">
        <f>(AHM56)/AHM62</f>
        <v>0.8928571428571429</v>
      </c>
      <c r="AHN67" s="52"/>
      <c r="AHO67" s="17"/>
      <c r="AHP67" s="50"/>
      <c r="AHQ67" s="65">
        <f>(AHQ56)/AHQ62</f>
        <v>0.93548387096774188</v>
      </c>
      <c r="AHR67" s="52"/>
      <c r="AHS67" s="50"/>
      <c r="AHT67" s="65">
        <f>(AHT56)/AHT62</f>
        <v>0.84</v>
      </c>
      <c r="AHU67" s="52"/>
      <c r="AHV67" s="50"/>
      <c r="AHW67" s="65">
        <f>(AHW56)/AHW62</f>
        <v>0.85185185185185186</v>
      </c>
      <c r="AHX67" s="52"/>
      <c r="AHY67" s="50"/>
      <c r="AHZ67" s="65">
        <f>(AHZ56)/AHZ62</f>
        <v>0.82352941176470584</v>
      </c>
      <c r="AIA67" s="52"/>
      <c r="AIB67" s="50"/>
      <c r="AIC67" s="65">
        <f>(AIC56)/AIC62</f>
        <v>0.5714285714285714</v>
      </c>
      <c r="AID67" s="52"/>
      <c r="AIE67" s="17"/>
      <c r="AIF67" s="17"/>
      <c r="AIG67" s="50"/>
      <c r="AIH67" s="65">
        <f>(AIH56)/AIH62</f>
        <v>0.76470588235294112</v>
      </c>
      <c r="AII67" s="52"/>
      <c r="AIJ67" s="50"/>
      <c r="AIK67" s="65">
        <f>(AIK56)/AIK62</f>
        <v>0.73333333333333328</v>
      </c>
      <c r="AIL67" s="52"/>
      <c r="AIM67" s="50"/>
      <c r="AIN67" s="65">
        <f>(AIN56)/AIN62</f>
        <v>0.84615384615384615</v>
      </c>
      <c r="AIO67" s="52"/>
      <c r="AIP67" s="50"/>
      <c r="AIQ67" s="65">
        <f>(AIQ56)/AIQ62</f>
        <v>0.84615384615384615</v>
      </c>
      <c r="AIR67" s="52"/>
      <c r="AIS67" s="17"/>
      <c r="AIT67" s="50"/>
      <c r="AIU67" s="65">
        <f>(AIU56)/AIU62</f>
        <v>0.93333333333333335</v>
      </c>
      <c r="AIV67" s="52"/>
      <c r="AIW67" s="50"/>
      <c r="AIX67" s="65">
        <f>(AIX56)/AIX62</f>
        <v>1</v>
      </c>
      <c r="AIY67" s="52"/>
      <c r="AIZ67" s="50"/>
      <c r="AJA67" s="65">
        <f>(AJA56)/AJA62</f>
        <v>0.94444444444444442</v>
      </c>
      <c r="AJB67" s="52"/>
      <c r="AJC67" s="50"/>
      <c r="AJD67" s="65">
        <f>(AJD56)/AJD62</f>
        <v>1</v>
      </c>
      <c r="AJE67" s="52"/>
      <c r="AJF67" s="50"/>
      <c r="AJG67" s="65">
        <f>(AJG56)/AJG62</f>
        <v>1</v>
      </c>
      <c r="AJH67" s="52"/>
      <c r="AJI67" s="50"/>
      <c r="AJJ67" s="65">
        <f>(AJJ56)/AJJ62</f>
        <v>1</v>
      </c>
      <c r="AJK67" s="52"/>
      <c r="AJL67" s="50"/>
      <c r="AJM67" s="65">
        <f>(AJM56)/AJM62</f>
        <v>0.95454545454545459</v>
      </c>
      <c r="AJN67" s="52"/>
      <c r="AJO67" s="50"/>
      <c r="AJP67" s="65">
        <f>(AJP56)/AJP62</f>
        <v>0.96</v>
      </c>
      <c r="AJQ67" s="52"/>
      <c r="AJR67" s="17"/>
      <c r="AJS67" s="50"/>
      <c r="AJT67" s="65">
        <f>(AJT56)/AJT62</f>
        <v>0.95833333333333337</v>
      </c>
      <c r="AJU67" s="52"/>
      <c r="AJV67" s="50"/>
      <c r="AJW67" s="65">
        <f>(AJW56)/AJW62</f>
        <v>0.96153846153846156</v>
      </c>
      <c r="AJX67" s="52"/>
      <c r="AJY67" s="50"/>
      <c r="AJZ67" s="65">
        <f>(AJZ56)/AJZ62</f>
        <v>1</v>
      </c>
      <c r="AKA67" s="52"/>
      <c r="AKB67" s="50"/>
      <c r="AKC67" s="65">
        <f>(AKC56)/AKC62</f>
        <v>1</v>
      </c>
      <c r="AKD67" s="52"/>
      <c r="AKE67" s="50"/>
      <c r="AKF67" s="65">
        <f>(AKF56)/AKF62</f>
        <v>1</v>
      </c>
      <c r="AKG67" s="52"/>
      <c r="AKH67" s="50"/>
      <c r="AKI67" s="65">
        <f>(AKI56)/AKI62</f>
        <v>0.97142857142857142</v>
      </c>
      <c r="AKJ67" s="52"/>
      <c r="AKK67" s="17"/>
      <c r="AKL67" s="50"/>
      <c r="AKM67" s="65">
        <f>(AKM56)/AKM62</f>
        <v>0.86842105263157898</v>
      </c>
      <c r="AKN67" s="52"/>
      <c r="AKO67" s="50"/>
      <c r="AKP67" s="65">
        <f>(AKP56)/AKP62</f>
        <v>0.92500000000000004</v>
      </c>
      <c r="AKQ67" s="52"/>
      <c r="AKR67" s="50"/>
      <c r="AKS67" s="65">
        <f>(AKS56)/AKS62</f>
        <v>0.83333333333333337</v>
      </c>
      <c r="AKT67" s="52"/>
      <c r="AKU67" s="50"/>
      <c r="AKV67" s="65">
        <f>(AKV56)/AKV62</f>
        <v>0.8529411764705882</v>
      </c>
      <c r="AKW67" s="52"/>
      <c r="AKX67" s="50"/>
      <c r="AKY67" s="65">
        <f>(AKY56)/AKY62</f>
        <v>0.82857142857142863</v>
      </c>
      <c r="AKZ67" s="52"/>
      <c r="ALA67" s="50"/>
      <c r="ALB67" s="65">
        <f>(ALB56)/ALB62</f>
        <v>0.81081081081081086</v>
      </c>
      <c r="ALC67" s="52"/>
      <c r="ALD67" s="17"/>
      <c r="ALE67" s="50"/>
      <c r="ALF67" s="65">
        <f>(ALF56)/ALF62</f>
        <v>1</v>
      </c>
      <c r="ALG67" s="52"/>
      <c r="ALH67" s="50"/>
      <c r="ALI67" s="65">
        <f>(ALI56)/ALI62</f>
        <v>0.9375</v>
      </c>
      <c r="ALJ67" s="52"/>
      <c r="ALK67" s="50"/>
      <c r="ALL67" s="65">
        <f>(ALL56)/ALL62</f>
        <v>0.92592592592592593</v>
      </c>
      <c r="ALM67" s="52"/>
      <c r="ALN67" s="50"/>
      <c r="ALO67" s="65">
        <f>(ALO56)/ALO62</f>
        <v>0.87272727272727268</v>
      </c>
      <c r="ALP67" s="52"/>
      <c r="ALQ67" s="50"/>
      <c r="ALR67" s="65">
        <f>(ALR56)/ALR62</f>
        <v>0.8928571428571429</v>
      </c>
      <c r="ALS67" s="52"/>
      <c r="ALT67" s="50"/>
      <c r="ALU67" s="65">
        <f>(ALU56)/ALU62</f>
        <v>0.9464285714285714</v>
      </c>
      <c r="ALV67" s="52"/>
      <c r="ALW67" s="17"/>
      <c r="ALX67" s="50"/>
      <c r="ALY67" s="65">
        <f>(ALY56)/ALY62</f>
        <v>0.91044776119402981</v>
      </c>
      <c r="ALZ67" s="52"/>
      <c r="AMA67" s="50"/>
      <c r="AMB67" s="65">
        <f>(AMB56)/AMB62</f>
        <v>0.93055555555555558</v>
      </c>
      <c r="AMC67" s="52"/>
      <c r="AMD67" s="50"/>
      <c r="AME67" s="65">
        <f>(AME56)/AME62</f>
        <v>0.98611111111111116</v>
      </c>
      <c r="AMF67" s="52"/>
      <c r="AMG67" s="50"/>
      <c r="AMH67" s="65">
        <f>(AMH56)/AMH62</f>
        <v>0.92105263157894735</v>
      </c>
      <c r="AMI67" s="52"/>
      <c r="AMJ67" s="50"/>
      <c r="AMK67" s="65">
        <f>(AMK56)/AMK62</f>
        <v>0.88311688311688308</v>
      </c>
      <c r="AML67" s="52"/>
      <c r="AMM67" s="50"/>
      <c r="AMN67" s="65">
        <f>(AMN56)/AMN62</f>
        <v>0.89610389610389607</v>
      </c>
      <c r="AMO67" s="52"/>
      <c r="AMP67" s="17"/>
      <c r="AMQ67" s="50"/>
      <c r="AMR67" s="65">
        <f>(AMR56)/AMR62</f>
        <v>0.87179487179487181</v>
      </c>
      <c r="AMS67" s="52"/>
      <c r="AMT67" s="50"/>
      <c r="AMU67" s="65">
        <f>(AMU56)/AMU62</f>
        <v>0.94871794871794868</v>
      </c>
      <c r="AMV67" s="52"/>
      <c r="AMW67" s="50"/>
      <c r="AMX67" s="65">
        <f>(AMX56)/AMX62</f>
        <v>0.88888888888888884</v>
      </c>
      <c r="AMY67" s="52"/>
      <c r="AMZ67" s="50"/>
      <c r="ANA67" s="65">
        <f>(ANA56)/ANA62</f>
        <v>0.87804878048780488</v>
      </c>
      <c r="ANB67" s="52"/>
      <c r="ANC67" s="50"/>
      <c r="AND67" s="65">
        <f>(AND56)/AND62</f>
        <v>0.83333333333333337</v>
      </c>
      <c r="ANE67" s="52"/>
      <c r="ANF67" s="50"/>
      <c r="ANG67" s="65">
        <f>(ANG56)/ANG62</f>
        <v>0.86904761904761907</v>
      </c>
      <c r="ANH67" s="52"/>
      <c r="ANI67" s="17"/>
      <c r="ANJ67" s="50"/>
      <c r="ANK67" s="65">
        <f>(ANK56)/ANK62</f>
        <v>0.88311688311688308</v>
      </c>
      <c r="ANL67" s="52"/>
      <c r="ANM67" s="50"/>
      <c r="ANN67" s="65">
        <f>(ANN56)/ANN62</f>
        <v>0.87012987012987009</v>
      </c>
      <c r="ANO67" s="52"/>
      <c r="ANP67" s="50"/>
      <c r="ANQ67" s="65">
        <f>(ANQ56)/ANQ62</f>
        <v>0.86075949367088611</v>
      </c>
      <c r="ANR67" s="52"/>
      <c r="ANS67" s="17"/>
      <c r="ANT67" s="50"/>
      <c r="ANU67" s="65">
        <f>(ANU56)/ANU62</f>
        <v>0.89156626506024095</v>
      </c>
      <c r="ANV67" s="52"/>
      <c r="ANW67" s="50"/>
      <c r="ANX67" s="65">
        <f>(ANX56)/ANX62</f>
        <v>0.82499999999999996</v>
      </c>
      <c r="ANY67" s="52"/>
      <c r="ANZ67" s="50"/>
      <c r="AOA67" s="65">
        <f>(AOA56)/AOA62</f>
        <v>0.75609756097560976</v>
      </c>
      <c r="AOB67" s="52"/>
      <c r="AOC67" s="50"/>
      <c r="AOD67" s="65">
        <f>(AOD56)/AOD62</f>
        <v>0.88235294117647056</v>
      </c>
      <c r="AOE67" s="52"/>
      <c r="AOF67" s="50"/>
      <c r="AOG67" s="65">
        <f>(AOG56)/AOG62</f>
        <v>0.85542168674698793</v>
      </c>
      <c r="AOH67" s="52"/>
      <c r="AOI67" s="50"/>
      <c r="AOJ67" s="65">
        <f>(AOJ56)/AOJ62</f>
        <v>0.81707317073170727</v>
      </c>
      <c r="AOK67" s="52"/>
      <c r="AOL67" s="50"/>
      <c r="AOM67" s="65">
        <f>(AOM56)/AOM62</f>
        <v>0.87804878048780488</v>
      </c>
      <c r="AON67" s="52"/>
      <c r="AOO67" s="50"/>
      <c r="AOP67" s="65">
        <f>(AOP56)/AOP62</f>
        <v>0.83750000000000002</v>
      </c>
      <c r="AOQ67" s="52"/>
      <c r="AOR67" s="50"/>
      <c r="AOS67" s="65">
        <f>(AOS56)/AOS62</f>
        <v>0.82894736842105265</v>
      </c>
      <c r="AOT67" s="52"/>
      <c r="AOU67" s="17"/>
      <c r="AOV67" s="50"/>
      <c r="AOW67" s="65">
        <f>(AOW56)/AOW62</f>
        <v>0.8</v>
      </c>
      <c r="AOX67" s="52"/>
      <c r="AOY67" s="50"/>
      <c r="AOZ67" s="65">
        <f>(AOZ56)/AOZ62</f>
        <v>0.82926829268292679</v>
      </c>
      <c r="APA67" s="52"/>
      <c r="APB67" s="50"/>
      <c r="APC67" s="65">
        <f>(APC56)/APC62</f>
        <v>0.83333333333333337</v>
      </c>
      <c r="APD67" s="52"/>
      <c r="APE67" s="50"/>
      <c r="APF67" s="65">
        <f>(APF56)/APF62</f>
        <v>0.78048780487804881</v>
      </c>
      <c r="APG67" s="52"/>
      <c r="APH67" s="50"/>
      <c r="API67" s="65">
        <f>(API56)/API62</f>
        <v>0.79012345679012341</v>
      </c>
      <c r="APJ67" s="52"/>
      <c r="APK67" s="50"/>
      <c r="APL67" s="65">
        <f>(APL56)/APL62</f>
        <v>0.80769230769230771</v>
      </c>
      <c r="APM67" s="52"/>
      <c r="APN67" s="50"/>
      <c r="APO67" s="65"/>
      <c r="APP67" s="52"/>
      <c r="APQ67" s="148"/>
      <c r="APR67" s="148"/>
      <c r="APS67" s="148"/>
      <c r="APT67" s="148"/>
      <c r="APU67" s="50"/>
      <c r="APV67" s="65"/>
      <c r="APW67" s="52"/>
      <c r="APX67" s="50"/>
      <c r="APY67" s="65"/>
      <c r="APZ67" s="52"/>
      <c r="AQA67" s="17"/>
      <c r="AQB67" s="50"/>
      <c r="AQC67" s="65"/>
      <c r="AQD67" s="52"/>
      <c r="AQE67" s="50"/>
      <c r="AQF67" s="65"/>
      <c r="AQG67" s="52"/>
      <c r="AQH67" s="50"/>
      <c r="AQI67" s="65"/>
      <c r="AQJ67" s="52"/>
      <c r="AQK67" s="50"/>
      <c r="AQL67" s="65"/>
      <c r="AQM67" s="52"/>
      <c r="AQN67" s="50"/>
      <c r="AQO67" s="65"/>
      <c r="AQP67" s="52"/>
      <c r="AQQ67" s="50"/>
      <c r="AQR67" s="65"/>
      <c r="AQS67" s="52"/>
      <c r="AQT67" s="17"/>
      <c r="AQU67" s="50"/>
      <c r="AQV67" s="65"/>
      <c r="AQW67" s="52"/>
      <c r="AQX67" s="50"/>
      <c r="AQY67" s="65"/>
      <c r="AQZ67" s="52"/>
      <c r="ARA67" s="50"/>
      <c r="ARB67" s="65"/>
      <c r="ARC67" s="52"/>
      <c r="ARD67" s="50"/>
      <c r="ARE67" s="65"/>
      <c r="ARF67" s="52"/>
      <c r="ARG67" s="50"/>
      <c r="ARH67" s="65"/>
      <c r="ARI67" s="52"/>
      <c r="ARJ67" s="50"/>
      <c r="ARK67" s="65"/>
      <c r="ARL67" s="52"/>
      <c r="ARM67" s="17"/>
      <c r="ARN67" s="50"/>
      <c r="ARO67" s="65"/>
      <c r="ARP67" s="52"/>
      <c r="ARQ67" s="50"/>
      <c r="ARR67" s="65"/>
      <c r="ARS67" s="52"/>
      <c r="ART67" s="50"/>
      <c r="ARU67" s="65"/>
      <c r="ARV67" s="52"/>
      <c r="ARW67" s="50"/>
      <c r="ARX67" s="65"/>
      <c r="ARY67" s="52"/>
      <c r="ARZ67" s="50"/>
      <c r="ASA67" s="65"/>
      <c r="ASB67" s="52"/>
      <c r="ASC67" s="50"/>
      <c r="ASD67" s="65"/>
      <c r="ASE67" s="52"/>
      <c r="ASF67" s="17"/>
      <c r="ASG67" s="50"/>
      <c r="ASH67" s="65"/>
      <c r="ASI67" s="52"/>
      <c r="ASJ67" s="50"/>
      <c r="ASK67" s="65"/>
      <c r="ASL67" s="52"/>
      <c r="ASM67" s="50"/>
      <c r="ASN67" s="65"/>
      <c r="ASO67" s="52"/>
      <c r="ASP67" s="50"/>
      <c r="ASQ67" s="65"/>
      <c r="ASR67" s="52"/>
      <c r="ASS67" s="50"/>
      <c r="AST67" s="65"/>
      <c r="ASU67" s="52"/>
      <c r="ASV67" s="50"/>
      <c r="ASW67" s="65"/>
      <c r="ASX67" s="52"/>
      <c r="ASY67" s="17"/>
      <c r="ASZ67" s="50"/>
      <c r="ATA67" s="65"/>
      <c r="ATB67" s="52"/>
      <c r="ATC67" s="50"/>
      <c r="ATD67" s="65"/>
      <c r="ATE67" s="52"/>
      <c r="ATF67" s="50"/>
      <c r="ATG67" s="65"/>
      <c r="ATH67" s="52"/>
      <c r="ATI67" s="50"/>
      <c r="ATJ67" s="65"/>
      <c r="ATK67" s="52"/>
      <c r="ATL67" s="50"/>
      <c r="ATM67" s="65"/>
      <c r="ATN67" s="52"/>
      <c r="ATO67" s="50"/>
      <c r="ATP67" s="65"/>
      <c r="ATQ67" s="52"/>
      <c r="ATR67" s="17"/>
      <c r="ATS67" s="50"/>
      <c r="ATT67" s="65"/>
      <c r="ATU67" s="52"/>
      <c r="ATV67" s="50"/>
      <c r="ATW67" s="65"/>
      <c r="ATX67" s="52"/>
      <c r="ATY67" s="50"/>
      <c r="ATZ67" s="65"/>
      <c r="AUA67" s="52"/>
      <c r="AUB67" s="50"/>
      <c r="AUC67" s="65"/>
      <c r="AUD67" s="52"/>
      <c r="AUE67" s="50"/>
      <c r="AUF67" s="65"/>
      <c r="AUG67" s="52"/>
      <c r="AUH67" s="50"/>
      <c r="AUI67" s="65"/>
      <c r="AUJ67" s="52"/>
      <c r="AUK67" s="17"/>
      <c r="AUL67" s="50"/>
      <c r="AUM67" s="65"/>
      <c r="AUN67" s="52"/>
      <c r="AUO67" s="50"/>
      <c r="AUP67" s="65"/>
      <c r="AUQ67" s="52"/>
      <c r="AUR67" s="50"/>
      <c r="AUS67" s="65"/>
      <c r="AUT67" s="52"/>
      <c r="AUU67" s="50"/>
      <c r="AUV67" s="65"/>
      <c r="AUW67" s="52"/>
      <c r="AUX67" s="50"/>
      <c r="AUY67" s="65"/>
      <c r="AUZ67" s="52"/>
      <c r="AVA67" s="50"/>
      <c r="AVB67" s="65"/>
      <c r="AVC67" s="52"/>
      <c r="AVD67" s="17"/>
      <c r="AVE67" s="50"/>
      <c r="AVF67" s="65"/>
      <c r="AVG67" s="52"/>
      <c r="AVH67" s="50"/>
      <c r="AVI67" s="65"/>
      <c r="AVJ67" s="52"/>
      <c r="AVK67" s="50"/>
      <c r="AVL67" s="65"/>
      <c r="AVM67" s="52"/>
      <c r="AVN67" s="50"/>
      <c r="AVO67" s="65"/>
      <c r="AVP67" s="52"/>
      <c r="AVQ67" s="50"/>
      <c r="AVR67" s="65"/>
      <c r="AVS67" s="52"/>
      <c r="AVT67" s="50"/>
      <c r="AVU67" s="65"/>
      <c r="AVV67" s="52"/>
      <c r="AVW67" s="17"/>
      <c r="AVX67" s="50"/>
      <c r="AVY67" s="65"/>
      <c r="AVZ67" s="52"/>
      <c r="AWA67" s="50"/>
      <c r="AWB67" s="65"/>
      <c r="AWC67" s="52"/>
      <c r="AWD67" s="50"/>
      <c r="AWE67" s="65"/>
      <c r="AWF67" s="52"/>
      <c r="AWG67" s="50"/>
      <c r="AWH67" s="65"/>
      <c r="AWI67" s="52"/>
      <c r="AWJ67" s="7"/>
      <c r="AWK67" s="7"/>
      <c r="AWL67" s="17"/>
      <c r="AWM67" s="7"/>
      <c r="AWN67" s="7"/>
      <c r="AWO67" s="7"/>
      <c r="AWP67" s="7"/>
      <c r="AWQ67" s="7"/>
      <c r="AWR67" s="7"/>
      <c r="AWS67" s="17"/>
      <c r="AWT67" s="7"/>
      <c r="AWU67" s="7"/>
      <c r="AWV67" s="7"/>
      <c r="AWW67" s="7"/>
      <c r="AWX67" s="7"/>
      <c r="AWY67" s="7"/>
      <c r="AWZ67" s="17"/>
      <c r="AXA67" s="7"/>
      <c r="AXB67" s="7"/>
      <c r="AXC67" s="7"/>
      <c r="AXD67" s="7"/>
      <c r="AXE67" s="7"/>
      <c r="AXF67" s="7"/>
      <c r="AXG67" s="17"/>
      <c r="AXH67" s="7"/>
      <c r="AXI67" s="7"/>
      <c r="AXJ67" s="7"/>
      <c r="AXK67" s="7"/>
      <c r="AXL67" s="7"/>
      <c r="AXM67" s="7"/>
      <c r="AXN67" s="17"/>
      <c r="AXO67" s="7"/>
      <c r="AXP67" s="7"/>
      <c r="AXQ67" s="7"/>
      <c r="AXR67" s="7"/>
      <c r="AXS67" s="7"/>
      <c r="AXT67" s="7"/>
      <c r="AXU67" s="17"/>
      <c r="AXV67" s="7"/>
      <c r="AXW67" s="7"/>
      <c r="AXX67" s="7"/>
      <c r="AXY67" s="7"/>
      <c r="AXZ67" s="7"/>
      <c r="AYA67" s="7"/>
      <c r="AYB67" s="17"/>
      <c r="AYC67" s="7"/>
      <c r="AYD67" s="7"/>
      <c r="AYE67" s="7"/>
      <c r="AYF67" s="7"/>
      <c r="AYG67" s="7"/>
      <c r="AYH67" s="7"/>
      <c r="AYI67" s="17"/>
      <c r="AYJ67" s="7"/>
      <c r="AYK67" s="7"/>
      <c r="AYL67" s="7"/>
      <c r="AYM67" s="7"/>
      <c r="AYN67" s="7"/>
      <c r="AYO67" s="7"/>
      <c r="AYP67" s="17"/>
      <c r="AYQ67" s="7"/>
      <c r="AYR67" s="7"/>
      <c r="AYS67" s="7"/>
      <c r="AYT67" s="7"/>
      <c r="AYU67" s="7"/>
      <c r="AYV67" s="7"/>
      <c r="AYW67" s="17"/>
      <c r="AYX67" s="7"/>
      <c r="AYY67" s="7"/>
      <c r="AYZ67" s="7"/>
      <c r="AZA67" s="7"/>
      <c r="AZB67" s="7"/>
      <c r="AZC67" s="7"/>
      <c r="AZD67" s="17"/>
      <c r="AZE67" s="7"/>
      <c r="AZF67" s="7"/>
      <c r="AZG67" s="7"/>
      <c r="AZH67" s="7"/>
      <c r="AZI67" s="7"/>
      <c r="AZJ67" s="7"/>
      <c r="AZK67" s="17"/>
      <c r="AZL67" s="7"/>
      <c r="AZM67" s="7"/>
      <c r="AZN67" s="7"/>
      <c r="AZO67" s="7"/>
      <c r="AZP67" s="7"/>
      <c r="AZQ67" s="7"/>
      <c r="AZR67" s="17"/>
      <c r="AZS67" s="7"/>
      <c r="AZT67" s="7"/>
      <c r="AZU67" s="7"/>
      <c r="AZV67" s="7"/>
      <c r="AZW67" s="7"/>
      <c r="AZX67" s="7"/>
      <c r="AZY67" s="17"/>
      <c r="AZZ67" s="7"/>
      <c r="BAA67" s="7"/>
      <c r="BAB67" s="7"/>
      <c r="BAC67" s="7"/>
      <c r="BAD67" s="7"/>
      <c r="BAE67" s="7"/>
      <c r="BAF67" s="17"/>
      <c r="BAG67" s="7"/>
      <c r="BAH67" s="7"/>
      <c r="BAI67" s="7"/>
      <c r="BAJ67" s="7"/>
      <c r="BAK67" s="7"/>
      <c r="BAL67" s="7"/>
      <c r="BAM67" s="17"/>
      <c r="BAN67" s="7"/>
      <c r="BAO67" s="7"/>
      <c r="BAP67" s="7"/>
      <c r="BAQ67" s="7"/>
      <c r="BAR67" s="7"/>
      <c r="BAS67" s="7"/>
      <c r="BAT67" s="17"/>
    </row>
    <row r="68" spans="1:1398">
      <c r="D68" s="51" t="s">
        <v>76</v>
      </c>
      <c r="G68" s="66">
        <v>0.14907947911989228</v>
      </c>
      <c r="K68" s="66">
        <f>100%-(K57)/K63</f>
        <v>0.13709677419354838</v>
      </c>
      <c r="N68" s="66">
        <f>100%-(N57)/N63</f>
        <v>0.12283044058744996</v>
      </c>
      <c r="Q68" s="66">
        <f>100%-(Q57)/Q63</f>
        <v>0.12416555407209617</v>
      </c>
      <c r="T68" s="66">
        <f>100%-(T57)/T63</f>
        <v>0.11278863232682057</v>
      </c>
      <c r="W68" s="66">
        <f>100%-(W57)/W63</f>
        <v>0.1167624944714728</v>
      </c>
      <c r="Z68" s="66">
        <f>100%-(Z57)/Z63</f>
        <v>0.12689225289403383</v>
      </c>
      <c r="AD68" s="66">
        <f>100%-(AD57)/AD63</f>
        <v>0.15889924545051048</v>
      </c>
      <c r="AG68" s="66">
        <f>100%-(AG57)/AG63</f>
        <v>0.13644444444444448</v>
      </c>
      <c r="AJ68" s="66">
        <f>100%-(AJ57)/AJ63</f>
        <v>0.12820512820512819</v>
      </c>
      <c r="AM68" s="66">
        <f>100%-(AM57)/AM63</f>
        <v>0.12230532336119671</v>
      </c>
      <c r="AP68" s="66">
        <f>100%-(AP57)/AP63</f>
        <v>0.11777583187390539</v>
      </c>
      <c r="AS68" s="66">
        <f>100%-(AS57)/AS63</f>
        <v>0.11977351916376311</v>
      </c>
      <c r="AW68" s="66">
        <f>100%-(AW57)/AW63</f>
        <v>0.12559965111208027</v>
      </c>
      <c r="AZ68" s="66">
        <f>100%-(AZ57)/AZ63</f>
        <v>0.12788168769030017</v>
      </c>
      <c r="BC68" s="66">
        <f>100%-(BC57)/BC63</f>
        <v>0.12653239929947457</v>
      </c>
      <c r="BF68" s="66">
        <f>100%-(BF57)/BF63</f>
        <v>0.10346339324857523</v>
      </c>
      <c r="BI68" s="66">
        <f>100%-(BI57)/BI63</f>
        <v>9.5824175824175795E-2</v>
      </c>
      <c r="BL68" s="66">
        <f>100%-(BL57)/BL63</f>
        <v>9.419014084507038E-2</v>
      </c>
      <c r="BP68" s="66">
        <f>100%-(BP57)/BP63</f>
        <v>9.0385467434647815E-2</v>
      </c>
      <c r="BS68" s="66">
        <f>100%-(BS57)/BS63</f>
        <v>9.6631205673758824E-2</v>
      </c>
      <c r="BV68" s="66">
        <f>100%-(BV57)/BV63</f>
        <v>8.8928412627834574E-2</v>
      </c>
      <c r="BY68" s="66">
        <f>100%-(BY57)/BY63</f>
        <v>0.10133928571428574</v>
      </c>
      <c r="CB68" s="66">
        <f>100%-(CB57)/CB63</f>
        <v>9.5388788426763127E-2</v>
      </c>
      <c r="CE68" s="66">
        <f>100%-(CE57)/CE63</f>
        <v>8.253968253968258E-2</v>
      </c>
      <c r="CJ68" s="66">
        <f>100%-(CJ57)/CJ63</f>
        <v>0.10813266696955925</v>
      </c>
      <c r="CN68" s="66">
        <f>100%-(CN57)/CN63</f>
        <v>0.11303555150410205</v>
      </c>
      <c r="CQ68" s="66">
        <f>100%-(CQ57)/CQ63</f>
        <v>0.10608139003200734</v>
      </c>
      <c r="CT68" s="66">
        <f>100%-(CT57)/CT63</f>
        <v>0.1392579019697664</v>
      </c>
      <c r="CX68" s="66">
        <f>100%-(CX57)/CX63</f>
        <v>0.11403508771929827</v>
      </c>
      <c r="DA68" s="66">
        <f>100%-(DA57)/DA63</f>
        <v>0.1219286045433472</v>
      </c>
      <c r="DD68" s="66">
        <f>100%-(DD57)/DD63</f>
        <v>0.11230195712954338</v>
      </c>
      <c r="DG68" s="66">
        <f>100%-(DG57)/DG63</f>
        <v>0.11401869158878508</v>
      </c>
      <c r="DJ68" s="66">
        <f>100%-(DJ57)/DJ63</f>
        <v>0.11450023463162839</v>
      </c>
      <c r="DO68" s="66">
        <f>100%-(DO57)/DO63</f>
        <v>0.1258840169731259</v>
      </c>
      <c r="DR68" s="66">
        <f>100%-(DR57)/DR63</f>
        <v>0.10648367250354951</v>
      </c>
      <c r="DU68" s="66">
        <f>100%-(DU57)/DU63</f>
        <v>8.6625416468348426E-2</v>
      </c>
      <c r="DX68" s="66">
        <f>100%-(DX57)/DX63</f>
        <v>9.0042877560743251E-2</v>
      </c>
      <c r="EA68" s="66">
        <f>100%-(EA57)/EA63</f>
        <v>7.99043062200957E-2</v>
      </c>
      <c r="ED68" s="66">
        <f>100%-(ED57)/ED63</f>
        <v>8.4608030592734251E-2</v>
      </c>
      <c r="EH68" s="66">
        <f>100%-(EH57)/EH63</f>
        <v>9.0778786430960379E-2</v>
      </c>
      <c r="EK68" s="66">
        <f>100%-(EK57)/EK63</f>
        <v>8.2732082732082768E-2</v>
      </c>
      <c r="EN68" s="66">
        <f>100%-(EN57)/EN63</f>
        <v>7.7441077441077422E-2</v>
      </c>
      <c r="EQ68" s="66">
        <f>100%-(EQ57)/EQ63</f>
        <v>8.152436082971537E-2</v>
      </c>
      <c r="ET68" s="66">
        <f>100%-(ET57)/ET63</f>
        <v>7.6737451737451723E-2</v>
      </c>
      <c r="EW68" s="66">
        <f>100%-(EW57)/EW63</f>
        <v>0.13581440309328174</v>
      </c>
      <c r="EZ68" s="66">
        <f>100%-(EZ57)/EZ63</f>
        <v>0.23546511627906974</v>
      </c>
      <c r="FC68" s="66">
        <f>100%-(FC57)/FC63</f>
        <v>0.13045586808923371</v>
      </c>
      <c r="FF68" s="66">
        <f>100%-(FF57)/FF63</f>
        <v>0.12754607177497579</v>
      </c>
      <c r="FI68" s="66">
        <f>100%-(FI57)/FI63</f>
        <v>0.17749757516973808</v>
      </c>
      <c r="FP68" s="66">
        <f>100%-(FP57)/FP63</f>
        <v>0.34178449536811306</v>
      </c>
      <c r="FS68" s="66">
        <f>100%-(FS57)/FS63</f>
        <v>0.35929029078363728</v>
      </c>
      <c r="FV68" s="66">
        <f>100%-(FV57)/FV63</f>
        <v>0.34904270986745212</v>
      </c>
      <c r="FZ68" s="66">
        <f>100%-(FZ57)/FZ63</f>
        <v>0.30490196078431375</v>
      </c>
      <c r="GC68" s="66">
        <f>100%-(GC57)/GC63</f>
        <v>0.29491017964071853</v>
      </c>
      <c r="GG68" s="66">
        <f>100%-(GG57)/GG63</f>
        <v>0.30215107553776888</v>
      </c>
      <c r="GJ68" s="66">
        <f>100%-(GJ57)/GJ63</f>
        <v>0.27180010198878124</v>
      </c>
      <c r="GM68" s="66">
        <f>100%-(GM57)/GM63</f>
        <v>0.23492723492723488</v>
      </c>
      <c r="GP68" s="66">
        <f>100%-(GP57)/GP63</f>
        <v>0.20401691331923888</v>
      </c>
      <c r="GS68" s="66">
        <f>100%-(GS57)/GS63</f>
        <v>0.19196192490745634</v>
      </c>
      <c r="GV68" s="66">
        <f>100%-(GV57)/GV63</f>
        <v>0.18385416666666665</v>
      </c>
      <c r="GZ68" s="66">
        <f>100%-(GZ57)/GZ63</f>
        <v>0.18338557993730409</v>
      </c>
      <c r="HC68" s="66">
        <f>100%-(HC57)/HC63</f>
        <v>0.1707060063224447</v>
      </c>
      <c r="HF68" s="66">
        <f>100%-(HF57)/HF63</f>
        <v>0.16240681576144833</v>
      </c>
      <c r="HI68" s="66">
        <f>100%-(HI57)/HI63</f>
        <v>0.15069967707212051</v>
      </c>
      <c r="HL68" s="66">
        <f>100%-(HL57)/HL63</f>
        <v>0.14898177920685962</v>
      </c>
      <c r="HO68" s="66">
        <f>100%-(HO57)/HO63</f>
        <v>0.14493534482758619</v>
      </c>
      <c r="HS68" s="66">
        <f>100%-(HS57)/HS63</f>
        <v>0.15586502410283876</v>
      </c>
      <c r="HV68" s="66">
        <f>100%-(HV57)/HV63</f>
        <v>0.16487068965517238</v>
      </c>
      <c r="HY68" s="66">
        <f>100%-(HY57)/HY63</f>
        <v>0.1529790660225443</v>
      </c>
      <c r="IB68" s="66">
        <f>100%-(IB57)/IB63</f>
        <v>0.14652406417112296</v>
      </c>
      <c r="IE68" s="66">
        <f>100%-(IE57)/IE63</f>
        <v>0.14232607541157727</v>
      </c>
      <c r="IH68" s="66">
        <f>100%-(IH57)/IH63</f>
        <v>0.14232999472851871</v>
      </c>
      <c r="IL68" s="66">
        <f>100%-(IL57)/IL63</f>
        <v>0.15202524986849031</v>
      </c>
      <c r="IO68" s="66">
        <f>100%-(IO57)/IO63</f>
        <v>0.14390371533228674</v>
      </c>
      <c r="IR68" s="66">
        <f>100%-(IR57)/IR63</f>
        <v>0.15271966527196656</v>
      </c>
      <c r="IU68" s="66">
        <f>100%-(IU57)/IU63</f>
        <v>0.14471629359708482</v>
      </c>
      <c r="IX68" s="66">
        <f>100%-(IX57)/IX63</f>
        <v>0.15768056968463884</v>
      </c>
      <c r="JA68" s="66">
        <f>100%-(JA57)/JA63</f>
        <v>0.15432098765432101</v>
      </c>
      <c r="JE68" s="66">
        <f>100%-(JE57)/JE63</f>
        <v>0.17063081695966908</v>
      </c>
      <c r="JH68" s="66">
        <f>100%-(JH57)/JH63</f>
        <v>0.15416666666666667</v>
      </c>
      <c r="JK68" s="66">
        <f>100%-(JK57)/JK63</f>
        <v>0.15273477812177505</v>
      </c>
      <c r="JN68" s="66">
        <f>100%-(JN57)/JN63</f>
        <v>0.14847387480600105</v>
      </c>
      <c r="JQ68" s="66">
        <f>100%-(JQ57)/JQ63</f>
        <v>0.15955284552845528</v>
      </c>
      <c r="JT68" s="66">
        <f>100%-(JT57)/JT63</f>
        <v>0.14439324116743468</v>
      </c>
      <c r="JX68" s="66">
        <f>100%-(JX57)/JX63</f>
        <v>0.14784810126582282</v>
      </c>
      <c r="KA68" s="66">
        <f>100%-(KA57)/KA63</f>
        <v>0.13890286864620027</v>
      </c>
      <c r="KD68" s="66">
        <f>100%-(KD57)/KD63</f>
        <v>0.13423153692614775</v>
      </c>
      <c r="KG68" s="66">
        <f>100%-(KG57)/KG63</f>
        <v>0.13065076999503233</v>
      </c>
      <c r="KJ68" s="66">
        <f>100%-(KJ57)/KJ63</f>
        <v>0.12376725838264302</v>
      </c>
      <c r="KM68" s="66">
        <f>100%-(KM57)/KM63</f>
        <v>0.13045610593428147</v>
      </c>
      <c r="KQ68" s="66">
        <f>100%-(KQ57)/KQ63</f>
        <v>0.12579539892315228</v>
      </c>
      <c r="KT68" s="66">
        <f>100%-(KT57)/KT63</f>
        <v>0.11660950514453694</v>
      </c>
      <c r="KW68" s="66">
        <f>100%-(KW57)/KW63</f>
        <v>0.12444879960803523</v>
      </c>
      <c r="KZ68" s="66">
        <f>100%-(KZ57)/KZ63</f>
        <v>0.16179337231968816</v>
      </c>
      <c r="LC68" s="66">
        <f>100%-(LC57)/LC63</f>
        <v>0.1910112359550562</v>
      </c>
      <c r="LF68" s="66">
        <f>100%-(LF57)/LF63</f>
        <v>0.15689149560117299</v>
      </c>
      <c r="LI68" s="66">
        <f>100%-(LI57)/LI63</f>
        <v>0.19323197645904855</v>
      </c>
      <c r="LL68" s="66">
        <f>100%-(LL57)/LL63</f>
        <v>0.17753800882785675</v>
      </c>
      <c r="LU68" s="66">
        <f>100%-(LU57)/LU63</f>
        <v>0.189561792220581</v>
      </c>
      <c r="LX68" s="66">
        <f>100%-(LX57)/LX63</f>
        <v>0.20330495743615418</v>
      </c>
      <c r="MA68" s="66">
        <f>100%-(MA57)/MA63</f>
        <v>0.21871921182266008</v>
      </c>
      <c r="MD68" s="66">
        <f>100%-(MD57)/MD63</f>
        <v>0.19122098890010086</v>
      </c>
      <c r="MG68" s="66">
        <f>100%-(MG57)/MG63</f>
        <v>0.18232044198895025</v>
      </c>
      <c r="MJ68" s="66">
        <f>100%-(MJ57)/MJ63</f>
        <v>0.16091370558375639</v>
      </c>
      <c r="MN68" s="66">
        <f>100%-(MN57)/MN63</f>
        <v>0.16032064128256518</v>
      </c>
      <c r="MQ68" s="66">
        <f>100%-(MQ57)/MQ63</f>
        <v>0.15288844621513942</v>
      </c>
      <c r="MT68" s="66">
        <f>100%-(MT57)/MT63</f>
        <v>0.15119760479041922</v>
      </c>
      <c r="MW68" s="66">
        <f>100%-(MW57)/MW63</f>
        <v>0.16390423572744017</v>
      </c>
      <c r="MZ68" s="66">
        <f>100%-(MZ57)/MZ63</f>
        <v>0.16006021073758159</v>
      </c>
      <c r="NC68" s="66">
        <f>100%-(NC57)/NC63</f>
        <v>0.14546376077040035</v>
      </c>
      <c r="NG68" s="66">
        <f>100%-(NG57)/NG63</f>
        <v>0.13690169840452904</v>
      </c>
      <c r="NJ68" s="66">
        <f>100%-(NJ57)/NJ63</f>
        <v>0.12649040953862101</v>
      </c>
      <c r="NM68" s="66">
        <f>100%-(NM57)/NM63</f>
        <v>0.11105290728129913</v>
      </c>
      <c r="NP68" s="66">
        <f>100%-(NP57)/NP63</f>
        <v>0.10643821391484942</v>
      </c>
      <c r="NS68" s="66">
        <f>100%-(NS57)/NS63</f>
        <v>0.10321576763485474</v>
      </c>
      <c r="NV68" s="66">
        <f>100%-(NV57)/NV63</f>
        <v>9.5777548918640543E-2</v>
      </c>
      <c r="NZ68" s="66">
        <f>100%-(NZ57)/NZ63</f>
        <v>0.15471892728210412</v>
      </c>
      <c r="OC68" s="66">
        <f>100%-(OC57)/OC63</f>
        <v>0.13952282157676343</v>
      </c>
      <c r="OF68" s="66">
        <f>100%-(OF57)/OF63</f>
        <v>0.12467532467532472</v>
      </c>
      <c r="OI68" s="66">
        <f>100%-(OI57)/OI63</f>
        <v>0.12832550860719871</v>
      </c>
      <c r="OL68" s="66">
        <f>100%-(OL57)/OL63</f>
        <v>0.14188481675392672</v>
      </c>
      <c r="OO68" s="66">
        <f>100%-(OO57)/OO63</f>
        <v>0.1287919105907398</v>
      </c>
      <c r="OS68" s="66">
        <f>100%-(OS57)/OS63</f>
        <v>0.15339390700160338</v>
      </c>
      <c r="OV68" s="66">
        <f>100%-(OV57)/OV63</f>
        <v>0.14622388859132296</v>
      </c>
      <c r="OY68" s="66">
        <f>100%-(OY57)/OY63</f>
        <v>0.13038793103448276</v>
      </c>
      <c r="PB68" s="66">
        <f>100%-(PB57)/PB63</f>
        <v>0.13677975228863759</v>
      </c>
      <c r="PE68" s="66">
        <f>100%-(PE57)/PE63</f>
        <v>0.13433637829124123</v>
      </c>
      <c r="PH68" s="66">
        <f>100%-(PH57)/PH63</f>
        <v>0.16630669546436283</v>
      </c>
      <c r="PL68" s="66">
        <f>100%-(PL57)/PL63</f>
        <v>0.18388318009734994</v>
      </c>
      <c r="PO68" s="66">
        <f>100%-(PO57)/PO63</f>
        <v>0.16884531590413943</v>
      </c>
      <c r="PR68" s="66">
        <f>100%-(PR57)/PR63</f>
        <v>0.15477497255762895</v>
      </c>
      <c r="PU68" s="66">
        <f>100%-(PU57)/PU63</f>
        <v>0.15806805708013172</v>
      </c>
      <c r="PX68" s="66">
        <f>100%-(PX57)/PX63</f>
        <v>0.15746309458720609</v>
      </c>
      <c r="QA68" s="66">
        <f>100%-(QA57)/QA63</f>
        <v>0.1535929786066923</v>
      </c>
      <c r="QE68" s="66">
        <f>100%-(QE57)/QE63</f>
        <v>0.15008337965536411</v>
      </c>
      <c r="QH68" s="66">
        <f>100%-(QH57)/QH63</f>
        <v>0.13441160066926938</v>
      </c>
      <c r="QK68" s="66">
        <f>100%-(QK57)/QK63</f>
        <v>0.12569213732004425</v>
      </c>
      <c r="QN68" s="66">
        <f>100%-(QN57)/QN63</f>
        <v>0.13598673300165842</v>
      </c>
      <c r="QQ68" s="66">
        <f>100%-(QQ57)/QQ63</f>
        <v>0.12954796030871008</v>
      </c>
      <c r="QT68" s="66">
        <f>100%-(QT57)/QT63</f>
        <v>0.1275899672846238</v>
      </c>
      <c r="QX68" s="66">
        <f>100%-(QX57)/QX63</f>
        <v>0.13088718510405262</v>
      </c>
      <c r="RA68" s="66">
        <f>100%-(RA57)/RA63</f>
        <v>0.1197802197802198</v>
      </c>
      <c r="RE68" s="66">
        <f>100%-(RE57)/RE63</f>
        <v>0.15296052631578949</v>
      </c>
      <c r="RH68" s="66">
        <f>100%-(RH57)/RH63</f>
        <v>0.15224534501642939</v>
      </c>
      <c r="RK68" s="66">
        <f>100%-(RK57)/RK63</f>
        <v>0.17996697853604848</v>
      </c>
      <c r="RO68" s="66">
        <f>100%-(RO57)/RO63</f>
        <v>0.15273934698395131</v>
      </c>
      <c r="RR68" s="66">
        <f>100%-(RR57)/RR63</f>
        <v>0.14428412874583796</v>
      </c>
      <c r="RU68" s="66">
        <f>100%-(RU57)/RU63</f>
        <v>0.13676633444075303</v>
      </c>
      <c r="RX68" s="66">
        <f>100%-(RX57)/RX63</f>
        <v>0.14475873544093176</v>
      </c>
      <c r="SA68" s="66">
        <f>100%-(SA57)/SA63</f>
        <v>0.15094339622641506</v>
      </c>
      <c r="SD68" s="66">
        <f>100%-(SD57)/SD63</f>
        <v>0.1446051167964405</v>
      </c>
      <c r="SG68" s="66">
        <f>100%-(SG57)/SG63</f>
        <v>0.23503325942350328</v>
      </c>
      <c r="SJ68" s="66">
        <f>100%-(SJ57)/SJ63</f>
        <v>0.1781959048146099</v>
      </c>
      <c r="SM68" s="66">
        <f>100%-(SM57)/SM63</f>
        <v>0.19177320733740966</v>
      </c>
      <c r="SP68" s="66">
        <f>100%-(SP57)/SP63</f>
        <v>0.21032186459489455</v>
      </c>
      <c r="SU68" s="66">
        <f>100%-(SU57)/SU63</f>
        <v>0.30350194552529186</v>
      </c>
      <c r="SX68" s="66">
        <f>100%-(SX57)/SX63</f>
        <v>0.30318257956448913</v>
      </c>
      <c r="TA68" s="66">
        <f>100%-(TA57)/TA63</f>
        <v>0.21929332585530004</v>
      </c>
      <c r="TD68" s="66">
        <f>100%-(TD57)/TD63</f>
        <v>0.1908783783783784</v>
      </c>
      <c r="TG68" s="66">
        <f>100%-(TG57)/TG63</f>
        <v>0.16666666666666663</v>
      </c>
      <c r="TJ68" s="66">
        <f>100%-(TJ57)/TJ63</f>
        <v>0.1524562394127611</v>
      </c>
      <c r="TM68" s="66">
        <f>100%-(TM57)/TM63</f>
        <v>0.13695529145444252</v>
      </c>
      <c r="TP68" s="66">
        <f>100%-(TP57)/TP63</f>
        <v>0.13119369369369371</v>
      </c>
      <c r="TT68" s="66">
        <f>100%-(TT57)/TT63</f>
        <v>0.12675266404935503</v>
      </c>
      <c r="TW68" s="66">
        <f>100%-(TW57)/TW63</f>
        <v>0.10879368658399102</v>
      </c>
      <c r="TZ68" s="66">
        <f>100%-(TZ57)/TZ63</f>
        <v>0.13140311804008908</v>
      </c>
      <c r="UC68" s="66">
        <f>100%-(UC57)/UC63</f>
        <v>0.12978369384359401</v>
      </c>
      <c r="UF68" s="66">
        <f>100%-(UF57)/UF63</f>
        <v>0.12305122494432075</v>
      </c>
      <c r="UI68" s="66">
        <f>100%-(UI57)/UI63</f>
        <v>0.12757660167130924</v>
      </c>
      <c r="UN68" s="66">
        <f>100%-(UN57)/UN63</f>
        <v>0.15534521158129178</v>
      </c>
      <c r="UQ68" s="66">
        <f>100%-(UQ57)/UQ63</f>
        <v>0.14060742407199101</v>
      </c>
      <c r="UT68" s="66">
        <f>100%-(UT57)/UT63</f>
        <v>0.14197530864197527</v>
      </c>
      <c r="UW68" s="66">
        <f>100%-(UW57)/UW63</f>
        <v>0.13501400560224086</v>
      </c>
      <c r="UZ68" s="66">
        <f>100%-(UZ57)/UZ63</f>
        <v>0.13389355742296916</v>
      </c>
      <c r="VD68" s="66">
        <f>100%-(VD57)/VD63</f>
        <v>0.1631403118040089</v>
      </c>
      <c r="VG68" s="66">
        <f>100%-(VG57)/VG63</f>
        <v>0.1606246514221974</v>
      </c>
      <c r="VJ68" s="66">
        <f>100%-(VJ57)/VJ63</f>
        <v>0.16694677871148456</v>
      </c>
      <c r="VM68" s="66">
        <f>100%-(VM57)/VM63</f>
        <v>0.17322834645669294</v>
      </c>
      <c r="VP68" s="66">
        <f>100%-(VP57)/VP63</f>
        <v>0.1648725212464589</v>
      </c>
      <c r="VS68" s="66">
        <f>100%-(VS57)/VS63</f>
        <v>0.16325369738339024</v>
      </c>
      <c r="VX68" s="66">
        <f>100%-(VX57)/VX63</f>
        <v>0.18034682080924858</v>
      </c>
      <c r="WA68" s="66">
        <f>100%-(WA57)/WA63</f>
        <v>0.18345952242283048</v>
      </c>
      <c r="WD68" s="66">
        <f>100%-(WD57)/WD63</f>
        <v>0.17817759721416138</v>
      </c>
      <c r="WG68" s="66">
        <f>100%-(WG57)/WG63</f>
        <v>0.17325581395348832</v>
      </c>
      <c r="WJ68" s="66">
        <f>100%-(WJ57)/WJ63</f>
        <v>0.163337250293772</v>
      </c>
      <c r="WM68" s="66">
        <f>100%-(WM57)/WM63</f>
        <v>0.25736160188457013</v>
      </c>
      <c r="WP68" s="66">
        <f>100%-(WP57)/WP63</f>
        <v>0.18144450968878445</v>
      </c>
      <c r="WS68" s="66">
        <f>100%-(WS57)/WS63</f>
        <v>0.15948021264028356</v>
      </c>
      <c r="WV68" s="66">
        <f>100%-(WV57)/WV63</f>
        <v>0.16243354991139991</v>
      </c>
      <c r="WY68" s="66">
        <f>100%-(WY57)/WY63</f>
        <v>0.152122641509434</v>
      </c>
      <c r="XB68" s="66">
        <f>100%-(XB57)/XB63</f>
        <v>0.15615792575132592</v>
      </c>
      <c r="XE68" s="66">
        <f>100%-(XE57)/XE63</f>
        <v>0.22670623145400592</v>
      </c>
      <c r="XI68" s="66">
        <f>100%-(XI57)/XI63</f>
        <v>0.2375225496091401</v>
      </c>
      <c r="XL68" s="66">
        <f>100%-(XL57)/XL63</f>
        <v>0.24880095923261392</v>
      </c>
      <c r="XO68" s="66">
        <f>100%-(XO57)/XO63</f>
        <v>0.24848484848484853</v>
      </c>
      <c r="XR68" s="66">
        <f>100%-(XR57)/XR63</f>
        <v>0.24590163934426235</v>
      </c>
      <c r="XU68" s="66">
        <f>100%-(XU57)/XU63</f>
        <v>0.24034334763948495</v>
      </c>
      <c r="XX68" s="66">
        <f>100%-(XX57)/XX63</f>
        <v>0.25169230769230766</v>
      </c>
      <c r="YA68" s="66">
        <f>100%-(YA57)/YA63</f>
        <v>0.40160891089108908</v>
      </c>
      <c r="YD68" s="66">
        <f>100%-(YD57)/YD63</f>
        <v>0.27006845052893591</v>
      </c>
      <c r="YG68" s="66">
        <f>100%-(YG57)/YG63</f>
        <v>0.25437500000000002</v>
      </c>
      <c r="YJ68" s="66">
        <f>100%-(YJ57)/YJ63</f>
        <v>0.26309148264984228</v>
      </c>
      <c r="YM68" s="66">
        <f>100%-(YM57)/YM63</f>
        <v>0.27066246056782339</v>
      </c>
      <c r="YP68" s="66">
        <f>100%-(YP57)/YP63</f>
        <v>0.26949904882688647</v>
      </c>
      <c r="YS68" s="66">
        <f>100%-(YS57)/YS63</f>
        <v>0.26238881829733163</v>
      </c>
      <c r="YW68" s="66">
        <f>100%-(YW57)/YW63</f>
        <v>0.26356094447989786</v>
      </c>
      <c r="YZ68" s="66">
        <f>100%-(YZ57)/YZ63</f>
        <v>0.2527261064785119</v>
      </c>
      <c r="ZC68" s="66">
        <f>100%-(ZC57)/ZC63</f>
        <v>0.24565916398713827</v>
      </c>
      <c r="ZF68" s="66">
        <f>100%-(ZF57)/ZF63</f>
        <v>0.23303457106274006</v>
      </c>
      <c r="ZI68" s="66">
        <f>100%-(ZI57)/ZI63</f>
        <v>0.2178409825468649</v>
      </c>
      <c r="ZL68" s="66">
        <f>100%-(ZL57)/ZL63</f>
        <v>0.21100323624595474</v>
      </c>
      <c r="ZO68" s="66">
        <f>100%-(ZO57)/ZO63</f>
        <v>0.30530401034928845</v>
      </c>
      <c r="ZR68" s="66">
        <f>100%-(ZR57)/ZR63</f>
        <v>0.21654815772462832</v>
      </c>
      <c r="ZU68" s="66">
        <f>100%-(ZU57)/ZU63</f>
        <v>0.20940721649484539</v>
      </c>
      <c r="ZX68" s="66">
        <f>100%-(ZX57)/ZX63</f>
        <v>0.19087403598971719</v>
      </c>
      <c r="AAA68" s="66">
        <f>100%-(AAA57)/AAA63</f>
        <v>0.19260204081632648</v>
      </c>
      <c r="AAD68" s="66">
        <f>100%-(AAD57)/AAD63</f>
        <v>0.18251435864709631</v>
      </c>
      <c r="AAG68" s="66">
        <f>100%-(AAG57)/AAG63</f>
        <v>0.19083969465648853</v>
      </c>
      <c r="AAK68" s="66">
        <f>100%-(AAK57)/AAK63</f>
        <v>0.22073791348600513</v>
      </c>
      <c r="AAN68" s="66">
        <f>100%-(AAN57)/AAN63</f>
        <v>0.22492012779552717</v>
      </c>
      <c r="AAQ68" s="66">
        <f>100%-(AAQ57)/AAQ63</f>
        <v>0.22695486331849968</v>
      </c>
      <c r="AAT68" s="66">
        <f>100%-(AAT57)/AAT63</f>
        <v>0.2168141592920354</v>
      </c>
      <c r="AAW68" s="66">
        <f>100%-(AAW57)/AAW63</f>
        <v>0.22068965517241379</v>
      </c>
      <c r="AAZ68" s="66">
        <f>100%-(AAZ57)/AAZ63</f>
        <v>0.21012658227848102</v>
      </c>
      <c r="ABD68" s="66">
        <f>100%-(ABD57)/ABD63</f>
        <v>0.20340050377833752</v>
      </c>
      <c r="ABG68" s="66">
        <f>100%-(ABG57)/ABG63</f>
        <v>0.20313479623824449</v>
      </c>
      <c r="ABJ68" s="66">
        <f>100%-(ABJ57)/ABJ63</f>
        <v>0.19566563467492259</v>
      </c>
      <c r="ABM68" s="66">
        <f>100%-(ABM57)/ABM63</f>
        <v>0.18803945745992601</v>
      </c>
      <c r="ABP68" s="66">
        <f>100%-(ABP57)/ABP63</f>
        <v>0.17909535452322733</v>
      </c>
      <c r="ABS68" s="66">
        <f>100%-(ABS57)/ABS63</f>
        <v>0.18025751072961371</v>
      </c>
      <c r="ABW68" s="66">
        <f>100%-(ABW57)/ABW63</f>
        <v>0.18617343844754397</v>
      </c>
      <c r="ABZ68" s="66">
        <f>100%-(ABZ57)/ABZ63</f>
        <v>0.17541766109785206</v>
      </c>
      <c r="ACC68" s="66">
        <f>100%-(ACC57)/ACC63</f>
        <v>0.16240333135038665</v>
      </c>
      <c r="ACF68" s="66">
        <f>100%-(ACF57)/ACF63</f>
        <v>0.15551643192488263</v>
      </c>
      <c r="ACI68" s="66">
        <f>100%-(ACI57)/ACI63</f>
        <v>0.1423650975889782</v>
      </c>
      <c r="ACL68" s="66">
        <f>100%-(ACL57)/ACL63</f>
        <v>0.13633802816901408</v>
      </c>
      <c r="ACP68" s="66">
        <f>100%-(ACP57)/ACP63</f>
        <v>0.14373601789709167</v>
      </c>
      <c r="ACS68" s="66">
        <f>100%-(ACS57)/ACS63</f>
        <v>0.14065085493656926</v>
      </c>
      <c r="ACV68" s="66">
        <f>100%-(ACV57)/ACV63</f>
        <v>0.11687602403058439</v>
      </c>
      <c r="ACY68" s="66">
        <f>100%-(ACY57)/ACY63</f>
        <v>0.12006403415154754</v>
      </c>
      <c r="ADB68" s="66">
        <f>100%-(ADB57)/ADB63</f>
        <v>0.11590436590436592</v>
      </c>
      <c r="ADE68" s="66">
        <f>100%-(ADE57)/ADE63</f>
        <v>0.11878172588832492</v>
      </c>
      <c r="ADI68" s="66">
        <f>100%-(ADI57)/ADI63</f>
        <v>0.11758793969849246</v>
      </c>
      <c r="ADL68" s="66">
        <f>100%-(ADL57)/ADL63</f>
        <v>0.11840796019900501</v>
      </c>
      <c r="ADO68" s="66">
        <f>100%-(ADO57)/ADO63</f>
        <v>0.1177339901477833</v>
      </c>
      <c r="ADR68" s="66">
        <f>100%-(ADR57)/ADR63</f>
        <v>0.15640273704789831</v>
      </c>
      <c r="ADU68" s="66">
        <f>100%-(ADU57)/ADU63</f>
        <v>0.16723383568303352</v>
      </c>
      <c r="AEA68" s="66">
        <f>100%-(AEA57)/AEA63</f>
        <v>0.21075581395348841</v>
      </c>
      <c r="AED68" s="66">
        <f>100%-(AED57)/AED63</f>
        <v>0.21086105675146771</v>
      </c>
      <c r="AEG68" s="66">
        <f>100%-(AEG57)/AEG63</f>
        <v>0.21271393643031788</v>
      </c>
      <c r="AEJ68">
        <f>100%-(AEJ57)/AEJ63</f>
        <v>0.9833740831295843</v>
      </c>
      <c r="AEM68" s="66">
        <f>100%-(AEM57)/AEM63</f>
        <v>0.18868844466114087</v>
      </c>
      <c r="AEQ68" s="66">
        <f>100%-(AEQ57)/AEQ63</f>
        <v>0.19851851851851854</v>
      </c>
      <c r="AET68" s="66">
        <f>100%-(AET57)/AET63</f>
        <v>0.17236255572065384</v>
      </c>
      <c r="AEW68" s="66">
        <f>100%-(AEW57)/AEW63</f>
        <v>0.17268678871845622</v>
      </c>
      <c r="AEZ68" s="66">
        <f>100%-(AEZ57)/AEZ63</f>
        <v>0.18325123152709355</v>
      </c>
      <c r="AFC68" s="66">
        <f>100%-(AFC57)/AFC63</f>
        <v>0.16608996539792387</v>
      </c>
      <c r="AFF68" s="66">
        <f>100%-(AFF57)/AFF63</f>
        <v>0.16609336609336611</v>
      </c>
      <c r="AFJ68" s="66">
        <f>100%-(AFJ57)/AFJ63</f>
        <v>0.15488047808764938</v>
      </c>
      <c r="AFM68" s="66">
        <f>100%-(AFM57)/AFM63</f>
        <v>0.13514876449823499</v>
      </c>
      <c r="AFP68" s="66">
        <f>100%-(AFP57)/AFP63</f>
        <v>0.10842158345940489</v>
      </c>
      <c r="AFS68" s="66">
        <f>100%-(AFS57)/AFS63</f>
        <v>9.9492385786802084E-2</v>
      </c>
      <c r="AFV68" s="66">
        <f>100%-(AFV57)/AFV63</f>
        <v>9.8834262544348683E-2</v>
      </c>
      <c r="AFY68" s="66">
        <f>100%-(AFY57)/AFY63</f>
        <v>9.9397590361445798E-2</v>
      </c>
      <c r="AGB68" s="66">
        <f>100%-(AGB57)/AGB63</f>
        <v>0.25388082123184774</v>
      </c>
      <c r="AGE68" s="66">
        <f>100%-(AGE57)/AGE63</f>
        <v>0.11978131212723653</v>
      </c>
      <c r="AGH68" s="66">
        <f>100%-(AGH57)/AGH63</f>
        <v>0.1060756972111554</v>
      </c>
      <c r="AGK68" s="66">
        <f>100%-(AGK57)/AGK63</f>
        <v>0.10746268656716418</v>
      </c>
      <c r="AGN68" s="66">
        <f>100%-(AGN57)/AGN63</f>
        <v>0.10128458498023718</v>
      </c>
      <c r="AGQ68" s="66">
        <f>100%-(AGQ57)/AGQ63</f>
        <v>9.6996553421959675E-2</v>
      </c>
      <c r="AGT68" s="66">
        <f>100%-(AGT57)/AGT63</f>
        <v>0.15178135675939486</v>
      </c>
      <c r="AGX68" s="66">
        <f>100%-(AGX57)/AGX63</f>
        <v>0.16461916461916459</v>
      </c>
      <c r="AHA68" s="66">
        <f>100%-(AHA57)/AHA63</f>
        <v>0.13869693978282327</v>
      </c>
      <c r="AHD68" s="66">
        <f>100%-(AHD57)/AHD63</f>
        <v>0.13704071499503478</v>
      </c>
      <c r="AHG68" s="66">
        <f>100%-(AHG57)/AHG63</f>
        <v>0.15361744301288405</v>
      </c>
      <c r="AHJ68" s="66">
        <f>100%-(AHJ57)/AHJ63</f>
        <v>0.16132215096201286</v>
      </c>
      <c r="AHM68" s="66">
        <f>100%-(AHM57)/AHM63</f>
        <v>0.14524864598719844</v>
      </c>
      <c r="AHQ68" s="66">
        <f>100%-(AHQ57)/AHQ63</f>
        <v>0.16047548291233282</v>
      </c>
      <c r="AHT68" s="66">
        <f>100%-(AHT57)/AHT63</f>
        <v>0.17021276595744683</v>
      </c>
      <c r="AHW68" s="66">
        <f>100%-(AHW57)/AHW63</f>
        <v>0.17805486284289274</v>
      </c>
      <c r="AHZ68" s="66">
        <f>100%-(AHZ57)/AHZ63</f>
        <v>0.25509696668324222</v>
      </c>
      <c r="AIC68" s="66">
        <f>100%-(AIC57)/AIC63</f>
        <v>0.31926514399205563</v>
      </c>
      <c r="AIH68" s="66">
        <f>100%-(AIH57)/AIH63</f>
        <v>0.33602829711975746</v>
      </c>
      <c r="AIK68" s="66">
        <f>100%-(AIK57)/AIK63</f>
        <v>0.2969477496120021</v>
      </c>
      <c r="AIN68" s="66">
        <f>100%-(AIN57)/AIN63</f>
        <v>0.2587376108502869</v>
      </c>
      <c r="AIQ68" s="66">
        <f>100%-(AIQ57)/AIQ63</f>
        <v>0.24382553862322653</v>
      </c>
      <c r="AIU68" s="66">
        <f>100%-(AIU57)/AIU63</f>
        <v>0.26821541710665253</v>
      </c>
      <c r="AIX68" s="66">
        <f>100%-(AIX57)/AIX63</f>
        <v>0.32466843501326259</v>
      </c>
      <c r="AJA68" s="66">
        <f>100%-(AJA57)/AJA63</f>
        <v>0.18292682926829273</v>
      </c>
      <c r="AJD68" s="66">
        <f>100%-(AJD57)/AJD63</f>
        <v>0.15527291997880233</v>
      </c>
      <c r="AJG68" s="66">
        <f>100%-(AJG57)/AJG63</f>
        <v>0.14096449390567034</v>
      </c>
      <c r="AJJ68" s="66">
        <f>100%-(AJJ57)/AJJ63</f>
        <v>0.13075313807531386</v>
      </c>
      <c r="AJM68" s="66">
        <f>100%-(AJM57)/AJM63</f>
        <v>0.12012480499219969</v>
      </c>
      <c r="AJP68" s="66">
        <f>100%-(AJP57)/AJP63</f>
        <v>0.10504634397528323</v>
      </c>
      <c r="AJT68" s="66">
        <f>100%-(AJT57)/AJT63</f>
        <v>0.11875637104994907</v>
      </c>
      <c r="AJW68" s="66">
        <f>100%-(AJW57)/AJW63</f>
        <v>0.18772018117765477</v>
      </c>
      <c r="AJZ68" s="66">
        <f>100%-(AJZ57)/AJZ63</f>
        <v>0.12387161484453357</v>
      </c>
      <c r="AKC68" s="66">
        <f>100%-(AKC57)/AKC63</f>
        <v>0.129</v>
      </c>
      <c r="AKF68" s="66">
        <f>100%-(AKF57)/AKF63</f>
        <v>0.127382146439318</v>
      </c>
      <c r="AKI68" s="66">
        <f>100%-(AKI57)/AKI63</f>
        <v>0.11861861861861867</v>
      </c>
      <c r="AKM68" s="66">
        <f>100%-(AKM57)/AKM63</f>
        <v>0.16933066933066931</v>
      </c>
      <c r="AKP68" s="66">
        <f>100%-(AKP57)/AKP63</f>
        <v>0.17876815222834253</v>
      </c>
      <c r="AKS68" s="66">
        <f>100%-(AKS57)/AKS63</f>
        <v>0.12267471091000504</v>
      </c>
      <c r="AKV68" s="66">
        <f>100%-(AKV57)/AKV63</f>
        <v>0.11282306163021871</v>
      </c>
      <c r="AKY68" s="66">
        <f>100%-(AKY57)/AKY63</f>
        <v>0.11220958971824024</v>
      </c>
      <c r="ALB68" s="66">
        <f>100%-(ALB57)/ALB63</f>
        <v>0.1189320388349514</v>
      </c>
      <c r="ALF68" s="66">
        <f>100%-(ALF57)/ALF63</f>
        <v>0.12652068126520677</v>
      </c>
      <c r="ALI68" s="66">
        <f>100%-(ALI57)/ALI63</f>
        <v>0.10927634774162209</v>
      </c>
      <c r="ALL68" s="66">
        <f>100%-(ALL57)/ALL63</f>
        <v>0.1109481915933529</v>
      </c>
      <c r="ALO68" s="66">
        <f>100%-(ALO57)/ALO63</f>
        <v>0.11573849878934628</v>
      </c>
      <c r="ALR68" s="66">
        <f>100%-(ALR57)/ALR63</f>
        <v>0.10404624277456642</v>
      </c>
      <c r="ALU68" s="66">
        <f>100%-(ALU57)/ALU63</f>
        <v>0.11069063386944178</v>
      </c>
      <c r="ALY68" s="66">
        <f>100%-(ALY57)/ALY63</f>
        <v>0.12165335838421798</v>
      </c>
      <c r="AMB68" s="66">
        <f>100%-(AMB57)/AMB63</f>
        <v>0.1110592627158189</v>
      </c>
      <c r="AME68" s="66">
        <f>100%-(AME57)/AME63</f>
        <v>0.11053864168618266</v>
      </c>
      <c r="AMH68" s="66">
        <f>100%-(AMH57)/AMH63</f>
        <v>9.1803278688524559E-2</v>
      </c>
      <c r="AMK68" s="66">
        <f>100%-(AMK57)/AMK63</f>
        <v>9.5037453183520637E-2</v>
      </c>
      <c r="AMN68" s="66">
        <f>100%-(AMN57)/AMN63</f>
        <v>9.4746716697936217E-2</v>
      </c>
      <c r="AMR68" s="66">
        <f>100%-(AMR57)/AMR63</f>
        <v>0.12441314553990612</v>
      </c>
      <c r="AMU68" s="66">
        <f>100%-(AMU57)/AMU63</f>
        <v>0.1048653755314124</v>
      </c>
      <c r="AMX68" s="66">
        <f>100%-(AMX57)/AMX63</f>
        <v>0.10359508041627252</v>
      </c>
      <c r="ANA68" s="66">
        <f>100%-(ANA57)/ANA63</f>
        <v>9.6743747050495488E-2</v>
      </c>
      <c r="AND68" s="66">
        <f>100%-(AND57)/AND63</f>
        <v>0.12529550827423164</v>
      </c>
      <c r="ANG68" s="66">
        <f>100%-(ANG57)/ANG63</f>
        <v>0.11342155009451793</v>
      </c>
      <c r="ANK68" s="66">
        <f>100%-(ANK57)/ANK63</f>
        <v>0.131031220435194</v>
      </c>
      <c r="ANN68" s="66">
        <f>100%-(ANN57)/ANN63</f>
        <v>0.12832699619771859</v>
      </c>
      <c r="ANQ68" s="66">
        <f>100%-(ANQ57)/ANQ63</f>
        <v>0.12624113475177301</v>
      </c>
      <c r="ANU68" s="66">
        <f>100%-(ANU57)/ANU63</f>
        <v>0.13907284768211925</v>
      </c>
      <c r="ANX68" s="66">
        <f>100%-(ANX57)/ANX63</f>
        <v>0.12417994376757269</v>
      </c>
      <c r="AOA68" s="66">
        <f>100%-(AOA57)/AOA63</f>
        <v>0.22857142857142854</v>
      </c>
      <c r="AOD68" s="66">
        <f>100%-(AOD57)/AOD63</f>
        <v>0.12581852198316179</v>
      </c>
      <c r="AOG68" s="66">
        <f>100%-(AOG57)/AOG63</f>
        <v>0.11973807296538819</v>
      </c>
      <c r="AOJ68" s="66">
        <f>100%-(AOJ57)/AOJ63</f>
        <v>0.11518570756934654</v>
      </c>
      <c r="AOM68" s="66">
        <f>100%-(AOM57)/AOM63</f>
        <v>0.1023474178403756</v>
      </c>
      <c r="AOP68" s="66">
        <f>100%-(AOP57)/AOP63</f>
        <v>0.17216981132075471</v>
      </c>
      <c r="AOS68" s="66">
        <f>100%-(AOS57)/AOS63</f>
        <v>0.13076199435559732</v>
      </c>
      <c r="AOW68" s="66">
        <f>100%-(AOW57)/AOW63</f>
        <v>0.11936090225563911</v>
      </c>
      <c r="AOZ68" s="66">
        <f>100%-(AOZ57)/AOZ63</f>
        <v>0.10113421550094515</v>
      </c>
      <c r="APC68" s="66">
        <f>100%-(APC57)/APC63</f>
        <v>9.9905303030302983E-2</v>
      </c>
      <c r="APF68" s="66">
        <f>100%-(APF57)/APF63</f>
        <v>0.10052157420578478</v>
      </c>
      <c r="API68" s="66">
        <f>100%-(API57)/API63</f>
        <v>9.5102234902520233E-2</v>
      </c>
      <c r="APL68" s="66">
        <f>100%-(APL57)/APL63</f>
        <v>8.4802286803239646E-2</v>
      </c>
      <c r="APO68" s="66">
        <f>100%-(APO57)/APO63</f>
        <v>0.16030534351145043</v>
      </c>
      <c r="APV68" s="66">
        <f>100%-(APV57)/APV63</f>
        <v>0.27063339731285985</v>
      </c>
      <c r="APY68" s="66">
        <f>100%-(APY57)/APY63</f>
        <v>0.30869565217391304</v>
      </c>
      <c r="AQC68" s="66">
        <f>100%-(AQC57)/AQC63</f>
        <v>0.35766780989710922</v>
      </c>
      <c r="AQF68" s="66">
        <f>100%-(AQF57)/AQF63</f>
        <v>0.32491332342743928</v>
      </c>
      <c r="AQI68" s="66">
        <f>100%-(AQI57)/AQI63</f>
        <v>0.30900000000000005</v>
      </c>
      <c r="AQL68" s="66">
        <f>100%-(AQL57)/AQL63</f>
        <v>0.29216867469879515</v>
      </c>
      <c r="AQO68" s="66">
        <f>100%-(AQO57)/AQO63</f>
        <v>0.26666666666666672</v>
      </c>
      <c r="AQR68" s="66">
        <f>100%-(AQR57)/AQR63</f>
        <v>0.26765015806111692</v>
      </c>
      <c r="AQV68" s="66">
        <f>100%-(AQV57)/AQV63</f>
        <v>0.26624068157614489</v>
      </c>
      <c r="AQY68" s="66">
        <f>100%-(AQY57)/AQY63</f>
        <v>0.22526881720430103</v>
      </c>
      <c r="ARB68" s="66">
        <f>100%-(ARB57)/ARB63</f>
        <v>0.20792616720955481</v>
      </c>
      <c r="ARE68" s="66">
        <f>100%-(ARE57)/ARE63</f>
        <v>0.18593238822246461</v>
      </c>
      <c r="ARH68" s="66">
        <f>100%-(ARH57)/ARH63</f>
        <v>0.20262151829601316</v>
      </c>
      <c r="ARK68" s="66">
        <f>100%-(ARK57)/ARK63</f>
        <v>0.22252747252747251</v>
      </c>
      <c r="ARO68" s="66">
        <f>100%-(ARO57)/ARO63</f>
        <v>0.2350684931506849</v>
      </c>
      <c r="ARR68" s="66">
        <f>100%-(ARR57)/ARR63</f>
        <v>0.22419533851276363</v>
      </c>
      <c r="ARU68" s="66">
        <f>100%-(ARU57)/ARU63</f>
        <v>0.22067039106145248</v>
      </c>
      <c r="ARX68" s="66">
        <f>100%-(ARX57)/ARX63</f>
        <v>0.1940045248868778</v>
      </c>
      <c r="ASA68" s="66">
        <f>100%-(ASA57)/ASA63</f>
        <v>0.19050310910118706</v>
      </c>
      <c r="ASD68" s="66">
        <f>100%-(ASD57)/ASD63</f>
        <v>0.18495475113122173</v>
      </c>
      <c r="ASH68" s="66">
        <f>100%-(ASH57)/ASH63</f>
        <v>0.20249574588769148</v>
      </c>
      <c r="ASK68" s="66">
        <f>100%-(ASK57)/ASK63</f>
        <v>0.20410427066001113</v>
      </c>
      <c r="ASN68" s="66">
        <f>100%-(ASN57)/ASN63</f>
        <v>0.18777777777777782</v>
      </c>
      <c r="ASQ68" s="66">
        <f>100%-(ASQ57)/ASQ63</f>
        <v>0.19834710743801653</v>
      </c>
      <c r="AST68" s="66">
        <f>100%-(AST57)/AST63</f>
        <v>0.20132013201320131</v>
      </c>
      <c r="ASW68" s="66">
        <f>100%-(ASW57)/ASW63</f>
        <v>0.20524017467248912</v>
      </c>
      <c r="ATA68" s="66">
        <f>100%-(ATA57)/ATA63</f>
        <v>0.21815199562602516</v>
      </c>
      <c r="ATD68" s="66">
        <f>100%-(ATD57)/ATD63</f>
        <v>0.21459934138309555</v>
      </c>
      <c r="ATG68" s="66">
        <f>100%-(ATG57)/ATG63</f>
        <v>0.24143646408839781</v>
      </c>
      <c r="ATJ68" s="66">
        <f>100%-(ATJ57)/ATJ63</f>
        <v>0.23414905450500556</v>
      </c>
      <c r="ATM68" s="66">
        <f>100%-(ATM57)/ATM63</f>
        <v>0.23072656683305603</v>
      </c>
      <c r="ATP68" s="66">
        <f>100%-(ATP57)/ATP63</f>
        <v>0.23700391280044719</v>
      </c>
      <c r="ATT68" s="66">
        <f>100%-(ATT57)/ATT63</f>
        <v>0.2604049493813273</v>
      </c>
      <c r="ATW68" s="66">
        <f>100%-(ATW57)/ATW63</f>
        <v>0.23155505107832008</v>
      </c>
      <c r="ATZ68" s="66">
        <f>100%-(ATZ57)/ATZ63</f>
        <v>0.22436260623229465</v>
      </c>
      <c r="AUC68" s="66">
        <f>100%-(AUC57)/AUC63</f>
        <v>0.22911963882618513</v>
      </c>
      <c r="AUF68" s="66">
        <f>100%-(AUF57)/AUF63</f>
        <v>0.20728929384965833</v>
      </c>
      <c r="AUI68" s="66">
        <f>100%-(AUI57)/AUI63</f>
        <v>0.19931856899488931</v>
      </c>
      <c r="AUM68" s="66">
        <f>100%-(AUM57)/AUM63</f>
        <v>0.21448944666286363</v>
      </c>
      <c r="AUP68" s="66">
        <f>100%-(AUP57)/AUP63</f>
        <v>0.20343839541547282</v>
      </c>
      <c r="AUS68" s="66">
        <f>100%-(AUS57)/AUS63</f>
        <v>0.18894009216589858</v>
      </c>
      <c r="AUV68" s="66">
        <f>100%-(AUV57)/AUV63</f>
        <v>0.17933836331979103</v>
      </c>
      <c r="AUY68" s="66">
        <f>100%-(AUY57)/AUY63</f>
        <v>0.16598718695398951</v>
      </c>
      <c r="AVB68" s="66">
        <f>100%-(AVB57)/AVB63</f>
        <v>0.15183246073298429</v>
      </c>
      <c r="AVF68" s="66">
        <f>100%-(AVF57)/AVF63</f>
        <v>0.16404886561954624</v>
      </c>
      <c r="AVI68" s="66">
        <f>100%-(AVI57)/AVI63</f>
        <v>0.15061295971978983</v>
      </c>
      <c r="AVL68" s="66">
        <f>100%-(AVL57)/AVL63</f>
        <v>0.1456647398843931</v>
      </c>
      <c r="AVO68" s="66">
        <f>100%-(AVO57)/AVO63</f>
        <v>0.13771428571428568</v>
      </c>
      <c r="AVR68" s="66">
        <f>100%-(AVR57)/AVR63</f>
        <v>0.12642369020501143</v>
      </c>
      <c r="AVU68" s="66">
        <f>100%-(AVU57)/AVU63</f>
        <v>0.12535450935904713</v>
      </c>
      <c r="AVY68" s="66">
        <f>100%-(AVY57)/AVY63</f>
        <v>0.13114754098360659</v>
      </c>
      <c r="AWB68" s="66">
        <f>100%-(AWB57)/AWB63</f>
        <v>0.11492957746478871</v>
      </c>
      <c r="AWE68" s="66">
        <f>100%-(AWE57)/AWE63</f>
        <v>0.12703766160764474</v>
      </c>
      <c r="AWH68" s="66">
        <f>100%-(AWH57)/AWH63</f>
        <v>0.12590934527140463</v>
      </c>
    </row>
  </sheetData>
  <phoneticPr fontId="4"/>
  <pageMargins left="0.7" right="0.2" top="0.25" bottom="0.25" header="0.3" footer="0.3"/>
  <pageSetup paperSize="9" scale="9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XB51"/>
  <sheetViews>
    <sheetView showGridLines="0" tabSelected="1" zoomScale="120" zoomScaleNormal="90" workbookViewId="0">
      <pane xSplit="4" ySplit="5" topLeftCell="CS6" activePane="bottomRight" state="frozen"/>
      <selection activeCell="ARH7" sqref="ARH7"/>
      <selection pane="topRight" activeCell="ARH7" sqref="ARH7"/>
      <selection pane="bottomLeft" activeCell="ARH7" sqref="ARH7"/>
      <selection pane="bottomRight" activeCell="D47" sqref="D47"/>
    </sheetView>
  </sheetViews>
  <sheetFormatPr defaultColWidth="9.21875" defaultRowHeight="14.4"/>
  <cols>
    <col min="1" max="1" width="10.77734375" bestFit="1" customWidth="1"/>
    <col min="2" max="2" width="28.33203125" bestFit="1" customWidth="1"/>
    <col min="3" max="3" width="16.88671875" bestFit="1" customWidth="1"/>
    <col min="4" max="4" width="54.44140625" customWidth="1"/>
    <col min="5" max="7" width="6.21875" hidden="1" customWidth="1"/>
    <col min="8" max="8" width="6.33203125" bestFit="1" customWidth="1"/>
    <col min="9" max="10" width="6.21875" customWidth="1"/>
    <col min="11" max="11" width="6.33203125" hidden="1" customWidth="1"/>
    <col min="12" max="12" width="6.21875" customWidth="1"/>
    <col min="13" max="13" width="6.21875" hidden="1" customWidth="1"/>
    <col min="14" max="14" width="6.33203125" hidden="1" customWidth="1"/>
    <col min="15" max="15" width="6.21875" customWidth="1"/>
    <col min="16" max="16" width="6.21875" hidden="1" customWidth="1"/>
    <col min="17" max="17" width="6.33203125" hidden="1" customWidth="1"/>
    <col min="18" max="18" width="6.21875" customWidth="1"/>
    <col min="19" max="19" width="6.21875" hidden="1" customWidth="1"/>
    <col min="20" max="20" width="6.33203125" hidden="1" customWidth="1"/>
    <col min="21" max="21" width="6.21875" customWidth="1"/>
    <col min="22" max="22" width="6.21875" hidden="1" customWidth="1"/>
    <col min="23" max="23" width="6.33203125" hidden="1" customWidth="1"/>
    <col min="24" max="24" width="6.21875" customWidth="1"/>
    <col min="25" max="25" width="6.21875" hidden="1" customWidth="1"/>
    <col min="26" max="26" width="6.33203125" hidden="1" customWidth="1"/>
    <col min="27" max="28" width="6.21875" customWidth="1"/>
    <col min="29" max="29" width="6.33203125" hidden="1" customWidth="1"/>
    <col min="30" max="30" width="6.21875" customWidth="1"/>
    <col min="31" max="31" width="6.21875" hidden="1" customWidth="1"/>
    <col min="32" max="32" width="6.33203125" hidden="1" customWidth="1"/>
    <col min="33" max="33" width="6.21875" customWidth="1"/>
    <col min="34" max="34" width="6.21875" hidden="1" customWidth="1"/>
    <col min="35" max="35" width="6.33203125" hidden="1" customWidth="1"/>
    <col min="36" max="36" width="6.21875" customWidth="1"/>
    <col min="37" max="37" width="6.21875" hidden="1" customWidth="1"/>
    <col min="38" max="38" width="6.33203125" hidden="1" customWidth="1"/>
    <col min="39" max="39" width="6.21875" customWidth="1"/>
    <col min="40" max="40" width="6.21875" hidden="1" customWidth="1"/>
    <col min="41" max="41" width="6.33203125" hidden="1" customWidth="1"/>
    <col min="42" max="42" width="6.21875" customWidth="1"/>
    <col min="43" max="44" width="6.21875" hidden="1" customWidth="1"/>
    <col min="45" max="46" width="6.21875" customWidth="1"/>
    <col min="47" max="47" width="6.33203125" hidden="1" customWidth="1"/>
    <col min="48" max="48" width="6.21875" customWidth="1"/>
    <col min="49" max="50" width="6.21875" hidden="1" customWidth="1"/>
    <col min="51" max="51" width="6.21875" customWidth="1"/>
    <col min="52" max="53" width="6.21875" hidden="1" customWidth="1"/>
    <col min="54" max="54" width="6.21875" customWidth="1"/>
    <col min="55" max="56" width="6.21875" hidden="1" customWidth="1"/>
    <col min="57" max="57" width="6.21875" customWidth="1"/>
    <col min="58" max="59" width="6.21875" hidden="1" customWidth="1"/>
    <col min="60" max="60" width="6.21875" customWidth="1"/>
    <col min="61" max="62" width="6.21875" hidden="1" customWidth="1"/>
    <col min="63" max="64" width="6.21875" customWidth="1"/>
    <col min="65" max="65" width="6.21875" hidden="1" customWidth="1"/>
    <col min="66" max="66" width="6.21875" customWidth="1"/>
    <col min="67" max="68" width="6.21875" hidden="1" customWidth="1"/>
    <col min="69" max="69" width="6.21875" customWidth="1"/>
    <col min="70" max="71" width="6.21875" hidden="1" customWidth="1"/>
    <col min="72" max="72" width="6.21875" customWidth="1"/>
    <col min="73" max="74" width="6.21875" hidden="1" customWidth="1"/>
    <col min="75" max="75" width="6.21875" customWidth="1"/>
    <col min="76" max="77" width="6.21875" hidden="1" customWidth="1"/>
    <col min="78" max="78" width="6.21875" customWidth="1"/>
    <col min="79" max="80" width="6.21875" hidden="1" customWidth="1"/>
    <col min="81" max="83" width="6.21875" customWidth="1"/>
    <col min="84" max="84" width="5.88671875" hidden="1" customWidth="1"/>
    <col min="85" max="86" width="6.21875" customWidth="1"/>
    <col min="87" max="87" width="5.88671875" hidden="1" customWidth="1"/>
    <col min="88" max="88" width="6.21875" customWidth="1"/>
    <col min="89" max="89" width="6.21875" hidden="1" customWidth="1"/>
    <col min="90" max="90" width="5.88671875" hidden="1" customWidth="1"/>
    <col min="91" max="91" width="6.21875" customWidth="1"/>
    <col min="92" max="92" width="6.21875" hidden="1" customWidth="1"/>
    <col min="93" max="93" width="5.88671875" hidden="1" customWidth="1"/>
    <col min="94" max="95" width="6.21875" customWidth="1"/>
    <col min="96" max="96" width="6.21875" hidden="1" customWidth="1"/>
    <col min="97" max="97" width="6.21875" customWidth="1"/>
    <col min="98" max="98" width="6.21875" hidden="1" customWidth="1"/>
    <col min="99" max="99" width="5.88671875" hidden="1" customWidth="1"/>
    <col min="100" max="100" width="6.21875" customWidth="1"/>
    <col min="101" max="101" width="6.21875" hidden="1" customWidth="1"/>
    <col min="102" max="102" width="5.88671875" hidden="1" customWidth="1"/>
    <col min="103" max="103" width="6.21875" customWidth="1"/>
    <col min="104" max="104" width="6.21875" hidden="1" customWidth="1"/>
    <col min="105" max="105" width="5.88671875" hidden="1" customWidth="1"/>
    <col min="106" max="106" width="6.21875" customWidth="1"/>
    <col min="107" max="107" width="6.21875" hidden="1" customWidth="1"/>
    <col min="108" max="108" width="5.88671875" hidden="1" customWidth="1"/>
    <col min="109" max="111" width="6.21875" customWidth="1"/>
    <col min="112" max="112" width="5.88671875" hidden="1" customWidth="1"/>
    <col min="113" max="113" width="6.21875" customWidth="1"/>
    <col min="114" max="114" width="6.21875" hidden="1" customWidth="1"/>
    <col min="115" max="115" width="5.88671875" hidden="1" customWidth="1"/>
    <col min="116" max="116" width="6.21875" customWidth="1"/>
    <col min="117" max="117" width="6.21875" hidden="1" customWidth="1"/>
    <col min="118" max="118" width="5.88671875" hidden="1" customWidth="1"/>
    <col min="119" max="119" width="6.21875" customWidth="1"/>
    <col min="120" max="120" width="6.21875" hidden="1" customWidth="1"/>
    <col min="121" max="121" width="5.88671875" hidden="1" customWidth="1"/>
    <col min="122" max="122" width="6.21875" customWidth="1"/>
    <col min="123" max="123" width="6.21875" hidden="1" customWidth="1"/>
    <col min="124" max="124" width="5.88671875" hidden="1" customWidth="1"/>
    <col min="125" max="125" width="6.21875" customWidth="1"/>
    <col min="126" max="126" width="6.21875" hidden="1" customWidth="1"/>
    <col min="127" max="127" width="5.88671875" hidden="1" customWidth="1"/>
    <col min="128" max="129" width="6.21875" customWidth="1"/>
    <col min="130" max="130" width="5.88671875" hidden="1" customWidth="1"/>
    <col min="131" max="131" width="6.21875" customWidth="1"/>
    <col min="132" max="132" width="6.21875" hidden="1" customWidth="1"/>
    <col min="133" max="133" width="5.88671875" hidden="1" customWidth="1"/>
    <col min="134" max="134" width="6.21875" customWidth="1"/>
    <col min="135" max="135" width="6.21875" hidden="1" customWidth="1"/>
    <col min="136" max="136" width="5.88671875" hidden="1" customWidth="1"/>
    <col min="137" max="137" width="6.21875" customWidth="1"/>
    <col min="138" max="138" width="6.21875" hidden="1" customWidth="1"/>
    <col min="139" max="139" width="5.88671875" hidden="1" customWidth="1"/>
    <col min="140" max="140" width="6.21875" customWidth="1"/>
    <col min="141" max="141" width="6.21875" hidden="1" customWidth="1"/>
    <col min="142" max="142" width="5.88671875" hidden="1" customWidth="1"/>
    <col min="143" max="143" width="6.21875" customWidth="1"/>
    <col min="144" max="144" width="6.21875" hidden="1" customWidth="1"/>
    <col min="145" max="145" width="5.88671875" hidden="1" customWidth="1"/>
    <col min="146" max="146" width="6.21875" customWidth="1"/>
    <col min="147" max="147" width="6.21875" hidden="1" customWidth="1"/>
    <col min="148" max="148" width="5.88671875" hidden="1" customWidth="1"/>
    <col min="149" max="149" width="6.21875" customWidth="1"/>
    <col min="150" max="150" width="6.21875" hidden="1" customWidth="1"/>
    <col min="151" max="151" width="5.88671875" hidden="1" customWidth="1"/>
    <col min="152" max="152" width="6.21875" customWidth="1"/>
    <col min="153" max="153" width="6.21875" hidden="1" customWidth="1"/>
    <col min="154" max="154" width="5.88671875" hidden="1" customWidth="1"/>
    <col min="155" max="155" width="6.21875" customWidth="1"/>
    <col min="156" max="156" width="6.21875" hidden="1" customWidth="1"/>
    <col min="157" max="157" width="5.88671875" hidden="1" customWidth="1"/>
    <col min="158" max="162" width="6.21875" customWidth="1"/>
    <col min="163" max="163" width="5.88671875" hidden="1" customWidth="1"/>
    <col min="164" max="164" width="6.21875" customWidth="1"/>
    <col min="165" max="165" width="6.21875" hidden="1" customWidth="1"/>
    <col min="166" max="166" width="5.88671875" hidden="1" customWidth="1"/>
    <col min="167" max="167" width="6.21875" customWidth="1"/>
    <col min="168" max="168" width="6.21875" hidden="1" customWidth="1"/>
    <col min="169" max="169" width="6.44140625" hidden="1" customWidth="1"/>
    <col min="170" max="171" width="6.21875" customWidth="1"/>
    <col min="172" max="172" width="5.88671875" hidden="1" customWidth="1"/>
    <col min="173" max="173" width="6.21875" customWidth="1"/>
    <col min="174" max="174" width="6.21875" hidden="1" customWidth="1"/>
    <col min="175" max="175" width="6.44140625" hidden="1" customWidth="1"/>
    <col min="176" max="177" width="6.21875" customWidth="1"/>
    <col min="178" max="178" width="6.44140625" hidden="1" customWidth="1"/>
    <col min="179" max="179" width="6.21875" customWidth="1"/>
    <col min="180" max="180" width="6.21875" hidden="1" customWidth="1"/>
    <col min="181" max="181" width="6.44140625" hidden="1" customWidth="1"/>
    <col min="182" max="182" width="6.21875" customWidth="1"/>
    <col min="183" max="183" width="6.21875" hidden="1" customWidth="1"/>
    <col min="184" max="184" width="6.44140625" hidden="1" customWidth="1"/>
    <col min="185" max="185" width="6.21875" customWidth="1"/>
    <col min="186" max="186" width="6.21875" hidden="1" customWidth="1"/>
    <col min="187" max="187" width="6.44140625" hidden="1" customWidth="1"/>
    <col min="188" max="188" width="6.21875" customWidth="1"/>
    <col min="189" max="189" width="6.21875" hidden="1" customWidth="1"/>
    <col min="190" max="190" width="6.44140625" hidden="1" customWidth="1"/>
    <col min="191" max="191" width="6.21875" customWidth="1"/>
    <col min="192" max="192" width="6.21875" hidden="1" customWidth="1"/>
    <col min="193" max="193" width="6.44140625" hidden="1" customWidth="1"/>
    <col min="194" max="195" width="6.21875" customWidth="1"/>
    <col min="196" max="196" width="6.44140625" hidden="1" customWidth="1"/>
    <col min="197" max="197" width="6.21875" customWidth="1"/>
    <col min="198" max="198" width="6.21875" hidden="1" customWidth="1"/>
    <col min="199" max="199" width="6.44140625" hidden="1" customWidth="1"/>
    <col min="200" max="200" width="6.21875" customWidth="1"/>
    <col min="201" max="201" width="6.21875" hidden="1" customWidth="1"/>
    <col min="202" max="202" width="6.44140625" hidden="1" customWidth="1"/>
    <col min="203" max="203" width="6.21875" customWidth="1"/>
    <col min="204" max="204" width="6.21875" hidden="1" customWidth="1"/>
    <col min="205" max="205" width="6.44140625" hidden="1" customWidth="1"/>
    <col min="206" max="206" width="6.21875" customWidth="1"/>
    <col min="207" max="207" width="6.21875" hidden="1" customWidth="1"/>
    <col min="208" max="208" width="6.44140625" hidden="1" customWidth="1"/>
    <col min="209" max="209" width="6.21875" customWidth="1"/>
    <col min="210" max="210" width="6.21875" hidden="1" customWidth="1"/>
    <col min="211" max="211" width="6.44140625" hidden="1" customWidth="1"/>
    <col min="212" max="213" width="6.21875" customWidth="1"/>
    <col min="214" max="214" width="6.44140625" hidden="1" customWidth="1"/>
    <col min="215" max="215" width="6.21875" customWidth="1"/>
    <col min="216" max="216" width="6.21875" hidden="1" customWidth="1"/>
    <col min="217" max="217" width="6.44140625" hidden="1" customWidth="1"/>
    <col min="218" max="218" width="6.21875" customWidth="1"/>
    <col min="219" max="219" width="6.21875" hidden="1" customWidth="1"/>
    <col min="220" max="220" width="6.44140625" hidden="1" customWidth="1"/>
    <col min="221" max="221" width="6.21875" customWidth="1"/>
    <col min="222" max="222" width="6.21875" hidden="1" customWidth="1"/>
    <col min="223" max="223" width="6.44140625" hidden="1" customWidth="1"/>
    <col min="224" max="224" width="6.21875" customWidth="1"/>
    <col min="225" max="225" width="6.21875" hidden="1" customWidth="1"/>
    <col min="226" max="226" width="6.44140625" hidden="1" customWidth="1"/>
    <col min="227" max="227" width="6.21875" customWidth="1"/>
    <col min="228" max="228" width="6.21875" hidden="1" customWidth="1"/>
    <col min="229" max="229" width="6.44140625" hidden="1" customWidth="1"/>
    <col min="230" max="231" width="6.21875" customWidth="1"/>
    <col min="232" max="232" width="6.44140625" hidden="1" customWidth="1"/>
    <col min="233" max="233" width="6.21875" customWidth="1"/>
    <col min="234" max="234" width="6.21875" hidden="1" customWidth="1"/>
    <col min="235" max="235" width="6.44140625" hidden="1" customWidth="1"/>
    <col min="236" max="236" width="6.21875" customWidth="1"/>
    <col min="237" max="237" width="6.21875" hidden="1" customWidth="1"/>
    <col min="238" max="238" width="6.44140625" hidden="1" customWidth="1"/>
    <col min="239" max="239" width="6.21875" customWidth="1"/>
    <col min="240" max="240" width="6.21875" hidden="1" customWidth="1"/>
    <col min="241" max="241" width="6.44140625" hidden="1" customWidth="1"/>
    <col min="242" max="242" width="6.21875" customWidth="1"/>
    <col min="243" max="243" width="6.21875" hidden="1" customWidth="1"/>
    <col min="244" max="244" width="6.44140625" hidden="1" customWidth="1"/>
    <col min="245" max="245" width="6.21875" customWidth="1"/>
    <col min="246" max="247" width="6.21875" hidden="1" customWidth="1"/>
    <col min="248" max="249" width="6.21875" customWidth="1"/>
    <col min="250" max="250" width="6.44140625" hidden="1" customWidth="1"/>
    <col min="251" max="251" width="6.21875" customWidth="1"/>
    <col min="252" max="253" width="6.21875" hidden="1" customWidth="1"/>
    <col min="254" max="254" width="6.21875" customWidth="1"/>
    <col min="255" max="256" width="6.21875" hidden="1" customWidth="1"/>
    <col min="257" max="257" width="6.21875" customWidth="1"/>
    <col min="258" max="259" width="6.21875" hidden="1" customWidth="1"/>
    <col min="260" max="260" width="6.21875" customWidth="1"/>
    <col min="261" max="262" width="6.21875" hidden="1" customWidth="1"/>
    <col min="263" max="263" width="6.21875" customWidth="1"/>
    <col min="264" max="265" width="6.21875" hidden="1" customWidth="1"/>
    <col min="266" max="267" width="6.21875" customWidth="1"/>
    <col min="268" max="268" width="6.21875" hidden="1" customWidth="1"/>
    <col min="269" max="269" width="6.21875" customWidth="1"/>
    <col min="270" max="271" width="6.21875" hidden="1" customWidth="1"/>
    <col min="272" max="272" width="6.21875" customWidth="1"/>
    <col min="273" max="274" width="6.21875" hidden="1" customWidth="1"/>
    <col min="275" max="275" width="6.21875" customWidth="1"/>
    <col min="276" max="277" width="6.21875" hidden="1" customWidth="1"/>
    <col min="278" max="278" width="6.21875" customWidth="1"/>
    <col min="279" max="280" width="6.21875" hidden="1" customWidth="1"/>
    <col min="281" max="281" width="6.21875" customWidth="1"/>
    <col min="282" max="283" width="6.21875" hidden="1" customWidth="1"/>
    <col min="284" max="285" width="6.21875" customWidth="1"/>
    <col min="286" max="286" width="6.21875" hidden="1" customWidth="1"/>
    <col min="287" max="287" width="6.21875" customWidth="1"/>
    <col min="288" max="289" width="6.21875" hidden="1" customWidth="1"/>
    <col min="290" max="290" width="6.21875" customWidth="1"/>
    <col min="291" max="292" width="6.21875" hidden="1" customWidth="1"/>
    <col min="293" max="293" width="6.21875" customWidth="1"/>
    <col min="294" max="295" width="6.21875" hidden="1" customWidth="1"/>
    <col min="296" max="296" width="6.21875" customWidth="1"/>
    <col min="297" max="298" width="6.21875" hidden="1" customWidth="1"/>
    <col min="299" max="299" width="6.21875" customWidth="1"/>
    <col min="300" max="301" width="6.21875" hidden="1" customWidth="1"/>
    <col min="302" max="302" width="6.21875" customWidth="1"/>
    <col min="303" max="304" width="6.21875" hidden="1" customWidth="1"/>
    <col min="305" max="305" width="6.21875" customWidth="1"/>
    <col min="306" max="307" width="6.21875" hidden="1" customWidth="1"/>
    <col min="308" max="314" width="6.21875" customWidth="1"/>
    <col min="315" max="315" width="6.21875" hidden="1" customWidth="1"/>
    <col min="316" max="316" width="6.21875" customWidth="1"/>
    <col min="317" max="318" width="6.21875" hidden="1" customWidth="1"/>
    <col min="319" max="319" width="6.21875" customWidth="1"/>
    <col min="320" max="321" width="6.21875" hidden="1" customWidth="1"/>
    <col min="322" max="322" width="6.21875" customWidth="1"/>
    <col min="323" max="324" width="6.21875" hidden="1" customWidth="1"/>
    <col min="325" max="325" width="6.21875" customWidth="1"/>
    <col min="326" max="327" width="6.21875" hidden="1" customWidth="1"/>
    <col min="328" max="328" width="6.21875" customWidth="1"/>
    <col min="329" max="330" width="6.21875" hidden="1" customWidth="1"/>
    <col min="331" max="332" width="6.21875" customWidth="1"/>
    <col min="333" max="333" width="6.21875" hidden="1" customWidth="1"/>
    <col min="334" max="334" width="6.21875" customWidth="1"/>
    <col min="335" max="336" width="6.21875" hidden="1" customWidth="1"/>
    <col min="337" max="337" width="6.21875" customWidth="1"/>
    <col min="338" max="339" width="6.21875" hidden="1" customWidth="1"/>
    <col min="340" max="340" width="6.21875" customWidth="1"/>
    <col min="341" max="342" width="6.21875" hidden="1" customWidth="1"/>
    <col min="343" max="343" width="6.21875" customWidth="1"/>
    <col min="344" max="345" width="6.21875" hidden="1" customWidth="1"/>
    <col min="346" max="346" width="6.21875" customWidth="1"/>
    <col min="347" max="347" width="6.21875" hidden="1" customWidth="1"/>
    <col min="348" max="348" width="5.77734375" hidden="1" customWidth="1"/>
    <col min="349" max="350" width="6.21875" customWidth="1"/>
    <col min="351" max="351" width="6.21875" hidden="1" customWidth="1"/>
    <col min="352" max="352" width="6.21875" customWidth="1"/>
    <col min="353" max="353" width="6.21875" hidden="1" customWidth="1"/>
    <col min="354" max="354" width="5.77734375" hidden="1" customWidth="1"/>
    <col min="355" max="355" width="6.21875" customWidth="1"/>
    <col min="356" max="356" width="6.21875" hidden="1" customWidth="1"/>
    <col min="357" max="357" width="5.77734375" hidden="1" customWidth="1"/>
    <col min="358" max="358" width="6.21875" customWidth="1"/>
    <col min="359" max="359" width="6.21875" hidden="1" customWidth="1"/>
    <col min="360" max="360" width="5.77734375" hidden="1" customWidth="1"/>
    <col min="361" max="361" width="6.21875" customWidth="1"/>
    <col min="362" max="362" width="6.21875" hidden="1" customWidth="1"/>
    <col min="363" max="363" width="5.77734375" hidden="1" customWidth="1"/>
    <col min="364" max="364" width="6.21875" customWidth="1"/>
    <col min="365" max="365" width="6.21875" hidden="1" customWidth="1"/>
    <col min="366" max="366" width="5.88671875" hidden="1" customWidth="1"/>
    <col min="367" max="368" width="6.21875" customWidth="1"/>
    <col min="369" max="369" width="5.77734375" hidden="1" customWidth="1"/>
    <col min="370" max="370" width="6.21875" customWidth="1"/>
    <col min="371" max="371" width="6.21875" hidden="1" customWidth="1"/>
    <col min="372" max="372" width="5.88671875" hidden="1" customWidth="1"/>
    <col min="373" max="373" width="6.21875" customWidth="1"/>
    <col min="374" max="374" width="6.21875" hidden="1" customWidth="1"/>
    <col min="375" max="375" width="5.88671875" hidden="1" customWidth="1"/>
    <col min="376" max="376" width="6.21875" customWidth="1"/>
    <col min="377" max="377" width="6.21875" hidden="1" customWidth="1"/>
    <col min="378" max="378" width="5.88671875" hidden="1" customWidth="1"/>
    <col min="379" max="379" width="6.21875" customWidth="1"/>
    <col min="380" max="380" width="6.21875" hidden="1" customWidth="1"/>
    <col min="381" max="381" width="5.88671875" hidden="1" customWidth="1"/>
    <col min="382" max="382" width="6.21875" customWidth="1"/>
    <col min="383" max="383" width="6.21875" hidden="1" customWidth="1"/>
    <col min="384" max="384" width="5.88671875" hidden="1" customWidth="1"/>
    <col min="385" max="386" width="6.21875" customWidth="1"/>
    <col min="387" max="387" width="5.88671875" hidden="1" customWidth="1"/>
    <col min="388" max="388" width="6.21875" customWidth="1"/>
    <col min="389" max="389" width="6.21875" hidden="1" customWidth="1"/>
    <col min="390" max="390" width="5.88671875" hidden="1" customWidth="1"/>
    <col min="391" max="391" width="6.21875" customWidth="1"/>
    <col min="392" max="392" width="6.21875" hidden="1" customWidth="1"/>
    <col min="393" max="393" width="5.88671875" hidden="1" customWidth="1"/>
    <col min="394" max="394" width="6.21875" customWidth="1"/>
    <col min="395" max="395" width="6.21875" hidden="1" customWidth="1"/>
    <col min="396" max="396" width="5.88671875" hidden="1" customWidth="1"/>
    <col min="397" max="397" width="6.21875" customWidth="1"/>
    <col min="398" max="398" width="6.21875" hidden="1" customWidth="1"/>
    <col min="399" max="399" width="5.88671875" hidden="1" customWidth="1"/>
    <col min="400" max="400" width="6.21875" customWidth="1"/>
    <col min="401" max="401" width="6.21875" hidden="1" customWidth="1"/>
    <col min="402" max="402" width="5.88671875" hidden="1" customWidth="1"/>
    <col min="403" max="404" width="6.21875" customWidth="1"/>
    <col min="405" max="405" width="5.88671875" hidden="1" customWidth="1"/>
    <col min="406" max="406" width="6.21875" customWidth="1"/>
    <col min="407" max="407" width="6.21875" hidden="1" customWidth="1"/>
    <col min="408" max="408" width="5.88671875" hidden="1" customWidth="1"/>
    <col min="409" max="409" width="6.21875" customWidth="1"/>
    <col min="410" max="410" width="6.21875" hidden="1" customWidth="1"/>
    <col min="411" max="411" width="5.88671875" hidden="1" customWidth="1"/>
    <col min="412" max="412" width="6.21875" customWidth="1"/>
    <col min="413" max="413" width="6.21875" hidden="1" customWidth="1"/>
    <col min="414" max="414" width="5.88671875" hidden="1" customWidth="1"/>
    <col min="415" max="415" width="6.21875" customWidth="1"/>
    <col min="416" max="416" width="6.21875" hidden="1" customWidth="1"/>
    <col min="417" max="417" width="5.88671875" hidden="1" customWidth="1"/>
    <col min="418" max="418" width="6.21875" customWidth="1"/>
    <col min="419" max="419" width="6.21875" hidden="1" customWidth="1"/>
    <col min="420" max="420" width="6.109375" hidden="1" customWidth="1"/>
    <col min="421" max="422" width="6.21875" customWidth="1"/>
    <col min="423" max="423" width="5.88671875" hidden="1" customWidth="1"/>
    <col min="424" max="424" width="6.21875" customWidth="1"/>
    <col min="425" max="425" width="6.21875" hidden="1" customWidth="1"/>
    <col min="426" max="426" width="6.109375" hidden="1" customWidth="1"/>
    <col min="427" max="427" width="6.21875" customWidth="1"/>
    <col min="428" max="428" width="6.21875" hidden="1" customWidth="1"/>
    <col min="429" max="429" width="6.109375" hidden="1" customWidth="1"/>
    <col min="430" max="430" width="6.21875" customWidth="1"/>
    <col min="431" max="431" width="6.21875" hidden="1" customWidth="1"/>
    <col min="432" max="432" width="6.109375" hidden="1" customWidth="1"/>
    <col min="433" max="433" width="6.21875" customWidth="1"/>
    <col min="434" max="434" width="6.21875" hidden="1" customWidth="1"/>
    <col min="435" max="435" width="6.109375" hidden="1" customWidth="1"/>
    <col min="436" max="436" width="6.21875" customWidth="1"/>
    <col min="437" max="437" width="6.21875" hidden="1" customWidth="1"/>
    <col min="438" max="438" width="6.109375" hidden="1" customWidth="1"/>
    <col min="439" max="440" width="6.21875" customWidth="1"/>
    <col min="441" max="441" width="6.109375" hidden="1" customWidth="1"/>
    <col min="442" max="442" width="6.21875" customWidth="1"/>
    <col min="443" max="443" width="6.21875" hidden="1" customWidth="1"/>
    <col min="444" max="444" width="6.109375" hidden="1" customWidth="1"/>
    <col min="445" max="446" width="6.21875" customWidth="1"/>
    <col min="447" max="447" width="6.109375" hidden="1" customWidth="1"/>
    <col min="448" max="448" width="6.21875" customWidth="1"/>
    <col min="449" max="449" width="6.21875" hidden="1" customWidth="1"/>
    <col min="450" max="450" width="6.109375" hidden="1" customWidth="1"/>
    <col min="451" max="451" width="6.21875" customWidth="1"/>
    <col min="452" max="452" width="6.21875" hidden="1" customWidth="1"/>
    <col min="453" max="453" width="6.109375" hidden="1" customWidth="1"/>
    <col min="454" max="455" width="6.21875" customWidth="1"/>
    <col min="456" max="456" width="6.109375" hidden="1" customWidth="1"/>
    <col min="457" max="457" width="6.21875" customWidth="1"/>
    <col min="458" max="458" width="6.21875" hidden="1" customWidth="1"/>
    <col min="459" max="459" width="6.109375" hidden="1" customWidth="1"/>
    <col min="460" max="460" width="6.21875" customWidth="1"/>
    <col min="461" max="461" width="6.21875" hidden="1" customWidth="1"/>
    <col min="462" max="462" width="6.109375" hidden="1" customWidth="1"/>
    <col min="463" max="463" width="6.21875" customWidth="1"/>
    <col min="464" max="464" width="6.21875" hidden="1" customWidth="1"/>
    <col min="465" max="465" width="6.109375" hidden="1" customWidth="1"/>
    <col min="466" max="466" width="6.21875" customWidth="1"/>
    <col min="467" max="467" width="6.21875" hidden="1" customWidth="1"/>
    <col min="468" max="468" width="6.109375" hidden="1" customWidth="1"/>
    <col min="469" max="469" width="6.21875" customWidth="1"/>
    <col min="470" max="470" width="6.21875" hidden="1" customWidth="1"/>
    <col min="471" max="471" width="6.109375" hidden="1" customWidth="1"/>
    <col min="472" max="473" width="6.21875" customWidth="1"/>
    <col min="474" max="474" width="6.109375" hidden="1" customWidth="1"/>
    <col min="475" max="475" width="6.21875" customWidth="1"/>
    <col min="476" max="476" width="6.21875" hidden="1" customWidth="1"/>
    <col min="477" max="477" width="6.109375" hidden="1" customWidth="1"/>
    <col min="478" max="478" width="6.21875" customWidth="1"/>
    <col min="479" max="479" width="6.21875" hidden="1" customWidth="1"/>
    <col min="480" max="480" width="6.44140625" hidden="1" customWidth="1"/>
    <col min="481" max="484" width="6.21875" customWidth="1"/>
    <col min="485" max="485" width="6.109375" hidden="1" customWidth="1"/>
    <col min="486" max="486" width="6.21875" customWidth="1"/>
    <col min="487" max="487" width="6.21875" hidden="1" customWidth="1"/>
    <col min="488" max="488" width="6.44140625" hidden="1" customWidth="1"/>
    <col min="489" max="489" width="6.21875" customWidth="1"/>
    <col min="490" max="490" width="6.21875" hidden="1" customWidth="1"/>
    <col min="491" max="491" width="6.44140625" hidden="1" customWidth="1"/>
    <col min="492" max="492" width="6.21875" customWidth="1"/>
    <col min="493" max="493" width="6.21875" hidden="1" customWidth="1"/>
    <col min="494" max="494" width="6.44140625" hidden="1" customWidth="1"/>
    <col min="495" max="495" width="6.21875" customWidth="1"/>
    <col min="496" max="496" width="6.21875" hidden="1" customWidth="1"/>
    <col min="497" max="497" width="6.44140625" hidden="1" customWidth="1"/>
    <col min="498" max="498" width="6.21875" customWidth="1"/>
    <col min="499" max="499" width="6.21875" hidden="1" customWidth="1"/>
    <col min="500" max="500" width="6.44140625" hidden="1" customWidth="1"/>
    <col min="501" max="501" width="6.21875" customWidth="1"/>
    <col min="502" max="502" width="6.21875" hidden="1" customWidth="1"/>
    <col min="503" max="503" width="6.44140625" hidden="1" customWidth="1"/>
    <col min="504" max="505" width="6.21875" customWidth="1"/>
    <col min="506" max="506" width="6.44140625" hidden="1" customWidth="1"/>
    <col min="507" max="507" width="6.21875" customWidth="1"/>
    <col min="508" max="508" width="6.21875" hidden="1" customWidth="1"/>
    <col min="509" max="509" width="6.44140625" hidden="1" customWidth="1"/>
    <col min="510" max="510" width="6.21875" customWidth="1"/>
    <col min="511" max="511" width="6.21875" hidden="1" customWidth="1"/>
    <col min="512" max="512" width="6.44140625" hidden="1" customWidth="1"/>
    <col min="513" max="513" width="6.21875" customWidth="1"/>
    <col min="514" max="514" width="6.21875" hidden="1" customWidth="1"/>
    <col min="515" max="515" width="6.44140625" hidden="1" customWidth="1"/>
    <col min="516" max="516" width="6.21875" customWidth="1"/>
    <col min="517" max="517" width="6.21875" hidden="1" customWidth="1"/>
    <col min="518" max="518" width="6.44140625" hidden="1" customWidth="1"/>
    <col min="519" max="519" width="6.21875" customWidth="1"/>
    <col min="520" max="520" width="6.21875" hidden="1" customWidth="1"/>
    <col min="521" max="521" width="6.44140625" hidden="1" customWidth="1"/>
    <col min="522" max="524" width="6.21875" customWidth="1"/>
    <col min="525" max="525" width="6.44140625" hidden="1" customWidth="1"/>
    <col min="526" max="526" width="6.21875" customWidth="1"/>
    <col min="527" max="527" width="6.21875" hidden="1" customWidth="1"/>
    <col min="528" max="528" width="6.44140625" hidden="1" customWidth="1"/>
    <col min="529" max="529" width="6.21875" customWidth="1"/>
    <col min="530" max="530" width="6.21875" hidden="1" customWidth="1"/>
    <col min="531" max="531" width="6.44140625" hidden="1" customWidth="1"/>
    <col min="532" max="532" width="6.21875" customWidth="1"/>
    <col min="533" max="533" width="6.21875" hidden="1" customWidth="1"/>
    <col min="534" max="534" width="6.44140625" hidden="1" customWidth="1"/>
    <col min="535" max="535" width="6.21875" customWidth="1"/>
    <col min="536" max="536" width="6.21875" hidden="1" customWidth="1"/>
    <col min="537" max="537" width="6.109375" hidden="1" customWidth="1"/>
    <col min="538" max="539" width="6.21875" customWidth="1"/>
    <col min="540" max="540" width="6.44140625" hidden="1" customWidth="1"/>
    <col min="541" max="541" width="6.21875" customWidth="1"/>
    <col min="542" max="542" width="6.21875" hidden="1" customWidth="1"/>
    <col min="543" max="543" width="6.109375" hidden="1" customWidth="1"/>
    <col min="544" max="544" width="6.21875" customWidth="1"/>
    <col min="545" max="545" width="6.21875" hidden="1" customWidth="1"/>
    <col min="546" max="546" width="6.109375" hidden="1" customWidth="1"/>
    <col min="547" max="547" width="6.21875" customWidth="1"/>
    <col min="548" max="548" width="6.21875" hidden="1" customWidth="1"/>
    <col min="549" max="549" width="6.109375" hidden="1" customWidth="1"/>
    <col min="550" max="550" width="6.21875" customWidth="1"/>
    <col min="551" max="551" width="6.21875" hidden="1" customWidth="1"/>
    <col min="552" max="552" width="6.109375" hidden="1" customWidth="1"/>
    <col min="553" max="553" width="6.21875" customWidth="1"/>
    <col min="554" max="554" width="6.21875" hidden="1" customWidth="1"/>
    <col min="555" max="555" width="6.109375" hidden="1" customWidth="1"/>
    <col min="556" max="558" width="6.21875" customWidth="1"/>
    <col min="559" max="559" width="6.109375" hidden="1" customWidth="1"/>
    <col min="560" max="560" width="6.21875" customWidth="1"/>
    <col min="561" max="561" width="6.21875" hidden="1" customWidth="1"/>
    <col min="562" max="562" width="6.109375" hidden="1" customWidth="1"/>
    <col min="563" max="563" width="6.21875" customWidth="1"/>
    <col min="564" max="564" width="6.21875" hidden="1" customWidth="1"/>
    <col min="565" max="565" width="6.109375" hidden="1" customWidth="1"/>
    <col min="566" max="566" width="6.21875" customWidth="1"/>
    <col min="567" max="567" width="6.21875" hidden="1" customWidth="1"/>
    <col min="568" max="568" width="6.109375" hidden="1" customWidth="1"/>
    <col min="569" max="569" width="6.21875" customWidth="1"/>
    <col min="570" max="570" width="6.21875" hidden="1" customWidth="1"/>
    <col min="571" max="571" width="6.109375" hidden="1" customWidth="1"/>
    <col min="572" max="573" width="6.21875" customWidth="1"/>
    <col min="574" max="574" width="6.109375" hidden="1" customWidth="1"/>
    <col min="575" max="575" width="6.21875" customWidth="1"/>
    <col min="576" max="576" width="6.21875" hidden="1" customWidth="1"/>
    <col min="577" max="577" width="6.109375" hidden="1" customWidth="1"/>
    <col min="578" max="578" width="6.21875" customWidth="1"/>
    <col min="579" max="579" width="6.21875" hidden="1" customWidth="1"/>
    <col min="580" max="580" width="6.109375" hidden="1" customWidth="1"/>
    <col min="581" max="581" width="6.21875" customWidth="1"/>
    <col min="582" max="582" width="6.21875" hidden="1" customWidth="1"/>
    <col min="583" max="583" width="6.109375" hidden="1" customWidth="1"/>
    <col min="584" max="584" width="6.21875" customWidth="1"/>
    <col min="585" max="585" width="6.21875" hidden="1" customWidth="1"/>
    <col min="586" max="586" width="6.109375" hidden="1" customWidth="1"/>
    <col min="587" max="587" width="6.21875" customWidth="1"/>
    <col min="588" max="588" width="6.21875" hidden="1" customWidth="1"/>
    <col min="589" max="589" width="6.109375" hidden="1" customWidth="1"/>
    <col min="590" max="591" width="6.21875" customWidth="1"/>
    <col min="592" max="592" width="6.109375" hidden="1" customWidth="1"/>
    <col min="593" max="593" width="6.21875" customWidth="1"/>
    <col min="594" max="594" width="6.21875" hidden="1" customWidth="1"/>
    <col min="595" max="595" width="6.109375" hidden="1" customWidth="1"/>
    <col min="596" max="596" width="6.21875" customWidth="1"/>
    <col min="597" max="597" width="6.21875" hidden="1" customWidth="1"/>
    <col min="598" max="598" width="6.109375" hidden="1" customWidth="1"/>
    <col min="599" max="599" width="6.21875" customWidth="1"/>
    <col min="600" max="600" width="6.21875" hidden="1" customWidth="1"/>
    <col min="601" max="601" width="6.109375" hidden="1" customWidth="1"/>
    <col min="602" max="602" width="6.21875" customWidth="1"/>
    <col min="603" max="603" width="6.21875" hidden="1" customWidth="1"/>
    <col min="604" max="604" width="6.109375" hidden="1" customWidth="1"/>
    <col min="605" max="605" width="6.21875" customWidth="1"/>
    <col min="606" max="606" width="6.21875" hidden="1" customWidth="1"/>
    <col min="607" max="607" width="6.77734375" hidden="1" customWidth="1"/>
    <col min="608" max="608" width="6.21875" customWidth="1"/>
    <col min="609" max="609" width="6.21875" hidden="1" customWidth="1"/>
    <col min="610" max="610" width="6.109375" hidden="1" customWidth="1"/>
    <col min="611" max="611" width="6.21875" customWidth="1"/>
    <col min="612" max="612" width="6.21875" hidden="1" customWidth="1"/>
    <col min="613" max="613" width="6.77734375" hidden="1" customWidth="1"/>
    <col min="614" max="614" width="6.21875" customWidth="1"/>
    <col min="615" max="615" width="6.21875" hidden="1" customWidth="1"/>
    <col min="616" max="616" width="6.77734375" hidden="1" customWidth="1"/>
    <col min="617" max="617" width="6.21875" customWidth="1"/>
    <col min="618" max="618" width="6.21875" hidden="1" customWidth="1"/>
    <col min="619" max="619" width="6.77734375" hidden="1" customWidth="1"/>
    <col min="620" max="620" width="6.21875" customWidth="1"/>
    <col min="621" max="621" width="6.21875" hidden="1" customWidth="1"/>
    <col min="622" max="622" width="6.77734375" hidden="1" customWidth="1"/>
    <col min="623" max="623" width="6.21875" customWidth="1"/>
    <col min="624" max="624" width="6.21875" hidden="1" customWidth="1"/>
    <col min="625" max="625" width="6.77734375" hidden="1" customWidth="1"/>
    <col min="626" max="626" width="6.21875" customWidth="1"/>
    <col min="627" max="627" width="6.21875" hidden="1" customWidth="1"/>
    <col min="628" max="628" width="6.77734375" hidden="1" customWidth="1"/>
    <col min="629" max="630" width="6.21875" customWidth="1"/>
    <col min="631" max="631" width="6.77734375" hidden="1" customWidth="1"/>
    <col min="632" max="632" width="6.21875" customWidth="1"/>
    <col min="633" max="633" width="6.21875" hidden="1" customWidth="1"/>
    <col min="634" max="634" width="6.77734375" hidden="1" customWidth="1"/>
    <col min="635" max="635" width="6.21875" customWidth="1"/>
    <col min="636" max="636" width="6.21875" hidden="1" customWidth="1"/>
    <col min="637" max="637" width="6.77734375" hidden="1" customWidth="1"/>
    <col min="638" max="638" width="6.21875" customWidth="1"/>
    <col min="639" max="639" width="6.21875" hidden="1" customWidth="1"/>
    <col min="640" max="640" width="6.77734375" hidden="1" customWidth="1"/>
    <col min="641" max="641" width="6.21875" customWidth="1"/>
    <col min="642" max="642" width="6.21875" hidden="1" customWidth="1"/>
    <col min="643" max="643" width="6.77734375" hidden="1" customWidth="1"/>
    <col min="644" max="644" width="6.21875" customWidth="1"/>
    <col min="645" max="645" width="6.21875" hidden="1" customWidth="1"/>
    <col min="646" max="646" width="6.77734375" hidden="1" customWidth="1"/>
    <col min="647" max="647" width="6.21875" customWidth="1"/>
    <col min="648" max="648" width="6.21875" hidden="1" customWidth="1"/>
    <col min="649" max="649" width="6.77734375" hidden="1" customWidth="1"/>
    <col min="650" max="650" width="6.21875" customWidth="1"/>
    <col min="651" max="651" width="6.21875" hidden="1" customWidth="1"/>
    <col min="652" max="652" width="6.77734375" hidden="1" customWidth="1"/>
    <col min="653" max="653" width="6.21875" customWidth="1"/>
    <col min="654" max="654" width="6.21875" hidden="1" customWidth="1"/>
    <col min="655" max="655" width="6.77734375" hidden="1" customWidth="1"/>
    <col min="656" max="656" width="6.21875" customWidth="1"/>
    <col min="657" max="657" width="6.21875" hidden="1" customWidth="1"/>
    <col min="658" max="658" width="6.77734375" hidden="1" customWidth="1"/>
    <col min="659" max="659" width="6.21875" customWidth="1"/>
    <col min="660" max="660" width="6.21875" hidden="1" customWidth="1"/>
    <col min="661" max="661" width="6.77734375" hidden="1" customWidth="1"/>
    <col min="662" max="662" width="6.21875" customWidth="1"/>
    <col min="663" max="663" width="6.21875" hidden="1" customWidth="1"/>
    <col min="664" max="664" width="6.77734375" hidden="1" customWidth="1"/>
    <col min="665" max="665" width="6.21875" customWidth="1"/>
    <col min="666" max="666" width="6.21875" hidden="1" customWidth="1"/>
    <col min="667" max="667" width="6.77734375" hidden="1" customWidth="1"/>
    <col min="668" max="669" width="6.21875" customWidth="1"/>
    <col min="670" max="670" width="6.77734375" hidden="1" customWidth="1"/>
    <col min="671" max="671" width="6.21875" customWidth="1"/>
    <col min="672" max="672" width="6.21875" hidden="1" customWidth="1"/>
    <col min="673" max="673" width="6.77734375" hidden="1" customWidth="1"/>
    <col min="674" max="674" width="6.21875" customWidth="1"/>
    <col min="675" max="675" width="6.21875" hidden="1" customWidth="1"/>
    <col min="676" max="676" width="6.77734375" hidden="1" customWidth="1"/>
    <col min="677" max="677" width="6.21875" customWidth="1"/>
    <col min="678" max="678" width="6.21875" hidden="1" customWidth="1"/>
    <col min="679" max="679" width="6.77734375" hidden="1" customWidth="1"/>
    <col min="680" max="680" width="6.21875" customWidth="1"/>
    <col min="681" max="681" width="6.21875" hidden="1" customWidth="1"/>
    <col min="682" max="682" width="6.77734375" hidden="1" customWidth="1"/>
    <col min="683" max="683" width="6.21875" customWidth="1"/>
    <col min="684" max="684" width="6.21875" hidden="1" customWidth="1"/>
    <col min="685" max="685" width="6.77734375" hidden="1" customWidth="1"/>
    <col min="686" max="687" width="6.21875" customWidth="1"/>
    <col min="688" max="688" width="6.77734375" hidden="1" customWidth="1"/>
    <col min="689" max="689" width="6.21875" customWidth="1"/>
    <col min="690" max="690" width="6.21875" hidden="1" customWidth="1"/>
    <col min="691" max="691" width="6.77734375" hidden="1" customWidth="1"/>
    <col min="692" max="692" width="6.21875" customWidth="1"/>
    <col min="693" max="693" width="6.21875" hidden="1" customWidth="1"/>
    <col min="694" max="694" width="6.77734375" hidden="1" customWidth="1"/>
    <col min="695" max="695" width="6.21875" customWidth="1"/>
    <col min="696" max="696" width="6.21875" hidden="1" customWidth="1"/>
    <col min="697" max="697" width="6.77734375" hidden="1" customWidth="1"/>
    <col min="698" max="698" width="6.21875" customWidth="1"/>
    <col min="699" max="699" width="6.21875" hidden="1" customWidth="1"/>
    <col min="700" max="700" width="6.77734375" hidden="1" customWidth="1"/>
    <col min="701" max="701" width="6.21875" customWidth="1"/>
    <col min="702" max="702" width="6.21875" hidden="1" customWidth="1"/>
    <col min="703" max="703" width="5.88671875" hidden="1" customWidth="1"/>
    <col min="704" max="705" width="6.21875" customWidth="1"/>
    <col min="706" max="706" width="6.77734375" hidden="1" customWidth="1"/>
    <col min="707" max="707" width="6.21875" customWidth="1"/>
    <col min="708" max="708" width="6.21875" hidden="1" customWidth="1"/>
    <col min="709" max="709" width="5.88671875" hidden="1" customWidth="1"/>
    <col min="710" max="710" width="6.21875" customWidth="1"/>
    <col min="711" max="711" width="6.21875" hidden="1" customWidth="1"/>
    <col min="712" max="712" width="5.88671875" hidden="1" customWidth="1"/>
    <col min="713" max="713" width="6.21875" customWidth="1"/>
    <col min="714" max="714" width="6.21875" hidden="1" customWidth="1"/>
    <col min="715" max="715" width="5.88671875" hidden="1" customWidth="1"/>
    <col min="716" max="716" width="6.21875" customWidth="1"/>
    <col min="717" max="717" width="6.21875" hidden="1" customWidth="1"/>
    <col min="718" max="718" width="5.88671875" hidden="1" customWidth="1"/>
    <col min="719" max="719" width="6.21875" customWidth="1"/>
    <col min="720" max="720" width="6.21875" hidden="1" customWidth="1"/>
    <col min="721" max="721" width="5.88671875" hidden="1" customWidth="1"/>
    <col min="722" max="723" width="6.21875" customWidth="1"/>
    <col min="724" max="724" width="5.88671875" hidden="1" customWidth="1"/>
    <col min="725" max="725" width="6.21875" customWidth="1"/>
    <col min="726" max="726" width="6.21875" hidden="1" customWidth="1"/>
    <col min="727" max="727" width="5.88671875" hidden="1" customWidth="1"/>
    <col min="728" max="728" width="6.21875" customWidth="1"/>
    <col min="729" max="729" width="6.21875" hidden="1" customWidth="1"/>
    <col min="730" max="730" width="5.88671875" hidden="1" customWidth="1"/>
    <col min="731" max="731" width="6.21875" customWidth="1"/>
    <col min="732" max="732" width="6.21875" hidden="1" customWidth="1"/>
    <col min="733" max="733" width="5.88671875" hidden="1" customWidth="1"/>
    <col min="734" max="734" width="6.21875" customWidth="1"/>
    <col min="735" max="735" width="6.21875" hidden="1" customWidth="1"/>
    <col min="736" max="736" width="5.88671875" hidden="1" customWidth="1"/>
    <col min="737" max="737" width="6.21875" customWidth="1"/>
    <col min="738" max="738" width="6.21875" hidden="1" customWidth="1"/>
    <col min="739" max="739" width="5.88671875" hidden="1" customWidth="1"/>
    <col min="740" max="741" width="6.21875" customWidth="1"/>
    <col min="742" max="742" width="5.88671875" hidden="1" customWidth="1"/>
    <col min="743" max="743" width="6.21875" customWidth="1"/>
    <col min="744" max="744" width="6.21875" hidden="1" customWidth="1"/>
    <col min="745" max="745" width="5.88671875" hidden="1" customWidth="1"/>
    <col min="746" max="746" width="6.21875" customWidth="1"/>
    <col min="747" max="747" width="6.21875" hidden="1" customWidth="1"/>
    <col min="748" max="748" width="5.88671875" hidden="1" customWidth="1"/>
    <col min="749" max="754" width="6.21875" customWidth="1"/>
    <col min="755" max="755" width="5.88671875" hidden="1" customWidth="1"/>
    <col min="756" max="756" width="6.21875" customWidth="1"/>
    <col min="757" max="757" width="6.21875" hidden="1" customWidth="1"/>
    <col min="758" max="758" width="5.88671875" hidden="1" customWidth="1"/>
    <col min="759" max="759" width="6.21875" customWidth="1"/>
    <col min="760" max="760" width="6.21875" hidden="1" customWidth="1"/>
    <col min="761" max="761" width="5.88671875" hidden="1" customWidth="1"/>
    <col min="762" max="762" width="6.21875" customWidth="1"/>
    <col min="763" max="763" width="6.21875" hidden="1" customWidth="1"/>
    <col min="764" max="764" width="5.88671875" hidden="1" customWidth="1"/>
    <col min="765" max="765" width="6.21875" customWidth="1"/>
    <col min="766" max="766" width="6.21875" hidden="1" customWidth="1"/>
    <col min="767" max="767" width="5.33203125" hidden="1" customWidth="1"/>
    <col min="768" max="769" width="6.21875" customWidth="1"/>
    <col min="770" max="770" width="5.88671875" hidden="1" customWidth="1"/>
    <col min="771" max="771" width="6.21875" customWidth="1"/>
    <col min="772" max="772" width="6.21875" hidden="1" customWidth="1"/>
    <col min="773" max="773" width="5.33203125" hidden="1" customWidth="1"/>
    <col min="774" max="774" width="6.21875" customWidth="1"/>
    <col min="775" max="775" width="6.21875" hidden="1" customWidth="1"/>
    <col min="776" max="776" width="5.33203125" hidden="1" customWidth="1"/>
    <col min="777" max="777" width="6.21875" customWidth="1"/>
    <col min="778" max="778" width="6.21875" hidden="1" customWidth="1"/>
    <col min="779" max="779" width="5.33203125" hidden="1" customWidth="1"/>
    <col min="780" max="780" width="6.21875" customWidth="1"/>
    <col min="781" max="781" width="6.21875" hidden="1" customWidth="1"/>
    <col min="782" max="782" width="5.33203125" hidden="1" customWidth="1"/>
    <col min="783" max="783" width="6.21875" customWidth="1"/>
    <col min="784" max="784" width="6.21875" hidden="1" customWidth="1"/>
    <col min="785" max="785" width="5.33203125" hidden="1" customWidth="1"/>
    <col min="786" max="787" width="6.21875" customWidth="1"/>
    <col min="788" max="788" width="5.33203125" hidden="1" customWidth="1"/>
    <col min="789" max="789" width="6.21875" customWidth="1"/>
    <col min="790" max="790" width="6.21875" hidden="1" customWidth="1"/>
    <col min="791" max="791" width="5.33203125" hidden="1" customWidth="1"/>
    <col min="792" max="792" width="6.21875" customWidth="1"/>
    <col min="793" max="793" width="6.21875" hidden="1" customWidth="1"/>
    <col min="794" max="794" width="5.88671875" hidden="1" customWidth="1"/>
    <col min="795" max="795" width="6.21875" customWidth="1"/>
    <col min="796" max="796" width="6.21875" hidden="1" customWidth="1"/>
    <col min="797" max="797" width="5.88671875" hidden="1" customWidth="1"/>
    <col min="798" max="798" width="6.21875" customWidth="1"/>
    <col min="799" max="799" width="6.21875" hidden="1" customWidth="1"/>
    <col min="800" max="800" width="5.88671875" hidden="1" customWidth="1"/>
    <col min="801" max="801" width="6.21875" customWidth="1"/>
    <col min="802" max="802" width="6.21875" hidden="1" customWidth="1"/>
    <col min="803" max="803" width="5.88671875" hidden="1" customWidth="1"/>
    <col min="804" max="805" width="6.21875" customWidth="1"/>
    <col min="806" max="806" width="5.88671875" hidden="1" customWidth="1"/>
    <col min="807" max="807" width="6.21875" customWidth="1"/>
    <col min="808" max="808" width="6.21875" hidden="1" customWidth="1"/>
    <col min="809" max="809" width="5.88671875" hidden="1" customWidth="1"/>
    <col min="810" max="810" width="6.21875" customWidth="1"/>
    <col min="811" max="811" width="6.21875" hidden="1" customWidth="1"/>
    <col min="812" max="812" width="5.88671875" hidden="1" customWidth="1"/>
    <col min="813" max="813" width="6.21875" customWidth="1"/>
    <col min="814" max="814" width="6.21875" hidden="1" customWidth="1"/>
    <col min="815" max="815" width="5.88671875" hidden="1" customWidth="1"/>
    <col min="816" max="816" width="6.21875" customWidth="1"/>
    <col min="817" max="817" width="6.21875" hidden="1" customWidth="1"/>
    <col min="818" max="818" width="5.88671875" hidden="1" customWidth="1"/>
    <col min="819" max="819" width="6.21875" customWidth="1"/>
    <col min="820" max="820" width="6.21875" hidden="1" customWidth="1"/>
    <col min="821" max="821" width="5.88671875" hidden="1" customWidth="1"/>
    <col min="822" max="823" width="6.21875" customWidth="1"/>
    <col min="824" max="824" width="5.88671875" hidden="1" customWidth="1"/>
    <col min="825" max="825" width="6.21875" customWidth="1"/>
    <col min="826" max="826" width="6.21875" hidden="1" customWidth="1"/>
    <col min="827" max="827" width="5.88671875" hidden="1" customWidth="1"/>
    <col min="828" max="828" width="6.21875" customWidth="1"/>
    <col min="829" max="829" width="6.21875" hidden="1" customWidth="1"/>
    <col min="830" max="830" width="5.88671875" hidden="1" customWidth="1"/>
    <col min="831" max="831" width="6.21875" customWidth="1"/>
    <col min="832" max="832" width="6.21875" hidden="1" customWidth="1"/>
    <col min="833" max="833" width="5.88671875" hidden="1" customWidth="1"/>
    <col min="834" max="834" width="6.21875" customWidth="1"/>
    <col min="835" max="835" width="6.21875" hidden="1" customWidth="1"/>
    <col min="836" max="836" width="5.88671875" hidden="1" customWidth="1"/>
    <col min="837" max="837" width="6.21875" customWidth="1"/>
    <col min="838" max="838" width="6.21875" hidden="1" customWidth="1"/>
    <col min="839" max="839" width="6.33203125" hidden="1" customWidth="1"/>
    <col min="840" max="841" width="6.21875" customWidth="1"/>
    <col min="842" max="842" width="5.88671875" hidden="1" customWidth="1"/>
    <col min="843" max="843" width="6.21875" customWidth="1"/>
    <col min="844" max="844" width="6.21875" hidden="1" customWidth="1"/>
    <col min="845" max="845" width="6.33203125" hidden="1" customWidth="1"/>
    <col min="846" max="846" width="6.21875" customWidth="1"/>
    <col min="847" max="847" width="6.21875" hidden="1" customWidth="1"/>
    <col min="848" max="848" width="6.33203125" hidden="1" customWidth="1"/>
    <col min="849" max="849" width="6.21875" customWidth="1"/>
    <col min="850" max="850" width="6.21875" hidden="1" customWidth="1"/>
    <col min="851" max="851" width="6.33203125" hidden="1" customWidth="1"/>
    <col min="852" max="852" width="5.6640625" customWidth="1"/>
    <col min="853" max="854" width="5.109375" hidden="1" customWidth="1"/>
    <col min="855" max="855" width="6.109375" customWidth="1"/>
    <col min="856" max="857" width="6.21875" customWidth="1"/>
    <col min="858" max="858" width="6.33203125" hidden="1" customWidth="1"/>
    <col min="859" max="859" width="6.21875" customWidth="1"/>
    <col min="860" max="860" width="6.21875" hidden="1" customWidth="1"/>
    <col min="861" max="861" width="6.33203125" hidden="1" customWidth="1"/>
    <col min="862" max="862" width="6.21875" customWidth="1"/>
    <col min="863" max="863" width="6.21875" hidden="1" customWidth="1"/>
    <col min="864" max="864" width="6.33203125" hidden="1" customWidth="1"/>
    <col min="865" max="865" width="6.21875" customWidth="1"/>
    <col min="866" max="866" width="6.21875" hidden="1" customWidth="1"/>
    <col min="867" max="867" width="6.33203125" hidden="1" customWidth="1"/>
    <col min="868" max="869" width="6.21875" customWidth="1"/>
    <col min="870" max="870" width="6.33203125" hidden="1" customWidth="1"/>
    <col min="871" max="871" width="6.21875" customWidth="1"/>
    <col min="872" max="872" width="6.21875" hidden="1" customWidth="1"/>
    <col min="873" max="873" width="6.33203125" hidden="1" customWidth="1"/>
    <col min="874" max="874" width="6.21875" customWidth="1"/>
    <col min="875" max="875" width="6.21875" hidden="1" customWidth="1"/>
    <col min="876" max="876" width="6.33203125" hidden="1" customWidth="1"/>
    <col min="877" max="877" width="6.21875" customWidth="1"/>
    <col min="878" max="878" width="6.21875" hidden="1" customWidth="1"/>
    <col min="879" max="879" width="6.33203125" hidden="1" customWidth="1"/>
    <col min="880" max="880" width="6.21875" customWidth="1"/>
    <col min="881" max="881" width="6.21875" hidden="1" customWidth="1"/>
    <col min="882" max="882" width="6.33203125" hidden="1" customWidth="1"/>
    <col min="883" max="883" width="6.21875" customWidth="1"/>
    <col min="884" max="884" width="6.21875" hidden="1" customWidth="1"/>
    <col min="885" max="885" width="6.33203125" hidden="1" customWidth="1"/>
    <col min="886" max="886" width="6.21875" customWidth="1"/>
    <col min="887" max="887" width="6.21875" hidden="1" customWidth="1"/>
    <col min="888" max="888" width="6.33203125" hidden="1" customWidth="1"/>
    <col min="889" max="889" width="6.21875" customWidth="1"/>
    <col min="890" max="891" width="6.21875" hidden="1" customWidth="1"/>
    <col min="892" max="893" width="6.21875" customWidth="1"/>
    <col min="894" max="894" width="6.33203125" hidden="1" customWidth="1"/>
    <col min="895" max="895" width="6.21875" customWidth="1"/>
    <col min="896" max="897" width="6.21875" hidden="1" customWidth="1"/>
    <col min="898" max="898" width="6.21875" customWidth="1"/>
    <col min="899" max="900" width="6.21875" hidden="1" customWidth="1"/>
    <col min="901" max="901" width="6.21875" customWidth="1"/>
    <col min="902" max="903" width="6.21875" hidden="1" customWidth="1"/>
    <col min="904" max="904" width="6.21875" customWidth="1"/>
    <col min="905" max="906" width="6.21875" hidden="1" customWidth="1"/>
    <col min="907" max="907" width="6.21875" customWidth="1"/>
    <col min="908" max="908" width="6.21875" hidden="1" customWidth="1"/>
    <col min="909" max="909" width="6.33203125" hidden="1" customWidth="1"/>
    <col min="910" max="911" width="6.21875" customWidth="1"/>
    <col min="912" max="912" width="6.21875" hidden="1" customWidth="1"/>
    <col min="913" max="913" width="6.21875" customWidth="1"/>
    <col min="914" max="914" width="6.21875" hidden="1" customWidth="1"/>
    <col min="915" max="915" width="6.33203125" hidden="1" customWidth="1"/>
    <col min="916" max="916" width="6.21875" customWidth="1"/>
    <col min="917" max="917" width="6.21875" hidden="1" customWidth="1"/>
    <col min="918" max="918" width="6.33203125" hidden="1" customWidth="1"/>
    <col min="919" max="919" width="6.21875" customWidth="1"/>
    <col min="920" max="920" width="6.21875" hidden="1" customWidth="1"/>
    <col min="921" max="921" width="6.33203125" hidden="1" customWidth="1"/>
    <col min="922" max="922" width="6.21875" customWidth="1"/>
    <col min="923" max="923" width="6.21875" hidden="1" customWidth="1"/>
    <col min="924" max="924" width="6.33203125" hidden="1" customWidth="1"/>
    <col min="925" max="925" width="6.21875" customWidth="1"/>
    <col min="926" max="926" width="6.21875" hidden="1" customWidth="1"/>
    <col min="927" max="927" width="6.33203125" hidden="1" customWidth="1"/>
    <col min="928" max="929" width="6.21875" customWidth="1"/>
    <col min="930" max="930" width="6.33203125" hidden="1" customWidth="1"/>
    <col min="931" max="931" width="6.21875" customWidth="1"/>
    <col min="932" max="932" width="6.21875" hidden="1" customWidth="1"/>
    <col min="933" max="933" width="6.33203125" hidden="1" customWidth="1"/>
    <col min="934" max="934" width="6.21875" customWidth="1"/>
    <col min="935" max="935" width="6.21875" hidden="1" customWidth="1"/>
    <col min="936" max="936" width="6.33203125" hidden="1" customWidth="1"/>
    <col min="937" max="937" width="6.21875" customWidth="1"/>
    <col min="938" max="938" width="6.21875" hidden="1" customWidth="1"/>
    <col min="939" max="939" width="6.33203125" hidden="1" customWidth="1"/>
    <col min="940" max="940" width="6.21875" customWidth="1"/>
    <col min="941" max="941" width="6.21875" hidden="1" customWidth="1"/>
    <col min="942" max="942" width="6.33203125" hidden="1" customWidth="1"/>
    <col min="943" max="943" width="6.21875" customWidth="1"/>
    <col min="944" max="944" width="6.21875" hidden="1" customWidth="1"/>
    <col min="945" max="945" width="6.33203125" hidden="1" customWidth="1"/>
    <col min="946" max="947" width="6.21875" customWidth="1"/>
    <col min="948" max="948" width="6.33203125" hidden="1" customWidth="1"/>
    <col min="949" max="949" width="6.21875" customWidth="1"/>
    <col min="950" max="950" width="6.21875" hidden="1" customWidth="1"/>
    <col min="951" max="951" width="6.33203125" hidden="1" customWidth="1"/>
    <col min="952" max="953" width="6.21875" customWidth="1"/>
    <col min="954" max="954" width="6.33203125" hidden="1" customWidth="1"/>
    <col min="955" max="955" width="6.21875" customWidth="1"/>
    <col min="956" max="956" width="6.21875" hidden="1" customWidth="1"/>
    <col min="957" max="957" width="6.33203125" hidden="1" customWidth="1"/>
    <col min="958" max="958" width="6.21875" customWidth="1"/>
    <col min="959" max="959" width="6.21875" hidden="1" customWidth="1"/>
    <col min="960" max="960" width="6.33203125" hidden="1" customWidth="1"/>
    <col min="961" max="962" width="6.21875" customWidth="1"/>
    <col min="963" max="963" width="6.33203125" hidden="1" customWidth="1"/>
    <col min="964" max="964" width="6.21875" customWidth="1"/>
    <col min="965" max="965" width="6.21875" hidden="1" customWidth="1"/>
    <col min="966" max="966" width="6.33203125" hidden="1" customWidth="1"/>
    <col min="967" max="967" width="6.21875" customWidth="1"/>
    <col min="968" max="968" width="6.21875" hidden="1" customWidth="1"/>
    <col min="969" max="969" width="6.33203125" hidden="1" customWidth="1"/>
    <col min="970" max="970" width="6.21875" customWidth="1"/>
    <col min="971" max="971" width="6.21875" hidden="1" customWidth="1"/>
    <col min="972" max="972" width="6.33203125" hidden="1" customWidth="1"/>
    <col min="973" max="973" width="6.21875" customWidth="1"/>
    <col min="974" max="974" width="6.21875" hidden="1" customWidth="1"/>
    <col min="975" max="975" width="6.33203125" hidden="1" customWidth="1"/>
    <col min="976" max="976" width="6.21875" customWidth="1"/>
    <col min="977" max="977" width="6.21875" hidden="1" customWidth="1"/>
    <col min="978" max="978" width="6.33203125" hidden="1" customWidth="1"/>
    <col min="979" max="980" width="6.21875" customWidth="1"/>
    <col min="981" max="981" width="6.33203125" hidden="1" customWidth="1"/>
    <col min="982" max="982" width="6.21875" customWidth="1"/>
    <col min="983" max="983" width="6.21875" hidden="1" customWidth="1"/>
    <col min="984" max="984" width="6.33203125" hidden="1" customWidth="1"/>
    <col min="985" max="985" width="6.21875" customWidth="1"/>
    <col min="986" max="986" width="6.21875" hidden="1" customWidth="1"/>
    <col min="987" max="987" width="6.33203125" hidden="1" customWidth="1"/>
    <col min="988" max="989" width="6.21875" customWidth="1"/>
    <col min="990" max="990" width="6.33203125" hidden="1" customWidth="1"/>
    <col min="991" max="991" width="6.21875" customWidth="1"/>
    <col min="992" max="992" width="6.21875" hidden="1" customWidth="1"/>
    <col min="993" max="993" width="6.33203125" hidden="1" customWidth="1"/>
    <col min="994" max="994" width="6.21875" customWidth="1"/>
    <col min="995" max="995" width="6.21875" hidden="1" customWidth="1"/>
    <col min="996" max="996" width="6.33203125" hidden="1" customWidth="1"/>
    <col min="997" max="997" width="6.21875" customWidth="1"/>
    <col min="998" max="998" width="6.21875" hidden="1" customWidth="1"/>
    <col min="999" max="999" width="6.33203125" hidden="1" customWidth="1"/>
    <col min="1000" max="1000" width="6.21875" customWidth="1"/>
    <col min="1001" max="1001" width="6.21875" hidden="1" customWidth="1"/>
    <col min="1002" max="1002" width="6.33203125" hidden="1" customWidth="1"/>
    <col min="1003" max="1003" width="6.21875" customWidth="1"/>
    <col min="1004" max="1004" width="6.21875" hidden="1" customWidth="1"/>
    <col min="1005" max="1005" width="6.33203125" hidden="1" customWidth="1"/>
    <col min="1006" max="1006" width="6.21875" customWidth="1"/>
    <col min="1007" max="1007" width="6.21875" hidden="1" customWidth="1"/>
    <col min="1008" max="1008" width="6.33203125" hidden="1" customWidth="1"/>
    <col min="1009" max="1009" width="6.21875" customWidth="1"/>
    <col min="1010" max="1010" width="6.21875" hidden="1" customWidth="1"/>
    <col min="1011" max="1011" width="6.33203125" hidden="1" customWidth="1"/>
    <col min="1012" max="1012" width="6.21875" customWidth="1"/>
    <col min="1013" max="1013" width="6.21875" hidden="1" customWidth="1"/>
    <col min="1014" max="1014" width="6.33203125" hidden="1" customWidth="1"/>
    <col min="1015" max="1016" width="6.21875" customWidth="1"/>
    <col min="1017" max="1017" width="6.33203125" hidden="1" customWidth="1"/>
    <col min="1018" max="1018" width="6.21875" customWidth="1"/>
    <col min="1019" max="1019" width="6.21875" hidden="1" customWidth="1"/>
    <col min="1020" max="1020" width="6.33203125" hidden="1" customWidth="1"/>
    <col min="1021" max="1021" width="6.21875" customWidth="1"/>
    <col min="1022" max="1022" width="6.21875" hidden="1" customWidth="1"/>
    <col min="1023" max="1023" width="6.33203125" hidden="1" customWidth="1"/>
    <col min="1024" max="1024" width="6.21875" customWidth="1"/>
    <col min="1025" max="1025" width="6.21875" hidden="1" customWidth="1"/>
    <col min="1026" max="1026" width="6.33203125" hidden="1" customWidth="1"/>
    <col min="1027" max="1027" width="6.21875" customWidth="1"/>
    <col min="1028" max="1028" width="6.21875" hidden="1" customWidth="1"/>
    <col min="1029" max="1029" width="6.33203125" hidden="1" customWidth="1"/>
    <col min="1030" max="1030" width="6.21875" customWidth="1"/>
    <col min="1031" max="1031" width="6.21875" hidden="1" customWidth="1"/>
    <col min="1032" max="1032" width="6.33203125" hidden="1" customWidth="1"/>
    <col min="1033" max="1033" width="6.21875" customWidth="1"/>
    <col min="1034" max="1034" width="6.21875" hidden="1" customWidth="1"/>
    <col min="1035" max="1035" width="5.88671875" hidden="1" customWidth="1"/>
    <col min="1036" max="1040" width="6.21875" customWidth="1"/>
    <col min="1041" max="1041" width="6.33203125" hidden="1" customWidth="1"/>
    <col min="1042" max="1042" width="6.21875" customWidth="1"/>
    <col min="1043" max="1043" width="6.21875" hidden="1" customWidth="1"/>
    <col min="1044" max="1044" width="5.88671875" hidden="1" customWidth="1"/>
    <col min="1045" max="1046" width="6.21875" customWidth="1"/>
    <col min="1047" max="1047" width="5.88671875" hidden="1" customWidth="1"/>
    <col min="1048" max="1048" width="6.21875" customWidth="1"/>
    <col min="1049" max="1049" width="6.21875" hidden="1" customWidth="1"/>
    <col min="1050" max="1050" width="5.88671875" hidden="1" customWidth="1"/>
    <col min="1051" max="1051" width="6.21875" customWidth="1"/>
    <col min="1052" max="1052" width="6.21875" hidden="1" customWidth="1"/>
    <col min="1053" max="1053" width="5.88671875" hidden="1" customWidth="1"/>
    <col min="1054" max="1054" width="6.21875" customWidth="1"/>
    <col min="1055" max="1055" width="6.21875" hidden="1" customWidth="1"/>
    <col min="1056" max="1056" width="5.88671875" hidden="1" customWidth="1"/>
    <col min="1057" max="1057" width="6.21875" customWidth="1"/>
    <col min="1058" max="1058" width="6.21875" hidden="1" customWidth="1"/>
    <col min="1059" max="1059" width="5.88671875" hidden="1" customWidth="1"/>
    <col min="1060" max="1060" width="6.21875" customWidth="1"/>
    <col min="1061" max="1061" width="6.21875" hidden="1" customWidth="1"/>
    <col min="1062" max="1062" width="5.88671875" hidden="1" customWidth="1"/>
    <col min="1063" max="1064" width="6.21875" customWidth="1"/>
    <col min="1065" max="1065" width="5.88671875" hidden="1" customWidth="1"/>
    <col min="1066" max="1066" width="6.21875" customWidth="1"/>
    <col min="1067" max="1067" width="6.21875" hidden="1" customWidth="1"/>
    <col min="1068" max="1068" width="5.88671875" hidden="1" customWidth="1"/>
    <col min="1069" max="1069" width="6.21875" customWidth="1"/>
    <col min="1070" max="1070" width="6.21875" hidden="1" customWidth="1"/>
    <col min="1071" max="1071" width="5.88671875" hidden="1" customWidth="1"/>
    <col min="1072" max="1072" width="6.21875" customWidth="1"/>
    <col min="1073" max="1073" width="6.21875" hidden="1" customWidth="1"/>
    <col min="1074" max="1074" width="5.88671875" hidden="1" customWidth="1"/>
    <col min="1075" max="1075" width="6.21875" customWidth="1"/>
    <col min="1076" max="1076" width="6.21875" hidden="1" customWidth="1"/>
    <col min="1077" max="1077" width="5.88671875" hidden="1" customWidth="1"/>
    <col min="1078" max="1078" width="6.21875" customWidth="1"/>
    <col min="1079" max="1079" width="6.21875" hidden="1" customWidth="1"/>
    <col min="1080" max="1080" width="5.88671875" hidden="1" customWidth="1"/>
    <col min="1081" max="1082" width="6.21875" customWidth="1"/>
    <col min="1083" max="1083" width="5.88671875" hidden="1" customWidth="1"/>
    <col min="1084" max="1084" width="6.21875" customWidth="1"/>
    <col min="1085" max="1085" width="6.21875" hidden="1" customWidth="1"/>
    <col min="1086" max="1086" width="5.88671875" hidden="1" customWidth="1"/>
    <col min="1087" max="1087" width="6.21875" customWidth="1"/>
    <col min="1088" max="1088" width="6.21875" hidden="1" customWidth="1"/>
    <col min="1089" max="1089" width="5.88671875" hidden="1" customWidth="1"/>
    <col min="1090" max="1090" width="6.21875" customWidth="1"/>
    <col min="1091" max="1091" width="6.21875" hidden="1" customWidth="1"/>
    <col min="1092" max="1092" width="5.88671875" hidden="1" customWidth="1"/>
    <col min="1093" max="1093" width="6.21875" customWidth="1"/>
    <col min="1094" max="1094" width="6.21875" hidden="1" customWidth="1"/>
    <col min="1095" max="1095" width="5.88671875" hidden="1" customWidth="1"/>
    <col min="1096" max="1096" width="6.21875" customWidth="1"/>
    <col min="1097" max="1097" width="6.21875" hidden="1" customWidth="1"/>
    <col min="1098" max="1098" width="6.44140625" hidden="1" customWidth="1"/>
    <col min="1099" max="1100" width="6.21875" customWidth="1"/>
    <col min="1101" max="1101" width="5.88671875" hidden="1" customWidth="1"/>
    <col min="1102" max="1102" width="6.21875" customWidth="1"/>
    <col min="1103" max="1103" width="6.21875" hidden="1" customWidth="1"/>
    <col min="1104" max="1104" width="6.44140625" hidden="1" customWidth="1"/>
    <col min="1105" max="1105" width="6.21875" customWidth="1"/>
    <col min="1106" max="1106" width="6.21875" hidden="1" customWidth="1"/>
    <col min="1107" max="1107" width="6.44140625" hidden="1" customWidth="1"/>
    <col min="1108" max="1108" width="6.21875" customWidth="1"/>
    <col min="1109" max="1109" width="6.21875" hidden="1" customWidth="1"/>
    <col min="1110" max="1110" width="6.44140625" hidden="1" customWidth="1"/>
    <col min="1111" max="1111" width="6.21875" customWidth="1"/>
    <col min="1112" max="1112" width="6.21875" hidden="1" customWidth="1"/>
    <col min="1113" max="1113" width="6.44140625" hidden="1" customWidth="1"/>
    <col min="1114" max="1114" width="6.21875" customWidth="1"/>
    <col min="1115" max="1115" width="6.21875" hidden="1" customWidth="1"/>
    <col min="1116" max="1116" width="6.44140625" hidden="1" customWidth="1"/>
    <col min="1117" max="1118" width="6.21875" customWidth="1"/>
    <col min="1119" max="1119" width="6.44140625" hidden="1" customWidth="1"/>
    <col min="1120" max="1120" width="6.21875" customWidth="1"/>
    <col min="1121" max="1121" width="6.21875" hidden="1" customWidth="1"/>
    <col min="1122" max="1122" width="6.44140625" hidden="1" customWidth="1"/>
    <col min="1123" max="1123" width="6.21875" customWidth="1"/>
    <col min="1124" max="1124" width="6.21875" hidden="1" customWidth="1"/>
    <col min="1125" max="1125" width="6.44140625" hidden="1" customWidth="1"/>
    <col min="1126" max="1126" width="6.21875" customWidth="1"/>
    <col min="1127" max="1127" width="6.21875" hidden="1" customWidth="1"/>
    <col min="1128" max="1128" width="6.44140625" hidden="1" customWidth="1"/>
    <col min="1129" max="1129" width="6.21875" customWidth="1"/>
    <col min="1130" max="1130" width="6.21875" hidden="1" customWidth="1"/>
    <col min="1131" max="1131" width="6.44140625" hidden="1" customWidth="1"/>
    <col min="1132" max="1132" width="6.21875" customWidth="1"/>
    <col min="1133" max="1133" width="6.21875" hidden="1" customWidth="1"/>
    <col min="1134" max="1134" width="6.44140625" hidden="1" customWidth="1"/>
    <col min="1135" max="1136" width="6.21875" customWidth="1"/>
    <col min="1137" max="1137" width="6.44140625" hidden="1" customWidth="1"/>
    <col min="1138" max="1138" width="6.21875" customWidth="1"/>
    <col min="1139" max="1139" width="6.21875" hidden="1" customWidth="1"/>
    <col min="1140" max="1140" width="6.44140625" hidden="1" customWidth="1"/>
    <col min="1141" max="1141" width="6.21875" customWidth="1"/>
    <col min="1142" max="1142" width="6.21875" hidden="1" customWidth="1"/>
    <col min="1143" max="1143" width="6.44140625" hidden="1" customWidth="1"/>
    <col min="1144" max="1144" width="6.21875" customWidth="1"/>
    <col min="1145" max="1145" width="6.21875" hidden="1" customWidth="1"/>
    <col min="1146" max="1146" width="6.44140625" hidden="1" customWidth="1"/>
    <col min="1147" max="1147" width="6.21875" customWidth="1"/>
    <col min="1148" max="1148" width="6.21875" hidden="1" customWidth="1"/>
    <col min="1149" max="1149" width="6.44140625" hidden="1" customWidth="1"/>
    <col min="1150" max="1150" width="6.21875" customWidth="1"/>
    <col min="1151" max="1152" width="6.21875" hidden="1" customWidth="1"/>
    <col min="1153" max="1154" width="6.21875" customWidth="1"/>
    <col min="1155" max="1155" width="6.44140625" hidden="1" customWidth="1"/>
    <col min="1156" max="1156" width="6.21875" customWidth="1"/>
    <col min="1157" max="1158" width="6.21875" hidden="1" customWidth="1"/>
    <col min="1159" max="1159" width="6.21875" customWidth="1"/>
    <col min="1160" max="1161" width="6.21875" hidden="1" customWidth="1"/>
    <col min="1162" max="1162" width="6.21875" customWidth="1"/>
    <col min="1163" max="1164" width="6.21875" hidden="1" customWidth="1"/>
    <col min="1165" max="1165" width="6.21875" customWidth="1"/>
    <col min="1166" max="1167" width="6.21875" hidden="1" customWidth="1"/>
    <col min="1168" max="1168" width="6.21875" customWidth="1"/>
    <col min="1169" max="1170" width="6.21875" hidden="1" customWidth="1"/>
    <col min="1171" max="1172" width="6.21875" customWidth="1"/>
    <col min="1173" max="1173" width="6.21875" hidden="1" customWidth="1"/>
    <col min="1174" max="1174" width="6.21875" customWidth="1"/>
    <col min="1175" max="1176" width="6.21875" hidden="1" customWidth="1"/>
    <col min="1177" max="1177" width="6.21875" customWidth="1"/>
    <col min="1178" max="1179" width="6.21875" hidden="1" customWidth="1"/>
    <col min="1180" max="1180" width="6.21875" customWidth="1"/>
    <col min="1181" max="1182" width="6.21875" hidden="1" customWidth="1"/>
    <col min="1183" max="1183" width="6.21875" customWidth="1"/>
    <col min="1184" max="1185" width="6.21875" hidden="1" customWidth="1"/>
    <col min="1186" max="1186" width="6.21875" customWidth="1"/>
    <col min="1187" max="1188" width="6.21875" hidden="1" customWidth="1"/>
    <col min="1189" max="1190" width="6.21875" customWidth="1"/>
    <col min="1191" max="1191" width="6.21875" hidden="1" customWidth="1"/>
    <col min="1192" max="1192" width="6.21875" customWidth="1"/>
    <col min="1193" max="1194" width="6.21875" hidden="1" customWidth="1"/>
    <col min="1195" max="1195" width="6.21875" customWidth="1"/>
    <col min="1196" max="1197" width="6.21875" hidden="1" customWidth="1"/>
    <col min="1198" max="1198" width="6.21875" customWidth="1"/>
    <col min="1199" max="1199" width="6.21875" hidden="1" customWidth="1"/>
    <col min="1200" max="1200" width="6.21875" bestFit="1" customWidth="1"/>
    <col min="1201" max="1302" width="6.21875" customWidth="1"/>
  </cols>
  <sheetData>
    <row r="1" spans="1:1302" ht="18">
      <c r="D1" s="3" t="s">
        <v>4</v>
      </c>
      <c r="H1" s="58"/>
      <c r="K1" s="58"/>
      <c r="N1" s="58"/>
      <c r="Q1" s="58"/>
      <c r="T1" s="58"/>
      <c r="W1" s="58"/>
      <c r="Z1" s="58"/>
      <c r="AC1" s="58"/>
      <c r="AF1" s="58"/>
      <c r="AI1" s="58"/>
      <c r="AL1" s="58"/>
      <c r="AO1" s="58"/>
      <c r="AR1" s="58"/>
      <c r="AU1" s="58"/>
      <c r="AX1" s="58"/>
      <c r="BA1" s="58"/>
      <c r="BD1" s="58"/>
      <c r="BG1" s="58"/>
      <c r="BJ1" s="58"/>
      <c r="BM1" s="58"/>
      <c r="BP1" s="58"/>
      <c r="BS1" s="58"/>
      <c r="BV1" s="58"/>
      <c r="BY1" s="58"/>
      <c r="CB1" s="58"/>
      <c r="CF1" s="58"/>
      <c r="CI1" s="58"/>
      <c r="CL1" s="58"/>
      <c r="CO1" s="58"/>
      <c r="CR1" s="58"/>
      <c r="CU1" s="58"/>
      <c r="CX1" s="58"/>
      <c r="DA1" s="58"/>
      <c r="DD1" s="58"/>
      <c r="DH1" s="58"/>
      <c r="DK1" s="58"/>
      <c r="DN1" s="58"/>
      <c r="DQ1" s="58"/>
      <c r="DT1" s="58"/>
      <c r="DW1" s="58"/>
      <c r="DZ1" s="58"/>
      <c r="EC1" s="58"/>
      <c r="EF1" s="58"/>
      <c r="EI1" s="58"/>
      <c r="EL1" s="58"/>
      <c r="EO1" s="58"/>
      <c r="ER1" s="58"/>
      <c r="EU1" s="58"/>
      <c r="EX1" s="58"/>
      <c r="FA1" s="58"/>
      <c r="FG1" s="58"/>
      <c r="FJ1" s="58"/>
      <c r="FM1" s="58"/>
      <c r="FP1" s="58"/>
      <c r="FS1" s="58"/>
      <c r="FV1" s="58"/>
      <c r="FY1" s="58"/>
      <c r="GB1" s="58"/>
      <c r="GE1" s="58"/>
      <c r="GH1" s="58"/>
      <c r="GK1" s="58"/>
      <c r="GN1" s="58"/>
      <c r="GQ1" s="58"/>
      <c r="GT1" s="58"/>
      <c r="GW1" s="58"/>
      <c r="GZ1" s="58"/>
      <c r="HC1" s="58"/>
      <c r="HF1" s="58"/>
      <c r="HI1" s="58"/>
      <c r="HL1" s="58"/>
      <c r="HO1" s="58"/>
      <c r="HR1" s="58"/>
      <c r="HU1" s="58"/>
      <c r="HX1" s="58"/>
      <c r="IA1" s="58"/>
      <c r="ID1" s="58"/>
      <c r="IG1" s="58"/>
      <c r="IJ1" s="58"/>
      <c r="IM1" s="58"/>
      <c r="IP1" s="58"/>
      <c r="IS1" s="58"/>
      <c r="IV1" s="58"/>
      <c r="IY1" s="58"/>
      <c r="JB1" s="58"/>
      <c r="JE1" s="58"/>
      <c r="JH1" s="58"/>
      <c r="JK1" s="58"/>
      <c r="JN1" s="58"/>
      <c r="JQ1" s="58"/>
      <c r="JT1" s="58"/>
      <c r="JW1" s="58"/>
      <c r="JZ1" s="58"/>
      <c r="KC1" s="58"/>
      <c r="KF1" s="58"/>
      <c r="KI1" s="58"/>
      <c r="KL1" s="58"/>
      <c r="KO1" s="58"/>
      <c r="KR1" s="58"/>
      <c r="KU1" s="58"/>
      <c r="LC1" s="58"/>
      <c r="LF1" s="58"/>
      <c r="LI1" s="58"/>
      <c r="LL1" s="58"/>
      <c r="LO1" s="58"/>
      <c r="LR1" s="58"/>
      <c r="LU1" s="58"/>
      <c r="LX1" s="58"/>
      <c r="MA1" s="58"/>
      <c r="MD1" s="58"/>
      <c r="MG1" s="58"/>
      <c r="MJ1" s="58"/>
      <c r="MM1" s="58"/>
      <c r="MP1" s="58"/>
      <c r="MS1" s="58"/>
      <c r="MV1" s="58"/>
      <c r="MY1" s="58"/>
      <c r="NB1" s="58"/>
      <c r="NE1" s="58"/>
      <c r="NH1" s="58"/>
      <c r="NK1" s="58"/>
      <c r="NN1" s="58"/>
      <c r="NQ1" s="58"/>
      <c r="NT1" s="58"/>
      <c r="NW1" s="58"/>
      <c r="NZ1" s="58"/>
      <c r="OC1" s="58"/>
      <c r="OF1" s="58"/>
      <c r="OI1" s="58"/>
      <c r="OL1" s="58"/>
      <c r="OO1" s="58"/>
      <c r="OR1" s="58"/>
      <c r="OU1" s="58"/>
      <c r="OX1" s="58"/>
      <c r="PA1" s="58"/>
      <c r="PD1" s="58"/>
      <c r="PG1" s="58"/>
      <c r="PJ1" s="58"/>
      <c r="PM1" s="58"/>
      <c r="PP1" s="58"/>
      <c r="PS1" s="58"/>
      <c r="PV1" s="58"/>
      <c r="PY1" s="58"/>
      <c r="QB1" s="58"/>
      <c r="QE1" s="58"/>
      <c r="QH1" s="58"/>
      <c r="QK1" s="58"/>
      <c r="QN1" s="58"/>
      <c r="QQ1" s="58"/>
      <c r="QT1" s="58"/>
      <c r="QW1" s="58"/>
      <c r="QZ1" s="58"/>
      <c r="RC1" s="58"/>
      <c r="RF1" s="58"/>
      <c r="RI1" s="58"/>
      <c r="RL1" s="58"/>
      <c r="RQ1" s="58"/>
      <c r="RT1" s="58"/>
      <c r="RW1" s="58"/>
      <c r="RZ1" s="58"/>
      <c r="SC1" s="58"/>
      <c r="SF1" s="58"/>
      <c r="SI1" s="58"/>
      <c r="SL1" s="58"/>
      <c r="SO1" s="58"/>
      <c r="SR1" s="58"/>
      <c r="SU1" s="58"/>
      <c r="SX1" s="58"/>
      <c r="TA1" s="58"/>
      <c r="TE1" s="58"/>
      <c r="TH1" s="58"/>
      <c r="TK1" s="58"/>
      <c r="TN1" s="58"/>
      <c r="TQ1" s="58"/>
      <c r="TT1" s="58"/>
      <c r="TW1" s="58"/>
      <c r="TZ1" s="58"/>
      <c r="UC1" s="58"/>
      <c r="UF1" s="58"/>
      <c r="UI1" s="58"/>
      <c r="UM1" s="58"/>
      <c r="UP1" s="58"/>
      <c r="US1" s="58"/>
      <c r="UV1" s="58"/>
      <c r="UY1" s="58"/>
      <c r="VB1" s="58"/>
      <c r="VE1" s="58"/>
      <c r="VH1" s="58"/>
      <c r="VK1" s="58"/>
      <c r="VN1" s="58"/>
      <c r="VQ1" s="58"/>
      <c r="VT1" s="58"/>
      <c r="VW1" s="58"/>
      <c r="VZ1" s="58"/>
      <c r="WC1" s="58"/>
      <c r="WF1" s="58"/>
      <c r="WI1" s="58"/>
      <c r="WL1" s="58"/>
      <c r="WO1" s="58"/>
      <c r="WR1" s="58"/>
      <c r="WU1" s="58"/>
      <c r="WX1" s="58"/>
      <c r="XA1" s="58"/>
      <c r="XD1" s="58"/>
      <c r="XG1" s="58"/>
      <c r="XJ1" s="58"/>
      <c r="XM1" s="58"/>
      <c r="XP1" s="58"/>
      <c r="XS1" s="58"/>
      <c r="XV1" s="58"/>
      <c r="XY1" s="58"/>
      <c r="YB1" s="58"/>
      <c r="YE1" s="58"/>
      <c r="YH1" s="58"/>
      <c r="YK1" s="58"/>
      <c r="YN1" s="58"/>
      <c r="YQ1" s="58"/>
      <c r="YT1" s="58"/>
      <c r="YW1" s="58"/>
      <c r="YZ1" s="58"/>
      <c r="ZC1" s="58"/>
      <c r="ZF1" s="58"/>
      <c r="ZI1" s="58"/>
      <c r="ZL1" s="58"/>
      <c r="ZO1" s="58"/>
      <c r="ZR1" s="58"/>
      <c r="ZU1" s="58"/>
      <c r="ZX1" s="58"/>
      <c r="AAA1" s="58"/>
      <c r="AAD1" s="58"/>
      <c r="AAG1" s="58"/>
      <c r="AAJ1" s="58"/>
      <c r="AAM1" s="58"/>
      <c r="AAP1" s="58"/>
      <c r="AAS1" s="58"/>
      <c r="AAV1" s="58"/>
      <c r="AAY1" s="58"/>
      <c r="ABB1" s="58"/>
      <c r="ABE1" s="58"/>
      <c r="ABH1" s="58"/>
      <c r="ABK1" s="58"/>
      <c r="ABN1" s="58"/>
      <c r="ABQ1" s="58"/>
      <c r="ABT1" s="58"/>
      <c r="ACA1" s="58"/>
      <c r="ACD1" s="58"/>
      <c r="ACG1" s="58"/>
      <c r="ACJ1" s="58"/>
      <c r="ACM1" s="58"/>
      <c r="ACP1" s="58"/>
      <c r="ACS1" s="58"/>
      <c r="ACV1" s="58"/>
      <c r="ACY1" s="58"/>
      <c r="ADB1" s="58"/>
      <c r="ADE1" s="58"/>
      <c r="ADH1" s="58"/>
      <c r="ADK1" s="58"/>
      <c r="ADN1" s="58"/>
      <c r="ADQ1" s="58"/>
      <c r="ADT1" s="58"/>
      <c r="ADW1" s="58"/>
      <c r="ADZ1" s="58"/>
      <c r="AEC1" s="58"/>
      <c r="AEF1" s="58"/>
      <c r="AEI1" s="58"/>
      <c r="AEL1" s="58"/>
      <c r="AEO1" s="58"/>
      <c r="AER1" s="58"/>
      <c r="AEU1" s="58"/>
      <c r="AEX1" s="58"/>
      <c r="AFA1" s="58"/>
      <c r="AFD1" s="58"/>
      <c r="AFG1" s="58"/>
      <c r="AFJ1" s="58"/>
      <c r="AFM1" s="58"/>
      <c r="AFP1" s="58"/>
      <c r="AFS1" s="58"/>
      <c r="AFV1" s="58"/>
      <c r="AFZ1" s="58"/>
      <c r="AGC1" s="58"/>
      <c r="AGF1" s="58"/>
      <c r="AGI1" s="58"/>
      <c r="AGL1" s="58"/>
      <c r="AGO1" s="58"/>
      <c r="AGR1" s="58"/>
      <c r="AGU1" s="58"/>
      <c r="AGX1" s="58"/>
      <c r="AHA1" s="58"/>
      <c r="AHD1" s="58"/>
      <c r="AHG1" s="58"/>
      <c r="AHJ1" s="58"/>
      <c r="AHM1" s="58"/>
      <c r="AHP1" s="58"/>
      <c r="AHS1" s="58"/>
      <c r="AHV1" s="58"/>
      <c r="AHY1" s="58"/>
      <c r="AIB1" s="58"/>
      <c r="AIE1" s="58"/>
      <c r="AIH1" s="58"/>
      <c r="AIK1" s="58"/>
      <c r="AIN1" s="58"/>
      <c r="AIQ1" s="58"/>
      <c r="AIT1" s="58"/>
      <c r="AIW1" s="58"/>
      <c r="AIZ1" s="58"/>
      <c r="AJC1" s="58"/>
      <c r="AJF1" s="58"/>
      <c r="AJI1" s="58"/>
      <c r="AJL1" s="58"/>
      <c r="AJO1" s="58"/>
      <c r="AJR1" s="58"/>
      <c r="AJU1" s="58"/>
      <c r="AJX1" s="58"/>
      <c r="AKA1" s="58"/>
      <c r="AKD1" s="58"/>
      <c r="AKG1" s="58"/>
      <c r="AKJ1" s="58"/>
      <c r="AKM1" s="58"/>
      <c r="AKP1" s="58"/>
      <c r="AKS1" s="58"/>
      <c r="AKV1" s="58"/>
      <c r="AKY1" s="58"/>
      <c r="ALB1" s="58"/>
      <c r="ALE1" s="58"/>
      <c r="ALH1" s="58"/>
      <c r="ALK1" s="58"/>
      <c r="ALN1" s="58"/>
      <c r="ALQ1" s="58"/>
      <c r="ALT1" s="58"/>
      <c r="ALW1" s="58"/>
      <c r="ALZ1" s="58"/>
      <c r="AMC1" s="58"/>
      <c r="AMF1" s="58"/>
      <c r="AMI1" s="58"/>
      <c r="AML1" s="58"/>
      <c r="AMO1" s="58"/>
      <c r="AMR1" s="58"/>
      <c r="AMU1" s="58"/>
      <c r="ANA1" s="58"/>
      <c r="AND1" s="58"/>
      <c r="ANG1" s="58"/>
      <c r="ANJ1" s="58"/>
      <c r="ANM1" s="58"/>
      <c r="ANP1" s="58"/>
      <c r="ANS1" s="58"/>
      <c r="ANV1" s="58"/>
      <c r="ANY1" s="58"/>
      <c r="AOB1" s="58"/>
      <c r="AOE1" s="58"/>
      <c r="AOH1" s="58"/>
      <c r="AOK1" s="58"/>
      <c r="AON1" s="58"/>
      <c r="AOQ1" s="58"/>
      <c r="AOT1" s="58"/>
      <c r="AOW1" s="58"/>
      <c r="AOZ1" s="58"/>
      <c r="APC1" s="58"/>
      <c r="APF1" s="58"/>
      <c r="API1" s="58"/>
      <c r="APL1" s="58"/>
      <c r="APO1" s="58"/>
      <c r="APR1" s="58"/>
      <c r="APU1" s="58"/>
      <c r="APX1" s="58"/>
      <c r="AQA1" s="58"/>
      <c r="AQD1" s="58"/>
      <c r="AQG1" s="58"/>
      <c r="AQJ1" s="58"/>
      <c r="AQM1" s="58"/>
      <c r="AQP1" s="58"/>
      <c r="AQS1" s="58"/>
      <c r="AQV1" s="58"/>
      <c r="AQY1" s="58"/>
      <c r="ARB1" s="58"/>
      <c r="ARE1" s="58"/>
      <c r="ARH1" s="58"/>
      <c r="ARK1" s="58"/>
      <c r="ARN1" s="58"/>
      <c r="ARQ1" s="58"/>
      <c r="ART1" s="58"/>
      <c r="ARW1" s="58"/>
      <c r="ARZ1" s="58"/>
      <c r="ASC1" s="58"/>
      <c r="ASF1" s="58"/>
      <c r="ASI1" s="58"/>
      <c r="ASL1" s="58"/>
      <c r="ASO1" s="58"/>
      <c r="ASR1" s="58"/>
      <c r="ASU1" s="58"/>
      <c r="ASX1" s="58"/>
      <c r="ATA1" s="58"/>
      <c r="ATD1" s="58"/>
    </row>
    <row r="2" spans="1:1302">
      <c r="E2" s="4" t="str">
        <f>TEXT(E3,"ddd")</f>
        <v>Sat</v>
      </c>
      <c r="F2" s="4" t="str">
        <f>TEXT(F3,"ddd")</f>
        <v>Sat</v>
      </c>
      <c r="G2" s="4"/>
      <c r="H2" s="70" t="s">
        <v>222</v>
      </c>
      <c r="I2" s="4" t="s">
        <v>222</v>
      </c>
      <c r="J2" s="6" t="str">
        <f>TEXT(J3,"ddd")</f>
        <v>Sun</v>
      </c>
      <c r="K2" s="70" t="str">
        <f>TEXT(K3,"ddd")</f>
        <v>Mon</v>
      </c>
      <c r="L2" s="4" t="str">
        <f>TEXT(L3,"ddd")</f>
        <v>Mon</v>
      </c>
      <c r="M2" s="4"/>
      <c r="N2" s="70" t="str">
        <f>TEXT(N3,"ddd")</f>
        <v>Tue</v>
      </c>
      <c r="O2" s="4" t="str">
        <f>TEXT(O3,"ddd")</f>
        <v>Tue</v>
      </c>
      <c r="P2" s="4"/>
      <c r="Q2" s="70" t="str">
        <f>TEXT(Q3,"ddd")</f>
        <v>Wed</v>
      </c>
      <c r="R2" s="4" t="str">
        <f>TEXT(R3,"ddd")</f>
        <v>Wed</v>
      </c>
      <c r="S2" s="4"/>
      <c r="T2" s="70" t="str">
        <f>TEXT(T3,"ddd")</f>
        <v>Thu</v>
      </c>
      <c r="U2" s="4" t="str">
        <f>TEXT(U3,"ddd")</f>
        <v>Thu</v>
      </c>
      <c r="V2" s="4"/>
      <c r="W2" s="70" t="str">
        <f>TEXT(W3,"ddd")</f>
        <v>Fri</v>
      </c>
      <c r="X2" s="4" t="str">
        <f>TEXT(X3,"ddd")</f>
        <v>Fri</v>
      </c>
      <c r="Y2" s="4"/>
      <c r="Z2" s="70" t="str">
        <f>TEXT(Z3,"ddd")</f>
        <v>Sat</v>
      </c>
      <c r="AA2" s="4" t="str">
        <f>TEXT(AA3,"ddd")</f>
        <v>Sat</v>
      </c>
      <c r="AB2" s="6" t="str">
        <f>TEXT(AB3,"ddd")</f>
        <v>Sun</v>
      </c>
      <c r="AC2" s="70" t="str">
        <f>TEXT(AC3,"ddd")</f>
        <v>Mon</v>
      </c>
      <c r="AD2" s="4" t="str">
        <f>TEXT(AD3,"ddd")</f>
        <v>Mon</v>
      </c>
      <c r="AE2" s="4"/>
      <c r="AF2" s="70" t="str">
        <f>TEXT(AF3,"ddd")</f>
        <v>Tue</v>
      </c>
      <c r="AG2" s="4" t="str">
        <f>TEXT(AG3,"ddd")</f>
        <v>Tue</v>
      </c>
      <c r="AH2" s="4"/>
      <c r="AI2" s="70" t="str">
        <f>TEXT(AI3,"ddd")</f>
        <v>Wed</v>
      </c>
      <c r="AJ2" s="4" t="str">
        <f>TEXT(AJ3,"ddd")</f>
        <v>Wed</v>
      </c>
      <c r="AK2" s="4"/>
      <c r="AL2" s="70" t="str">
        <f>TEXT(AL3,"ddd")</f>
        <v>Thu</v>
      </c>
      <c r="AM2" s="4" t="str">
        <f>TEXT(AM3,"ddd")</f>
        <v>Thu</v>
      </c>
      <c r="AN2" s="4"/>
      <c r="AO2" s="70" t="str">
        <f>TEXT(AO3,"ddd")</f>
        <v>Fri</v>
      </c>
      <c r="AP2" s="4" t="str">
        <f>TEXT(AP3,"ddd")</f>
        <v>Fri</v>
      </c>
      <c r="AQ2" s="4"/>
      <c r="AR2" s="70" t="str">
        <f>TEXT(AR3,"ddd")</f>
        <v>Sat</v>
      </c>
      <c r="AS2" s="4" t="str">
        <f>TEXT(AS3,"ddd")</f>
        <v>Sat</v>
      </c>
      <c r="AT2" s="6" t="str">
        <f>TEXT(AT3,"ddd")</f>
        <v>Sun</v>
      </c>
      <c r="AU2" s="70" t="str">
        <f>TEXT(AU3,"ddd")</f>
        <v>Mon</v>
      </c>
      <c r="AV2" s="4" t="str">
        <f>TEXT(AV3,"ddd")</f>
        <v>Mon</v>
      </c>
      <c r="AW2" s="4"/>
      <c r="AX2" s="70" t="str">
        <f>TEXT(AX3,"ddd")</f>
        <v>Tue</v>
      </c>
      <c r="AY2" s="4" t="str">
        <f>TEXT(AY3,"ddd")</f>
        <v>Tue</v>
      </c>
      <c r="AZ2" s="4"/>
      <c r="BA2" s="70" t="str">
        <f>TEXT(BA3,"ddd")</f>
        <v>Wed</v>
      </c>
      <c r="BB2" s="4" t="str">
        <f>TEXT(BB3,"ddd")</f>
        <v>Wed</v>
      </c>
      <c r="BC2" s="4"/>
      <c r="BD2" s="70" t="str">
        <f>TEXT(BD3,"ddd")</f>
        <v>Thu</v>
      </c>
      <c r="BE2" s="4" t="str">
        <f>TEXT(BE3,"ddd")</f>
        <v>Thu</v>
      </c>
      <c r="BF2" s="4"/>
      <c r="BG2" s="70" t="str">
        <f>TEXT(BG3,"ddd")</f>
        <v>Fri</v>
      </c>
      <c r="BH2" s="4" t="str">
        <f>TEXT(BH3,"ddd")</f>
        <v>Fri</v>
      </c>
      <c r="BI2" s="4"/>
      <c r="BJ2" s="70" t="str">
        <f>TEXT(BJ3,"ddd")</f>
        <v>Sat</v>
      </c>
      <c r="BK2" s="4" t="str">
        <f>TEXT(BK3,"ddd")</f>
        <v>Sat</v>
      </c>
      <c r="BL2" s="6" t="str">
        <f>TEXT(BL3,"ddd")</f>
        <v>Sun</v>
      </c>
      <c r="BM2" s="70" t="str">
        <f>TEXT(BM3,"ddd")</f>
        <v>Mon</v>
      </c>
      <c r="BN2" s="4" t="str">
        <f>TEXT(BN3,"ddd")</f>
        <v>Mon</v>
      </c>
      <c r="BO2" s="4"/>
      <c r="BP2" s="70" t="str">
        <f>TEXT(BP3,"ddd")</f>
        <v>Tue</v>
      </c>
      <c r="BQ2" s="4" t="str">
        <f>TEXT(BQ3,"ddd")</f>
        <v>Tue</v>
      </c>
      <c r="BR2" s="4"/>
      <c r="BS2" s="70" t="str">
        <f>TEXT(BS3,"ddd")</f>
        <v>Wed</v>
      </c>
      <c r="BT2" s="4" t="str">
        <f>TEXT(BT3,"ddd")</f>
        <v>Wed</v>
      </c>
      <c r="BU2" s="4"/>
      <c r="BV2" s="70" t="str">
        <f>TEXT(BV3,"ddd")</f>
        <v>Thu</v>
      </c>
      <c r="BW2" s="4" t="str">
        <f>TEXT(BW3,"ddd")</f>
        <v>Thu</v>
      </c>
      <c r="BX2" s="4"/>
      <c r="BY2" s="70" t="str">
        <f>TEXT(BY3,"ddd")</f>
        <v>Fri</v>
      </c>
      <c r="BZ2" s="4" t="str">
        <f>TEXT(BZ3,"ddd")</f>
        <v>Fri</v>
      </c>
      <c r="CA2" s="4"/>
      <c r="CB2" s="70" t="str">
        <f t="shared" ref="CB2:CJ2" si="0">TEXT(CB3,"ddd")</f>
        <v>Sat</v>
      </c>
      <c r="CC2" s="4" t="str">
        <f t="shared" si="0"/>
        <v>Sat</v>
      </c>
      <c r="CD2" s="6" t="str">
        <f t="shared" si="0"/>
        <v>Sun</v>
      </c>
      <c r="CE2" s="6" t="str">
        <f t="shared" si="0"/>
        <v>Mon</v>
      </c>
      <c r="CF2" s="70" t="str">
        <f t="shared" si="0"/>
        <v>Tue</v>
      </c>
      <c r="CG2" s="4" t="str">
        <f t="shared" si="0"/>
        <v>Tue</v>
      </c>
      <c r="CH2" s="6" t="str">
        <f t="shared" si="0"/>
        <v>Wed</v>
      </c>
      <c r="CI2" s="70" t="str">
        <f t="shared" si="0"/>
        <v>Thu</v>
      </c>
      <c r="CJ2" s="4" t="str">
        <f t="shared" si="0"/>
        <v>Thu</v>
      </c>
      <c r="CK2" s="4"/>
      <c r="CL2" s="70" t="str">
        <f>TEXT(CL3,"ddd")</f>
        <v>Fri</v>
      </c>
      <c r="CM2" s="4" t="str">
        <f>TEXT(CM3,"ddd")</f>
        <v>Fri</v>
      </c>
      <c r="CN2" s="4"/>
      <c r="CO2" s="70" t="str">
        <f>TEXT(CO3,"ddd")</f>
        <v>Sat</v>
      </c>
      <c r="CP2" s="4" t="str">
        <f>TEXT(CP3,"ddd")</f>
        <v>Sat</v>
      </c>
      <c r="CQ2" s="6" t="str">
        <f>TEXT(CQ3,"ddd")</f>
        <v>Sun</v>
      </c>
      <c r="CR2" s="70" t="str">
        <f>TEXT(CR3,"ddd")</f>
        <v>Mon</v>
      </c>
      <c r="CS2" s="4" t="str">
        <f>TEXT(CS3,"ddd")</f>
        <v>Mon</v>
      </c>
      <c r="CT2" s="4"/>
      <c r="CU2" s="70" t="str">
        <f>TEXT(CU3,"ddd")</f>
        <v>Tue</v>
      </c>
      <c r="CV2" s="4" t="str">
        <f>TEXT(CV3,"ddd")</f>
        <v>Tue</v>
      </c>
      <c r="CW2" s="4"/>
      <c r="CX2" s="70" t="str">
        <f>TEXT(CX3,"ddd")</f>
        <v>Wed</v>
      </c>
      <c r="CY2" s="4" t="str">
        <f>TEXT(CY3,"ddd")</f>
        <v>Wed</v>
      </c>
      <c r="CZ2" s="4"/>
      <c r="DA2" s="70" t="str">
        <f>TEXT(DA3,"ddd")</f>
        <v>Thu</v>
      </c>
      <c r="DB2" s="4" t="str">
        <f>TEXT(DB3,"ddd")</f>
        <v>Thu</v>
      </c>
      <c r="DC2" s="4"/>
      <c r="DD2" s="70" t="str">
        <f t="shared" ref="DD2:DI2" si="1">TEXT(DD3,"ddd")</f>
        <v>Fri</v>
      </c>
      <c r="DE2" s="4" t="str">
        <f t="shared" si="1"/>
        <v>Fri</v>
      </c>
      <c r="DF2" s="6" t="str">
        <f t="shared" si="1"/>
        <v>Sat</v>
      </c>
      <c r="DG2" s="6" t="str">
        <f t="shared" si="1"/>
        <v>Sun</v>
      </c>
      <c r="DH2" s="70" t="str">
        <f t="shared" si="1"/>
        <v>Mon</v>
      </c>
      <c r="DI2" s="4" t="str">
        <f t="shared" si="1"/>
        <v>Mon</v>
      </c>
      <c r="DJ2" s="4"/>
      <c r="DK2" s="70" t="str">
        <f>TEXT(DK3,"ddd")</f>
        <v>Tue</v>
      </c>
      <c r="DL2" s="4" t="str">
        <f>TEXT(DL3,"ddd")</f>
        <v>Tue</v>
      </c>
      <c r="DM2" s="4"/>
      <c r="DN2" s="70" t="str">
        <f>TEXT(DN3,"ddd")</f>
        <v>Wed</v>
      </c>
      <c r="DO2" s="4" t="str">
        <f>TEXT(DO3,"ddd")</f>
        <v>Wed</v>
      </c>
      <c r="DP2" s="4"/>
      <c r="DQ2" s="70" t="str">
        <f>TEXT(DQ3,"ddd")</f>
        <v>Thu</v>
      </c>
      <c r="DR2" s="4" t="str">
        <f>TEXT(DR3,"ddd")</f>
        <v>Thu</v>
      </c>
      <c r="DS2" s="4"/>
      <c r="DT2" s="70" t="str">
        <f>TEXT(DT3,"ddd")</f>
        <v>Fri</v>
      </c>
      <c r="DU2" s="4" t="str">
        <f>TEXT(DU3,"ddd")</f>
        <v>Fri</v>
      </c>
      <c r="DV2" s="4"/>
      <c r="DW2" s="70" t="str">
        <f>TEXT(DW3,"ddd")</f>
        <v>Sat</v>
      </c>
      <c r="DX2" s="4" t="str">
        <f>TEXT(DX3,"ddd")</f>
        <v>Sat</v>
      </c>
      <c r="DY2" s="6" t="str">
        <f>TEXT(DY3,"ddd")</f>
        <v>Sun</v>
      </c>
      <c r="DZ2" s="70" t="str">
        <f>TEXT(DZ3,"ddd")</f>
        <v>Mon</v>
      </c>
      <c r="EA2" s="4" t="str">
        <f>TEXT(EA3,"ddd")</f>
        <v>Mon</v>
      </c>
      <c r="EB2" s="4"/>
      <c r="EC2" s="70" t="str">
        <f>TEXT(EC3,"ddd")</f>
        <v>Tue</v>
      </c>
      <c r="ED2" s="4" t="str">
        <f>TEXT(ED3,"ddd")</f>
        <v>Tue</v>
      </c>
      <c r="EE2" s="4"/>
      <c r="EF2" s="70" t="str">
        <f>TEXT(EF3,"ddd")</f>
        <v>Wed</v>
      </c>
      <c r="EG2" s="4" t="str">
        <f>TEXT(EG3,"ddd")</f>
        <v>Wed</v>
      </c>
      <c r="EH2" s="4"/>
      <c r="EI2" s="70" t="str">
        <f>TEXT(EI3,"ddd")</f>
        <v>Thu</v>
      </c>
      <c r="EJ2" s="4" t="str">
        <f>TEXT(EJ3,"ddd")</f>
        <v>Thu</v>
      </c>
      <c r="EK2" s="4"/>
      <c r="EL2" s="70" t="str">
        <f>TEXT(EL3,"ddd")</f>
        <v>Fri</v>
      </c>
      <c r="EM2" s="4" t="str">
        <f>TEXT(EM3,"ddd")</f>
        <v>Fri</v>
      </c>
      <c r="EN2" s="4"/>
      <c r="EO2" s="70" t="str">
        <f>TEXT(EO3,"ddd")</f>
        <v>Sat</v>
      </c>
      <c r="EP2" s="4" t="str">
        <f>TEXT(EP3,"ddd")</f>
        <v>Sat</v>
      </c>
      <c r="EQ2" s="4"/>
      <c r="ER2" s="70" t="str">
        <f>TEXT(ER3,"ddd")</f>
        <v>Sun</v>
      </c>
      <c r="ES2" s="6" t="str">
        <f>TEXT(ES3,"ddd")</f>
        <v>Sun</v>
      </c>
      <c r="ET2" s="6"/>
      <c r="EU2" s="70" t="str">
        <f>TEXT(EU3,"ddd")</f>
        <v>Mon</v>
      </c>
      <c r="EV2" s="4" t="str">
        <f>TEXT(EV3,"ddd")</f>
        <v>Mon</v>
      </c>
      <c r="EW2" s="4"/>
      <c r="EX2" s="70" t="str">
        <f>TEXT(EX3,"ddd")</f>
        <v>Tue</v>
      </c>
      <c r="EY2" s="4" t="str">
        <f>TEXT(EY3,"ddd")</f>
        <v>Tue</v>
      </c>
      <c r="EZ2" s="4"/>
      <c r="FA2" s="70" t="str">
        <f t="shared" ref="FA2:FH2" si="2">TEXT(FA3,"ddd")</f>
        <v>Wed</v>
      </c>
      <c r="FB2" s="4" t="str">
        <f t="shared" si="2"/>
        <v>Wed</v>
      </c>
      <c r="FC2" s="6" t="str">
        <f t="shared" si="2"/>
        <v>Thu</v>
      </c>
      <c r="FD2" s="6" t="str">
        <f t="shared" si="2"/>
        <v>Fri</v>
      </c>
      <c r="FE2" s="6" t="str">
        <f t="shared" si="2"/>
        <v>Sat</v>
      </c>
      <c r="FF2" s="6" t="str">
        <f t="shared" si="2"/>
        <v>Sun</v>
      </c>
      <c r="FG2" s="70" t="str">
        <f t="shared" si="2"/>
        <v>Mon</v>
      </c>
      <c r="FH2" s="4" t="str">
        <f t="shared" si="2"/>
        <v>Mon</v>
      </c>
      <c r="FI2" s="4"/>
      <c r="FJ2" s="70" t="str">
        <f>TEXT(FJ3,"ddd")</f>
        <v>Tue</v>
      </c>
      <c r="FK2" s="4" t="str">
        <f>TEXT(FK3,"ddd")</f>
        <v>Tue</v>
      </c>
      <c r="FL2" s="4"/>
      <c r="FM2" s="70" t="str">
        <f>TEXT(FM3,"ddd")</f>
        <v>Wed</v>
      </c>
      <c r="FN2" s="4" t="str">
        <f>TEXT(FN3,"ddd")</f>
        <v>Wed</v>
      </c>
      <c r="FO2" s="6" t="str">
        <f>TEXT(FO3,"ddd")</f>
        <v>Thu</v>
      </c>
      <c r="FP2" s="70" t="str">
        <f>TEXT(FP3,"ddd")</f>
        <v>Fri</v>
      </c>
      <c r="FQ2" s="4" t="str">
        <f>TEXT(FQ3,"ddd")</f>
        <v>Fri</v>
      </c>
      <c r="FR2" s="4"/>
      <c r="FS2" s="70" t="str">
        <f>TEXT(FS3,"ddd")</f>
        <v>Sat</v>
      </c>
      <c r="FT2" s="4" t="str">
        <f>TEXT(FT3,"ddd")</f>
        <v>Sat</v>
      </c>
      <c r="FU2" s="6" t="str">
        <f>TEXT(FU3,"ddd")</f>
        <v>Sun</v>
      </c>
      <c r="FV2" s="70" t="str">
        <f>TEXT(FV3,"ddd")</f>
        <v>Mon</v>
      </c>
      <c r="FW2" s="4" t="str">
        <f>TEXT(FW3,"ddd")</f>
        <v>Mon</v>
      </c>
      <c r="FX2" s="4"/>
      <c r="FY2" s="70" t="str">
        <f>TEXT(FY3,"ddd")</f>
        <v>Tue</v>
      </c>
      <c r="FZ2" s="4" t="str">
        <f>TEXT(FZ3,"ddd")</f>
        <v>Tue</v>
      </c>
      <c r="GA2" s="4"/>
      <c r="GB2" s="70" t="str">
        <f>TEXT(GB3,"ddd")</f>
        <v>Wed</v>
      </c>
      <c r="GC2" s="4" t="str">
        <f>TEXT(GC3,"ddd")</f>
        <v>Wed</v>
      </c>
      <c r="GD2" s="4"/>
      <c r="GE2" s="70" t="str">
        <f>TEXT(GE3,"ddd")</f>
        <v>Thu</v>
      </c>
      <c r="GF2" s="4" t="str">
        <f>TEXT(GF3,"ddd")</f>
        <v>Thu</v>
      </c>
      <c r="GG2" s="4"/>
      <c r="GH2" s="70" t="str">
        <f>TEXT(GH3,"ddd")</f>
        <v>Fri</v>
      </c>
      <c r="GI2" s="4" t="str">
        <f>TEXT(GI3,"ddd")</f>
        <v>Fri</v>
      </c>
      <c r="GJ2" s="4"/>
      <c r="GK2" s="70" t="str">
        <f>TEXT(GK3,"ddd")</f>
        <v>Sat</v>
      </c>
      <c r="GL2" s="4" t="str">
        <f>TEXT(GL3,"ddd")</f>
        <v>Sat</v>
      </c>
      <c r="GM2" s="6" t="str">
        <f>TEXT(GM3,"ddd")</f>
        <v>Sun</v>
      </c>
      <c r="GN2" s="70" t="str">
        <f>TEXT(GN3,"ddd")</f>
        <v>Mon</v>
      </c>
      <c r="GO2" s="4" t="str">
        <f>TEXT(GO3,"ddd")</f>
        <v>Mon</v>
      </c>
      <c r="GP2" s="4"/>
      <c r="GQ2" s="70" t="str">
        <f>TEXT(GQ3,"ddd")</f>
        <v>Tue</v>
      </c>
      <c r="GR2" s="4" t="str">
        <f>TEXT(GR3,"ddd")</f>
        <v>Tue</v>
      </c>
      <c r="GS2" s="4"/>
      <c r="GT2" s="70" t="str">
        <f>TEXT(GT3,"ddd")</f>
        <v>Wed</v>
      </c>
      <c r="GU2" s="4" t="str">
        <f>TEXT(GU3,"ddd")</f>
        <v>Wed</v>
      </c>
      <c r="GV2" s="4"/>
      <c r="GW2" s="70" t="str">
        <f>TEXT(GW3,"ddd")</f>
        <v>Thu</v>
      </c>
      <c r="GX2" s="4" t="str">
        <f>TEXT(GX3,"ddd")</f>
        <v>Thu</v>
      </c>
      <c r="GY2" s="4"/>
      <c r="GZ2" s="70" t="str">
        <f>TEXT(GZ3,"ddd")</f>
        <v>Fri</v>
      </c>
      <c r="HA2" s="4" t="str">
        <f>TEXT(HA3,"ddd")</f>
        <v>Fri</v>
      </c>
      <c r="HB2" s="4"/>
      <c r="HC2" s="70" t="str">
        <f>TEXT(HC3,"ddd")</f>
        <v>Sat</v>
      </c>
      <c r="HD2" s="4" t="str">
        <f>TEXT(HD3,"ddd")</f>
        <v>Sat</v>
      </c>
      <c r="HE2" s="6" t="str">
        <f>TEXT(HE3,"ddd")</f>
        <v>Sun</v>
      </c>
      <c r="HF2" s="70" t="str">
        <f>TEXT(HF3,"ddd")</f>
        <v>Mon</v>
      </c>
      <c r="HG2" s="4" t="str">
        <f>TEXT(HG3,"ddd")</f>
        <v>Mon</v>
      </c>
      <c r="HH2" s="4"/>
      <c r="HI2" s="70" t="str">
        <f>TEXT(HI3,"ddd")</f>
        <v>Tue</v>
      </c>
      <c r="HJ2" s="4" t="str">
        <f>TEXT(HJ3,"ddd")</f>
        <v>Tue</v>
      </c>
      <c r="HK2" s="4"/>
      <c r="HL2" s="70" t="str">
        <f>TEXT(HL3,"ddd")</f>
        <v>Wed</v>
      </c>
      <c r="HM2" s="4" t="str">
        <f>TEXT(HM3,"ddd")</f>
        <v>Wed</v>
      </c>
      <c r="HN2" s="4"/>
      <c r="HO2" s="70" t="str">
        <f>TEXT(HO3,"ddd")</f>
        <v>Thu</v>
      </c>
      <c r="HP2" s="4" t="str">
        <f>TEXT(HP3,"ddd")</f>
        <v>Thu</v>
      </c>
      <c r="HQ2" s="4"/>
      <c r="HR2" s="70" t="str">
        <f>TEXT(HR3,"ddd")</f>
        <v>Fri</v>
      </c>
      <c r="HS2" s="4" t="str">
        <f>TEXT(HS3,"ddd")</f>
        <v>Fri</v>
      </c>
      <c r="HT2" s="4"/>
      <c r="HU2" s="70" t="str">
        <f>TEXT(HU3,"ddd")</f>
        <v>Sat</v>
      </c>
      <c r="HV2" s="4" t="str">
        <f>TEXT(HV3,"ddd")</f>
        <v>Sat</v>
      </c>
      <c r="HW2" s="6" t="str">
        <f>TEXT(HW3,"ddd")</f>
        <v>Sun</v>
      </c>
      <c r="HX2" s="70" t="str">
        <f>TEXT(HX3,"ddd")</f>
        <v>Mon</v>
      </c>
      <c r="HY2" s="4" t="str">
        <f>TEXT(HY3,"ddd")</f>
        <v>Mon</v>
      </c>
      <c r="HZ2" s="4"/>
      <c r="IA2" s="70" t="str">
        <f>TEXT(IA3,"ddd")</f>
        <v>Tue</v>
      </c>
      <c r="IB2" s="4" t="str">
        <f>TEXT(IB3,"ddd")</f>
        <v>Tue</v>
      </c>
      <c r="IC2" s="4"/>
      <c r="ID2" s="70" t="str">
        <f>TEXT(ID3,"ddd")</f>
        <v>Wed</v>
      </c>
      <c r="IE2" s="4" t="str">
        <f>TEXT(IE3,"ddd")</f>
        <v>Wed</v>
      </c>
      <c r="IF2" s="4"/>
      <c r="IG2" s="70" t="str">
        <f>TEXT(IG3,"ddd")</f>
        <v>Thu</v>
      </c>
      <c r="IH2" s="4" t="str">
        <f>TEXT(IH3,"ddd")</f>
        <v>Thu</v>
      </c>
      <c r="II2" s="4"/>
      <c r="IJ2" s="70" t="str">
        <f>TEXT(IJ3,"ddd")</f>
        <v>Fri</v>
      </c>
      <c r="IK2" s="4" t="str">
        <f>TEXT(IK3,"ddd")</f>
        <v>Fri</v>
      </c>
      <c r="IL2" s="4"/>
      <c r="IM2" s="70" t="str">
        <f>TEXT(IM3,"ddd")</f>
        <v>Sat</v>
      </c>
      <c r="IN2" s="4" t="str">
        <f>TEXT(IN3,"ddd")</f>
        <v>Sat</v>
      </c>
      <c r="IO2" s="6" t="str">
        <f>TEXT(IO3,"ddd")</f>
        <v>Sun</v>
      </c>
      <c r="IP2" s="70" t="str">
        <f>TEXT(IP3,"ddd")</f>
        <v>Mon</v>
      </c>
      <c r="IQ2" s="4" t="str">
        <f>TEXT(IQ3,"ddd")</f>
        <v>Mon</v>
      </c>
      <c r="IR2" s="4"/>
      <c r="IS2" s="70" t="str">
        <f>TEXT(IS3,"ddd")</f>
        <v>Tue</v>
      </c>
      <c r="IT2" s="4" t="str">
        <f>TEXT(IT3,"ddd")</f>
        <v>Tue</v>
      </c>
      <c r="IU2" s="4"/>
      <c r="IV2" s="70" t="str">
        <f>TEXT(IV3,"ddd")</f>
        <v>Wed</v>
      </c>
      <c r="IW2" s="4" t="str">
        <f>TEXT(IW3,"ddd")</f>
        <v>Wed</v>
      </c>
      <c r="IX2" s="4"/>
      <c r="IY2" s="70" t="str">
        <f>TEXT(IY3,"ddd")</f>
        <v>Thu</v>
      </c>
      <c r="IZ2" s="4" t="str">
        <f>TEXT(IZ3,"ddd")</f>
        <v>Thu</v>
      </c>
      <c r="JA2" s="4"/>
      <c r="JB2" s="70" t="str">
        <f>TEXT(JB3,"ddd")</f>
        <v>Fri</v>
      </c>
      <c r="JC2" s="4" t="str">
        <f>TEXT(JC3,"ddd")</f>
        <v>Fri</v>
      </c>
      <c r="JD2" s="4"/>
      <c r="JE2" s="70" t="str">
        <f>TEXT(JE3,"ddd")</f>
        <v>Sat</v>
      </c>
      <c r="JF2" s="4" t="str">
        <f>TEXT(JF3,"ddd")</f>
        <v>Sat</v>
      </c>
      <c r="JG2" s="6" t="str">
        <f>TEXT(JG3,"ddd")</f>
        <v>Sun</v>
      </c>
      <c r="JH2" s="70" t="str">
        <f>TEXT(JH3,"ddd")</f>
        <v>Mon</v>
      </c>
      <c r="JI2" s="4" t="str">
        <f>TEXT(JI3,"ddd")</f>
        <v>Mon</v>
      </c>
      <c r="JJ2" s="4"/>
      <c r="JK2" s="70" t="str">
        <f>TEXT(JK3,"ddd")</f>
        <v>Tue</v>
      </c>
      <c r="JL2" s="4" t="str">
        <f>TEXT(JL3,"ddd")</f>
        <v>Tue</v>
      </c>
      <c r="JM2" s="4"/>
      <c r="JN2" s="70" t="str">
        <f>TEXT(JN3,"ddd")</f>
        <v>Wed</v>
      </c>
      <c r="JO2" s="4" t="str">
        <f>TEXT(JO3,"ddd")</f>
        <v>Wed</v>
      </c>
      <c r="JP2" s="4"/>
      <c r="JQ2" s="70" t="str">
        <f>TEXT(JQ3,"ddd")</f>
        <v>Thu</v>
      </c>
      <c r="JR2" s="4" t="str">
        <f>TEXT(JR3,"ddd")</f>
        <v>Thu</v>
      </c>
      <c r="JS2" s="4"/>
      <c r="JT2" s="70" t="str">
        <f>TEXT(JT3,"ddd")</f>
        <v>Fri</v>
      </c>
      <c r="JU2" s="4" t="str">
        <f>TEXT(JU3,"ddd")</f>
        <v>Fri</v>
      </c>
      <c r="JV2" s="4"/>
      <c r="JW2" s="70" t="str">
        <f>TEXT(JW3,"ddd")</f>
        <v>Sat</v>
      </c>
      <c r="JX2" s="4" t="str">
        <f>TEXT(JX3,"ddd")</f>
        <v>Sat</v>
      </c>
      <c r="JY2" s="6" t="str">
        <f>TEXT(JY3,"ddd")</f>
        <v>Sun</v>
      </c>
      <c r="JZ2" s="70" t="str">
        <f>TEXT(JZ3,"ddd")</f>
        <v>Mon</v>
      </c>
      <c r="KA2" s="4" t="str">
        <f>TEXT(KA3,"ddd")</f>
        <v>Mon</v>
      </c>
      <c r="KB2" s="4"/>
      <c r="KC2" s="70" t="str">
        <f>TEXT(KC3,"ddd")</f>
        <v>Tue</v>
      </c>
      <c r="KD2" s="4" t="str">
        <f>TEXT(KD3,"ddd")</f>
        <v>Tue</v>
      </c>
      <c r="KE2" s="4"/>
      <c r="KF2" s="70" t="str">
        <f>TEXT(KF3,"ddd")</f>
        <v>Wed</v>
      </c>
      <c r="KG2" s="4" t="str">
        <f>TEXT(KG3,"ddd")</f>
        <v>Wed</v>
      </c>
      <c r="KH2" s="4"/>
      <c r="KI2" s="70" t="str">
        <f>TEXT(KI3,"ddd")</f>
        <v>Thu</v>
      </c>
      <c r="KJ2" s="4" t="str">
        <f>TEXT(KJ3,"ddd")</f>
        <v>Thu</v>
      </c>
      <c r="KK2" s="4"/>
      <c r="KL2" s="70" t="str">
        <f>TEXT(KL3,"ddd")</f>
        <v>Fri</v>
      </c>
      <c r="KM2" s="4" t="str">
        <f>TEXT(KM3,"ddd")</f>
        <v>Fri</v>
      </c>
      <c r="KN2" s="4"/>
      <c r="KO2" s="70" t="str">
        <f>TEXT(KO3,"ddd")</f>
        <v>Sat</v>
      </c>
      <c r="KP2" s="4" t="str">
        <f>TEXT(KP3,"ddd")</f>
        <v>Sat</v>
      </c>
      <c r="KQ2" s="4"/>
      <c r="KR2" s="70" t="str">
        <f>TEXT(KR3,"ddd")</f>
        <v>Sun</v>
      </c>
      <c r="KS2" s="6" t="str">
        <f>TEXT(KS3,"ddd")</f>
        <v>Sun</v>
      </c>
      <c r="KT2" s="6"/>
      <c r="KU2" s="70" t="str">
        <f t="shared" ref="KU2:LD2" si="3">TEXT(KU3,"ddd")</f>
        <v>Mon</v>
      </c>
      <c r="KV2" s="4" t="str">
        <f t="shared" si="3"/>
        <v>Mon</v>
      </c>
      <c r="KW2" s="6" t="str">
        <f t="shared" si="3"/>
        <v>Tue</v>
      </c>
      <c r="KX2" s="6" t="str">
        <f t="shared" si="3"/>
        <v>Wed</v>
      </c>
      <c r="KY2" s="6" t="str">
        <f t="shared" si="3"/>
        <v>Thu</v>
      </c>
      <c r="KZ2" s="6" t="str">
        <f t="shared" si="3"/>
        <v>Fri</v>
      </c>
      <c r="LA2" s="6" t="str">
        <f t="shared" si="3"/>
        <v>Sat</v>
      </c>
      <c r="LB2" s="6" t="str">
        <f t="shared" si="3"/>
        <v>Sun</v>
      </c>
      <c r="LC2" s="70" t="str">
        <f t="shared" si="3"/>
        <v>Mon</v>
      </c>
      <c r="LD2" s="4" t="str">
        <f t="shared" si="3"/>
        <v>Mon</v>
      </c>
      <c r="LE2" s="4"/>
      <c r="LF2" s="70" t="str">
        <f>TEXT(LF3,"ddd")</f>
        <v>Tue</v>
      </c>
      <c r="LG2" s="4" t="str">
        <f>TEXT(LG3,"ddd")</f>
        <v>Tue</v>
      </c>
      <c r="LH2" s="4"/>
      <c r="LI2" s="70" t="str">
        <f>TEXT(LI3,"ddd")</f>
        <v>Wed</v>
      </c>
      <c r="LJ2" s="4" t="str">
        <f>TEXT(LJ3,"ddd")</f>
        <v>Wed</v>
      </c>
      <c r="LK2" s="4"/>
      <c r="LL2" s="70" t="str">
        <f>TEXT(LL3,"ddd")</f>
        <v>Thu</v>
      </c>
      <c r="LM2" s="4" t="str">
        <f>TEXT(LM3,"ddd")</f>
        <v>Thu</v>
      </c>
      <c r="LN2" s="4"/>
      <c r="LO2" s="70" t="str">
        <f>TEXT(LO3,"ddd")</f>
        <v>Fri</v>
      </c>
      <c r="LP2" s="4" t="str">
        <f>TEXT(LP3,"ddd")</f>
        <v>Fri</v>
      </c>
      <c r="LQ2" s="4"/>
      <c r="LR2" s="70" t="str">
        <f>TEXT(LR3,"ddd")</f>
        <v>Sat</v>
      </c>
      <c r="LS2" s="4" t="str">
        <f>TEXT(LS3,"ddd")</f>
        <v>Sat</v>
      </c>
      <c r="LT2" s="6" t="str">
        <f>TEXT(LT3,"ddd")</f>
        <v>Sun</v>
      </c>
      <c r="LU2" s="70" t="str">
        <f>TEXT(LU3,"ddd")</f>
        <v>Mon</v>
      </c>
      <c r="LV2" s="4" t="str">
        <f>TEXT(LV3,"ddd")</f>
        <v>Mon</v>
      </c>
      <c r="LW2" s="4"/>
      <c r="LX2" s="70" t="str">
        <f>TEXT(LX3,"ddd")</f>
        <v>Tue</v>
      </c>
      <c r="LY2" s="4" t="str">
        <f>TEXT(LY3,"ddd")</f>
        <v>Tue</v>
      </c>
      <c r="LZ2" s="4"/>
      <c r="MA2" s="70" t="str">
        <f>TEXT(MA3,"ddd")</f>
        <v>Wed</v>
      </c>
      <c r="MB2" s="4" t="str">
        <f>TEXT(MB3,"ddd")</f>
        <v>Wed</v>
      </c>
      <c r="MC2" s="4"/>
      <c r="MD2" s="70" t="str">
        <f>TEXT(MD3,"ddd")</f>
        <v>Thu</v>
      </c>
      <c r="ME2" s="4" t="str">
        <f>TEXT(ME3,"ddd")</f>
        <v>Thu</v>
      </c>
      <c r="MF2" s="4"/>
      <c r="MG2" s="70" t="str">
        <f>TEXT(MG3,"ddd")</f>
        <v>Fri</v>
      </c>
      <c r="MH2" s="4" t="str">
        <f>TEXT(MH3,"ddd")</f>
        <v>Fri</v>
      </c>
      <c r="MI2" s="4"/>
      <c r="MJ2" s="70" t="str">
        <f>TEXT(MJ3,"ddd")</f>
        <v>Sat</v>
      </c>
      <c r="MK2" s="4" t="str">
        <f>TEXT(MK3,"ddd")</f>
        <v>Sat</v>
      </c>
      <c r="ML2" s="6" t="str">
        <f>TEXT(ML3,"ddd")</f>
        <v>Sun</v>
      </c>
      <c r="MM2" s="70" t="str">
        <f>TEXT(MM3,"ddd")</f>
        <v>Mon</v>
      </c>
      <c r="MN2" s="4" t="str">
        <f>TEXT(MN3,"ddd")</f>
        <v>Mon</v>
      </c>
      <c r="MO2" s="4"/>
      <c r="MP2" s="70" t="str">
        <f>TEXT(MP3,"ddd")</f>
        <v>Tue</v>
      </c>
      <c r="MQ2" s="4" t="str">
        <f>TEXT(MQ3,"ddd")</f>
        <v>Tue</v>
      </c>
      <c r="MR2" s="4"/>
      <c r="MS2" s="70" t="str">
        <f>TEXT(MS3,"ddd")</f>
        <v>Wed</v>
      </c>
      <c r="MT2" s="4" t="str">
        <f>TEXT(MT3,"ddd")</f>
        <v>Wed</v>
      </c>
      <c r="MU2" s="4"/>
      <c r="MV2" s="70" t="str">
        <f>TEXT(MV3,"ddd")</f>
        <v>Thu</v>
      </c>
      <c r="MW2" s="4" t="str">
        <f>TEXT(MW3,"ddd")</f>
        <v>Thu</v>
      </c>
      <c r="MX2" s="4"/>
      <c r="MY2" s="70" t="str">
        <f>TEXT(MY3,"ddd")</f>
        <v>Fri</v>
      </c>
      <c r="MZ2" s="4" t="str">
        <f>TEXT(MZ3,"ddd")</f>
        <v>Fri</v>
      </c>
      <c r="NA2" s="4"/>
      <c r="NB2" s="70" t="str">
        <f>TEXT(NB3,"ddd")</f>
        <v>Sat</v>
      </c>
      <c r="NC2" s="4" t="str">
        <f>TEXT(NC3,"ddd")</f>
        <v>Sat</v>
      </c>
      <c r="ND2" s="6" t="str">
        <f>TEXT(ND3,"ddd")</f>
        <v>Sun</v>
      </c>
      <c r="NE2" s="70" t="str">
        <f>TEXT(NE3,"ddd")</f>
        <v>Mon</v>
      </c>
      <c r="NF2" s="4" t="str">
        <f>TEXT(NF3,"ddd")</f>
        <v>Mon</v>
      </c>
      <c r="NG2" s="4"/>
      <c r="NH2" s="70" t="str">
        <f>TEXT(NH3,"ddd")</f>
        <v>Tue</v>
      </c>
      <c r="NI2" s="4" t="str">
        <f>TEXT(NI3,"ddd")</f>
        <v>Tue</v>
      </c>
      <c r="NJ2" s="4"/>
      <c r="NK2" s="70" t="str">
        <f>TEXT(NK3,"ddd")</f>
        <v>Wed</v>
      </c>
      <c r="NL2" s="4" t="str">
        <f>TEXT(NL3,"ddd")</f>
        <v>Wed</v>
      </c>
      <c r="NM2" s="4"/>
      <c r="NN2" s="70" t="str">
        <f>TEXT(NN3,"ddd")</f>
        <v>Thu</v>
      </c>
      <c r="NO2" s="4" t="str">
        <f>TEXT(NO3,"ddd")</f>
        <v>Thu</v>
      </c>
      <c r="NP2" s="4"/>
      <c r="NQ2" s="70" t="str">
        <f>TEXT(NQ3,"ddd")</f>
        <v>Fri</v>
      </c>
      <c r="NR2" s="4" t="str">
        <f>TEXT(NR3,"ddd")</f>
        <v>Fri</v>
      </c>
      <c r="NS2" s="4"/>
      <c r="NT2" s="70" t="str">
        <f>TEXT(NT3,"ddd")</f>
        <v>Sat</v>
      </c>
      <c r="NU2" s="4" t="str">
        <f>TEXT(NU3,"ddd")</f>
        <v>Sat</v>
      </c>
      <c r="NV2" s="6" t="str">
        <f>TEXT(NV3,"ddd")</f>
        <v>Sun</v>
      </c>
      <c r="NW2" s="70" t="str">
        <f>TEXT(NW3,"ddd")</f>
        <v>Mon</v>
      </c>
      <c r="NX2" s="4" t="str">
        <f>TEXT(NX3,"ddd")</f>
        <v>Mon</v>
      </c>
      <c r="NY2" s="4"/>
      <c r="NZ2" s="70" t="str">
        <f>TEXT(NZ3,"ddd")</f>
        <v>Tue</v>
      </c>
      <c r="OA2" s="4" t="str">
        <f>TEXT(OA3,"ddd")</f>
        <v>Tue</v>
      </c>
      <c r="OB2" s="4"/>
      <c r="OC2" s="70" t="str">
        <f>TEXT(OC3,"ddd")</f>
        <v>Wed</v>
      </c>
      <c r="OD2" s="4" t="str">
        <f>TEXT(OD3,"ddd")</f>
        <v>Wed</v>
      </c>
      <c r="OE2" s="4"/>
      <c r="OF2" s="70" t="str">
        <f>TEXT(OF3,"ddd")</f>
        <v>Thu</v>
      </c>
      <c r="OG2" s="4" t="str">
        <f>TEXT(OG3,"ddd")</f>
        <v>Thu</v>
      </c>
      <c r="OH2" s="4"/>
      <c r="OI2" s="70" t="str">
        <f>TEXT(OI3,"ddd")</f>
        <v>Fri</v>
      </c>
      <c r="OJ2" s="4" t="str">
        <f>TEXT(OJ3,"ddd")</f>
        <v>Fri</v>
      </c>
      <c r="OK2" s="4"/>
      <c r="OL2" s="70" t="str">
        <f>TEXT(OL3,"ddd")</f>
        <v>Sat</v>
      </c>
      <c r="OM2" s="4" t="str">
        <f>TEXT(OM3,"ddd")</f>
        <v>Sat</v>
      </c>
      <c r="ON2" s="6" t="str">
        <f>TEXT(ON3,"ddd")</f>
        <v>Sun</v>
      </c>
      <c r="OO2" s="70" t="str">
        <f>TEXT(OO3,"ddd")</f>
        <v>Mon</v>
      </c>
      <c r="OP2" s="4" t="str">
        <f>TEXT(OP3,"ddd")</f>
        <v>Mon</v>
      </c>
      <c r="OQ2" s="4"/>
      <c r="OR2" s="70" t="str">
        <f>TEXT(OR3,"ddd")</f>
        <v>Tue</v>
      </c>
      <c r="OS2" s="4" t="str">
        <f>TEXT(OS3,"ddd")</f>
        <v>Tue</v>
      </c>
      <c r="OT2" s="4"/>
      <c r="OU2" s="70" t="str">
        <f>TEXT(OU3,"ddd")</f>
        <v>Wed</v>
      </c>
      <c r="OV2" s="4" t="str">
        <f>TEXT(OV3,"ddd")</f>
        <v>Wed</v>
      </c>
      <c r="OW2" s="4"/>
      <c r="OX2" s="70" t="str">
        <f>TEXT(OX3,"ddd")</f>
        <v>Thu</v>
      </c>
      <c r="OY2" s="4" t="str">
        <f>TEXT(OY3,"ddd")</f>
        <v>Thu</v>
      </c>
      <c r="OZ2" s="4"/>
      <c r="PA2" s="70" t="str">
        <f>TEXT(PA3,"ddd")</f>
        <v>Fri</v>
      </c>
      <c r="PB2" s="4" t="str">
        <f>TEXT(PB3,"ddd")</f>
        <v>Fri</v>
      </c>
      <c r="PC2" s="4"/>
      <c r="PD2" s="70" t="str">
        <f>TEXT(PD3,"ddd")</f>
        <v>Sat</v>
      </c>
      <c r="PE2" s="4" t="str">
        <f>TEXT(PE3,"ddd")</f>
        <v>Sat</v>
      </c>
      <c r="PF2" s="6" t="str">
        <f>TEXT(PF3,"ddd")</f>
        <v>Sun</v>
      </c>
      <c r="PG2" s="70" t="str">
        <f>TEXT(PG3,"ddd")</f>
        <v>Mon</v>
      </c>
      <c r="PH2" s="4" t="str">
        <f>TEXT(PH3,"ddd")</f>
        <v>Mon</v>
      </c>
      <c r="PI2" s="4"/>
      <c r="PJ2" s="70" t="str">
        <f>TEXT(PJ3,"ddd")</f>
        <v>Tue</v>
      </c>
      <c r="PK2" s="4" t="str">
        <f>TEXT(PK3,"ddd")</f>
        <v>Tue</v>
      </c>
      <c r="PL2" s="4"/>
      <c r="PM2" s="70" t="str">
        <f>TEXT(PM3,"ddd")</f>
        <v>Wed</v>
      </c>
      <c r="PN2" s="4" t="str">
        <f>TEXT(PN3,"ddd")</f>
        <v>Wed</v>
      </c>
      <c r="PO2" s="4"/>
      <c r="PP2" s="70" t="str">
        <f>TEXT(PP3,"ddd")</f>
        <v>Thu</v>
      </c>
      <c r="PQ2" s="4" t="str">
        <f>TEXT(PQ3,"ddd")</f>
        <v>Thu</v>
      </c>
      <c r="PR2" s="4"/>
      <c r="PS2" s="70" t="str">
        <f>TEXT(PS3,"ddd")</f>
        <v>Fri</v>
      </c>
      <c r="PT2" s="4" t="str">
        <f>TEXT(PT3,"ddd")</f>
        <v>Fri</v>
      </c>
      <c r="PU2" s="4"/>
      <c r="PV2" s="70" t="str">
        <f>TEXT(PV3,"ddd")</f>
        <v>Sat</v>
      </c>
      <c r="PW2" s="4" t="str">
        <f>TEXT(PW3,"ddd")</f>
        <v>Sat</v>
      </c>
      <c r="PX2" s="6" t="str">
        <f>TEXT(PX3,"ddd")</f>
        <v>Sun</v>
      </c>
      <c r="PY2" s="70" t="str">
        <f>TEXT(PY3,"ddd")</f>
        <v>Mon</v>
      </c>
      <c r="PZ2" s="4" t="str">
        <f>TEXT(PZ3,"ddd")</f>
        <v>Mon</v>
      </c>
      <c r="QA2" s="4"/>
      <c r="QB2" s="70" t="str">
        <f>TEXT(QB3,"ddd")</f>
        <v>Tue</v>
      </c>
      <c r="QC2" s="4" t="str">
        <f>TEXT(QC3,"ddd")</f>
        <v>Tue</v>
      </c>
      <c r="QD2" s="6" t="str">
        <f>TEXT(QD3,"ddd")</f>
        <v>Wed</v>
      </c>
      <c r="QE2" s="70" t="str">
        <f>TEXT(QE3,"ddd")</f>
        <v>Thu</v>
      </c>
      <c r="QF2" s="4" t="str">
        <f>TEXT(QF3,"ddd")</f>
        <v>Thu</v>
      </c>
      <c r="QG2" s="4"/>
      <c r="QH2" s="70" t="str">
        <f>TEXT(QH3,"ddd")</f>
        <v>Fri</v>
      </c>
      <c r="QI2" s="4" t="str">
        <f>TEXT(QI3,"ddd")</f>
        <v>Fri</v>
      </c>
      <c r="QJ2" s="4"/>
      <c r="QK2" s="70" t="str">
        <f>TEXT(QK3,"ddd")</f>
        <v>Sat</v>
      </c>
      <c r="QL2" s="4" t="str">
        <f>TEXT(QL3,"ddd")</f>
        <v>Sat</v>
      </c>
      <c r="QM2" s="6" t="str">
        <f>TEXT(QM3,"ddd")</f>
        <v>Sun</v>
      </c>
      <c r="QN2" s="70" t="str">
        <f>TEXT(QN3,"ddd")</f>
        <v>Mon</v>
      </c>
      <c r="QO2" s="4" t="str">
        <f>TEXT(QO3,"ddd")</f>
        <v>Mon</v>
      </c>
      <c r="QP2" s="4"/>
      <c r="QQ2" s="70" t="str">
        <f>TEXT(QQ3,"ddd")</f>
        <v>Tue</v>
      </c>
      <c r="QR2" s="4" t="str">
        <f>TEXT(QR3,"ddd")</f>
        <v>Tue</v>
      </c>
      <c r="QS2" s="4"/>
      <c r="QT2" s="70" t="str">
        <f>TEXT(QT3,"ddd")</f>
        <v>Wed</v>
      </c>
      <c r="QU2" s="4" t="str">
        <f>TEXT(QU3,"ddd")</f>
        <v>Wed</v>
      </c>
      <c r="QV2" s="4"/>
      <c r="QW2" s="70" t="str">
        <f>TEXT(QW3,"ddd")</f>
        <v>Thu</v>
      </c>
      <c r="QX2" s="4" t="str">
        <f>TEXT(QX3,"ddd")</f>
        <v>Thu</v>
      </c>
      <c r="QY2" s="4"/>
      <c r="QZ2" s="70" t="str">
        <f>TEXT(QZ3,"ddd")</f>
        <v>Fri</v>
      </c>
      <c r="RA2" s="4" t="str">
        <f>TEXT(RA3,"ddd")</f>
        <v>Fri</v>
      </c>
      <c r="RB2" s="4"/>
      <c r="RC2" s="70" t="str">
        <f>TEXT(RC3,"ddd")</f>
        <v>Sat</v>
      </c>
      <c r="RD2" s="4" t="str">
        <f>TEXT(RD3,"ddd")</f>
        <v>Sat</v>
      </c>
      <c r="RE2" s="6" t="str">
        <f>TEXT(RE3,"ddd")</f>
        <v>Sun</v>
      </c>
      <c r="RF2" s="70" t="str">
        <f>TEXT(RF3,"ddd")</f>
        <v>Mon</v>
      </c>
      <c r="RG2" s="4" t="str">
        <f>TEXT(RG3,"ddd")</f>
        <v>Mon</v>
      </c>
      <c r="RH2" s="4"/>
      <c r="RI2" s="70" t="str">
        <f>TEXT(RI3,"ddd")</f>
        <v>Tue</v>
      </c>
      <c r="RJ2" s="4" t="str">
        <f>TEXT(RJ3,"ddd")</f>
        <v>Tue</v>
      </c>
      <c r="RK2" s="4"/>
      <c r="RL2" s="70" t="str">
        <f t="shared" ref="RL2:RR2" si="4">TEXT(RL3,"ddd")</f>
        <v>Wed</v>
      </c>
      <c r="RM2" s="4" t="str">
        <f t="shared" si="4"/>
        <v>Wed</v>
      </c>
      <c r="RN2" s="6" t="str">
        <f t="shared" si="4"/>
        <v>Thu</v>
      </c>
      <c r="RO2" s="6" t="str">
        <f t="shared" si="4"/>
        <v>Fri</v>
      </c>
      <c r="RP2" s="6" t="str">
        <f t="shared" si="4"/>
        <v>Sat</v>
      </c>
      <c r="RQ2" s="70" t="str">
        <f t="shared" si="4"/>
        <v>Sun</v>
      </c>
      <c r="RR2" s="4" t="str">
        <f t="shared" si="4"/>
        <v>Sun</v>
      </c>
      <c r="RS2" s="4"/>
      <c r="RT2" s="70" t="str">
        <f>TEXT(RT3,"ddd")</f>
        <v>Mon</v>
      </c>
      <c r="RU2" s="4" t="str">
        <f>TEXT(RU3,"ddd")</f>
        <v>Mon</v>
      </c>
      <c r="RV2" s="4"/>
      <c r="RW2" s="70" t="str">
        <f>TEXT(RW3,"ddd")</f>
        <v>Tue</v>
      </c>
      <c r="RX2" s="4" t="str">
        <f>TEXT(RX3,"ddd")</f>
        <v>Tue</v>
      </c>
      <c r="RY2" s="4"/>
      <c r="RZ2" s="70" t="str">
        <f>TEXT(RZ3,"ddd")</f>
        <v>Wed</v>
      </c>
      <c r="SA2" s="4" t="str">
        <f>TEXT(SA3,"ddd")</f>
        <v>Wed</v>
      </c>
      <c r="SB2" s="4"/>
      <c r="SC2" s="70" t="str">
        <f>TEXT(SC3,"ddd")</f>
        <v>Thu</v>
      </c>
      <c r="SD2" s="4" t="str">
        <f>TEXT(SD3,"ddd")</f>
        <v>Thu</v>
      </c>
      <c r="SE2" s="4"/>
      <c r="SF2" s="70" t="str">
        <f>TEXT(SF3,"ddd")</f>
        <v>Fri</v>
      </c>
      <c r="SG2" s="4" t="str">
        <f>TEXT(SG3,"ddd")</f>
        <v>Fri</v>
      </c>
      <c r="SH2" s="4"/>
      <c r="SI2" s="70" t="str">
        <f>TEXT(SI3,"ddd")</f>
        <v>Sat</v>
      </c>
      <c r="SJ2" s="4" t="str">
        <f>TEXT(SJ3,"ddd")</f>
        <v>Sat</v>
      </c>
      <c r="SK2" s="6" t="str">
        <f>TEXT(SK3,"ddd")</f>
        <v>Sun</v>
      </c>
      <c r="SL2" s="70" t="str">
        <f>TEXT(SL3,"ddd")</f>
        <v>Mon</v>
      </c>
      <c r="SM2" s="4" t="str">
        <f>TEXT(SM3,"ddd")</f>
        <v>Mon</v>
      </c>
      <c r="SN2" s="4"/>
      <c r="SO2" s="70" t="str">
        <f>TEXT(SO3,"ddd")</f>
        <v>Tue</v>
      </c>
      <c r="SP2" s="4" t="str">
        <f>TEXT(SP3,"ddd")</f>
        <v>Tue</v>
      </c>
      <c r="SQ2" s="4"/>
      <c r="SR2" s="70" t="str">
        <f>TEXT(SR3,"ddd")</f>
        <v>Wed</v>
      </c>
      <c r="SS2" s="4" t="str">
        <f>TEXT(SS3,"ddd")</f>
        <v>Wed</v>
      </c>
      <c r="ST2" s="4"/>
      <c r="SU2" s="70" t="str">
        <f>TEXT(SU3,"ddd")</f>
        <v>Thu</v>
      </c>
      <c r="SV2" s="4" t="str">
        <f>TEXT(SV3,"ddd")</f>
        <v>Thu</v>
      </c>
      <c r="SW2" s="4"/>
      <c r="SX2" s="70" t="str">
        <f>TEXT(SX3,"ddd")</f>
        <v>Fri</v>
      </c>
      <c r="SY2" s="4" t="str">
        <f>TEXT(SY3,"ddd")</f>
        <v>Fri</v>
      </c>
      <c r="SZ2" s="4"/>
      <c r="TA2" s="70" t="str">
        <f t="shared" ref="TA2:TF2" si="5">TEXT(TA3,"ddd")</f>
        <v>Sat</v>
      </c>
      <c r="TB2" s="4" t="str">
        <f t="shared" si="5"/>
        <v>Sat</v>
      </c>
      <c r="TC2" s="6" t="str">
        <f t="shared" si="5"/>
        <v>Sun</v>
      </c>
      <c r="TD2" s="6" t="str">
        <f t="shared" si="5"/>
        <v>Mon</v>
      </c>
      <c r="TE2" s="70" t="str">
        <f t="shared" si="5"/>
        <v>Tue</v>
      </c>
      <c r="TF2" s="4" t="str">
        <f t="shared" si="5"/>
        <v>Tue</v>
      </c>
      <c r="TG2" s="4"/>
      <c r="TH2" s="70" t="str">
        <f>TEXT(TH3,"ddd")</f>
        <v>Wed</v>
      </c>
      <c r="TI2" s="4" t="str">
        <f>TEXT(TI3,"ddd")</f>
        <v>Wed</v>
      </c>
      <c r="TJ2" s="4"/>
      <c r="TK2" s="70" t="str">
        <f>TEXT(TK3,"ddd")</f>
        <v>Thu</v>
      </c>
      <c r="TL2" s="4" t="str">
        <f>TEXT(TL3,"ddd")</f>
        <v>Thu</v>
      </c>
      <c r="TM2" s="4"/>
      <c r="TN2" s="70" t="str">
        <f>TEXT(TN3,"ddd")</f>
        <v>Fri</v>
      </c>
      <c r="TO2" s="4" t="str">
        <f>TEXT(TO3,"ddd")</f>
        <v>Fri</v>
      </c>
      <c r="TP2" s="4"/>
      <c r="TQ2" s="70" t="str">
        <f>TEXT(TQ3,"ddd")</f>
        <v>Sat</v>
      </c>
      <c r="TR2" s="4" t="str">
        <f>TEXT(TR3,"ddd")</f>
        <v>Sat</v>
      </c>
      <c r="TS2" s="6" t="str">
        <f>TEXT(TS3,"ddd")</f>
        <v>Sun</v>
      </c>
      <c r="TT2" s="70" t="str">
        <f>TEXT(TT3,"ddd")</f>
        <v>Mon</v>
      </c>
      <c r="TU2" s="4" t="str">
        <f>TEXT(TU3,"ddd")</f>
        <v>Mon</v>
      </c>
      <c r="TV2" s="4"/>
      <c r="TW2" s="70" t="str">
        <f>TEXT(TW3,"ddd")</f>
        <v>Tue</v>
      </c>
      <c r="TX2" s="4" t="str">
        <f>TEXT(TX3,"ddd")</f>
        <v>Tue</v>
      </c>
      <c r="TY2" s="4"/>
      <c r="TZ2" s="70" t="str">
        <f>TEXT(TZ3,"ddd")</f>
        <v>Wed</v>
      </c>
      <c r="UA2" s="4" t="str">
        <f>TEXT(UA3,"ddd")</f>
        <v>Wed</v>
      </c>
      <c r="UB2" s="4"/>
      <c r="UC2" s="70" t="str">
        <f>TEXT(UC3,"ddd")</f>
        <v>Thu</v>
      </c>
      <c r="UD2" s="4" t="str">
        <f>TEXT(UD3,"ddd")</f>
        <v>Thu</v>
      </c>
      <c r="UE2" s="4"/>
      <c r="UF2" s="70" t="str">
        <f>TEXT(UF3,"ddd")</f>
        <v>Fri</v>
      </c>
      <c r="UG2" s="4" t="str">
        <f>TEXT(UG3,"ddd")</f>
        <v>Fri</v>
      </c>
      <c r="UH2" s="4"/>
      <c r="UI2" s="70" t="str">
        <f t="shared" ref="UI2:UN2" si="6">TEXT(UI3,"ddd")</f>
        <v>Sat</v>
      </c>
      <c r="UJ2" s="4" t="str">
        <f t="shared" si="6"/>
        <v>Sat</v>
      </c>
      <c r="UK2" s="6" t="str">
        <f t="shared" si="6"/>
        <v>Sun</v>
      </c>
      <c r="UL2" s="6" t="str">
        <f t="shared" si="6"/>
        <v>Mon</v>
      </c>
      <c r="UM2" s="70" t="str">
        <f t="shared" si="6"/>
        <v>Tue</v>
      </c>
      <c r="UN2" s="4" t="str">
        <f t="shared" si="6"/>
        <v>Tue</v>
      </c>
      <c r="UO2" s="4"/>
      <c r="UP2" s="70" t="str">
        <f>TEXT(UP3,"ddd")</f>
        <v>Wed</v>
      </c>
      <c r="UQ2" s="4" t="str">
        <f>TEXT(UQ3,"ddd")</f>
        <v>Wed</v>
      </c>
      <c r="UR2" s="4"/>
      <c r="US2" s="70" t="str">
        <f>TEXT(US3,"ddd")</f>
        <v>Thu</v>
      </c>
      <c r="UT2" s="4" t="str">
        <f>TEXT(UT3,"ddd")</f>
        <v>Thu</v>
      </c>
      <c r="UU2" s="4"/>
      <c r="UV2" s="70" t="str">
        <f>TEXT(UV3,"ddd")</f>
        <v>Fri</v>
      </c>
      <c r="UW2" s="4" t="str">
        <f>TEXT(UW3,"ddd")</f>
        <v>Fri</v>
      </c>
      <c r="UX2" s="4"/>
      <c r="UY2" s="70" t="str">
        <f>TEXT(UY3,"ddd")</f>
        <v>Sat</v>
      </c>
      <c r="UZ2" s="4" t="str">
        <f>TEXT(UZ3,"ddd")</f>
        <v>Sat</v>
      </c>
      <c r="VA2" s="6" t="str">
        <f>TEXT(VA3,"ddd")</f>
        <v>Sun</v>
      </c>
      <c r="VB2" s="70" t="str">
        <f>TEXT(VB3,"ddd")</f>
        <v>Mon</v>
      </c>
      <c r="VC2" s="4" t="str">
        <f>TEXT(VC3,"ddd")</f>
        <v>Mon</v>
      </c>
      <c r="VD2" s="4"/>
      <c r="VE2" s="70" t="str">
        <f>TEXT(VE3,"ddd")</f>
        <v>Tue</v>
      </c>
      <c r="VF2" s="4" t="str">
        <f>TEXT(VF3,"ddd")</f>
        <v>Tue</v>
      </c>
      <c r="VG2" s="4"/>
      <c r="VH2" s="70" t="str">
        <f>TEXT(VH3,"ddd")</f>
        <v>Wed</v>
      </c>
      <c r="VI2" s="4" t="str">
        <f>TEXT(VI3,"ddd")</f>
        <v>Wed</v>
      </c>
      <c r="VJ2" s="4"/>
      <c r="VK2" s="70" t="str">
        <f>TEXT(VK3,"ddd")</f>
        <v>Thu</v>
      </c>
      <c r="VL2" s="4" t="str">
        <f>TEXT(VL3,"ddd")</f>
        <v>Thu</v>
      </c>
      <c r="VM2" s="4"/>
      <c r="VN2" s="70" t="str">
        <f>TEXT(VN3,"ddd")</f>
        <v>Fri</v>
      </c>
      <c r="VO2" s="4" t="str">
        <f>TEXT(VO3,"ddd")</f>
        <v>Fri</v>
      </c>
      <c r="VP2" s="4"/>
      <c r="VQ2" s="70" t="str">
        <f>TEXT(VQ3,"ddd")</f>
        <v>Sat</v>
      </c>
      <c r="VR2" s="4" t="str">
        <f>TEXT(VR3,"ddd")</f>
        <v>Sat</v>
      </c>
      <c r="VS2" s="6" t="str">
        <f>TEXT(VS3,"ddd")</f>
        <v>Sun</v>
      </c>
      <c r="VT2" s="70" t="str">
        <f>TEXT(VT3,"ddd")</f>
        <v>Mon</v>
      </c>
      <c r="VU2" s="4" t="str">
        <f>TEXT(VU3,"ddd")</f>
        <v>Mon</v>
      </c>
      <c r="VV2" s="4"/>
      <c r="VW2" s="70" t="str">
        <f>TEXT(VW3,"ddd")</f>
        <v>Tue</v>
      </c>
      <c r="VX2" s="4" t="str">
        <f>TEXT(VX3,"ddd")</f>
        <v>Tue</v>
      </c>
      <c r="VY2" s="4"/>
      <c r="VZ2" s="70" t="str">
        <f>TEXT(VZ3,"ddd")</f>
        <v>Wed</v>
      </c>
      <c r="WA2" s="4" t="str">
        <f>TEXT(WA3,"ddd")</f>
        <v>Wed</v>
      </c>
      <c r="WB2" s="4"/>
      <c r="WC2" s="70" t="str">
        <f>TEXT(WC3,"ddd")</f>
        <v>Thu</v>
      </c>
      <c r="WD2" s="4" t="str">
        <f>TEXT(WD3,"ddd")</f>
        <v>Thu</v>
      </c>
      <c r="WE2" s="4"/>
      <c r="WF2" s="70" t="str">
        <f>TEXT(WF3,"ddd")</f>
        <v>Fri</v>
      </c>
      <c r="WG2" s="4" t="str">
        <f>TEXT(WG3,"ddd")</f>
        <v>Fri</v>
      </c>
      <c r="WH2" s="4"/>
      <c r="WI2" s="70" t="str">
        <f>TEXT(WI3,"ddd")</f>
        <v>Sat</v>
      </c>
      <c r="WJ2" s="4" t="str">
        <f>TEXT(WJ3,"ddd")</f>
        <v>Sat</v>
      </c>
      <c r="WK2" s="4"/>
      <c r="WL2" s="70" t="str">
        <f>TEXT(WL3,"ddd")</f>
        <v>Sun</v>
      </c>
      <c r="WM2" s="6" t="str">
        <f>TEXT(WM3,"ddd")</f>
        <v>Sun</v>
      </c>
      <c r="WN2" s="6"/>
      <c r="WO2" s="70" t="str">
        <f>TEXT(WO3,"ddd")</f>
        <v>Mon</v>
      </c>
      <c r="WP2" s="4" t="str">
        <f>TEXT(WP3,"ddd")</f>
        <v>Mon</v>
      </c>
      <c r="WQ2" s="4"/>
      <c r="WR2" s="70" t="str">
        <f>TEXT(WR3,"ddd")</f>
        <v>Tue</v>
      </c>
      <c r="WS2" s="4" t="str">
        <f>TEXT(WS3,"ddd")</f>
        <v>Tue</v>
      </c>
      <c r="WT2" s="4"/>
      <c r="WU2" s="70" t="str">
        <f>TEXT(WU3,"ddd")</f>
        <v>Wed</v>
      </c>
      <c r="WV2" s="4" t="str">
        <f>TEXT(WV3,"ddd")</f>
        <v>Wed</v>
      </c>
      <c r="WW2" s="4"/>
      <c r="WX2" s="70" t="str">
        <f>TEXT(WX3,"ddd")</f>
        <v>Thu</v>
      </c>
      <c r="WY2" s="4" t="str">
        <f>TEXT(WY3,"ddd")</f>
        <v>Thu</v>
      </c>
      <c r="WZ2" s="4"/>
      <c r="XA2" s="70" t="str">
        <f>TEXT(XA3,"ddd")</f>
        <v>Fri</v>
      </c>
      <c r="XB2" s="4" t="str">
        <f>TEXT(XB3,"ddd")</f>
        <v>Fri</v>
      </c>
      <c r="XC2" s="4"/>
      <c r="XD2" s="70" t="str">
        <f>TEXT(XD3,"ddd")</f>
        <v>Sat</v>
      </c>
      <c r="XE2" s="4" t="str">
        <f>TEXT(XE3,"ddd")</f>
        <v>Sat</v>
      </c>
      <c r="XF2" s="6" t="str">
        <f>TEXT(XF3,"ddd")</f>
        <v>Sun</v>
      </c>
      <c r="XG2" s="70" t="str">
        <f>TEXT(XG3,"ddd")</f>
        <v>Mon</v>
      </c>
      <c r="XH2" s="4" t="str">
        <f>TEXT(XH3,"ddd")</f>
        <v>Mon</v>
      </c>
      <c r="XI2" s="4"/>
      <c r="XJ2" s="70" t="str">
        <f>TEXT(XJ3,"ddd")</f>
        <v>Tue</v>
      </c>
      <c r="XK2" s="4" t="str">
        <f>TEXT(XK3,"ddd")</f>
        <v>Tue</v>
      </c>
      <c r="XL2" s="4"/>
      <c r="XM2" s="70" t="str">
        <f>TEXT(XM3,"ddd")</f>
        <v>Wed</v>
      </c>
      <c r="XN2" s="4" t="str">
        <f>TEXT(XN3,"ddd")</f>
        <v>Wed</v>
      </c>
      <c r="XO2" s="4"/>
      <c r="XP2" s="70" t="str">
        <f>TEXT(XP3,"ddd")</f>
        <v>Thu</v>
      </c>
      <c r="XQ2" s="4" t="str">
        <f>TEXT(XQ3,"ddd")</f>
        <v>Thu</v>
      </c>
      <c r="XR2" s="4"/>
      <c r="XS2" s="70" t="str">
        <f>TEXT(XS3,"ddd")</f>
        <v>Fri</v>
      </c>
      <c r="XT2" s="4" t="str">
        <f>TEXT(XT3,"ddd")</f>
        <v>Fri</v>
      </c>
      <c r="XU2" s="4"/>
      <c r="XV2" s="70" t="str">
        <f>TEXT(XV3,"ddd")</f>
        <v>Sat</v>
      </c>
      <c r="XW2" s="4" t="str">
        <f>TEXT(XW3,"ddd")</f>
        <v>Sat</v>
      </c>
      <c r="XX2" s="4"/>
      <c r="XY2" s="70" t="str">
        <f>TEXT(XY3,"ddd")</f>
        <v>Sun</v>
      </c>
      <c r="XZ2" s="6" t="str">
        <f>TEXT(XZ3,"ddd")</f>
        <v>Sun</v>
      </c>
      <c r="YA2" s="6"/>
      <c r="YB2" s="70" t="str">
        <f>TEXT(YB3,"ddd")</f>
        <v>Mon</v>
      </c>
      <c r="YC2" s="4" t="str">
        <f>TEXT(YC3,"ddd")</f>
        <v>Mon</v>
      </c>
      <c r="YD2" s="4"/>
      <c r="YE2" s="70" t="str">
        <f>TEXT(YE3,"ddd")</f>
        <v>Tue</v>
      </c>
      <c r="YF2" s="4" t="str">
        <f>TEXT(YF3,"ddd")</f>
        <v>Tue</v>
      </c>
      <c r="YG2" s="4"/>
      <c r="YH2" s="70" t="str">
        <f>TEXT(YH3,"ddd")</f>
        <v>Wed</v>
      </c>
      <c r="YI2" s="4" t="str">
        <f>TEXT(YI3,"ddd")</f>
        <v>Wed</v>
      </c>
      <c r="YJ2" s="4"/>
      <c r="YK2" s="70" t="str">
        <f>TEXT(YK3,"ddd")</f>
        <v>Thu</v>
      </c>
      <c r="YL2" s="4" t="str">
        <f>TEXT(YL3,"ddd")</f>
        <v>Thu</v>
      </c>
      <c r="YM2" s="4"/>
      <c r="YN2" s="70" t="str">
        <f>TEXT(YN3,"ddd")</f>
        <v>Fri</v>
      </c>
      <c r="YO2" s="4" t="str">
        <f>TEXT(YO3,"ddd")</f>
        <v>Fri</v>
      </c>
      <c r="YP2" s="4"/>
      <c r="YQ2" s="70" t="str">
        <f>TEXT(YQ3,"ddd")</f>
        <v>Sat</v>
      </c>
      <c r="YR2" s="4" t="str">
        <f>TEXT(YR3,"ddd")</f>
        <v>Sat</v>
      </c>
      <c r="YS2" s="6" t="str">
        <f>TEXT(YS3,"ddd")</f>
        <v>Sun</v>
      </c>
      <c r="YT2" s="70" t="str">
        <f>TEXT(YT3,"ddd")</f>
        <v>Mon</v>
      </c>
      <c r="YU2" s="4" t="str">
        <f>TEXT(YU3,"ddd")</f>
        <v>Mon</v>
      </c>
      <c r="YV2" s="4"/>
      <c r="YW2" s="70" t="str">
        <f>TEXT(YW3,"ddd")</f>
        <v>Tue</v>
      </c>
      <c r="YX2" s="4" t="str">
        <f>TEXT(YX3,"ddd")</f>
        <v>Tue</v>
      </c>
      <c r="YY2" s="4"/>
      <c r="YZ2" s="70" t="str">
        <f>TEXT(YZ3,"ddd")</f>
        <v>Wed</v>
      </c>
      <c r="ZA2" s="4" t="str">
        <f>TEXT(ZA3,"ddd")</f>
        <v>Wed</v>
      </c>
      <c r="ZB2" s="4"/>
      <c r="ZC2" s="70" t="str">
        <f>TEXT(ZC3,"ddd")</f>
        <v>Thu</v>
      </c>
      <c r="ZD2" s="4" t="str">
        <f>TEXT(ZD3,"ddd")</f>
        <v>Thu</v>
      </c>
      <c r="ZE2" s="4"/>
      <c r="ZF2" s="70" t="str">
        <f>TEXT(ZF3,"ddd")</f>
        <v>Fri</v>
      </c>
      <c r="ZG2" s="4" t="str">
        <f>TEXT(ZG3,"ddd")</f>
        <v>Fri</v>
      </c>
      <c r="ZH2" s="4"/>
      <c r="ZI2" s="70" t="str">
        <f>TEXT(ZI3,"ddd")</f>
        <v>Sat</v>
      </c>
      <c r="ZJ2" s="4" t="str">
        <f>TEXT(ZJ3,"ddd")</f>
        <v>Sat</v>
      </c>
      <c r="ZK2" s="6" t="str">
        <f>TEXT(ZK3,"ddd")</f>
        <v>Sun</v>
      </c>
      <c r="ZL2" s="70" t="str">
        <f>TEXT(ZL3,"ddd")</f>
        <v>Mon</v>
      </c>
      <c r="ZM2" s="4" t="str">
        <f>TEXT(ZM3,"ddd")</f>
        <v>Mon</v>
      </c>
      <c r="ZN2" s="4"/>
      <c r="ZO2" s="70" t="str">
        <f>TEXT(ZO3,"ddd")</f>
        <v>Tue</v>
      </c>
      <c r="ZP2" s="4" t="str">
        <f>TEXT(ZP3,"ddd")</f>
        <v>Tue</v>
      </c>
      <c r="ZQ2" s="4"/>
      <c r="ZR2" s="70" t="str">
        <f>TEXT(ZR3,"ddd")</f>
        <v>Wed</v>
      </c>
      <c r="ZS2" s="4" t="str">
        <f>TEXT(ZS3,"ddd")</f>
        <v>Wed</v>
      </c>
      <c r="ZT2" s="4"/>
      <c r="ZU2" s="70" t="str">
        <f>TEXT(ZU3,"ddd")</f>
        <v>Thu</v>
      </c>
      <c r="ZV2" s="4" t="str">
        <f>TEXT(ZV3,"ddd")</f>
        <v>Thu</v>
      </c>
      <c r="ZW2" s="4"/>
      <c r="ZX2" s="70" t="str">
        <f>TEXT(ZX3,"ddd")</f>
        <v>Fri</v>
      </c>
      <c r="ZY2" s="4" t="str">
        <f>TEXT(ZY3,"ddd")</f>
        <v>Fri</v>
      </c>
      <c r="ZZ2" s="4"/>
      <c r="AAA2" s="70" t="str">
        <f>TEXT(AAA3,"ddd")</f>
        <v>Sat</v>
      </c>
      <c r="AAB2" s="4" t="str">
        <f>TEXT(AAB3,"ddd")</f>
        <v>Sat</v>
      </c>
      <c r="AAC2" s="6" t="str">
        <f>TEXT(AAC3,"ddd")</f>
        <v>Sun</v>
      </c>
      <c r="AAD2" s="70" t="str">
        <f>TEXT(AAD3,"ddd")</f>
        <v>Mon</v>
      </c>
      <c r="AAE2" s="4" t="str">
        <f>TEXT(AAE3,"ddd")</f>
        <v>Mon</v>
      </c>
      <c r="AAF2" s="4"/>
      <c r="AAG2" s="70" t="str">
        <f>TEXT(AAG3,"ddd")</f>
        <v>Tue</v>
      </c>
      <c r="AAH2" s="4" t="str">
        <f>TEXT(AAH3,"ddd")</f>
        <v>Tue</v>
      </c>
      <c r="AAI2" s="4"/>
      <c r="AAJ2" s="70" t="str">
        <f>TEXT(AAJ3,"ddd")</f>
        <v>Wed</v>
      </c>
      <c r="AAK2" s="4" t="str">
        <f>TEXT(AAK3,"ddd")</f>
        <v>Wed</v>
      </c>
      <c r="AAL2" s="4"/>
      <c r="AAM2" s="70" t="str">
        <f>TEXT(AAM3,"ddd")</f>
        <v>Thu</v>
      </c>
      <c r="AAN2" s="4" t="str">
        <f>TEXT(AAN3,"ddd")</f>
        <v>Thu</v>
      </c>
      <c r="AAO2" s="4"/>
      <c r="AAP2" s="70" t="str">
        <f>TEXT(AAP3,"ddd")</f>
        <v>Fri</v>
      </c>
      <c r="AAQ2" s="4" t="str">
        <f>TEXT(AAQ3,"ddd")</f>
        <v>Fri</v>
      </c>
      <c r="AAR2" s="4"/>
      <c r="AAS2" s="70" t="str">
        <f>TEXT(AAS3,"ddd")</f>
        <v>Sat</v>
      </c>
      <c r="AAT2" s="4" t="str">
        <f>TEXT(AAT3,"ddd")</f>
        <v>Sat</v>
      </c>
      <c r="AAU2" s="6" t="str">
        <f>TEXT(AAU3,"ddd")</f>
        <v>Sun</v>
      </c>
      <c r="AAV2" s="70" t="str">
        <f>TEXT(AAV3,"ddd")</f>
        <v>Mon</v>
      </c>
      <c r="AAW2" s="4" t="str">
        <f>TEXT(AAW3,"ddd")</f>
        <v>Mon</v>
      </c>
      <c r="AAX2" s="4"/>
      <c r="AAY2" s="70" t="str">
        <f>TEXT(AAY3,"ddd")</f>
        <v>Tue</v>
      </c>
      <c r="AAZ2" s="4" t="str">
        <f>TEXT(AAZ3,"ddd")</f>
        <v>Tue</v>
      </c>
      <c r="ABA2" s="4"/>
      <c r="ABB2" s="70" t="str">
        <f>TEXT(ABB3,"ddd")</f>
        <v>Wed</v>
      </c>
      <c r="ABC2" s="4" t="str">
        <f>TEXT(ABC3,"ddd")</f>
        <v>Wed</v>
      </c>
      <c r="ABD2" s="4"/>
      <c r="ABE2" s="70" t="str">
        <f>TEXT(ABE3,"ddd")</f>
        <v>Thu</v>
      </c>
      <c r="ABF2" s="4" t="str">
        <f>TEXT(ABF3,"ddd")</f>
        <v>Thu</v>
      </c>
      <c r="ABG2" s="4"/>
      <c r="ABH2" s="70" t="str">
        <f>TEXT(ABH3,"ddd")</f>
        <v>Fri</v>
      </c>
      <c r="ABI2" s="4" t="str">
        <f>TEXT(ABI3,"ddd")</f>
        <v>Fri</v>
      </c>
      <c r="ABJ2" s="4"/>
      <c r="ABK2" s="70" t="str">
        <f>TEXT(ABK3,"ddd")</f>
        <v>Sat</v>
      </c>
      <c r="ABL2" s="4" t="str">
        <f>TEXT(ABL3,"ddd")</f>
        <v>Sat</v>
      </c>
      <c r="ABM2" s="6" t="str">
        <f>TEXT(ABM3,"ddd")</f>
        <v>Sun</v>
      </c>
      <c r="ABN2" s="70" t="str">
        <f>TEXT(ABN3,"ddd")</f>
        <v>Mon</v>
      </c>
      <c r="ABO2" s="4" t="str">
        <f>TEXT(ABO3,"ddd")</f>
        <v>Mon</v>
      </c>
      <c r="ABP2" s="4"/>
      <c r="ABQ2" s="70" t="str">
        <f>TEXT(ABQ3,"ddd")</f>
        <v>Tue</v>
      </c>
      <c r="ABR2" s="4" t="str">
        <f>TEXT(ABR3,"ddd")</f>
        <v>Tue</v>
      </c>
      <c r="ABS2" s="4"/>
      <c r="ABT2" s="70" t="str">
        <f t="shared" ref="ABT2:ACB2" si="7">TEXT(ABT3,"ddd")</f>
        <v>Wed</v>
      </c>
      <c r="ABU2" s="4" t="str">
        <f t="shared" si="7"/>
        <v>Wed</v>
      </c>
      <c r="ABV2" s="6" t="str">
        <f t="shared" si="7"/>
        <v>Thu</v>
      </c>
      <c r="ABW2" s="6" t="str">
        <f t="shared" si="7"/>
        <v>Fri</v>
      </c>
      <c r="ABX2" s="6" t="str">
        <f t="shared" si="7"/>
        <v>Sat</v>
      </c>
      <c r="ABY2" s="6" t="str">
        <f t="shared" si="7"/>
        <v>Sun</v>
      </c>
      <c r="ABZ2" s="6" t="str">
        <f t="shared" si="7"/>
        <v>Mon</v>
      </c>
      <c r="ACA2" s="70" t="str">
        <f t="shared" si="7"/>
        <v>Tue</v>
      </c>
      <c r="ACB2" s="4" t="str">
        <f t="shared" si="7"/>
        <v>Tue</v>
      </c>
      <c r="ACC2" s="4"/>
      <c r="ACD2" s="70" t="str">
        <f>TEXT(ACD3,"ddd")</f>
        <v>Wed</v>
      </c>
      <c r="ACE2" s="4" t="str">
        <f>TEXT(ACE3,"ddd")</f>
        <v>Wed</v>
      </c>
      <c r="ACF2" s="4"/>
      <c r="ACG2" s="70" t="str">
        <f>TEXT(ACG3,"ddd")</f>
        <v>Thu</v>
      </c>
      <c r="ACH2" s="4" t="str">
        <f>TEXT(ACH3,"ddd")</f>
        <v>Thu</v>
      </c>
      <c r="ACI2" s="4"/>
      <c r="ACJ2" s="70" t="str">
        <f>TEXT(ACJ3,"ddd")</f>
        <v>Fri</v>
      </c>
      <c r="ACK2" s="4" t="str">
        <f>TEXT(ACK3,"ddd")</f>
        <v>Fri</v>
      </c>
      <c r="ACL2" s="4"/>
      <c r="ACM2" s="70" t="str">
        <f>TEXT(ACM3,"ddd")</f>
        <v>Sat</v>
      </c>
      <c r="ACN2" s="4" t="str">
        <f>TEXT(ACN3,"ddd")</f>
        <v>Sat</v>
      </c>
      <c r="ACO2" s="6" t="str">
        <f>TEXT(ACO3,"ddd")</f>
        <v>Sun</v>
      </c>
      <c r="ACP2" s="70" t="str">
        <f>TEXT(ACP3,"ddd")</f>
        <v>Mon</v>
      </c>
      <c r="ACQ2" s="4" t="str">
        <f>TEXT(ACQ3,"ddd")</f>
        <v>Mon</v>
      </c>
      <c r="ACR2" s="4"/>
      <c r="ACS2" s="70" t="str">
        <f>TEXT(ACS3,"ddd")</f>
        <v>Tue</v>
      </c>
      <c r="ACT2" s="4" t="str">
        <f t="shared" ref="ACT2:AIX2" si="8">TEXT(ACT3,"ddd")</f>
        <v>Tue</v>
      </c>
      <c r="ACU2" s="4"/>
      <c r="ACV2" s="70" t="str">
        <f>TEXT(ACV3,"ddd")</f>
        <v>Wed</v>
      </c>
      <c r="ACW2" s="4" t="str">
        <f t="shared" si="8"/>
        <v>Wed</v>
      </c>
      <c r="ACX2" s="4"/>
      <c r="ACY2" s="70" t="str">
        <f>TEXT(ACY3,"ddd")</f>
        <v>Thu</v>
      </c>
      <c r="ACZ2" s="4" t="str">
        <f t="shared" si="8"/>
        <v>Thu</v>
      </c>
      <c r="ADA2" s="4"/>
      <c r="ADB2" s="70" t="str">
        <f>TEXT(ADB3,"ddd")</f>
        <v>Fri</v>
      </c>
      <c r="ADC2" s="4" t="str">
        <f t="shared" si="8"/>
        <v>Fri</v>
      </c>
      <c r="ADD2" s="4"/>
      <c r="ADE2" s="70" t="str">
        <f>TEXT(ADE3,"ddd")</f>
        <v>Sat</v>
      </c>
      <c r="ADF2" s="4" t="str">
        <f t="shared" si="8"/>
        <v>Sat</v>
      </c>
      <c r="ADG2" s="6" t="str">
        <f t="shared" si="8"/>
        <v>Sun</v>
      </c>
      <c r="ADH2" s="70" t="str">
        <f>TEXT(ADH3,"ddd")</f>
        <v>Mon</v>
      </c>
      <c r="ADI2" s="4" t="str">
        <f t="shared" si="8"/>
        <v>Mon</v>
      </c>
      <c r="ADJ2" s="4"/>
      <c r="ADK2" s="70" t="str">
        <f>TEXT(ADK3,"ddd")</f>
        <v>Tue</v>
      </c>
      <c r="ADL2" s="4" t="str">
        <f t="shared" si="8"/>
        <v>Tue</v>
      </c>
      <c r="ADM2" s="4"/>
      <c r="ADN2" s="70" t="str">
        <f>TEXT(ADN3,"ddd")</f>
        <v>Wed</v>
      </c>
      <c r="ADO2" s="4" t="str">
        <f t="shared" si="8"/>
        <v>Wed</v>
      </c>
      <c r="ADP2" s="4"/>
      <c r="ADQ2" s="70" t="str">
        <f>TEXT(ADQ3,"ddd")</f>
        <v>Thu</v>
      </c>
      <c r="ADR2" s="4" t="str">
        <f t="shared" si="8"/>
        <v>Thu</v>
      </c>
      <c r="ADS2" s="4"/>
      <c r="ADT2" s="70" t="str">
        <f>TEXT(ADT3,"ddd")</f>
        <v>Fri</v>
      </c>
      <c r="ADU2" s="4" t="str">
        <f t="shared" si="8"/>
        <v>Fri</v>
      </c>
      <c r="ADV2" s="4"/>
      <c r="ADW2" s="70" t="str">
        <f>TEXT(ADW3,"ddd")</f>
        <v>Sat</v>
      </c>
      <c r="ADX2" s="4" t="str">
        <f t="shared" si="8"/>
        <v>Sat</v>
      </c>
      <c r="ADY2" s="6" t="str">
        <f t="shared" si="8"/>
        <v>Sun</v>
      </c>
      <c r="ADZ2" s="70" t="str">
        <f>TEXT(ADZ3,"ddd")</f>
        <v>Mon</v>
      </c>
      <c r="AEA2" s="4" t="str">
        <f t="shared" si="8"/>
        <v>Mon</v>
      </c>
      <c r="AEB2" s="4"/>
      <c r="AEC2" s="70" t="str">
        <f>TEXT(AEC3,"ddd")</f>
        <v>Tue</v>
      </c>
      <c r="AED2" s="4" t="str">
        <f t="shared" si="8"/>
        <v>Tue</v>
      </c>
      <c r="AEE2" s="4"/>
      <c r="AEF2" s="70" t="str">
        <f>TEXT(AEF3,"ddd")</f>
        <v>Wed</v>
      </c>
      <c r="AEG2" s="4" t="str">
        <f t="shared" si="8"/>
        <v>Wed</v>
      </c>
      <c r="AEH2" s="4"/>
      <c r="AEI2" s="70" t="str">
        <f>TEXT(AEI3,"ddd")</f>
        <v>Thu</v>
      </c>
      <c r="AEJ2" s="4" t="str">
        <f t="shared" si="8"/>
        <v>Thu</v>
      </c>
      <c r="AEK2" s="4"/>
      <c r="AEL2" s="70" t="str">
        <f>TEXT(AEL3,"ddd")</f>
        <v>Fri</v>
      </c>
      <c r="AEM2" s="4" t="str">
        <f t="shared" si="8"/>
        <v>Fri</v>
      </c>
      <c r="AEN2" s="4"/>
      <c r="AEO2" s="70" t="str">
        <f>TEXT(AEO3,"ddd")</f>
        <v>Sat</v>
      </c>
      <c r="AEP2" s="4" t="str">
        <f t="shared" si="8"/>
        <v>Sat</v>
      </c>
      <c r="AEQ2" s="6" t="str">
        <f t="shared" si="8"/>
        <v>Sun</v>
      </c>
      <c r="AER2" s="70" t="str">
        <f>TEXT(AER3,"ddd")</f>
        <v>Mon</v>
      </c>
      <c r="AES2" s="4" t="str">
        <f t="shared" si="8"/>
        <v>Mon</v>
      </c>
      <c r="AET2" s="4"/>
      <c r="AEU2" s="70" t="str">
        <f>TEXT(AEU3,"ddd")</f>
        <v>Tue</v>
      </c>
      <c r="AEV2" s="4" t="str">
        <f t="shared" si="8"/>
        <v>Tue</v>
      </c>
      <c r="AEW2" s="4"/>
      <c r="AEX2" s="70" t="str">
        <f>TEXT(AEX3,"ddd")</f>
        <v>Wed</v>
      </c>
      <c r="AEY2" s="4" t="str">
        <f t="shared" si="8"/>
        <v>Wed</v>
      </c>
      <c r="AEZ2" s="4"/>
      <c r="AFA2" s="70" t="str">
        <f>TEXT(AFA3,"ddd")</f>
        <v>Thu</v>
      </c>
      <c r="AFB2" s="4" t="str">
        <f t="shared" si="8"/>
        <v>Thu</v>
      </c>
      <c r="AFC2" s="4"/>
      <c r="AFD2" s="70" t="str">
        <f>TEXT(AFD3,"ddd")</f>
        <v>Fri</v>
      </c>
      <c r="AFE2" s="4" t="str">
        <f t="shared" si="8"/>
        <v>Fri</v>
      </c>
      <c r="AFF2" s="4"/>
      <c r="AFG2" s="70" t="str">
        <f>TEXT(AFG3,"ddd")</f>
        <v>Sat</v>
      </c>
      <c r="AFH2" s="4" t="str">
        <f t="shared" si="8"/>
        <v>Sat</v>
      </c>
      <c r="AFI2" s="6" t="str">
        <f t="shared" si="8"/>
        <v>Sun</v>
      </c>
      <c r="AFJ2" s="70" t="str">
        <f>TEXT(AFJ3,"ddd")</f>
        <v>Mon</v>
      </c>
      <c r="AFK2" s="4" t="str">
        <f t="shared" si="8"/>
        <v>Mon</v>
      </c>
      <c r="AFL2" s="4"/>
      <c r="AFM2" s="70" t="str">
        <f>TEXT(AFM3,"ddd")</f>
        <v>Tue</v>
      </c>
      <c r="AFN2" s="4" t="str">
        <f t="shared" si="8"/>
        <v>Tue</v>
      </c>
      <c r="AFO2" s="4"/>
      <c r="AFP2" s="70" t="str">
        <f>TEXT(AFP3,"ddd")</f>
        <v>Wed</v>
      </c>
      <c r="AFQ2" s="4" t="str">
        <f t="shared" si="8"/>
        <v>Wed</v>
      </c>
      <c r="AFR2" s="4"/>
      <c r="AFS2" s="70" t="str">
        <f>TEXT(AFS3,"ddd")</f>
        <v>Thu</v>
      </c>
      <c r="AFT2" s="4" t="str">
        <f t="shared" si="8"/>
        <v>Thu</v>
      </c>
      <c r="AFU2" s="4"/>
      <c r="AFV2" s="70" t="str">
        <f>TEXT(AFV3,"ddd")</f>
        <v>Fri</v>
      </c>
      <c r="AFW2" s="4" t="str">
        <f t="shared" si="8"/>
        <v>Fri</v>
      </c>
      <c r="AFX2" s="6" t="str">
        <f t="shared" si="8"/>
        <v>Sat</v>
      </c>
      <c r="AFY2" s="6" t="str">
        <f t="shared" si="8"/>
        <v>Sun</v>
      </c>
      <c r="AFZ2" s="70" t="str">
        <f>TEXT(AFZ3,"ddd")</f>
        <v>Mon</v>
      </c>
      <c r="AGA2" s="4" t="str">
        <f t="shared" si="8"/>
        <v>Mon</v>
      </c>
      <c r="AGB2" s="4"/>
      <c r="AGC2" s="70" t="str">
        <f>TEXT(AGC3,"ddd")</f>
        <v>Tue</v>
      </c>
      <c r="AGD2" s="4" t="str">
        <f t="shared" si="8"/>
        <v>Tue</v>
      </c>
      <c r="AGE2" s="4"/>
      <c r="AGF2" s="70" t="str">
        <f>TEXT(AGF3,"ddd")</f>
        <v>Wed</v>
      </c>
      <c r="AGG2" s="4" t="str">
        <f t="shared" si="8"/>
        <v>Wed</v>
      </c>
      <c r="AGH2" s="4"/>
      <c r="AGI2" s="70" t="str">
        <f>TEXT(AGI3,"ddd")</f>
        <v>Thu</v>
      </c>
      <c r="AGJ2" s="4" t="str">
        <f t="shared" si="8"/>
        <v>Thu</v>
      </c>
      <c r="AGK2" s="6" t="str">
        <f t="shared" si="8"/>
        <v>Fri</v>
      </c>
      <c r="AGL2" s="70" t="str">
        <f>TEXT(AGL3,"ddd")</f>
        <v>Sat</v>
      </c>
      <c r="AGM2" s="4" t="str">
        <f t="shared" si="8"/>
        <v>Sat</v>
      </c>
      <c r="AGN2" s="4"/>
      <c r="AGO2" s="70" t="str">
        <f>TEXT(AGO3,"ddd")</f>
        <v>Sun</v>
      </c>
      <c r="AGP2" s="6" t="str">
        <f t="shared" si="8"/>
        <v>Sun</v>
      </c>
      <c r="AGQ2" s="6"/>
      <c r="AGR2" s="70" t="str">
        <f>TEXT(AGR3,"ddd")</f>
        <v>Mon</v>
      </c>
      <c r="AGS2" s="4" t="str">
        <f t="shared" si="8"/>
        <v>Mon</v>
      </c>
      <c r="AGT2" s="4"/>
      <c r="AGU2" s="70" t="str">
        <f>TEXT(AGU3,"ddd")</f>
        <v>Tue</v>
      </c>
      <c r="AGV2" s="4" t="str">
        <f t="shared" si="8"/>
        <v>Tue</v>
      </c>
      <c r="AGW2" s="4"/>
      <c r="AGX2" s="70" t="str">
        <f>TEXT(AGX3,"ddd")</f>
        <v>Wed</v>
      </c>
      <c r="AGY2" s="4" t="str">
        <f t="shared" si="8"/>
        <v>Wed</v>
      </c>
      <c r="AGZ2" s="4"/>
      <c r="AHA2" s="70" t="str">
        <f>TEXT(AHA3,"ddd")</f>
        <v>Thu</v>
      </c>
      <c r="AHB2" s="4" t="str">
        <f t="shared" si="8"/>
        <v>Thu</v>
      </c>
      <c r="AHC2" s="4"/>
      <c r="AHD2" s="70" t="str">
        <f>TEXT(AHD3,"ddd")</f>
        <v>Fri</v>
      </c>
      <c r="AHE2" s="4" t="str">
        <f t="shared" si="8"/>
        <v>Fri</v>
      </c>
      <c r="AHF2" s="4"/>
      <c r="AHG2" s="70" t="str">
        <f>TEXT(AHG3,"ddd")</f>
        <v>Sat</v>
      </c>
      <c r="AHH2" s="4" t="str">
        <f t="shared" si="8"/>
        <v>Sat</v>
      </c>
      <c r="AHI2" s="6" t="str">
        <f t="shared" si="8"/>
        <v>Sun</v>
      </c>
      <c r="AHJ2" s="70" t="str">
        <f>TEXT(AHJ3,"ddd")</f>
        <v>Mon</v>
      </c>
      <c r="AHK2" s="4" t="str">
        <f t="shared" si="8"/>
        <v>Mon</v>
      </c>
      <c r="AHL2" s="4"/>
      <c r="AHM2" s="70" t="str">
        <f>TEXT(AHM3,"ddd")</f>
        <v>Tue</v>
      </c>
      <c r="AHN2" s="4" t="str">
        <f t="shared" si="8"/>
        <v>Tue</v>
      </c>
      <c r="AHO2" s="4"/>
      <c r="AHP2" s="70" t="str">
        <f>TEXT(AHP3,"ddd")</f>
        <v>Wed</v>
      </c>
      <c r="AHQ2" s="4" t="str">
        <f t="shared" si="8"/>
        <v>Wed</v>
      </c>
      <c r="AHR2" s="4"/>
      <c r="AHS2" s="70" t="str">
        <f>TEXT(AHS3,"ddd")</f>
        <v>Thu</v>
      </c>
      <c r="AHT2" s="4" t="str">
        <f t="shared" si="8"/>
        <v>Thu</v>
      </c>
      <c r="AHU2" s="4"/>
      <c r="AHV2" s="70" t="str">
        <f>TEXT(AHV3,"ddd")</f>
        <v>Fri</v>
      </c>
      <c r="AHW2" s="4" t="str">
        <f t="shared" si="8"/>
        <v>Fri</v>
      </c>
      <c r="AHX2" s="4"/>
      <c r="AHY2" s="70" t="str">
        <f>TEXT(AHY3,"ddd")</f>
        <v>Sat</v>
      </c>
      <c r="AHZ2" s="4" t="str">
        <f t="shared" si="8"/>
        <v>Sat</v>
      </c>
      <c r="AIA2" s="6" t="str">
        <f t="shared" si="8"/>
        <v>Sun</v>
      </c>
      <c r="AIB2" s="70" t="str">
        <f>TEXT(AIB3,"ddd")</f>
        <v>Mon</v>
      </c>
      <c r="AIC2" s="4" t="str">
        <f t="shared" si="8"/>
        <v>Mon</v>
      </c>
      <c r="AID2" s="4"/>
      <c r="AIE2" s="70" t="str">
        <f>TEXT(AIE3,"ddd")</f>
        <v>Tue</v>
      </c>
      <c r="AIF2" s="4" t="str">
        <f t="shared" si="8"/>
        <v>Tue</v>
      </c>
      <c r="AIG2" s="4"/>
      <c r="AIH2" s="70" t="str">
        <f>TEXT(AIH3,"ddd")</f>
        <v>Wed</v>
      </c>
      <c r="AII2" s="4" t="str">
        <f t="shared" si="8"/>
        <v>Wed</v>
      </c>
      <c r="AIJ2" s="4"/>
      <c r="AIK2" s="70" t="str">
        <f>TEXT(AIK3,"ddd")</f>
        <v>Thu</v>
      </c>
      <c r="AIL2" s="4" t="str">
        <f t="shared" si="8"/>
        <v>Thu</v>
      </c>
      <c r="AIM2" s="4"/>
      <c r="AIN2" s="70" t="str">
        <f>TEXT(AIN3,"ddd")</f>
        <v>Fri</v>
      </c>
      <c r="AIO2" s="4" t="str">
        <f t="shared" si="8"/>
        <v>Fri</v>
      </c>
      <c r="AIP2" s="4"/>
      <c r="AIQ2" s="70" t="str">
        <f>TEXT(AIQ3,"ddd")</f>
        <v>Sat</v>
      </c>
      <c r="AIR2" s="4" t="str">
        <f t="shared" si="8"/>
        <v>Sat</v>
      </c>
      <c r="AIS2" s="6" t="str">
        <f t="shared" si="8"/>
        <v>Sun</v>
      </c>
      <c r="AIT2" s="70" t="str">
        <f>TEXT(AIT3,"ddd")</f>
        <v>Mon</v>
      </c>
      <c r="AIU2" s="4" t="str">
        <f t="shared" si="8"/>
        <v>Mon</v>
      </c>
      <c r="AIV2" s="4"/>
      <c r="AIW2" s="70" t="str">
        <f>TEXT(AIW3,"ddd")</f>
        <v>Tue</v>
      </c>
      <c r="AIX2" s="4" t="str">
        <f t="shared" si="8"/>
        <v>Tue</v>
      </c>
      <c r="AIY2" s="4"/>
      <c r="AIZ2" s="70" t="str">
        <f>TEXT(AIZ3,"ddd")</f>
        <v>Wed</v>
      </c>
      <c r="AJA2" s="4" t="str">
        <f t="shared" ref="AJA2:AOX2" si="9">TEXT(AJA3,"ddd")</f>
        <v>Wed</v>
      </c>
      <c r="AJB2" s="4"/>
      <c r="AJC2" s="70" t="str">
        <f>TEXT(AJC3,"ddd")</f>
        <v>Thu</v>
      </c>
      <c r="AJD2" s="4" t="str">
        <f t="shared" si="9"/>
        <v>Thu</v>
      </c>
      <c r="AJE2" s="4"/>
      <c r="AJF2" s="70" t="str">
        <f>TEXT(AJF3,"ddd")</f>
        <v>Fri</v>
      </c>
      <c r="AJG2" s="4" t="str">
        <f t="shared" si="9"/>
        <v>Fri</v>
      </c>
      <c r="AJH2" s="4"/>
      <c r="AJI2" s="70" t="str">
        <f>TEXT(AJI3,"ddd")</f>
        <v>Sat</v>
      </c>
      <c r="AJJ2" s="4" t="str">
        <f t="shared" si="9"/>
        <v>Sat</v>
      </c>
      <c r="AJK2" s="6" t="str">
        <f t="shared" si="9"/>
        <v>Sun</v>
      </c>
      <c r="AJL2" s="70" t="str">
        <f>TEXT(AJL3,"ddd")</f>
        <v>Mon</v>
      </c>
      <c r="AJM2" s="4" t="str">
        <f t="shared" si="9"/>
        <v>Mon</v>
      </c>
      <c r="AJN2" s="4"/>
      <c r="AJO2" s="70" t="str">
        <f>TEXT(AJO3,"ddd")</f>
        <v>Tue</v>
      </c>
      <c r="AJP2" s="4" t="str">
        <f t="shared" si="9"/>
        <v>Tue</v>
      </c>
      <c r="AJQ2" s="6" t="str">
        <f t="shared" si="9"/>
        <v>Wed</v>
      </c>
      <c r="AJR2" s="70" t="str">
        <f>TEXT(AJR3,"ddd")</f>
        <v>Thu</v>
      </c>
      <c r="AJS2" s="4" t="str">
        <f t="shared" si="9"/>
        <v>Thu</v>
      </c>
      <c r="AJT2" s="4"/>
      <c r="AJU2" s="70" t="str">
        <f>TEXT(AJU3,"ddd")</f>
        <v>Fri</v>
      </c>
      <c r="AJV2" s="4" t="str">
        <f t="shared" si="9"/>
        <v>Fri</v>
      </c>
      <c r="AJW2" s="4"/>
      <c r="AJX2" s="70" t="str">
        <f>TEXT(AJX3,"ddd")</f>
        <v>Sat</v>
      </c>
      <c r="AJY2" s="4" t="str">
        <f t="shared" si="9"/>
        <v>Sat</v>
      </c>
      <c r="AJZ2" s="6" t="str">
        <f t="shared" si="9"/>
        <v>Sun</v>
      </c>
      <c r="AKA2" s="70" t="str">
        <f>TEXT(AKA3,"ddd")</f>
        <v>Mon</v>
      </c>
      <c r="AKB2" s="4" t="str">
        <f t="shared" si="9"/>
        <v>Mon</v>
      </c>
      <c r="AKC2" s="4"/>
      <c r="AKD2" s="70" t="str">
        <f>TEXT(AKD3,"ddd")</f>
        <v>Tue</v>
      </c>
      <c r="AKE2" s="4" t="str">
        <f t="shared" si="9"/>
        <v>Tue</v>
      </c>
      <c r="AKF2" s="4"/>
      <c r="AKG2" s="70" t="str">
        <f>TEXT(AKG3,"ddd")</f>
        <v>Wed</v>
      </c>
      <c r="AKH2" s="4" t="str">
        <f t="shared" si="9"/>
        <v>Wed</v>
      </c>
      <c r="AKI2" s="4"/>
      <c r="AKJ2" s="70" t="str">
        <f>TEXT(AKJ3,"ddd")</f>
        <v>Thu</v>
      </c>
      <c r="AKK2" s="4" t="str">
        <f t="shared" si="9"/>
        <v>Thu</v>
      </c>
      <c r="AKL2" s="4"/>
      <c r="AKM2" s="70" t="str">
        <f>TEXT(AKM3,"ddd")</f>
        <v>Fri</v>
      </c>
      <c r="AKN2" s="4" t="str">
        <f t="shared" si="9"/>
        <v>Fri</v>
      </c>
      <c r="AKO2" s="4"/>
      <c r="AKP2" s="70" t="str">
        <f>TEXT(AKP3,"ddd")</f>
        <v>Sat</v>
      </c>
      <c r="AKQ2" s="4" t="str">
        <f t="shared" si="9"/>
        <v>Sat</v>
      </c>
      <c r="AKR2" s="6" t="str">
        <f t="shared" si="9"/>
        <v>Sun</v>
      </c>
      <c r="AKS2" s="70" t="str">
        <f>TEXT(AKS3,"ddd")</f>
        <v>Mon</v>
      </c>
      <c r="AKT2" s="4" t="str">
        <f t="shared" si="9"/>
        <v>Mon</v>
      </c>
      <c r="AKU2" s="4"/>
      <c r="AKV2" s="70" t="str">
        <f>TEXT(AKV3,"ddd")</f>
        <v>Tue</v>
      </c>
      <c r="AKW2" s="4" t="str">
        <f t="shared" si="9"/>
        <v>Tue</v>
      </c>
      <c r="AKX2" s="4"/>
      <c r="AKY2" s="70" t="str">
        <f>TEXT(AKY3,"ddd")</f>
        <v>Wed</v>
      </c>
      <c r="AKZ2" s="4" t="str">
        <f t="shared" si="9"/>
        <v>Wed</v>
      </c>
      <c r="ALA2" s="6" t="str">
        <f t="shared" si="9"/>
        <v>Thu</v>
      </c>
      <c r="ALB2" s="70" t="str">
        <f>TEXT(ALB3,"ddd")</f>
        <v>Fri</v>
      </c>
      <c r="ALC2" s="4" t="str">
        <f t="shared" si="9"/>
        <v>Fri</v>
      </c>
      <c r="ALD2" s="4"/>
      <c r="ALE2" s="70" t="str">
        <f>TEXT(ALE3,"ddd")</f>
        <v>Sat</v>
      </c>
      <c r="ALF2" s="4" t="str">
        <f t="shared" si="9"/>
        <v>Sat</v>
      </c>
      <c r="ALG2" s="4"/>
      <c r="ALH2" s="70" t="str">
        <f>TEXT(ALH3,"ddd")</f>
        <v>Sun</v>
      </c>
      <c r="ALI2" s="6" t="str">
        <f t="shared" si="9"/>
        <v>Sun</v>
      </c>
      <c r="ALJ2" s="6"/>
      <c r="ALK2" s="70" t="str">
        <f>TEXT(ALK3,"ddd")</f>
        <v>Mon</v>
      </c>
      <c r="ALL2" s="4" t="str">
        <f t="shared" si="9"/>
        <v>Mon</v>
      </c>
      <c r="ALM2" s="4"/>
      <c r="ALN2" s="70" t="str">
        <f>TEXT(ALN3,"ddd")</f>
        <v>Tue</v>
      </c>
      <c r="ALO2" s="4" t="str">
        <f t="shared" si="9"/>
        <v>Tue</v>
      </c>
      <c r="ALP2" s="4"/>
      <c r="ALQ2" s="70" t="str">
        <f>TEXT(ALQ3,"ddd")</f>
        <v>Wed</v>
      </c>
      <c r="ALR2" s="4" t="str">
        <f t="shared" si="9"/>
        <v>Wed</v>
      </c>
      <c r="ALS2" s="4"/>
      <c r="ALT2" s="70" t="str">
        <f>TEXT(ALT3,"ddd")</f>
        <v>Thu</v>
      </c>
      <c r="ALU2" s="4" t="str">
        <f t="shared" si="9"/>
        <v>Thu</v>
      </c>
      <c r="ALV2" s="4"/>
      <c r="ALW2" s="70" t="str">
        <f>TEXT(ALW3,"ddd")</f>
        <v>Fri</v>
      </c>
      <c r="ALX2" s="4" t="str">
        <f t="shared" si="9"/>
        <v>Fri</v>
      </c>
      <c r="ALY2" s="4"/>
      <c r="ALZ2" s="70" t="str">
        <f>TEXT(ALZ3,"ddd")</f>
        <v>Sat</v>
      </c>
      <c r="AMA2" s="4" t="str">
        <f t="shared" si="9"/>
        <v>Sat</v>
      </c>
      <c r="AMB2" s="6" t="str">
        <f t="shared" si="9"/>
        <v>Sun</v>
      </c>
      <c r="AMC2" s="70" t="str">
        <f>TEXT(AMC3,"ddd")</f>
        <v>Mon</v>
      </c>
      <c r="AMD2" s="4" t="str">
        <f t="shared" si="9"/>
        <v>Mon</v>
      </c>
      <c r="AME2" s="4"/>
      <c r="AMF2" s="70" t="str">
        <f>TEXT(AMF3,"ddd")</f>
        <v>Tue</v>
      </c>
      <c r="AMG2" s="4" t="str">
        <f t="shared" si="9"/>
        <v>Tue</v>
      </c>
      <c r="AMH2" s="4"/>
      <c r="AMI2" s="70" t="str">
        <f>TEXT(AMI3,"ddd")</f>
        <v>Wed</v>
      </c>
      <c r="AMJ2" s="4" t="str">
        <f t="shared" si="9"/>
        <v>Wed</v>
      </c>
      <c r="AMK2" s="4"/>
      <c r="AML2" s="70" t="str">
        <f>TEXT(AML3,"ddd")</f>
        <v>Thu</v>
      </c>
      <c r="AMM2" s="4" t="str">
        <f t="shared" si="9"/>
        <v>Thu</v>
      </c>
      <c r="AMN2" s="4"/>
      <c r="AMO2" s="70" t="str">
        <f>TEXT(AMO3,"ddd")</f>
        <v>Fri</v>
      </c>
      <c r="AMP2" s="4" t="str">
        <f t="shared" si="9"/>
        <v>Fri</v>
      </c>
      <c r="AMQ2" s="4"/>
      <c r="AMR2" s="70" t="str">
        <f>TEXT(AMR3,"ddd")</f>
        <v>Sat</v>
      </c>
      <c r="AMS2" s="4" t="str">
        <f t="shared" si="9"/>
        <v>Sat</v>
      </c>
      <c r="AMT2" s="4"/>
      <c r="AMU2" s="70" t="str">
        <f>TEXT(AMU3,"ddd")</f>
        <v>Sun</v>
      </c>
      <c r="AMV2" s="4" t="str">
        <f t="shared" si="9"/>
        <v>Sun</v>
      </c>
      <c r="AMW2" s="6" t="str">
        <f t="shared" si="9"/>
        <v>Mon</v>
      </c>
      <c r="AMX2" s="6" t="str">
        <f t="shared" si="9"/>
        <v>Tue</v>
      </c>
      <c r="AMY2" s="6" t="str">
        <f t="shared" si="9"/>
        <v>Wed</v>
      </c>
      <c r="AMZ2" s="6" t="str">
        <f t="shared" si="9"/>
        <v>Thu</v>
      </c>
      <c r="ANA2" s="70" t="str">
        <f>TEXT(ANA3,"ddd")</f>
        <v>Fri</v>
      </c>
      <c r="ANB2" s="4" t="str">
        <f t="shared" si="9"/>
        <v>Fri</v>
      </c>
      <c r="ANC2" s="4"/>
      <c r="AND2" s="70" t="str">
        <f>TEXT(AND3,"ddd")</f>
        <v>Sat</v>
      </c>
      <c r="ANE2" s="4" t="str">
        <f t="shared" si="9"/>
        <v>Sat</v>
      </c>
      <c r="ANF2" s="6" t="str">
        <f t="shared" si="9"/>
        <v>Sun</v>
      </c>
      <c r="ANG2" s="70" t="str">
        <f>TEXT(ANG3,"ddd")</f>
        <v>Mon</v>
      </c>
      <c r="ANH2" s="4" t="str">
        <f t="shared" si="9"/>
        <v>Mon</v>
      </c>
      <c r="ANI2" s="4"/>
      <c r="ANJ2" s="70" t="str">
        <f>TEXT(ANJ3,"ddd")</f>
        <v>Tue</v>
      </c>
      <c r="ANK2" s="4" t="str">
        <f t="shared" si="9"/>
        <v>Tue</v>
      </c>
      <c r="ANL2" s="4"/>
      <c r="ANM2" s="70" t="str">
        <f>TEXT(ANM3,"ddd")</f>
        <v>Wed</v>
      </c>
      <c r="ANN2" s="4" t="str">
        <f t="shared" si="9"/>
        <v>Wed</v>
      </c>
      <c r="ANO2" s="4"/>
      <c r="ANP2" s="70" t="str">
        <f>TEXT(ANP3,"ddd")</f>
        <v>Thu</v>
      </c>
      <c r="ANQ2" s="4" t="str">
        <f t="shared" si="9"/>
        <v>Thu</v>
      </c>
      <c r="ANR2" s="4"/>
      <c r="ANS2" s="70" t="str">
        <f>TEXT(ANS3,"ddd")</f>
        <v>Fri</v>
      </c>
      <c r="ANT2" s="4" t="str">
        <f t="shared" si="9"/>
        <v>Fri</v>
      </c>
      <c r="ANU2" s="4"/>
      <c r="ANV2" s="70" t="str">
        <f>TEXT(ANV3,"ddd")</f>
        <v>Sat</v>
      </c>
      <c r="ANW2" s="4" t="str">
        <f t="shared" si="9"/>
        <v>Sat</v>
      </c>
      <c r="ANX2" s="6" t="str">
        <f t="shared" si="9"/>
        <v>Sun</v>
      </c>
      <c r="ANY2" s="70" t="str">
        <f>TEXT(ANY3,"ddd")</f>
        <v>Mon</v>
      </c>
      <c r="ANZ2" s="4" t="str">
        <f t="shared" si="9"/>
        <v>Mon</v>
      </c>
      <c r="AOA2" s="4"/>
      <c r="AOB2" s="70" t="str">
        <f>TEXT(AOB3,"ddd")</f>
        <v>Tue</v>
      </c>
      <c r="AOC2" s="4" t="str">
        <f t="shared" si="9"/>
        <v>Tue</v>
      </c>
      <c r="AOD2" s="4"/>
      <c r="AOE2" s="70" t="str">
        <f>TEXT(AOE3,"ddd")</f>
        <v>Wed</v>
      </c>
      <c r="AOF2" s="4" t="str">
        <f t="shared" si="9"/>
        <v>Wed</v>
      </c>
      <c r="AOG2" s="4"/>
      <c r="AOH2" s="70" t="str">
        <f>TEXT(AOH3,"ddd")</f>
        <v>Thu</v>
      </c>
      <c r="AOI2" s="4" t="str">
        <f t="shared" si="9"/>
        <v>Thu</v>
      </c>
      <c r="AOJ2" s="4"/>
      <c r="AOK2" s="70" t="str">
        <f>TEXT(AOK3,"ddd")</f>
        <v>Fri</v>
      </c>
      <c r="AOL2" s="4" t="str">
        <f t="shared" si="9"/>
        <v>Fri</v>
      </c>
      <c r="AOM2" s="4"/>
      <c r="AON2" s="70" t="str">
        <f>TEXT(AON3,"ddd")</f>
        <v>Sat</v>
      </c>
      <c r="AOO2" s="4" t="str">
        <f t="shared" si="9"/>
        <v>Sat</v>
      </c>
      <c r="AOP2" s="6" t="str">
        <f t="shared" si="9"/>
        <v>Sun</v>
      </c>
      <c r="AOQ2" s="70" t="str">
        <f>TEXT(AOQ3,"ddd")</f>
        <v>Mon</v>
      </c>
      <c r="AOR2" s="4" t="str">
        <f t="shared" si="9"/>
        <v>Mon</v>
      </c>
      <c r="AOS2" s="4"/>
      <c r="AOT2" s="70" t="str">
        <f>TEXT(AOT3,"ddd")</f>
        <v>Tue</v>
      </c>
      <c r="AOU2" s="4" t="str">
        <f t="shared" si="9"/>
        <v>Tue</v>
      </c>
      <c r="AOV2" s="4"/>
      <c r="AOW2" s="70" t="str">
        <f>TEXT(AOW3,"ddd")</f>
        <v>Wed</v>
      </c>
      <c r="AOX2" s="4" t="str">
        <f t="shared" si="9"/>
        <v>Wed</v>
      </c>
      <c r="AOY2" s="4"/>
      <c r="AOZ2" s="70" t="str">
        <f>TEXT(AOZ3,"ddd")</f>
        <v>Thu</v>
      </c>
      <c r="APA2" s="4" t="str">
        <f t="shared" ref="APA2:ATZ2" si="10">TEXT(APA3,"ddd")</f>
        <v>Thu</v>
      </c>
      <c r="APB2" s="4"/>
      <c r="APC2" s="70" t="str">
        <f>TEXT(APC3,"ddd")</f>
        <v>Fri</v>
      </c>
      <c r="APD2" s="4" t="str">
        <f t="shared" si="10"/>
        <v>Fri</v>
      </c>
      <c r="APE2" s="4"/>
      <c r="APF2" s="70" t="str">
        <f>TEXT(APF3,"ddd")</f>
        <v>Sat</v>
      </c>
      <c r="APG2" s="4" t="str">
        <f t="shared" si="10"/>
        <v>Sat</v>
      </c>
      <c r="APH2" s="6" t="str">
        <f t="shared" si="10"/>
        <v>Sun</v>
      </c>
      <c r="API2" s="70" t="str">
        <f>TEXT(API3,"ddd")</f>
        <v>Mon</v>
      </c>
      <c r="APJ2" s="4" t="str">
        <f t="shared" si="10"/>
        <v>Mon</v>
      </c>
      <c r="APK2" s="4"/>
      <c r="APL2" s="70" t="str">
        <f>TEXT(APL3,"ddd")</f>
        <v>Tue</v>
      </c>
      <c r="APM2" s="4" t="str">
        <f t="shared" si="10"/>
        <v>Tue</v>
      </c>
      <c r="APN2" s="4"/>
      <c r="APO2" s="70" t="str">
        <f>TEXT(APO3,"ddd")</f>
        <v>Wed</v>
      </c>
      <c r="APP2" s="4" t="str">
        <f t="shared" si="10"/>
        <v>Wed</v>
      </c>
      <c r="APQ2" s="4"/>
      <c r="APR2" s="70" t="str">
        <f>TEXT(APR3,"ddd")</f>
        <v>Thu</v>
      </c>
      <c r="APS2" s="4" t="str">
        <f t="shared" si="10"/>
        <v>Thu</v>
      </c>
      <c r="APT2" s="4"/>
      <c r="APU2" s="70" t="str">
        <f>TEXT(APU3,"ddd")</f>
        <v>Fri</v>
      </c>
      <c r="APV2" s="4" t="str">
        <f t="shared" si="10"/>
        <v>Fri</v>
      </c>
      <c r="APW2" s="4"/>
      <c r="APX2" s="70" t="str">
        <f>TEXT(APX3,"ddd")</f>
        <v>Sat</v>
      </c>
      <c r="APY2" s="4" t="str">
        <f t="shared" si="10"/>
        <v>Sat</v>
      </c>
      <c r="APZ2" s="6" t="str">
        <f t="shared" si="10"/>
        <v>Sun</v>
      </c>
      <c r="AQA2" s="70" t="str">
        <f>TEXT(AQA3,"ddd")</f>
        <v>Mon</v>
      </c>
      <c r="AQB2" s="4" t="str">
        <f t="shared" si="10"/>
        <v>Mon</v>
      </c>
      <c r="AQC2" s="4"/>
      <c r="AQD2" s="70" t="str">
        <f>TEXT(AQD3,"ddd")</f>
        <v>Tue</v>
      </c>
      <c r="AQE2" s="4" t="str">
        <f t="shared" si="10"/>
        <v>Tue</v>
      </c>
      <c r="AQF2" s="4"/>
      <c r="AQG2" s="70" t="str">
        <f>TEXT(AQG3,"ddd")</f>
        <v>Wed</v>
      </c>
      <c r="AQH2" s="4" t="str">
        <f t="shared" si="10"/>
        <v>Wed</v>
      </c>
      <c r="AQI2" s="4"/>
      <c r="AQJ2" s="70" t="str">
        <f>TEXT(AQJ3,"ddd")</f>
        <v>Thu</v>
      </c>
      <c r="AQK2" s="4" t="str">
        <f t="shared" si="10"/>
        <v>Thu</v>
      </c>
      <c r="AQL2" s="4"/>
      <c r="AQM2" s="70" t="str">
        <f>TEXT(AQM3,"ddd")</f>
        <v>Fri</v>
      </c>
      <c r="AQN2" s="4" t="str">
        <f t="shared" si="10"/>
        <v>Fri</v>
      </c>
      <c r="AQO2" s="4"/>
      <c r="AQP2" s="70" t="str">
        <f>TEXT(AQP3,"ddd")</f>
        <v>Sat</v>
      </c>
      <c r="AQQ2" s="4" t="str">
        <f t="shared" si="10"/>
        <v>Sat</v>
      </c>
      <c r="AQR2" s="6" t="str">
        <f t="shared" si="10"/>
        <v>Sun</v>
      </c>
      <c r="AQS2" s="70" t="str">
        <f>TEXT(AQS3,"ddd")</f>
        <v>Mon</v>
      </c>
      <c r="AQT2" s="4" t="str">
        <f t="shared" si="10"/>
        <v>Mon</v>
      </c>
      <c r="AQU2" s="4"/>
      <c r="AQV2" s="70" t="str">
        <f>TEXT(AQV3,"ddd")</f>
        <v>Tue</v>
      </c>
      <c r="AQW2" s="4" t="str">
        <f t="shared" si="10"/>
        <v>Tue</v>
      </c>
      <c r="AQX2" s="4"/>
      <c r="AQY2" s="70" t="str">
        <f>TEXT(AQY3,"ddd")</f>
        <v>Wed</v>
      </c>
      <c r="AQZ2" s="4" t="str">
        <f t="shared" si="10"/>
        <v>Wed</v>
      </c>
      <c r="ARA2" s="4"/>
      <c r="ARB2" s="70" t="str">
        <f>TEXT(ARB3,"ddd")</f>
        <v>Thu</v>
      </c>
      <c r="ARC2" s="4" t="str">
        <f t="shared" si="10"/>
        <v>Thu</v>
      </c>
      <c r="ARD2" s="4"/>
      <c r="ARE2" s="70" t="str">
        <f>TEXT(ARE3,"ddd")</f>
        <v>Fri</v>
      </c>
      <c r="ARF2" s="4" t="str">
        <f t="shared" si="10"/>
        <v>Fri</v>
      </c>
      <c r="ARG2" s="4"/>
      <c r="ARH2" s="70" t="str">
        <f>TEXT(ARH3,"ddd")</f>
        <v>Sat</v>
      </c>
      <c r="ARI2" s="4" t="str">
        <f t="shared" si="10"/>
        <v>Sat</v>
      </c>
      <c r="ARJ2" s="6" t="str">
        <f t="shared" si="10"/>
        <v>Sun</v>
      </c>
      <c r="ARK2" s="70" t="str">
        <f>TEXT(ARK3,"ddd")</f>
        <v>Mon</v>
      </c>
      <c r="ARL2" s="4" t="str">
        <f t="shared" si="10"/>
        <v>Mon</v>
      </c>
      <c r="ARM2" s="4"/>
      <c r="ARN2" s="70" t="str">
        <f>TEXT(ARN3,"ddd")</f>
        <v>Tue</v>
      </c>
      <c r="ARO2" s="4" t="str">
        <f t="shared" si="10"/>
        <v>Tue</v>
      </c>
      <c r="ARP2" s="4"/>
      <c r="ARQ2" s="70" t="str">
        <f>TEXT(ARQ3,"ddd")</f>
        <v>Wed</v>
      </c>
      <c r="ARR2" s="4" t="str">
        <f t="shared" si="10"/>
        <v>Wed</v>
      </c>
      <c r="ARS2" s="4"/>
      <c r="ART2" s="70" t="str">
        <f>TEXT(ART3,"ddd")</f>
        <v>Thu</v>
      </c>
      <c r="ARU2" s="4" t="str">
        <f t="shared" si="10"/>
        <v>Thu</v>
      </c>
      <c r="ARV2" s="4"/>
      <c r="ARW2" s="70" t="str">
        <f>TEXT(ARW3,"ddd")</f>
        <v>Fri</v>
      </c>
      <c r="ARX2" s="4" t="str">
        <f t="shared" si="10"/>
        <v>Fri</v>
      </c>
      <c r="ARY2" s="4"/>
      <c r="ARZ2" s="70" t="str">
        <f>TEXT(ARZ3,"ddd")</f>
        <v>Sat</v>
      </c>
      <c r="ASA2" s="4" t="str">
        <f t="shared" si="10"/>
        <v>Sat</v>
      </c>
      <c r="ASB2" s="6" t="str">
        <f t="shared" si="10"/>
        <v>Sun</v>
      </c>
      <c r="ASC2" s="70" t="str">
        <f>TEXT(ASC3,"ddd")</f>
        <v>Mon</v>
      </c>
      <c r="ASD2" s="4" t="str">
        <f t="shared" si="10"/>
        <v>Mon</v>
      </c>
      <c r="ASE2" s="4"/>
      <c r="ASF2" s="70" t="str">
        <f>TEXT(ASF3,"ddd")</f>
        <v>Tue</v>
      </c>
      <c r="ASG2" s="4" t="str">
        <f t="shared" si="10"/>
        <v>Tue</v>
      </c>
      <c r="ASH2" s="4"/>
      <c r="ASI2" s="70" t="str">
        <f>TEXT(ASI3,"ddd")</f>
        <v>Wed</v>
      </c>
      <c r="ASJ2" s="4" t="str">
        <f t="shared" si="10"/>
        <v>Wed</v>
      </c>
      <c r="ASK2" s="4"/>
      <c r="ASL2" s="70" t="str">
        <f>TEXT(ASL3,"ddd")</f>
        <v>Thu</v>
      </c>
      <c r="ASM2" s="4" t="str">
        <f t="shared" si="10"/>
        <v>Thu</v>
      </c>
      <c r="ASN2" s="4"/>
      <c r="ASO2" s="70" t="str">
        <f>TEXT(ASO3,"ddd")</f>
        <v>Fri</v>
      </c>
      <c r="ASP2" s="4" t="str">
        <f t="shared" si="10"/>
        <v>Fri</v>
      </c>
      <c r="ASQ2" s="4"/>
      <c r="ASR2" s="70" t="str">
        <f>TEXT(ASR3,"ddd")</f>
        <v>Sat</v>
      </c>
      <c r="ASS2" s="4" t="str">
        <f t="shared" si="10"/>
        <v>Sat</v>
      </c>
      <c r="AST2" s="6" t="str">
        <f t="shared" si="10"/>
        <v>Sun</v>
      </c>
      <c r="ASU2" s="70" t="str">
        <f>TEXT(ASU3,"ddd")</f>
        <v>Mon</v>
      </c>
      <c r="ASV2" s="4" t="str">
        <f t="shared" si="10"/>
        <v>Mon</v>
      </c>
      <c r="ASW2" s="4"/>
      <c r="ASX2" s="70" t="str">
        <f>TEXT(ASX3,"ddd")</f>
        <v>Tue</v>
      </c>
      <c r="ASY2" s="4" t="str">
        <f t="shared" si="10"/>
        <v>Tue</v>
      </c>
      <c r="ASZ2" s="4"/>
      <c r="ATA2" s="70" t="str">
        <f>TEXT(ATA3,"ddd")</f>
        <v>Wed</v>
      </c>
      <c r="ATB2" s="4" t="str">
        <f t="shared" si="10"/>
        <v>Wed</v>
      </c>
      <c r="ATC2" s="4"/>
      <c r="ATD2" s="70" t="str">
        <f>TEXT(ATD3,"ddd")</f>
        <v>Thu</v>
      </c>
      <c r="ATE2" s="4" t="str">
        <f t="shared" si="10"/>
        <v>Thu</v>
      </c>
      <c r="ATF2" s="4" t="str">
        <f t="shared" si="10"/>
        <v>Fri</v>
      </c>
      <c r="ATG2" s="4" t="str">
        <f t="shared" si="10"/>
        <v>Sat</v>
      </c>
      <c r="ATH2" s="6" t="str">
        <f t="shared" si="10"/>
        <v>Sun</v>
      </c>
      <c r="ATI2" s="4" t="str">
        <f t="shared" si="10"/>
        <v>Mon</v>
      </c>
      <c r="ATJ2" s="4" t="str">
        <f t="shared" si="10"/>
        <v>Tue</v>
      </c>
      <c r="ATK2" s="4" t="str">
        <f t="shared" si="10"/>
        <v>Wed</v>
      </c>
      <c r="ATL2" s="4" t="str">
        <f t="shared" si="10"/>
        <v>Thu</v>
      </c>
      <c r="ATM2" s="4" t="str">
        <f t="shared" si="10"/>
        <v>Fri</v>
      </c>
      <c r="ATN2" s="4" t="str">
        <f t="shared" si="10"/>
        <v>Sat</v>
      </c>
      <c r="ATO2" s="6" t="str">
        <f t="shared" si="10"/>
        <v>Sun</v>
      </c>
      <c r="ATP2" s="4" t="str">
        <f t="shared" si="10"/>
        <v>Mon</v>
      </c>
      <c r="ATQ2" s="4" t="str">
        <f t="shared" si="10"/>
        <v>Tue</v>
      </c>
      <c r="ATR2" s="4" t="str">
        <f t="shared" si="10"/>
        <v>Wed</v>
      </c>
      <c r="ATS2" s="4" t="str">
        <f t="shared" si="10"/>
        <v>Thu</v>
      </c>
      <c r="ATT2" s="4" t="str">
        <f t="shared" si="10"/>
        <v>Fri</v>
      </c>
      <c r="ATU2" s="4" t="str">
        <f t="shared" si="10"/>
        <v>Sat</v>
      </c>
      <c r="ATV2" s="6" t="str">
        <f t="shared" si="10"/>
        <v>Sun</v>
      </c>
      <c r="ATW2" s="4" t="str">
        <f t="shared" si="10"/>
        <v>Mon</v>
      </c>
      <c r="ATX2" s="4" t="str">
        <f t="shared" si="10"/>
        <v>Tue</v>
      </c>
      <c r="ATY2" s="4" t="str">
        <f t="shared" si="10"/>
        <v>Wed</v>
      </c>
      <c r="ATZ2" s="4" t="str">
        <f t="shared" si="10"/>
        <v>Thu</v>
      </c>
      <c r="AUA2" s="4" t="str">
        <f t="shared" ref="AUA2:AWL2" si="11">TEXT(AUA3,"ddd")</f>
        <v>Fri</v>
      </c>
      <c r="AUB2" s="4" t="str">
        <f t="shared" si="11"/>
        <v>Sat</v>
      </c>
      <c r="AUC2" s="6" t="str">
        <f t="shared" si="11"/>
        <v>Sun</v>
      </c>
      <c r="AUD2" s="4" t="str">
        <f t="shared" si="11"/>
        <v>Mon</v>
      </c>
      <c r="AUE2" s="4" t="str">
        <f t="shared" si="11"/>
        <v>Tue</v>
      </c>
      <c r="AUF2" s="4" t="str">
        <f t="shared" si="11"/>
        <v>Wed</v>
      </c>
      <c r="AUG2" s="4" t="str">
        <f t="shared" si="11"/>
        <v>Thu</v>
      </c>
      <c r="AUH2" s="4" t="str">
        <f t="shared" si="11"/>
        <v>Fri</v>
      </c>
      <c r="AUI2" s="4" t="str">
        <f t="shared" si="11"/>
        <v>Sat</v>
      </c>
      <c r="AUJ2" s="6" t="str">
        <f t="shared" si="11"/>
        <v>Sun</v>
      </c>
      <c r="AUK2" s="4" t="str">
        <f t="shared" si="11"/>
        <v>Mon</v>
      </c>
      <c r="AUL2" s="4" t="str">
        <f t="shared" si="11"/>
        <v>Tue</v>
      </c>
      <c r="AUM2" s="4" t="str">
        <f t="shared" si="11"/>
        <v>Wed</v>
      </c>
      <c r="AUN2" s="4" t="str">
        <f t="shared" si="11"/>
        <v>Thu</v>
      </c>
      <c r="AUO2" s="4" t="str">
        <f t="shared" si="11"/>
        <v>Fri</v>
      </c>
      <c r="AUP2" s="4" t="str">
        <f t="shared" si="11"/>
        <v>Sat</v>
      </c>
      <c r="AUQ2" s="6" t="str">
        <f t="shared" si="11"/>
        <v>Sun</v>
      </c>
      <c r="AUR2" s="4" t="str">
        <f t="shared" si="11"/>
        <v>Mon</v>
      </c>
      <c r="AUS2" s="4" t="str">
        <f t="shared" si="11"/>
        <v>Tue</v>
      </c>
      <c r="AUT2" s="4" t="str">
        <f t="shared" si="11"/>
        <v>Wed</v>
      </c>
      <c r="AUU2" s="4" t="str">
        <f t="shared" si="11"/>
        <v>Thu</v>
      </c>
      <c r="AUV2" s="4" t="str">
        <f t="shared" si="11"/>
        <v>Fri</v>
      </c>
      <c r="AUW2" s="4" t="str">
        <f t="shared" si="11"/>
        <v>Sat</v>
      </c>
      <c r="AUX2" s="6" t="str">
        <f t="shared" si="11"/>
        <v>Sun</v>
      </c>
      <c r="AUY2" s="4" t="str">
        <f t="shared" si="11"/>
        <v>Mon</v>
      </c>
      <c r="AUZ2" s="4" t="str">
        <f t="shared" si="11"/>
        <v>Tue</v>
      </c>
      <c r="AVA2" s="4" t="str">
        <f t="shared" si="11"/>
        <v>Wed</v>
      </c>
      <c r="AVB2" s="4" t="str">
        <f t="shared" si="11"/>
        <v>Thu</v>
      </c>
      <c r="AVC2" s="4" t="str">
        <f t="shared" si="11"/>
        <v>Fri</v>
      </c>
      <c r="AVD2" s="4" t="str">
        <f t="shared" si="11"/>
        <v>Sat</v>
      </c>
      <c r="AVE2" s="6" t="str">
        <f t="shared" si="11"/>
        <v>Sun</v>
      </c>
      <c r="AVF2" s="4" t="str">
        <f t="shared" si="11"/>
        <v>Mon</v>
      </c>
      <c r="AVG2" s="4" t="str">
        <f t="shared" si="11"/>
        <v>Tue</v>
      </c>
      <c r="AVH2" s="4" t="str">
        <f t="shared" si="11"/>
        <v>Wed</v>
      </c>
      <c r="AVI2" s="4" t="str">
        <f t="shared" si="11"/>
        <v>Thu</v>
      </c>
      <c r="AVJ2" s="4" t="str">
        <f t="shared" si="11"/>
        <v>Fri</v>
      </c>
      <c r="AVK2" s="4" t="str">
        <f t="shared" si="11"/>
        <v>Sat</v>
      </c>
      <c r="AVL2" s="6" t="str">
        <f t="shared" si="11"/>
        <v>Sun</v>
      </c>
      <c r="AVM2" s="4" t="str">
        <f t="shared" si="11"/>
        <v>Mon</v>
      </c>
      <c r="AVN2" s="4" t="str">
        <f t="shared" si="11"/>
        <v>Tue</v>
      </c>
      <c r="AVO2" s="4" t="str">
        <f t="shared" si="11"/>
        <v>Wed</v>
      </c>
      <c r="AVP2" s="4" t="str">
        <f t="shared" si="11"/>
        <v>Thu</v>
      </c>
      <c r="AVQ2" s="4" t="str">
        <f t="shared" si="11"/>
        <v>Fri</v>
      </c>
      <c r="AVR2" s="4" t="str">
        <f t="shared" si="11"/>
        <v>Sat</v>
      </c>
      <c r="AVS2" s="6" t="str">
        <f t="shared" si="11"/>
        <v>Sun</v>
      </c>
      <c r="AVT2" s="4" t="str">
        <f t="shared" si="11"/>
        <v>Mon</v>
      </c>
      <c r="AVU2" s="4" t="str">
        <f t="shared" si="11"/>
        <v>Tue</v>
      </c>
      <c r="AVV2" s="4" t="str">
        <f t="shared" si="11"/>
        <v>Wed</v>
      </c>
      <c r="AVW2" s="4" t="str">
        <f t="shared" si="11"/>
        <v>Thu</v>
      </c>
      <c r="AVX2" s="4" t="str">
        <f t="shared" si="11"/>
        <v>Fri</v>
      </c>
      <c r="AVY2" s="4" t="str">
        <f t="shared" si="11"/>
        <v>Sat</v>
      </c>
      <c r="AVZ2" s="6" t="str">
        <f t="shared" si="11"/>
        <v>Sun</v>
      </c>
      <c r="AWA2" s="4" t="str">
        <f t="shared" si="11"/>
        <v>Mon</v>
      </c>
      <c r="AWB2" s="4" t="str">
        <f t="shared" si="11"/>
        <v>Tue</v>
      </c>
      <c r="AWC2" s="4" t="str">
        <f t="shared" si="11"/>
        <v>Wed</v>
      </c>
      <c r="AWD2" s="4" t="str">
        <f t="shared" si="11"/>
        <v>Thu</v>
      </c>
      <c r="AWE2" s="4" t="str">
        <f t="shared" si="11"/>
        <v>Fri</v>
      </c>
      <c r="AWF2" s="4" t="str">
        <f t="shared" si="11"/>
        <v>Sat</v>
      </c>
      <c r="AWG2" s="6" t="str">
        <f t="shared" si="11"/>
        <v>Sun</v>
      </c>
      <c r="AWH2" s="4" t="str">
        <f t="shared" si="11"/>
        <v>Mon</v>
      </c>
      <c r="AWI2" s="4" t="str">
        <f t="shared" si="11"/>
        <v>Tue</v>
      </c>
      <c r="AWJ2" s="4" t="str">
        <f t="shared" si="11"/>
        <v>Wed</v>
      </c>
      <c r="AWK2" s="4" t="str">
        <f t="shared" si="11"/>
        <v>Thu</v>
      </c>
      <c r="AWL2" s="4" t="str">
        <f t="shared" si="11"/>
        <v>Fri</v>
      </c>
      <c r="AWM2" s="4" t="str">
        <f t="shared" ref="AWM2:AXB2" si="12">TEXT(AWM3,"ddd")</f>
        <v>Sat</v>
      </c>
      <c r="AWN2" s="6" t="str">
        <f t="shared" si="12"/>
        <v>Sun</v>
      </c>
      <c r="AWO2" s="4" t="str">
        <f t="shared" si="12"/>
        <v>Mon</v>
      </c>
      <c r="AWP2" s="4" t="str">
        <f t="shared" si="12"/>
        <v>Tue</v>
      </c>
      <c r="AWQ2" s="4" t="str">
        <f t="shared" si="12"/>
        <v>Wed</v>
      </c>
      <c r="AWR2" s="4" t="str">
        <f t="shared" si="12"/>
        <v>Thu</v>
      </c>
      <c r="AWS2" s="4" t="str">
        <f t="shared" si="12"/>
        <v>Fri</v>
      </c>
      <c r="AWT2" s="4" t="str">
        <f t="shared" si="12"/>
        <v>Sat</v>
      </c>
      <c r="AWU2" s="6" t="str">
        <f t="shared" si="12"/>
        <v>Sun</v>
      </c>
      <c r="AWV2" s="4" t="str">
        <f t="shared" si="12"/>
        <v>Mon</v>
      </c>
      <c r="AWW2" s="4" t="str">
        <f t="shared" si="12"/>
        <v>Tue</v>
      </c>
      <c r="AWX2" s="4" t="str">
        <f t="shared" si="12"/>
        <v>Wed</v>
      </c>
      <c r="AWY2" s="4" t="str">
        <f t="shared" si="12"/>
        <v>Thu</v>
      </c>
      <c r="AWZ2" s="4" t="str">
        <f t="shared" si="12"/>
        <v>Fri</v>
      </c>
      <c r="AXA2" s="4" t="str">
        <f t="shared" si="12"/>
        <v>Sat</v>
      </c>
      <c r="AXB2" s="6" t="str">
        <f t="shared" si="12"/>
        <v>Sun</v>
      </c>
    </row>
    <row r="3" spans="1:1302">
      <c r="D3" s="2" t="s">
        <v>3</v>
      </c>
      <c r="E3" s="8"/>
      <c r="F3" s="8"/>
      <c r="G3" s="8"/>
      <c r="H3" s="72">
        <v>45535</v>
      </c>
      <c r="I3" s="8">
        <v>45535</v>
      </c>
      <c r="J3" s="9">
        <f>I3+1</f>
        <v>45536</v>
      </c>
      <c r="K3" s="72">
        <f>J3+1</f>
        <v>45537</v>
      </c>
      <c r="L3" s="8">
        <f>J3+1</f>
        <v>45537</v>
      </c>
      <c r="M3" s="8"/>
      <c r="N3" s="72">
        <f>K3+1</f>
        <v>45538</v>
      </c>
      <c r="O3" s="8">
        <f>L3+1</f>
        <v>45538</v>
      </c>
      <c r="P3" s="8"/>
      <c r="Q3" s="72">
        <f>N3+1</f>
        <v>45539</v>
      </c>
      <c r="R3" s="8">
        <f>O3+1</f>
        <v>45539</v>
      </c>
      <c r="S3" s="8"/>
      <c r="T3" s="72">
        <f>Q3+1</f>
        <v>45540</v>
      </c>
      <c r="U3" s="8">
        <f>R3+1</f>
        <v>45540</v>
      </c>
      <c r="V3" s="8"/>
      <c r="W3" s="72">
        <f>T3+1</f>
        <v>45541</v>
      </c>
      <c r="X3" s="8">
        <f>U3+1</f>
        <v>45541</v>
      </c>
      <c r="Y3" s="8"/>
      <c r="Z3" s="72">
        <f>W3+1</f>
        <v>45542</v>
      </c>
      <c r="AA3" s="8">
        <f>X3+1</f>
        <v>45542</v>
      </c>
      <c r="AB3" s="9">
        <f>AA3+1</f>
        <v>45543</v>
      </c>
      <c r="AC3" s="72">
        <f>AB3+1</f>
        <v>45544</v>
      </c>
      <c r="AD3" s="8">
        <f>AB3+1</f>
        <v>45544</v>
      </c>
      <c r="AE3" s="8"/>
      <c r="AF3" s="72">
        <f>AC3+1</f>
        <v>45545</v>
      </c>
      <c r="AG3" s="8">
        <f>AD3+1</f>
        <v>45545</v>
      </c>
      <c r="AH3" s="8"/>
      <c r="AI3" s="72">
        <f>AF3+1</f>
        <v>45546</v>
      </c>
      <c r="AJ3" s="8">
        <f>AG3+1</f>
        <v>45546</v>
      </c>
      <c r="AK3" s="8"/>
      <c r="AL3" s="72">
        <f>AI3+1</f>
        <v>45547</v>
      </c>
      <c r="AM3" s="8">
        <f>AJ3+1</f>
        <v>45547</v>
      </c>
      <c r="AN3" s="8"/>
      <c r="AO3" s="72">
        <f>AL3+1</f>
        <v>45548</v>
      </c>
      <c r="AP3" s="8">
        <f>AM3+1</f>
        <v>45548</v>
      </c>
      <c r="AQ3" s="8"/>
      <c r="AR3" s="72">
        <f>AO3+1</f>
        <v>45549</v>
      </c>
      <c r="AS3" s="8">
        <f>AP3+1</f>
        <v>45549</v>
      </c>
      <c r="AT3" s="9">
        <f>AS3+1</f>
        <v>45550</v>
      </c>
      <c r="AU3" s="72">
        <f>AT3+1</f>
        <v>45551</v>
      </c>
      <c r="AV3" s="8">
        <f>AT3+1</f>
        <v>45551</v>
      </c>
      <c r="AW3" s="8"/>
      <c r="AX3" s="72">
        <f>AU3+1</f>
        <v>45552</v>
      </c>
      <c r="AY3" s="8">
        <f>AV3+1</f>
        <v>45552</v>
      </c>
      <c r="AZ3" s="8"/>
      <c r="BA3" s="72">
        <f>AX3+1</f>
        <v>45553</v>
      </c>
      <c r="BB3" s="8">
        <f>AY3+1</f>
        <v>45553</v>
      </c>
      <c r="BC3" s="8"/>
      <c r="BD3" s="72">
        <f>BA3+1</f>
        <v>45554</v>
      </c>
      <c r="BE3" s="8">
        <f>BB3+1</f>
        <v>45554</v>
      </c>
      <c r="BF3" s="8"/>
      <c r="BG3" s="72">
        <f>BD3+1</f>
        <v>45555</v>
      </c>
      <c r="BH3" s="8">
        <f>BE3+1</f>
        <v>45555</v>
      </c>
      <c r="BI3" s="8"/>
      <c r="BJ3" s="72">
        <f>BG3+1</f>
        <v>45556</v>
      </c>
      <c r="BK3" s="8">
        <f>BH3+1</f>
        <v>45556</v>
      </c>
      <c r="BL3" s="9">
        <f>BK3+1</f>
        <v>45557</v>
      </c>
      <c r="BM3" s="72">
        <f>BL3+1</f>
        <v>45558</v>
      </c>
      <c r="BN3" s="8">
        <f>BL3+1</f>
        <v>45558</v>
      </c>
      <c r="BO3" s="8"/>
      <c r="BP3" s="72">
        <f>BM3+1</f>
        <v>45559</v>
      </c>
      <c r="BQ3" s="8">
        <f>BN3+1</f>
        <v>45559</v>
      </c>
      <c r="BR3" s="8"/>
      <c r="BS3" s="72">
        <f>BP3+1</f>
        <v>45560</v>
      </c>
      <c r="BT3" s="8">
        <f>BQ3+1</f>
        <v>45560</v>
      </c>
      <c r="BU3" s="8"/>
      <c r="BV3" s="72">
        <f>BS3+1</f>
        <v>45561</v>
      </c>
      <c r="BW3" s="8">
        <f>BT3+1</f>
        <v>45561</v>
      </c>
      <c r="BX3" s="8"/>
      <c r="BY3" s="72">
        <f>BV3+1</f>
        <v>45562</v>
      </c>
      <c r="BZ3" s="8">
        <f>BW3+1</f>
        <v>45562</v>
      </c>
      <c r="CA3" s="8"/>
      <c r="CB3" s="72">
        <f>BY3+1</f>
        <v>45563</v>
      </c>
      <c r="CC3" s="8">
        <f>BZ3+1</f>
        <v>45563</v>
      </c>
      <c r="CD3" s="9">
        <f>CC3+1</f>
        <v>45564</v>
      </c>
      <c r="CE3" s="9">
        <f>CD3+1</f>
        <v>45565</v>
      </c>
      <c r="CF3" s="72">
        <f>CE3+1</f>
        <v>45566</v>
      </c>
      <c r="CG3" s="8">
        <f>CE3+1</f>
        <v>45566</v>
      </c>
      <c r="CH3" s="9">
        <f>CG3+1</f>
        <v>45567</v>
      </c>
      <c r="CI3" s="72">
        <f>CH3+1</f>
        <v>45568</v>
      </c>
      <c r="CJ3" s="8">
        <f>CH3+1</f>
        <v>45568</v>
      </c>
      <c r="CK3" s="8"/>
      <c r="CL3" s="72">
        <f>CJ3+1</f>
        <v>45569</v>
      </c>
      <c r="CM3" s="8">
        <f>CJ3+1</f>
        <v>45569</v>
      </c>
      <c r="CN3" s="8"/>
      <c r="CO3" s="72">
        <f>CM3+1</f>
        <v>45570</v>
      </c>
      <c r="CP3" s="8">
        <f>CM3+1</f>
        <v>45570</v>
      </c>
      <c r="CQ3" s="9">
        <f>CP3+1</f>
        <v>45571</v>
      </c>
      <c r="CR3" s="72">
        <f>CQ3+1</f>
        <v>45572</v>
      </c>
      <c r="CS3" s="8">
        <f>CQ3+1</f>
        <v>45572</v>
      </c>
      <c r="CT3" s="8"/>
      <c r="CU3" s="72">
        <f>CS3+1</f>
        <v>45573</v>
      </c>
      <c r="CV3" s="8">
        <f>CS3+1</f>
        <v>45573</v>
      </c>
      <c r="CW3" s="8"/>
      <c r="CX3" s="72">
        <f>CV3+1</f>
        <v>45574</v>
      </c>
      <c r="CY3" s="8">
        <f>CV3+1</f>
        <v>45574</v>
      </c>
      <c r="CZ3" s="8"/>
      <c r="DA3" s="72">
        <f>CY3+1</f>
        <v>45575</v>
      </c>
      <c r="DB3" s="8">
        <f>CY3+1</f>
        <v>45575</v>
      </c>
      <c r="DC3" s="8"/>
      <c r="DD3" s="72">
        <f>DB3+1</f>
        <v>45576</v>
      </c>
      <c r="DE3" s="8">
        <f>DB3+1</f>
        <v>45576</v>
      </c>
      <c r="DF3" s="9">
        <f>DE3+1</f>
        <v>45577</v>
      </c>
      <c r="DG3" s="9">
        <f>DF3+1</f>
        <v>45578</v>
      </c>
      <c r="DH3" s="72">
        <f>DG3+1</f>
        <v>45579</v>
      </c>
      <c r="DI3" s="8">
        <f>DG3+1</f>
        <v>45579</v>
      </c>
      <c r="DJ3" s="8"/>
      <c r="DK3" s="72">
        <f>DI3+1</f>
        <v>45580</v>
      </c>
      <c r="DL3" s="8">
        <f>DI3+1</f>
        <v>45580</v>
      </c>
      <c r="DM3" s="8"/>
      <c r="DN3" s="72">
        <f>DL3+1</f>
        <v>45581</v>
      </c>
      <c r="DO3" s="8">
        <f>DL3+1</f>
        <v>45581</v>
      </c>
      <c r="DP3" s="8"/>
      <c r="DQ3" s="72">
        <f>DO3+1</f>
        <v>45582</v>
      </c>
      <c r="DR3" s="8">
        <f>DO3+1</f>
        <v>45582</v>
      </c>
      <c r="DS3" s="8"/>
      <c r="DT3" s="72">
        <f>DR3+1</f>
        <v>45583</v>
      </c>
      <c r="DU3" s="8">
        <f>DR3+1</f>
        <v>45583</v>
      </c>
      <c r="DV3" s="8"/>
      <c r="DW3" s="72">
        <f>DU3+1</f>
        <v>45584</v>
      </c>
      <c r="DX3" s="8">
        <f>DU3+1</f>
        <v>45584</v>
      </c>
      <c r="DY3" s="9">
        <f>DX3+1</f>
        <v>45585</v>
      </c>
      <c r="DZ3" s="72">
        <f>DY3+1</f>
        <v>45586</v>
      </c>
      <c r="EA3" s="8">
        <f>DY3+1</f>
        <v>45586</v>
      </c>
      <c r="EB3" s="8"/>
      <c r="EC3" s="72">
        <f>EA3+1</f>
        <v>45587</v>
      </c>
      <c r="ED3" s="8">
        <f>EA3+1</f>
        <v>45587</v>
      </c>
      <c r="EE3" s="8"/>
      <c r="EF3" s="72">
        <f>ED3+1</f>
        <v>45588</v>
      </c>
      <c r="EG3" s="8">
        <f>ED3+1</f>
        <v>45588</v>
      </c>
      <c r="EH3" s="8"/>
      <c r="EI3" s="72">
        <f>EG3+1</f>
        <v>45589</v>
      </c>
      <c r="EJ3" s="8">
        <f>EG3+1</f>
        <v>45589</v>
      </c>
      <c r="EK3" s="8"/>
      <c r="EL3" s="72">
        <f>EJ3+1</f>
        <v>45590</v>
      </c>
      <c r="EM3" s="8">
        <f>EJ3+1</f>
        <v>45590</v>
      </c>
      <c r="EN3" s="8"/>
      <c r="EO3" s="72">
        <f>EM3+1</f>
        <v>45591</v>
      </c>
      <c r="EP3" s="8">
        <f>EM3+1</f>
        <v>45591</v>
      </c>
      <c r="EQ3" s="8"/>
      <c r="ER3" s="72">
        <f>EP3+1</f>
        <v>45592</v>
      </c>
      <c r="ES3" s="9">
        <f>EP3+1</f>
        <v>45592</v>
      </c>
      <c r="ET3" s="9"/>
      <c r="EU3" s="72">
        <f>ES3+1</f>
        <v>45593</v>
      </c>
      <c r="EV3" s="8">
        <f>ES3+1</f>
        <v>45593</v>
      </c>
      <c r="EW3" s="8"/>
      <c r="EX3" s="72">
        <f>EV3+1</f>
        <v>45594</v>
      </c>
      <c r="EY3" s="8">
        <f>EV3+1</f>
        <v>45594</v>
      </c>
      <c r="EZ3" s="8"/>
      <c r="FA3" s="72">
        <f>EY3+1</f>
        <v>45595</v>
      </c>
      <c r="FB3" s="8">
        <f>EY3+1</f>
        <v>45595</v>
      </c>
      <c r="FC3" s="9">
        <f>FB3+1</f>
        <v>45596</v>
      </c>
      <c r="FD3" s="9">
        <f>FC3+1</f>
        <v>45597</v>
      </c>
      <c r="FE3" s="9">
        <f>FD3+1</f>
        <v>45598</v>
      </c>
      <c r="FF3" s="9">
        <f>FE3+1</f>
        <v>45599</v>
      </c>
      <c r="FG3" s="72">
        <f>FF3+1</f>
        <v>45600</v>
      </c>
      <c r="FH3" s="8">
        <f>FF3+1</f>
        <v>45600</v>
      </c>
      <c r="FI3" s="8"/>
      <c r="FJ3" s="72">
        <f>FH3+1</f>
        <v>45601</v>
      </c>
      <c r="FK3" s="8">
        <f>FH3+1</f>
        <v>45601</v>
      </c>
      <c r="FL3" s="8"/>
      <c r="FM3" s="72">
        <f>FK3+1</f>
        <v>45602</v>
      </c>
      <c r="FN3" s="8">
        <f>FK3+1</f>
        <v>45602</v>
      </c>
      <c r="FO3" s="9">
        <f>FN3+1</f>
        <v>45603</v>
      </c>
      <c r="FP3" s="72">
        <f>FO3+1</f>
        <v>45604</v>
      </c>
      <c r="FQ3" s="8">
        <f>FO3+1</f>
        <v>45604</v>
      </c>
      <c r="FR3" s="8"/>
      <c r="FS3" s="72">
        <f>FQ3+1</f>
        <v>45605</v>
      </c>
      <c r="FT3" s="8">
        <f>FQ3+1</f>
        <v>45605</v>
      </c>
      <c r="FU3" s="9">
        <f>FT3+1</f>
        <v>45606</v>
      </c>
      <c r="FV3" s="72">
        <f>FU3+1</f>
        <v>45607</v>
      </c>
      <c r="FW3" s="8">
        <f>FU3+1</f>
        <v>45607</v>
      </c>
      <c r="FX3" s="8"/>
      <c r="FY3" s="72">
        <f>FW3+1</f>
        <v>45608</v>
      </c>
      <c r="FZ3" s="8">
        <f>FW3+1</f>
        <v>45608</v>
      </c>
      <c r="GA3" s="8"/>
      <c r="GB3" s="72">
        <f>FZ3+1</f>
        <v>45609</v>
      </c>
      <c r="GC3" s="8">
        <f>FZ3+1</f>
        <v>45609</v>
      </c>
      <c r="GD3" s="8"/>
      <c r="GE3" s="72">
        <f>GC3+1</f>
        <v>45610</v>
      </c>
      <c r="GF3" s="8">
        <f>GC3+1</f>
        <v>45610</v>
      </c>
      <c r="GG3" s="8"/>
      <c r="GH3" s="72">
        <f>GF3+1</f>
        <v>45611</v>
      </c>
      <c r="GI3" s="8">
        <f>GF3+1</f>
        <v>45611</v>
      </c>
      <c r="GJ3" s="8"/>
      <c r="GK3" s="72">
        <f>GI3+1</f>
        <v>45612</v>
      </c>
      <c r="GL3" s="8">
        <f>GI3+1</f>
        <v>45612</v>
      </c>
      <c r="GM3" s="9">
        <f>GL3+1</f>
        <v>45613</v>
      </c>
      <c r="GN3" s="72">
        <f>GM3+1</f>
        <v>45614</v>
      </c>
      <c r="GO3" s="8">
        <f>GM3+1</f>
        <v>45614</v>
      </c>
      <c r="GP3" s="8"/>
      <c r="GQ3" s="72">
        <f>GO3+1</f>
        <v>45615</v>
      </c>
      <c r="GR3" s="8">
        <f>GO3+1</f>
        <v>45615</v>
      </c>
      <c r="GS3" s="8"/>
      <c r="GT3" s="72">
        <f>GR3+1</f>
        <v>45616</v>
      </c>
      <c r="GU3" s="8">
        <f>GR3+1</f>
        <v>45616</v>
      </c>
      <c r="GV3" s="8"/>
      <c r="GW3" s="72">
        <f>GU3+1</f>
        <v>45617</v>
      </c>
      <c r="GX3" s="8">
        <f>GU3+1</f>
        <v>45617</v>
      </c>
      <c r="GY3" s="8"/>
      <c r="GZ3" s="72">
        <f>GX3+1</f>
        <v>45618</v>
      </c>
      <c r="HA3" s="8">
        <f>GX3+1</f>
        <v>45618</v>
      </c>
      <c r="HB3" s="8"/>
      <c r="HC3" s="72">
        <f>HA3+1</f>
        <v>45619</v>
      </c>
      <c r="HD3" s="8">
        <f>HA3+1</f>
        <v>45619</v>
      </c>
      <c r="HE3" s="9">
        <f>HD3+1</f>
        <v>45620</v>
      </c>
      <c r="HF3" s="72">
        <f>HE3+1</f>
        <v>45621</v>
      </c>
      <c r="HG3" s="8">
        <f>HE3+1</f>
        <v>45621</v>
      </c>
      <c r="HH3" s="8"/>
      <c r="HI3" s="72">
        <f>HG3+1</f>
        <v>45622</v>
      </c>
      <c r="HJ3" s="8">
        <f>HG3+1</f>
        <v>45622</v>
      </c>
      <c r="HK3" s="8"/>
      <c r="HL3" s="72">
        <f>HJ3+1</f>
        <v>45623</v>
      </c>
      <c r="HM3" s="8">
        <f>HJ3+1</f>
        <v>45623</v>
      </c>
      <c r="HN3" s="8"/>
      <c r="HO3" s="72">
        <f>HM3+1</f>
        <v>45624</v>
      </c>
      <c r="HP3" s="8">
        <f>HM3+1</f>
        <v>45624</v>
      </c>
      <c r="HQ3" s="8"/>
      <c r="HR3" s="72">
        <f>HP3+1</f>
        <v>45625</v>
      </c>
      <c r="HS3" s="8">
        <f>HP3+1</f>
        <v>45625</v>
      </c>
      <c r="HT3" s="8"/>
      <c r="HU3" s="72">
        <f>HS3+1</f>
        <v>45626</v>
      </c>
      <c r="HV3" s="8">
        <f>HS3+1</f>
        <v>45626</v>
      </c>
      <c r="HW3" s="9">
        <f>HV3+1</f>
        <v>45627</v>
      </c>
      <c r="HX3" s="72">
        <f>HW3+1</f>
        <v>45628</v>
      </c>
      <c r="HY3" s="8">
        <f>HW3+1</f>
        <v>45628</v>
      </c>
      <c r="HZ3" s="8"/>
      <c r="IA3" s="72">
        <f>HY3+1</f>
        <v>45629</v>
      </c>
      <c r="IB3" s="8">
        <f>HY3+1</f>
        <v>45629</v>
      </c>
      <c r="IC3" s="8"/>
      <c r="ID3" s="72">
        <f>IB3+1</f>
        <v>45630</v>
      </c>
      <c r="IE3" s="8">
        <f>IB3+1</f>
        <v>45630</v>
      </c>
      <c r="IF3" s="8"/>
      <c r="IG3" s="72">
        <f>IE3+1</f>
        <v>45631</v>
      </c>
      <c r="IH3" s="8">
        <f>IE3+1</f>
        <v>45631</v>
      </c>
      <c r="II3" s="8"/>
      <c r="IJ3" s="72">
        <f>IH3+1</f>
        <v>45632</v>
      </c>
      <c r="IK3" s="8">
        <f>IH3+1</f>
        <v>45632</v>
      </c>
      <c r="IL3" s="8"/>
      <c r="IM3" s="72">
        <f>IK3+1</f>
        <v>45633</v>
      </c>
      <c r="IN3" s="8">
        <f>IK3+1</f>
        <v>45633</v>
      </c>
      <c r="IO3" s="9">
        <f>IN3+1</f>
        <v>45634</v>
      </c>
      <c r="IP3" s="72">
        <f>IO3+1</f>
        <v>45635</v>
      </c>
      <c r="IQ3" s="8">
        <f>IO3+1</f>
        <v>45635</v>
      </c>
      <c r="IR3" s="8"/>
      <c r="IS3" s="72">
        <f>IQ3+1</f>
        <v>45636</v>
      </c>
      <c r="IT3" s="8">
        <f>IQ3+1</f>
        <v>45636</v>
      </c>
      <c r="IU3" s="8"/>
      <c r="IV3" s="72">
        <f>IT3+1</f>
        <v>45637</v>
      </c>
      <c r="IW3" s="8">
        <f>IT3+1</f>
        <v>45637</v>
      </c>
      <c r="IX3" s="8"/>
      <c r="IY3" s="72">
        <f>IW3+1</f>
        <v>45638</v>
      </c>
      <c r="IZ3" s="8">
        <f>IW3+1</f>
        <v>45638</v>
      </c>
      <c r="JA3" s="8"/>
      <c r="JB3" s="72">
        <f>IZ3+1</f>
        <v>45639</v>
      </c>
      <c r="JC3" s="8">
        <f>IZ3+1</f>
        <v>45639</v>
      </c>
      <c r="JD3" s="8"/>
      <c r="JE3" s="72">
        <f>JC3+1</f>
        <v>45640</v>
      </c>
      <c r="JF3" s="8">
        <f>JC3+1</f>
        <v>45640</v>
      </c>
      <c r="JG3" s="9">
        <f>JF3+1</f>
        <v>45641</v>
      </c>
      <c r="JH3" s="72">
        <f>JG3+1</f>
        <v>45642</v>
      </c>
      <c r="JI3" s="8">
        <f>JG3+1</f>
        <v>45642</v>
      </c>
      <c r="JJ3" s="8"/>
      <c r="JK3" s="72">
        <f>JI3+1</f>
        <v>45643</v>
      </c>
      <c r="JL3" s="8">
        <f>JI3+1</f>
        <v>45643</v>
      </c>
      <c r="JM3" s="8"/>
      <c r="JN3" s="72">
        <f>JL3+1</f>
        <v>45644</v>
      </c>
      <c r="JO3" s="8">
        <f>JL3+1</f>
        <v>45644</v>
      </c>
      <c r="JP3" s="8"/>
      <c r="JQ3" s="72">
        <f>JO3+1</f>
        <v>45645</v>
      </c>
      <c r="JR3" s="8">
        <f>JO3+1</f>
        <v>45645</v>
      </c>
      <c r="JS3" s="8"/>
      <c r="JT3" s="72">
        <f>JR3+1</f>
        <v>45646</v>
      </c>
      <c r="JU3" s="8">
        <f>JR3+1</f>
        <v>45646</v>
      </c>
      <c r="JV3" s="8"/>
      <c r="JW3" s="72">
        <f>JU3+1</f>
        <v>45647</v>
      </c>
      <c r="JX3" s="8">
        <f>JU3+1</f>
        <v>45647</v>
      </c>
      <c r="JY3" s="9">
        <f>JX3+1</f>
        <v>45648</v>
      </c>
      <c r="JZ3" s="72">
        <f>JY3+1</f>
        <v>45649</v>
      </c>
      <c r="KA3" s="8">
        <f>JY3+1</f>
        <v>45649</v>
      </c>
      <c r="KB3" s="8"/>
      <c r="KC3" s="72">
        <f>KA3+1</f>
        <v>45650</v>
      </c>
      <c r="KD3" s="8">
        <f>KA3+1</f>
        <v>45650</v>
      </c>
      <c r="KE3" s="8"/>
      <c r="KF3" s="72">
        <f>KD3+1</f>
        <v>45651</v>
      </c>
      <c r="KG3" s="8">
        <f>KD3+1</f>
        <v>45651</v>
      </c>
      <c r="KH3" s="8"/>
      <c r="KI3" s="72">
        <f>KG3+1</f>
        <v>45652</v>
      </c>
      <c r="KJ3" s="8">
        <f>KG3+1</f>
        <v>45652</v>
      </c>
      <c r="KK3" s="8"/>
      <c r="KL3" s="72">
        <f>KJ3+1</f>
        <v>45653</v>
      </c>
      <c r="KM3" s="8">
        <f>KJ3+1</f>
        <v>45653</v>
      </c>
      <c r="KN3" s="8"/>
      <c r="KO3" s="72">
        <f>KM3+1</f>
        <v>45654</v>
      </c>
      <c r="KP3" s="8">
        <f>KM3+1</f>
        <v>45654</v>
      </c>
      <c r="KQ3" s="8"/>
      <c r="KR3" s="72">
        <f>KP3+1</f>
        <v>45655</v>
      </c>
      <c r="KS3" s="9">
        <f>KP3+1</f>
        <v>45655</v>
      </c>
      <c r="KT3" s="9"/>
      <c r="KU3" s="72">
        <f>KS3+1</f>
        <v>45656</v>
      </c>
      <c r="KV3" s="8">
        <f>KS3+1</f>
        <v>45656</v>
      </c>
      <c r="KW3" s="9">
        <f t="shared" ref="KW3:LC3" si="13">KV3+1</f>
        <v>45657</v>
      </c>
      <c r="KX3" s="9">
        <f t="shared" si="13"/>
        <v>45658</v>
      </c>
      <c r="KY3" s="9">
        <f t="shared" si="13"/>
        <v>45659</v>
      </c>
      <c r="KZ3" s="9">
        <f t="shared" si="13"/>
        <v>45660</v>
      </c>
      <c r="LA3" s="9">
        <f t="shared" si="13"/>
        <v>45661</v>
      </c>
      <c r="LB3" s="9">
        <f t="shared" si="13"/>
        <v>45662</v>
      </c>
      <c r="LC3" s="72">
        <f t="shared" si="13"/>
        <v>45663</v>
      </c>
      <c r="LD3" s="8">
        <f>LB3+1</f>
        <v>45663</v>
      </c>
      <c r="LE3" s="8"/>
      <c r="LF3" s="72">
        <f>LD3+1</f>
        <v>45664</v>
      </c>
      <c r="LG3" s="8">
        <f>LD3+1</f>
        <v>45664</v>
      </c>
      <c r="LH3" s="8"/>
      <c r="LI3" s="72">
        <f>LG3+1</f>
        <v>45665</v>
      </c>
      <c r="LJ3" s="8">
        <f>LG3+1</f>
        <v>45665</v>
      </c>
      <c r="LK3" s="8"/>
      <c r="LL3" s="72">
        <f>LJ3+1</f>
        <v>45666</v>
      </c>
      <c r="LM3" s="8">
        <f>LJ3+1</f>
        <v>45666</v>
      </c>
      <c r="LN3" s="8"/>
      <c r="LO3" s="72">
        <f>LM3+1</f>
        <v>45667</v>
      </c>
      <c r="LP3" s="8">
        <f>LM3+1</f>
        <v>45667</v>
      </c>
      <c r="LQ3" s="8"/>
      <c r="LR3" s="72">
        <f>LP3+1</f>
        <v>45668</v>
      </c>
      <c r="LS3" s="8">
        <f>LP3+1</f>
        <v>45668</v>
      </c>
      <c r="LT3" s="9">
        <f>LS3+1</f>
        <v>45669</v>
      </c>
      <c r="LU3" s="72">
        <f>LT3+1</f>
        <v>45670</v>
      </c>
      <c r="LV3" s="8">
        <f>LT3+1</f>
        <v>45670</v>
      </c>
      <c r="LW3" s="8"/>
      <c r="LX3" s="72">
        <f>LV3+1</f>
        <v>45671</v>
      </c>
      <c r="LY3" s="8">
        <f>LV3+1</f>
        <v>45671</v>
      </c>
      <c r="LZ3" s="8"/>
      <c r="MA3" s="72">
        <f>LY3+1</f>
        <v>45672</v>
      </c>
      <c r="MB3" s="8">
        <f>LY3+1</f>
        <v>45672</v>
      </c>
      <c r="MC3" s="8"/>
      <c r="MD3" s="72">
        <f>MB3+1</f>
        <v>45673</v>
      </c>
      <c r="ME3" s="8">
        <f>MB3+1</f>
        <v>45673</v>
      </c>
      <c r="MF3" s="8"/>
      <c r="MG3" s="72">
        <f>ME3+1</f>
        <v>45674</v>
      </c>
      <c r="MH3" s="8">
        <f>ME3+1</f>
        <v>45674</v>
      </c>
      <c r="MI3" s="8"/>
      <c r="MJ3" s="72">
        <f>MH3+1</f>
        <v>45675</v>
      </c>
      <c r="MK3" s="8">
        <f>MH3+1</f>
        <v>45675</v>
      </c>
      <c r="ML3" s="9">
        <f>MK3+1</f>
        <v>45676</v>
      </c>
      <c r="MM3" s="72">
        <f>ML3+1</f>
        <v>45677</v>
      </c>
      <c r="MN3" s="8">
        <f>ML3+1</f>
        <v>45677</v>
      </c>
      <c r="MO3" s="8"/>
      <c r="MP3" s="72">
        <f>MN3+1</f>
        <v>45678</v>
      </c>
      <c r="MQ3" s="8">
        <f>MN3+1</f>
        <v>45678</v>
      </c>
      <c r="MR3" s="8"/>
      <c r="MS3" s="72">
        <f>MQ3+1</f>
        <v>45679</v>
      </c>
      <c r="MT3" s="8">
        <f>MQ3+1</f>
        <v>45679</v>
      </c>
      <c r="MU3" s="8"/>
      <c r="MV3" s="72">
        <f>MT3+1</f>
        <v>45680</v>
      </c>
      <c r="MW3" s="8">
        <f>MT3+1</f>
        <v>45680</v>
      </c>
      <c r="MX3" s="8"/>
      <c r="MY3" s="72">
        <f>MW3+1</f>
        <v>45681</v>
      </c>
      <c r="MZ3" s="8">
        <f>MW3+1</f>
        <v>45681</v>
      </c>
      <c r="NA3" s="8"/>
      <c r="NB3" s="72">
        <f>MZ3+1</f>
        <v>45682</v>
      </c>
      <c r="NC3" s="8">
        <f>MZ3+1</f>
        <v>45682</v>
      </c>
      <c r="ND3" s="9">
        <f>NC3+1</f>
        <v>45683</v>
      </c>
      <c r="NE3" s="72">
        <f>ND3+1</f>
        <v>45684</v>
      </c>
      <c r="NF3" s="8">
        <f>ND3+1</f>
        <v>45684</v>
      </c>
      <c r="NG3" s="8"/>
      <c r="NH3" s="72">
        <f>NF3+1</f>
        <v>45685</v>
      </c>
      <c r="NI3" s="8">
        <f>NF3+1</f>
        <v>45685</v>
      </c>
      <c r="NJ3" s="8"/>
      <c r="NK3" s="72">
        <f>NI3+1</f>
        <v>45686</v>
      </c>
      <c r="NL3" s="8">
        <f>NI3+1</f>
        <v>45686</v>
      </c>
      <c r="NM3" s="8"/>
      <c r="NN3" s="72">
        <f>NL3+1</f>
        <v>45687</v>
      </c>
      <c r="NO3" s="8">
        <f>NL3+1</f>
        <v>45687</v>
      </c>
      <c r="NP3" s="8"/>
      <c r="NQ3" s="72">
        <f>NO3+1</f>
        <v>45688</v>
      </c>
      <c r="NR3" s="8">
        <f>NO3+1</f>
        <v>45688</v>
      </c>
      <c r="NS3" s="8"/>
      <c r="NT3" s="72">
        <f>NR3+1</f>
        <v>45689</v>
      </c>
      <c r="NU3" s="8">
        <f>NR3+1</f>
        <v>45689</v>
      </c>
      <c r="NV3" s="9">
        <f>NU3+1</f>
        <v>45690</v>
      </c>
      <c r="NW3" s="72">
        <f>NV3+1</f>
        <v>45691</v>
      </c>
      <c r="NX3" s="8">
        <f>NV3+1</f>
        <v>45691</v>
      </c>
      <c r="NY3" s="8"/>
      <c r="NZ3" s="72">
        <f>NX3+1</f>
        <v>45692</v>
      </c>
      <c r="OA3" s="8">
        <f>NX3+1</f>
        <v>45692</v>
      </c>
      <c r="OB3" s="8"/>
      <c r="OC3" s="72">
        <f>OA3+1</f>
        <v>45693</v>
      </c>
      <c r="OD3" s="8">
        <f>OA3+1</f>
        <v>45693</v>
      </c>
      <c r="OE3" s="8"/>
      <c r="OF3" s="72">
        <f>OD3+1</f>
        <v>45694</v>
      </c>
      <c r="OG3" s="8">
        <f>OD3+1</f>
        <v>45694</v>
      </c>
      <c r="OH3" s="8"/>
      <c r="OI3" s="72">
        <f>OG3+1</f>
        <v>45695</v>
      </c>
      <c r="OJ3" s="8">
        <f>OG3+1</f>
        <v>45695</v>
      </c>
      <c r="OK3" s="8"/>
      <c r="OL3" s="72">
        <f>OJ3+1</f>
        <v>45696</v>
      </c>
      <c r="OM3" s="8">
        <f>OJ3+1</f>
        <v>45696</v>
      </c>
      <c r="ON3" s="9">
        <f>OM3+1</f>
        <v>45697</v>
      </c>
      <c r="OO3" s="72">
        <f>ON3+1</f>
        <v>45698</v>
      </c>
      <c r="OP3" s="8">
        <f>ON3+1</f>
        <v>45698</v>
      </c>
      <c r="OQ3" s="8"/>
      <c r="OR3" s="72">
        <f>OP3+1</f>
        <v>45699</v>
      </c>
      <c r="OS3" s="8">
        <f>OP3+1</f>
        <v>45699</v>
      </c>
      <c r="OT3" s="8"/>
      <c r="OU3" s="72">
        <f>OS3+1</f>
        <v>45700</v>
      </c>
      <c r="OV3" s="8">
        <f>OS3+1</f>
        <v>45700</v>
      </c>
      <c r="OW3" s="8"/>
      <c r="OX3" s="72">
        <f>OV3+1</f>
        <v>45701</v>
      </c>
      <c r="OY3" s="8">
        <f>OV3+1</f>
        <v>45701</v>
      </c>
      <c r="OZ3" s="8"/>
      <c r="PA3" s="72">
        <f>OY3+1</f>
        <v>45702</v>
      </c>
      <c r="PB3" s="8">
        <f>OY3+1</f>
        <v>45702</v>
      </c>
      <c r="PC3" s="8"/>
      <c r="PD3" s="72">
        <f>PB3+1</f>
        <v>45703</v>
      </c>
      <c r="PE3" s="8">
        <f>PB3+1</f>
        <v>45703</v>
      </c>
      <c r="PF3" s="9">
        <f>PE3+1</f>
        <v>45704</v>
      </c>
      <c r="PG3" s="72">
        <f>PF3+1</f>
        <v>45705</v>
      </c>
      <c r="PH3" s="8">
        <f>PF3+1</f>
        <v>45705</v>
      </c>
      <c r="PI3" s="8"/>
      <c r="PJ3" s="72">
        <f>PH3+1</f>
        <v>45706</v>
      </c>
      <c r="PK3" s="8">
        <f>PH3+1</f>
        <v>45706</v>
      </c>
      <c r="PL3" s="8"/>
      <c r="PM3" s="72">
        <f>PK3+1</f>
        <v>45707</v>
      </c>
      <c r="PN3" s="8">
        <f>PK3+1</f>
        <v>45707</v>
      </c>
      <c r="PO3" s="8"/>
      <c r="PP3" s="72">
        <f>PN3+1</f>
        <v>45708</v>
      </c>
      <c r="PQ3" s="8">
        <f>PN3+1</f>
        <v>45708</v>
      </c>
      <c r="PR3" s="8"/>
      <c r="PS3" s="72">
        <f>PQ3+1</f>
        <v>45709</v>
      </c>
      <c r="PT3" s="8">
        <f>PQ3+1</f>
        <v>45709</v>
      </c>
      <c r="PU3" s="8"/>
      <c r="PV3" s="72">
        <f>PT3+1</f>
        <v>45710</v>
      </c>
      <c r="PW3" s="8">
        <f>PT3+1</f>
        <v>45710</v>
      </c>
      <c r="PX3" s="9">
        <f>PW3+1</f>
        <v>45711</v>
      </c>
      <c r="PY3" s="72">
        <f>PX3+1</f>
        <v>45712</v>
      </c>
      <c r="PZ3" s="8">
        <f>PX3+1</f>
        <v>45712</v>
      </c>
      <c r="QA3" s="8"/>
      <c r="QB3" s="72">
        <f>PZ3+1</f>
        <v>45713</v>
      </c>
      <c r="QC3" s="8">
        <f>PZ3+1</f>
        <v>45713</v>
      </c>
      <c r="QD3" s="9">
        <f>QC3+1</f>
        <v>45714</v>
      </c>
      <c r="QE3" s="72">
        <f>QD3+1</f>
        <v>45715</v>
      </c>
      <c r="QF3" s="8">
        <f>QD3+1</f>
        <v>45715</v>
      </c>
      <c r="QG3" s="8"/>
      <c r="QH3" s="72">
        <f>QF3+1</f>
        <v>45716</v>
      </c>
      <c r="QI3" s="8">
        <f>QF3+1</f>
        <v>45716</v>
      </c>
      <c r="QJ3" s="8"/>
      <c r="QK3" s="72">
        <f>QI3+1</f>
        <v>45717</v>
      </c>
      <c r="QL3" s="8">
        <f>QI3+1</f>
        <v>45717</v>
      </c>
      <c r="QM3" s="9">
        <f>QL3+1</f>
        <v>45718</v>
      </c>
      <c r="QN3" s="72">
        <f>QM3+1</f>
        <v>45719</v>
      </c>
      <c r="QO3" s="8">
        <f>QM3+1</f>
        <v>45719</v>
      </c>
      <c r="QP3" s="8"/>
      <c r="QQ3" s="72">
        <f>QO3+1</f>
        <v>45720</v>
      </c>
      <c r="QR3" s="8">
        <f>QO3+1</f>
        <v>45720</v>
      </c>
      <c r="QS3" s="8"/>
      <c r="QT3" s="72">
        <f>QR3+1</f>
        <v>45721</v>
      </c>
      <c r="QU3" s="8">
        <f>QR3+1</f>
        <v>45721</v>
      </c>
      <c r="QV3" s="8"/>
      <c r="QW3" s="72">
        <f>QU3+1</f>
        <v>45722</v>
      </c>
      <c r="QX3" s="8">
        <f>QU3+1</f>
        <v>45722</v>
      </c>
      <c r="QY3" s="8"/>
      <c r="QZ3" s="72">
        <f>QX3+1</f>
        <v>45723</v>
      </c>
      <c r="RA3" s="8">
        <f>QX3+1</f>
        <v>45723</v>
      </c>
      <c r="RB3" s="8"/>
      <c r="RC3" s="72">
        <f>RA3+1</f>
        <v>45724</v>
      </c>
      <c r="RD3" s="8">
        <f>RA3+1</f>
        <v>45724</v>
      </c>
      <c r="RE3" s="9">
        <f>RD3+1</f>
        <v>45725</v>
      </c>
      <c r="RF3" s="72">
        <f>RE3+1</f>
        <v>45726</v>
      </c>
      <c r="RG3" s="8">
        <f>RE3+1</f>
        <v>45726</v>
      </c>
      <c r="RH3" s="8"/>
      <c r="RI3" s="72">
        <f>RG3+1</f>
        <v>45727</v>
      </c>
      <c r="RJ3" s="8">
        <f>RG3+1</f>
        <v>45727</v>
      </c>
      <c r="RK3" s="8"/>
      <c r="RL3" s="72">
        <f>RJ3+1</f>
        <v>45728</v>
      </c>
      <c r="RM3" s="8">
        <f>RJ3+1</f>
        <v>45728</v>
      </c>
      <c r="RN3" s="9">
        <f>RM3+1</f>
        <v>45729</v>
      </c>
      <c r="RO3" s="9">
        <f>RN3+1</f>
        <v>45730</v>
      </c>
      <c r="RP3" s="9">
        <f>RO3+1</f>
        <v>45731</v>
      </c>
      <c r="RQ3" s="72">
        <f>RP3+1</f>
        <v>45732</v>
      </c>
      <c r="RR3" s="8">
        <f>RP3+1</f>
        <v>45732</v>
      </c>
      <c r="RS3" s="8"/>
      <c r="RT3" s="72">
        <f>RR3+1</f>
        <v>45733</v>
      </c>
      <c r="RU3" s="8">
        <f>RR3+1</f>
        <v>45733</v>
      </c>
      <c r="RV3" s="8"/>
      <c r="RW3" s="72">
        <f>RU3+1</f>
        <v>45734</v>
      </c>
      <c r="RX3" s="8">
        <f>RU3+1</f>
        <v>45734</v>
      </c>
      <c r="RY3" s="8"/>
      <c r="RZ3" s="72">
        <f>RX3+1</f>
        <v>45735</v>
      </c>
      <c r="SA3" s="8">
        <f>RX3+1</f>
        <v>45735</v>
      </c>
      <c r="SB3" s="8"/>
      <c r="SC3" s="72">
        <f>SA3+1</f>
        <v>45736</v>
      </c>
      <c r="SD3" s="8">
        <f>SA3+1</f>
        <v>45736</v>
      </c>
      <c r="SE3" s="8"/>
      <c r="SF3" s="72">
        <f>SD3+1</f>
        <v>45737</v>
      </c>
      <c r="SG3" s="8">
        <f>SD3+1</f>
        <v>45737</v>
      </c>
      <c r="SH3" s="8"/>
      <c r="SI3" s="72">
        <f>SG3+1</f>
        <v>45738</v>
      </c>
      <c r="SJ3" s="8">
        <f>SG3+1</f>
        <v>45738</v>
      </c>
      <c r="SK3" s="9">
        <f>SJ3+1</f>
        <v>45739</v>
      </c>
      <c r="SL3" s="72">
        <f>SK3+1</f>
        <v>45740</v>
      </c>
      <c r="SM3" s="8">
        <f>SK3+1</f>
        <v>45740</v>
      </c>
      <c r="SN3" s="8"/>
      <c r="SO3" s="72">
        <f>SL3+1</f>
        <v>45741</v>
      </c>
      <c r="SP3" s="8">
        <f>SM3+1</f>
        <v>45741</v>
      </c>
      <c r="SQ3" s="8"/>
      <c r="SR3" s="72">
        <f>SO3+1</f>
        <v>45742</v>
      </c>
      <c r="SS3" s="8">
        <f>SP3+1</f>
        <v>45742</v>
      </c>
      <c r="ST3" s="8"/>
      <c r="SU3" s="72">
        <f>SR3+1</f>
        <v>45743</v>
      </c>
      <c r="SV3" s="8">
        <f>SS3+1</f>
        <v>45743</v>
      </c>
      <c r="SW3" s="8"/>
      <c r="SX3" s="72">
        <f>SU3+1</f>
        <v>45744</v>
      </c>
      <c r="SY3" s="8">
        <f>SV3+1</f>
        <v>45744</v>
      </c>
      <c r="SZ3" s="8"/>
      <c r="TA3" s="72">
        <f>SX3+1</f>
        <v>45745</v>
      </c>
      <c r="TB3" s="8">
        <f>SY3+1</f>
        <v>45745</v>
      </c>
      <c r="TC3" s="9">
        <f>TB3+1</f>
        <v>45746</v>
      </c>
      <c r="TD3" s="9">
        <f>TC3+1</f>
        <v>45747</v>
      </c>
      <c r="TE3" s="72">
        <f>TD3+1</f>
        <v>45748</v>
      </c>
      <c r="TF3" s="8">
        <f>TD3+1</f>
        <v>45748</v>
      </c>
      <c r="TG3" s="8"/>
      <c r="TH3" s="72">
        <f>TE3+1</f>
        <v>45749</v>
      </c>
      <c r="TI3" s="8">
        <f>TF3+1</f>
        <v>45749</v>
      </c>
      <c r="TJ3" s="8"/>
      <c r="TK3" s="72">
        <f>TH3+1</f>
        <v>45750</v>
      </c>
      <c r="TL3" s="8">
        <f>TI3+1</f>
        <v>45750</v>
      </c>
      <c r="TM3" s="8"/>
      <c r="TN3" s="72">
        <f>TK3+1</f>
        <v>45751</v>
      </c>
      <c r="TO3" s="8">
        <f>TL3+1</f>
        <v>45751</v>
      </c>
      <c r="TP3" s="8"/>
      <c r="TQ3" s="72">
        <f>TN3+1</f>
        <v>45752</v>
      </c>
      <c r="TR3" s="8">
        <f>TO3+1</f>
        <v>45752</v>
      </c>
      <c r="TS3" s="9">
        <f>TR3+1</f>
        <v>45753</v>
      </c>
      <c r="TT3" s="72">
        <f>TS3+1</f>
        <v>45754</v>
      </c>
      <c r="TU3" s="8">
        <f>TS3+1</f>
        <v>45754</v>
      </c>
      <c r="TV3" s="8"/>
      <c r="TW3" s="72">
        <f>TT3+1</f>
        <v>45755</v>
      </c>
      <c r="TX3" s="8">
        <f>TU3+1</f>
        <v>45755</v>
      </c>
      <c r="TY3" s="8"/>
      <c r="TZ3" s="72">
        <f>TW3+1</f>
        <v>45756</v>
      </c>
      <c r="UA3" s="8">
        <f>TX3+1</f>
        <v>45756</v>
      </c>
      <c r="UB3" s="8"/>
      <c r="UC3" s="72">
        <f>TZ3+1</f>
        <v>45757</v>
      </c>
      <c r="UD3" s="8">
        <f>UA3+1</f>
        <v>45757</v>
      </c>
      <c r="UE3" s="8"/>
      <c r="UF3" s="72">
        <f>UC3+1</f>
        <v>45758</v>
      </c>
      <c r="UG3" s="8">
        <f>UD3+1</f>
        <v>45758</v>
      </c>
      <c r="UH3" s="8"/>
      <c r="UI3" s="72">
        <f>UF3+1</f>
        <v>45759</v>
      </c>
      <c r="UJ3" s="8">
        <f>UG3+1</f>
        <v>45759</v>
      </c>
      <c r="UK3" s="9">
        <f>UJ3+1</f>
        <v>45760</v>
      </c>
      <c r="UL3" s="9">
        <f>UK3+1</f>
        <v>45761</v>
      </c>
      <c r="UM3" s="72">
        <f>UL3+1</f>
        <v>45762</v>
      </c>
      <c r="UN3" s="8">
        <f>UL3+1</f>
        <v>45762</v>
      </c>
      <c r="UO3" s="8"/>
      <c r="UP3" s="72">
        <f>UM3+1</f>
        <v>45763</v>
      </c>
      <c r="UQ3" s="8">
        <f>UN3+1</f>
        <v>45763</v>
      </c>
      <c r="UR3" s="8"/>
      <c r="US3" s="72">
        <f>UP3+1</f>
        <v>45764</v>
      </c>
      <c r="UT3" s="8">
        <f>UQ3+1</f>
        <v>45764</v>
      </c>
      <c r="UU3" s="8"/>
      <c r="UV3" s="72">
        <f>US3+1</f>
        <v>45765</v>
      </c>
      <c r="UW3" s="8">
        <f>UT3+1</f>
        <v>45765</v>
      </c>
      <c r="UX3" s="8"/>
      <c r="UY3" s="72">
        <f>UV3+1</f>
        <v>45766</v>
      </c>
      <c r="UZ3" s="8">
        <f>UW3+1</f>
        <v>45766</v>
      </c>
      <c r="VA3" s="9">
        <f>UZ3+1</f>
        <v>45767</v>
      </c>
      <c r="VB3" s="72">
        <f>VA3+1</f>
        <v>45768</v>
      </c>
      <c r="VC3" s="8">
        <f>VA3+1</f>
        <v>45768</v>
      </c>
      <c r="VD3" s="8"/>
      <c r="VE3" s="72">
        <f>VC3+1</f>
        <v>45769</v>
      </c>
      <c r="VF3" s="8">
        <f>VC3+1</f>
        <v>45769</v>
      </c>
      <c r="VG3" s="8"/>
      <c r="VH3" s="72">
        <f>VF3+1</f>
        <v>45770</v>
      </c>
      <c r="VI3" s="8">
        <f>VF3+1</f>
        <v>45770</v>
      </c>
      <c r="VJ3" s="8"/>
      <c r="VK3" s="72">
        <f>VI3+1</f>
        <v>45771</v>
      </c>
      <c r="VL3" s="8">
        <f>VI3+1</f>
        <v>45771</v>
      </c>
      <c r="VM3" s="8"/>
      <c r="VN3" s="72">
        <f>VL3+1</f>
        <v>45772</v>
      </c>
      <c r="VO3" s="8">
        <f>VL3+1</f>
        <v>45772</v>
      </c>
      <c r="VP3" s="8"/>
      <c r="VQ3" s="72">
        <f>VO3+1</f>
        <v>45773</v>
      </c>
      <c r="VR3" s="8">
        <f>VO3+1</f>
        <v>45773</v>
      </c>
      <c r="VS3" s="9">
        <f>VR3+1</f>
        <v>45774</v>
      </c>
      <c r="VT3" s="72">
        <f>VS3+1</f>
        <v>45775</v>
      </c>
      <c r="VU3" s="8">
        <f>VS3+1</f>
        <v>45775</v>
      </c>
      <c r="VV3" s="8"/>
      <c r="VW3" s="72">
        <f>VU3+1</f>
        <v>45776</v>
      </c>
      <c r="VX3" s="8">
        <f>VU3+1</f>
        <v>45776</v>
      </c>
      <c r="VY3" s="8"/>
      <c r="VZ3" s="72">
        <f>VX3+1</f>
        <v>45777</v>
      </c>
      <c r="WA3" s="8">
        <f>VX3+1</f>
        <v>45777</v>
      </c>
      <c r="WB3" s="8"/>
      <c r="WC3" s="72">
        <f>WA3+1</f>
        <v>45778</v>
      </c>
      <c r="WD3" s="8">
        <f>WA3+1</f>
        <v>45778</v>
      </c>
      <c r="WE3" s="8"/>
      <c r="WF3" s="72">
        <f>WD3+1</f>
        <v>45779</v>
      </c>
      <c r="WG3" s="8">
        <f>WD3+1</f>
        <v>45779</v>
      </c>
      <c r="WH3" s="8"/>
      <c r="WI3" s="72">
        <f>WG3+1</f>
        <v>45780</v>
      </c>
      <c r="WJ3" s="8">
        <f>WG3+1</f>
        <v>45780</v>
      </c>
      <c r="WK3" s="8"/>
      <c r="WL3" s="72">
        <f>WJ3+1</f>
        <v>45781</v>
      </c>
      <c r="WM3" s="9">
        <f>WJ3+1</f>
        <v>45781</v>
      </c>
      <c r="WN3" s="9"/>
      <c r="WO3" s="72">
        <f>WM3+1</f>
        <v>45782</v>
      </c>
      <c r="WP3" s="8">
        <f>WM3+1</f>
        <v>45782</v>
      </c>
      <c r="WQ3" s="8"/>
      <c r="WR3" s="72">
        <f>WP3+1</f>
        <v>45783</v>
      </c>
      <c r="WS3" s="8">
        <f>WP3+1</f>
        <v>45783</v>
      </c>
      <c r="WT3" s="8"/>
      <c r="WU3" s="72">
        <f>WS3+1</f>
        <v>45784</v>
      </c>
      <c r="WV3" s="8">
        <f>WS3+1</f>
        <v>45784</v>
      </c>
      <c r="WW3" s="8"/>
      <c r="WX3" s="72">
        <f>WV3+1</f>
        <v>45785</v>
      </c>
      <c r="WY3" s="8">
        <f>WV3+1</f>
        <v>45785</v>
      </c>
      <c r="WZ3" s="8"/>
      <c r="XA3" s="72">
        <f>WY3+1</f>
        <v>45786</v>
      </c>
      <c r="XB3" s="8">
        <f>WY3+1</f>
        <v>45786</v>
      </c>
      <c r="XC3" s="8"/>
      <c r="XD3" s="72">
        <f>XB3+1</f>
        <v>45787</v>
      </c>
      <c r="XE3" s="8">
        <f>XB3+1</f>
        <v>45787</v>
      </c>
      <c r="XF3" s="9">
        <f>XE3+1</f>
        <v>45788</v>
      </c>
      <c r="XG3" s="72">
        <f>XF3+1</f>
        <v>45789</v>
      </c>
      <c r="XH3" s="8">
        <f>XF3+1</f>
        <v>45789</v>
      </c>
      <c r="XI3" s="8"/>
      <c r="XJ3" s="72">
        <f>XH3+1</f>
        <v>45790</v>
      </c>
      <c r="XK3" s="8">
        <f>XH3+1</f>
        <v>45790</v>
      </c>
      <c r="XL3" s="8"/>
      <c r="XM3" s="72">
        <f>XK3+1</f>
        <v>45791</v>
      </c>
      <c r="XN3" s="8">
        <f>XK3+1</f>
        <v>45791</v>
      </c>
      <c r="XO3" s="8"/>
      <c r="XP3" s="72">
        <f>XN3+1</f>
        <v>45792</v>
      </c>
      <c r="XQ3" s="8">
        <f>XN3+1</f>
        <v>45792</v>
      </c>
      <c r="XR3" s="8"/>
      <c r="XS3" s="72">
        <f>XQ3+1</f>
        <v>45793</v>
      </c>
      <c r="XT3" s="8">
        <f>XQ3+1</f>
        <v>45793</v>
      </c>
      <c r="XU3" s="8"/>
      <c r="XV3" s="72">
        <f>XT3+1</f>
        <v>45794</v>
      </c>
      <c r="XW3" s="8">
        <f>XT3+1</f>
        <v>45794</v>
      </c>
      <c r="XX3" s="8"/>
      <c r="XY3" s="72">
        <f>XW3+1</f>
        <v>45795</v>
      </c>
      <c r="XZ3" s="9">
        <f>XW3+1</f>
        <v>45795</v>
      </c>
      <c r="YA3" s="9"/>
      <c r="YB3" s="72">
        <f>XZ3+1</f>
        <v>45796</v>
      </c>
      <c r="YC3" s="8">
        <f>XZ3+1</f>
        <v>45796</v>
      </c>
      <c r="YD3" s="8"/>
      <c r="YE3" s="72">
        <f>YC3+1</f>
        <v>45797</v>
      </c>
      <c r="YF3" s="8">
        <f>YC3+1</f>
        <v>45797</v>
      </c>
      <c r="YG3" s="8"/>
      <c r="YH3" s="72">
        <f>YF3+1</f>
        <v>45798</v>
      </c>
      <c r="YI3" s="8">
        <f>YF3+1</f>
        <v>45798</v>
      </c>
      <c r="YJ3" s="8"/>
      <c r="YK3" s="72">
        <f>YI3+1</f>
        <v>45799</v>
      </c>
      <c r="YL3" s="8">
        <f>YI3+1</f>
        <v>45799</v>
      </c>
      <c r="YM3" s="8"/>
      <c r="YN3" s="72">
        <f>YL3+1</f>
        <v>45800</v>
      </c>
      <c r="YO3" s="8">
        <f>YL3+1</f>
        <v>45800</v>
      </c>
      <c r="YP3" s="8"/>
      <c r="YQ3" s="72">
        <f>YO3+1</f>
        <v>45801</v>
      </c>
      <c r="YR3" s="8">
        <f>YO3+1</f>
        <v>45801</v>
      </c>
      <c r="YS3" s="9">
        <f>YR3+1</f>
        <v>45802</v>
      </c>
      <c r="YT3" s="72">
        <f>YS3+1</f>
        <v>45803</v>
      </c>
      <c r="YU3" s="8">
        <f>YS3+1</f>
        <v>45803</v>
      </c>
      <c r="YV3" s="8"/>
      <c r="YW3" s="72">
        <f>YU3+1</f>
        <v>45804</v>
      </c>
      <c r="YX3" s="8">
        <f>YU3+1</f>
        <v>45804</v>
      </c>
      <c r="YY3" s="8"/>
      <c r="YZ3" s="72">
        <f>YX3+1</f>
        <v>45805</v>
      </c>
      <c r="ZA3" s="8">
        <f>YX3+1</f>
        <v>45805</v>
      </c>
      <c r="ZB3" s="8"/>
      <c r="ZC3" s="72">
        <f>ZA3+1</f>
        <v>45806</v>
      </c>
      <c r="ZD3" s="8">
        <f>ZA3+1</f>
        <v>45806</v>
      </c>
      <c r="ZE3" s="8"/>
      <c r="ZF3" s="72">
        <f>ZD3+1</f>
        <v>45807</v>
      </c>
      <c r="ZG3" s="8">
        <f>ZD3+1</f>
        <v>45807</v>
      </c>
      <c r="ZH3" s="8"/>
      <c r="ZI3" s="72">
        <f>ZG3+1</f>
        <v>45808</v>
      </c>
      <c r="ZJ3" s="8">
        <f>ZG3+1</f>
        <v>45808</v>
      </c>
      <c r="ZK3" s="9">
        <f>ZJ3+1</f>
        <v>45809</v>
      </c>
      <c r="ZL3" s="72">
        <f>ZK3+1</f>
        <v>45810</v>
      </c>
      <c r="ZM3" s="8">
        <f>ZK3+1</f>
        <v>45810</v>
      </c>
      <c r="ZN3" s="8"/>
      <c r="ZO3" s="72">
        <f>ZM3+1</f>
        <v>45811</v>
      </c>
      <c r="ZP3" s="8">
        <f>ZM3+1</f>
        <v>45811</v>
      </c>
      <c r="ZQ3" s="8"/>
      <c r="ZR3" s="72">
        <f>ZP3+1</f>
        <v>45812</v>
      </c>
      <c r="ZS3" s="8">
        <f>ZP3+1</f>
        <v>45812</v>
      </c>
      <c r="ZT3" s="8"/>
      <c r="ZU3" s="72">
        <f>ZS3+1</f>
        <v>45813</v>
      </c>
      <c r="ZV3" s="8">
        <f>ZS3+1</f>
        <v>45813</v>
      </c>
      <c r="ZW3" s="8"/>
      <c r="ZX3" s="72">
        <f>ZV3+1</f>
        <v>45814</v>
      </c>
      <c r="ZY3" s="8">
        <f>ZV3+1</f>
        <v>45814</v>
      </c>
      <c r="ZZ3" s="8"/>
      <c r="AAA3" s="72">
        <f>ZY3+1</f>
        <v>45815</v>
      </c>
      <c r="AAB3" s="8">
        <f>ZY3+1</f>
        <v>45815</v>
      </c>
      <c r="AAC3" s="9">
        <f>AAB3+1</f>
        <v>45816</v>
      </c>
      <c r="AAD3" s="72">
        <f>AAC3+1</f>
        <v>45817</v>
      </c>
      <c r="AAE3" s="8">
        <f>AAC3+1</f>
        <v>45817</v>
      </c>
      <c r="AAF3" s="8"/>
      <c r="AAG3" s="72">
        <f>AAE3+1</f>
        <v>45818</v>
      </c>
      <c r="AAH3" s="8">
        <f>AAE3+1</f>
        <v>45818</v>
      </c>
      <c r="AAI3" s="8"/>
      <c r="AAJ3" s="72">
        <f>AAH3+1</f>
        <v>45819</v>
      </c>
      <c r="AAK3" s="8">
        <f>AAH3+1</f>
        <v>45819</v>
      </c>
      <c r="AAL3" s="8"/>
      <c r="AAM3" s="72">
        <f>AAK3+1</f>
        <v>45820</v>
      </c>
      <c r="AAN3" s="8">
        <f>AAK3+1</f>
        <v>45820</v>
      </c>
      <c r="AAO3" s="8"/>
      <c r="AAP3" s="72">
        <f>AAN3+1</f>
        <v>45821</v>
      </c>
      <c r="AAQ3" s="8">
        <f>AAN3+1</f>
        <v>45821</v>
      </c>
      <c r="AAR3" s="8"/>
      <c r="AAS3" s="72">
        <f>AAQ3+1</f>
        <v>45822</v>
      </c>
      <c r="AAT3" s="8">
        <f>AAQ3+1</f>
        <v>45822</v>
      </c>
      <c r="AAU3" s="9">
        <f>AAT3+1</f>
        <v>45823</v>
      </c>
      <c r="AAV3" s="72">
        <f>AAU3+1</f>
        <v>45824</v>
      </c>
      <c r="AAW3" s="8">
        <f>AAU3+1</f>
        <v>45824</v>
      </c>
      <c r="AAX3" s="8"/>
      <c r="AAY3" s="72">
        <f>AAW3+1</f>
        <v>45825</v>
      </c>
      <c r="AAZ3" s="8">
        <f>AAW3+1</f>
        <v>45825</v>
      </c>
      <c r="ABA3" s="8"/>
      <c r="ABB3" s="72">
        <f>AAZ3+1</f>
        <v>45826</v>
      </c>
      <c r="ABC3" s="8">
        <f>AAZ3+1</f>
        <v>45826</v>
      </c>
      <c r="ABD3" s="8"/>
      <c r="ABE3" s="72">
        <f>ABC3+1</f>
        <v>45827</v>
      </c>
      <c r="ABF3" s="8">
        <f>ABC3+1</f>
        <v>45827</v>
      </c>
      <c r="ABG3" s="8"/>
      <c r="ABH3" s="72">
        <f>ABF3+1</f>
        <v>45828</v>
      </c>
      <c r="ABI3" s="8">
        <f>ABF3+1</f>
        <v>45828</v>
      </c>
      <c r="ABJ3" s="8"/>
      <c r="ABK3" s="72">
        <f>ABI3+1</f>
        <v>45829</v>
      </c>
      <c r="ABL3" s="8">
        <f>ABI3+1</f>
        <v>45829</v>
      </c>
      <c r="ABM3" s="9">
        <f>ABL3+1</f>
        <v>45830</v>
      </c>
      <c r="ABN3" s="72">
        <f>ABM3+1</f>
        <v>45831</v>
      </c>
      <c r="ABO3" s="8">
        <f>ABM3+1</f>
        <v>45831</v>
      </c>
      <c r="ABP3" s="8"/>
      <c r="ABQ3" s="72">
        <f>ABO3+1</f>
        <v>45832</v>
      </c>
      <c r="ABR3" s="8">
        <f>ABO3+1</f>
        <v>45832</v>
      </c>
      <c r="ABS3" s="8"/>
      <c r="ABT3" s="72">
        <f>ABR3+1</f>
        <v>45833</v>
      </c>
      <c r="ABU3" s="8">
        <f>ABR3+1</f>
        <v>45833</v>
      </c>
      <c r="ABV3" s="9">
        <f t="shared" ref="ABV3:ACA3" si="14">ABU3+1</f>
        <v>45834</v>
      </c>
      <c r="ABW3" s="9">
        <f t="shared" si="14"/>
        <v>45835</v>
      </c>
      <c r="ABX3" s="9">
        <f t="shared" si="14"/>
        <v>45836</v>
      </c>
      <c r="ABY3" s="9">
        <f t="shared" si="14"/>
        <v>45837</v>
      </c>
      <c r="ABZ3" s="9">
        <f t="shared" si="14"/>
        <v>45838</v>
      </c>
      <c r="ACA3" s="72">
        <f t="shared" si="14"/>
        <v>45839</v>
      </c>
      <c r="ACB3" s="8">
        <f>ABZ3+1</f>
        <v>45839</v>
      </c>
      <c r="ACC3" s="8"/>
      <c r="ACD3" s="72">
        <f>ACB3+1</f>
        <v>45840</v>
      </c>
      <c r="ACE3" s="8">
        <f>ACB3+1</f>
        <v>45840</v>
      </c>
      <c r="ACF3" s="8"/>
      <c r="ACG3" s="72">
        <f>ACE3+1</f>
        <v>45841</v>
      </c>
      <c r="ACH3" s="8">
        <f>ACE3+1</f>
        <v>45841</v>
      </c>
      <c r="ACI3" s="8"/>
      <c r="ACJ3" s="72">
        <f>ACH3+1</f>
        <v>45842</v>
      </c>
      <c r="ACK3" s="8">
        <f>ACH3+1</f>
        <v>45842</v>
      </c>
      <c r="ACL3" s="8"/>
      <c r="ACM3" s="72">
        <f>ACK3+1</f>
        <v>45843</v>
      </c>
      <c r="ACN3" s="8">
        <f>ACK3+1</f>
        <v>45843</v>
      </c>
      <c r="ACO3" s="9">
        <f>ACN3+1</f>
        <v>45844</v>
      </c>
      <c r="ACP3" s="72">
        <f>ACO3+1</f>
        <v>45845</v>
      </c>
      <c r="ACQ3" s="8">
        <f>ACO3+1</f>
        <v>45845</v>
      </c>
      <c r="ACR3" s="8"/>
      <c r="ACS3" s="72">
        <f>ACQ3+1</f>
        <v>45846</v>
      </c>
      <c r="ACT3" s="8">
        <f>ACQ3+1</f>
        <v>45846</v>
      </c>
      <c r="ACU3" s="8"/>
      <c r="ACV3" s="72">
        <f>ACT3+1</f>
        <v>45847</v>
      </c>
      <c r="ACW3" s="8">
        <f>ACT3+1</f>
        <v>45847</v>
      </c>
      <c r="ACX3" s="8"/>
      <c r="ACY3" s="72">
        <f>ACW3+1</f>
        <v>45848</v>
      </c>
      <c r="ACZ3" s="8">
        <f>ACW3+1</f>
        <v>45848</v>
      </c>
      <c r="ADA3" s="8"/>
      <c r="ADB3" s="72">
        <f>ACZ3+1</f>
        <v>45849</v>
      </c>
      <c r="ADC3" s="8">
        <f>ACZ3+1</f>
        <v>45849</v>
      </c>
      <c r="ADD3" s="8"/>
      <c r="ADE3" s="72">
        <f>ADC3+1</f>
        <v>45850</v>
      </c>
      <c r="ADF3" s="8">
        <f>ADC3+1</f>
        <v>45850</v>
      </c>
      <c r="ADG3" s="9">
        <f>ADF3+1</f>
        <v>45851</v>
      </c>
      <c r="ADH3" s="72">
        <f>ADG3+1</f>
        <v>45852</v>
      </c>
      <c r="ADI3" s="8">
        <f>ADG3+1</f>
        <v>45852</v>
      </c>
      <c r="ADJ3" s="8"/>
      <c r="ADK3" s="72">
        <f>ADI3+1</f>
        <v>45853</v>
      </c>
      <c r="ADL3" s="8">
        <f>ADI3+1</f>
        <v>45853</v>
      </c>
      <c r="ADM3" s="8"/>
      <c r="ADN3" s="72">
        <f>ADL3+1</f>
        <v>45854</v>
      </c>
      <c r="ADO3" s="8">
        <f>ADL3+1</f>
        <v>45854</v>
      </c>
      <c r="ADP3" s="8"/>
      <c r="ADQ3" s="72">
        <f>ADO3+1</f>
        <v>45855</v>
      </c>
      <c r="ADR3" s="8">
        <f>ADO3+1</f>
        <v>45855</v>
      </c>
      <c r="ADS3" s="8"/>
      <c r="ADT3" s="72">
        <f>ADR3+1</f>
        <v>45856</v>
      </c>
      <c r="ADU3" s="8">
        <f>ADR3+1</f>
        <v>45856</v>
      </c>
      <c r="ADV3" s="8"/>
      <c r="ADW3" s="72">
        <f>ADU3+1</f>
        <v>45857</v>
      </c>
      <c r="ADX3" s="8">
        <f>ADU3+1</f>
        <v>45857</v>
      </c>
      <c r="ADY3" s="9">
        <f>ADX3+1</f>
        <v>45858</v>
      </c>
      <c r="ADZ3" s="72">
        <f>ADY3+1</f>
        <v>45859</v>
      </c>
      <c r="AEA3" s="8">
        <f>ADY3+1</f>
        <v>45859</v>
      </c>
      <c r="AEB3" s="8"/>
      <c r="AEC3" s="72">
        <f>AEA3+1</f>
        <v>45860</v>
      </c>
      <c r="AED3" s="8">
        <f>AEA3+1</f>
        <v>45860</v>
      </c>
      <c r="AEE3" s="8"/>
      <c r="AEF3" s="72">
        <f>AED3+1</f>
        <v>45861</v>
      </c>
      <c r="AEG3" s="8">
        <f>AED3+1</f>
        <v>45861</v>
      </c>
      <c r="AEH3" s="8"/>
      <c r="AEI3" s="72">
        <f>AEG3+1</f>
        <v>45862</v>
      </c>
      <c r="AEJ3" s="8">
        <f>AEG3+1</f>
        <v>45862</v>
      </c>
      <c r="AEK3" s="8"/>
      <c r="AEL3" s="72">
        <f>AEJ3+1</f>
        <v>45863</v>
      </c>
      <c r="AEM3" s="8">
        <f>AEJ3+1</f>
        <v>45863</v>
      </c>
      <c r="AEN3" s="8"/>
      <c r="AEO3" s="72">
        <f>AEM3+1</f>
        <v>45864</v>
      </c>
      <c r="AEP3" s="8">
        <f>AEM3+1</f>
        <v>45864</v>
      </c>
      <c r="AEQ3" s="9">
        <f>AEP3+1</f>
        <v>45865</v>
      </c>
      <c r="AER3" s="72">
        <f>AEQ3+1</f>
        <v>45866</v>
      </c>
      <c r="AES3" s="8">
        <f>AEQ3+1</f>
        <v>45866</v>
      </c>
      <c r="AET3" s="8"/>
      <c r="AEU3" s="72">
        <f>AES3+1</f>
        <v>45867</v>
      </c>
      <c r="AEV3" s="8">
        <f>AES3+1</f>
        <v>45867</v>
      </c>
      <c r="AEW3" s="8"/>
      <c r="AEX3" s="72">
        <f>AEV3+1</f>
        <v>45868</v>
      </c>
      <c r="AEY3" s="8">
        <f>AEV3+1</f>
        <v>45868</v>
      </c>
      <c r="AEZ3" s="8"/>
      <c r="AFA3" s="72">
        <f>AEY3+1</f>
        <v>45869</v>
      </c>
      <c r="AFB3" s="8">
        <f>AEY3+1</f>
        <v>45869</v>
      </c>
      <c r="AFC3" s="8"/>
      <c r="AFD3" s="72">
        <f>AFB3+1</f>
        <v>45870</v>
      </c>
      <c r="AFE3" s="8">
        <f>AFB3+1</f>
        <v>45870</v>
      </c>
      <c r="AFF3" s="8"/>
      <c r="AFG3" s="72">
        <f>AFE3+1</f>
        <v>45871</v>
      </c>
      <c r="AFH3" s="8">
        <f>AFE3+1</f>
        <v>45871</v>
      </c>
      <c r="AFI3" s="9">
        <f>AFH3+1</f>
        <v>45872</v>
      </c>
      <c r="AFJ3" s="72">
        <f>AFI3+1</f>
        <v>45873</v>
      </c>
      <c r="AFK3" s="8">
        <f>AFI3+1</f>
        <v>45873</v>
      </c>
      <c r="AFL3" s="8"/>
      <c r="AFM3" s="72">
        <f>AFK3+1</f>
        <v>45874</v>
      </c>
      <c r="AFN3" s="8">
        <f>AFK3+1</f>
        <v>45874</v>
      </c>
      <c r="AFO3" s="8"/>
      <c r="AFP3" s="72">
        <f>AFN3+1</f>
        <v>45875</v>
      </c>
      <c r="AFQ3" s="8">
        <f>AFN3+1</f>
        <v>45875</v>
      </c>
      <c r="AFR3" s="8"/>
      <c r="AFS3" s="72">
        <f>AFQ3+1</f>
        <v>45876</v>
      </c>
      <c r="AFT3" s="8">
        <f>AFQ3+1</f>
        <v>45876</v>
      </c>
      <c r="AFU3" s="8"/>
      <c r="AFV3" s="72">
        <f>AFT3+1</f>
        <v>45877</v>
      </c>
      <c r="AFW3" s="8">
        <f>AFT3+1</f>
        <v>45877</v>
      </c>
      <c r="AFX3" s="9">
        <f t="shared" ref="AFX3:AIA3" si="15">AFW3+1</f>
        <v>45878</v>
      </c>
      <c r="AFY3" s="9">
        <f t="shared" si="15"/>
        <v>45879</v>
      </c>
      <c r="AFZ3" s="72">
        <f>AFY3+1</f>
        <v>45880</v>
      </c>
      <c r="AGA3" s="8">
        <f>AFY3+1</f>
        <v>45880</v>
      </c>
      <c r="AGB3" s="8"/>
      <c r="AGC3" s="72">
        <f>AGA3+1</f>
        <v>45881</v>
      </c>
      <c r="AGD3" s="8">
        <f>AGA3+1</f>
        <v>45881</v>
      </c>
      <c r="AGE3" s="8"/>
      <c r="AGF3" s="72">
        <f>AGD3+1</f>
        <v>45882</v>
      </c>
      <c r="AGG3" s="8">
        <f>AGD3+1</f>
        <v>45882</v>
      </c>
      <c r="AGH3" s="8"/>
      <c r="AGI3" s="72">
        <f>AGG3+1</f>
        <v>45883</v>
      </c>
      <c r="AGJ3" s="8">
        <f>AGG3+1</f>
        <v>45883</v>
      </c>
      <c r="AGK3" s="9">
        <f t="shared" si="15"/>
        <v>45884</v>
      </c>
      <c r="AGL3" s="72">
        <f>AGK3+1</f>
        <v>45885</v>
      </c>
      <c r="AGM3" s="8">
        <f>AGK3+1</f>
        <v>45885</v>
      </c>
      <c r="AGN3" s="8"/>
      <c r="AGO3" s="72">
        <f>AGM3+1</f>
        <v>45886</v>
      </c>
      <c r="AGP3" s="9">
        <f>AGM3+1</f>
        <v>45886</v>
      </c>
      <c r="AGQ3" s="9"/>
      <c r="AGR3" s="72">
        <f>AGP3+1</f>
        <v>45887</v>
      </c>
      <c r="AGS3" s="8">
        <f>AGP3+1</f>
        <v>45887</v>
      </c>
      <c r="AGT3" s="8"/>
      <c r="AGU3" s="72">
        <f>AGS3+1</f>
        <v>45888</v>
      </c>
      <c r="AGV3" s="8">
        <f>AGS3+1</f>
        <v>45888</v>
      </c>
      <c r="AGW3" s="8"/>
      <c r="AGX3" s="72">
        <f>AGV3+1</f>
        <v>45889</v>
      </c>
      <c r="AGY3" s="8">
        <f>AGV3+1</f>
        <v>45889</v>
      </c>
      <c r="AGZ3" s="8"/>
      <c r="AHA3" s="72">
        <f>AGY3+1</f>
        <v>45890</v>
      </c>
      <c r="AHB3" s="8">
        <f>AGY3+1</f>
        <v>45890</v>
      </c>
      <c r="AHC3" s="8"/>
      <c r="AHD3" s="72">
        <f>AHB3+1</f>
        <v>45891</v>
      </c>
      <c r="AHE3" s="8">
        <f>AHB3+1</f>
        <v>45891</v>
      </c>
      <c r="AHF3" s="8"/>
      <c r="AHG3" s="72">
        <f>AHE3+1</f>
        <v>45892</v>
      </c>
      <c r="AHH3" s="8">
        <f>AHE3+1</f>
        <v>45892</v>
      </c>
      <c r="AHI3" s="9">
        <f t="shared" si="15"/>
        <v>45893</v>
      </c>
      <c r="AHJ3" s="72">
        <f>AHI3+1</f>
        <v>45894</v>
      </c>
      <c r="AHK3" s="8">
        <f>AHI3+1</f>
        <v>45894</v>
      </c>
      <c r="AHL3" s="8"/>
      <c r="AHM3" s="72">
        <f>AHK3+1</f>
        <v>45895</v>
      </c>
      <c r="AHN3" s="8">
        <f>AHK3+1</f>
        <v>45895</v>
      </c>
      <c r="AHO3" s="8"/>
      <c r="AHP3" s="72">
        <f>AHN3+1</f>
        <v>45896</v>
      </c>
      <c r="AHQ3" s="8">
        <f>AHN3+1</f>
        <v>45896</v>
      </c>
      <c r="AHR3" s="8"/>
      <c r="AHS3" s="72">
        <f>AHQ3+1</f>
        <v>45897</v>
      </c>
      <c r="AHT3" s="8">
        <f>AHQ3+1</f>
        <v>45897</v>
      </c>
      <c r="AHU3" s="8"/>
      <c r="AHV3" s="72">
        <f>AHT3+1</f>
        <v>45898</v>
      </c>
      <c r="AHW3" s="8">
        <f>AHT3+1</f>
        <v>45898</v>
      </c>
      <c r="AHX3" s="8"/>
      <c r="AHY3" s="72">
        <f>AHW3+1</f>
        <v>45899</v>
      </c>
      <c r="AHZ3" s="8">
        <f>AHW3+1</f>
        <v>45899</v>
      </c>
      <c r="AIA3" s="9">
        <f t="shared" si="15"/>
        <v>45900</v>
      </c>
      <c r="AIB3" s="72">
        <f>AIA3+1</f>
        <v>45901</v>
      </c>
      <c r="AIC3" s="8">
        <f>AIA3+1</f>
        <v>45901</v>
      </c>
      <c r="AID3" s="8"/>
      <c r="AIE3" s="72">
        <f>AIC3+1</f>
        <v>45902</v>
      </c>
      <c r="AIF3" s="8">
        <f>AIC3+1</f>
        <v>45902</v>
      </c>
      <c r="AIG3" s="8"/>
      <c r="AIH3" s="72">
        <f>AIF3+1</f>
        <v>45903</v>
      </c>
      <c r="AII3" s="8">
        <f>AIF3+1</f>
        <v>45903</v>
      </c>
      <c r="AIJ3" s="8"/>
      <c r="AIK3" s="72">
        <f>AII3+1</f>
        <v>45904</v>
      </c>
      <c r="AIL3" s="8">
        <f>AII3+1</f>
        <v>45904</v>
      </c>
      <c r="AIM3" s="8"/>
      <c r="AIN3" s="72">
        <f>AIL3+1</f>
        <v>45905</v>
      </c>
      <c r="AIO3" s="8">
        <f>AIL3+1</f>
        <v>45905</v>
      </c>
      <c r="AIP3" s="8"/>
      <c r="AIQ3" s="72">
        <f>AIO3+1</f>
        <v>45906</v>
      </c>
      <c r="AIR3" s="8">
        <f>AIO3+1</f>
        <v>45906</v>
      </c>
      <c r="AIS3" s="9">
        <f t="shared" ref="AIS3:ALA3" si="16">AIR3+1</f>
        <v>45907</v>
      </c>
      <c r="AIT3" s="72">
        <f>AIS3+1</f>
        <v>45908</v>
      </c>
      <c r="AIU3" s="8">
        <f>AIS3+1</f>
        <v>45908</v>
      </c>
      <c r="AIV3" s="8"/>
      <c r="AIW3" s="72">
        <f>AIU3+1</f>
        <v>45909</v>
      </c>
      <c r="AIX3" s="8">
        <f>AIU3+1</f>
        <v>45909</v>
      </c>
      <c r="AIY3" s="8"/>
      <c r="AIZ3" s="72">
        <f>AIX3+1</f>
        <v>45910</v>
      </c>
      <c r="AJA3" s="8">
        <f>AIX3+1</f>
        <v>45910</v>
      </c>
      <c r="AJB3" s="8"/>
      <c r="AJC3" s="72">
        <f>AJA3+1</f>
        <v>45911</v>
      </c>
      <c r="AJD3" s="8">
        <f>AJA3+1</f>
        <v>45911</v>
      </c>
      <c r="AJE3" s="8"/>
      <c r="AJF3" s="72">
        <f>AJD3+1</f>
        <v>45912</v>
      </c>
      <c r="AJG3" s="8">
        <f>AJD3+1</f>
        <v>45912</v>
      </c>
      <c r="AJH3" s="8"/>
      <c r="AJI3" s="72">
        <f>AJG3+1</f>
        <v>45913</v>
      </c>
      <c r="AJJ3" s="8">
        <f>AJG3+1</f>
        <v>45913</v>
      </c>
      <c r="AJK3" s="9">
        <f t="shared" si="16"/>
        <v>45914</v>
      </c>
      <c r="AJL3" s="72">
        <f>AJK3+1</f>
        <v>45915</v>
      </c>
      <c r="AJM3" s="8">
        <f>AJK3+1</f>
        <v>45915</v>
      </c>
      <c r="AJN3" s="8"/>
      <c r="AJO3" s="72">
        <f>AJM3+1</f>
        <v>45916</v>
      </c>
      <c r="AJP3" s="8">
        <f>AJM3+1</f>
        <v>45916</v>
      </c>
      <c r="AJQ3" s="9">
        <f>AJP3+1</f>
        <v>45917</v>
      </c>
      <c r="AJR3" s="72">
        <f>AJQ3+1</f>
        <v>45918</v>
      </c>
      <c r="AJS3" s="8">
        <f>AJQ3+1</f>
        <v>45918</v>
      </c>
      <c r="AJT3" s="8"/>
      <c r="AJU3" s="72">
        <f>AJS3+1</f>
        <v>45919</v>
      </c>
      <c r="AJV3" s="8">
        <f>AJS3+1</f>
        <v>45919</v>
      </c>
      <c r="AJW3" s="8"/>
      <c r="AJX3" s="72">
        <f>AJV3+1</f>
        <v>45920</v>
      </c>
      <c r="AJY3" s="8">
        <f>AJV3+1</f>
        <v>45920</v>
      </c>
      <c r="AJZ3" s="9">
        <f t="shared" si="16"/>
        <v>45921</v>
      </c>
      <c r="AKA3" s="72">
        <f>AJZ3+1</f>
        <v>45922</v>
      </c>
      <c r="AKB3" s="8">
        <f>AJZ3+1</f>
        <v>45922</v>
      </c>
      <c r="AKC3" s="8"/>
      <c r="AKD3" s="72">
        <f>AKB3+1</f>
        <v>45923</v>
      </c>
      <c r="AKE3" s="8">
        <f>AKB3+1</f>
        <v>45923</v>
      </c>
      <c r="AKF3" s="8"/>
      <c r="AKG3" s="72">
        <f>AKE3+1</f>
        <v>45924</v>
      </c>
      <c r="AKH3" s="8">
        <f>AKE3+1</f>
        <v>45924</v>
      </c>
      <c r="AKI3" s="8"/>
      <c r="AKJ3" s="72">
        <f>AKH3+1</f>
        <v>45925</v>
      </c>
      <c r="AKK3" s="8">
        <f>AKH3+1</f>
        <v>45925</v>
      </c>
      <c r="AKL3" s="8"/>
      <c r="AKM3" s="72">
        <f>AKK3+1</f>
        <v>45926</v>
      </c>
      <c r="AKN3" s="8">
        <f>AKK3+1</f>
        <v>45926</v>
      </c>
      <c r="AKO3" s="8"/>
      <c r="AKP3" s="72">
        <f>AKN3+1</f>
        <v>45927</v>
      </c>
      <c r="AKQ3" s="8">
        <f>AKN3+1</f>
        <v>45927</v>
      </c>
      <c r="AKR3" s="9">
        <f t="shared" si="16"/>
        <v>45928</v>
      </c>
      <c r="AKS3" s="72">
        <f>AKR3+1</f>
        <v>45929</v>
      </c>
      <c r="AKT3" s="8">
        <f>AKR3+1</f>
        <v>45929</v>
      </c>
      <c r="AKU3" s="8"/>
      <c r="AKV3" s="72">
        <f>AKT3+1</f>
        <v>45930</v>
      </c>
      <c r="AKW3" s="8">
        <f>AKT3+1</f>
        <v>45930</v>
      </c>
      <c r="AKX3" s="8"/>
      <c r="AKY3" s="72">
        <f>AKW3+1</f>
        <v>45931</v>
      </c>
      <c r="AKZ3" s="8">
        <f>AKW3+1</f>
        <v>45931</v>
      </c>
      <c r="ALA3" s="9">
        <f t="shared" si="16"/>
        <v>45932</v>
      </c>
      <c r="ALB3" s="72">
        <f>ALA3+1</f>
        <v>45933</v>
      </c>
      <c r="ALC3" s="8">
        <f>ALA3+1</f>
        <v>45933</v>
      </c>
      <c r="ALD3" s="8"/>
      <c r="ALE3" s="72">
        <f>ALC3+1</f>
        <v>45934</v>
      </c>
      <c r="ALF3" s="8">
        <f>ALC3+1</f>
        <v>45934</v>
      </c>
      <c r="ALG3" s="8"/>
      <c r="ALH3" s="72">
        <f>ALF3+1</f>
        <v>45935</v>
      </c>
      <c r="ALI3" s="9">
        <f>ALF3+1</f>
        <v>45935</v>
      </c>
      <c r="ALJ3" s="9"/>
      <c r="ALK3" s="72">
        <f>ALI3+1</f>
        <v>45936</v>
      </c>
      <c r="ALL3" s="8">
        <f t="shared" ref="ALL3" si="17">ALI3+1</f>
        <v>45936</v>
      </c>
      <c r="ALM3" s="8"/>
      <c r="ALN3" s="72">
        <f>ALL3+1</f>
        <v>45937</v>
      </c>
      <c r="ALO3" s="8">
        <f t="shared" ref="ALO3" si="18">ALL3+1</f>
        <v>45937</v>
      </c>
      <c r="ALP3" s="8"/>
      <c r="ALQ3" s="72">
        <f>ALO3+1</f>
        <v>45938</v>
      </c>
      <c r="ALR3" s="8">
        <f t="shared" ref="ALR3" si="19">ALO3+1</f>
        <v>45938</v>
      </c>
      <c r="ALS3" s="8"/>
      <c r="ALT3" s="72">
        <f>ALR3+1</f>
        <v>45939</v>
      </c>
      <c r="ALU3" s="8">
        <f t="shared" ref="ALU3" si="20">ALR3+1</f>
        <v>45939</v>
      </c>
      <c r="ALV3" s="8"/>
      <c r="ALW3" s="72">
        <f>ALU3+1</f>
        <v>45940</v>
      </c>
      <c r="ALX3" s="8">
        <f t="shared" ref="ALX3" si="21">ALU3+1</f>
        <v>45940</v>
      </c>
      <c r="ALY3" s="8"/>
      <c r="ALZ3" s="72">
        <f>ALX3+1</f>
        <v>45941</v>
      </c>
      <c r="AMA3" s="8">
        <f t="shared" ref="AMA3" si="22">ALX3+1</f>
        <v>45941</v>
      </c>
      <c r="AMB3" s="9">
        <f t="shared" ref="AMB3" si="23">AMA3+1</f>
        <v>45942</v>
      </c>
      <c r="AMC3" s="72">
        <f>AMB3+1</f>
        <v>45943</v>
      </c>
      <c r="AMD3" s="8">
        <f t="shared" ref="AMD3" si="24">AMB3+1</f>
        <v>45943</v>
      </c>
      <c r="AME3" s="8"/>
      <c r="AMF3" s="72">
        <f>AMD3+1</f>
        <v>45944</v>
      </c>
      <c r="AMG3" s="8">
        <f t="shared" ref="AMG3" si="25">AMD3+1</f>
        <v>45944</v>
      </c>
      <c r="AMH3" s="8"/>
      <c r="AMI3" s="72">
        <f>AMG3+1</f>
        <v>45945</v>
      </c>
      <c r="AMJ3" s="8">
        <f t="shared" ref="AMJ3" si="26">AMG3+1</f>
        <v>45945</v>
      </c>
      <c r="AMK3" s="8"/>
      <c r="AML3" s="72">
        <f>AMJ3+1</f>
        <v>45946</v>
      </c>
      <c r="AMM3" s="8">
        <f t="shared" ref="AMM3" si="27">AMJ3+1</f>
        <v>45946</v>
      </c>
      <c r="AMN3" s="8"/>
      <c r="AMO3" s="72">
        <f>AMM3+1</f>
        <v>45947</v>
      </c>
      <c r="AMP3" s="8">
        <f t="shared" ref="AMP3" si="28">AMM3+1</f>
        <v>45947</v>
      </c>
      <c r="AMQ3" s="8"/>
      <c r="AMR3" s="72">
        <f>AMP3+1</f>
        <v>45948</v>
      </c>
      <c r="AMS3" s="8">
        <f>AMP3+1</f>
        <v>45948</v>
      </c>
      <c r="AMT3" s="8"/>
      <c r="AMU3" s="72">
        <f>AMS3+1</f>
        <v>45949</v>
      </c>
      <c r="AMV3" s="8">
        <f t="shared" ref="AMV3" si="29">AMS3+1</f>
        <v>45949</v>
      </c>
      <c r="AMW3" s="9">
        <f t="shared" ref="AMW3" si="30">AMV3+1</f>
        <v>45950</v>
      </c>
      <c r="AMX3" s="9">
        <f t="shared" ref="AMX3" si="31">AMW3+1</f>
        <v>45951</v>
      </c>
      <c r="AMY3" s="9">
        <f t="shared" ref="AMY3" si="32">AMX3+1</f>
        <v>45952</v>
      </c>
      <c r="AMZ3" s="9">
        <f t="shared" ref="AMZ3" si="33">AMY3+1</f>
        <v>45953</v>
      </c>
      <c r="ANA3" s="72">
        <f>AMZ3+1</f>
        <v>45954</v>
      </c>
      <c r="ANB3" s="8">
        <f t="shared" ref="ANB3" si="34">AMZ3+1</f>
        <v>45954</v>
      </c>
      <c r="ANC3" s="8"/>
      <c r="AND3" s="72">
        <f>ANB3+1</f>
        <v>45955</v>
      </c>
      <c r="ANE3" s="8">
        <f>ANB3+1</f>
        <v>45955</v>
      </c>
      <c r="ANF3" s="9">
        <f t="shared" ref="ANF3" si="35">ANE3+1</f>
        <v>45956</v>
      </c>
      <c r="ANG3" s="72">
        <f>ANF3+1</f>
        <v>45957</v>
      </c>
      <c r="ANH3" s="8">
        <f t="shared" ref="ANH3" si="36">ANF3+1</f>
        <v>45957</v>
      </c>
      <c r="ANI3" s="8"/>
      <c r="ANJ3" s="72">
        <f>ANH3+1</f>
        <v>45958</v>
      </c>
      <c r="ANK3" s="8">
        <f>ANH3+1</f>
        <v>45958</v>
      </c>
      <c r="ANL3" s="8"/>
      <c r="ANM3" s="72">
        <f>ANK3+1</f>
        <v>45959</v>
      </c>
      <c r="ANN3" s="8">
        <f t="shared" ref="ANN3" si="37">ANK3+1</f>
        <v>45959</v>
      </c>
      <c r="ANO3" s="8"/>
      <c r="ANP3" s="72">
        <f>ANN3+1</f>
        <v>45960</v>
      </c>
      <c r="ANQ3" s="8">
        <f t="shared" ref="ANQ3" si="38">ANN3+1</f>
        <v>45960</v>
      </c>
      <c r="ANR3" s="8"/>
      <c r="ANS3" s="72">
        <f>ANQ3+1</f>
        <v>45961</v>
      </c>
      <c r="ANT3" s="8">
        <f t="shared" ref="ANT3" si="39">ANQ3+1</f>
        <v>45961</v>
      </c>
      <c r="ANU3" s="8"/>
      <c r="ANV3" s="72">
        <f>ANT3+1</f>
        <v>45962</v>
      </c>
      <c r="ANW3" s="8">
        <f t="shared" ref="ANW3" si="40">ANT3+1</f>
        <v>45962</v>
      </c>
      <c r="ANX3" s="9">
        <f t="shared" ref="ANX3" si="41">ANW3+1</f>
        <v>45963</v>
      </c>
      <c r="ANY3" s="72">
        <f>ANX3+1</f>
        <v>45964</v>
      </c>
      <c r="ANZ3" s="8">
        <f t="shared" ref="ANZ3" si="42">ANX3+1</f>
        <v>45964</v>
      </c>
      <c r="AOA3" s="8"/>
      <c r="AOB3" s="72">
        <f>ANZ3+1</f>
        <v>45965</v>
      </c>
      <c r="AOC3" s="8">
        <f t="shared" ref="AOC3" si="43">ANZ3+1</f>
        <v>45965</v>
      </c>
      <c r="AOD3" s="8"/>
      <c r="AOE3" s="72">
        <f>AOC3+1</f>
        <v>45966</v>
      </c>
      <c r="AOF3" s="8">
        <f t="shared" ref="AOF3" si="44">AOC3+1</f>
        <v>45966</v>
      </c>
      <c r="AOG3" s="8"/>
      <c r="AOH3" s="72">
        <f>AOF3+1</f>
        <v>45967</v>
      </c>
      <c r="AOI3" s="8">
        <f t="shared" ref="AOI3" si="45">AOF3+1</f>
        <v>45967</v>
      </c>
      <c r="AOJ3" s="8"/>
      <c r="AOK3" s="72">
        <f>AOI3+1</f>
        <v>45968</v>
      </c>
      <c r="AOL3" s="8">
        <f t="shared" ref="AOL3" si="46">AOI3+1</f>
        <v>45968</v>
      </c>
      <c r="AOM3" s="8"/>
      <c r="AON3" s="72">
        <f>AOL3+1</f>
        <v>45969</v>
      </c>
      <c r="AOO3" s="8">
        <f t="shared" ref="AOO3" si="47">AOL3+1</f>
        <v>45969</v>
      </c>
      <c r="AOP3" s="9">
        <f t="shared" ref="AOP3" si="48">AOO3+1</f>
        <v>45970</v>
      </c>
      <c r="AOQ3" s="72">
        <f>AOP3+1</f>
        <v>45971</v>
      </c>
      <c r="AOR3" s="8">
        <f t="shared" ref="AOR3" si="49">AOP3+1</f>
        <v>45971</v>
      </c>
      <c r="AOS3" s="8"/>
      <c r="AOT3" s="72">
        <f>AOR3+1</f>
        <v>45972</v>
      </c>
      <c r="AOU3" s="8">
        <f t="shared" ref="AOU3" si="50">AOR3+1</f>
        <v>45972</v>
      </c>
      <c r="AOV3" s="8"/>
      <c r="AOW3" s="72">
        <f>AOU3+1</f>
        <v>45973</v>
      </c>
      <c r="AOX3" s="8">
        <f t="shared" ref="AOX3" si="51">AOU3+1</f>
        <v>45973</v>
      </c>
      <c r="AOY3" s="8"/>
      <c r="AOZ3" s="72">
        <f>AOX3+1</f>
        <v>45974</v>
      </c>
      <c r="APA3" s="8">
        <f t="shared" ref="APA3" si="52">AOX3+1</f>
        <v>45974</v>
      </c>
      <c r="APB3" s="8"/>
      <c r="APC3" s="72">
        <f>APA3+1</f>
        <v>45975</v>
      </c>
      <c r="APD3" s="8">
        <f t="shared" ref="APD3" si="53">APA3+1</f>
        <v>45975</v>
      </c>
      <c r="APE3" s="8"/>
      <c r="APF3" s="72">
        <f>APD3+1</f>
        <v>45976</v>
      </c>
      <c r="APG3" s="8">
        <f t="shared" ref="APG3" si="54">APD3+1</f>
        <v>45976</v>
      </c>
      <c r="APH3" s="9">
        <f t="shared" ref="APH3" si="55">APG3+1</f>
        <v>45977</v>
      </c>
      <c r="API3" s="72">
        <f>APH3+1</f>
        <v>45978</v>
      </c>
      <c r="APJ3" s="8">
        <f t="shared" ref="APJ3" si="56">APH3+1</f>
        <v>45978</v>
      </c>
      <c r="APK3" s="8"/>
      <c r="APL3" s="72">
        <f>APJ3+1</f>
        <v>45979</v>
      </c>
      <c r="APM3" s="8">
        <f t="shared" ref="APM3" si="57">APJ3+1</f>
        <v>45979</v>
      </c>
      <c r="APN3" s="8"/>
      <c r="APO3" s="72">
        <f>APM3+1</f>
        <v>45980</v>
      </c>
      <c r="APP3" s="8">
        <f t="shared" ref="APP3" si="58">APM3+1</f>
        <v>45980</v>
      </c>
      <c r="APQ3" s="8"/>
      <c r="APR3" s="72">
        <f>APP3+1</f>
        <v>45981</v>
      </c>
      <c r="APS3" s="8">
        <f t="shared" ref="APS3" si="59">APP3+1</f>
        <v>45981</v>
      </c>
      <c r="APT3" s="8"/>
      <c r="APU3" s="72">
        <f>APS3+1</f>
        <v>45982</v>
      </c>
      <c r="APV3" s="8">
        <f t="shared" ref="APV3" si="60">APS3+1</f>
        <v>45982</v>
      </c>
      <c r="APW3" s="8"/>
      <c r="APX3" s="72">
        <f>APV3+1</f>
        <v>45983</v>
      </c>
      <c r="APY3" s="8">
        <f t="shared" ref="APY3" si="61">APV3+1</f>
        <v>45983</v>
      </c>
      <c r="APZ3" s="9">
        <f t="shared" ref="APZ3" si="62">APY3+1</f>
        <v>45984</v>
      </c>
      <c r="AQA3" s="72">
        <f>APZ3+1</f>
        <v>45985</v>
      </c>
      <c r="AQB3" s="8">
        <f t="shared" ref="AQB3" si="63">APZ3+1</f>
        <v>45985</v>
      </c>
      <c r="AQC3" s="8"/>
      <c r="AQD3" s="72">
        <f>AQB3+1</f>
        <v>45986</v>
      </c>
      <c r="AQE3" s="8">
        <f t="shared" ref="AQE3" si="64">AQB3+1</f>
        <v>45986</v>
      </c>
      <c r="AQF3" s="8"/>
      <c r="AQG3" s="72">
        <f>AQE3+1</f>
        <v>45987</v>
      </c>
      <c r="AQH3" s="8">
        <f t="shared" ref="AQH3" si="65">AQE3+1</f>
        <v>45987</v>
      </c>
      <c r="AQI3" s="8"/>
      <c r="AQJ3" s="72">
        <f>AQH3+1</f>
        <v>45988</v>
      </c>
      <c r="AQK3" s="8">
        <f t="shared" ref="AQK3" si="66">AQH3+1</f>
        <v>45988</v>
      </c>
      <c r="AQL3" s="8"/>
      <c r="AQM3" s="72">
        <f>AQK3+1</f>
        <v>45989</v>
      </c>
      <c r="AQN3" s="8">
        <f t="shared" ref="AQN3" si="67">AQK3+1</f>
        <v>45989</v>
      </c>
      <c r="AQO3" s="8"/>
      <c r="AQP3" s="72">
        <f>AQN3+1</f>
        <v>45990</v>
      </c>
      <c r="AQQ3" s="8">
        <f t="shared" ref="AQQ3" si="68">AQN3+1</f>
        <v>45990</v>
      </c>
      <c r="AQR3" s="9">
        <f t="shared" ref="AQR3" si="69">AQQ3+1</f>
        <v>45991</v>
      </c>
      <c r="AQS3" s="72">
        <f>AQR3+1</f>
        <v>45992</v>
      </c>
      <c r="AQT3" s="8">
        <f t="shared" ref="AQT3" si="70">AQR3+1</f>
        <v>45992</v>
      </c>
      <c r="AQU3" s="8"/>
      <c r="AQV3" s="72">
        <f>AQT3+1</f>
        <v>45993</v>
      </c>
      <c r="AQW3" s="8">
        <f t="shared" ref="AQW3" si="71">AQT3+1</f>
        <v>45993</v>
      </c>
      <c r="AQX3" s="8"/>
      <c r="AQY3" s="72">
        <f>AQW3+1</f>
        <v>45994</v>
      </c>
      <c r="AQZ3" s="8">
        <f t="shared" ref="AQZ3" si="72">AQW3+1</f>
        <v>45994</v>
      </c>
      <c r="ARA3" s="8"/>
      <c r="ARB3" s="72">
        <f>AQZ3+1</f>
        <v>45995</v>
      </c>
      <c r="ARC3" s="8">
        <f t="shared" ref="ARC3" si="73">AQZ3+1</f>
        <v>45995</v>
      </c>
      <c r="ARD3" s="8"/>
      <c r="ARE3" s="72">
        <f>ARC3+1</f>
        <v>45996</v>
      </c>
      <c r="ARF3" s="8">
        <f t="shared" ref="ARF3" si="74">ARC3+1</f>
        <v>45996</v>
      </c>
      <c r="ARG3" s="8"/>
      <c r="ARH3" s="72">
        <f>ARF3+1</f>
        <v>45997</v>
      </c>
      <c r="ARI3" s="8">
        <f t="shared" ref="ARI3" si="75">ARF3+1</f>
        <v>45997</v>
      </c>
      <c r="ARJ3" s="9">
        <f t="shared" ref="ARJ3" si="76">ARI3+1</f>
        <v>45998</v>
      </c>
      <c r="ARK3" s="72">
        <f>ARJ3+1</f>
        <v>45999</v>
      </c>
      <c r="ARL3" s="8">
        <f t="shared" ref="ARL3" si="77">ARJ3+1</f>
        <v>45999</v>
      </c>
      <c r="ARM3" s="8"/>
      <c r="ARN3" s="72">
        <f>ARL3+1</f>
        <v>46000</v>
      </c>
      <c r="ARO3" s="8">
        <f t="shared" ref="ARO3" si="78">ARL3+1</f>
        <v>46000</v>
      </c>
      <c r="ARP3" s="8"/>
      <c r="ARQ3" s="72">
        <f>ARO3+1</f>
        <v>46001</v>
      </c>
      <c r="ARR3" s="8">
        <f t="shared" ref="ARR3" si="79">ARO3+1</f>
        <v>46001</v>
      </c>
      <c r="ARS3" s="8"/>
      <c r="ART3" s="72">
        <f>ARR3+1</f>
        <v>46002</v>
      </c>
      <c r="ARU3" s="8">
        <f t="shared" ref="ARU3" si="80">ARR3+1</f>
        <v>46002</v>
      </c>
      <c r="ARV3" s="8"/>
      <c r="ARW3" s="72">
        <f>ARU3+1</f>
        <v>46003</v>
      </c>
      <c r="ARX3" s="8">
        <f t="shared" ref="ARX3" si="81">ARU3+1</f>
        <v>46003</v>
      </c>
      <c r="ARY3" s="8"/>
      <c r="ARZ3" s="72">
        <f>ARX3+1</f>
        <v>46004</v>
      </c>
      <c r="ASA3" s="8">
        <f t="shared" ref="ASA3" si="82">ARX3+1</f>
        <v>46004</v>
      </c>
      <c r="ASB3" s="9">
        <f t="shared" ref="ASB3" si="83">ASA3+1</f>
        <v>46005</v>
      </c>
      <c r="ASC3" s="72">
        <f>ASB3+1</f>
        <v>46006</v>
      </c>
      <c r="ASD3" s="8">
        <f t="shared" ref="ASD3" si="84">ASB3+1</f>
        <v>46006</v>
      </c>
      <c r="ASE3" s="8"/>
      <c r="ASF3" s="72">
        <f>ASD3+1</f>
        <v>46007</v>
      </c>
      <c r="ASG3" s="8">
        <f t="shared" ref="ASG3" si="85">ASD3+1</f>
        <v>46007</v>
      </c>
      <c r="ASH3" s="8"/>
      <c r="ASI3" s="72">
        <f>ASG3+1</f>
        <v>46008</v>
      </c>
      <c r="ASJ3" s="8">
        <f t="shared" ref="ASJ3" si="86">ASG3+1</f>
        <v>46008</v>
      </c>
      <c r="ASK3" s="8"/>
      <c r="ASL3" s="72">
        <f>ASJ3+1</f>
        <v>46009</v>
      </c>
      <c r="ASM3" s="8">
        <f t="shared" ref="ASM3" si="87">ASJ3+1</f>
        <v>46009</v>
      </c>
      <c r="ASN3" s="8"/>
      <c r="ASO3" s="72">
        <f>ASM3+1</f>
        <v>46010</v>
      </c>
      <c r="ASP3" s="8">
        <f t="shared" ref="ASP3" si="88">ASM3+1</f>
        <v>46010</v>
      </c>
      <c r="ASQ3" s="8"/>
      <c r="ASR3" s="72">
        <f>ASP3+1</f>
        <v>46011</v>
      </c>
      <c r="ASS3" s="8">
        <f t="shared" ref="ASS3" si="89">ASP3+1</f>
        <v>46011</v>
      </c>
      <c r="AST3" s="9">
        <f t="shared" ref="AST3" si="90">ASS3+1</f>
        <v>46012</v>
      </c>
      <c r="ASU3" s="72">
        <f>AST3+1</f>
        <v>46013</v>
      </c>
      <c r="ASV3" s="8">
        <f t="shared" ref="ASV3" si="91">AST3+1</f>
        <v>46013</v>
      </c>
      <c r="ASW3" s="8"/>
      <c r="ASX3" s="72">
        <f>ASV3+1</f>
        <v>46014</v>
      </c>
      <c r="ASY3" s="8">
        <f t="shared" ref="ASY3" si="92">ASV3+1</f>
        <v>46014</v>
      </c>
      <c r="ASZ3" s="8"/>
      <c r="ATA3" s="72">
        <f>ASY3+1</f>
        <v>46015</v>
      </c>
      <c r="ATB3" s="8">
        <f t="shared" ref="ATB3" si="93">ASY3+1</f>
        <v>46015</v>
      </c>
      <c r="ATC3" s="8"/>
      <c r="ATD3" s="72">
        <f>ATB3+1</f>
        <v>46016</v>
      </c>
      <c r="ATE3" s="8">
        <f t="shared" ref="ATE3" si="94">ATB3+1</f>
        <v>46016</v>
      </c>
      <c r="ATF3" s="8">
        <f t="shared" ref="ATF3" si="95">ATE3+1</f>
        <v>46017</v>
      </c>
      <c r="ATG3" s="8">
        <f t="shared" ref="ATG3" si="96">ATF3+1</f>
        <v>46018</v>
      </c>
      <c r="ATH3" s="9">
        <f t="shared" ref="ATH3" si="97">ATG3+1</f>
        <v>46019</v>
      </c>
      <c r="ATI3" s="8">
        <f t="shared" ref="ATI3" si="98">ATH3+1</f>
        <v>46020</v>
      </c>
      <c r="ATJ3" s="8">
        <f t="shared" ref="ATJ3" si="99">ATI3+1</f>
        <v>46021</v>
      </c>
      <c r="ATK3" s="8">
        <f t="shared" ref="ATK3" si="100">ATJ3+1</f>
        <v>46022</v>
      </c>
      <c r="ATL3" s="8">
        <f t="shared" ref="ATL3" si="101">ATK3+1</f>
        <v>46023</v>
      </c>
      <c r="ATM3" s="8">
        <f t="shared" ref="ATM3" si="102">ATL3+1</f>
        <v>46024</v>
      </c>
      <c r="ATN3" s="8">
        <f t="shared" ref="ATN3" si="103">ATM3+1</f>
        <v>46025</v>
      </c>
      <c r="ATO3" s="9">
        <f t="shared" ref="ATO3" si="104">ATN3+1</f>
        <v>46026</v>
      </c>
      <c r="ATP3" s="8">
        <f t="shared" ref="ATP3" si="105">ATO3+1</f>
        <v>46027</v>
      </c>
      <c r="ATQ3" s="8">
        <f t="shared" ref="ATQ3" si="106">ATP3+1</f>
        <v>46028</v>
      </c>
      <c r="ATR3" s="8">
        <f t="shared" ref="ATR3" si="107">ATQ3+1</f>
        <v>46029</v>
      </c>
      <c r="ATS3" s="8">
        <f t="shared" ref="ATS3" si="108">ATR3+1</f>
        <v>46030</v>
      </c>
      <c r="ATT3" s="8">
        <f t="shared" ref="ATT3" si="109">ATS3+1</f>
        <v>46031</v>
      </c>
      <c r="ATU3" s="8">
        <f t="shared" ref="ATU3" si="110">ATT3+1</f>
        <v>46032</v>
      </c>
      <c r="ATV3" s="9">
        <f t="shared" ref="ATV3" si="111">ATU3+1</f>
        <v>46033</v>
      </c>
      <c r="ATW3" s="8">
        <f t="shared" ref="ATW3" si="112">ATV3+1</f>
        <v>46034</v>
      </c>
      <c r="ATX3" s="8">
        <f t="shared" ref="ATX3" si="113">ATW3+1</f>
        <v>46035</v>
      </c>
      <c r="ATY3" s="8">
        <f t="shared" ref="ATY3" si="114">ATX3+1</f>
        <v>46036</v>
      </c>
      <c r="ATZ3" s="8">
        <f t="shared" ref="ATZ3" si="115">ATY3+1</f>
        <v>46037</v>
      </c>
      <c r="AUA3" s="8">
        <f t="shared" ref="AUA3" si="116">ATZ3+1</f>
        <v>46038</v>
      </c>
      <c r="AUB3" s="8">
        <f t="shared" ref="AUB3" si="117">AUA3+1</f>
        <v>46039</v>
      </c>
      <c r="AUC3" s="9">
        <f t="shared" ref="AUC3" si="118">AUB3+1</f>
        <v>46040</v>
      </c>
      <c r="AUD3" s="8">
        <f t="shared" ref="AUD3" si="119">AUC3+1</f>
        <v>46041</v>
      </c>
      <c r="AUE3" s="8">
        <f t="shared" ref="AUE3" si="120">AUD3+1</f>
        <v>46042</v>
      </c>
      <c r="AUF3" s="8">
        <f t="shared" ref="AUF3" si="121">AUE3+1</f>
        <v>46043</v>
      </c>
      <c r="AUG3" s="8">
        <f t="shared" ref="AUG3" si="122">AUF3+1</f>
        <v>46044</v>
      </c>
      <c r="AUH3" s="8">
        <f t="shared" ref="AUH3" si="123">AUG3+1</f>
        <v>46045</v>
      </c>
      <c r="AUI3" s="8">
        <f t="shared" ref="AUI3" si="124">AUH3+1</f>
        <v>46046</v>
      </c>
      <c r="AUJ3" s="9">
        <f t="shared" ref="AUJ3" si="125">AUI3+1</f>
        <v>46047</v>
      </c>
      <c r="AUK3" s="8">
        <f t="shared" ref="AUK3" si="126">AUJ3+1</f>
        <v>46048</v>
      </c>
      <c r="AUL3" s="8">
        <f t="shared" ref="AUL3" si="127">AUK3+1</f>
        <v>46049</v>
      </c>
      <c r="AUM3" s="8">
        <f t="shared" ref="AUM3" si="128">AUL3+1</f>
        <v>46050</v>
      </c>
      <c r="AUN3" s="8">
        <f t="shared" ref="AUN3" si="129">AUM3+1</f>
        <v>46051</v>
      </c>
      <c r="AUO3" s="8">
        <f t="shared" ref="AUO3" si="130">AUN3+1</f>
        <v>46052</v>
      </c>
      <c r="AUP3" s="8">
        <f t="shared" ref="AUP3" si="131">AUO3+1</f>
        <v>46053</v>
      </c>
      <c r="AUQ3" s="9">
        <f t="shared" ref="AUQ3" si="132">AUP3+1</f>
        <v>46054</v>
      </c>
      <c r="AUR3" s="8">
        <f t="shared" ref="AUR3" si="133">AUQ3+1</f>
        <v>46055</v>
      </c>
      <c r="AUS3" s="8">
        <f t="shared" ref="AUS3" si="134">AUR3+1</f>
        <v>46056</v>
      </c>
      <c r="AUT3" s="8">
        <f t="shared" ref="AUT3" si="135">AUS3+1</f>
        <v>46057</v>
      </c>
      <c r="AUU3" s="8">
        <f t="shared" ref="AUU3" si="136">AUT3+1</f>
        <v>46058</v>
      </c>
      <c r="AUV3" s="8">
        <f t="shared" ref="AUV3" si="137">AUU3+1</f>
        <v>46059</v>
      </c>
      <c r="AUW3" s="8">
        <f t="shared" ref="AUW3" si="138">AUV3+1</f>
        <v>46060</v>
      </c>
      <c r="AUX3" s="9">
        <f t="shared" ref="AUX3" si="139">AUW3+1</f>
        <v>46061</v>
      </c>
      <c r="AUY3" s="8">
        <f t="shared" ref="AUY3" si="140">AUX3+1</f>
        <v>46062</v>
      </c>
      <c r="AUZ3" s="8">
        <f t="shared" ref="AUZ3" si="141">AUY3+1</f>
        <v>46063</v>
      </c>
      <c r="AVA3" s="8">
        <f t="shared" ref="AVA3" si="142">AUZ3+1</f>
        <v>46064</v>
      </c>
      <c r="AVB3" s="8">
        <f t="shared" ref="AVB3" si="143">AVA3+1</f>
        <v>46065</v>
      </c>
      <c r="AVC3" s="8">
        <f t="shared" ref="AVC3" si="144">AVB3+1</f>
        <v>46066</v>
      </c>
      <c r="AVD3" s="8">
        <f t="shared" ref="AVD3" si="145">AVC3+1</f>
        <v>46067</v>
      </c>
      <c r="AVE3" s="9">
        <f t="shared" ref="AVE3" si="146">AVD3+1</f>
        <v>46068</v>
      </c>
      <c r="AVF3" s="8">
        <f t="shared" ref="AVF3" si="147">AVE3+1</f>
        <v>46069</v>
      </c>
      <c r="AVG3" s="8">
        <f t="shared" ref="AVG3" si="148">AVF3+1</f>
        <v>46070</v>
      </c>
      <c r="AVH3" s="8">
        <f t="shared" ref="AVH3" si="149">AVG3+1</f>
        <v>46071</v>
      </c>
      <c r="AVI3" s="8">
        <f t="shared" ref="AVI3" si="150">AVH3+1</f>
        <v>46072</v>
      </c>
      <c r="AVJ3" s="8">
        <f t="shared" ref="AVJ3" si="151">AVI3+1</f>
        <v>46073</v>
      </c>
      <c r="AVK3" s="8">
        <f t="shared" ref="AVK3" si="152">AVJ3+1</f>
        <v>46074</v>
      </c>
      <c r="AVL3" s="9">
        <f t="shared" ref="AVL3" si="153">AVK3+1</f>
        <v>46075</v>
      </c>
      <c r="AVM3" s="8">
        <f t="shared" ref="AVM3" si="154">AVL3+1</f>
        <v>46076</v>
      </c>
      <c r="AVN3" s="8">
        <f t="shared" ref="AVN3" si="155">AVM3+1</f>
        <v>46077</v>
      </c>
      <c r="AVO3" s="8">
        <f t="shared" ref="AVO3" si="156">AVN3+1</f>
        <v>46078</v>
      </c>
      <c r="AVP3" s="8">
        <f t="shared" ref="AVP3" si="157">AVO3+1</f>
        <v>46079</v>
      </c>
      <c r="AVQ3" s="8">
        <f t="shared" ref="AVQ3" si="158">AVP3+1</f>
        <v>46080</v>
      </c>
      <c r="AVR3" s="8">
        <f t="shared" ref="AVR3" si="159">AVQ3+1</f>
        <v>46081</v>
      </c>
      <c r="AVS3" s="9">
        <f t="shared" ref="AVS3" si="160">AVR3+1</f>
        <v>46082</v>
      </c>
      <c r="AVT3" s="8">
        <f t="shared" ref="AVT3" si="161">AVS3+1</f>
        <v>46083</v>
      </c>
      <c r="AVU3" s="8">
        <f t="shared" ref="AVU3" si="162">AVT3+1</f>
        <v>46084</v>
      </c>
      <c r="AVV3" s="8">
        <f t="shared" ref="AVV3" si="163">AVU3+1</f>
        <v>46085</v>
      </c>
      <c r="AVW3" s="8">
        <f t="shared" ref="AVW3" si="164">AVV3+1</f>
        <v>46086</v>
      </c>
      <c r="AVX3" s="8">
        <f t="shared" ref="AVX3" si="165">AVW3+1</f>
        <v>46087</v>
      </c>
      <c r="AVY3" s="8">
        <f t="shared" ref="AVY3" si="166">AVX3+1</f>
        <v>46088</v>
      </c>
      <c r="AVZ3" s="9">
        <f t="shared" ref="AVZ3" si="167">AVY3+1</f>
        <v>46089</v>
      </c>
      <c r="AWA3" s="8">
        <f t="shared" ref="AWA3" si="168">AVZ3+1</f>
        <v>46090</v>
      </c>
      <c r="AWB3" s="8">
        <f t="shared" ref="AWB3" si="169">AWA3+1</f>
        <v>46091</v>
      </c>
      <c r="AWC3" s="8">
        <f t="shared" ref="AWC3" si="170">AWB3+1</f>
        <v>46092</v>
      </c>
      <c r="AWD3" s="8">
        <f t="shared" ref="AWD3" si="171">AWC3+1</f>
        <v>46093</v>
      </c>
      <c r="AWE3" s="8">
        <f t="shared" ref="AWE3" si="172">AWD3+1</f>
        <v>46094</v>
      </c>
      <c r="AWF3" s="8">
        <f t="shared" ref="AWF3" si="173">AWE3+1</f>
        <v>46095</v>
      </c>
      <c r="AWG3" s="9">
        <f t="shared" ref="AWG3" si="174">AWF3+1</f>
        <v>46096</v>
      </c>
      <c r="AWH3" s="8">
        <f t="shared" ref="AWH3" si="175">AWG3+1</f>
        <v>46097</v>
      </c>
      <c r="AWI3" s="8">
        <f t="shared" ref="AWI3" si="176">AWH3+1</f>
        <v>46098</v>
      </c>
      <c r="AWJ3" s="8">
        <f t="shared" ref="AWJ3" si="177">AWI3+1</f>
        <v>46099</v>
      </c>
      <c r="AWK3" s="8">
        <f t="shared" ref="AWK3" si="178">AWJ3+1</f>
        <v>46100</v>
      </c>
      <c r="AWL3" s="8">
        <f t="shared" ref="AWL3" si="179">AWK3+1</f>
        <v>46101</v>
      </c>
      <c r="AWM3" s="8">
        <f t="shared" ref="AWM3" si="180">AWL3+1</f>
        <v>46102</v>
      </c>
      <c r="AWN3" s="9">
        <f t="shared" ref="AWN3" si="181">AWM3+1</f>
        <v>46103</v>
      </c>
      <c r="AWO3" s="8">
        <f t="shared" ref="AWO3" si="182">AWN3+1</f>
        <v>46104</v>
      </c>
      <c r="AWP3" s="8">
        <f t="shared" ref="AWP3" si="183">AWO3+1</f>
        <v>46105</v>
      </c>
      <c r="AWQ3" s="8">
        <f t="shared" ref="AWQ3" si="184">AWP3+1</f>
        <v>46106</v>
      </c>
      <c r="AWR3" s="8">
        <f t="shared" ref="AWR3" si="185">AWQ3+1</f>
        <v>46107</v>
      </c>
      <c r="AWS3" s="8">
        <f t="shared" ref="AWS3" si="186">AWR3+1</f>
        <v>46108</v>
      </c>
      <c r="AWT3" s="8">
        <f t="shared" ref="AWT3" si="187">AWS3+1</f>
        <v>46109</v>
      </c>
      <c r="AWU3" s="9">
        <f t="shared" ref="AWU3" si="188">AWT3+1</f>
        <v>46110</v>
      </c>
      <c r="AWV3" s="8">
        <f t="shared" ref="AWV3" si="189">AWU3+1</f>
        <v>46111</v>
      </c>
      <c r="AWW3" s="8">
        <f t="shared" ref="AWW3" si="190">AWV3+1</f>
        <v>46112</v>
      </c>
      <c r="AWX3" s="8">
        <f t="shared" ref="AWX3" si="191">AWW3+1</f>
        <v>46113</v>
      </c>
      <c r="AWY3" s="8">
        <f t="shared" ref="AWY3" si="192">AWX3+1</f>
        <v>46114</v>
      </c>
      <c r="AWZ3" s="8">
        <f t="shared" ref="AWZ3" si="193">AWY3+1</f>
        <v>46115</v>
      </c>
      <c r="AXA3" s="8">
        <f t="shared" ref="AXA3" si="194">AWZ3+1</f>
        <v>46116</v>
      </c>
      <c r="AXB3" s="9">
        <f t="shared" ref="AXB3" si="195">AXA3+1</f>
        <v>46117</v>
      </c>
    </row>
    <row r="4" spans="1:1302">
      <c r="E4" s="7"/>
      <c r="F4" s="7"/>
      <c r="G4" s="7"/>
      <c r="H4" s="70"/>
      <c r="I4" s="7"/>
      <c r="J4" s="7"/>
      <c r="K4" s="70"/>
      <c r="L4" s="7"/>
      <c r="M4" s="7"/>
      <c r="N4" s="70"/>
      <c r="O4" s="7"/>
      <c r="P4" s="7"/>
      <c r="Q4" s="70"/>
      <c r="R4" s="7"/>
      <c r="S4" s="7"/>
      <c r="T4" s="70"/>
      <c r="U4" s="7"/>
      <c r="V4" s="7"/>
      <c r="W4" s="70"/>
      <c r="X4" s="7"/>
      <c r="Y4" s="7"/>
      <c r="Z4" s="70"/>
      <c r="AA4" s="7"/>
      <c r="AB4" s="7"/>
      <c r="AC4" s="70"/>
      <c r="AD4" s="7"/>
      <c r="AE4" s="7"/>
      <c r="AF4" s="70"/>
      <c r="AG4" s="7"/>
      <c r="AH4" s="7"/>
      <c r="AI4" s="70"/>
      <c r="AJ4" s="7"/>
      <c r="AK4" s="7"/>
      <c r="AL4" s="70"/>
      <c r="AM4" s="7"/>
      <c r="AN4" s="7"/>
      <c r="AO4" s="70"/>
      <c r="AP4" s="7"/>
      <c r="AQ4" s="7"/>
      <c r="AR4" s="70"/>
      <c r="AS4" s="7"/>
      <c r="AT4" s="7"/>
      <c r="AU4" s="70"/>
      <c r="AV4" s="7"/>
      <c r="AW4" s="7"/>
      <c r="AX4" s="70"/>
      <c r="AY4" s="7"/>
      <c r="AZ4" s="7"/>
      <c r="BA4" s="70"/>
      <c r="BB4" s="7"/>
      <c r="BC4" s="7"/>
      <c r="BD4" s="70"/>
      <c r="BE4" s="7"/>
      <c r="BF4" s="7"/>
      <c r="BG4" s="70"/>
      <c r="BH4" s="7"/>
      <c r="BI4" s="7"/>
      <c r="BJ4" s="70"/>
      <c r="BK4" s="7"/>
      <c r="BL4" s="7"/>
      <c r="BM4" s="70"/>
      <c r="BN4" s="7"/>
      <c r="BO4" s="7"/>
      <c r="BP4" s="70"/>
      <c r="BQ4" s="7"/>
      <c r="BR4" s="7"/>
      <c r="BS4" s="70"/>
      <c r="BT4" s="7"/>
      <c r="BU4" s="7"/>
      <c r="BV4" s="70"/>
      <c r="BW4" s="7"/>
      <c r="BX4" s="7"/>
      <c r="BY4" s="70"/>
      <c r="BZ4" s="7"/>
      <c r="CA4" s="7"/>
      <c r="CB4" s="70"/>
      <c r="CC4" s="7"/>
      <c r="CD4" s="7"/>
      <c r="CE4" s="7"/>
      <c r="CF4" s="70"/>
      <c r="CG4" s="7"/>
      <c r="CH4" s="7"/>
      <c r="CI4" s="70"/>
      <c r="CJ4" s="7"/>
      <c r="CK4" s="7"/>
      <c r="CL4" s="70"/>
      <c r="CM4" s="7"/>
      <c r="CN4" s="7"/>
      <c r="CO4" s="70"/>
      <c r="CP4" s="7"/>
      <c r="CQ4" s="7"/>
      <c r="CR4" s="70"/>
      <c r="CS4" s="7"/>
      <c r="CU4" s="70"/>
      <c r="CV4" s="7"/>
      <c r="CW4" s="7"/>
      <c r="CX4" s="70"/>
      <c r="CY4" s="7"/>
      <c r="CZ4" s="7"/>
      <c r="DA4" s="70"/>
      <c r="DB4" s="7"/>
      <c r="DC4" s="7"/>
      <c r="DD4" s="70"/>
      <c r="DE4" s="7"/>
      <c r="DF4" s="7"/>
      <c r="DG4" s="7"/>
      <c r="DH4" s="70"/>
      <c r="DI4" s="7"/>
      <c r="DJ4" s="7"/>
      <c r="DK4" s="70"/>
      <c r="DL4" s="7"/>
      <c r="DM4" s="7"/>
      <c r="DN4" s="70"/>
      <c r="DO4" s="7"/>
      <c r="DP4" s="7"/>
      <c r="DQ4" s="70"/>
      <c r="DR4" s="7"/>
      <c r="DS4" s="7"/>
      <c r="DT4" s="70"/>
      <c r="DU4" s="7"/>
      <c r="DV4" s="7"/>
      <c r="DW4" s="70"/>
      <c r="DX4" s="7"/>
      <c r="DY4" s="7"/>
      <c r="DZ4" s="70"/>
      <c r="EA4" s="7"/>
      <c r="EB4" s="7"/>
      <c r="EC4" s="70"/>
      <c r="ED4" s="7"/>
      <c r="EE4" s="7"/>
      <c r="EF4" s="70"/>
      <c r="EG4" s="7"/>
      <c r="EH4" s="7"/>
      <c r="EI4" s="70"/>
      <c r="EJ4" s="7"/>
      <c r="EK4" s="7"/>
      <c r="EL4" s="70"/>
      <c r="EM4" s="7"/>
      <c r="EN4" s="7"/>
      <c r="EO4" s="70"/>
      <c r="EP4" s="7"/>
      <c r="EQ4" s="7"/>
      <c r="ER4" s="70"/>
      <c r="ES4" s="7"/>
      <c r="ET4" s="7"/>
      <c r="EU4" s="70"/>
      <c r="EV4" s="7"/>
      <c r="EW4" s="7"/>
      <c r="EX4" s="70"/>
      <c r="EY4" s="7"/>
      <c r="EZ4" s="7"/>
      <c r="FA4" s="70"/>
      <c r="FB4" s="7"/>
      <c r="FC4" s="7"/>
      <c r="FD4" s="7"/>
      <c r="FE4" s="7"/>
      <c r="FF4" s="7"/>
      <c r="FG4" s="70"/>
      <c r="FH4" s="7"/>
      <c r="FI4" s="7"/>
      <c r="FJ4" s="70"/>
      <c r="FK4" s="7"/>
      <c r="FL4" s="7"/>
      <c r="FM4" s="70"/>
      <c r="FN4" s="7"/>
      <c r="FO4" s="7"/>
      <c r="FP4" s="70"/>
      <c r="FQ4" s="7"/>
      <c r="FR4" s="7"/>
      <c r="FS4" s="70"/>
      <c r="FT4" s="7"/>
      <c r="FU4" s="7"/>
      <c r="FV4" s="70"/>
      <c r="FW4" s="7"/>
      <c r="FX4" s="7"/>
      <c r="FY4" s="70"/>
      <c r="FZ4" s="7"/>
      <c r="GA4" s="7"/>
      <c r="GB4" s="70"/>
      <c r="GC4" s="7"/>
      <c r="GD4" s="7"/>
      <c r="GE4" s="70"/>
      <c r="GF4" s="7"/>
      <c r="GG4" s="7"/>
      <c r="GH4" s="70"/>
      <c r="GI4" s="7"/>
      <c r="GJ4" s="7"/>
      <c r="GK4" s="70"/>
      <c r="GL4" s="7"/>
      <c r="GM4" s="7"/>
      <c r="GN4" s="70"/>
      <c r="GO4" s="7"/>
      <c r="GP4" s="7"/>
      <c r="GQ4" s="70"/>
      <c r="GR4" s="7"/>
      <c r="GS4" s="7"/>
      <c r="GT4" s="70"/>
      <c r="GU4" s="7"/>
      <c r="GV4" s="7"/>
      <c r="GW4" s="70"/>
      <c r="GX4" s="7"/>
      <c r="GY4" s="7"/>
      <c r="GZ4" s="70"/>
      <c r="HA4" s="7"/>
      <c r="HB4" s="7"/>
      <c r="HC4" s="70"/>
      <c r="HD4" s="7"/>
      <c r="HE4" s="7"/>
      <c r="HF4" s="70"/>
      <c r="HG4" s="7"/>
      <c r="HH4" s="7"/>
      <c r="HI4" s="70"/>
      <c r="HJ4" s="7"/>
      <c r="HK4" s="7"/>
      <c r="HL4" s="70"/>
      <c r="HM4" s="7"/>
      <c r="HN4" s="7"/>
      <c r="HO4" s="70"/>
      <c r="HP4" s="7"/>
      <c r="HQ4" s="7"/>
      <c r="HR4" s="70"/>
      <c r="HS4" s="7"/>
      <c r="HT4" s="7"/>
      <c r="HU4" s="70"/>
      <c r="HV4" s="7"/>
      <c r="HW4" s="7"/>
      <c r="HX4" s="70"/>
      <c r="HY4" s="7"/>
      <c r="HZ4" s="7"/>
      <c r="IA4" s="70"/>
      <c r="IB4" s="7"/>
      <c r="IC4" s="7"/>
      <c r="ID4" s="70"/>
      <c r="IE4" s="7"/>
      <c r="IF4" s="7"/>
      <c r="IG4" s="70"/>
      <c r="IH4" s="7"/>
      <c r="II4" s="7"/>
      <c r="IJ4" s="70"/>
      <c r="IK4" s="7"/>
      <c r="IL4" s="7"/>
      <c r="IM4" s="70"/>
      <c r="IN4" s="7"/>
      <c r="IO4" s="7"/>
      <c r="IP4" s="70"/>
      <c r="IQ4" s="7"/>
      <c r="IR4" s="7"/>
      <c r="IS4" s="70"/>
      <c r="IT4" s="7"/>
      <c r="IU4" s="7"/>
      <c r="IV4" s="70"/>
      <c r="IW4" s="7"/>
      <c r="IX4" s="7"/>
      <c r="IY4" s="70"/>
      <c r="IZ4" s="7"/>
      <c r="JA4" s="7"/>
      <c r="JB4" s="70"/>
      <c r="JC4" s="7"/>
      <c r="JD4" s="7"/>
      <c r="JE4" s="70"/>
      <c r="JF4" s="7"/>
      <c r="JG4" s="7"/>
      <c r="JH4" s="70"/>
      <c r="JI4" s="7"/>
      <c r="JJ4" s="7"/>
      <c r="JK4" s="70"/>
      <c r="JL4" s="7"/>
      <c r="JM4" s="7"/>
      <c r="JN4" s="70"/>
      <c r="JO4" s="7"/>
      <c r="JP4" s="7"/>
      <c r="JQ4" s="70"/>
      <c r="JR4" s="7"/>
      <c r="JS4" s="7"/>
      <c r="JT4" s="70"/>
      <c r="JU4" s="7"/>
      <c r="JV4" s="7"/>
      <c r="JW4" s="70"/>
      <c r="JX4" s="7"/>
      <c r="JY4" s="7"/>
      <c r="JZ4" s="70"/>
      <c r="KA4" s="7"/>
      <c r="KB4" s="7"/>
      <c r="KC4" s="70"/>
      <c r="KD4" s="7"/>
      <c r="KE4" s="7"/>
      <c r="KF4" s="70"/>
      <c r="KG4" s="7"/>
      <c r="KH4" s="7"/>
      <c r="KI4" s="70"/>
      <c r="KJ4" s="7"/>
      <c r="KK4" s="7"/>
      <c r="KL4" s="70"/>
      <c r="KM4" s="7"/>
      <c r="KN4" s="7"/>
      <c r="KO4" s="70"/>
      <c r="KP4" s="7"/>
      <c r="KQ4" s="7"/>
      <c r="KR4" s="70"/>
      <c r="KS4" s="7"/>
      <c r="KT4" s="7"/>
      <c r="KU4" s="70"/>
      <c r="KV4" s="7"/>
      <c r="KW4" s="148"/>
      <c r="KX4" s="148"/>
      <c r="KY4" s="148"/>
      <c r="KZ4" s="148"/>
      <c r="LA4" s="148"/>
      <c r="LB4" s="7"/>
      <c r="LC4" s="70"/>
      <c r="LD4" s="7"/>
      <c r="LE4" s="7"/>
      <c r="LF4" s="70"/>
      <c r="LG4" s="7"/>
      <c r="LH4" s="7"/>
      <c r="LI4" s="70"/>
      <c r="LJ4" s="7"/>
      <c r="LK4" s="7"/>
      <c r="LL4" s="70"/>
      <c r="LM4" s="7"/>
      <c r="LN4" s="7"/>
      <c r="LO4" s="70"/>
      <c r="LP4" s="7"/>
      <c r="LQ4" s="7"/>
      <c r="LR4" s="70"/>
      <c r="LS4" s="7"/>
      <c r="LT4" s="7"/>
      <c r="LU4" s="70"/>
      <c r="LV4" s="7"/>
      <c r="LW4" s="7"/>
      <c r="LX4" s="70"/>
      <c r="LY4" s="7"/>
      <c r="LZ4" s="7"/>
      <c r="MA4" s="70"/>
      <c r="MB4" s="7"/>
      <c r="MC4" s="7"/>
      <c r="MD4" s="70"/>
      <c r="ME4" s="7"/>
      <c r="MF4" s="7"/>
      <c r="MG4" s="70"/>
      <c r="MH4" s="7"/>
      <c r="MI4" s="7"/>
      <c r="MJ4" s="70"/>
      <c r="MK4" s="7"/>
      <c r="ML4" s="7"/>
      <c r="MM4" s="70"/>
      <c r="MN4" s="7"/>
      <c r="MO4" s="7"/>
      <c r="MP4" s="70"/>
      <c r="MQ4" s="7"/>
      <c r="MR4" s="7"/>
      <c r="MS4" s="70"/>
      <c r="MT4" s="7"/>
      <c r="MU4" s="7"/>
      <c r="MV4" s="70"/>
      <c r="MW4" s="7"/>
      <c r="MX4" s="7"/>
      <c r="MY4" s="70"/>
      <c r="MZ4" s="7"/>
      <c r="NA4" s="7"/>
      <c r="NB4" s="70"/>
      <c r="NC4" s="7"/>
      <c r="ND4" s="7"/>
      <c r="NE4" s="70"/>
      <c r="NF4" s="7"/>
      <c r="NG4" s="7"/>
      <c r="NH4" s="70"/>
      <c r="NI4" s="7"/>
      <c r="NJ4" s="7"/>
      <c r="NK4" s="70"/>
      <c r="NL4" s="7"/>
      <c r="NM4" s="7"/>
      <c r="NN4" s="70"/>
      <c r="NO4" s="7"/>
      <c r="NP4" s="7"/>
      <c r="NQ4" s="70"/>
      <c r="NR4" s="7"/>
      <c r="NS4" s="7"/>
      <c r="NT4" s="70"/>
      <c r="NU4" s="7"/>
      <c r="NV4" s="7"/>
      <c r="NW4" s="70"/>
      <c r="NX4" s="7"/>
      <c r="NY4" s="7"/>
      <c r="NZ4" s="70"/>
      <c r="OA4" s="7"/>
      <c r="OB4" s="7"/>
      <c r="OC4" s="70"/>
      <c r="OD4" s="7"/>
      <c r="OE4" s="7"/>
      <c r="OF4" s="70"/>
      <c r="OG4" s="7"/>
      <c r="OH4" s="7"/>
      <c r="OI4" s="70"/>
      <c r="OJ4" s="7"/>
      <c r="OK4" s="7"/>
      <c r="OL4" s="70"/>
      <c r="OM4" s="7"/>
      <c r="ON4" s="7"/>
      <c r="OO4" s="70"/>
      <c r="OP4" s="7"/>
      <c r="OQ4" s="7"/>
      <c r="OR4" s="70"/>
      <c r="OS4" s="7"/>
      <c r="OT4" s="7"/>
      <c r="OU4" s="70"/>
      <c r="OV4" s="7"/>
      <c r="OW4" s="7"/>
      <c r="OX4" s="70"/>
      <c r="OY4" s="7"/>
      <c r="OZ4" s="7"/>
      <c r="PA4" s="70"/>
      <c r="PB4" s="7"/>
      <c r="PC4" s="7"/>
      <c r="PD4" s="70"/>
      <c r="PE4" s="7"/>
      <c r="PF4" s="7"/>
      <c r="PG4" s="70"/>
      <c r="PH4" s="7"/>
      <c r="PI4" s="7"/>
      <c r="PJ4" s="70"/>
      <c r="PK4" s="7"/>
      <c r="PL4" s="7"/>
      <c r="PM4" s="70"/>
      <c r="PN4" s="7"/>
      <c r="PO4" s="7"/>
      <c r="PP4" s="70"/>
      <c r="PQ4" s="7"/>
      <c r="PR4" s="7"/>
      <c r="PS4" s="70"/>
      <c r="PT4" s="7"/>
      <c r="PU4" s="7"/>
      <c r="PV4" s="70"/>
      <c r="PW4" s="7"/>
      <c r="PX4" s="7"/>
      <c r="PY4" s="70"/>
      <c r="PZ4" s="7"/>
      <c r="QA4" s="7"/>
      <c r="QB4" s="70"/>
      <c r="QC4" s="7"/>
      <c r="QD4" s="7"/>
      <c r="QE4" s="70"/>
      <c r="QF4" s="7"/>
      <c r="QG4" s="7"/>
      <c r="QH4" s="70"/>
      <c r="QI4" s="7"/>
      <c r="QJ4" s="7"/>
      <c r="QK4" s="70"/>
      <c r="QL4" s="7"/>
      <c r="QM4" s="7"/>
      <c r="QN4" s="70"/>
      <c r="QO4" s="7"/>
      <c r="QP4" s="7"/>
      <c r="QQ4" s="70"/>
      <c r="QR4" s="7"/>
      <c r="QS4" s="7"/>
      <c r="QT4" s="70"/>
      <c r="QU4" s="7"/>
      <c r="QV4" s="7"/>
      <c r="QW4" s="70"/>
      <c r="QX4" s="7"/>
      <c r="QY4" s="7"/>
      <c r="QZ4" s="70"/>
      <c r="RA4" s="7"/>
      <c r="RB4" s="7"/>
      <c r="RC4" s="70"/>
      <c r="RD4" s="7"/>
      <c r="RE4" s="7"/>
      <c r="RF4" s="70"/>
      <c r="RG4" s="7"/>
      <c r="RH4" s="7"/>
      <c r="RI4" s="70"/>
      <c r="RJ4" s="7"/>
      <c r="RK4" s="7"/>
      <c r="RL4" s="70"/>
      <c r="RM4" s="7"/>
      <c r="RN4" s="7"/>
      <c r="RO4" s="7"/>
      <c r="RP4" s="7"/>
      <c r="RQ4" s="70"/>
      <c r="RR4" s="7"/>
      <c r="RS4" s="7"/>
      <c r="RT4" s="70"/>
      <c r="RU4" s="7"/>
      <c r="RV4" s="7"/>
      <c r="RW4" s="70"/>
      <c r="RX4" s="7"/>
      <c r="RY4" s="7"/>
      <c r="RZ4" s="70"/>
      <c r="SA4" s="7"/>
      <c r="SB4" s="7"/>
      <c r="SC4" s="70"/>
      <c r="SD4" s="7"/>
      <c r="SE4" s="7"/>
      <c r="SF4" s="70"/>
      <c r="SG4" s="7"/>
      <c r="SH4" s="7"/>
      <c r="SI4" s="70"/>
      <c r="SJ4" s="7"/>
      <c r="SK4" s="7"/>
      <c r="SL4" s="70"/>
      <c r="SM4" s="7"/>
      <c r="SN4" s="7"/>
      <c r="SO4" s="70"/>
      <c r="SP4" s="7"/>
      <c r="SQ4" s="7"/>
      <c r="SR4" s="70"/>
      <c r="SS4" s="7"/>
      <c r="ST4" s="7"/>
      <c r="SU4" s="70"/>
      <c r="SV4" s="7"/>
      <c r="SW4" s="7"/>
      <c r="SX4" s="70"/>
      <c r="SY4" s="7"/>
      <c r="SZ4" s="7"/>
      <c r="TA4" s="70"/>
      <c r="TB4" s="7"/>
      <c r="TC4" s="7"/>
      <c r="TD4" s="7"/>
      <c r="TE4" s="70"/>
      <c r="TF4" s="7"/>
      <c r="TG4" s="7"/>
      <c r="TH4" s="70"/>
      <c r="TI4" s="7"/>
      <c r="TJ4" s="7"/>
      <c r="TK4" s="70"/>
      <c r="TL4" s="7"/>
      <c r="TM4" s="7"/>
      <c r="TN4" s="70"/>
      <c r="TO4" s="7"/>
      <c r="TP4" s="7"/>
      <c r="TQ4" s="70"/>
      <c r="TR4" s="7"/>
      <c r="TS4" s="7"/>
      <c r="TT4" s="70"/>
      <c r="TU4" s="7"/>
      <c r="TV4" s="7"/>
      <c r="TW4" s="70"/>
      <c r="TX4" s="7"/>
      <c r="TY4" s="7"/>
      <c r="TZ4" s="70"/>
      <c r="UA4" s="7"/>
      <c r="UB4" s="7"/>
      <c r="UC4" s="70"/>
      <c r="UD4" s="7"/>
      <c r="UE4" s="7"/>
      <c r="UF4" s="70"/>
      <c r="UG4" s="7"/>
      <c r="UH4" s="7"/>
      <c r="UI4" s="70"/>
      <c r="UJ4" s="7"/>
      <c r="UK4" s="7"/>
      <c r="UL4" s="7"/>
      <c r="UM4" s="70"/>
      <c r="UN4" s="7"/>
      <c r="UO4" s="7"/>
      <c r="UP4" s="70"/>
      <c r="UQ4" s="7"/>
      <c r="UR4" s="7"/>
      <c r="US4" s="70"/>
      <c r="UT4" s="7"/>
      <c r="UU4" s="7"/>
      <c r="UV4" s="70"/>
      <c r="UW4" s="7"/>
      <c r="UX4" s="7"/>
      <c r="UY4" s="70"/>
      <c r="UZ4" s="7"/>
      <c r="VA4" s="7"/>
      <c r="VB4" s="70"/>
      <c r="VC4" s="7"/>
      <c r="VD4" s="7"/>
      <c r="VE4" s="70"/>
      <c r="VF4" s="7"/>
      <c r="VG4" s="7"/>
      <c r="VH4" s="70"/>
      <c r="VI4" s="7"/>
      <c r="VJ4" s="7"/>
      <c r="VK4" s="70"/>
      <c r="VL4" s="7"/>
      <c r="VM4" s="7"/>
      <c r="VN4" s="70"/>
      <c r="VO4" s="7"/>
      <c r="VP4" s="7"/>
      <c r="VQ4" s="70"/>
      <c r="VR4" s="7"/>
      <c r="VS4" s="7"/>
      <c r="VT4" s="70"/>
      <c r="VU4" s="7"/>
      <c r="VV4" s="7"/>
      <c r="VW4" s="70"/>
      <c r="VX4" s="7"/>
      <c r="VY4" s="7"/>
      <c r="VZ4" s="70"/>
      <c r="WA4" s="7"/>
      <c r="WB4" s="7"/>
      <c r="WC4" s="70"/>
      <c r="WD4" s="7"/>
      <c r="WE4" s="7"/>
      <c r="WF4" s="70"/>
      <c r="WG4" s="7"/>
      <c r="WH4" s="7"/>
      <c r="WI4" s="70"/>
      <c r="WJ4" s="7"/>
      <c r="WK4" s="7"/>
      <c r="WL4" s="70"/>
      <c r="WM4" s="7"/>
      <c r="WN4" s="7"/>
      <c r="WO4" s="70"/>
      <c r="WP4" s="7"/>
      <c r="WQ4" s="7"/>
      <c r="WR4" s="70"/>
      <c r="WS4" s="7"/>
      <c r="WT4" s="7"/>
      <c r="WU4" s="70"/>
      <c r="WV4" s="7"/>
      <c r="WW4" s="7"/>
      <c r="WX4" s="70"/>
      <c r="WY4" s="7"/>
      <c r="WZ4" s="7"/>
      <c r="XA4" s="70"/>
      <c r="XB4" s="7"/>
      <c r="XC4" s="7"/>
      <c r="XD4" s="70"/>
      <c r="XE4" s="7"/>
      <c r="XF4" s="7"/>
      <c r="XG4" s="70"/>
      <c r="XH4" s="7"/>
      <c r="XI4" s="7"/>
      <c r="XJ4" s="70"/>
      <c r="XK4" s="7"/>
      <c r="XL4" s="7"/>
      <c r="XM4" s="70"/>
      <c r="XN4" s="7"/>
      <c r="XO4" s="7"/>
      <c r="XP4" s="70"/>
      <c r="XQ4" s="7"/>
      <c r="XR4" s="7"/>
      <c r="XS4" s="70"/>
      <c r="XT4" s="7"/>
      <c r="XU4" s="7"/>
      <c r="XV4" s="70"/>
      <c r="XW4" s="7"/>
      <c r="XX4" s="7"/>
      <c r="XY4" s="70"/>
      <c r="XZ4" s="7"/>
      <c r="YA4" s="7"/>
      <c r="YB4" s="70"/>
      <c r="YC4" s="7"/>
      <c r="YD4" s="7"/>
      <c r="YE4" s="70"/>
      <c r="YF4" s="7"/>
      <c r="YG4" s="7"/>
      <c r="YH4" s="70"/>
      <c r="YI4" s="7"/>
      <c r="YJ4" s="7"/>
      <c r="YK4" s="70"/>
      <c r="YL4" s="7"/>
      <c r="YM4" s="7"/>
      <c r="YN4" s="70"/>
      <c r="YO4" s="7"/>
      <c r="YP4" s="7"/>
      <c r="YQ4" s="70"/>
      <c r="YR4" s="7"/>
      <c r="YS4" s="7"/>
      <c r="YT4" s="70"/>
      <c r="YU4" s="7"/>
      <c r="YV4" s="7"/>
      <c r="YW4" s="70"/>
      <c r="YX4" s="7"/>
      <c r="YY4" s="7"/>
      <c r="YZ4" s="70"/>
      <c r="ZA4" s="7"/>
      <c r="ZB4" s="7"/>
      <c r="ZC4" s="70"/>
      <c r="ZD4" s="7"/>
      <c r="ZE4" s="7"/>
      <c r="ZF4" s="70"/>
      <c r="ZG4" s="7"/>
      <c r="ZH4" s="7"/>
      <c r="ZI4" s="70"/>
      <c r="ZJ4" s="7"/>
      <c r="ZK4" s="7"/>
      <c r="ZL4" s="70"/>
      <c r="ZM4" s="7"/>
      <c r="ZN4" s="7"/>
      <c r="ZO4" s="70"/>
      <c r="ZP4" s="7"/>
      <c r="ZQ4" s="7"/>
      <c r="ZR4" s="70"/>
      <c r="ZS4" s="7"/>
      <c r="ZT4" s="7"/>
      <c r="ZU4" s="70"/>
      <c r="ZV4" s="7"/>
      <c r="ZW4" s="7"/>
      <c r="ZX4" s="70"/>
      <c r="ZY4" s="7"/>
      <c r="ZZ4" s="7"/>
      <c r="AAA4" s="70"/>
      <c r="AAB4" s="7"/>
      <c r="AAC4" s="7"/>
      <c r="AAD4" s="70"/>
      <c r="AAE4" s="7"/>
      <c r="AAF4" s="7"/>
      <c r="AAG4" s="70"/>
      <c r="AAH4" s="7"/>
      <c r="AAI4" s="7"/>
      <c r="AAJ4" s="70"/>
      <c r="AAK4" s="7"/>
      <c r="AAL4" s="7"/>
      <c r="AAM4" s="70"/>
      <c r="AAN4" s="7"/>
      <c r="AAO4" s="7"/>
      <c r="AAP4" s="70"/>
      <c r="AAQ4" s="7"/>
      <c r="AAR4" s="7"/>
      <c r="AAS4" s="70"/>
      <c r="AAT4" s="7"/>
      <c r="AAU4" s="7"/>
      <c r="AAV4" s="70"/>
      <c r="AAW4" s="7"/>
      <c r="AAX4" s="7"/>
      <c r="AAY4" s="70"/>
      <c r="AAZ4" s="7"/>
      <c r="ABA4" s="7"/>
      <c r="ABB4" s="70"/>
      <c r="ABC4" s="7"/>
      <c r="ABD4" s="7"/>
      <c r="ABE4" s="70"/>
      <c r="ABF4" s="7"/>
      <c r="ABG4" s="7"/>
      <c r="ABH4" s="70"/>
      <c r="ABI4" s="7"/>
      <c r="ABJ4" s="7"/>
      <c r="ABK4" s="70"/>
      <c r="ABL4" s="7"/>
      <c r="ABM4" s="7"/>
      <c r="ABN4" s="70"/>
      <c r="ABO4" s="7"/>
      <c r="ABP4" s="7"/>
      <c r="ABQ4" s="70"/>
      <c r="ABR4" s="7"/>
      <c r="ABS4" s="7"/>
      <c r="ABT4" s="70"/>
      <c r="ABU4" s="7"/>
      <c r="ABV4" s="7"/>
      <c r="ABW4" s="7"/>
      <c r="ABX4" s="7"/>
      <c r="ABY4" s="7"/>
      <c r="ABZ4" s="7"/>
      <c r="ACA4" s="70"/>
      <c r="ACB4" s="7"/>
      <c r="ACC4" s="7"/>
      <c r="ACD4" s="70"/>
      <c r="ACE4" s="7"/>
      <c r="ACF4" s="7"/>
      <c r="ACG4" s="70"/>
      <c r="ACH4" s="7"/>
      <c r="ACI4" s="7"/>
      <c r="ACJ4" s="70"/>
      <c r="ACK4" s="7"/>
      <c r="ACL4" s="7"/>
      <c r="ACM4" s="70"/>
      <c r="ACN4" s="7"/>
      <c r="ACO4" s="7"/>
      <c r="ACP4" s="70"/>
      <c r="ACQ4" s="7"/>
      <c r="ACR4" s="7"/>
      <c r="ACS4" s="70"/>
      <c r="ACT4" s="7"/>
      <c r="ACU4" s="7"/>
      <c r="ACV4" s="70"/>
      <c r="ACW4" s="7"/>
      <c r="ACX4" s="7"/>
      <c r="ACY4" s="70"/>
      <c r="ACZ4" s="7"/>
      <c r="ADA4" s="7"/>
      <c r="ADB4" s="70"/>
      <c r="ADC4" s="7"/>
      <c r="ADD4" s="7"/>
      <c r="ADE4" s="70"/>
      <c r="ADF4" s="7"/>
      <c r="ADG4" s="7"/>
      <c r="ADH4" s="70"/>
      <c r="ADI4" s="7"/>
      <c r="ADJ4" s="7"/>
      <c r="ADK4" s="70"/>
      <c r="ADL4" s="7"/>
      <c r="ADM4" s="7"/>
      <c r="ADN4" s="70"/>
      <c r="ADO4" s="7"/>
      <c r="ADP4" s="7"/>
      <c r="ADQ4" s="70"/>
      <c r="ADR4" s="7"/>
      <c r="ADS4" s="7"/>
      <c r="ADT4" s="70"/>
      <c r="ADU4" s="7"/>
      <c r="ADV4" s="7"/>
      <c r="ADW4" s="70"/>
      <c r="ADX4" s="7"/>
      <c r="ADY4" s="7"/>
      <c r="ADZ4" s="70"/>
      <c r="AEA4" s="7"/>
      <c r="AEB4" s="7"/>
      <c r="AEC4" s="70"/>
      <c r="AED4" s="7"/>
      <c r="AEE4" s="7"/>
      <c r="AEF4" s="70"/>
      <c r="AEG4" s="7"/>
      <c r="AEH4" s="7"/>
      <c r="AEI4" s="70"/>
      <c r="AEJ4" s="7"/>
      <c r="AEK4" s="7"/>
      <c r="AEL4" s="70"/>
      <c r="AEM4" s="7"/>
      <c r="AEN4" s="7"/>
      <c r="AEO4" s="70"/>
      <c r="AEP4" s="7"/>
      <c r="AEQ4" s="7"/>
      <c r="AER4" s="70"/>
      <c r="AES4" s="7"/>
      <c r="AET4" s="7"/>
      <c r="AEU4" s="70"/>
      <c r="AEV4" s="7"/>
      <c r="AEW4" s="7"/>
      <c r="AEX4" s="70"/>
      <c r="AEY4" s="7"/>
      <c r="AEZ4" s="7"/>
      <c r="AFA4" s="70"/>
      <c r="AFB4" s="7"/>
      <c r="AFC4" s="7"/>
      <c r="AFD4" s="70"/>
      <c r="AFE4" s="7"/>
      <c r="AFF4" s="7"/>
      <c r="AFG4" s="70"/>
      <c r="AFH4" s="7"/>
      <c r="AFI4" s="7"/>
      <c r="AFJ4" s="70"/>
      <c r="AFK4" s="7"/>
      <c r="AFL4" s="7"/>
      <c r="AFM4" s="70"/>
      <c r="AFN4" s="7"/>
      <c r="AFO4" s="7"/>
      <c r="AFP4" s="70"/>
      <c r="AFQ4" s="7"/>
      <c r="AFR4" s="7"/>
      <c r="AFS4" s="70"/>
      <c r="AFT4" s="7"/>
      <c r="AFU4" s="7"/>
      <c r="AFV4" s="70"/>
      <c r="AFW4" s="7"/>
      <c r="AFX4" s="7"/>
      <c r="AFY4" s="7"/>
      <c r="AFZ4" s="70"/>
      <c r="AGA4" s="7"/>
      <c r="AGB4" s="7"/>
      <c r="AGC4" s="70"/>
      <c r="AGD4" s="7"/>
      <c r="AGE4" s="7"/>
      <c r="AGF4" s="70"/>
      <c r="AGG4" s="7"/>
      <c r="AGH4" s="7"/>
      <c r="AGI4" s="70"/>
      <c r="AGJ4" s="7"/>
      <c r="AGK4" s="7"/>
      <c r="AGL4" s="70"/>
      <c r="AGM4" s="7"/>
      <c r="AGN4" s="7"/>
      <c r="AGO4" s="70"/>
      <c r="AGP4" s="7"/>
      <c r="AGQ4" s="7"/>
      <c r="AGR4" s="70"/>
      <c r="AGS4" s="7"/>
      <c r="AGT4" s="7"/>
      <c r="AGU4" s="70"/>
      <c r="AGV4" s="7"/>
      <c r="AGW4" s="7"/>
      <c r="AGX4" s="70"/>
      <c r="AGY4" s="7"/>
      <c r="AGZ4" s="7"/>
      <c r="AHA4" s="70"/>
      <c r="AHB4" s="7"/>
      <c r="AHC4" s="7"/>
      <c r="AHD4" s="70"/>
      <c r="AHE4" s="7"/>
      <c r="AHF4" s="7"/>
      <c r="AHG4" s="70"/>
      <c r="AHH4" s="7"/>
      <c r="AHI4" s="7"/>
      <c r="AHJ4" s="70"/>
      <c r="AHK4" s="7"/>
      <c r="AHL4" s="7"/>
      <c r="AHM4" s="70"/>
      <c r="AHN4" s="7"/>
      <c r="AHO4" s="7"/>
      <c r="AHP4" s="70"/>
      <c r="AHQ4" s="7"/>
      <c r="AHR4" s="7"/>
      <c r="AHS4" s="70"/>
      <c r="AHT4" s="7"/>
      <c r="AHU4" s="7"/>
      <c r="AHV4" s="70"/>
      <c r="AHW4" s="7"/>
      <c r="AHX4" s="7"/>
      <c r="AHY4" s="70"/>
      <c r="AHZ4" s="7"/>
      <c r="AIA4" s="7"/>
      <c r="AIB4" s="70"/>
      <c r="AIC4" s="7"/>
      <c r="AID4" s="7"/>
      <c r="AIE4" s="70"/>
      <c r="AIF4" s="7"/>
      <c r="AIG4" s="7"/>
      <c r="AIH4" s="70"/>
      <c r="AII4" s="7"/>
      <c r="AIJ4" s="7"/>
      <c r="AIK4" s="70"/>
      <c r="AIL4" s="7"/>
      <c r="AIM4" s="7"/>
      <c r="AIN4" s="70"/>
      <c r="AIO4" s="7"/>
      <c r="AIP4" s="7"/>
      <c r="AIQ4" s="70"/>
      <c r="AIR4" s="7"/>
      <c r="AIS4" s="7"/>
      <c r="AIT4" s="70"/>
      <c r="AIU4" s="7"/>
      <c r="AIV4" s="7"/>
      <c r="AIW4" s="70"/>
      <c r="AIX4" s="7"/>
      <c r="AIY4" s="7"/>
      <c r="AIZ4" s="70"/>
      <c r="AJA4" s="7"/>
      <c r="AJB4" s="7"/>
      <c r="AJC4" s="70"/>
      <c r="AJD4" s="7"/>
      <c r="AJE4" s="7"/>
      <c r="AJF4" s="70"/>
      <c r="AJG4" s="7"/>
      <c r="AJH4" s="7"/>
      <c r="AJI4" s="70"/>
      <c r="AJJ4" s="7"/>
      <c r="AJK4" s="7"/>
      <c r="AJL4" s="70"/>
      <c r="AJM4" s="7"/>
      <c r="AJN4" s="7"/>
      <c r="AJO4" s="70"/>
      <c r="AJP4" s="7"/>
      <c r="AJQ4" s="7"/>
      <c r="AJR4" s="70"/>
      <c r="AJS4" s="7"/>
      <c r="AJT4" s="7"/>
      <c r="AJU4" s="70"/>
      <c r="AJV4" s="7"/>
      <c r="AJW4" s="7"/>
      <c r="AJX4" s="70"/>
      <c r="AJY4" s="7"/>
      <c r="AJZ4" s="7"/>
      <c r="AKA4" s="70"/>
      <c r="AKB4" s="7"/>
      <c r="AKC4" s="7"/>
      <c r="AKD4" s="70"/>
      <c r="AKE4" s="7"/>
      <c r="AKF4" s="7"/>
      <c r="AKG4" s="70"/>
      <c r="AKH4" s="7"/>
      <c r="AKI4" s="7"/>
      <c r="AKJ4" s="70"/>
      <c r="AKK4" s="7"/>
      <c r="AKL4" s="7"/>
      <c r="AKM4" s="70"/>
      <c r="AKN4" s="7"/>
      <c r="AKO4" s="7"/>
      <c r="AKP4" s="70"/>
      <c r="AKQ4" s="7"/>
      <c r="AKR4" s="7"/>
      <c r="AKS4" s="70"/>
      <c r="AKT4" s="7"/>
      <c r="AKU4" s="7"/>
      <c r="AKV4" s="70"/>
      <c r="AKW4" s="7"/>
      <c r="AKX4" s="7"/>
      <c r="AKY4" s="70"/>
      <c r="AKZ4" s="7"/>
      <c r="ALA4" s="7"/>
      <c r="ALB4" s="70"/>
      <c r="ALC4" s="7"/>
      <c r="ALD4" s="7"/>
      <c r="ALE4" s="70"/>
      <c r="ALF4" s="7"/>
      <c r="ALG4" s="7"/>
      <c r="ALH4" s="70"/>
      <c r="ALI4" s="7"/>
      <c r="ALJ4" s="7"/>
      <c r="ALK4" s="70"/>
      <c r="ALL4" s="7"/>
      <c r="ALM4" s="7"/>
      <c r="ALN4" s="70"/>
      <c r="ALO4" s="7"/>
      <c r="ALP4" s="7"/>
      <c r="ALQ4" s="70"/>
      <c r="ALR4" s="7"/>
      <c r="ALS4" s="7"/>
      <c r="ALT4" s="70"/>
      <c r="ALU4" s="7"/>
      <c r="ALV4" s="7"/>
      <c r="ALW4" s="70"/>
      <c r="ALX4" s="7"/>
      <c r="ALY4" s="7"/>
      <c r="ALZ4" s="70"/>
      <c r="AMA4" s="7"/>
      <c r="AMB4" s="7"/>
      <c r="AMC4" s="70"/>
      <c r="AMD4" s="7"/>
      <c r="AME4" s="7"/>
      <c r="AMF4" s="70"/>
      <c r="AMG4" s="7"/>
      <c r="AMH4" s="7"/>
      <c r="AMI4" s="70"/>
      <c r="AMJ4" s="7"/>
      <c r="AMK4" s="7"/>
      <c r="AML4" s="70"/>
      <c r="AMM4" s="7"/>
      <c r="AMN4" s="7"/>
      <c r="AMO4" s="70"/>
      <c r="AMP4" s="7"/>
      <c r="AMQ4" s="7"/>
      <c r="AMR4" s="70"/>
      <c r="AMS4" s="7"/>
      <c r="AMT4" s="7"/>
      <c r="AMU4" s="70"/>
      <c r="AMV4" s="7"/>
      <c r="AMW4" s="7"/>
      <c r="AMX4" s="7"/>
      <c r="AMY4" s="7"/>
      <c r="AMZ4" s="7"/>
      <c r="ANA4" s="70"/>
      <c r="ANB4" s="7"/>
      <c r="ANC4" s="7"/>
      <c r="AND4" s="70"/>
      <c r="ANE4" s="7"/>
      <c r="ANF4" s="7"/>
      <c r="ANG4" s="70"/>
      <c r="ANH4" s="7"/>
      <c r="ANI4" s="7"/>
      <c r="ANJ4" s="70"/>
      <c r="ANK4" s="7"/>
      <c r="ANL4" s="7"/>
      <c r="ANM4" s="70"/>
      <c r="ANN4" s="7"/>
      <c r="ANO4" s="7"/>
      <c r="ANP4" s="70"/>
      <c r="ANQ4" s="7"/>
      <c r="ANR4" s="7"/>
      <c r="ANS4" s="70"/>
      <c r="ANT4" s="7"/>
      <c r="ANU4" s="7"/>
      <c r="ANV4" s="70"/>
      <c r="ANW4" s="7"/>
      <c r="ANX4" s="7"/>
      <c r="ANY4" s="70"/>
      <c r="ANZ4" s="7"/>
      <c r="AOA4" s="7"/>
      <c r="AOB4" s="70"/>
      <c r="AOC4" s="7"/>
      <c r="AOD4" s="7"/>
      <c r="AOE4" s="70"/>
      <c r="AOF4" s="7"/>
      <c r="AOG4" s="7"/>
      <c r="AOH4" s="70"/>
      <c r="AOI4" s="7"/>
      <c r="AOJ4" s="7"/>
      <c r="AOK4" s="70"/>
      <c r="AOL4" s="7"/>
      <c r="AOM4" s="7"/>
      <c r="AON4" s="70"/>
      <c r="AOO4" s="7"/>
      <c r="AOP4" s="7"/>
      <c r="AOQ4" s="70"/>
      <c r="AOR4" s="7"/>
      <c r="AOS4" s="7"/>
      <c r="AOT4" s="70"/>
      <c r="AOU4" s="7"/>
      <c r="AOV4" s="7"/>
      <c r="AOW4" s="70"/>
      <c r="AOX4" s="7"/>
      <c r="AOY4" s="7"/>
      <c r="AOZ4" s="70"/>
      <c r="APA4" s="7"/>
      <c r="APB4" s="7"/>
      <c r="APC4" s="70"/>
      <c r="APD4" s="7"/>
      <c r="APE4" s="7"/>
      <c r="APF4" s="70"/>
      <c r="APG4" s="7"/>
      <c r="APH4" s="7"/>
      <c r="API4" s="70"/>
      <c r="APJ4" s="7"/>
      <c r="APK4" s="7"/>
      <c r="APL4" s="70"/>
      <c r="APM4" s="7"/>
      <c r="APN4" s="7"/>
      <c r="APO4" s="70"/>
      <c r="APP4" s="7"/>
      <c r="APQ4" s="7"/>
      <c r="APR4" s="70"/>
      <c r="APS4" s="7"/>
      <c r="APT4" s="7"/>
      <c r="APU4" s="70"/>
      <c r="APV4" s="7"/>
      <c r="APW4" s="7"/>
      <c r="APX4" s="70"/>
      <c r="APY4" s="7"/>
      <c r="APZ4" s="7"/>
      <c r="AQA4" s="70"/>
      <c r="AQB4" s="7"/>
      <c r="AQC4" s="7"/>
      <c r="AQD4" s="70"/>
      <c r="AQE4" s="7"/>
      <c r="AQF4" s="7"/>
      <c r="AQG4" s="70"/>
      <c r="AQH4" s="7"/>
      <c r="AQI4" s="7"/>
      <c r="AQJ4" s="70"/>
      <c r="AQK4" s="7"/>
      <c r="AQL4" s="7"/>
      <c r="AQM4" s="70"/>
      <c r="AQN4" s="7"/>
      <c r="AQO4" s="7"/>
      <c r="AQP4" s="70"/>
      <c r="AQQ4" s="7"/>
      <c r="AQR4" s="7"/>
      <c r="AQS4" s="70"/>
      <c r="AQT4" s="7"/>
      <c r="AQU4" s="7"/>
      <c r="AQV4" s="70"/>
      <c r="AQW4" s="7"/>
      <c r="AQX4" s="7"/>
      <c r="AQY4" s="70"/>
      <c r="AQZ4" s="7"/>
      <c r="ARA4" s="7"/>
      <c r="ARB4" s="70"/>
      <c r="ARC4" s="7"/>
      <c r="ARD4" s="7"/>
      <c r="ARE4" s="70"/>
      <c r="ARF4" s="7"/>
      <c r="ARG4" s="7"/>
      <c r="ARH4" s="70"/>
      <c r="ARI4" s="7"/>
      <c r="ARJ4" s="7"/>
      <c r="ARK4" s="70"/>
      <c r="ARL4" s="7"/>
      <c r="ARM4" s="7"/>
      <c r="ARN4" s="70"/>
      <c r="ARO4" s="7"/>
      <c r="ARP4" s="7"/>
      <c r="ARQ4" s="70"/>
      <c r="ARR4" s="7"/>
      <c r="ARS4" s="7"/>
      <c r="ART4" s="70"/>
      <c r="ARU4" s="7"/>
      <c r="ARV4" s="7"/>
      <c r="ARW4" s="70"/>
      <c r="ARX4" s="7"/>
      <c r="ARY4" s="7"/>
      <c r="ARZ4" s="70"/>
      <c r="ASA4" s="7"/>
      <c r="ASB4" s="7"/>
      <c r="ASC4" s="70"/>
      <c r="ASD4" s="7"/>
      <c r="ASE4" s="7"/>
      <c r="ASF4" s="70"/>
      <c r="ASG4" s="7"/>
      <c r="ASH4" s="7"/>
      <c r="ASI4" s="70"/>
      <c r="ASJ4" s="7"/>
      <c r="ASK4" s="7"/>
      <c r="ASL4" s="70"/>
      <c r="ASM4" s="7"/>
      <c r="ASN4" s="7"/>
      <c r="ASO4" s="70"/>
      <c r="ASP4" s="7"/>
      <c r="ASQ4" s="7"/>
      <c r="ASR4" s="70"/>
      <c r="ASS4" s="7"/>
      <c r="AST4" s="7"/>
      <c r="ASU4" s="70"/>
      <c r="ASV4" s="7"/>
      <c r="ASW4" s="7"/>
      <c r="ASX4" s="70"/>
      <c r="ASY4" s="7"/>
      <c r="ASZ4" s="7"/>
      <c r="ATA4" s="70"/>
      <c r="ATB4" s="7"/>
      <c r="ATC4" s="7"/>
      <c r="ATD4" s="70"/>
      <c r="ATE4" s="7"/>
      <c r="ATF4" s="7"/>
      <c r="ATG4" s="7"/>
      <c r="ATH4" s="7"/>
      <c r="ATI4" s="7"/>
      <c r="ATJ4" s="7"/>
      <c r="ATK4" s="7"/>
      <c r="ATL4" s="7"/>
      <c r="ATM4" s="7"/>
      <c r="ATN4" s="7"/>
      <c r="ATO4" s="7"/>
      <c r="ATP4" s="7"/>
      <c r="ATQ4" s="7"/>
      <c r="ATR4" s="7"/>
      <c r="ATS4" s="7"/>
      <c r="ATT4" s="7"/>
      <c r="ATU4" s="7"/>
      <c r="ATV4" s="7"/>
      <c r="ATW4" s="7"/>
      <c r="ATX4" s="7"/>
      <c r="ATY4" s="7"/>
      <c r="ATZ4" s="7"/>
      <c r="AUA4" s="7"/>
      <c r="AUB4" s="7"/>
      <c r="AUC4" s="7"/>
      <c r="AUD4" s="7"/>
      <c r="AUE4" s="7"/>
      <c r="AUF4" s="7"/>
      <c r="AUG4" s="7"/>
      <c r="AUH4" s="7"/>
      <c r="AUI4" s="7"/>
      <c r="AUJ4" s="7"/>
      <c r="AUK4" s="7"/>
      <c r="AUL4" s="7"/>
      <c r="AUM4" s="7"/>
      <c r="AUN4" s="7"/>
      <c r="AUO4" s="7"/>
      <c r="AUP4" s="7"/>
      <c r="AUQ4" s="7"/>
      <c r="AUR4" s="7"/>
      <c r="AUS4" s="7"/>
      <c r="AUT4" s="7"/>
      <c r="AUU4" s="7"/>
      <c r="AUV4" s="7"/>
      <c r="AUW4" s="7"/>
      <c r="AUX4" s="7"/>
      <c r="AUY4" s="7"/>
      <c r="AUZ4" s="7"/>
      <c r="AVA4" s="7"/>
      <c r="AVB4" s="7"/>
      <c r="AVC4" s="7"/>
      <c r="AVD4" s="7"/>
      <c r="AVE4" s="7"/>
      <c r="AVF4" s="7"/>
      <c r="AVG4" s="7"/>
      <c r="AVH4" s="7"/>
      <c r="AVI4" s="7"/>
      <c r="AVJ4" s="7"/>
      <c r="AVK4" s="7"/>
      <c r="AVL4" s="7"/>
      <c r="AVM4" s="7"/>
      <c r="AVN4" s="7"/>
      <c r="AVO4" s="7"/>
      <c r="AVP4" s="7"/>
      <c r="AVQ4" s="7"/>
      <c r="AVR4" s="7"/>
      <c r="AVS4" s="7"/>
      <c r="AVT4" s="7"/>
      <c r="AVU4" s="7"/>
      <c r="AVV4" s="7"/>
      <c r="AVW4" s="7"/>
      <c r="AVX4" s="7"/>
      <c r="AVY4" s="7"/>
      <c r="AVZ4" s="7"/>
      <c r="AWA4" s="7"/>
      <c r="AWB4" s="7"/>
      <c r="AWC4" s="7"/>
      <c r="AWD4" s="7"/>
      <c r="AWE4" s="7"/>
      <c r="AWF4" s="7"/>
      <c r="AWG4" s="7"/>
      <c r="AWH4" s="7"/>
      <c r="AWI4" s="7"/>
      <c r="AWJ4" s="7"/>
      <c r="AWK4" s="7"/>
      <c r="AWL4" s="7"/>
      <c r="AWM4" s="7"/>
      <c r="AWN4" s="7"/>
      <c r="AWO4" s="7"/>
      <c r="AWP4" s="7"/>
      <c r="AWQ4" s="7"/>
      <c r="AWR4" s="7"/>
      <c r="AWS4" s="7"/>
      <c r="AWT4" s="7"/>
      <c r="AWU4" s="7"/>
      <c r="AWV4" s="7"/>
      <c r="AWW4" s="7"/>
      <c r="AWX4" s="7"/>
      <c r="AWY4" s="7"/>
      <c r="AWZ4" s="7"/>
      <c r="AXA4" s="7"/>
      <c r="AXB4" s="7"/>
    </row>
    <row r="5" spans="1:1302" s="21" customFormat="1">
      <c r="A5" t="s">
        <v>911</v>
      </c>
      <c r="B5" t="s">
        <v>913</v>
      </c>
      <c r="C5" s="21" t="s">
        <v>916</v>
      </c>
      <c r="D5" s="2" t="s">
        <v>287</v>
      </c>
      <c r="E5" s="43"/>
      <c r="F5" s="43"/>
      <c r="G5" s="43"/>
      <c r="H5" s="73">
        <v>137</v>
      </c>
      <c r="I5" s="43">
        <v>137</v>
      </c>
      <c r="J5" s="71"/>
      <c r="K5" s="73">
        <v>160</v>
      </c>
      <c r="L5" s="43">
        <v>160</v>
      </c>
      <c r="M5" s="43"/>
      <c r="N5" s="73">
        <v>160</v>
      </c>
      <c r="O5" s="43">
        <f>L5</f>
        <v>160</v>
      </c>
      <c r="P5" s="43"/>
      <c r="Q5" s="73">
        <v>160</v>
      </c>
      <c r="R5" s="43">
        <f>O5</f>
        <v>160</v>
      </c>
      <c r="S5" s="43"/>
      <c r="T5" s="73">
        <v>160</v>
      </c>
      <c r="U5" s="43">
        <f>R5</f>
        <v>160</v>
      </c>
      <c r="V5" s="43"/>
      <c r="W5" s="73">
        <v>160</v>
      </c>
      <c r="X5" s="43">
        <f>U5</f>
        <v>160</v>
      </c>
      <c r="Y5" s="43"/>
      <c r="Z5" s="73">
        <v>160</v>
      </c>
      <c r="AA5" s="43">
        <f>X5</f>
        <v>160</v>
      </c>
      <c r="AB5" s="71"/>
      <c r="AC5" s="73">
        <v>160</v>
      </c>
      <c r="AD5" s="43">
        <f>AA5</f>
        <v>160</v>
      </c>
      <c r="AE5" s="43"/>
      <c r="AF5" s="73">
        <v>160</v>
      </c>
      <c r="AG5" s="43">
        <f>AD5</f>
        <v>160</v>
      </c>
      <c r="AH5" s="43"/>
      <c r="AI5" s="73">
        <v>160</v>
      </c>
      <c r="AJ5" s="43">
        <f>AG5</f>
        <v>160</v>
      </c>
      <c r="AK5" s="43"/>
      <c r="AL5" s="73">
        <v>160</v>
      </c>
      <c r="AM5" s="43">
        <f>AJ5</f>
        <v>160</v>
      </c>
      <c r="AN5" s="43"/>
      <c r="AO5" s="73">
        <v>160</v>
      </c>
      <c r="AP5" s="43">
        <f>AM5</f>
        <v>160</v>
      </c>
      <c r="AQ5" s="43"/>
      <c r="AR5" s="73">
        <v>160</v>
      </c>
      <c r="AS5" s="43">
        <f>AP5</f>
        <v>160</v>
      </c>
      <c r="AT5" s="71"/>
      <c r="AU5" s="73">
        <v>160</v>
      </c>
      <c r="AV5" s="43">
        <f>AS5</f>
        <v>160</v>
      </c>
      <c r="AW5" s="43"/>
      <c r="AX5" s="73">
        <v>160</v>
      </c>
      <c r="AY5" s="43">
        <f>AV5</f>
        <v>160</v>
      </c>
      <c r="AZ5" s="43"/>
      <c r="BA5" s="73">
        <v>160</v>
      </c>
      <c r="BB5" s="43">
        <f>AY5</f>
        <v>160</v>
      </c>
      <c r="BC5" s="43"/>
      <c r="BD5" s="73">
        <v>160</v>
      </c>
      <c r="BE5" s="43">
        <f>BB5</f>
        <v>160</v>
      </c>
      <c r="BF5" s="43"/>
      <c r="BG5" s="73">
        <v>160</v>
      </c>
      <c r="BH5" s="43">
        <f>BE5</f>
        <v>160</v>
      </c>
      <c r="BI5" s="43"/>
      <c r="BJ5" s="73">
        <v>160</v>
      </c>
      <c r="BK5" s="43">
        <f>BH5</f>
        <v>160</v>
      </c>
      <c r="BL5" s="71"/>
      <c r="BM5" s="73">
        <v>160</v>
      </c>
      <c r="BN5" s="43">
        <f>BK5</f>
        <v>160</v>
      </c>
      <c r="BO5" s="43"/>
      <c r="BP5" s="73">
        <v>160</v>
      </c>
      <c r="BQ5" s="43">
        <f>BN5</f>
        <v>160</v>
      </c>
      <c r="BR5" s="43"/>
      <c r="BS5" s="73">
        <v>160</v>
      </c>
      <c r="BT5" s="43">
        <f>BQ5</f>
        <v>160</v>
      </c>
      <c r="BU5" s="43"/>
      <c r="BV5" s="73">
        <v>160</v>
      </c>
      <c r="BW5" s="43">
        <f>BT5</f>
        <v>160</v>
      </c>
      <c r="BX5" s="43"/>
      <c r="BY5" s="73">
        <v>160</v>
      </c>
      <c r="BZ5" s="43">
        <f>BW5</f>
        <v>160</v>
      </c>
      <c r="CA5" s="43"/>
      <c r="CB5" s="73">
        <v>160</v>
      </c>
      <c r="CC5" s="43">
        <f>BZ5</f>
        <v>160</v>
      </c>
      <c r="CD5" s="71"/>
      <c r="CE5" s="71">
        <f>CC5</f>
        <v>160</v>
      </c>
      <c r="CF5" s="73">
        <v>185</v>
      </c>
      <c r="CG5" s="43">
        <v>185</v>
      </c>
      <c r="CH5" s="71">
        <f>CG5</f>
        <v>185</v>
      </c>
      <c r="CI5" s="73">
        <v>185</v>
      </c>
      <c r="CJ5" s="43">
        <f>CH5</f>
        <v>185</v>
      </c>
      <c r="CK5" s="43"/>
      <c r="CL5" s="73">
        <v>185</v>
      </c>
      <c r="CM5" s="43">
        <f>CJ5</f>
        <v>185</v>
      </c>
      <c r="CN5" s="43"/>
      <c r="CO5" s="73">
        <v>185</v>
      </c>
      <c r="CP5" s="43">
        <f>CM5</f>
        <v>185</v>
      </c>
      <c r="CQ5" s="71"/>
      <c r="CR5" s="73">
        <v>185</v>
      </c>
      <c r="CS5" s="43">
        <f>CP5</f>
        <v>185</v>
      </c>
      <c r="CT5" s="43"/>
      <c r="CU5" s="73">
        <v>185</v>
      </c>
      <c r="CV5" s="43">
        <f>CS5</f>
        <v>185</v>
      </c>
      <c r="CW5" s="43"/>
      <c r="CX5" s="73">
        <v>185</v>
      </c>
      <c r="CY5" s="43">
        <f>CV5</f>
        <v>185</v>
      </c>
      <c r="CZ5" s="43"/>
      <c r="DA5" s="73">
        <v>185</v>
      </c>
      <c r="DB5" s="43">
        <f>CY5</f>
        <v>185</v>
      </c>
      <c r="DC5" s="43"/>
      <c r="DD5" s="73">
        <v>185</v>
      </c>
      <c r="DE5" s="43">
        <f>DB5</f>
        <v>185</v>
      </c>
      <c r="DF5" s="71">
        <f>DE5</f>
        <v>185</v>
      </c>
      <c r="DG5" s="71"/>
      <c r="DH5" s="73">
        <v>185</v>
      </c>
      <c r="DI5" s="43">
        <f>DF5</f>
        <v>185</v>
      </c>
      <c r="DJ5" s="43"/>
      <c r="DK5" s="73">
        <v>185</v>
      </c>
      <c r="DL5" s="43">
        <f>DI5</f>
        <v>185</v>
      </c>
      <c r="DM5" s="43"/>
      <c r="DN5" s="73">
        <v>185</v>
      </c>
      <c r="DO5" s="43">
        <f>DL5</f>
        <v>185</v>
      </c>
      <c r="DP5" s="43"/>
      <c r="DQ5" s="73">
        <v>185</v>
      </c>
      <c r="DR5" s="43">
        <f>DO5</f>
        <v>185</v>
      </c>
      <c r="DS5" s="43"/>
      <c r="DT5" s="73">
        <v>185</v>
      </c>
      <c r="DU5" s="43">
        <f>DR5</f>
        <v>185</v>
      </c>
      <c r="DV5" s="43"/>
      <c r="DW5" s="73">
        <v>185</v>
      </c>
      <c r="DX5" s="43">
        <f>DU5</f>
        <v>185</v>
      </c>
      <c r="DY5" s="71"/>
      <c r="DZ5" s="73">
        <v>185</v>
      </c>
      <c r="EA5" s="43">
        <f>DX5</f>
        <v>185</v>
      </c>
      <c r="EB5" s="43"/>
      <c r="EC5" s="73">
        <v>185</v>
      </c>
      <c r="ED5" s="43">
        <f>EA5</f>
        <v>185</v>
      </c>
      <c r="EE5" s="43"/>
      <c r="EF5" s="73">
        <v>185</v>
      </c>
      <c r="EG5" s="43">
        <f>ED5</f>
        <v>185</v>
      </c>
      <c r="EH5" s="43"/>
      <c r="EI5" s="73">
        <v>185</v>
      </c>
      <c r="EJ5" s="43">
        <f>EG5</f>
        <v>185</v>
      </c>
      <c r="EK5" s="43"/>
      <c r="EL5" s="73">
        <v>185</v>
      </c>
      <c r="EM5" s="43">
        <f>EJ5</f>
        <v>185</v>
      </c>
      <c r="EN5" s="43"/>
      <c r="EO5" s="73">
        <v>185</v>
      </c>
      <c r="EP5" s="43">
        <f>EM5</f>
        <v>185</v>
      </c>
      <c r="EQ5" s="43"/>
      <c r="ER5" s="73">
        <v>185</v>
      </c>
      <c r="ES5" s="43">
        <f>EP5</f>
        <v>185</v>
      </c>
      <c r="ET5" s="43"/>
      <c r="EU5" s="73">
        <v>185</v>
      </c>
      <c r="EV5" s="43">
        <f>EP5</f>
        <v>185</v>
      </c>
      <c r="EW5" s="43"/>
      <c r="EX5" s="73">
        <v>185</v>
      </c>
      <c r="EY5" s="43">
        <f>EV5</f>
        <v>185</v>
      </c>
      <c r="EZ5" s="43"/>
      <c r="FA5" s="73">
        <v>185</v>
      </c>
      <c r="FB5" s="43">
        <f>EY5</f>
        <v>185</v>
      </c>
      <c r="FC5" s="71">
        <f>FB5</f>
        <v>185</v>
      </c>
      <c r="FD5" s="71">
        <v>183</v>
      </c>
      <c r="FE5" s="71">
        <f>FD5</f>
        <v>183</v>
      </c>
      <c r="FF5" s="71"/>
      <c r="FG5" s="73">
        <v>160</v>
      </c>
      <c r="FH5" s="43">
        <f>FE5</f>
        <v>183</v>
      </c>
      <c r="FI5" s="43"/>
      <c r="FJ5" s="73">
        <v>160</v>
      </c>
      <c r="FK5" s="43">
        <f>FH5</f>
        <v>183</v>
      </c>
      <c r="FL5" s="43"/>
      <c r="FM5" s="73">
        <v>160</v>
      </c>
      <c r="FN5" s="43">
        <f>FK5</f>
        <v>183</v>
      </c>
      <c r="FO5" s="71">
        <f>FN5</f>
        <v>183</v>
      </c>
      <c r="FP5" s="73">
        <v>160</v>
      </c>
      <c r="FQ5" s="43">
        <f>FO5</f>
        <v>183</v>
      </c>
      <c r="FR5" s="43"/>
      <c r="FS5" s="73">
        <v>160</v>
      </c>
      <c r="FT5" s="43">
        <f>FQ5</f>
        <v>183</v>
      </c>
      <c r="FU5" s="71"/>
      <c r="FV5" s="73">
        <v>160</v>
      </c>
      <c r="FW5" s="43">
        <f>FT5</f>
        <v>183</v>
      </c>
      <c r="FX5" s="43"/>
      <c r="FY5" s="73">
        <v>183</v>
      </c>
      <c r="FZ5" s="43">
        <f>FW5</f>
        <v>183</v>
      </c>
      <c r="GA5" s="43"/>
      <c r="GB5" s="73">
        <v>183</v>
      </c>
      <c r="GC5" s="43">
        <f>FZ5</f>
        <v>183</v>
      </c>
      <c r="GD5" s="43"/>
      <c r="GE5" s="73">
        <v>183</v>
      </c>
      <c r="GF5" s="43">
        <f>GC5</f>
        <v>183</v>
      </c>
      <c r="GG5" s="43"/>
      <c r="GH5" s="73">
        <v>183</v>
      </c>
      <c r="GI5" s="43">
        <f>GF5</f>
        <v>183</v>
      </c>
      <c r="GJ5" s="43"/>
      <c r="GK5" s="73">
        <v>183</v>
      </c>
      <c r="GL5" s="43">
        <f>GI5</f>
        <v>183</v>
      </c>
      <c r="GM5" s="71"/>
      <c r="GN5" s="73">
        <v>183</v>
      </c>
      <c r="GO5" s="43">
        <f>GL5</f>
        <v>183</v>
      </c>
      <c r="GP5" s="43"/>
      <c r="GQ5" s="73">
        <v>183</v>
      </c>
      <c r="GR5" s="43">
        <f>GO5</f>
        <v>183</v>
      </c>
      <c r="GS5" s="43"/>
      <c r="GT5" s="73">
        <v>183</v>
      </c>
      <c r="GU5" s="43">
        <f>GR5</f>
        <v>183</v>
      </c>
      <c r="GV5" s="43"/>
      <c r="GW5" s="73">
        <v>183</v>
      </c>
      <c r="GX5" s="43">
        <f>GU5</f>
        <v>183</v>
      </c>
      <c r="GY5" s="43"/>
      <c r="GZ5" s="73">
        <v>183</v>
      </c>
      <c r="HA5" s="43">
        <f>GX5</f>
        <v>183</v>
      </c>
      <c r="HB5" s="43"/>
      <c r="HC5" s="73">
        <v>183</v>
      </c>
      <c r="HD5" s="43">
        <f>HA5</f>
        <v>183</v>
      </c>
      <c r="HE5" s="71"/>
      <c r="HF5" s="73">
        <v>183</v>
      </c>
      <c r="HG5" s="43">
        <f>HD5</f>
        <v>183</v>
      </c>
      <c r="HH5" s="43"/>
      <c r="HI5" s="73">
        <v>183</v>
      </c>
      <c r="HJ5" s="43">
        <f>HG5</f>
        <v>183</v>
      </c>
      <c r="HK5" s="43"/>
      <c r="HL5" s="73">
        <v>183</v>
      </c>
      <c r="HM5" s="43">
        <f>HJ5</f>
        <v>183</v>
      </c>
      <c r="HN5" s="43"/>
      <c r="HO5" s="73">
        <v>183</v>
      </c>
      <c r="HP5" s="43">
        <f>HM5</f>
        <v>183</v>
      </c>
      <c r="HQ5" s="43"/>
      <c r="HR5" s="73">
        <v>183</v>
      </c>
      <c r="HS5" s="43">
        <f>HP5</f>
        <v>183</v>
      </c>
      <c r="HT5" s="43"/>
      <c r="HU5" s="73">
        <v>183</v>
      </c>
      <c r="HV5" s="43">
        <f>HS5</f>
        <v>183</v>
      </c>
      <c r="HW5" s="71"/>
      <c r="HX5" s="73">
        <v>180</v>
      </c>
      <c r="HY5" s="43">
        <v>180</v>
      </c>
      <c r="HZ5" s="43"/>
      <c r="IA5" s="73">
        <v>180</v>
      </c>
      <c r="IB5" s="43">
        <f>HY5</f>
        <v>180</v>
      </c>
      <c r="IC5" s="43"/>
      <c r="ID5" s="73">
        <v>180</v>
      </c>
      <c r="IE5" s="43">
        <f>IB5</f>
        <v>180</v>
      </c>
      <c r="IF5" s="43"/>
      <c r="IG5" s="73">
        <v>180</v>
      </c>
      <c r="IH5" s="43">
        <f>IE5</f>
        <v>180</v>
      </c>
      <c r="II5" s="43"/>
      <c r="IJ5" s="73">
        <v>180</v>
      </c>
      <c r="IK5" s="43">
        <f>IH5</f>
        <v>180</v>
      </c>
      <c r="IL5" s="43"/>
      <c r="IM5" s="73">
        <v>180</v>
      </c>
      <c r="IN5" s="43">
        <f>IK5</f>
        <v>180</v>
      </c>
      <c r="IO5" s="71"/>
      <c r="IP5" s="73">
        <v>180</v>
      </c>
      <c r="IQ5" s="43">
        <f>IN5</f>
        <v>180</v>
      </c>
      <c r="IR5" s="43"/>
      <c r="IS5" s="73">
        <v>180</v>
      </c>
      <c r="IT5" s="43">
        <f>IQ5</f>
        <v>180</v>
      </c>
      <c r="IU5" s="43"/>
      <c r="IV5" s="73">
        <v>180</v>
      </c>
      <c r="IW5" s="43">
        <f>IT5</f>
        <v>180</v>
      </c>
      <c r="IX5" s="43"/>
      <c r="IY5" s="73">
        <v>180</v>
      </c>
      <c r="IZ5" s="43">
        <f>IW5</f>
        <v>180</v>
      </c>
      <c r="JA5" s="43"/>
      <c r="JB5" s="73">
        <v>180</v>
      </c>
      <c r="JC5" s="43">
        <f>IZ5</f>
        <v>180</v>
      </c>
      <c r="JD5" s="43"/>
      <c r="JE5" s="73">
        <v>180</v>
      </c>
      <c r="JF5" s="43">
        <f>JC5</f>
        <v>180</v>
      </c>
      <c r="JG5" s="71"/>
      <c r="JH5" s="73">
        <v>180</v>
      </c>
      <c r="JI5" s="43">
        <f>JF5</f>
        <v>180</v>
      </c>
      <c r="JJ5" s="43"/>
      <c r="JK5" s="73">
        <v>180</v>
      </c>
      <c r="JL5" s="43">
        <f>JI5</f>
        <v>180</v>
      </c>
      <c r="JM5" s="43"/>
      <c r="JN5" s="73">
        <v>180</v>
      </c>
      <c r="JO5" s="43">
        <f>JL5</f>
        <v>180</v>
      </c>
      <c r="JP5" s="43"/>
      <c r="JQ5" s="73">
        <v>180</v>
      </c>
      <c r="JR5" s="43">
        <f>JO5</f>
        <v>180</v>
      </c>
      <c r="JS5" s="43"/>
      <c r="JT5" s="73">
        <v>180</v>
      </c>
      <c r="JU5" s="43">
        <f>JR5</f>
        <v>180</v>
      </c>
      <c r="JV5" s="43"/>
      <c r="JW5" s="73">
        <v>180</v>
      </c>
      <c r="JX5" s="43">
        <f>JU5</f>
        <v>180</v>
      </c>
      <c r="JY5" s="71"/>
      <c r="JZ5" s="73">
        <v>180</v>
      </c>
      <c r="KA5" s="43">
        <f>JX5</f>
        <v>180</v>
      </c>
      <c r="KB5" s="43"/>
      <c r="KC5" s="73">
        <v>180</v>
      </c>
      <c r="KD5" s="43">
        <f>KA5</f>
        <v>180</v>
      </c>
      <c r="KE5" s="43"/>
      <c r="KF5" s="73">
        <v>180</v>
      </c>
      <c r="KG5" s="43">
        <f>KD5</f>
        <v>180</v>
      </c>
      <c r="KH5" s="43"/>
      <c r="KI5" s="73">
        <v>180</v>
      </c>
      <c r="KJ5" s="43">
        <f>KG5</f>
        <v>180</v>
      </c>
      <c r="KK5" s="43"/>
      <c r="KL5" s="73">
        <v>180</v>
      </c>
      <c r="KM5" s="43">
        <f>KJ5</f>
        <v>180</v>
      </c>
      <c r="KN5" s="43"/>
      <c r="KO5" s="73">
        <v>180</v>
      </c>
      <c r="KP5" s="43">
        <f>KM5</f>
        <v>180</v>
      </c>
      <c r="KQ5" s="43"/>
      <c r="KR5" s="73">
        <v>180</v>
      </c>
      <c r="KS5" s="43">
        <f>KP5</f>
        <v>180</v>
      </c>
      <c r="KT5" s="43"/>
      <c r="KU5" s="73">
        <v>180</v>
      </c>
      <c r="KV5" s="43">
        <f>KP5</f>
        <v>180</v>
      </c>
      <c r="KW5" s="71">
        <f>KV5</f>
        <v>180</v>
      </c>
      <c r="KX5" s="71">
        <v>159</v>
      </c>
      <c r="KY5" s="71">
        <f>KX5</f>
        <v>159</v>
      </c>
      <c r="KZ5" s="71">
        <f>KY5</f>
        <v>159</v>
      </c>
      <c r="LA5" s="71">
        <f>KZ5</f>
        <v>159</v>
      </c>
      <c r="LB5" s="71"/>
      <c r="LC5" s="73">
        <v>159</v>
      </c>
      <c r="LD5" s="43">
        <f>LA5</f>
        <v>159</v>
      </c>
      <c r="LE5" s="43"/>
      <c r="LF5" s="73">
        <v>180</v>
      </c>
      <c r="LG5" s="43">
        <f>LD5</f>
        <v>159</v>
      </c>
      <c r="LH5" s="43"/>
      <c r="LI5" s="73">
        <v>159</v>
      </c>
      <c r="LJ5" s="43">
        <f>LG5</f>
        <v>159</v>
      </c>
      <c r="LK5" s="43"/>
      <c r="LL5" s="73">
        <v>180</v>
      </c>
      <c r="LM5" s="43">
        <v>180</v>
      </c>
      <c r="LN5" s="43"/>
      <c r="LO5" s="73">
        <v>180</v>
      </c>
      <c r="LP5" s="43">
        <f>LM5</f>
        <v>180</v>
      </c>
      <c r="LQ5" s="43"/>
      <c r="LR5" s="73">
        <v>180</v>
      </c>
      <c r="LS5" s="43">
        <f>LP5</f>
        <v>180</v>
      </c>
      <c r="LT5" s="71"/>
      <c r="LU5" s="73">
        <v>180</v>
      </c>
      <c r="LV5" s="43">
        <f>LS5</f>
        <v>180</v>
      </c>
      <c r="LW5" s="43"/>
      <c r="LX5" s="73">
        <v>180</v>
      </c>
      <c r="LY5" s="43">
        <f>LV5</f>
        <v>180</v>
      </c>
      <c r="LZ5" s="43"/>
      <c r="MA5" s="73">
        <v>180</v>
      </c>
      <c r="MB5" s="43">
        <f>LY5</f>
        <v>180</v>
      </c>
      <c r="MC5" s="43"/>
      <c r="MD5" s="73">
        <v>180</v>
      </c>
      <c r="ME5" s="43">
        <f>MB5</f>
        <v>180</v>
      </c>
      <c r="MF5" s="43"/>
      <c r="MG5" s="73">
        <v>180</v>
      </c>
      <c r="MH5" s="43">
        <f>ME5</f>
        <v>180</v>
      </c>
      <c r="MI5" s="43"/>
      <c r="MJ5" s="73">
        <v>180</v>
      </c>
      <c r="MK5" s="43">
        <f>MH5</f>
        <v>180</v>
      </c>
      <c r="ML5" s="71"/>
      <c r="MM5" s="73">
        <v>180</v>
      </c>
      <c r="MN5" s="43">
        <f>MK5</f>
        <v>180</v>
      </c>
      <c r="MO5" s="43"/>
      <c r="MP5" s="73">
        <v>180</v>
      </c>
      <c r="MQ5" s="43">
        <f>MN5</f>
        <v>180</v>
      </c>
      <c r="MR5" s="43"/>
      <c r="MS5" s="73">
        <v>180</v>
      </c>
      <c r="MT5" s="43">
        <f>MQ5</f>
        <v>180</v>
      </c>
      <c r="MU5" s="43"/>
      <c r="MV5" s="73">
        <v>180</v>
      </c>
      <c r="MW5" s="43">
        <f>MT5</f>
        <v>180</v>
      </c>
      <c r="MX5" s="43"/>
      <c r="MY5" s="73">
        <v>180</v>
      </c>
      <c r="MZ5" s="43">
        <f>MW5</f>
        <v>180</v>
      </c>
      <c r="NA5" s="43"/>
      <c r="NB5" s="73">
        <v>180</v>
      </c>
      <c r="NC5" s="43">
        <f>MZ5</f>
        <v>180</v>
      </c>
      <c r="ND5" s="71"/>
      <c r="NE5" s="73">
        <v>180</v>
      </c>
      <c r="NF5" s="43">
        <f>NC5</f>
        <v>180</v>
      </c>
      <c r="NG5" s="43"/>
      <c r="NH5" s="73">
        <v>180</v>
      </c>
      <c r="NI5" s="43">
        <f>NF5</f>
        <v>180</v>
      </c>
      <c r="NJ5" s="43"/>
      <c r="NK5" s="73">
        <v>180</v>
      </c>
      <c r="NL5" s="43">
        <f>NI5</f>
        <v>180</v>
      </c>
      <c r="NM5" s="43"/>
      <c r="NN5" s="73">
        <v>180</v>
      </c>
      <c r="NO5" s="43">
        <f>NL5</f>
        <v>180</v>
      </c>
      <c r="NP5" s="43"/>
      <c r="NQ5" s="73">
        <v>180</v>
      </c>
      <c r="NR5" s="43">
        <f>NO5</f>
        <v>180</v>
      </c>
      <c r="NS5" s="43"/>
      <c r="NT5" s="73">
        <v>180</v>
      </c>
      <c r="NU5" s="43">
        <v>180</v>
      </c>
      <c r="NV5" s="71"/>
      <c r="NW5" s="73">
        <v>180</v>
      </c>
      <c r="NX5" s="43">
        <f>NU5</f>
        <v>180</v>
      </c>
      <c r="NY5" s="43"/>
      <c r="NZ5" s="73">
        <v>180</v>
      </c>
      <c r="OA5" s="43">
        <f>NX5</f>
        <v>180</v>
      </c>
      <c r="OB5" s="43"/>
      <c r="OC5" s="73">
        <v>180</v>
      </c>
      <c r="OD5" s="43">
        <f>OA5</f>
        <v>180</v>
      </c>
      <c r="OE5" s="43"/>
      <c r="OF5" s="73">
        <v>180</v>
      </c>
      <c r="OG5" s="43">
        <f>OD5</f>
        <v>180</v>
      </c>
      <c r="OH5" s="43"/>
      <c r="OI5" s="73">
        <v>180</v>
      </c>
      <c r="OJ5" s="43">
        <f>OG5</f>
        <v>180</v>
      </c>
      <c r="OK5" s="43"/>
      <c r="OL5" s="73">
        <v>180</v>
      </c>
      <c r="OM5" s="43">
        <f>OJ5</f>
        <v>180</v>
      </c>
      <c r="ON5" s="71"/>
      <c r="OO5" s="73">
        <v>190</v>
      </c>
      <c r="OP5" s="43">
        <v>190</v>
      </c>
      <c r="OQ5" s="43"/>
      <c r="OR5" s="73">
        <v>190</v>
      </c>
      <c r="OS5" s="43">
        <f>OP5</f>
        <v>190</v>
      </c>
      <c r="OT5" s="43"/>
      <c r="OU5" s="73">
        <v>190</v>
      </c>
      <c r="OV5" s="43">
        <f>OS5</f>
        <v>190</v>
      </c>
      <c r="OW5" s="43"/>
      <c r="OX5" s="73">
        <v>190</v>
      </c>
      <c r="OY5" s="43">
        <f>OV5</f>
        <v>190</v>
      </c>
      <c r="OZ5" s="43"/>
      <c r="PA5" s="73">
        <v>190</v>
      </c>
      <c r="PB5" s="43">
        <f>OY5</f>
        <v>190</v>
      </c>
      <c r="PC5" s="43"/>
      <c r="PD5" s="73">
        <v>190</v>
      </c>
      <c r="PE5" s="43">
        <f>PB5</f>
        <v>190</v>
      </c>
      <c r="PF5" s="71"/>
      <c r="PG5" s="73">
        <v>190</v>
      </c>
      <c r="PH5" s="43">
        <f>PE5</f>
        <v>190</v>
      </c>
      <c r="PI5" s="43"/>
      <c r="PJ5" s="73">
        <v>190</v>
      </c>
      <c r="PK5" s="43">
        <f>PH5</f>
        <v>190</v>
      </c>
      <c r="PL5" s="43"/>
      <c r="PM5" s="73">
        <v>190</v>
      </c>
      <c r="PN5" s="43">
        <f>PK5</f>
        <v>190</v>
      </c>
      <c r="PO5" s="43"/>
      <c r="PP5" s="73">
        <v>190</v>
      </c>
      <c r="PQ5" s="43">
        <f>PN5</f>
        <v>190</v>
      </c>
      <c r="PR5" s="43"/>
      <c r="PS5" s="73">
        <v>190</v>
      </c>
      <c r="PT5" s="43">
        <f>PQ5</f>
        <v>190</v>
      </c>
      <c r="PU5" s="43"/>
      <c r="PV5" s="73">
        <v>190</v>
      </c>
      <c r="PW5" s="43">
        <f>PT5</f>
        <v>190</v>
      </c>
      <c r="PX5" s="71"/>
      <c r="PY5" s="73">
        <v>190</v>
      </c>
      <c r="PZ5" s="43">
        <f>PW5</f>
        <v>190</v>
      </c>
      <c r="QA5" s="43"/>
      <c r="QB5" s="73">
        <v>190</v>
      </c>
      <c r="QC5" s="43">
        <f>PZ5</f>
        <v>190</v>
      </c>
      <c r="QD5" s="71">
        <f>QC5</f>
        <v>190</v>
      </c>
      <c r="QE5" s="73">
        <v>190</v>
      </c>
      <c r="QF5" s="43">
        <f>QD5</f>
        <v>190</v>
      </c>
      <c r="QG5" s="43"/>
      <c r="QH5" s="73">
        <v>190</v>
      </c>
      <c r="QI5" s="43">
        <f>QF5</f>
        <v>190</v>
      </c>
      <c r="QJ5" s="43"/>
      <c r="QK5" s="73">
        <v>190</v>
      </c>
      <c r="QL5" s="43">
        <v>190</v>
      </c>
      <c r="QM5" s="71"/>
      <c r="QN5" s="73">
        <v>190</v>
      </c>
      <c r="QO5" s="43">
        <f>QL5</f>
        <v>190</v>
      </c>
      <c r="QP5" s="43"/>
      <c r="QQ5" s="73">
        <v>190</v>
      </c>
      <c r="QR5" s="43">
        <f>QO5</f>
        <v>190</v>
      </c>
      <c r="QS5" s="43"/>
      <c r="QT5" s="73">
        <v>190</v>
      </c>
      <c r="QU5" s="43">
        <f>QR5</f>
        <v>190</v>
      </c>
      <c r="QV5" s="43"/>
      <c r="QW5" s="73">
        <v>190</v>
      </c>
      <c r="QX5" s="43">
        <f>QU5</f>
        <v>190</v>
      </c>
      <c r="QY5" s="43"/>
      <c r="QZ5" s="73">
        <v>190</v>
      </c>
      <c r="RA5" s="43">
        <f>QX5</f>
        <v>190</v>
      </c>
      <c r="RB5" s="43"/>
      <c r="RC5" s="73">
        <v>190</v>
      </c>
      <c r="RD5" s="43">
        <f>RA5</f>
        <v>190</v>
      </c>
      <c r="RE5" s="71"/>
      <c r="RF5" s="73">
        <v>190</v>
      </c>
      <c r="RG5" s="43">
        <f>RD5</f>
        <v>190</v>
      </c>
      <c r="RH5" s="43"/>
      <c r="RI5" s="73">
        <v>190</v>
      </c>
      <c r="RJ5" s="43">
        <f>RG5</f>
        <v>190</v>
      </c>
      <c r="RK5" s="43"/>
      <c r="RL5" s="73">
        <v>190</v>
      </c>
      <c r="RM5" s="43">
        <f>RJ5</f>
        <v>190</v>
      </c>
      <c r="RN5" s="71">
        <f>RM5</f>
        <v>190</v>
      </c>
      <c r="RO5" s="71">
        <f>RN5</f>
        <v>190</v>
      </c>
      <c r="RP5" s="71">
        <f>RO5</f>
        <v>190</v>
      </c>
      <c r="RQ5" s="73">
        <v>190</v>
      </c>
      <c r="RR5" s="43">
        <f>RO5</f>
        <v>190</v>
      </c>
      <c r="RS5" s="43"/>
      <c r="RT5" s="73">
        <v>190</v>
      </c>
      <c r="RU5" s="43">
        <f>RP5</f>
        <v>190</v>
      </c>
      <c r="RV5" s="43"/>
      <c r="RW5" s="73">
        <v>190</v>
      </c>
      <c r="RX5" s="43">
        <f>RU5</f>
        <v>190</v>
      </c>
      <c r="RY5" s="43"/>
      <c r="RZ5" s="73">
        <v>190</v>
      </c>
      <c r="SA5" s="43">
        <f>RX5</f>
        <v>190</v>
      </c>
      <c r="SB5" s="43"/>
      <c r="SC5" s="73">
        <v>190</v>
      </c>
      <c r="SD5" s="43">
        <f>SA5</f>
        <v>190</v>
      </c>
      <c r="SE5" s="43"/>
      <c r="SF5" s="73">
        <v>190</v>
      </c>
      <c r="SG5" s="43">
        <f>SD5</f>
        <v>190</v>
      </c>
      <c r="SH5" s="43"/>
      <c r="SI5" s="73">
        <v>190</v>
      </c>
      <c r="SJ5" s="43">
        <f>SG5</f>
        <v>190</v>
      </c>
      <c r="SK5" s="71"/>
      <c r="SL5" s="73">
        <v>190</v>
      </c>
      <c r="SM5" s="43">
        <f>SJ5</f>
        <v>190</v>
      </c>
      <c r="SN5" s="43"/>
      <c r="SO5" s="73">
        <v>190</v>
      </c>
      <c r="SP5" s="43">
        <f>SM5</f>
        <v>190</v>
      </c>
      <c r="SQ5" s="43"/>
      <c r="SR5" s="73">
        <v>190</v>
      </c>
      <c r="SS5" s="43">
        <f>SP5</f>
        <v>190</v>
      </c>
      <c r="ST5" s="43"/>
      <c r="SU5" s="73">
        <v>190</v>
      </c>
      <c r="SV5" s="43">
        <f>SS5</f>
        <v>190</v>
      </c>
      <c r="SW5" s="43"/>
      <c r="SX5" s="73">
        <v>190</v>
      </c>
      <c r="SY5" s="43">
        <f>SV5</f>
        <v>190</v>
      </c>
      <c r="SZ5" s="43"/>
      <c r="TA5" s="73">
        <v>190</v>
      </c>
      <c r="TB5" s="43">
        <f>SY5</f>
        <v>190</v>
      </c>
      <c r="TC5" s="71"/>
      <c r="TD5" s="71">
        <f>TB5</f>
        <v>190</v>
      </c>
      <c r="TE5" s="73">
        <v>170</v>
      </c>
      <c r="TF5" s="43">
        <v>170</v>
      </c>
      <c r="TG5" s="43"/>
      <c r="TH5" s="73">
        <v>190</v>
      </c>
      <c r="TI5" s="43">
        <f>TF5</f>
        <v>170</v>
      </c>
      <c r="TJ5" s="43"/>
      <c r="TK5" s="73">
        <v>170</v>
      </c>
      <c r="TL5" s="43">
        <f>TI5</f>
        <v>170</v>
      </c>
      <c r="TM5" s="43"/>
      <c r="TN5" s="73">
        <v>170</v>
      </c>
      <c r="TO5" s="43">
        <f>TL5</f>
        <v>170</v>
      </c>
      <c r="TP5" s="43"/>
      <c r="TQ5" s="73">
        <v>170</v>
      </c>
      <c r="TR5" s="43">
        <f>TO5</f>
        <v>170</v>
      </c>
      <c r="TS5" s="71"/>
      <c r="TT5" s="73">
        <v>170</v>
      </c>
      <c r="TU5" s="43">
        <f>TR5</f>
        <v>170</v>
      </c>
      <c r="TV5" s="43"/>
      <c r="TW5" s="73">
        <v>170</v>
      </c>
      <c r="TX5" s="43">
        <f>TU5</f>
        <v>170</v>
      </c>
      <c r="TY5" s="43"/>
      <c r="TZ5" s="73">
        <v>170</v>
      </c>
      <c r="UA5" s="43">
        <f>TX5</f>
        <v>170</v>
      </c>
      <c r="UB5" s="43"/>
      <c r="UC5" s="73">
        <v>170</v>
      </c>
      <c r="UD5" s="43">
        <f>UA5</f>
        <v>170</v>
      </c>
      <c r="UE5" s="43"/>
      <c r="UF5" s="73">
        <v>170</v>
      </c>
      <c r="UG5" s="43">
        <f>UD5</f>
        <v>170</v>
      </c>
      <c r="UH5" s="43"/>
      <c r="UI5" s="73">
        <v>170</v>
      </c>
      <c r="UJ5" s="43">
        <f>UG5</f>
        <v>170</v>
      </c>
      <c r="UK5" s="71"/>
      <c r="UL5" s="71">
        <f>UJ5</f>
        <v>170</v>
      </c>
      <c r="UM5" s="73">
        <v>170</v>
      </c>
      <c r="UN5" s="43">
        <f>UL5</f>
        <v>170</v>
      </c>
      <c r="UO5" s="43"/>
      <c r="UP5" s="73">
        <v>170</v>
      </c>
      <c r="UQ5" s="43">
        <f>UN5</f>
        <v>170</v>
      </c>
      <c r="UR5" s="43"/>
      <c r="US5" s="73">
        <v>170</v>
      </c>
      <c r="UT5" s="43">
        <f>UQ5</f>
        <v>170</v>
      </c>
      <c r="UU5" s="43"/>
      <c r="UV5" s="73">
        <v>170</v>
      </c>
      <c r="UW5" s="43">
        <f>UT5</f>
        <v>170</v>
      </c>
      <c r="UX5" s="43"/>
      <c r="UY5" s="73">
        <v>170</v>
      </c>
      <c r="UZ5" s="43">
        <f>UW5</f>
        <v>170</v>
      </c>
      <c r="VA5" s="71"/>
      <c r="VB5" s="73">
        <v>170</v>
      </c>
      <c r="VC5" s="43">
        <f>UZ5</f>
        <v>170</v>
      </c>
      <c r="VD5" s="43"/>
      <c r="VE5" s="73">
        <v>170</v>
      </c>
      <c r="VF5" s="43">
        <f>VC5</f>
        <v>170</v>
      </c>
      <c r="VG5" s="43"/>
      <c r="VH5" s="73">
        <v>170</v>
      </c>
      <c r="VI5" s="43">
        <f>VF5</f>
        <v>170</v>
      </c>
      <c r="VJ5" s="43"/>
      <c r="VK5" s="73">
        <v>170</v>
      </c>
      <c r="VL5" s="43">
        <f>VI5</f>
        <v>170</v>
      </c>
      <c r="VM5" s="43"/>
      <c r="VN5" s="73">
        <v>170</v>
      </c>
      <c r="VO5" s="43">
        <f>VL5</f>
        <v>170</v>
      </c>
      <c r="VP5" s="43"/>
      <c r="VQ5" s="73">
        <v>170</v>
      </c>
      <c r="VR5" s="43">
        <f>VO5</f>
        <v>170</v>
      </c>
      <c r="VS5" s="71"/>
      <c r="VT5" s="73">
        <v>170</v>
      </c>
      <c r="VU5" s="43">
        <f>VR5</f>
        <v>170</v>
      </c>
      <c r="VV5" s="43"/>
      <c r="VW5" s="73">
        <v>170</v>
      </c>
      <c r="VX5" s="43">
        <f>VU5</f>
        <v>170</v>
      </c>
      <c r="VY5" s="43"/>
      <c r="VZ5" s="73">
        <v>170</v>
      </c>
      <c r="WA5" s="43">
        <f>VX5</f>
        <v>170</v>
      </c>
      <c r="WB5" s="43"/>
      <c r="WC5" s="73">
        <v>170</v>
      </c>
      <c r="WD5" s="43">
        <f>WA5</f>
        <v>170</v>
      </c>
      <c r="WE5" s="43"/>
      <c r="WF5" s="73">
        <v>170</v>
      </c>
      <c r="WG5" s="43">
        <f>WD5</f>
        <v>170</v>
      </c>
      <c r="WH5" s="43"/>
      <c r="WI5" s="73">
        <v>170</v>
      </c>
      <c r="WJ5" s="43">
        <f>WG5</f>
        <v>170</v>
      </c>
      <c r="WK5" s="43"/>
      <c r="WL5" s="73">
        <v>170</v>
      </c>
      <c r="WM5" s="43">
        <f>WJ5</f>
        <v>170</v>
      </c>
      <c r="WN5" s="43"/>
      <c r="WO5" s="73">
        <v>170</v>
      </c>
      <c r="WP5" s="43">
        <f>WJ5</f>
        <v>170</v>
      </c>
      <c r="WQ5" s="43"/>
      <c r="WR5" s="73">
        <v>170</v>
      </c>
      <c r="WS5" s="43">
        <f>WP5</f>
        <v>170</v>
      </c>
      <c r="WT5" s="43"/>
      <c r="WU5" s="73">
        <v>170</v>
      </c>
      <c r="WV5" s="43">
        <f>WS5</f>
        <v>170</v>
      </c>
      <c r="WW5" s="43"/>
      <c r="WX5" s="73">
        <v>170</v>
      </c>
      <c r="WY5" s="43">
        <f>WV5</f>
        <v>170</v>
      </c>
      <c r="WZ5" s="43"/>
      <c r="XA5" s="73">
        <v>170</v>
      </c>
      <c r="XB5" s="43">
        <f>WY5</f>
        <v>170</v>
      </c>
      <c r="XC5" s="43"/>
      <c r="XD5" s="73">
        <v>170</v>
      </c>
      <c r="XE5" s="43">
        <f>XB5</f>
        <v>170</v>
      </c>
      <c r="XF5" s="71"/>
      <c r="XG5" s="73">
        <v>170</v>
      </c>
      <c r="XH5" s="43">
        <f>XE5</f>
        <v>170</v>
      </c>
      <c r="XI5" s="43"/>
      <c r="XJ5" s="73">
        <v>170</v>
      </c>
      <c r="XK5" s="43">
        <f>XH5</f>
        <v>170</v>
      </c>
      <c r="XL5" s="43"/>
      <c r="XM5" s="73">
        <v>170</v>
      </c>
      <c r="XN5" s="43">
        <f>XK5</f>
        <v>170</v>
      </c>
      <c r="XO5" s="43"/>
      <c r="XP5" s="73">
        <v>170</v>
      </c>
      <c r="XQ5" s="43">
        <f>XN5</f>
        <v>170</v>
      </c>
      <c r="XR5" s="43"/>
      <c r="XS5" s="73">
        <v>170</v>
      </c>
      <c r="XT5" s="43">
        <f>XQ5</f>
        <v>170</v>
      </c>
      <c r="XU5" s="43"/>
      <c r="XV5" s="73">
        <v>170</v>
      </c>
      <c r="XW5" s="43">
        <f>XT5</f>
        <v>170</v>
      </c>
      <c r="XX5" s="43"/>
      <c r="XY5" s="73">
        <v>170</v>
      </c>
      <c r="XZ5" s="43">
        <f>XW5</f>
        <v>170</v>
      </c>
      <c r="YA5" s="43"/>
      <c r="YB5" s="73">
        <v>170</v>
      </c>
      <c r="YC5" s="43">
        <f>XW5</f>
        <v>170</v>
      </c>
      <c r="YD5" s="43"/>
      <c r="YE5" s="73">
        <v>170</v>
      </c>
      <c r="YF5" s="43">
        <f>YC5</f>
        <v>170</v>
      </c>
      <c r="YG5" s="43"/>
      <c r="YH5" s="73">
        <v>170</v>
      </c>
      <c r="YI5" s="43">
        <f>YF5</f>
        <v>170</v>
      </c>
      <c r="YJ5" s="43"/>
      <c r="YK5" s="73">
        <v>170</v>
      </c>
      <c r="YL5" s="43">
        <f>YI5</f>
        <v>170</v>
      </c>
      <c r="YM5" s="43"/>
      <c r="YN5" s="73">
        <v>170</v>
      </c>
      <c r="YO5" s="43">
        <f>YL5</f>
        <v>170</v>
      </c>
      <c r="YP5" s="43"/>
      <c r="YQ5" s="73">
        <v>170</v>
      </c>
      <c r="YR5" s="43">
        <f>YO5</f>
        <v>170</v>
      </c>
      <c r="YS5" s="71"/>
      <c r="YT5" s="73">
        <v>170</v>
      </c>
      <c r="YU5" s="43">
        <f>YR5</f>
        <v>170</v>
      </c>
      <c r="YV5" s="43"/>
      <c r="YW5" s="73">
        <v>170</v>
      </c>
      <c r="YX5" s="43">
        <f>YU5</f>
        <v>170</v>
      </c>
      <c r="YY5" s="43"/>
      <c r="YZ5" s="73">
        <v>170</v>
      </c>
      <c r="ZA5" s="43">
        <f>YX5</f>
        <v>170</v>
      </c>
      <c r="ZB5" s="43"/>
      <c r="ZC5" s="73">
        <v>170</v>
      </c>
      <c r="ZD5" s="43">
        <f>ZA5</f>
        <v>170</v>
      </c>
      <c r="ZE5" s="43"/>
      <c r="ZF5" s="73">
        <v>170</v>
      </c>
      <c r="ZG5" s="43">
        <f>ZD5</f>
        <v>170</v>
      </c>
      <c r="ZH5" s="43"/>
      <c r="ZI5" s="73">
        <v>170</v>
      </c>
      <c r="ZJ5" s="43">
        <f>ZG5</f>
        <v>170</v>
      </c>
      <c r="ZK5" s="71"/>
      <c r="ZL5" s="73">
        <v>180</v>
      </c>
      <c r="ZM5" s="43">
        <v>180</v>
      </c>
      <c r="ZN5" s="43"/>
      <c r="ZO5" s="73">
        <v>180</v>
      </c>
      <c r="ZP5" s="43">
        <f>ZM5</f>
        <v>180</v>
      </c>
      <c r="ZQ5" s="43"/>
      <c r="ZR5" s="73">
        <v>180</v>
      </c>
      <c r="ZS5" s="43">
        <f>ZP5</f>
        <v>180</v>
      </c>
      <c r="ZT5" s="43"/>
      <c r="ZU5" s="73">
        <v>180</v>
      </c>
      <c r="ZV5" s="43">
        <f>ZS5</f>
        <v>180</v>
      </c>
      <c r="ZW5" s="43"/>
      <c r="ZX5" s="73">
        <v>180</v>
      </c>
      <c r="ZY5" s="43">
        <f>ZV5</f>
        <v>180</v>
      </c>
      <c r="ZZ5" s="43"/>
      <c r="AAA5" s="73">
        <v>180</v>
      </c>
      <c r="AAB5" s="43">
        <f>ZY5</f>
        <v>180</v>
      </c>
      <c r="AAC5" s="71"/>
      <c r="AAD5" s="73">
        <v>180</v>
      </c>
      <c r="AAE5" s="43">
        <f>AAB5</f>
        <v>180</v>
      </c>
      <c r="AAF5" s="43"/>
      <c r="AAG5" s="73">
        <v>180</v>
      </c>
      <c r="AAH5" s="43">
        <f>AAE5</f>
        <v>180</v>
      </c>
      <c r="AAI5" s="43"/>
      <c r="AAJ5" s="73">
        <v>180</v>
      </c>
      <c r="AAK5" s="43">
        <f>AAH5</f>
        <v>180</v>
      </c>
      <c r="AAL5" s="43"/>
      <c r="AAM5" s="73">
        <v>180</v>
      </c>
      <c r="AAN5" s="43">
        <f>AAK5</f>
        <v>180</v>
      </c>
      <c r="AAO5" s="43"/>
      <c r="AAP5" s="73">
        <v>180</v>
      </c>
      <c r="AAQ5" s="43">
        <f>AAN5</f>
        <v>180</v>
      </c>
      <c r="AAR5" s="43"/>
      <c r="AAS5" s="73">
        <v>180</v>
      </c>
      <c r="AAT5" s="43">
        <f>AAQ5</f>
        <v>180</v>
      </c>
      <c r="AAU5" s="71"/>
      <c r="AAV5" s="73">
        <v>180</v>
      </c>
      <c r="AAW5" s="43">
        <f>AAT5</f>
        <v>180</v>
      </c>
      <c r="AAX5" s="43"/>
      <c r="AAY5" s="73">
        <v>180</v>
      </c>
      <c r="AAZ5" s="43">
        <f>AAW5</f>
        <v>180</v>
      </c>
      <c r="ABA5" s="43"/>
      <c r="ABB5" s="73">
        <v>180</v>
      </c>
      <c r="ABC5" s="43">
        <f>AAZ5</f>
        <v>180</v>
      </c>
      <c r="ABD5" s="43"/>
      <c r="ABE5" s="73">
        <v>180</v>
      </c>
      <c r="ABF5" s="43">
        <f>ABC5</f>
        <v>180</v>
      </c>
      <c r="ABG5" s="43"/>
      <c r="ABH5" s="73">
        <v>180</v>
      </c>
      <c r="ABI5" s="43">
        <f>ABF5</f>
        <v>180</v>
      </c>
      <c r="ABJ5" s="43"/>
      <c r="ABK5" s="73">
        <v>180</v>
      </c>
      <c r="ABL5" s="43">
        <f>ABI5</f>
        <v>180</v>
      </c>
      <c r="ABM5" s="71"/>
      <c r="ABN5" s="73">
        <v>180</v>
      </c>
      <c r="ABO5" s="43">
        <f>ABL5</f>
        <v>180</v>
      </c>
      <c r="ABP5" s="43"/>
      <c r="ABQ5" s="73">
        <v>180</v>
      </c>
      <c r="ABR5" s="43">
        <f>ABO5</f>
        <v>180</v>
      </c>
      <c r="ABS5" s="43"/>
      <c r="ABT5" s="73">
        <v>180</v>
      </c>
      <c r="ABU5" s="43">
        <f>ABR5</f>
        <v>180</v>
      </c>
      <c r="ABV5" s="71">
        <f>ABU5</f>
        <v>180</v>
      </c>
      <c r="ABW5" s="71">
        <f>ABV5</f>
        <v>180</v>
      </c>
      <c r="ABX5" s="71">
        <f>ABW5</f>
        <v>180</v>
      </c>
      <c r="ABY5" s="71"/>
      <c r="ABZ5" s="71">
        <f>ABX5</f>
        <v>180</v>
      </c>
      <c r="ACA5" s="73">
        <v>180</v>
      </c>
      <c r="ACB5" s="43">
        <f>ABZ5</f>
        <v>180</v>
      </c>
      <c r="ACC5" s="43"/>
      <c r="ACD5" s="73">
        <v>160</v>
      </c>
      <c r="ACE5" s="43">
        <v>160</v>
      </c>
      <c r="ACF5" s="43"/>
      <c r="ACG5" s="73">
        <v>160</v>
      </c>
      <c r="ACH5" s="43">
        <f>ACE5</f>
        <v>160</v>
      </c>
      <c r="ACI5" s="43"/>
      <c r="ACJ5" s="73">
        <v>160</v>
      </c>
      <c r="ACK5" s="43">
        <f>ACH5</f>
        <v>160</v>
      </c>
      <c r="ACL5" s="43"/>
      <c r="ACM5" s="73">
        <v>160</v>
      </c>
      <c r="ACN5" s="43">
        <f>ACK5</f>
        <v>160</v>
      </c>
      <c r="ACO5" s="71"/>
      <c r="ACP5" s="73">
        <v>160</v>
      </c>
      <c r="ACQ5" s="43">
        <f>ACN5</f>
        <v>160</v>
      </c>
      <c r="ACR5" s="43"/>
      <c r="ACS5" s="73">
        <v>160</v>
      </c>
      <c r="ACT5" s="43">
        <f>ACQ5</f>
        <v>160</v>
      </c>
      <c r="ACU5" s="43"/>
      <c r="ACV5" s="73">
        <v>160</v>
      </c>
      <c r="ACW5" s="43">
        <f>ACT5</f>
        <v>160</v>
      </c>
      <c r="ACX5" s="43"/>
      <c r="ACY5" s="73">
        <v>160</v>
      </c>
      <c r="ACZ5" s="43">
        <f>ACW5</f>
        <v>160</v>
      </c>
      <c r="ADA5" s="43"/>
      <c r="ADB5" s="73">
        <v>160</v>
      </c>
      <c r="ADC5" s="43">
        <f>ACZ5</f>
        <v>160</v>
      </c>
      <c r="ADD5" s="43"/>
      <c r="ADE5" s="73">
        <v>160</v>
      </c>
      <c r="ADF5" s="43">
        <f>ADC5</f>
        <v>160</v>
      </c>
      <c r="ADG5" s="71"/>
      <c r="ADH5" s="73">
        <v>160</v>
      </c>
      <c r="ADI5" s="43">
        <f>ADF5</f>
        <v>160</v>
      </c>
      <c r="ADJ5" s="43"/>
      <c r="ADK5" s="73">
        <v>160</v>
      </c>
      <c r="ADL5" s="43">
        <f>ADI5</f>
        <v>160</v>
      </c>
      <c r="ADM5" s="43"/>
      <c r="ADN5" s="73">
        <v>160</v>
      </c>
      <c r="ADO5" s="43">
        <f>ADL5</f>
        <v>160</v>
      </c>
      <c r="ADP5" s="43"/>
      <c r="ADQ5" s="73">
        <v>160</v>
      </c>
      <c r="ADR5" s="43">
        <f>ADO5</f>
        <v>160</v>
      </c>
      <c r="ADS5" s="43"/>
      <c r="ADT5" s="73">
        <v>160</v>
      </c>
      <c r="ADU5" s="43">
        <f>ADR5</f>
        <v>160</v>
      </c>
      <c r="ADV5" s="43"/>
      <c r="ADW5" s="73">
        <v>160</v>
      </c>
      <c r="ADX5" s="43">
        <f>ADU5</f>
        <v>160</v>
      </c>
      <c r="ADY5" s="71"/>
      <c r="ADZ5" s="73">
        <v>160</v>
      </c>
      <c r="AEA5" s="43">
        <f>ADX5</f>
        <v>160</v>
      </c>
      <c r="AEB5" s="43"/>
      <c r="AEC5" s="73">
        <v>160</v>
      </c>
      <c r="AED5" s="43">
        <f>AEA5</f>
        <v>160</v>
      </c>
      <c r="AEE5" s="43"/>
      <c r="AEF5" s="73">
        <v>160</v>
      </c>
      <c r="AEG5" s="43">
        <f>AED5</f>
        <v>160</v>
      </c>
      <c r="AEH5" s="43"/>
      <c r="AEI5" s="73">
        <v>160</v>
      </c>
      <c r="AEJ5" s="43">
        <f>AEG5</f>
        <v>160</v>
      </c>
      <c r="AEK5" s="43"/>
      <c r="AEL5" s="73">
        <v>160</v>
      </c>
      <c r="AEM5" s="43">
        <f>AEJ5</f>
        <v>160</v>
      </c>
      <c r="AEN5" s="43"/>
      <c r="AEO5" s="73">
        <v>160</v>
      </c>
      <c r="AEP5" s="43">
        <f>AEM5</f>
        <v>160</v>
      </c>
      <c r="AEQ5" s="71"/>
      <c r="AER5" s="73">
        <v>160</v>
      </c>
      <c r="AES5" s="43">
        <f>AEP5</f>
        <v>160</v>
      </c>
      <c r="AET5" s="43"/>
      <c r="AEU5" s="73">
        <v>160</v>
      </c>
      <c r="AEV5" s="43">
        <f>AES5</f>
        <v>160</v>
      </c>
      <c r="AEW5" s="43"/>
      <c r="AEX5" s="73">
        <v>160</v>
      </c>
      <c r="AEY5" s="43">
        <f>AEV5</f>
        <v>160</v>
      </c>
      <c r="AEZ5" s="43"/>
      <c r="AFA5" s="73">
        <v>160</v>
      </c>
      <c r="AFB5" s="43">
        <f>AEY5</f>
        <v>160</v>
      </c>
      <c r="AFC5" s="43"/>
      <c r="AFD5" s="73">
        <v>160</v>
      </c>
      <c r="AFE5" s="43">
        <f>AFB5</f>
        <v>160</v>
      </c>
      <c r="AFF5" s="43"/>
      <c r="AFG5" s="73">
        <v>172</v>
      </c>
      <c r="AFH5" s="43">
        <v>172</v>
      </c>
      <c r="AFI5" s="71"/>
      <c r="AFJ5" s="73">
        <v>172</v>
      </c>
      <c r="AFK5" s="43">
        <f>AFH5</f>
        <v>172</v>
      </c>
      <c r="AFL5" s="43"/>
      <c r="AFM5" s="73">
        <v>172</v>
      </c>
      <c r="AFN5" s="43">
        <f>AFK5</f>
        <v>172</v>
      </c>
      <c r="AFO5" s="43"/>
      <c r="AFP5" s="73">
        <v>172</v>
      </c>
      <c r="AFQ5" s="43">
        <f>AFN5</f>
        <v>172</v>
      </c>
      <c r="AFR5" s="43"/>
      <c r="AFS5" s="73">
        <v>172</v>
      </c>
      <c r="AFT5" s="43">
        <f>AFQ5</f>
        <v>172</v>
      </c>
      <c r="AFU5" s="43"/>
      <c r="AFV5" s="73">
        <v>172</v>
      </c>
      <c r="AFW5" s="43">
        <f>AFT5</f>
        <v>172</v>
      </c>
      <c r="AFX5" s="71">
        <f>AFW5</f>
        <v>172</v>
      </c>
      <c r="AFY5" s="71"/>
      <c r="AFZ5" s="73">
        <v>172</v>
      </c>
      <c r="AGA5" s="43">
        <f>AFX5</f>
        <v>172</v>
      </c>
      <c r="AGB5" s="43"/>
      <c r="AGC5" s="73">
        <v>172</v>
      </c>
      <c r="AGD5" s="43">
        <f>AGA5</f>
        <v>172</v>
      </c>
      <c r="AGE5" s="43"/>
      <c r="AGF5" s="73">
        <v>172</v>
      </c>
      <c r="AGG5" s="43">
        <f>AGD5</f>
        <v>172</v>
      </c>
      <c r="AGH5" s="43"/>
      <c r="AGI5" s="73">
        <v>172</v>
      </c>
      <c r="AGJ5" s="43">
        <f>AGG5</f>
        <v>172</v>
      </c>
      <c r="AGK5" s="71">
        <f>AGJ5</f>
        <v>172</v>
      </c>
      <c r="AGL5" s="73">
        <v>172</v>
      </c>
      <c r="AGM5" s="43">
        <f>AGK5</f>
        <v>172</v>
      </c>
      <c r="AGN5" s="43"/>
      <c r="AGO5" s="73">
        <v>172</v>
      </c>
      <c r="AGP5" s="43">
        <f>AGM5</f>
        <v>172</v>
      </c>
      <c r="AGQ5" s="43"/>
      <c r="AGR5" s="73">
        <v>172</v>
      </c>
      <c r="AGS5" s="43">
        <f>AGM5</f>
        <v>172</v>
      </c>
      <c r="AGT5" s="43"/>
      <c r="AGU5" s="73">
        <v>172</v>
      </c>
      <c r="AGV5" s="43">
        <f>AGS5</f>
        <v>172</v>
      </c>
      <c r="AGW5" s="43"/>
      <c r="AGX5" s="73">
        <v>172</v>
      </c>
      <c r="AGY5" s="43">
        <f>AGV5</f>
        <v>172</v>
      </c>
      <c r="AGZ5" s="43"/>
      <c r="AHA5" s="73">
        <v>172</v>
      </c>
      <c r="AHB5" s="43">
        <f>AGY5</f>
        <v>172</v>
      </c>
      <c r="AHC5" s="43"/>
      <c r="AHD5" s="73">
        <v>172</v>
      </c>
      <c r="AHE5" s="43">
        <f>AHB5</f>
        <v>172</v>
      </c>
      <c r="AHF5" s="43"/>
      <c r="AHG5" s="73">
        <v>172</v>
      </c>
      <c r="AHH5" s="43">
        <f>AHE5</f>
        <v>172</v>
      </c>
      <c r="AHI5" s="71"/>
      <c r="AHJ5" s="73">
        <v>172</v>
      </c>
      <c r="AHK5" s="43">
        <f>AHH5</f>
        <v>172</v>
      </c>
      <c r="AHL5" s="43"/>
      <c r="AHM5" s="73">
        <v>172</v>
      </c>
      <c r="AHN5" s="43">
        <f>AHK5</f>
        <v>172</v>
      </c>
      <c r="AHO5" s="43"/>
      <c r="AHP5" s="73">
        <v>172</v>
      </c>
      <c r="AHQ5" s="43">
        <f>AHN5</f>
        <v>172</v>
      </c>
      <c r="AHR5" s="43"/>
      <c r="AHS5" s="73">
        <v>172</v>
      </c>
      <c r="AHT5" s="43">
        <f>AHQ5</f>
        <v>172</v>
      </c>
      <c r="AHU5" s="43"/>
      <c r="AHV5" s="73">
        <v>172</v>
      </c>
      <c r="AHW5" s="43">
        <f>AHT5</f>
        <v>172</v>
      </c>
      <c r="AHX5" s="43"/>
      <c r="AHY5" s="73">
        <v>172</v>
      </c>
      <c r="AHZ5" s="43">
        <f>AHW5</f>
        <v>172</v>
      </c>
      <c r="AIA5" s="71"/>
      <c r="AIB5" s="73">
        <v>190</v>
      </c>
      <c r="AIC5" s="43">
        <v>190</v>
      </c>
      <c r="AID5" s="43"/>
      <c r="AIE5" s="73">
        <v>190</v>
      </c>
      <c r="AIF5" s="43">
        <f>AIC5</f>
        <v>190</v>
      </c>
      <c r="AIG5" s="43"/>
      <c r="AIH5" s="73">
        <v>190</v>
      </c>
      <c r="AII5" s="43">
        <f>AIF5</f>
        <v>190</v>
      </c>
      <c r="AIJ5" s="43"/>
      <c r="AIK5" s="73">
        <v>190</v>
      </c>
      <c r="AIL5" s="43">
        <f>AII5</f>
        <v>190</v>
      </c>
      <c r="AIM5" s="43"/>
      <c r="AIN5" s="73">
        <v>190</v>
      </c>
      <c r="AIO5" s="43">
        <f>AIL5</f>
        <v>190</v>
      </c>
      <c r="AIP5" s="43"/>
      <c r="AIQ5" s="73">
        <v>190</v>
      </c>
      <c r="AIR5" s="43">
        <f>AIO5</f>
        <v>190</v>
      </c>
      <c r="AIS5" s="71"/>
      <c r="AIT5" s="73">
        <v>190</v>
      </c>
      <c r="AIU5" s="43">
        <f>AIR5</f>
        <v>190</v>
      </c>
      <c r="AIV5" s="43"/>
      <c r="AIW5" s="73">
        <v>190</v>
      </c>
      <c r="AIX5" s="43">
        <f>AIU5</f>
        <v>190</v>
      </c>
      <c r="AIY5" s="43"/>
      <c r="AIZ5" s="73">
        <v>190</v>
      </c>
      <c r="AJA5" s="43">
        <f>AIX5</f>
        <v>190</v>
      </c>
      <c r="AJB5" s="43"/>
      <c r="AJC5" s="73">
        <v>190</v>
      </c>
      <c r="AJD5" s="43">
        <f>AJA5</f>
        <v>190</v>
      </c>
      <c r="AJE5" s="43"/>
      <c r="AJF5" s="73">
        <v>190</v>
      </c>
      <c r="AJG5" s="43">
        <f>AJD5</f>
        <v>190</v>
      </c>
      <c r="AJH5" s="43"/>
      <c r="AJI5" s="73">
        <v>190</v>
      </c>
      <c r="AJJ5" s="43">
        <f>AJG5</f>
        <v>190</v>
      </c>
      <c r="AJK5" s="71"/>
      <c r="AJL5" s="73">
        <v>190</v>
      </c>
      <c r="AJM5" s="43">
        <f>AJJ5</f>
        <v>190</v>
      </c>
      <c r="AJN5" s="43"/>
      <c r="AJO5" s="73">
        <v>190</v>
      </c>
      <c r="AJP5" s="43">
        <f>AJM5</f>
        <v>190</v>
      </c>
      <c r="AJQ5" s="71">
        <f>AJP5</f>
        <v>190</v>
      </c>
      <c r="AJR5" s="73">
        <v>190</v>
      </c>
      <c r="AJS5" s="43">
        <f>AJQ5</f>
        <v>190</v>
      </c>
      <c r="AJT5" s="43"/>
      <c r="AJU5" s="73">
        <v>190</v>
      </c>
      <c r="AJV5" s="43">
        <f>AJS5</f>
        <v>190</v>
      </c>
      <c r="AJW5" s="43"/>
      <c r="AJX5" s="73">
        <v>190</v>
      </c>
      <c r="AJY5" s="43">
        <f>AJV5</f>
        <v>190</v>
      </c>
      <c r="AJZ5" s="71"/>
      <c r="AKA5" s="73">
        <v>190</v>
      </c>
      <c r="AKB5" s="43">
        <f>AJY5</f>
        <v>190</v>
      </c>
      <c r="AKC5" s="43"/>
      <c r="AKD5" s="73">
        <v>190</v>
      </c>
      <c r="AKE5" s="43">
        <f>AKB5</f>
        <v>190</v>
      </c>
      <c r="AKF5" s="43"/>
      <c r="AKG5" s="73">
        <v>190</v>
      </c>
      <c r="AKH5" s="43">
        <f>AKE5</f>
        <v>190</v>
      </c>
      <c r="AKI5" s="43"/>
      <c r="AKJ5" s="73">
        <v>190</v>
      </c>
      <c r="AKK5" s="43">
        <f>AKH5</f>
        <v>190</v>
      </c>
      <c r="AKL5" s="43"/>
      <c r="AKM5" s="73">
        <v>190</v>
      </c>
      <c r="AKN5" s="43">
        <f>AKK5</f>
        <v>190</v>
      </c>
      <c r="AKO5" s="43"/>
      <c r="AKP5" s="73">
        <v>190</v>
      </c>
      <c r="AKQ5" s="43">
        <f>AKN5</f>
        <v>190</v>
      </c>
      <c r="AKR5" s="71"/>
      <c r="AKS5" s="73">
        <v>190</v>
      </c>
      <c r="AKT5" s="43">
        <f>AKQ5</f>
        <v>190</v>
      </c>
      <c r="AKU5" s="43"/>
      <c r="AKV5" s="73">
        <v>190</v>
      </c>
      <c r="AKW5" s="43">
        <f>AKT5</f>
        <v>190</v>
      </c>
      <c r="AKX5" s="43"/>
      <c r="AKY5" s="73">
        <v>190</v>
      </c>
      <c r="AKZ5" s="43">
        <f>AKW5</f>
        <v>190</v>
      </c>
      <c r="ALA5" s="71">
        <f>AKZ5</f>
        <v>190</v>
      </c>
      <c r="ALB5" s="73">
        <v>190</v>
      </c>
      <c r="ALC5" s="43">
        <f>ALA5</f>
        <v>190</v>
      </c>
      <c r="ALD5" s="43"/>
      <c r="ALE5" s="73">
        <v>190</v>
      </c>
      <c r="ALF5" s="43">
        <f>ALC5</f>
        <v>190</v>
      </c>
      <c r="ALG5" s="43"/>
      <c r="ALH5" s="73">
        <v>190</v>
      </c>
      <c r="ALI5" s="43">
        <f>ALE5</f>
        <v>190</v>
      </c>
      <c r="ALJ5" s="43"/>
      <c r="ALK5" s="73">
        <v>190</v>
      </c>
      <c r="ALL5" s="43">
        <f>ALF5</f>
        <v>190</v>
      </c>
      <c r="ALM5" s="43"/>
      <c r="ALN5" s="73">
        <v>190</v>
      </c>
      <c r="ALO5" s="43">
        <f>ALL5</f>
        <v>190</v>
      </c>
      <c r="ALP5" s="43"/>
      <c r="ALQ5" s="73">
        <v>190</v>
      </c>
      <c r="ALR5" s="43">
        <f>ALO5</f>
        <v>190</v>
      </c>
      <c r="ALS5" s="43"/>
      <c r="ALT5" s="73">
        <v>190</v>
      </c>
      <c r="ALU5" s="43">
        <f>ALR5</f>
        <v>190</v>
      </c>
      <c r="ALV5" s="43"/>
      <c r="ALW5" s="73">
        <v>190</v>
      </c>
      <c r="ALX5" s="43">
        <f>ALU5</f>
        <v>190</v>
      </c>
      <c r="ALY5" s="43"/>
      <c r="ALZ5" s="73">
        <v>190</v>
      </c>
      <c r="AMA5" s="43">
        <f>ALX5</f>
        <v>190</v>
      </c>
      <c r="AMB5" s="71"/>
      <c r="AMC5" s="73">
        <v>190</v>
      </c>
      <c r="AMD5" s="43">
        <f>AMA5</f>
        <v>190</v>
      </c>
      <c r="AME5" s="43"/>
      <c r="AMF5" s="73">
        <v>190</v>
      </c>
      <c r="AMG5" s="43">
        <f>AMD5</f>
        <v>190</v>
      </c>
      <c r="AMH5" s="43"/>
      <c r="AMI5" s="73">
        <v>190</v>
      </c>
      <c r="AMJ5" s="43">
        <f>AMG5</f>
        <v>190</v>
      </c>
      <c r="AMK5" s="43"/>
      <c r="AML5" s="73">
        <v>190</v>
      </c>
      <c r="AMM5" s="43">
        <f>AMJ5</f>
        <v>190</v>
      </c>
      <c r="AMN5" s="43"/>
      <c r="AMO5" s="73">
        <v>190</v>
      </c>
      <c r="AMP5" s="43">
        <f>AMM5</f>
        <v>190</v>
      </c>
      <c r="AMQ5" s="43"/>
      <c r="AMR5" s="73">
        <v>190</v>
      </c>
      <c r="AMS5" s="43">
        <f>AMP5</f>
        <v>190</v>
      </c>
      <c r="AMT5" s="43"/>
      <c r="AMU5" s="73">
        <v>190</v>
      </c>
      <c r="AMV5" s="43">
        <f>AMS5</f>
        <v>190</v>
      </c>
      <c r="AMW5" s="71">
        <f>AMS5</f>
        <v>190</v>
      </c>
      <c r="AMX5" s="71">
        <f t="shared" ref="AMX5:ANF5" si="196">AMW5</f>
        <v>190</v>
      </c>
      <c r="AMY5" s="71">
        <f t="shared" si="196"/>
        <v>190</v>
      </c>
      <c r="AMZ5" s="71">
        <f t="shared" si="196"/>
        <v>190</v>
      </c>
      <c r="ANA5" s="73">
        <v>190</v>
      </c>
      <c r="ANB5" s="43">
        <f>AMZ5</f>
        <v>190</v>
      </c>
      <c r="ANC5" s="43"/>
      <c r="AND5" s="73">
        <v>190</v>
      </c>
      <c r="ANE5" s="43">
        <f>ANB5</f>
        <v>190</v>
      </c>
      <c r="ANF5" s="71">
        <f t="shared" si="196"/>
        <v>190</v>
      </c>
      <c r="ANG5" s="73">
        <v>190</v>
      </c>
      <c r="ANH5" s="43">
        <f>ANE5</f>
        <v>190</v>
      </c>
      <c r="ANI5" s="43"/>
      <c r="ANJ5" s="73">
        <v>190</v>
      </c>
      <c r="ANK5" s="43">
        <f>ANH5</f>
        <v>190</v>
      </c>
      <c r="ANL5" s="43"/>
      <c r="ANM5" s="73">
        <v>190</v>
      </c>
      <c r="ANN5" s="43">
        <f>ANK5</f>
        <v>190</v>
      </c>
      <c r="ANO5" s="43"/>
      <c r="ANP5" s="73">
        <v>190</v>
      </c>
      <c r="ANQ5" s="43">
        <f>ANN5</f>
        <v>190</v>
      </c>
      <c r="ANR5" s="43"/>
      <c r="ANS5" s="73">
        <v>190</v>
      </c>
      <c r="ANT5" s="43">
        <f>ANQ5</f>
        <v>190</v>
      </c>
      <c r="ANU5" s="43"/>
      <c r="ANV5" s="73">
        <v>190</v>
      </c>
      <c r="ANW5" s="43">
        <f>ANT5</f>
        <v>190</v>
      </c>
      <c r="ANX5" s="71"/>
      <c r="ANY5" s="73">
        <v>190</v>
      </c>
      <c r="ANZ5" s="43">
        <f>ANW5</f>
        <v>190</v>
      </c>
      <c r="AOA5" s="43"/>
      <c r="AOB5" s="73">
        <v>190</v>
      </c>
      <c r="AOC5" s="43">
        <f>ANZ5</f>
        <v>190</v>
      </c>
      <c r="AOD5" s="43"/>
      <c r="AOE5" s="73">
        <v>190</v>
      </c>
      <c r="AOF5" s="43">
        <f>AOC5</f>
        <v>190</v>
      </c>
      <c r="AOG5" s="43"/>
      <c r="AOH5" s="73">
        <v>190</v>
      </c>
      <c r="AOI5" s="43">
        <f>AOF5</f>
        <v>190</v>
      </c>
      <c r="AOJ5" s="43"/>
      <c r="AOK5" s="73">
        <v>190</v>
      </c>
      <c r="AOL5" s="43">
        <f>AOI5</f>
        <v>190</v>
      </c>
      <c r="AOM5" s="43"/>
      <c r="AON5" s="73">
        <v>190</v>
      </c>
      <c r="AOO5" s="43">
        <f>AOL5</f>
        <v>190</v>
      </c>
      <c r="AOP5" s="71"/>
      <c r="AOQ5" s="73">
        <v>190</v>
      </c>
      <c r="AOR5" s="43">
        <f>AOO5</f>
        <v>190</v>
      </c>
      <c r="AOS5" s="43"/>
      <c r="AOT5" s="73">
        <v>190</v>
      </c>
      <c r="AOU5" s="43">
        <f>AOR5</f>
        <v>190</v>
      </c>
      <c r="AOV5" s="43"/>
      <c r="AOW5" s="73">
        <v>190</v>
      </c>
      <c r="AOX5" s="43">
        <f>AOU5</f>
        <v>190</v>
      </c>
      <c r="AOY5" s="43"/>
      <c r="AOZ5" s="73">
        <v>190</v>
      </c>
      <c r="APA5" s="43">
        <f>AOX5</f>
        <v>190</v>
      </c>
      <c r="APB5" s="43"/>
      <c r="APC5" s="73">
        <v>190</v>
      </c>
      <c r="APD5" s="43">
        <f>APA5</f>
        <v>190</v>
      </c>
      <c r="APE5" s="43"/>
      <c r="APF5" s="73">
        <v>190</v>
      </c>
      <c r="APG5" s="43">
        <f>APD5</f>
        <v>190</v>
      </c>
      <c r="APH5" s="71"/>
      <c r="API5" s="73">
        <v>190</v>
      </c>
      <c r="APJ5" s="43">
        <f>APG5</f>
        <v>190</v>
      </c>
      <c r="APK5" s="43"/>
      <c r="APL5" s="73">
        <v>190</v>
      </c>
      <c r="APM5" s="43">
        <f>APJ5</f>
        <v>190</v>
      </c>
      <c r="APN5" s="43"/>
      <c r="APO5" s="73">
        <v>190</v>
      </c>
      <c r="APP5" s="43">
        <f>APM5</f>
        <v>190</v>
      </c>
      <c r="APQ5" s="43"/>
      <c r="APR5" s="73">
        <v>190</v>
      </c>
      <c r="APS5" s="43">
        <f>APP5</f>
        <v>190</v>
      </c>
      <c r="APT5" s="43"/>
      <c r="APU5" s="73">
        <v>190</v>
      </c>
      <c r="APV5" s="43">
        <f>APS5</f>
        <v>190</v>
      </c>
      <c r="APW5" s="43"/>
      <c r="APX5" s="73">
        <v>190</v>
      </c>
      <c r="APY5" s="43">
        <f>APV5</f>
        <v>190</v>
      </c>
      <c r="APZ5" s="71"/>
      <c r="AQA5" s="73">
        <v>190</v>
      </c>
      <c r="AQB5" s="43">
        <f>APY5</f>
        <v>190</v>
      </c>
      <c r="AQC5" s="43"/>
      <c r="AQD5" s="73">
        <v>190</v>
      </c>
      <c r="AQE5" s="43">
        <f>AQB5</f>
        <v>190</v>
      </c>
      <c r="AQF5" s="43"/>
      <c r="AQG5" s="73">
        <v>190</v>
      </c>
      <c r="AQH5" s="43">
        <f>AQE5</f>
        <v>190</v>
      </c>
      <c r="AQI5" s="43"/>
      <c r="AQJ5" s="73">
        <v>190</v>
      </c>
      <c r="AQK5" s="43">
        <f>AQH5</f>
        <v>190</v>
      </c>
      <c r="AQL5" s="43"/>
      <c r="AQM5" s="73">
        <v>190</v>
      </c>
      <c r="AQN5" s="43">
        <f>AQK5</f>
        <v>190</v>
      </c>
      <c r="AQO5" s="43"/>
      <c r="AQP5" s="73">
        <v>190</v>
      </c>
      <c r="AQQ5" s="43">
        <f>AQN5</f>
        <v>190</v>
      </c>
      <c r="AQR5" s="71"/>
      <c r="AQS5" s="73">
        <v>190</v>
      </c>
      <c r="AQT5" s="43">
        <f>AQQ5</f>
        <v>190</v>
      </c>
      <c r="AQU5" s="43"/>
      <c r="AQV5" s="73">
        <v>190</v>
      </c>
      <c r="AQW5" s="43">
        <f>AQT5</f>
        <v>190</v>
      </c>
      <c r="AQX5" s="43"/>
      <c r="AQY5" s="73">
        <v>190</v>
      </c>
      <c r="AQZ5" s="43">
        <f>AQW5</f>
        <v>190</v>
      </c>
      <c r="ARA5" s="43"/>
      <c r="ARB5" s="73">
        <v>190</v>
      </c>
      <c r="ARC5" s="43">
        <f>AQZ5</f>
        <v>190</v>
      </c>
      <c r="ARD5" s="43"/>
      <c r="ARE5" s="73">
        <v>190</v>
      </c>
      <c r="ARF5" s="43">
        <f>ARC5</f>
        <v>190</v>
      </c>
      <c r="ARG5" s="43"/>
      <c r="ARH5" s="73">
        <v>190</v>
      </c>
      <c r="ARI5" s="43">
        <f>ARF5</f>
        <v>190</v>
      </c>
      <c r="ARJ5" s="71"/>
      <c r="ARK5" s="73">
        <v>190</v>
      </c>
      <c r="ARL5" s="43">
        <f>ARI5</f>
        <v>190</v>
      </c>
      <c r="ARM5" s="43"/>
      <c r="ARN5" s="73">
        <v>190</v>
      </c>
      <c r="ARO5" s="43">
        <f>ARL5</f>
        <v>190</v>
      </c>
      <c r="ARP5" s="43"/>
      <c r="ARQ5" s="73">
        <v>190</v>
      </c>
      <c r="ARR5" s="43">
        <f>ARO5</f>
        <v>190</v>
      </c>
      <c r="ARS5" s="43"/>
      <c r="ART5" s="73">
        <v>190</v>
      </c>
      <c r="ARU5" s="43">
        <f>ARR5</f>
        <v>190</v>
      </c>
      <c r="ARV5" s="43"/>
      <c r="ARW5" s="73">
        <v>190</v>
      </c>
      <c r="ARX5" s="43">
        <f>ARU5</f>
        <v>190</v>
      </c>
      <c r="ARY5" s="43"/>
      <c r="ARZ5" s="73">
        <v>190</v>
      </c>
      <c r="ASA5" s="43">
        <f>ARX5</f>
        <v>190</v>
      </c>
      <c r="ASB5" s="71"/>
      <c r="ASC5" s="73">
        <v>190</v>
      </c>
      <c r="ASD5" s="43">
        <f>ASA5</f>
        <v>190</v>
      </c>
      <c r="ASE5" s="43"/>
      <c r="ASF5" s="73">
        <v>190</v>
      </c>
      <c r="ASG5" s="43">
        <f>ASD5</f>
        <v>190</v>
      </c>
      <c r="ASH5" s="43"/>
      <c r="ASI5" s="73">
        <v>190</v>
      </c>
      <c r="ASJ5" s="43">
        <f>ASG5</f>
        <v>190</v>
      </c>
      <c r="ASK5" s="43"/>
      <c r="ASL5" s="73">
        <v>190</v>
      </c>
      <c r="ASM5" s="43">
        <f>ASJ5</f>
        <v>190</v>
      </c>
      <c r="ASN5" s="43"/>
      <c r="ASO5" s="73">
        <v>190</v>
      </c>
      <c r="ASP5" s="43">
        <f>ASM5</f>
        <v>190</v>
      </c>
      <c r="ASQ5" s="43"/>
      <c r="ASR5" s="73">
        <v>190</v>
      </c>
      <c r="ASS5" s="43">
        <f>ASP5</f>
        <v>190</v>
      </c>
      <c r="AST5" s="71"/>
      <c r="ASU5" s="73">
        <v>190</v>
      </c>
      <c r="ASV5" s="43">
        <f>ASS5</f>
        <v>190</v>
      </c>
      <c r="ASW5" s="43"/>
      <c r="ASX5" s="73">
        <v>190</v>
      </c>
      <c r="ASY5" s="43">
        <f>ASV5</f>
        <v>190</v>
      </c>
      <c r="ASZ5" s="43"/>
      <c r="ATA5" s="73">
        <v>190</v>
      </c>
      <c r="ATB5" s="43">
        <f>ASY5</f>
        <v>190</v>
      </c>
      <c r="ATC5" s="43"/>
      <c r="ATD5" s="73">
        <v>190</v>
      </c>
      <c r="ATE5" s="43">
        <f>ATB5</f>
        <v>190</v>
      </c>
      <c r="ATF5" s="43">
        <f>ATE5</f>
        <v>190</v>
      </c>
      <c r="ATG5" s="43">
        <f>ATF5</f>
        <v>190</v>
      </c>
      <c r="ATH5" s="71"/>
      <c r="ATI5" s="43">
        <f>ATG5</f>
        <v>190</v>
      </c>
      <c r="ATJ5" s="43">
        <f>ATI5</f>
        <v>190</v>
      </c>
      <c r="ATK5" s="43">
        <f>ATJ5</f>
        <v>190</v>
      </c>
      <c r="ATL5" s="43">
        <f>ATK5</f>
        <v>190</v>
      </c>
      <c r="ATM5" s="43">
        <f>ATL5</f>
        <v>190</v>
      </c>
      <c r="ATN5" s="43">
        <f>ATM5</f>
        <v>190</v>
      </c>
      <c r="ATO5" s="71"/>
      <c r="ATP5" s="43">
        <f>ATN5</f>
        <v>190</v>
      </c>
      <c r="ATQ5" s="43">
        <f>ATP5</f>
        <v>190</v>
      </c>
      <c r="ATR5" s="43">
        <f>ATQ5</f>
        <v>190</v>
      </c>
      <c r="ATS5" s="43">
        <f>ATR5</f>
        <v>190</v>
      </c>
      <c r="ATT5" s="43">
        <f>ATS5</f>
        <v>190</v>
      </c>
      <c r="ATU5" s="43">
        <f>ATT5</f>
        <v>190</v>
      </c>
      <c r="ATV5" s="71"/>
      <c r="ATW5" s="43">
        <f>ATU5</f>
        <v>190</v>
      </c>
      <c r="ATX5" s="43">
        <f>ATW5</f>
        <v>190</v>
      </c>
      <c r="ATY5" s="43">
        <f>ATX5</f>
        <v>190</v>
      </c>
      <c r="ATZ5" s="43">
        <f>ATY5</f>
        <v>190</v>
      </c>
      <c r="AUA5" s="43">
        <f>ATZ5</f>
        <v>190</v>
      </c>
      <c r="AUB5" s="43">
        <f>AUA5</f>
        <v>190</v>
      </c>
      <c r="AUC5" s="71"/>
      <c r="AUD5" s="43">
        <f>AUB5</f>
        <v>190</v>
      </c>
      <c r="AUE5" s="43">
        <f>AUD5</f>
        <v>190</v>
      </c>
      <c r="AUF5" s="43">
        <f>AUE5</f>
        <v>190</v>
      </c>
      <c r="AUG5" s="43">
        <f>AUF5</f>
        <v>190</v>
      </c>
      <c r="AUH5" s="43">
        <f>AUG5</f>
        <v>190</v>
      </c>
      <c r="AUI5" s="43">
        <f>AUH5</f>
        <v>190</v>
      </c>
      <c r="AUJ5" s="71"/>
      <c r="AUK5" s="43">
        <f>AUI5</f>
        <v>190</v>
      </c>
      <c r="AUL5" s="43">
        <f>AUK5</f>
        <v>190</v>
      </c>
      <c r="AUM5" s="43">
        <f>AUL5</f>
        <v>190</v>
      </c>
      <c r="AUN5" s="43">
        <f>AUM5</f>
        <v>190</v>
      </c>
      <c r="AUO5" s="43">
        <f>AUN5</f>
        <v>190</v>
      </c>
      <c r="AUP5" s="43">
        <f>AUO5</f>
        <v>190</v>
      </c>
      <c r="AUQ5" s="71"/>
      <c r="AUR5" s="43">
        <f>AUP5</f>
        <v>190</v>
      </c>
      <c r="AUS5" s="43">
        <f>AUR5</f>
        <v>190</v>
      </c>
      <c r="AUT5" s="43">
        <f>AUS5</f>
        <v>190</v>
      </c>
      <c r="AUU5" s="43">
        <f>AUT5</f>
        <v>190</v>
      </c>
      <c r="AUV5" s="43">
        <f>AUU5</f>
        <v>190</v>
      </c>
      <c r="AUW5" s="43">
        <f>AUV5</f>
        <v>190</v>
      </c>
      <c r="AUX5" s="71"/>
      <c r="AUY5" s="43">
        <f>AUW5</f>
        <v>190</v>
      </c>
      <c r="AUZ5" s="43">
        <f>AUY5</f>
        <v>190</v>
      </c>
      <c r="AVA5" s="43">
        <f>AUZ5</f>
        <v>190</v>
      </c>
      <c r="AVB5" s="43">
        <f>AVA5</f>
        <v>190</v>
      </c>
      <c r="AVC5" s="43">
        <f>AVB5</f>
        <v>190</v>
      </c>
      <c r="AVD5" s="43">
        <f>AVC5</f>
        <v>190</v>
      </c>
      <c r="AVE5" s="71"/>
      <c r="AVF5" s="43">
        <f>AVD5</f>
        <v>190</v>
      </c>
      <c r="AVG5" s="43">
        <f>AVF5</f>
        <v>190</v>
      </c>
      <c r="AVH5" s="43">
        <f>AVG5</f>
        <v>190</v>
      </c>
      <c r="AVI5" s="43">
        <f>AVH5</f>
        <v>190</v>
      </c>
      <c r="AVJ5" s="43">
        <f>AVI5</f>
        <v>190</v>
      </c>
      <c r="AVK5" s="43">
        <f>AVJ5</f>
        <v>190</v>
      </c>
      <c r="AVL5" s="71"/>
      <c r="AVM5" s="43">
        <f>AVK5</f>
        <v>190</v>
      </c>
      <c r="AVN5" s="43">
        <f>AVM5</f>
        <v>190</v>
      </c>
      <c r="AVO5" s="43">
        <f>AVN5</f>
        <v>190</v>
      </c>
      <c r="AVP5" s="43">
        <f>AVO5</f>
        <v>190</v>
      </c>
      <c r="AVQ5" s="43">
        <f>AVP5</f>
        <v>190</v>
      </c>
      <c r="AVR5" s="43">
        <f>AVQ5</f>
        <v>190</v>
      </c>
      <c r="AVS5" s="71"/>
      <c r="AVT5" s="43">
        <f>AVR5</f>
        <v>190</v>
      </c>
      <c r="AVU5" s="43">
        <f>AVT5</f>
        <v>190</v>
      </c>
      <c r="AVV5" s="43">
        <f>AVU5</f>
        <v>190</v>
      </c>
      <c r="AVW5" s="43">
        <f>AVV5</f>
        <v>190</v>
      </c>
      <c r="AVX5" s="43">
        <f>AVW5</f>
        <v>190</v>
      </c>
      <c r="AVY5" s="43">
        <f>AVX5</f>
        <v>190</v>
      </c>
      <c r="AVZ5" s="71"/>
      <c r="AWA5" s="43">
        <f>AVY5</f>
        <v>190</v>
      </c>
      <c r="AWB5" s="43">
        <f>AWA5</f>
        <v>190</v>
      </c>
      <c r="AWC5" s="43">
        <f>AWB5</f>
        <v>190</v>
      </c>
      <c r="AWD5" s="43">
        <f>AWC5</f>
        <v>190</v>
      </c>
      <c r="AWE5" s="43">
        <f>AWD5</f>
        <v>190</v>
      </c>
      <c r="AWF5" s="43">
        <f>AWE5</f>
        <v>190</v>
      </c>
      <c r="AWG5" s="71"/>
      <c r="AWH5" s="43">
        <f>AWF5</f>
        <v>190</v>
      </c>
      <c r="AWI5" s="43">
        <f>AWH5</f>
        <v>190</v>
      </c>
      <c r="AWJ5" s="43">
        <f>AWI5</f>
        <v>190</v>
      </c>
      <c r="AWK5" s="43">
        <f>AWJ5</f>
        <v>190</v>
      </c>
      <c r="AWL5" s="43">
        <f>AWK5</f>
        <v>190</v>
      </c>
      <c r="AWM5" s="43">
        <f>AWL5</f>
        <v>190</v>
      </c>
      <c r="AWN5" s="71"/>
      <c r="AWO5" s="43">
        <f>AWM5</f>
        <v>190</v>
      </c>
      <c r="AWP5" s="43">
        <f>AWO5</f>
        <v>190</v>
      </c>
      <c r="AWQ5" s="43">
        <f>AWP5</f>
        <v>190</v>
      </c>
      <c r="AWR5" s="43">
        <f>AWQ5</f>
        <v>190</v>
      </c>
      <c r="AWS5" s="43">
        <f>AWR5</f>
        <v>190</v>
      </c>
      <c r="AWT5" s="43">
        <f>AWS5</f>
        <v>190</v>
      </c>
      <c r="AWU5" s="71"/>
      <c r="AWV5" s="43">
        <f>AWT5</f>
        <v>190</v>
      </c>
      <c r="AWW5" s="43">
        <f>AWV5</f>
        <v>190</v>
      </c>
      <c r="AWX5" s="43">
        <f>AWW5</f>
        <v>190</v>
      </c>
      <c r="AWY5" s="43">
        <f>AWX5</f>
        <v>190</v>
      </c>
      <c r="AWZ5" s="43">
        <f>AWY5</f>
        <v>190</v>
      </c>
      <c r="AXA5" s="43">
        <f>AWZ5</f>
        <v>190</v>
      </c>
      <c r="AXB5" s="71"/>
    </row>
    <row r="6" spans="1:1302" s="21" customFormat="1">
      <c r="A6" t="s">
        <v>911</v>
      </c>
      <c r="B6" t="s">
        <v>913</v>
      </c>
      <c r="C6" s="21" t="s">
        <v>916</v>
      </c>
      <c r="D6" s="2" t="s">
        <v>642</v>
      </c>
      <c r="E6" s="156"/>
      <c r="F6" s="156"/>
      <c r="G6" s="156"/>
      <c r="H6" s="157"/>
      <c r="I6" s="156"/>
      <c r="J6" s="158"/>
      <c r="K6" s="157"/>
      <c r="L6" s="156"/>
      <c r="M6" s="156"/>
      <c r="N6" s="157"/>
      <c r="O6" s="156"/>
      <c r="P6" s="156"/>
      <c r="Q6" s="157"/>
      <c r="R6" s="156"/>
      <c r="S6" s="156"/>
      <c r="T6" s="157"/>
      <c r="U6" s="156"/>
      <c r="V6" s="156"/>
      <c r="W6" s="157"/>
      <c r="X6" s="156"/>
      <c r="Y6" s="156"/>
      <c r="Z6" s="157"/>
      <c r="AA6" s="156"/>
      <c r="AB6" s="158"/>
      <c r="AC6" s="157"/>
      <c r="AD6" s="156"/>
      <c r="AE6" s="156"/>
      <c r="AF6" s="157"/>
      <c r="AG6" s="156"/>
      <c r="AH6" s="156"/>
      <c r="AI6" s="157"/>
      <c r="AJ6" s="156"/>
      <c r="AK6" s="156"/>
      <c r="AL6" s="157"/>
      <c r="AM6" s="156"/>
      <c r="AN6" s="156"/>
      <c r="AO6" s="157"/>
      <c r="AP6" s="156"/>
      <c r="AQ6" s="156"/>
      <c r="AR6" s="157"/>
      <c r="AS6" s="156"/>
      <c r="AT6" s="158"/>
      <c r="AU6" s="157"/>
      <c r="AV6" s="156"/>
      <c r="AW6" s="156"/>
      <c r="AX6" s="157"/>
      <c r="AY6" s="156"/>
      <c r="AZ6" s="156"/>
      <c r="BA6" s="157"/>
      <c r="BB6" s="156"/>
      <c r="BC6" s="156"/>
      <c r="BD6" s="157"/>
      <c r="BE6" s="156"/>
      <c r="BF6" s="156"/>
      <c r="BG6" s="157"/>
      <c r="BH6" s="156"/>
      <c r="BI6" s="156"/>
      <c r="BJ6" s="157"/>
      <c r="BK6" s="156"/>
      <c r="BL6" s="158"/>
      <c r="BM6" s="157"/>
      <c r="BN6" s="156"/>
      <c r="BO6" s="156"/>
      <c r="BP6" s="157"/>
      <c r="BQ6" s="156"/>
      <c r="BR6" s="156"/>
      <c r="BS6" s="157"/>
      <c r="BT6" s="156"/>
      <c r="BU6" s="156"/>
      <c r="BV6" s="157"/>
      <c r="BW6" s="156"/>
      <c r="BX6" s="156"/>
      <c r="BY6" s="157"/>
      <c r="BZ6" s="156"/>
      <c r="CA6" s="156"/>
      <c r="CB6" s="157"/>
      <c r="CC6" s="156"/>
      <c r="CD6" s="158"/>
      <c r="CE6" s="158"/>
      <c r="CF6" s="157"/>
      <c r="CG6" s="156"/>
      <c r="CH6" s="158"/>
      <c r="CI6" s="157"/>
      <c r="CJ6" s="156"/>
      <c r="CK6" s="156"/>
      <c r="CL6" s="157"/>
      <c r="CM6" s="156"/>
      <c r="CN6" s="156"/>
      <c r="CO6" s="157"/>
      <c r="CP6" s="156"/>
      <c r="CQ6" s="158"/>
      <c r="CR6" s="157"/>
      <c r="CS6" s="156"/>
      <c r="CT6" s="156"/>
      <c r="CU6" s="157"/>
      <c r="CV6" s="156"/>
      <c r="CW6" s="156"/>
      <c r="CX6" s="157"/>
      <c r="CY6" s="156"/>
      <c r="CZ6" s="156"/>
      <c r="DA6" s="157"/>
      <c r="DB6" s="156"/>
      <c r="DC6" s="156"/>
      <c r="DD6" s="157"/>
      <c r="DE6" s="156"/>
      <c r="DF6" s="158"/>
      <c r="DG6" s="158"/>
      <c r="DH6" s="157"/>
      <c r="DI6" s="156"/>
      <c r="DJ6" s="156"/>
      <c r="DK6" s="157"/>
      <c r="DL6" s="156"/>
      <c r="DM6" s="156"/>
      <c r="DN6" s="157"/>
      <c r="DO6" s="156"/>
      <c r="DP6" s="156"/>
      <c r="DQ6" s="157"/>
      <c r="DR6" s="156"/>
      <c r="DS6" s="156"/>
      <c r="DT6" s="157"/>
      <c r="DU6" s="156"/>
      <c r="DV6" s="156"/>
      <c r="DW6" s="157"/>
      <c r="DX6" s="156"/>
      <c r="DY6" s="158"/>
      <c r="DZ6" s="157"/>
      <c r="EA6" s="156"/>
      <c r="EB6" s="156"/>
      <c r="EC6" s="157"/>
      <c r="ED6" s="156"/>
      <c r="EE6" s="156"/>
      <c r="EF6" s="157"/>
      <c r="EG6" s="156"/>
      <c r="EH6" s="156"/>
      <c r="EI6" s="157"/>
      <c r="EJ6" s="156"/>
      <c r="EK6" s="156"/>
      <c r="EL6" s="157"/>
      <c r="EM6" s="156"/>
      <c r="EN6" s="156"/>
      <c r="EO6" s="157"/>
      <c r="EP6" s="156"/>
      <c r="EQ6" s="156"/>
      <c r="ER6" s="157"/>
      <c r="ES6" s="156"/>
      <c r="ET6" s="156"/>
      <c r="EU6" s="157"/>
      <c r="EV6" s="156"/>
      <c r="EW6" s="156"/>
      <c r="EX6" s="157"/>
      <c r="EY6" s="156"/>
      <c r="EZ6" s="156"/>
      <c r="FA6" s="157"/>
      <c r="FB6" s="156"/>
      <c r="FC6" s="158"/>
      <c r="FD6" s="158"/>
      <c r="FE6" s="158"/>
      <c r="FF6" s="158"/>
      <c r="FG6" s="157"/>
      <c r="FH6" s="156"/>
      <c r="FI6" s="156"/>
      <c r="FJ6" s="157"/>
      <c r="FK6" s="156"/>
      <c r="FL6" s="156"/>
      <c r="FM6" s="157"/>
      <c r="FN6" s="156"/>
      <c r="FO6" s="158"/>
      <c r="FP6" s="157"/>
      <c r="FQ6" s="156"/>
      <c r="FR6" s="156"/>
      <c r="FS6" s="157"/>
      <c r="FT6" s="156"/>
      <c r="FU6" s="158"/>
      <c r="FV6" s="157"/>
      <c r="FW6" s="156"/>
      <c r="FX6" s="156"/>
      <c r="FY6" s="157"/>
      <c r="FZ6" s="156"/>
      <c r="GA6" s="156"/>
      <c r="GB6" s="157"/>
      <c r="GC6" s="156"/>
      <c r="GD6" s="156"/>
      <c r="GE6" s="157"/>
      <c r="GF6" s="156"/>
      <c r="GG6" s="156"/>
      <c r="GH6" s="157"/>
      <c r="GI6" s="156"/>
      <c r="GJ6" s="156"/>
      <c r="GK6" s="157"/>
      <c r="GL6" s="156"/>
      <c r="GM6" s="158"/>
      <c r="GN6" s="157"/>
      <c r="GO6" s="156"/>
      <c r="GP6" s="156"/>
      <c r="GQ6" s="157"/>
      <c r="GR6" s="156"/>
      <c r="GS6" s="156"/>
      <c r="GT6" s="157"/>
      <c r="GU6" s="156"/>
      <c r="GV6" s="156"/>
      <c r="GW6" s="157"/>
      <c r="GX6" s="156"/>
      <c r="GY6" s="156"/>
      <c r="GZ6" s="157"/>
      <c r="HA6" s="156"/>
      <c r="HB6" s="156"/>
      <c r="HC6" s="157"/>
      <c r="HD6" s="156"/>
      <c r="HE6" s="158"/>
      <c r="HF6" s="157"/>
      <c r="HG6" s="156"/>
      <c r="HH6" s="156"/>
      <c r="HI6" s="157"/>
      <c r="HJ6" s="156"/>
      <c r="HK6" s="156"/>
      <c r="HL6" s="157"/>
      <c r="HM6" s="156"/>
      <c r="HN6" s="156"/>
      <c r="HO6" s="157"/>
      <c r="HP6" s="156"/>
      <c r="HQ6" s="156"/>
      <c r="HR6" s="157"/>
      <c r="HS6" s="156"/>
      <c r="HT6" s="156"/>
      <c r="HU6" s="157"/>
      <c r="HV6" s="156"/>
      <c r="HW6" s="158"/>
      <c r="HX6" s="157"/>
      <c r="HY6" s="156"/>
      <c r="HZ6" s="156"/>
      <c r="IA6" s="157"/>
      <c r="IB6" s="156"/>
      <c r="IC6" s="156"/>
      <c r="ID6" s="157"/>
      <c r="IE6" s="156"/>
      <c r="IF6" s="156"/>
      <c r="IG6" s="157"/>
      <c r="IH6" s="156"/>
      <c r="II6" s="156"/>
      <c r="IJ6" s="157"/>
      <c r="IK6" s="156"/>
      <c r="IL6" s="156"/>
      <c r="IM6" s="157"/>
      <c r="IN6" s="156"/>
      <c r="IO6" s="158"/>
      <c r="IP6" s="157"/>
      <c r="IQ6" s="156"/>
      <c r="IR6" s="156"/>
      <c r="IS6" s="157"/>
      <c r="IT6" s="156"/>
      <c r="IU6" s="156"/>
      <c r="IV6" s="157"/>
      <c r="IW6" s="156"/>
      <c r="IX6" s="156"/>
      <c r="IY6" s="157"/>
      <c r="IZ6" s="156"/>
      <c r="JA6" s="156"/>
      <c r="JB6" s="157"/>
      <c r="JC6" s="156"/>
      <c r="JD6" s="156"/>
      <c r="JE6" s="157"/>
      <c r="JF6" s="156"/>
      <c r="JG6" s="158"/>
      <c r="JH6" s="157"/>
      <c r="JI6" s="156"/>
      <c r="JJ6" s="156"/>
      <c r="JK6" s="157"/>
      <c r="JL6" s="156"/>
      <c r="JM6" s="156"/>
      <c r="JN6" s="157"/>
      <c r="JO6" s="156"/>
      <c r="JP6" s="156"/>
      <c r="JQ6" s="157"/>
      <c r="JR6" s="156"/>
      <c r="JS6" s="156"/>
      <c r="JT6" s="157"/>
      <c r="JU6" s="156"/>
      <c r="JV6" s="156"/>
      <c r="JW6" s="157"/>
      <c r="JX6" s="156"/>
      <c r="JY6" s="158"/>
      <c r="JZ6" s="157"/>
      <c r="KA6" s="156"/>
      <c r="KB6" s="156"/>
      <c r="KC6" s="157"/>
      <c r="KD6" s="156"/>
      <c r="KE6" s="156"/>
      <c r="KF6" s="157"/>
      <c r="KG6" s="156"/>
      <c r="KH6" s="156"/>
      <c r="KI6" s="157"/>
      <c r="KJ6" s="156"/>
      <c r="KK6" s="156"/>
      <c r="KL6" s="157"/>
      <c r="KM6" s="156"/>
      <c r="KN6" s="156"/>
      <c r="KO6" s="157"/>
      <c r="KP6" s="156"/>
      <c r="KQ6" s="156"/>
      <c r="KR6" s="157"/>
      <c r="KS6" s="156"/>
      <c r="KT6" s="156"/>
      <c r="KU6" s="157"/>
      <c r="KV6" s="156"/>
      <c r="KW6" s="158"/>
      <c r="KX6" s="158"/>
      <c r="KY6" s="158"/>
      <c r="KZ6" s="158"/>
      <c r="LA6" s="158"/>
      <c r="LB6" s="158"/>
      <c r="LC6" s="157"/>
      <c r="LD6" s="156"/>
      <c r="LE6" s="156"/>
      <c r="LF6" s="157"/>
      <c r="LG6" s="156"/>
      <c r="LH6" s="156"/>
      <c r="LI6" s="157"/>
      <c r="LJ6" s="156"/>
      <c r="LK6" s="156"/>
      <c r="LL6" s="157"/>
      <c r="LM6" s="156"/>
      <c r="LN6" s="156"/>
      <c r="LO6" s="157"/>
      <c r="LP6" s="156"/>
      <c r="LQ6" s="156"/>
      <c r="LR6" s="157"/>
      <c r="LS6" s="156"/>
      <c r="LT6" s="158"/>
      <c r="LU6" s="157"/>
      <c r="LV6" s="156"/>
      <c r="LW6" s="156"/>
      <c r="LX6" s="157"/>
      <c r="LY6" s="156"/>
      <c r="LZ6" s="156"/>
      <c r="MA6" s="157"/>
      <c r="MB6" s="156"/>
      <c r="MC6" s="156"/>
      <c r="MD6" s="157"/>
      <c r="ME6" s="156"/>
      <c r="MF6" s="156"/>
      <c r="MG6" s="157"/>
      <c r="MH6" s="156"/>
      <c r="MI6" s="156"/>
      <c r="MJ6" s="157"/>
      <c r="MK6" s="156"/>
      <c r="ML6" s="158"/>
      <c r="MM6" s="157"/>
      <c r="MN6" s="156"/>
      <c r="MO6" s="156"/>
      <c r="MP6" s="157"/>
      <c r="MQ6" s="156"/>
      <c r="MR6" s="156"/>
      <c r="MS6" s="157"/>
      <c r="MT6" s="156"/>
      <c r="MU6" s="156"/>
      <c r="MV6" s="157"/>
      <c r="MW6" s="156"/>
      <c r="MX6" s="156"/>
      <c r="MY6" s="157"/>
      <c r="MZ6" s="156"/>
      <c r="NA6" s="156"/>
      <c r="NB6" s="157"/>
      <c r="NC6" s="156"/>
      <c r="ND6" s="158"/>
      <c r="NE6" s="157"/>
      <c r="NF6" s="156"/>
      <c r="NG6" s="156"/>
      <c r="NH6" s="157"/>
      <c r="NI6" s="156"/>
      <c r="NJ6" s="156"/>
      <c r="NK6" s="157"/>
      <c r="NL6" s="156"/>
      <c r="NM6" s="156"/>
      <c r="NN6" s="157"/>
      <c r="NO6" s="156"/>
      <c r="NP6" s="156"/>
      <c r="NQ6" s="157"/>
      <c r="NR6" s="156"/>
      <c r="NS6" s="156"/>
      <c r="NT6" s="157"/>
      <c r="NU6" s="156"/>
      <c r="NV6" s="158"/>
      <c r="NW6" s="157"/>
      <c r="NX6" s="156"/>
      <c r="NY6" s="156"/>
      <c r="NZ6" s="157"/>
      <c r="OA6" s="156"/>
      <c r="OB6" s="156"/>
      <c r="OC6" s="157"/>
      <c r="OD6" s="156"/>
      <c r="OE6" s="156"/>
      <c r="OF6" s="157"/>
      <c r="OG6" s="156"/>
      <c r="OH6" s="156"/>
      <c r="OI6" s="157"/>
      <c r="OJ6" s="156"/>
      <c r="OK6" s="156"/>
      <c r="OL6" s="157"/>
      <c r="OM6" s="156"/>
      <c r="ON6" s="158"/>
      <c r="OO6" s="157"/>
      <c r="OP6" s="156"/>
      <c r="OQ6" s="156"/>
      <c r="OR6" s="157"/>
      <c r="OS6" s="156"/>
      <c r="OT6" s="156"/>
      <c r="OU6" s="157"/>
      <c r="OV6" s="156"/>
      <c r="OW6" s="156"/>
      <c r="OX6" s="157"/>
      <c r="OY6" s="156"/>
      <c r="OZ6" s="156"/>
      <c r="PA6" s="157"/>
      <c r="PB6" s="156"/>
      <c r="PC6" s="156"/>
      <c r="PD6" s="157"/>
      <c r="PE6" s="156"/>
      <c r="PF6" s="158"/>
      <c r="PG6" s="157"/>
      <c r="PH6" s="156"/>
      <c r="PI6" s="156"/>
      <c r="PJ6" s="157"/>
      <c r="PK6" s="156"/>
      <c r="PL6" s="156"/>
      <c r="PM6" s="157"/>
      <c r="PN6" s="156"/>
      <c r="PO6" s="156"/>
      <c r="PP6" s="157"/>
      <c r="PQ6" s="156"/>
      <c r="PR6" s="156"/>
      <c r="PS6" s="157"/>
      <c r="PT6" s="156"/>
      <c r="PU6" s="156"/>
      <c r="PV6" s="157"/>
      <c r="PW6" s="156"/>
      <c r="PX6" s="158"/>
      <c r="PY6" s="157"/>
      <c r="PZ6" s="156"/>
      <c r="QA6" s="156"/>
      <c r="QB6" s="157"/>
      <c r="QC6" s="156"/>
      <c r="QD6" s="158"/>
      <c r="QE6" s="157"/>
      <c r="QF6" s="156"/>
      <c r="QG6" s="156"/>
      <c r="QH6" s="157"/>
      <c r="QI6" s="156"/>
      <c r="QJ6" s="156"/>
      <c r="QK6" s="157"/>
      <c r="QL6" s="156"/>
      <c r="QM6" s="158"/>
      <c r="QN6" s="157"/>
      <c r="QO6" s="156"/>
      <c r="QP6" s="156"/>
      <c r="QQ6" s="157"/>
      <c r="QR6" s="156"/>
      <c r="QS6" s="156"/>
      <c r="QT6" s="157"/>
      <c r="QU6" s="156"/>
      <c r="QV6" s="156"/>
      <c r="QW6" s="157"/>
      <c r="QX6" s="156"/>
      <c r="QY6" s="156"/>
      <c r="QZ6" s="157"/>
      <c r="RA6" s="156"/>
      <c r="RB6" s="156"/>
      <c r="RC6" s="157"/>
      <c r="RD6" s="156"/>
      <c r="RE6" s="158"/>
      <c r="RF6" s="157"/>
      <c r="RG6" s="156"/>
      <c r="RH6" s="156"/>
      <c r="RI6" s="157"/>
      <c r="RJ6" s="156"/>
      <c r="RK6" s="156"/>
      <c r="RL6" s="157"/>
      <c r="RM6" s="156"/>
      <c r="RN6" s="158"/>
      <c r="RO6" s="158"/>
      <c r="RP6" s="158"/>
      <c r="RQ6" s="157"/>
      <c r="RR6" s="156"/>
      <c r="RS6" s="156"/>
      <c r="RT6" s="157"/>
      <c r="RU6" s="156"/>
      <c r="RV6" s="156"/>
      <c r="RW6" s="157"/>
      <c r="RX6" s="156"/>
      <c r="RY6" s="156"/>
      <c r="RZ6" s="157"/>
      <c r="SA6" s="156"/>
      <c r="SB6" s="156"/>
      <c r="SC6" s="157"/>
      <c r="SD6" s="156"/>
      <c r="SE6" s="156"/>
      <c r="SF6" s="157"/>
      <c r="SG6" s="156"/>
      <c r="SH6" s="156"/>
      <c r="SI6" s="157"/>
      <c r="SJ6" s="156"/>
      <c r="SK6" s="158"/>
      <c r="SL6" s="157"/>
      <c r="SM6" s="156"/>
      <c r="SN6" s="156"/>
      <c r="SO6" s="157"/>
      <c r="SP6" s="156"/>
      <c r="SQ6" s="156"/>
      <c r="SR6" s="157"/>
      <c r="SS6" s="156"/>
      <c r="ST6" s="156"/>
      <c r="SU6" s="157"/>
      <c r="SV6" s="156"/>
      <c r="SW6" s="156"/>
      <c r="SX6" s="157"/>
      <c r="SY6" s="156"/>
      <c r="SZ6" s="156"/>
      <c r="TA6" s="157"/>
      <c r="TB6" s="156"/>
      <c r="TC6" s="158"/>
      <c r="TD6" s="158"/>
      <c r="TE6" s="157"/>
      <c r="TF6" s="156"/>
      <c r="TG6" s="156"/>
      <c r="TH6" s="157"/>
      <c r="TI6" s="156"/>
      <c r="TJ6" s="156"/>
      <c r="TK6" s="157"/>
      <c r="TL6" s="156"/>
      <c r="TM6" s="156"/>
      <c r="TN6" s="157"/>
      <c r="TO6" s="156"/>
      <c r="TP6" s="156"/>
      <c r="TQ6" s="157"/>
      <c r="TR6" s="156"/>
      <c r="TS6" s="158"/>
      <c r="TT6" s="157"/>
      <c r="TU6" s="156"/>
      <c r="TV6" s="156"/>
      <c r="TW6" s="157"/>
      <c r="TX6" s="156"/>
      <c r="TY6" s="156"/>
      <c r="TZ6" s="157"/>
      <c r="UA6" s="156"/>
      <c r="UB6" s="156"/>
      <c r="UC6" s="157"/>
      <c r="UD6" s="156"/>
      <c r="UE6" s="156"/>
      <c r="UF6" s="157"/>
      <c r="UG6" s="156"/>
      <c r="UH6" s="156"/>
      <c r="UI6" s="157"/>
      <c r="UJ6" s="156"/>
      <c r="UK6" s="158"/>
      <c r="UL6" s="158"/>
      <c r="UM6" s="157"/>
      <c r="UN6" s="156"/>
      <c r="UO6" s="156"/>
      <c r="UP6" s="157"/>
      <c r="UQ6" s="156"/>
      <c r="UR6" s="156"/>
      <c r="US6" s="157"/>
      <c r="UT6" s="156"/>
      <c r="UU6" s="156"/>
      <c r="UV6" s="157"/>
      <c r="UW6" s="156"/>
      <c r="UX6" s="156"/>
      <c r="UY6" s="157"/>
      <c r="UZ6" s="156"/>
      <c r="VA6" s="158"/>
      <c r="VB6" s="157"/>
      <c r="VC6" s="156"/>
      <c r="VD6" s="156"/>
      <c r="VE6" s="157"/>
      <c r="VF6" s="156"/>
      <c r="VG6" s="156"/>
      <c r="VH6" s="157"/>
      <c r="VI6" s="156"/>
      <c r="VJ6" s="156"/>
      <c r="VK6" s="157"/>
      <c r="VL6" s="156"/>
      <c r="VM6" s="156"/>
      <c r="VN6" s="157"/>
      <c r="VO6" s="156"/>
      <c r="VP6" s="156"/>
      <c r="VQ6" s="157"/>
      <c r="VR6" s="156"/>
      <c r="VS6" s="158"/>
      <c r="VT6" s="157"/>
      <c r="VU6" s="156"/>
      <c r="VV6" s="156"/>
      <c r="VW6" s="157"/>
      <c r="VX6" s="156"/>
      <c r="VY6" s="156"/>
      <c r="VZ6" s="157"/>
      <c r="WA6" s="156"/>
      <c r="WB6" s="156"/>
      <c r="WC6" s="157"/>
      <c r="WD6" s="156"/>
      <c r="WE6" s="156"/>
      <c r="WF6" s="157"/>
      <c r="WG6" s="156"/>
      <c r="WH6" s="156"/>
      <c r="WI6" s="157"/>
      <c r="WJ6" s="156"/>
      <c r="WK6" s="156"/>
      <c r="WL6" s="157"/>
      <c r="WM6" s="156"/>
      <c r="WN6" s="156"/>
      <c r="WO6" s="157"/>
      <c r="WP6" s="156"/>
      <c r="WQ6" s="156"/>
      <c r="WR6" s="157"/>
      <c r="WS6" s="156"/>
      <c r="WT6" s="156"/>
      <c r="WU6" s="157"/>
      <c r="WV6" s="156"/>
      <c r="WW6" s="156"/>
      <c r="WX6" s="157"/>
      <c r="WY6" s="156"/>
      <c r="WZ6" s="156"/>
      <c r="XA6" s="157"/>
      <c r="XB6" s="156"/>
      <c r="XC6" s="156"/>
      <c r="XD6" s="157"/>
      <c r="XE6" s="156"/>
      <c r="XF6" s="158"/>
      <c r="XG6" s="157"/>
      <c r="XH6" s="156"/>
      <c r="XI6" s="156"/>
      <c r="XJ6" s="157"/>
      <c r="XK6" s="156"/>
      <c r="XL6" s="156"/>
      <c r="XM6" s="157"/>
      <c r="XN6" s="156"/>
      <c r="XO6" s="156"/>
      <c r="XP6" s="157"/>
      <c r="XQ6" s="156"/>
      <c r="XR6" s="156"/>
      <c r="XS6" s="157"/>
      <c r="XT6" s="156"/>
      <c r="XU6" s="156"/>
      <c r="XV6" s="157"/>
      <c r="XW6" s="156"/>
      <c r="XX6" s="156"/>
      <c r="XY6" s="157"/>
      <c r="XZ6" s="156"/>
      <c r="YA6" s="156"/>
      <c r="YB6" s="157"/>
      <c r="YC6" s="156"/>
      <c r="YD6" s="156"/>
      <c r="YE6" s="157"/>
      <c r="YF6" s="156"/>
      <c r="YG6" s="156"/>
      <c r="YH6" s="157"/>
      <c r="YI6" s="156"/>
      <c r="YJ6" s="156"/>
      <c r="YK6" s="157"/>
      <c r="YL6" s="156"/>
      <c r="YM6" s="156"/>
      <c r="YN6" s="157"/>
      <c r="YO6" s="156"/>
      <c r="YP6" s="156"/>
      <c r="YQ6" s="157"/>
      <c r="YR6" s="156"/>
      <c r="YS6" s="158"/>
      <c r="YT6" s="157"/>
      <c r="YU6" s="156"/>
      <c r="YV6" s="156"/>
      <c r="YW6" s="157"/>
      <c r="YX6" s="156"/>
      <c r="YY6" s="156"/>
      <c r="YZ6" s="157"/>
      <c r="ZA6" s="156"/>
      <c r="ZB6" s="156"/>
      <c r="ZC6" s="157"/>
      <c r="ZD6" s="156"/>
      <c r="ZE6" s="156"/>
      <c r="ZF6" s="157"/>
      <c r="ZG6" s="156"/>
      <c r="ZH6" s="156"/>
      <c r="ZI6" s="157"/>
      <c r="ZJ6" s="156"/>
      <c r="ZK6" s="158"/>
      <c r="ZL6" s="157"/>
      <c r="ZM6" s="156"/>
      <c r="ZN6" s="156"/>
      <c r="ZO6" s="157"/>
      <c r="ZP6" s="156"/>
      <c r="ZQ6" s="156"/>
      <c r="ZR6" s="157"/>
      <c r="ZS6" s="156"/>
      <c r="ZT6" s="156"/>
      <c r="ZU6" s="157"/>
      <c r="ZV6" s="156"/>
      <c r="ZW6" s="156"/>
      <c r="ZX6" s="157"/>
      <c r="ZY6" s="156"/>
      <c r="ZZ6" s="156"/>
      <c r="AAA6" s="157"/>
      <c r="AAB6" s="156"/>
      <c r="AAC6" s="158"/>
      <c r="AAD6" s="157"/>
      <c r="AAE6" s="156"/>
      <c r="AAF6" s="156"/>
      <c r="AAG6" s="157"/>
      <c r="AAH6" s="156"/>
      <c r="AAI6" s="156"/>
      <c r="AAJ6" s="157"/>
      <c r="AAK6" s="156"/>
      <c r="AAL6" s="156"/>
      <c r="AAM6" s="157"/>
      <c r="AAN6" s="156"/>
      <c r="AAO6" s="156"/>
      <c r="AAP6" s="157"/>
      <c r="AAQ6" s="156"/>
      <c r="AAR6" s="156"/>
      <c r="AAS6" s="157"/>
      <c r="AAT6" s="156"/>
      <c r="AAU6" s="158"/>
      <c r="AAV6" s="157"/>
      <c r="AAW6" s="156"/>
      <c r="AAX6" s="156"/>
      <c r="AAY6" s="157"/>
      <c r="AAZ6" s="156"/>
      <c r="ABA6" s="156"/>
      <c r="ABB6" s="157"/>
      <c r="ABC6" s="156"/>
      <c r="ABD6" s="156"/>
      <c r="ABE6" s="157"/>
      <c r="ABF6" s="156"/>
      <c r="ABG6" s="156"/>
      <c r="ABH6" s="157"/>
      <c r="ABI6" s="156"/>
      <c r="ABJ6" s="156"/>
      <c r="ABK6" s="157"/>
      <c r="ABL6" s="156"/>
      <c r="ABM6" s="158"/>
      <c r="ABN6" s="157"/>
      <c r="ABO6" s="156"/>
      <c r="ABP6" s="156"/>
      <c r="ABQ6" s="157"/>
      <c r="ABR6" s="156"/>
      <c r="ABS6" s="156"/>
      <c r="ABT6" s="157"/>
      <c r="ABU6" s="156"/>
      <c r="ABV6" s="158"/>
      <c r="ABW6" s="158"/>
      <c r="ABX6" s="158"/>
      <c r="ABY6" s="158"/>
      <c r="ABZ6" s="158"/>
      <c r="ACA6" s="157"/>
      <c r="ACB6" s="156"/>
      <c r="ACC6" s="156"/>
      <c r="ACD6" s="157"/>
      <c r="ACE6" s="156"/>
      <c r="ACF6" s="156"/>
      <c r="ACG6" s="157"/>
      <c r="ACH6" s="156"/>
      <c r="ACI6" s="156"/>
      <c r="ACJ6" s="157"/>
      <c r="ACK6" s="156"/>
      <c r="ACL6" s="156"/>
      <c r="ACM6" s="157"/>
      <c r="ACN6" s="156"/>
      <c r="ACO6" s="158"/>
      <c r="ACP6" s="157"/>
      <c r="ACQ6" s="156"/>
      <c r="ACR6" s="156"/>
      <c r="ACS6" s="157"/>
      <c r="ACT6" s="156"/>
      <c r="ACU6" s="156"/>
      <c r="ACV6" s="157"/>
      <c r="ACW6" s="156"/>
      <c r="ACX6" s="156"/>
      <c r="ACY6" s="157"/>
      <c r="ACZ6" s="156"/>
      <c r="ADA6" s="156"/>
      <c r="ADB6" s="157"/>
      <c r="ADC6" s="156"/>
      <c r="ADD6" s="156"/>
      <c r="ADE6" s="157"/>
      <c r="ADF6" s="156"/>
      <c r="ADG6" s="158"/>
      <c r="ADH6" s="157"/>
      <c r="ADI6" s="156"/>
      <c r="ADJ6" s="156"/>
      <c r="ADK6" s="157"/>
      <c r="ADL6" s="156"/>
      <c r="ADM6" s="156"/>
      <c r="ADN6" s="157"/>
      <c r="ADO6" s="156"/>
      <c r="ADP6" s="156"/>
      <c r="ADQ6" s="157"/>
      <c r="ADR6" s="156"/>
      <c r="ADS6" s="156"/>
      <c r="ADT6" s="157"/>
      <c r="ADU6" s="156"/>
      <c r="ADV6" s="156"/>
      <c r="ADW6" s="157"/>
      <c r="ADX6" s="156"/>
      <c r="ADY6" s="158"/>
      <c r="ADZ6" s="157"/>
      <c r="AEA6" s="156"/>
      <c r="AEB6" s="156"/>
      <c r="AEC6" s="157"/>
      <c r="AED6" s="156"/>
      <c r="AEE6" s="156"/>
      <c r="AEF6" s="157"/>
      <c r="AEG6" s="156"/>
      <c r="AEH6" s="156"/>
      <c r="AEI6" s="157"/>
      <c r="AEJ6" s="156"/>
      <c r="AEK6" s="156"/>
      <c r="AEL6" s="157"/>
      <c r="AEM6" s="156"/>
      <c r="AEN6" s="156"/>
      <c r="AEO6" s="157"/>
      <c r="AEP6" s="156"/>
      <c r="AEQ6" s="158"/>
      <c r="AER6" s="157"/>
      <c r="AES6" s="156"/>
      <c r="AET6" s="156"/>
      <c r="AEU6" s="157"/>
      <c r="AEV6" s="156"/>
      <c r="AEW6" s="156"/>
      <c r="AEX6" s="157"/>
      <c r="AEY6" s="156"/>
      <c r="AEZ6" s="156"/>
      <c r="AFA6" s="157"/>
      <c r="AFB6" s="156"/>
      <c r="AFC6" s="156"/>
      <c r="AFD6" s="157"/>
      <c r="AFE6" s="156"/>
      <c r="AFF6" s="156"/>
      <c r="AFG6" s="157"/>
      <c r="AFH6" s="156"/>
      <c r="AFI6" s="158"/>
      <c r="AFJ6" s="157"/>
      <c r="AFK6" s="156"/>
      <c r="AFL6" s="156"/>
      <c r="AFM6" s="157"/>
      <c r="AFN6" s="156"/>
      <c r="AFO6" s="156"/>
      <c r="AFP6" s="157"/>
      <c r="AFQ6" s="156"/>
      <c r="AFR6" s="156"/>
      <c r="AFS6" s="157"/>
      <c r="AFT6" s="156"/>
      <c r="AFU6" s="156"/>
      <c r="AFV6" s="157"/>
      <c r="AFW6" s="156"/>
      <c r="AFX6" s="158"/>
      <c r="AFY6" s="158"/>
      <c r="AFZ6" s="157"/>
      <c r="AGA6" s="156"/>
      <c r="AGB6" s="156"/>
      <c r="AGC6" s="157"/>
      <c r="AGD6" s="156"/>
      <c r="AGE6" s="156"/>
      <c r="AGF6" s="157"/>
      <c r="AGG6" s="156"/>
      <c r="AGH6" s="156"/>
      <c r="AGI6" s="157"/>
      <c r="AGJ6" s="156"/>
      <c r="AGK6" s="158"/>
      <c r="AGL6" s="157"/>
      <c r="AGM6" s="156"/>
      <c r="AGN6" s="156"/>
      <c r="AGO6" s="157"/>
      <c r="AGP6" s="156"/>
      <c r="AGQ6" s="156"/>
      <c r="AGR6" s="157"/>
      <c r="AGS6" s="156"/>
      <c r="AGT6" s="156"/>
      <c r="AGU6" s="157"/>
      <c r="AGV6" s="156"/>
      <c r="AGW6" s="156"/>
      <c r="AGX6" s="157"/>
      <c r="AGY6" s="156"/>
      <c r="AGZ6" s="156"/>
      <c r="AHA6" s="157"/>
      <c r="AHB6" s="156"/>
      <c r="AHC6" s="156"/>
      <c r="AHD6" s="157"/>
      <c r="AHE6" s="156"/>
      <c r="AHF6" s="156"/>
      <c r="AHG6" s="157"/>
      <c r="AHH6" s="156"/>
      <c r="AHI6" s="158"/>
      <c r="AHJ6" s="157"/>
      <c r="AHK6" s="156"/>
      <c r="AHL6" s="156"/>
      <c r="AHM6" s="157"/>
      <c r="AHN6" s="156"/>
      <c r="AHO6" s="156"/>
      <c r="AHP6" s="157"/>
      <c r="AHQ6" s="156"/>
      <c r="AHR6" s="156"/>
      <c r="AHS6" s="157"/>
      <c r="AHT6" s="156"/>
      <c r="AHU6" s="156"/>
      <c r="AHV6" s="157"/>
      <c r="AHW6" s="156"/>
      <c r="AHX6" s="156"/>
      <c r="AHY6" s="157"/>
      <c r="AHZ6" s="156"/>
      <c r="AIA6" s="158"/>
      <c r="AIB6" s="157"/>
      <c r="AIC6" s="156"/>
      <c r="AID6" s="156"/>
      <c r="AIE6" s="157"/>
      <c r="AIF6" s="156"/>
      <c r="AIG6" s="156"/>
      <c r="AIH6" s="157"/>
      <c r="AII6" s="156"/>
      <c r="AIJ6" s="156"/>
      <c r="AIK6" s="157"/>
      <c r="AIL6" s="156"/>
      <c r="AIM6" s="156"/>
      <c r="AIN6" s="157"/>
      <c r="AIO6" s="156"/>
      <c r="AIP6" s="156"/>
      <c r="AIQ6" s="157"/>
      <c r="AIR6" s="156"/>
      <c r="AIS6" s="158"/>
      <c r="AIT6" s="157"/>
      <c r="AIU6" s="156"/>
      <c r="AIV6" s="156"/>
      <c r="AIW6" s="157"/>
      <c r="AIX6" s="156"/>
      <c r="AIY6" s="156"/>
      <c r="AIZ6" s="157"/>
      <c r="AJA6" s="156"/>
      <c r="AJB6" s="156"/>
      <c r="AJC6" s="157"/>
      <c r="AJD6" s="156"/>
      <c r="AJE6" s="156"/>
      <c r="AJF6" s="157"/>
      <c r="AJG6" s="156"/>
      <c r="AJH6" s="156"/>
      <c r="AJI6" s="157"/>
      <c r="AJJ6" s="156"/>
      <c r="AJK6" s="158"/>
      <c r="AJL6" s="157"/>
      <c r="AJM6" s="156"/>
      <c r="AJN6" s="156"/>
      <c r="AJO6" s="157"/>
      <c r="AJP6" s="156"/>
      <c r="AJQ6" s="158"/>
      <c r="AJR6" s="157"/>
      <c r="AJS6" s="156"/>
      <c r="AJT6" s="156"/>
      <c r="AJU6" s="157"/>
      <c r="AJV6" s="156"/>
      <c r="AJW6" s="156"/>
      <c r="AJX6" s="157"/>
      <c r="AJY6" s="156"/>
      <c r="AJZ6" s="158"/>
      <c r="AKA6" s="157"/>
      <c r="AKB6" s="156"/>
      <c r="AKC6" s="156"/>
      <c r="AKD6" s="157"/>
      <c r="AKE6" s="156"/>
      <c r="AKF6" s="156"/>
      <c r="AKG6" s="157"/>
      <c r="AKH6" s="156"/>
      <c r="AKI6" s="156"/>
      <c r="AKJ6" s="157"/>
      <c r="AKK6" s="156"/>
      <c r="AKL6" s="156"/>
      <c r="AKM6" s="157"/>
      <c r="AKN6" s="156"/>
      <c r="AKO6" s="156"/>
      <c r="AKP6" s="157"/>
      <c r="AKQ6" s="156"/>
      <c r="AKR6" s="158"/>
      <c r="AKS6" s="157"/>
      <c r="AKT6" s="156"/>
      <c r="AKU6" s="156"/>
      <c r="AKV6" s="157"/>
      <c r="AKW6" s="156"/>
      <c r="AKX6" s="156"/>
      <c r="AKY6" s="157"/>
      <c r="AKZ6" s="156"/>
      <c r="ALA6" s="158"/>
      <c r="ALB6" s="157"/>
      <c r="ALC6" s="156"/>
      <c r="ALD6" s="156"/>
      <c r="ALE6" s="157"/>
      <c r="ALF6" s="156"/>
      <c r="ALG6" s="156"/>
      <c r="ALH6" s="157"/>
      <c r="ALI6" s="156"/>
      <c r="ALJ6" s="156"/>
      <c r="ALK6" s="157"/>
      <c r="ALL6" s="156"/>
      <c r="ALM6" s="156"/>
      <c r="ALN6" s="157"/>
      <c r="ALO6" s="156"/>
      <c r="ALP6" s="156"/>
      <c r="ALQ6" s="157"/>
      <c r="ALR6" s="156"/>
      <c r="ALS6" s="156"/>
      <c r="ALT6" s="157"/>
      <c r="ALU6" s="156"/>
      <c r="ALV6" s="156"/>
      <c r="ALW6" s="157"/>
      <c r="ALX6" s="156"/>
      <c r="ALY6" s="156"/>
      <c r="ALZ6" s="157"/>
      <c r="AMA6" s="156"/>
      <c r="AMB6" s="158"/>
      <c r="AMC6" s="157"/>
      <c r="AMD6" s="156"/>
      <c r="AME6" s="156"/>
      <c r="AMF6" s="157"/>
      <c r="AMG6" s="156"/>
      <c r="AMH6" s="156"/>
      <c r="AMI6" s="157"/>
      <c r="AMJ6" s="156"/>
      <c r="AMK6" s="156"/>
      <c r="AML6" s="157"/>
      <c r="AMM6" s="156"/>
      <c r="AMN6" s="156"/>
      <c r="AMO6" s="157"/>
      <c r="AMP6" s="156"/>
      <c r="AMQ6" s="156"/>
      <c r="AMR6" s="157"/>
      <c r="AMS6" s="156"/>
      <c r="AMT6" s="156"/>
      <c r="AMU6" s="157"/>
      <c r="AMV6" s="156"/>
      <c r="AMW6" s="158"/>
      <c r="AMX6" s="158"/>
      <c r="AMY6" s="158"/>
      <c r="AMZ6" s="158"/>
      <c r="ANA6" s="157"/>
      <c r="ANB6" s="156"/>
      <c r="ANC6" s="156"/>
      <c r="AND6" s="157"/>
      <c r="ANE6" s="156"/>
      <c r="ANF6" s="158"/>
      <c r="ANG6" s="157"/>
      <c r="ANH6" s="156"/>
      <c r="ANI6" s="156"/>
      <c r="ANJ6" s="157"/>
      <c r="ANK6" s="156"/>
      <c r="ANL6" s="156"/>
      <c r="ANM6" s="157"/>
      <c r="ANN6" s="156"/>
      <c r="ANO6" s="156"/>
      <c r="ANP6" s="157"/>
      <c r="ANQ6" s="156"/>
      <c r="ANR6" s="156"/>
      <c r="ANS6" s="157"/>
      <c r="ANT6" s="156"/>
      <c r="ANU6" s="156"/>
      <c r="ANV6" s="157"/>
      <c r="ANW6" s="156"/>
      <c r="ANX6" s="158"/>
      <c r="ANY6" s="157"/>
      <c r="ANZ6" s="156"/>
      <c r="AOA6" s="156"/>
      <c r="AOB6" s="157"/>
      <c r="AOC6" s="156"/>
      <c r="AOD6" s="156"/>
      <c r="AOE6" s="157"/>
      <c r="AOF6" s="156"/>
      <c r="AOG6" s="156"/>
      <c r="AOH6" s="157"/>
      <c r="AOI6" s="156"/>
      <c r="AOJ6" s="156"/>
      <c r="AOK6" s="157"/>
      <c r="AOL6" s="156"/>
      <c r="AOM6" s="156"/>
      <c r="AON6" s="157"/>
      <c r="AOO6" s="156"/>
      <c r="AOP6" s="158"/>
      <c r="AOQ6" s="157"/>
      <c r="AOR6" s="156"/>
      <c r="AOS6" s="156"/>
      <c r="AOT6" s="157"/>
      <c r="AOU6" s="156"/>
      <c r="AOV6" s="156"/>
      <c r="AOW6" s="157"/>
      <c r="AOX6" s="156"/>
      <c r="AOY6" s="156"/>
      <c r="AOZ6" s="157"/>
      <c r="APA6" s="156"/>
      <c r="APB6" s="156"/>
      <c r="APC6" s="157"/>
      <c r="APD6" s="156"/>
      <c r="APE6" s="156"/>
      <c r="APF6" s="157"/>
      <c r="APG6" s="156"/>
      <c r="APH6" s="158"/>
      <c r="API6" s="157"/>
      <c r="APJ6" s="156"/>
      <c r="APK6" s="156"/>
      <c r="APL6" s="157"/>
      <c r="APM6" s="156"/>
      <c r="APN6" s="156"/>
      <c r="APO6" s="157"/>
      <c r="APP6" s="156"/>
      <c r="APQ6" s="156"/>
      <c r="APR6" s="157"/>
      <c r="APS6" s="156"/>
      <c r="APT6" s="156"/>
      <c r="APU6" s="157"/>
      <c r="APV6" s="156"/>
      <c r="APW6" s="156"/>
      <c r="APX6" s="157"/>
      <c r="APY6" s="156"/>
      <c r="APZ6" s="158"/>
      <c r="AQA6" s="157"/>
      <c r="AQB6" s="156"/>
      <c r="AQC6" s="156"/>
      <c r="AQD6" s="157"/>
      <c r="AQE6" s="156"/>
      <c r="AQF6" s="156"/>
      <c r="AQG6" s="157"/>
      <c r="AQH6" s="156"/>
      <c r="AQI6" s="156"/>
      <c r="AQJ6" s="157"/>
      <c r="AQK6" s="156"/>
      <c r="AQL6" s="156"/>
      <c r="AQM6" s="157"/>
      <c r="AQN6" s="156"/>
      <c r="AQO6" s="156"/>
      <c r="AQP6" s="157"/>
      <c r="AQQ6" s="156"/>
      <c r="AQR6" s="158"/>
      <c r="AQS6" s="157"/>
      <c r="AQT6" s="156"/>
      <c r="AQU6" s="156"/>
      <c r="AQV6" s="157"/>
      <c r="AQW6" s="156"/>
      <c r="AQX6" s="156"/>
      <c r="AQY6" s="157"/>
      <c r="AQZ6" s="156"/>
      <c r="ARA6" s="156"/>
      <c r="ARB6" s="157"/>
      <c r="ARC6" s="156"/>
      <c r="ARD6" s="156"/>
      <c r="ARE6" s="157"/>
      <c r="ARF6" s="156"/>
      <c r="ARG6" s="156"/>
      <c r="ARH6" s="157"/>
      <c r="ARI6" s="156"/>
      <c r="ARJ6" s="158"/>
      <c r="ARK6" s="157"/>
      <c r="ARL6" s="156"/>
      <c r="ARM6" s="156"/>
      <c r="ARN6" s="157"/>
      <c r="ARO6" s="156"/>
      <c r="ARP6" s="156"/>
      <c r="ARQ6" s="157"/>
      <c r="ARR6" s="156"/>
      <c r="ARS6" s="156"/>
      <c r="ART6" s="157"/>
      <c r="ARU6" s="156"/>
      <c r="ARV6" s="156"/>
      <c r="ARW6" s="157"/>
      <c r="ARX6" s="156"/>
      <c r="ARY6" s="156"/>
      <c r="ARZ6" s="157"/>
      <c r="ASA6" s="156"/>
      <c r="ASB6" s="158"/>
      <c r="ASC6" s="157"/>
      <c r="ASD6" s="156"/>
      <c r="ASE6" s="156"/>
      <c r="ASF6" s="157"/>
      <c r="ASG6" s="156"/>
      <c r="ASH6" s="156"/>
      <c r="ASI6" s="157"/>
      <c r="ASJ6" s="156"/>
      <c r="ASK6" s="156"/>
      <c r="ASL6" s="157"/>
      <c r="ASM6" s="156"/>
      <c r="ASN6" s="156"/>
      <c r="ASO6" s="157"/>
      <c r="ASP6" s="156"/>
      <c r="ASQ6" s="156"/>
      <c r="ASR6" s="157"/>
      <c r="ASS6" s="156"/>
      <c r="AST6" s="158"/>
      <c r="ASU6" s="157"/>
      <c r="ASV6" s="156"/>
      <c r="ASW6" s="156"/>
      <c r="ASX6" s="157"/>
      <c r="ASY6" s="156"/>
      <c r="ASZ6" s="156"/>
      <c r="ATA6" s="157"/>
      <c r="ATB6" s="156"/>
      <c r="ATC6" s="156"/>
      <c r="ATD6" s="157"/>
      <c r="ATE6" s="156"/>
      <c r="ATF6" s="156"/>
      <c r="ATG6" s="156"/>
      <c r="ATH6" s="158"/>
      <c r="ATI6" s="156"/>
      <c r="ATJ6" s="156"/>
      <c r="ATK6" s="156"/>
      <c r="ATL6" s="156"/>
      <c r="ATM6" s="156"/>
      <c r="ATN6" s="156"/>
      <c r="ATO6" s="158"/>
      <c r="ATP6" s="156"/>
      <c r="ATQ6" s="156"/>
      <c r="ATR6" s="156"/>
      <c r="ATS6" s="156"/>
      <c r="ATT6" s="156"/>
      <c r="ATU6" s="156"/>
      <c r="ATV6" s="158"/>
      <c r="ATW6" s="156"/>
      <c r="ATX6" s="156"/>
      <c r="ATY6" s="156"/>
      <c r="ATZ6" s="156"/>
      <c r="AUA6" s="156"/>
      <c r="AUB6" s="156"/>
      <c r="AUC6" s="158"/>
      <c r="AUD6" s="156"/>
      <c r="AUE6" s="156"/>
      <c r="AUF6" s="156"/>
      <c r="AUG6" s="156"/>
      <c r="AUH6" s="156"/>
      <c r="AUI6" s="156"/>
      <c r="AUJ6" s="158"/>
      <c r="AUK6" s="156"/>
      <c r="AUL6" s="156"/>
      <c r="AUM6" s="156"/>
      <c r="AUN6" s="156"/>
      <c r="AUO6" s="156"/>
      <c r="AUP6" s="156"/>
      <c r="AUQ6" s="158"/>
      <c r="AUR6" s="156"/>
      <c r="AUS6" s="156"/>
      <c r="AUT6" s="156"/>
      <c r="AUU6" s="156"/>
      <c r="AUV6" s="156"/>
      <c r="AUW6" s="156"/>
      <c r="AUX6" s="158"/>
      <c r="AUY6" s="156"/>
      <c r="AUZ6" s="156"/>
      <c r="AVA6" s="156"/>
      <c r="AVB6" s="156"/>
      <c r="AVC6" s="156"/>
      <c r="AVD6" s="156"/>
      <c r="AVE6" s="158"/>
      <c r="AVF6" s="156"/>
      <c r="AVG6" s="156"/>
      <c r="AVH6" s="156"/>
      <c r="AVI6" s="156"/>
      <c r="AVJ6" s="156"/>
      <c r="AVK6" s="156"/>
      <c r="AVL6" s="158"/>
      <c r="AVM6" s="156"/>
      <c r="AVN6" s="156"/>
      <c r="AVO6" s="156"/>
      <c r="AVP6" s="156"/>
      <c r="AVQ6" s="156"/>
      <c r="AVR6" s="156"/>
      <c r="AVS6" s="158"/>
      <c r="AVT6" s="156"/>
      <c r="AVU6" s="156"/>
      <c r="AVV6" s="156"/>
      <c r="AVW6" s="156"/>
      <c r="AVX6" s="156"/>
      <c r="AVY6" s="156"/>
      <c r="AVZ6" s="158"/>
      <c r="AWA6" s="156"/>
      <c r="AWB6" s="156"/>
      <c r="AWC6" s="156"/>
      <c r="AWD6" s="156"/>
      <c r="AWE6" s="156"/>
      <c r="AWF6" s="156"/>
      <c r="AWG6" s="158"/>
      <c r="AWH6" s="156"/>
      <c r="AWI6" s="156"/>
      <c r="AWJ6" s="156"/>
      <c r="AWK6" s="156"/>
      <c r="AWL6" s="156"/>
      <c r="AWM6" s="156"/>
      <c r="AWN6" s="158"/>
      <c r="AWO6" s="156"/>
      <c r="AWP6" s="156"/>
      <c r="AWQ6" s="156"/>
      <c r="AWR6" s="156"/>
      <c r="AWS6" s="156"/>
      <c r="AWT6" s="156"/>
      <c r="AWU6" s="158"/>
      <c r="AWV6" s="156"/>
      <c r="AWW6" s="156"/>
      <c r="AWX6" s="156"/>
      <c r="AWY6" s="156"/>
      <c r="AWZ6" s="156"/>
      <c r="AXA6" s="156"/>
      <c r="AXB6" s="158"/>
    </row>
    <row r="7" spans="1:1302">
      <c r="E7" s="4"/>
      <c r="F7" s="4"/>
      <c r="G7" s="4"/>
      <c r="H7" s="70"/>
      <c r="I7" s="4"/>
      <c r="J7" s="6"/>
      <c r="K7" s="70"/>
      <c r="L7" s="4"/>
      <c r="M7" s="4"/>
      <c r="N7" s="70"/>
      <c r="O7" s="4"/>
      <c r="P7" s="4"/>
      <c r="Q7" s="70"/>
      <c r="R7" s="4"/>
      <c r="S7" s="4"/>
      <c r="T7" s="70"/>
      <c r="U7" s="4"/>
      <c r="V7" s="4"/>
      <c r="W7" s="70"/>
      <c r="X7" s="4"/>
      <c r="Y7" s="4"/>
      <c r="Z7" s="70"/>
      <c r="AA7" s="4"/>
      <c r="AB7" s="6"/>
      <c r="AC7" s="70"/>
      <c r="AD7" s="4"/>
      <c r="AE7" s="4"/>
      <c r="AF7" s="70"/>
      <c r="AG7" s="4"/>
      <c r="AH7" s="4"/>
      <c r="AI7" s="70"/>
      <c r="AJ7" s="4"/>
      <c r="AK7" s="4"/>
      <c r="AL7" s="70"/>
      <c r="AM7" s="4"/>
      <c r="AN7" s="4"/>
      <c r="AO7" s="70"/>
      <c r="AP7" s="4"/>
      <c r="AQ7" s="4"/>
      <c r="AR7" s="70"/>
      <c r="AS7" s="4"/>
      <c r="AT7" s="6"/>
      <c r="AU7" s="70"/>
      <c r="AV7" s="4"/>
      <c r="AW7" s="4"/>
      <c r="AX7" s="70"/>
      <c r="AY7" s="4"/>
      <c r="AZ7" s="4"/>
      <c r="BA7" s="70"/>
      <c r="BB7" s="4"/>
      <c r="BC7" s="4"/>
      <c r="BD7" s="70"/>
      <c r="BE7" s="4"/>
      <c r="BF7" s="4"/>
      <c r="BG7" s="70"/>
      <c r="BH7" s="4"/>
      <c r="BI7" s="4"/>
      <c r="BJ7" s="70"/>
      <c r="BK7" s="4"/>
      <c r="BL7" s="6"/>
      <c r="BM7" s="70"/>
      <c r="BN7" s="4"/>
      <c r="BO7" s="4"/>
      <c r="BP7" s="70"/>
      <c r="BQ7" s="4"/>
      <c r="BR7" s="4"/>
      <c r="BS7" s="70"/>
      <c r="BT7" s="4"/>
      <c r="BU7" s="4"/>
      <c r="BV7" s="70"/>
      <c r="BW7" s="4"/>
      <c r="BX7" s="4"/>
      <c r="BY7" s="70"/>
      <c r="BZ7" s="4"/>
      <c r="CA7" s="4"/>
      <c r="CB7" s="70"/>
      <c r="CC7" s="4"/>
      <c r="CD7" s="6"/>
      <c r="CE7" s="6"/>
      <c r="CF7" s="70"/>
      <c r="CG7" s="4"/>
      <c r="CH7" s="6"/>
      <c r="CI7" s="70"/>
      <c r="CJ7" s="4"/>
      <c r="CK7" s="4"/>
      <c r="CL7" s="70"/>
      <c r="CM7" s="4"/>
      <c r="CN7" s="4"/>
      <c r="CO7" s="70"/>
      <c r="CP7" s="4"/>
      <c r="CQ7" s="6"/>
      <c r="CR7" s="70"/>
      <c r="CS7" s="4"/>
      <c r="CT7" s="4"/>
      <c r="CU7" s="70"/>
      <c r="CV7" s="4"/>
      <c r="CW7" s="4"/>
      <c r="CX7" s="70"/>
      <c r="CY7" s="4"/>
      <c r="CZ7" s="4"/>
      <c r="DA7" s="70"/>
      <c r="DB7" s="4"/>
      <c r="DC7" s="4"/>
      <c r="DD7" s="70"/>
      <c r="DE7" s="4"/>
      <c r="DF7" s="6"/>
      <c r="DG7" s="6"/>
      <c r="DH7" s="70"/>
      <c r="DI7" s="4"/>
      <c r="DJ7" s="4"/>
      <c r="DK7" s="70"/>
      <c r="DL7" s="4"/>
      <c r="DM7" s="4"/>
      <c r="DN7" s="70"/>
      <c r="DO7" s="4"/>
      <c r="DP7" s="4"/>
      <c r="DQ7" s="70"/>
      <c r="DR7" s="4"/>
      <c r="DS7" s="4"/>
      <c r="DT7" s="70"/>
      <c r="DU7" s="4"/>
      <c r="DV7" s="4"/>
      <c r="DW7" s="70"/>
      <c r="DX7" s="4"/>
      <c r="DY7" s="6"/>
      <c r="DZ7" s="70"/>
      <c r="EA7" s="4"/>
      <c r="EB7" s="4"/>
      <c r="EC7" s="70"/>
      <c r="ED7" s="4"/>
      <c r="EE7" s="4"/>
      <c r="EF7" s="70"/>
      <c r="EG7" s="4"/>
      <c r="EH7" s="4"/>
      <c r="EI7" s="70"/>
      <c r="EJ7" s="4"/>
      <c r="EK7" s="4"/>
      <c r="EL7" s="70"/>
      <c r="EM7" s="4"/>
      <c r="EN7" s="4"/>
      <c r="EO7" s="70"/>
      <c r="EP7" s="4"/>
      <c r="EQ7" s="4"/>
      <c r="ER7" s="70"/>
      <c r="ES7" s="4"/>
      <c r="ET7" s="4"/>
      <c r="EU7" s="70"/>
      <c r="EV7" s="4"/>
      <c r="EW7" s="4"/>
      <c r="EX7" s="70"/>
      <c r="EY7" s="4"/>
      <c r="EZ7" s="4"/>
      <c r="FA7" s="70"/>
      <c r="FB7" s="4"/>
      <c r="FC7" s="6"/>
      <c r="FD7" s="6"/>
      <c r="FE7" s="6"/>
      <c r="FF7" s="6"/>
      <c r="FG7" s="70"/>
      <c r="FH7" s="4"/>
      <c r="FI7" s="4"/>
      <c r="FJ7" s="70"/>
      <c r="FK7" s="4"/>
      <c r="FL7" s="4"/>
      <c r="FM7" s="70"/>
      <c r="FN7" s="4"/>
      <c r="FO7" s="6"/>
      <c r="FP7" s="70"/>
      <c r="FQ7" s="4"/>
      <c r="FR7" s="4"/>
      <c r="FS7" s="70"/>
      <c r="FT7" s="4"/>
      <c r="FU7" s="6"/>
      <c r="FV7" s="70"/>
      <c r="FW7" s="4"/>
      <c r="FX7" s="4"/>
      <c r="FY7" s="70"/>
      <c r="FZ7" s="4"/>
      <c r="GA7" s="4"/>
      <c r="GB7" s="70"/>
      <c r="GC7" s="4"/>
      <c r="GD7" s="4"/>
      <c r="GE7" s="70"/>
      <c r="GF7" s="4"/>
      <c r="GG7" s="4"/>
      <c r="GH7" s="70"/>
      <c r="GI7" s="4"/>
      <c r="GJ7" s="4"/>
      <c r="GK7" s="70"/>
      <c r="GL7" s="4"/>
      <c r="GM7" s="6"/>
      <c r="GN7" s="70"/>
      <c r="GO7" s="4"/>
      <c r="GP7" s="4"/>
      <c r="GQ7" s="70"/>
      <c r="GR7" s="4"/>
      <c r="GS7" s="4"/>
      <c r="GT7" s="70"/>
      <c r="GU7" s="4"/>
      <c r="GV7" s="4"/>
      <c r="GW7" s="70"/>
      <c r="GX7" s="4"/>
      <c r="GY7" s="4"/>
      <c r="GZ7" s="70"/>
      <c r="HA7" s="4"/>
      <c r="HB7" s="4"/>
      <c r="HC7" s="70"/>
      <c r="HD7" s="4"/>
      <c r="HE7" s="6"/>
      <c r="HF7" s="70"/>
      <c r="HG7" s="4"/>
      <c r="HH7" s="4"/>
      <c r="HI7" s="70"/>
      <c r="HJ7" s="4"/>
      <c r="HK7" s="4"/>
      <c r="HL7" s="70"/>
      <c r="HM7" s="4"/>
      <c r="HN7" s="4"/>
      <c r="HO7" s="70"/>
      <c r="HP7" s="4"/>
      <c r="HQ7" s="4"/>
      <c r="HR7" s="70"/>
      <c r="HS7" s="4"/>
      <c r="HT7" s="4"/>
      <c r="HU7" s="70"/>
      <c r="HV7" s="4"/>
      <c r="HW7" s="6"/>
      <c r="HX7" s="70"/>
      <c r="HY7" s="4"/>
      <c r="HZ7" s="4"/>
      <c r="IA7" s="70"/>
      <c r="IB7" s="4"/>
      <c r="IC7" s="4"/>
      <c r="ID7" s="70"/>
      <c r="IE7" s="4"/>
      <c r="IF7" s="4"/>
      <c r="IG7" s="70"/>
      <c r="IH7" s="4"/>
      <c r="II7" s="4"/>
      <c r="IJ7" s="70"/>
      <c r="IK7" s="4"/>
      <c r="IL7" s="4"/>
      <c r="IM7" s="70"/>
      <c r="IN7" s="4"/>
      <c r="IO7" s="6"/>
      <c r="IP7" s="70"/>
      <c r="IQ7" s="4"/>
      <c r="IR7" s="4"/>
      <c r="IS7" s="70"/>
      <c r="IT7" s="4"/>
      <c r="IU7" s="4"/>
      <c r="IV7" s="70"/>
      <c r="IW7" s="4"/>
      <c r="IX7" s="4"/>
      <c r="IY7" s="70"/>
      <c r="IZ7" s="4"/>
      <c r="JA7" s="4"/>
      <c r="JB7" s="70"/>
      <c r="JC7" s="4"/>
      <c r="JD7" s="4"/>
      <c r="JE7" s="70"/>
      <c r="JF7" s="4"/>
      <c r="JG7" s="6"/>
      <c r="JH7" s="70"/>
      <c r="JI7" s="4"/>
      <c r="JJ7" s="4"/>
      <c r="JK7" s="70"/>
      <c r="JL7" s="4"/>
      <c r="JM7" s="4"/>
      <c r="JN7" s="70"/>
      <c r="JO7" s="4"/>
      <c r="JP7" s="4"/>
      <c r="JQ7" s="70"/>
      <c r="JR7" s="4"/>
      <c r="JS7" s="4"/>
      <c r="JT7" s="70"/>
      <c r="JU7" s="4"/>
      <c r="JV7" s="4"/>
      <c r="JW7" s="70"/>
      <c r="JX7" s="4"/>
      <c r="JY7" s="6"/>
      <c r="JZ7" s="70"/>
      <c r="KA7" s="4"/>
      <c r="KB7" s="4"/>
      <c r="KC7" s="70"/>
      <c r="KD7" s="4"/>
      <c r="KE7" s="4"/>
      <c r="KF7" s="70"/>
      <c r="KG7" s="4"/>
      <c r="KH7" s="4"/>
      <c r="KI7" s="70"/>
      <c r="KJ7" s="4"/>
      <c r="KK7" s="4"/>
      <c r="KL7" s="70"/>
      <c r="KM7" s="4"/>
      <c r="KN7" s="4"/>
      <c r="KO7" s="70"/>
      <c r="KP7" s="4"/>
      <c r="KQ7" s="4"/>
      <c r="KR7" s="70"/>
      <c r="KS7" s="4"/>
      <c r="KT7" s="4"/>
      <c r="KU7" s="70"/>
      <c r="KV7" s="4"/>
      <c r="KW7" s="6"/>
      <c r="KX7" s="6"/>
      <c r="KY7" s="6"/>
      <c r="KZ7" s="6"/>
      <c r="LA7" s="6"/>
      <c r="LB7" s="6"/>
      <c r="LC7" s="70"/>
      <c r="LD7" s="4"/>
      <c r="LE7" s="4"/>
      <c r="LF7" s="70"/>
      <c r="LG7" s="4"/>
      <c r="LH7" s="4"/>
      <c r="LI7" s="70"/>
      <c r="LJ7" s="4"/>
      <c r="LK7" s="4"/>
      <c r="LL7" s="70"/>
      <c r="LM7" s="4"/>
      <c r="LN7" s="4"/>
      <c r="LO7" s="70"/>
      <c r="LP7" s="4"/>
      <c r="LQ7" s="4"/>
      <c r="LR7" s="70"/>
      <c r="LS7" s="4"/>
      <c r="LT7" s="6"/>
      <c r="LU7" s="70"/>
      <c r="LV7" s="4"/>
      <c r="LW7" s="4"/>
      <c r="LX7" s="70"/>
      <c r="LY7" s="4"/>
      <c r="LZ7" s="4"/>
      <c r="MA7" s="70"/>
      <c r="MB7" s="4"/>
      <c r="MC7" s="4"/>
      <c r="MD7" s="70"/>
      <c r="ME7" s="4"/>
      <c r="MF7" s="4"/>
      <c r="MG7" s="70"/>
      <c r="MH7" s="4"/>
      <c r="MI7" s="4"/>
      <c r="MJ7" s="70"/>
      <c r="MK7" s="4"/>
      <c r="ML7" s="6"/>
      <c r="MM7" s="70"/>
      <c r="MN7" s="4"/>
      <c r="MO7" s="4"/>
      <c r="MP7" s="70"/>
      <c r="MQ7" s="4"/>
      <c r="MR7" s="4"/>
      <c r="MS7" s="70"/>
      <c r="MT7" s="4"/>
      <c r="MU7" s="4"/>
      <c r="MV7" s="70"/>
      <c r="MW7" s="4"/>
      <c r="MX7" s="4"/>
      <c r="MY7" s="70"/>
      <c r="MZ7" s="4"/>
      <c r="NA7" s="4"/>
      <c r="NB7" s="70"/>
      <c r="NC7" s="4"/>
      <c r="ND7" s="6"/>
      <c r="NE7" s="70"/>
      <c r="NF7" s="4"/>
      <c r="NG7" s="4"/>
      <c r="NH7" s="70"/>
      <c r="NI7" s="4"/>
      <c r="NJ7" s="4"/>
      <c r="NK7" s="70"/>
      <c r="NL7" s="4"/>
      <c r="NM7" s="4"/>
      <c r="NN7" s="70"/>
      <c r="NO7" s="4"/>
      <c r="NP7" s="4"/>
      <c r="NQ7" s="70"/>
      <c r="NR7" s="4"/>
      <c r="NS7" s="4"/>
      <c r="NT7" s="70"/>
      <c r="NU7" s="4"/>
      <c r="NV7" s="6"/>
      <c r="NW7" s="70"/>
      <c r="NX7" s="4"/>
      <c r="NY7" s="4"/>
      <c r="NZ7" s="70"/>
      <c r="OA7" s="4"/>
      <c r="OB7" s="4"/>
      <c r="OC7" s="70"/>
      <c r="OD7" s="4"/>
      <c r="OE7" s="4"/>
      <c r="OF7" s="70"/>
      <c r="OG7" s="4"/>
      <c r="OH7" s="4"/>
      <c r="OI7" s="70"/>
      <c r="OJ7" s="4"/>
      <c r="OK7" s="4"/>
      <c r="OL7" s="70"/>
      <c r="OM7" s="4"/>
      <c r="ON7" s="6"/>
      <c r="OO7" s="70"/>
      <c r="OP7" s="4"/>
      <c r="OQ7" s="4"/>
      <c r="OR7" s="70"/>
      <c r="OS7" s="4"/>
      <c r="OT7" s="4"/>
      <c r="OU7" s="70"/>
      <c r="OV7" s="4"/>
      <c r="OW7" s="4"/>
      <c r="OX7" s="70"/>
      <c r="OY7" s="4"/>
      <c r="OZ7" s="4"/>
      <c r="PA7" s="70"/>
      <c r="PB7" s="4"/>
      <c r="PC7" s="4"/>
      <c r="PD7" s="70"/>
      <c r="PE7" s="4"/>
      <c r="PF7" s="6"/>
      <c r="PG7" s="70"/>
      <c r="PH7" s="4"/>
      <c r="PI7" s="4"/>
      <c r="PJ7" s="70"/>
      <c r="PK7" s="4"/>
      <c r="PL7" s="4"/>
      <c r="PM7" s="70"/>
      <c r="PN7" s="4"/>
      <c r="PO7" s="4"/>
      <c r="PP7" s="70"/>
      <c r="PQ7" s="4"/>
      <c r="PR7" s="4"/>
      <c r="PS7" s="70"/>
      <c r="PT7" s="4"/>
      <c r="PU7" s="4"/>
      <c r="PV7" s="70"/>
      <c r="PW7" s="4"/>
      <c r="PX7" s="6"/>
      <c r="PY7" s="70"/>
      <c r="PZ7" s="4"/>
      <c r="QA7" s="4"/>
      <c r="QB7" s="70"/>
      <c r="QC7" s="4"/>
      <c r="QD7" s="6"/>
      <c r="QE7" s="70"/>
      <c r="QF7" s="4"/>
      <c r="QG7" s="4"/>
      <c r="QH7" s="70"/>
      <c r="QI7" s="4"/>
      <c r="QJ7" s="4"/>
      <c r="QK7" s="70"/>
      <c r="QL7" s="4"/>
      <c r="QM7" s="6"/>
      <c r="QN7" s="70"/>
      <c r="QO7" s="4"/>
      <c r="QP7" s="4"/>
      <c r="QQ7" s="70"/>
      <c r="QR7" s="4"/>
      <c r="QS7" s="4"/>
      <c r="QT7" s="70"/>
      <c r="QU7" s="4"/>
      <c r="QV7" s="4"/>
      <c r="QW7" s="70"/>
      <c r="QX7" s="4"/>
      <c r="QY7" s="4"/>
      <c r="QZ7" s="70"/>
      <c r="RA7" s="4"/>
      <c r="RB7" s="4"/>
      <c r="RC7" s="70"/>
      <c r="RD7" s="4"/>
      <c r="RE7" s="6"/>
      <c r="RF7" s="70"/>
      <c r="RG7" s="4"/>
      <c r="RH7" s="4"/>
      <c r="RI7" s="70"/>
      <c r="RJ7" s="4"/>
      <c r="RK7" s="4"/>
      <c r="RL7" s="70"/>
      <c r="RM7" s="4"/>
      <c r="RN7" s="6"/>
      <c r="RO7" s="6"/>
      <c r="RP7" s="6"/>
      <c r="RQ7" s="70"/>
      <c r="RR7" s="4"/>
      <c r="RS7" s="4"/>
      <c r="RT7" s="70"/>
      <c r="RU7" s="4"/>
      <c r="RV7" s="4"/>
      <c r="RW7" s="70"/>
      <c r="RX7" s="4"/>
      <c r="RY7" s="4"/>
      <c r="RZ7" s="70"/>
      <c r="SA7" s="4"/>
      <c r="SB7" s="4"/>
      <c r="SC7" s="70"/>
      <c r="SD7" s="4"/>
      <c r="SE7" s="4"/>
      <c r="SF7" s="70"/>
      <c r="SG7" s="4"/>
      <c r="SH7" s="4"/>
      <c r="SI7" s="70"/>
      <c r="SJ7" s="4"/>
      <c r="SK7" s="6"/>
      <c r="SL7" s="70"/>
      <c r="SM7" s="4"/>
      <c r="SN7" s="4"/>
      <c r="SO7" s="70"/>
      <c r="SP7" s="4"/>
      <c r="SQ7" s="4"/>
      <c r="SR7" s="70"/>
      <c r="SS7" s="4"/>
      <c r="ST7" s="4"/>
      <c r="SU7" s="70"/>
      <c r="SV7" s="4"/>
      <c r="SW7" s="4"/>
      <c r="SX7" s="70"/>
      <c r="SY7" s="4"/>
      <c r="SZ7" s="4"/>
      <c r="TA7" s="70"/>
      <c r="TB7" s="4"/>
      <c r="TC7" s="6"/>
      <c r="TD7" s="6"/>
      <c r="TE7" s="70"/>
      <c r="TF7" s="4"/>
      <c r="TG7" s="4"/>
      <c r="TH7" s="70"/>
      <c r="TI7" s="4"/>
      <c r="TJ7" s="4"/>
      <c r="TK7" s="70"/>
      <c r="TL7" s="4"/>
      <c r="TM7" s="4"/>
      <c r="TN7" s="70"/>
      <c r="TO7" s="4"/>
      <c r="TP7" s="4"/>
      <c r="TQ7" s="70"/>
      <c r="TR7" s="4"/>
      <c r="TS7" s="6"/>
      <c r="TT7" s="70"/>
      <c r="TU7" s="4"/>
      <c r="TV7" s="4"/>
      <c r="TW7" s="70"/>
      <c r="TX7" s="4"/>
      <c r="TY7" s="4"/>
      <c r="TZ7" s="70"/>
      <c r="UA7" s="4"/>
      <c r="UB7" s="4"/>
      <c r="UC7" s="70"/>
      <c r="UD7" s="4"/>
      <c r="UE7" s="4"/>
      <c r="UF7" s="70"/>
      <c r="UG7" s="4"/>
      <c r="UH7" s="4"/>
      <c r="UI7" s="70"/>
      <c r="UJ7" s="4"/>
      <c r="UK7" s="6"/>
      <c r="UL7" s="6"/>
      <c r="UM7" s="70"/>
      <c r="UN7" s="4"/>
      <c r="UO7" s="4"/>
      <c r="UP7" s="70"/>
      <c r="UQ7" s="4"/>
      <c r="UR7" s="4"/>
      <c r="US7" s="70"/>
      <c r="UT7" s="4"/>
      <c r="UU7" s="4"/>
      <c r="UV7" s="70"/>
      <c r="UW7" s="4"/>
      <c r="UX7" s="4"/>
      <c r="UY7" s="70"/>
      <c r="UZ7" s="4"/>
      <c r="VA7" s="6"/>
      <c r="VB7" s="70"/>
      <c r="VC7" s="4"/>
      <c r="VD7" s="4"/>
      <c r="VE7" s="70"/>
      <c r="VF7" s="4"/>
      <c r="VG7" s="4"/>
      <c r="VH7" s="70"/>
      <c r="VI7" s="4"/>
      <c r="VJ7" s="4"/>
      <c r="VK7" s="70"/>
      <c r="VL7" s="4"/>
      <c r="VM7" s="4"/>
      <c r="VN7" s="70"/>
      <c r="VO7" s="4"/>
      <c r="VP7" s="4"/>
      <c r="VQ7" s="70"/>
      <c r="VR7" s="4"/>
      <c r="VS7" s="6"/>
      <c r="VT7" s="70"/>
      <c r="VU7" s="4"/>
      <c r="VV7" s="4"/>
      <c r="VW7" s="70"/>
      <c r="VX7" s="4"/>
      <c r="VY7" s="4"/>
      <c r="VZ7" s="70"/>
      <c r="WA7" s="4"/>
      <c r="WB7" s="4"/>
      <c r="WC7" s="70"/>
      <c r="WD7" s="4"/>
      <c r="WE7" s="4"/>
      <c r="WF7" s="70"/>
      <c r="WG7" s="4"/>
      <c r="WH7" s="4"/>
      <c r="WI7" s="70"/>
      <c r="WJ7" s="4"/>
      <c r="WK7" s="4"/>
      <c r="WL7" s="70"/>
      <c r="WM7" s="4"/>
      <c r="WN7" s="4"/>
      <c r="WO7" s="70"/>
      <c r="WP7" s="4"/>
      <c r="WQ7" s="4"/>
      <c r="WR7" s="70"/>
      <c r="WS7" s="4"/>
      <c r="WT7" s="4"/>
      <c r="WU7" s="70"/>
      <c r="WV7" s="4"/>
      <c r="WW7" s="4"/>
      <c r="WX7" s="70"/>
      <c r="WY7" s="4"/>
      <c r="WZ7" s="4"/>
      <c r="XA7" s="70"/>
      <c r="XB7" s="4"/>
      <c r="XC7" s="4"/>
      <c r="XD7" s="70"/>
      <c r="XE7" s="4"/>
      <c r="XF7" s="6"/>
      <c r="XG7" s="70"/>
      <c r="XH7" s="4"/>
      <c r="XI7" s="4"/>
      <c r="XJ7" s="70"/>
      <c r="XK7" s="4"/>
      <c r="XL7" s="4"/>
      <c r="XM7" s="70"/>
      <c r="XN7" s="4"/>
      <c r="XO7" s="4"/>
      <c r="XP7" s="70"/>
      <c r="XQ7" s="4"/>
      <c r="XR7" s="4"/>
      <c r="XS7" s="70"/>
      <c r="XT7" s="4"/>
      <c r="XU7" s="4"/>
      <c r="XV7" s="70"/>
      <c r="XW7" s="4"/>
      <c r="XX7" s="4"/>
      <c r="XY7" s="70"/>
      <c r="XZ7" s="4"/>
      <c r="YA7" s="4"/>
      <c r="YB7" s="70"/>
      <c r="YC7" s="4"/>
      <c r="YD7" s="4"/>
      <c r="YE7" s="70"/>
      <c r="YF7" s="4"/>
      <c r="YG7" s="4"/>
      <c r="YH7" s="70"/>
      <c r="YI7" s="4"/>
      <c r="YJ7" s="4"/>
      <c r="YK7" s="70"/>
      <c r="YL7" s="4"/>
      <c r="YM7" s="4"/>
      <c r="YN7" s="70"/>
      <c r="YO7" s="4"/>
      <c r="YP7" s="4"/>
      <c r="YQ7" s="70"/>
      <c r="YR7" s="4"/>
      <c r="YS7" s="6"/>
      <c r="YT7" s="70"/>
      <c r="YU7" s="4"/>
      <c r="YV7" s="4"/>
      <c r="YW7" s="70"/>
      <c r="YX7" s="4"/>
      <c r="YY7" s="4"/>
      <c r="YZ7" s="70"/>
      <c r="ZA7" s="4"/>
      <c r="ZB7" s="4"/>
      <c r="ZC7" s="70"/>
      <c r="ZD7" s="4"/>
      <c r="ZE7" s="4"/>
      <c r="ZF7" s="70"/>
      <c r="ZG7" s="4"/>
      <c r="ZH7" s="4"/>
      <c r="ZI7" s="70"/>
      <c r="ZJ7" s="4"/>
      <c r="ZK7" s="6"/>
      <c r="ZL7" s="70"/>
      <c r="ZM7" s="4"/>
      <c r="ZN7" s="4"/>
      <c r="ZO7" s="70"/>
      <c r="ZP7" s="4"/>
      <c r="ZQ7" s="4"/>
      <c r="ZR7" s="70"/>
      <c r="ZS7" s="4"/>
      <c r="ZT7" s="4"/>
      <c r="ZU7" s="70"/>
      <c r="ZV7" s="4"/>
      <c r="ZW7" s="4"/>
      <c r="ZX7" s="70"/>
      <c r="ZY7" s="4"/>
      <c r="ZZ7" s="4"/>
      <c r="AAA7" s="70"/>
      <c r="AAB7" s="4"/>
      <c r="AAC7" s="6"/>
      <c r="AAD7" s="70"/>
      <c r="AAE7" s="4"/>
      <c r="AAF7" s="4"/>
      <c r="AAG7" s="70"/>
      <c r="AAH7" s="4"/>
      <c r="AAI7" s="4"/>
      <c r="AAJ7" s="70"/>
      <c r="AAK7" s="4"/>
      <c r="AAL7" s="4"/>
      <c r="AAM7" s="70"/>
      <c r="AAN7" s="4"/>
      <c r="AAO7" s="4"/>
      <c r="AAP7" s="70"/>
      <c r="AAQ7" s="4"/>
      <c r="AAR7" s="4"/>
      <c r="AAS7" s="70"/>
      <c r="AAT7" s="4"/>
      <c r="AAU7" s="6"/>
      <c r="AAV7" s="70"/>
      <c r="AAW7" s="4"/>
      <c r="AAX7" s="4"/>
      <c r="AAY7" s="70"/>
      <c r="AAZ7" s="4"/>
      <c r="ABA7" s="4"/>
      <c r="ABB7" s="70"/>
      <c r="ABC7" s="4"/>
      <c r="ABD7" s="4"/>
      <c r="ABE7" s="70"/>
      <c r="ABF7" s="4"/>
      <c r="ABG7" s="4"/>
      <c r="ABH7" s="70"/>
      <c r="ABI7" s="4"/>
      <c r="ABJ7" s="4"/>
      <c r="ABK7" s="70"/>
      <c r="ABL7" s="4"/>
      <c r="ABM7" s="6"/>
      <c r="ABN7" s="70"/>
      <c r="ABO7" s="4"/>
      <c r="ABP7" s="4"/>
      <c r="ABQ7" s="70"/>
      <c r="ABR7" s="4"/>
      <c r="ABS7" s="4"/>
      <c r="ABT7" s="70"/>
      <c r="ABU7" s="4"/>
      <c r="ABV7" s="6"/>
      <c r="ABW7" s="6"/>
      <c r="ABX7" s="6"/>
      <c r="ABY7" s="6"/>
      <c r="ABZ7" s="6"/>
      <c r="ACA7" s="70"/>
      <c r="ACB7" s="4"/>
      <c r="ACC7" s="4"/>
      <c r="ACD7" s="70"/>
      <c r="ACE7" s="4"/>
      <c r="ACF7" s="4"/>
      <c r="ACG7" s="70"/>
      <c r="ACH7" s="4"/>
      <c r="ACI7" s="4"/>
      <c r="ACJ7" s="70"/>
      <c r="ACK7" s="4"/>
      <c r="ACL7" s="4"/>
      <c r="ACM7" s="70"/>
      <c r="ACN7" s="4"/>
      <c r="ACO7" s="6"/>
      <c r="ACP7" s="70"/>
      <c r="ACQ7" s="4"/>
      <c r="ACR7" s="4"/>
      <c r="ACS7" s="70"/>
      <c r="ACT7" s="4"/>
      <c r="ACU7" s="4"/>
      <c r="ACV7" s="70"/>
      <c r="ACW7" s="4"/>
      <c r="ACX7" s="4"/>
      <c r="ACY7" s="70"/>
      <c r="ACZ7" s="4"/>
      <c r="ADA7" s="4"/>
      <c r="ADB7" s="70"/>
      <c r="ADC7" s="4"/>
      <c r="ADD7" s="4"/>
      <c r="ADE7" s="70"/>
      <c r="ADF7" s="4"/>
      <c r="ADG7" s="6"/>
      <c r="ADH7" s="70"/>
      <c r="ADI7" s="4"/>
      <c r="ADJ7" s="4"/>
      <c r="ADK7" s="70"/>
      <c r="ADL7" s="4"/>
      <c r="ADM7" s="4"/>
      <c r="ADN7" s="70"/>
      <c r="ADO7" s="4"/>
      <c r="ADP7" s="4"/>
      <c r="ADQ7" s="70"/>
      <c r="ADR7" s="4"/>
      <c r="ADS7" s="4"/>
      <c r="ADT7" s="70"/>
      <c r="ADU7" s="4"/>
      <c r="ADV7" s="4"/>
      <c r="ADW7" s="70"/>
      <c r="ADX7" s="4"/>
      <c r="ADY7" s="6"/>
      <c r="ADZ7" s="70"/>
      <c r="AEA7" s="4"/>
      <c r="AEB7" s="4"/>
      <c r="AEC7" s="70"/>
      <c r="AED7" s="4"/>
      <c r="AEE7" s="4"/>
      <c r="AEF7" s="70"/>
      <c r="AEG7" s="4"/>
      <c r="AEH7" s="4"/>
      <c r="AEI7" s="70"/>
      <c r="AEJ7" s="4"/>
      <c r="AEK7" s="4"/>
      <c r="AEL7" s="70"/>
      <c r="AEM7" s="4"/>
      <c r="AEN7" s="4"/>
      <c r="AEO7" s="70"/>
      <c r="AEP7" s="4"/>
      <c r="AEQ7" s="6"/>
      <c r="AER7" s="70"/>
      <c r="AES7" s="4"/>
      <c r="AET7" s="4"/>
      <c r="AEU7" s="70"/>
      <c r="AEV7" s="4"/>
      <c r="AEW7" s="4"/>
      <c r="AEX7" s="70"/>
      <c r="AEY7" s="4"/>
      <c r="AEZ7" s="4"/>
      <c r="AFA7" s="70"/>
      <c r="AFB7" s="4"/>
      <c r="AFC7" s="4"/>
      <c r="AFD7" s="70"/>
      <c r="AFE7" s="4"/>
      <c r="AFF7" s="4"/>
      <c r="AFG7" s="70"/>
      <c r="AFH7" s="4"/>
      <c r="AFI7" s="6"/>
      <c r="AFJ7" s="70"/>
      <c r="AFK7" s="4"/>
      <c r="AFL7" s="4"/>
      <c r="AFM7" s="70"/>
      <c r="AFN7" s="4"/>
      <c r="AFO7" s="4"/>
      <c r="AFP7" s="70"/>
      <c r="AFQ7" s="4"/>
      <c r="AFR7" s="4"/>
      <c r="AFS7" s="70"/>
      <c r="AFT7" s="4"/>
      <c r="AFU7" s="4"/>
      <c r="AFV7" s="70"/>
      <c r="AFW7" s="4"/>
      <c r="AFX7" s="6"/>
      <c r="AFY7" s="6"/>
      <c r="AFZ7" s="70"/>
      <c r="AGA7" s="4"/>
      <c r="AGB7" s="4"/>
      <c r="AGC7" s="70"/>
      <c r="AGD7" s="4"/>
      <c r="AGE7" s="4"/>
      <c r="AGF7" s="70"/>
      <c r="AGG7" s="4"/>
      <c r="AGH7" s="4"/>
      <c r="AGI7" s="70"/>
      <c r="AGJ7" s="4"/>
      <c r="AGK7" s="6"/>
      <c r="AGL7" s="70"/>
      <c r="AGM7" s="4"/>
      <c r="AGN7" s="4"/>
      <c r="AGO7" s="70"/>
      <c r="AGP7" s="4"/>
      <c r="AGQ7" s="4"/>
      <c r="AGR7" s="70"/>
      <c r="AGS7" s="4"/>
      <c r="AGT7" s="4"/>
      <c r="AGU7" s="70"/>
      <c r="AGV7" s="4"/>
      <c r="AGW7" s="4"/>
      <c r="AGX7" s="70"/>
      <c r="AGY7" s="4"/>
      <c r="AGZ7" s="4"/>
      <c r="AHA7" s="70"/>
      <c r="AHB7" s="4"/>
      <c r="AHC7" s="4"/>
      <c r="AHD7" s="70"/>
      <c r="AHE7" s="4"/>
      <c r="AHF7" s="4"/>
      <c r="AHG7" s="70"/>
      <c r="AHH7" s="4"/>
      <c r="AHI7" s="6"/>
      <c r="AHJ7" s="70"/>
      <c r="AHK7" s="4"/>
      <c r="AHL7" s="4"/>
      <c r="AHM7" s="70"/>
      <c r="AHN7" s="4"/>
      <c r="AHO7" s="4"/>
      <c r="AHP7" s="70"/>
      <c r="AHQ7" s="4"/>
      <c r="AHR7" s="4"/>
      <c r="AHS7" s="70"/>
      <c r="AHT7" s="4"/>
      <c r="AHU7" s="4"/>
      <c r="AHV7" s="70"/>
      <c r="AHW7" s="4"/>
      <c r="AHX7" s="4"/>
      <c r="AHY7" s="70"/>
      <c r="AHZ7" s="4"/>
      <c r="AIA7" s="6"/>
      <c r="AIB7" s="70"/>
      <c r="AIC7" s="4"/>
      <c r="AID7" s="4"/>
      <c r="AIE7" s="70"/>
      <c r="AIF7" s="4"/>
      <c r="AIG7" s="4"/>
      <c r="AIH7" s="70"/>
      <c r="AII7" s="4"/>
      <c r="AIJ7" s="4"/>
      <c r="AIK7" s="70"/>
      <c r="AIL7" s="4"/>
      <c r="AIM7" s="4"/>
      <c r="AIN7" s="70"/>
      <c r="AIO7" s="4"/>
      <c r="AIP7" s="4"/>
      <c r="AIQ7" s="70"/>
      <c r="AIR7" s="4"/>
      <c r="AIS7" s="6"/>
      <c r="AIT7" s="70"/>
      <c r="AIU7" s="4"/>
      <c r="AIV7" s="4"/>
      <c r="AIW7" s="70"/>
      <c r="AIX7" s="4"/>
      <c r="AIY7" s="4"/>
      <c r="AIZ7" s="70"/>
      <c r="AJA7" s="4"/>
      <c r="AJB7" s="4"/>
      <c r="AJC7" s="70"/>
      <c r="AJD7" s="4"/>
      <c r="AJE7" s="4"/>
      <c r="AJF7" s="70"/>
      <c r="AJG7" s="4"/>
      <c r="AJH7" s="4"/>
      <c r="AJI7" s="70"/>
      <c r="AJJ7" s="4"/>
      <c r="AJK7" s="6"/>
      <c r="AJL7" s="70"/>
      <c r="AJM7" s="4"/>
      <c r="AJN7" s="4"/>
      <c r="AJO7" s="70"/>
      <c r="AJP7" s="4"/>
      <c r="AJQ7" s="6"/>
      <c r="AJR7" s="70"/>
      <c r="AJS7" s="4"/>
      <c r="AJT7" s="4"/>
      <c r="AJU7" s="70"/>
      <c r="AJV7" s="4"/>
      <c r="AJW7" s="4"/>
      <c r="AJX7" s="70"/>
      <c r="AJY7" s="4"/>
      <c r="AJZ7" s="6"/>
      <c r="AKA7" s="70"/>
      <c r="AKB7" s="4"/>
      <c r="AKC7" s="4"/>
      <c r="AKD7" s="70"/>
      <c r="AKE7" s="4"/>
      <c r="AKF7" s="4"/>
      <c r="AKG7" s="70"/>
      <c r="AKH7" s="4"/>
      <c r="AKI7" s="4"/>
      <c r="AKJ7" s="70"/>
      <c r="AKK7" s="4"/>
      <c r="AKL7" s="4"/>
      <c r="AKM7" s="70"/>
      <c r="AKN7" s="4"/>
      <c r="AKO7" s="4"/>
      <c r="AKP7" s="70"/>
      <c r="AKQ7" s="4"/>
      <c r="AKR7" s="6"/>
      <c r="AKS7" s="70"/>
      <c r="AKT7" s="4"/>
      <c r="AKU7" s="4"/>
      <c r="AKV7" s="70"/>
      <c r="AKW7" s="4"/>
      <c r="AKX7" s="4"/>
      <c r="AKY7" s="70"/>
      <c r="AKZ7" s="4"/>
      <c r="ALA7" s="6"/>
      <c r="ALB7" s="70"/>
      <c r="ALC7" s="4"/>
      <c r="ALD7" s="4"/>
      <c r="ALE7" s="70"/>
      <c r="ALF7" s="4"/>
      <c r="ALG7" s="4"/>
      <c r="ALH7" s="70"/>
      <c r="ALI7" s="6"/>
      <c r="ALJ7" s="6"/>
      <c r="ALK7" s="70"/>
      <c r="ALL7" s="4"/>
      <c r="ALM7" s="4"/>
      <c r="ALN7" s="70"/>
      <c r="ALO7" s="4"/>
      <c r="ALP7" s="4"/>
      <c r="ALQ7" s="70"/>
      <c r="ALR7" s="4"/>
      <c r="ALS7" s="4"/>
      <c r="ALT7" s="70"/>
      <c r="ALU7" s="4"/>
      <c r="ALV7" s="4"/>
      <c r="ALW7" s="70"/>
      <c r="ALX7" s="4"/>
      <c r="ALY7" s="4"/>
      <c r="ALZ7" s="70"/>
      <c r="AMA7" s="4"/>
      <c r="AMB7" s="6"/>
      <c r="AMC7" s="70"/>
      <c r="AMD7" s="4"/>
      <c r="AME7" s="4"/>
      <c r="AMF7" s="70"/>
      <c r="AMG7" s="4"/>
      <c r="AMH7" s="4"/>
      <c r="AMI7" s="70"/>
      <c r="AMJ7" s="4"/>
      <c r="AMK7" s="4"/>
      <c r="AML7" s="70"/>
      <c r="AMM7" s="4"/>
      <c r="AMN7" s="4"/>
      <c r="AMO7" s="70"/>
      <c r="AMP7" s="4"/>
      <c r="AMQ7" s="4"/>
      <c r="AMR7" s="70"/>
      <c r="AMS7" s="4"/>
      <c r="AMT7" s="4"/>
      <c r="AMU7" s="70"/>
      <c r="AMV7" s="4"/>
      <c r="AMW7" s="6"/>
      <c r="AMX7" s="6"/>
      <c r="AMY7" s="6"/>
      <c r="AMZ7" s="6"/>
      <c r="ANA7" s="70"/>
      <c r="ANB7" s="4"/>
      <c r="ANC7" s="4"/>
      <c r="AND7" s="70"/>
      <c r="ANE7" s="4"/>
      <c r="ANF7" s="6"/>
      <c r="ANG7" s="70"/>
      <c r="ANH7" s="4"/>
      <c r="ANI7" s="4"/>
      <c r="ANJ7" s="70"/>
      <c r="ANK7" s="4"/>
      <c r="ANL7" s="4"/>
      <c r="ANM7" s="70"/>
      <c r="ANN7" s="4"/>
      <c r="ANO7" s="4"/>
      <c r="ANP7" s="70"/>
      <c r="ANQ7" s="4"/>
      <c r="ANR7" s="4"/>
      <c r="ANS7" s="70"/>
      <c r="ANT7" s="4"/>
      <c r="ANU7" s="4"/>
      <c r="ANV7" s="70"/>
      <c r="ANW7" s="4"/>
      <c r="ANX7" s="6"/>
      <c r="ANY7" s="70"/>
      <c r="ANZ7" s="4"/>
      <c r="AOA7" s="4"/>
      <c r="AOB7" s="70"/>
      <c r="AOC7" s="4"/>
      <c r="AOD7" s="4"/>
      <c r="AOE7" s="70"/>
      <c r="AOF7" s="4"/>
      <c r="AOG7" s="4"/>
      <c r="AOH7" s="70"/>
      <c r="AOI7" s="4"/>
      <c r="AOJ7" s="4"/>
      <c r="AOK7" s="70"/>
      <c r="AOL7" s="4"/>
      <c r="AOM7" s="4"/>
      <c r="AON7" s="70"/>
      <c r="AOO7" s="4"/>
      <c r="AOP7" s="6"/>
      <c r="AOQ7" s="70"/>
      <c r="AOR7" s="4"/>
      <c r="AOS7" s="4"/>
      <c r="AOT7" s="70"/>
      <c r="AOU7" s="4"/>
      <c r="AOV7" s="4"/>
      <c r="AOW7" s="70"/>
      <c r="AOX7" s="4"/>
      <c r="AOY7" s="4"/>
      <c r="AOZ7" s="70"/>
      <c r="APA7" s="4"/>
      <c r="APB7" s="4"/>
      <c r="APC7" s="70"/>
      <c r="APD7" s="4"/>
      <c r="APE7" s="4"/>
      <c r="APF7" s="70"/>
      <c r="APG7" s="4"/>
      <c r="APH7" s="6"/>
      <c r="API7" s="70"/>
      <c r="APJ7" s="4"/>
      <c r="APK7" s="4"/>
      <c r="APL7" s="70"/>
      <c r="APM7" s="4"/>
      <c r="APN7" s="4"/>
      <c r="APO7" s="70"/>
      <c r="APP7" s="4"/>
      <c r="APQ7" s="4"/>
      <c r="APR7" s="70"/>
      <c r="APS7" s="4"/>
      <c r="APT7" s="4"/>
      <c r="APU7" s="70"/>
      <c r="APV7" s="4"/>
      <c r="APW7" s="4"/>
      <c r="APX7" s="70"/>
      <c r="APY7" s="4"/>
      <c r="APZ7" s="6"/>
      <c r="AQA7" s="70"/>
      <c r="AQB7" s="4"/>
      <c r="AQC7" s="4"/>
      <c r="AQD7" s="70"/>
      <c r="AQE7" s="4"/>
      <c r="AQF7" s="4"/>
      <c r="AQG7" s="70"/>
      <c r="AQH7" s="4"/>
      <c r="AQI7" s="4"/>
      <c r="AQJ7" s="70"/>
      <c r="AQK7" s="4"/>
      <c r="AQL7" s="4"/>
      <c r="AQM7" s="70"/>
      <c r="AQN7" s="4"/>
      <c r="AQO7" s="4"/>
      <c r="AQP7" s="70"/>
      <c r="AQQ7" s="4"/>
      <c r="AQR7" s="6"/>
      <c r="AQS7" s="70"/>
      <c r="AQT7" s="4"/>
      <c r="AQU7" s="4"/>
      <c r="AQV7" s="70"/>
      <c r="AQW7" s="4"/>
      <c r="AQX7" s="4"/>
      <c r="AQY7" s="70"/>
      <c r="AQZ7" s="4"/>
      <c r="ARA7" s="4"/>
      <c r="ARB7" s="70"/>
      <c r="ARC7" s="4"/>
      <c r="ARD7" s="4"/>
      <c r="ARE7" s="70"/>
      <c r="ARF7" s="4"/>
      <c r="ARG7" s="4"/>
      <c r="ARH7" s="70"/>
      <c r="ARI7" s="4"/>
      <c r="ARJ7" s="6"/>
      <c r="ARK7" s="70"/>
      <c r="ARL7" s="4"/>
      <c r="ARM7" s="4"/>
      <c r="ARN7" s="70"/>
      <c r="ARO7" s="4"/>
      <c r="ARP7" s="4"/>
      <c r="ARQ7" s="70"/>
      <c r="ARR7" s="4"/>
      <c r="ARS7" s="4"/>
      <c r="ART7" s="70"/>
      <c r="ARU7" s="4"/>
      <c r="ARV7" s="4"/>
      <c r="ARW7" s="70"/>
      <c r="ARX7" s="4"/>
      <c r="ARY7" s="4"/>
      <c r="ARZ7" s="70"/>
      <c r="ASA7" s="4"/>
      <c r="ASB7" s="6"/>
      <c r="ASC7" s="70"/>
      <c r="ASD7" s="4"/>
      <c r="ASE7" s="4"/>
      <c r="ASF7" s="70"/>
      <c r="ASG7" s="4"/>
      <c r="ASH7" s="4"/>
      <c r="ASI7" s="70"/>
      <c r="ASJ7" s="4"/>
      <c r="ASK7" s="4"/>
      <c r="ASL7" s="70"/>
      <c r="ASM7" s="4"/>
      <c r="ASN7" s="4"/>
      <c r="ASO7" s="70"/>
      <c r="ASP7" s="4"/>
      <c r="ASQ7" s="4"/>
      <c r="ASR7" s="70"/>
      <c r="ASS7" s="4"/>
      <c r="AST7" s="6"/>
      <c r="ASU7" s="70"/>
      <c r="ASV7" s="4"/>
      <c r="ASW7" s="4"/>
      <c r="ASX7" s="70"/>
      <c r="ASY7" s="4"/>
      <c r="ASZ7" s="4"/>
      <c r="ATA7" s="70"/>
      <c r="ATB7" s="4"/>
      <c r="ATC7" s="4"/>
      <c r="ATD7" s="70"/>
      <c r="ATE7" s="4"/>
      <c r="ATF7" s="4"/>
      <c r="ATG7" s="4"/>
      <c r="ATH7" s="6"/>
      <c r="ATI7" s="4"/>
      <c r="ATJ7" s="4"/>
      <c r="ATK7" s="4"/>
      <c r="ATL7" s="4"/>
      <c r="ATM7" s="4"/>
      <c r="ATN7" s="4"/>
      <c r="ATO7" s="6"/>
      <c r="ATP7" s="4"/>
      <c r="ATQ7" s="4"/>
      <c r="ATR7" s="4"/>
      <c r="ATS7" s="4"/>
      <c r="ATT7" s="4"/>
      <c r="ATU7" s="4"/>
      <c r="ATV7" s="6"/>
      <c r="ATW7" s="4"/>
      <c r="ATX7" s="4"/>
      <c r="ATY7" s="4"/>
      <c r="ATZ7" s="4"/>
      <c r="AUA7" s="4"/>
      <c r="AUB7" s="4"/>
      <c r="AUC7" s="6"/>
      <c r="AUD7" s="4"/>
      <c r="AUE7" s="4"/>
      <c r="AUF7" s="4"/>
      <c r="AUG7" s="4"/>
      <c r="AUH7" s="4"/>
      <c r="AUI7" s="4"/>
      <c r="AUJ7" s="6"/>
      <c r="AUK7" s="4"/>
      <c r="AUL7" s="4"/>
      <c r="AUM7" s="4"/>
      <c r="AUN7" s="4"/>
      <c r="AUO7" s="4"/>
      <c r="AUP7" s="4"/>
      <c r="AUQ7" s="6"/>
      <c r="AUR7" s="4"/>
      <c r="AUS7" s="4"/>
      <c r="AUT7" s="4"/>
      <c r="AUU7" s="4"/>
      <c r="AUV7" s="4"/>
      <c r="AUW7" s="4"/>
      <c r="AUX7" s="6"/>
      <c r="AUY7" s="4"/>
      <c r="AUZ7" s="4"/>
      <c r="AVA7" s="4"/>
      <c r="AVB7" s="4"/>
      <c r="AVC7" s="4"/>
      <c r="AVD7" s="4"/>
      <c r="AVE7" s="6"/>
      <c r="AVF7" s="4"/>
      <c r="AVG7" s="4"/>
      <c r="AVH7" s="4"/>
      <c r="AVI7" s="4"/>
      <c r="AVJ7" s="4"/>
      <c r="AVK7" s="4"/>
      <c r="AVL7" s="6"/>
      <c r="AVM7" s="4"/>
      <c r="AVN7" s="4"/>
      <c r="AVO7" s="4"/>
      <c r="AVP7" s="4"/>
      <c r="AVQ7" s="4"/>
      <c r="AVR7" s="4"/>
      <c r="AVS7" s="6"/>
      <c r="AVT7" s="4"/>
      <c r="AVU7" s="4"/>
      <c r="AVV7" s="4"/>
      <c r="AVW7" s="4"/>
      <c r="AVX7" s="4"/>
      <c r="AVY7" s="4"/>
      <c r="AVZ7" s="6"/>
      <c r="AWA7" s="4"/>
      <c r="AWB7" s="4"/>
      <c r="AWC7" s="4"/>
      <c r="AWD7" s="4"/>
      <c r="AWE7" s="4"/>
      <c r="AWF7" s="4"/>
      <c r="AWG7" s="6"/>
      <c r="AWH7" s="4"/>
      <c r="AWI7" s="4"/>
      <c r="AWJ7" s="4"/>
      <c r="AWK7" s="4"/>
      <c r="AWL7" s="4"/>
      <c r="AWM7" s="4"/>
      <c r="AWN7" s="6"/>
      <c r="AWO7" s="4"/>
      <c r="AWP7" s="4"/>
      <c r="AWQ7" s="4"/>
      <c r="AWR7" s="4"/>
      <c r="AWS7" s="4"/>
      <c r="AWT7" s="4"/>
      <c r="AWU7" s="6"/>
      <c r="AWV7" s="4"/>
      <c r="AWW7" s="4"/>
      <c r="AWX7" s="4"/>
      <c r="AWY7" s="4"/>
      <c r="AWZ7" s="4"/>
      <c r="AXA7" s="4"/>
      <c r="AXB7" s="6"/>
    </row>
    <row r="8" spans="1:1302" s="57" customFormat="1" ht="43.2">
      <c r="A8" s="57" t="s">
        <v>912</v>
      </c>
      <c r="B8" s="159" t="s">
        <v>915</v>
      </c>
      <c r="C8" s="57" t="s">
        <v>917</v>
      </c>
      <c r="D8" s="76" t="s">
        <v>13</v>
      </c>
      <c r="E8" s="54"/>
      <c r="F8" s="54"/>
      <c r="G8" s="54"/>
      <c r="H8" s="49">
        <v>0</v>
      </c>
      <c r="I8" s="54">
        <v>5</v>
      </c>
      <c r="J8" s="14"/>
      <c r="K8" s="49">
        <v>0</v>
      </c>
      <c r="L8" s="54">
        <v>0</v>
      </c>
      <c r="M8" s="54"/>
      <c r="N8" s="49">
        <v>5</v>
      </c>
      <c r="O8" s="54">
        <v>5</v>
      </c>
      <c r="P8" s="54"/>
      <c r="Q8" s="49">
        <v>0</v>
      </c>
      <c r="R8" s="54">
        <v>0</v>
      </c>
      <c r="S8" s="54"/>
      <c r="T8" s="49">
        <v>5</v>
      </c>
      <c r="U8" s="54">
        <v>5</v>
      </c>
      <c r="V8" s="54"/>
      <c r="W8" s="49">
        <v>5</v>
      </c>
      <c r="X8" s="54">
        <v>5</v>
      </c>
      <c r="Y8" s="54"/>
      <c r="Z8" s="49">
        <v>0</v>
      </c>
      <c r="AA8" s="54">
        <v>0</v>
      </c>
      <c r="AB8" s="14"/>
      <c r="AC8" s="49">
        <v>0</v>
      </c>
      <c r="AD8" s="54">
        <v>0</v>
      </c>
      <c r="AE8" s="54"/>
      <c r="AF8" s="49">
        <v>0</v>
      </c>
      <c r="AG8" s="54">
        <v>0</v>
      </c>
      <c r="AH8" s="54"/>
      <c r="AI8" s="49">
        <v>0</v>
      </c>
      <c r="AJ8" s="54">
        <v>0</v>
      </c>
      <c r="AK8" s="54"/>
      <c r="AL8" s="49">
        <v>0</v>
      </c>
      <c r="AM8" s="54">
        <v>0</v>
      </c>
      <c r="AN8" s="54"/>
      <c r="AO8" s="49">
        <v>0</v>
      </c>
      <c r="AP8" s="54">
        <v>0</v>
      </c>
      <c r="AQ8" s="54"/>
      <c r="AR8" s="49">
        <v>0</v>
      </c>
      <c r="AS8" s="54">
        <v>0</v>
      </c>
      <c r="AT8" s="14"/>
      <c r="AU8" s="49">
        <v>0</v>
      </c>
      <c r="AV8" s="54">
        <v>0</v>
      </c>
      <c r="AW8" s="54"/>
      <c r="AX8" s="49">
        <v>0</v>
      </c>
      <c r="AY8" s="54">
        <v>0</v>
      </c>
      <c r="AZ8" s="54"/>
      <c r="BA8" s="49">
        <v>0</v>
      </c>
      <c r="BB8" s="54">
        <v>0</v>
      </c>
      <c r="BC8" s="54"/>
      <c r="BD8" s="49">
        <v>0</v>
      </c>
      <c r="BE8" s="54">
        <v>0</v>
      </c>
      <c r="BF8" s="54"/>
      <c r="BG8" s="49">
        <v>0</v>
      </c>
      <c r="BH8" s="54">
        <v>0</v>
      </c>
      <c r="BI8" s="54"/>
      <c r="BJ8" s="49">
        <v>0</v>
      </c>
      <c r="BK8" s="54">
        <v>0</v>
      </c>
      <c r="BL8" s="14"/>
      <c r="BM8" s="49">
        <v>0</v>
      </c>
      <c r="BN8" s="54">
        <v>0</v>
      </c>
      <c r="BO8" s="54"/>
      <c r="BP8" s="49">
        <v>0</v>
      </c>
      <c r="BQ8" s="54">
        <v>0</v>
      </c>
      <c r="BR8" s="54"/>
      <c r="BS8" s="49">
        <v>0</v>
      </c>
      <c r="BT8" s="54">
        <v>0</v>
      </c>
      <c r="BU8" s="54"/>
      <c r="BV8" s="49">
        <v>0</v>
      </c>
      <c r="BW8" s="54">
        <v>0</v>
      </c>
      <c r="BX8" s="54"/>
      <c r="BY8" s="49">
        <v>0</v>
      </c>
      <c r="BZ8" s="54">
        <v>0</v>
      </c>
      <c r="CA8" s="54"/>
      <c r="CB8" s="49">
        <v>0</v>
      </c>
      <c r="CC8" s="54">
        <v>0</v>
      </c>
      <c r="CD8" s="14"/>
      <c r="CE8" s="14">
        <v>0</v>
      </c>
      <c r="CF8" s="49">
        <v>0</v>
      </c>
      <c r="CG8" s="54">
        <v>0</v>
      </c>
      <c r="CH8" s="14">
        <v>0</v>
      </c>
      <c r="CI8" s="49">
        <v>0</v>
      </c>
      <c r="CJ8" s="54">
        <v>0</v>
      </c>
      <c r="CK8" s="54"/>
      <c r="CL8" s="49">
        <v>10</v>
      </c>
      <c r="CM8" s="54">
        <v>10</v>
      </c>
      <c r="CN8" s="54"/>
      <c r="CO8" s="49">
        <v>10</v>
      </c>
      <c r="CP8" s="54">
        <v>10</v>
      </c>
      <c r="CQ8" s="14"/>
      <c r="CR8" s="49">
        <v>0</v>
      </c>
      <c r="CS8" s="54">
        <v>0</v>
      </c>
      <c r="CT8" s="54"/>
      <c r="CU8" s="49">
        <v>10</v>
      </c>
      <c r="CV8" s="54">
        <v>10</v>
      </c>
      <c r="CW8" s="54"/>
      <c r="CX8" s="49">
        <v>0</v>
      </c>
      <c r="CY8" s="54">
        <v>0</v>
      </c>
      <c r="CZ8" s="54"/>
      <c r="DA8" s="49">
        <v>0</v>
      </c>
      <c r="DB8" s="54">
        <v>0</v>
      </c>
      <c r="DC8" s="54"/>
      <c r="DD8" s="49">
        <v>0</v>
      </c>
      <c r="DE8" s="54">
        <v>0</v>
      </c>
      <c r="DF8" s="14">
        <v>0</v>
      </c>
      <c r="DG8" s="14"/>
      <c r="DH8" s="49">
        <v>0</v>
      </c>
      <c r="DI8" s="54">
        <v>0</v>
      </c>
      <c r="DJ8" s="54"/>
      <c r="DK8" s="49">
        <v>0</v>
      </c>
      <c r="DL8" s="54">
        <v>0</v>
      </c>
      <c r="DM8" s="54"/>
      <c r="DN8" s="49">
        <v>0</v>
      </c>
      <c r="DO8" s="54">
        <v>0</v>
      </c>
      <c r="DP8" s="54"/>
      <c r="DQ8" s="49">
        <v>0</v>
      </c>
      <c r="DR8" s="54">
        <v>0</v>
      </c>
      <c r="DS8" s="54"/>
      <c r="DT8" s="49">
        <v>0</v>
      </c>
      <c r="DU8" s="54">
        <v>0</v>
      </c>
      <c r="DV8" s="54"/>
      <c r="DW8" s="49">
        <v>0</v>
      </c>
      <c r="DX8" s="54">
        <v>0</v>
      </c>
      <c r="DY8" s="14"/>
      <c r="DZ8" s="49">
        <v>0</v>
      </c>
      <c r="EA8" s="54">
        <v>0</v>
      </c>
      <c r="EB8" s="54"/>
      <c r="EC8" s="49">
        <v>0</v>
      </c>
      <c r="ED8" s="54">
        <v>0</v>
      </c>
      <c r="EE8" s="54"/>
      <c r="EF8" s="49">
        <v>0</v>
      </c>
      <c r="EG8" s="54">
        <v>0</v>
      </c>
      <c r="EH8" s="54"/>
      <c r="EI8" s="49">
        <v>0</v>
      </c>
      <c r="EJ8" s="54">
        <v>0</v>
      </c>
      <c r="EK8" s="54"/>
      <c r="EL8" s="49">
        <v>0</v>
      </c>
      <c r="EM8" s="54">
        <v>0</v>
      </c>
      <c r="EN8" s="54"/>
      <c r="EO8" s="49">
        <v>0</v>
      </c>
      <c r="EP8" s="54">
        <v>0</v>
      </c>
      <c r="EQ8" s="54"/>
      <c r="ER8" s="49">
        <v>0</v>
      </c>
      <c r="ES8" s="54">
        <v>0</v>
      </c>
      <c r="ET8" s="54"/>
      <c r="EU8" s="49">
        <v>0</v>
      </c>
      <c r="EV8" s="54">
        <v>0</v>
      </c>
      <c r="EW8" s="54"/>
      <c r="EX8" s="49">
        <v>0</v>
      </c>
      <c r="EY8" s="54">
        <v>0</v>
      </c>
      <c r="EZ8" s="54"/>
      <c r="FA8" s="49">
        <v>0</v>
      </c>
      <c r="FB8" s="54">
        <v>0</v>
      </c>
      <c r="FC8" s="14">
        <v>0</v>
      </c>
      <c r="FD8" s="14">
        <v>0</v>
      </c>
      <c r="FE8" s="14">
        <v>0</v>
      </c>
      <c r="FF8" s="14"/>
      <c r="FG8" s="49">
        <v>0</v>
      </c>
      <c r="FH8" s="54">
        <v>0</v>
      </c>
      <c r="FI8" s="54"/>
      <c r="FJ8" s="49">
        <v>0</v>
      </c>
      <c r="FK8" s="54">
        <v>0</v>
      </c>
      <c r="FL8" s="54"/>
      <c r="FM8" s="49">
        <v>5</v>
      </c>
      <c r="FN8" s="54">
        <v>5</v>
      </c>
      <c r="FO8" s="14">
        <v>0</v>
      </c>
      <c r="FP8" s="49">
        <v>5</v>
      </c>
      <c r="FQ8" s="54">
        <v>5</v>
      </c>
      <c r="FR8" s="54"/>
      <c r="FS8" s="49">
        <v>0</v>
      </c>
      <c r="FT8" s="54">
        <v>0</v>
      </c>
      <c r="FU8" s="14"/>
      <c r="FV8" s="49">
        <v>0</v>
      </c>
      <c r="FW8" s="54">
        <v>0</v>
      </c>
      <c r="FX8" s="54"/>
      <c r="FY8" s="49">
        <v>5</v>
      </c>
      <c r="FZ8" s="54">
        <v>5</v>
      </c>
      <c r="GA8" s="54"/>
      <c r="GB8" s="49">
        <v>15</v>
      </c>
      <c r="GC8" s="54">
        <v>15</v>
      </c>
      <c r="GD8" s="54"/>
      <c r="GE8" s="49">
        <v>10</v>
      </c>
      <c r="GF8" s="54">
        <v>10</v>
      </c>
      <c r="GG8" s="54"/>
      <c r="GH8" s="49">
        <v>0</v>
      </c>
      <c r="GI8" s="54">
        <v>0</v>
      </c>
      <c r="GJ8" s="54"/>
      <c r="GK8" s="49">
        <v>0</v>
      </c>
      <c r="GL8" s="54">
        <v>0</v>
      </c>
      <c r="GM8" s="14"/>
      <c r="GN8" s="49">
        <v>0</v>
      </c>
      <c r="GO8" s="54">
        <v>0</v>
      </c>
      <c r="GP8" s="54"/>
      <c r="GQ8" s="49">
        <v>0</v>
      </c>
      <c r="GR8" s="54">
        <v>0</v>
      </c>
      <c r="GS8" s="54"/>
      <c r="GT8" s="49">
        <v>0</v>
      </c>
      <c r="GU8" s="54">
        <v>0</v>
      </c>
      <c r="GV8" s="54"/>
      <c r="GW8" s="49">
        <v>0</v>
      </c>
      <c r="GX8" s="54">
        <v>0</v>
      </c>
      <c r="GY8" s="54"/>
      <c r="GZ8" s="49">
        <v>0</v>
      </c>
      <c r="HA8" s="54">
        <v>0</v>
      </c>
      <c r="HB8" s="54"/>
      <c r="HC8" s="49">
        <v>0</v>
      </c>
      <c r="HD8" s="54">
        <v>0</v>
      </c>
      <c r="HE8" s="14"/>
      <c r="HF8" s="49">
        <v>0</v>
      </c>
      <c r="HG8" s="54">
        <v>0</v>
      </c>
      <c r="HH8" s="54"/>
      <c r="HI8" s="49">
        <v>0</v>
      </c>
      <c r="HJ8" s="54">
        <v>0</v>
      </c>
      <c r="HK8" s="54"/>
      <c r="HL8" s="49">
        <v>0</v>
      </c>
      <c r="HM8" s="54">
        <v>0</v>
      </c>
      <c r="HN8" s="54"/>
      <c r="HO8" s="49">
        <v>0</v>
      </c>
      <c r="HP8" s="54">
        <v>0</v>
      </c>
      <c r="HQ8" s="54"/>
      <c r="HR8" s="49">
        <v>0</v>
      </c>
      <c r="HS8" s="54">
        <v>0</v>
      </c>
      <c r="HT8" s="54"/>
      <c r="HU8" s="49">
        <v>0</v>
      </c>
      <c r="HV8" s="54">
        <v>0</v>
      </c>
      <c r="HW8" s="14"/>
      <c r="HX8" s="49">
        <v>0</v>
      </c>
      <c r="HY8" s="54">
        <v>0</v>
      </c>
      <c r="HZ8" s="54"/>
      <c r="IA8" s="49">
        <v>5</v>
      </c>
      <c r="IB8" s="54">
        <v>5</v>
      </c>
      <c r="IC8" s="54"/>
      <c r="ID8" s="49">
        <v>0</v>
      </c>
      <c r="IE8" s="54">
        <v>0</v>
      </c>
      <c r="IF8" s="54"/>
      <c r="IG8" s="49">
        <v>0</v>
      </c>
      <c r="IH8" s="54">
        <v>0</v>
      </c>
      <c r="II8" s="54"/>
      <c r="IJ8" s="49">
        <v>0</v>
      </c>
      <c r="IK8" s="54">
        <v>0</v>
      </c>
      <c r="IL8" s="54"/>
      <c r="IM8" s="49">
        <v>0</v>
      </c>
      <c r="IN8" s="54">
        <v>0</v>
      </c>
      <c r="IO8" s="14"/>
      <c r="IP8" s="49">
        <v>0</v>
      </c>
      <c r="IQ8" s="54">
        <v>0</v>
      </c>
      <c r="IR8" s="54"/>
      <c r="IS8" s="49">
        <v>0</v>
      </c>
      <c r="IT8" s="54">
        <v>0</v>
      </c>
      <c r="IU8" s="54"/>
      <c r="IV8" s="49">
        <v>0</v>
      </c>
      <c r="IW8" s="54">
        <v>0</v>
      </c>
      <c r="IX8" s="54"/>
      <c r="IY8" s="49">
        <v>0</v>
      </c>
      <c r="IZ8" s="54">
        <v>0</v>
      </c>
      <c r="JA8" s="54"/>
      <c r="JB8" s="49">
        <v>0</v>
      </c>
      <c r="JC8" s="54">
        <v>0</v>
      </c>
      <c r="JD8" s="54"/>
      <c r="JE8" s="49">
        <v>0</v>
      </c>
      <c r="JF8" s="54">
        <v>0</v>
      </c>
      <c r="JG8" s="14"/>
      <c r="JH8" s="49">
        <v>0</v>
      </c>
      <c r="JI8" s="54">
        <v>0</v>
      </c>
      <c r="JJ8" s="54"/>
      <c r="JK8" s="49">
        <v>0</v>
      </c>
      <c r="JL8" s="54">
        <v>0</v>
      </c>
      <c r="JM8" s="54"/>
      <c r="JN8" s="49">
        <v>0</v>
      </c>
      <c r="JO8" s="54">
        <v>0</v>
      </c>
      <c r="JP8" s="54"/>
      <c r="JQ8" s="49">
        <v>0</v>
      </c>
      <c r="JR8" s="54">
        <v>0</v>
      </c>
      <c r="JS8" s="54"/>
      <c r="JT8" s="49">
        <v>0</v>
      </c>
      <c r="JU8" s="54">
        <v>0</v>
      </c>
      <c r="JV8" s="54"/>
      <c r="JW8" s="49">
        <v>0</v>
      </c>
      <c r="JX8" s="54">
        <v>0</v>
      </c>
      <c r="JY8" s="14"/>
      <c r="JZ8" s="49">
        <v>0</v>
      </c>
      <c r="KA8" s="54">
        <v>0</v>
      </c>
      <c r="KB8" s="54"/>
      <c r="KC8" s="49">
        <v>15</v>
      </c>
      <c r="KD8" s="54">
        <v>15</v>
      </c>
      <c r="KE8" s="54"/>
      <c r="KF8" s="49">
        <v>0</v>
      </c>
      <c r="KG8" s="54">
        <v>0</v>
      </c>
      <c r="KH8" s="54"/>
      <c r="KI8" s="49">
        <v>0</v>
      </c>
      <c r="KJ8" s="54">
        <v>0</v>
      </c>
      <c r="KK8" s="54"/>
      <c r="KL8" s="49">
        <v>0</v>
      </c>
      <c r="KM8" s="54">
        <v>0</v>
      </c>
      <c r="KN8" s="54"/>
      <c r="KO8" s="49">
        <v>0</v>
      </c>
      <c r="KP8" s="54">
        <v>0</v>
      </c>
      <c r="KQ8" s="54"/>
      <c r="KR8" s="49">
        <v>0</v>
      </c>
      <c r="KS8" s="54">
        <v>0</v>
      </c>
      <c r="KT8" s="54"/>
      <c r="KU8" s="49">
        <v>0</v>
      </c>
      <c r="KV8" s="54">
        <v>0</v>
      </c>
      <c r="KW8" s="14">
        <v>0</v>
      </c>
      <c r="KX8" s="14">
        <v>0</v>
      </c>
      <c r="KY8" s="14">
        <v>0</v>
      </c>
      <c r="KZ8" s="14">
        <v>0</v>
      </c>
      <c r="LA8" s="14">
        <v>0</v>
      </c>
      <c r="LB8" s="14"/>
      <c r="LC8" s="49">
        <v>0</v>
      </c>
      <c r="LD8" s="54">
        <v>0</v>
      </c>
      <c r="LE8" s="54"/>
      <c r="LF8" s="49">
        <v>0</v>
      </c>
      <c r="LG8" s="54">
        <v>0</v>
      </c>
      <c r="LH8" s="54"/>
      <c r="LI8" s="49">
        <v>0</v>
      </c>
      <c r="LJ8" s="54">
        <v>0</v>
      </c>
      <c r="LK8" s="54"/>
      <c r="LL8" s="49">
        <v>5</v>
      </c>
      <c r="LM8" s="54">
        <v>5</v>
      </c>
      <c r="LN8" s="54"/>
      <c r="LO8" s="49">
        <v>5</v>
      </c>
      <c r="LP8" s="54">
        <v>5</v>
      </c>
      <c r="LQ8" s="54"/>
      <c r="LR8" s="49">
        <v>0</v>
      </c>
      <c r="LS8" s="54">
        <v>0</v>
      </c>
      <c r="LT8" s="14"/>
      <c r="LU8" s="49">
        <v>0</v>
      </c>
      <c r="LV8" s="54">
        <v>0</v>
      </c>
      <c r="LW8" s="54"/>
      <c r="LX8" s="49">
        <v>0</v>
      </c>
      <c r="LY8" s="54">
        <v>0</v>
      </c>
      <c r="LZ8" s="54"/>
      <c r="MA8" s="49">
        <v>0</v>
      </c>
      <c r="MB8" s="54">
        <v>0</v>
      </c>
      <c r="MC8" s="54"/>
      <c r="MD8" s="49">
        <v>0</v>
      </c>
      <c r="ME8" s="54">
        <v>0</v>
      </c>
      <c r="MF8" s="54"/>
      <c r="MG8" s="49">
        <v>0</v>
      </c>
      <c r="MH8" s="54">
        <v>0</v>
      </c>
      <c r="MI8" s="54"/>
      <c r="MJ8" s="49">
        <v>0</v>
      </c>
      <c r="MK8" s="54">
        <v>0</v>
      </c>
      <c r="ML8" s="14"/>
      <c r="MM8" s="49">
        <v>0</v>
      </c>
      <c r="MN8" s="54">
        <v>0</v>
      </c>
      <c r="MO8" s="54"/>
      <c r="MP8" s="49">
        <v>0</v>
      </c>
      <c r="MQ8" s="54">
        <v>0</v>
      </c>
      <c r="MR8" s="54"/>
      <c r="MS8" s="49">
        <v>0</v>
      </c>
      <c r="MT8" s="54">
        <v>0</v>
      </c>
      <c r="MU8" s="54"/>
      <c r="MV8" s="49">
        <v>0</v>
      </c>
      <c r="MW8" s="54">
        <v>0</v>
      </c>
      <c r="MX8" s="54"/>
      <c r="MY8" s="49">
        <v>0</v>
      </c>
      <c r="MZ8" s="54">
        <v>0</v>
      </c>
      <c r="NA8" s="54"/>
      <c r="NB8" s="49">
        <v>0</v>
      </c>
      <c r="NC8" s="54">
        <v>0</v>
      </c>
      <c r="ND8" s="14"/>
      <c r="NE8" s="49">
        <v>0</v>
      </c>
      <c r="NF8" s="54">
        <v>0</v>
      </c>
      <c r="NG8" s="54"/>
      <c r="NH8" s="49">
        <v>0</v>
      </c>
      <c r="NI8" s="54">
        <v>0</v>
      </c>
      <c r="NJ8" s="54"/>
      <c r="NK8" s="49">
        <v>0</v>
      </c>
      <c r="NL8" s="54">
        <v>0</v>
      </c>
      <c r="NM8" s="54"/>
      <c r="NN8" s="49">
        <v>0</v>
      </c>
      <c r="NO8" s="54">
        <v>0</v>
      </c>
      <c r="NP8" s="54"/>
      <c r="NQ8" s="49">
        <v>0</v>
      </c>
      <c r="NR8" s="54">
        <v>0</v>
      </c>
      <c r="NS8" s="54"/>
      <c r="NT8" s="49">
        <v>0</v>
      </c>
      <c r="NU8" s="54">
        <v>0</v>
      </c>
      <c r="NV8" s="14"/>
      <c r="NW8" s="49">
        <v>0</v>
      </c>
      <c r="NX8" s="54">
        <v>0</v>
      </c>
      <c r="NY8" s="54"/>
      <c r="NZ8" s="49">
        <v>5</v>
      </c>
      <c r="OA8" s="54">
        <v>5</v>
      </c>
      <c r="OB8" s="54"/>
      <c r="OC8" s="49">
        <v>0</v>
      </c>
      <c r="OD8" s="54">
        <v>0</v>
      </c>
      <c r="OE8" s="54"/>
      <c r="OF8" s="49">
        <v>0</v>
      </c>
      <c r="OG8" s="54">
        <v>0</v>
      </c>
      <c r="OH8" s="54"/>
      <c r="OI8" s="49">
        <v>0</v>
      </c>
      <c r="OJ8" s="54">
        <v>0</v>
      </c>
      <c r="OK8" s="54"/>
      <c r="OL8" s="49">
        <v>0</v>
      </c>
      <c r="OM8" s="54">
        <v>0</v>
      </c>
      <c r="ON8" s="14"/>
      <c r="OO8" s="49">
        <v>0</v>
      </c>
      <c r="OP8" s="54">
        <v>0</v>
      </c>
      <c r="OQ8" s="54"/>
      <c r="OR8" s="49">
        <v>10</v>
      </c>
      <c r="OS8" s="54">
        <v>10</v>
      </c>
      <c r="OT8" s="54"/>
      <c r="OU8" s="49">
        <v>0</v>
      </c>
      <c r="OV8" s="54">
        <v>0</v>
      </c>
      <c r="OW8" s="54"/>
      <c r="OX8" s="49">
        <v>0</v>
      </c>
      <c r="OY8" s="54">
        <v>0</v>
      </c>
      <c r="OZ8" s="54"/>
      <c r="PA8" s="49">
        <v>0</v>
      </c>
      <c r="PB8" s="54">
        <v>0</v>
      </c>
      <c r="PC8" s="54"/>
      <c r="PD8" s="49">
        <v>0</v>
      </c>
      <c r="PE8" s="54">
        <v>0</v>
      </c>
      <c r="PF8" s="14"/>
      <c r="PG8" s="49">
        <v>0</v>
      </c>
      <c r="PH8" s="54">
        <v>0</v>
      </c>
      <c r="PI8" s="54"/>
      <c r="PJ8" s="49">
        <v>0</v>
      </c>
      <c r="PK8" s="54">
        <v>0</v>
      </c>
      <c r="PL8" s="54"/>
      <c r="PM8" s="49">
        <v>0</v>
      </c>
      <c r="PN8" s="54">
        <v>0</v>
      </c>
      <c r="PO8" s="54"/>
      <c r="PP8" s="49">
        <v>0</v>
      </c>
      <c r="PQ8" s="54">
        <v>0</v>
      </c>
      <c r="PR8" s="54"/>
      <c r="PS8" s="49">
        <v>0</v>
      </c>
      <c r="PT8" s="54">
        <v>0</v>
      </c>
      <c r="PU8" s="54"/>
      <c r="PV8" s="49">
        <v>0</v>
      </c>
      <c r="PW8" s="54">
        <v>0</v>
      </c>
      <c r="PX8" s="14"/>
      <c r="PY8" s="49">
        <v>5</v>
      </c>
      <c r="PZ8" s="54">
        <v>5</v>
      </c>
      <c r="QA8" s="54"/>
      <c r="QB8" s="49">
        <v>0</v>
      </c>
      <c r="QC8" s="54">
        <v>0</v>
      </c>
      <c r="QD8" s="14">
        <v>0</v>
      </c>
      <c r="QE8" s="49">
        <v>0</v>
      </c>
      <c r="QF8" s="54">
        <v>0</v>
      </c>
      <c r="QG8" s="54"/>
      <c r="QH8" s="49">
        <v>0</v>
      </c>
      <c r="QI8" s="54">
        <v>0</v>
      </c>
      <c r="QJ8" s="54"/>
      <c r="QK8" s="49">
        <v>0</v>
      </c>
      <c r="QL8" s="54">
        <v>0</v>
      </c>
      <c r="QM8" s="14"/>
      <c r="QN8" s="49">
        <v>5</v>
      </c>
      <c r="QO8" s="54">
        <v>5</v>
      </c>
      <c r="QP8" s="54"/>
      <c r="QQ8" s="49">
        <v>0</v>
      </c>
      <c r="QR8" s="54">
        <v>0</v>
      </c>
      <c r="QS8" s="54"/>
      <c r="QT8" s="49">
        <v>0</v>
      </c>
      <c r="QU8" s="54">
        <v>0</v>
      </c>
      <c r="QV8" s="54"/>
      <c r="QW8" s="49">
        <v>0</v>
      </c>
      <c r="QX8" s="54">
        <v>0</v>
      </c>
      <c r="QY8" s="54"/>
      <c r="QZ8" s="49">
        <v>5</v>
      </c>
      <c r="RA8" s="54">
        <v>5</v>
      </c>
      <c r="RB8" s="54"/>
      <c r="RC8" s="49">
        <v>0</v>
      </c>
      <c r="RD8" s="54">
        <v>0</v>
      </c>
      <c r="RE8" s="14"/>
      <c r="RF8" s="49">
        <v>0</v>
      </c>
      <c r="RG8" s="54">
        <v>0</v>
      </c>
      <c r="RH8" s="54"/>
      <c r="RI8" s="49">
        <v>0</v>
      </c>
      <c r="RJ8" s="54">
        <v>0</v>
      </c>
      <c r="RK8" s="54"/>
      <c r="RL8" s="49">
        <v>0</v>
      </c>
      <c r="RM8" s="54">
        <v>0</v>
      </c>
      <c r="RN8" s="14">
        <v>0</v>
      </c>
      <c r="RO8" s="14">
        <v>0</v>
      </c>
      <c r="RP8" s="14">
        <v>0</v>
      </c>
      <c r="RQ8" s="49">
        <v>0</v>
      </c>
      <c r="RR8" s="54">
        <v>0</v>
      </c>
      <c r="RS8" s="54"/>
      <c r="RT8" s="49">
        <v>0</v>
      </c>
      <c r="RU8" s="54">
        <v>0</v>
      </c>
      <c r="RV8" s="54"/>
      <c r="RW8" s="49">
        <v>0</v>
      </c>
      <c r="RX8" s="54">
        <v>0</v>
      </c>
      <c r="RY8" s="54"/>
      <c r="RZ8" s="49">
        <v>5</v>
      </c>
      <c r="SA8" s="54">
        <v>5</v>
      </c>
      <c r="SB8" s="54"/>
      <c r="SC8" s="49">
        <v>0</v>
      </c>
      <c r="SD8" s="54">
        <v>0</v>
      </c>
      <c r="SE8" s="54"/>
      <c r="SF8" s="49">
        <v>2</v>
      </c>
      <c r="SG8" s="54">
        <v>2</v>
      </c>
      <c r="SH8" s="54"/>
      <c r="SI8" s="49">
        <v>2</v>
      </c>
      <c r="SJ8" s="54">
        <v>2</v>
      </c>
      <c r="SK8" s="14"/>
      <c r="SL8" s="49">
        <v>5</v>
      </c>
      <c r="SM8" s="54">
        <v>5</v>
      </c>
      <c r="SN8" s="54"/>
      <c r="SO8" s="49">
        <v>0</v>
      </c>
      <c r="SP8" s="54">
        <v>0</v>
      </c>
      <c r="SQ8" s="54"/>
      <c r="SR8" s="49">
        <v>0</v>
      </c>
      <c r="SS8" s="54">
        <v>0</v>
      </c>
      <c r="ST8" s="54"/>
      <c r="SU8" s="49">
        <v>0</v>
      </c>
      <c r="SV8" s="54">
        <v>0</v>
      </c>
      <c r="SW8" s="54"/>
      <c r="SX8" s="49">
        <v>0</v>
      </c>
      <c r="SY8" s="54">
        <v>0</v>
      </c>
      <c r="SZ8" s="54"/>
      <c r="TA8" s="49">
        <v>0</v>
      </c>
      <c r="TB8" s="54">
        <v>0</v>
      </c>
      <c r="TC8" s="14"/>
      <c r="TD8" s="14">
        <v>0</v>
      </c>
      <c r="TE8" s="49">
        <v>0</v>
      </c>
      <c r="TF8" s="54">
        <v>0</v>
      </c>
      <c r="TG8" s="54"/>
      <c r="TH8" s="49">
        <v>0</v>
      </c>
      <c r="TI8" s="54">
        <v>0</v>
      </c>
      <c r="TJ8" s="54"/>
      <c r="TK8" s="49">
        <v>2</v>
      </c>
      <c r="TL8" s="54">
        <v>2</v>
      </c>
      <c r="TM8" s="54"/>
      <c r="TN8" s="49">
        <v>0</v>
      </c>
      <c r="TO8" s="54">
        <v>0</v>
      </c>
      <c r="TP8" s="54"/>
      <c r="TQ8" s="49">
        <v>0</v>
      </c>
      <c r="TR8" s="54">
        <v>0</v>
      </c>
      <c r="TS8" s="14"/>
      <c r="TT8" s="49">
        <v>0</v>
      </c>
      <c r="TU8" s="54">
        <v>0</v>
      </c>
      <c r="TV8" s="54"/>
      <c r="TW8" s="49">
        <v>0</v>
      </c>
      <c r="TX8" s="54">
        <v>0</v>
      </c>
      <c r="TY8" s="54"/>
      <c r="TZ8" s="49">
        <v>0</v>
      </c>
      <c r="UA8" s="54">
        <v>0</v>
      </c>
      <c r="UB8" s="54"/>
      <c r="UC8" s="49">
        <v>0</v>
      </c>
      <c r="UD8" s="54">
        <v>0</v>
      </c>
      <c r="UE8" s="54"/>
      <c r="UF8" s="49">
        <v>0</v>
      </c>
      <c r="UG8" s="54">
        <v>0</v>
      </c>
      <c r="UH8" s="54"/>
      <c r="UI8" s="49">
        <v>0</v>
      </c>
      <c r="UJ8" s="54">
        <v>0</v>
      </c>
      <c r="UK8" s="14"/>
      <c r="UL8" s="14">
        <v>0</v>
      </c>
      <c r="UM8" s="49">
        <v>0</v>
      </c>
      <c r="UN8" s="54">
        <v>0</v>
      </c>
      <c r="UO8" s="54"/>
      <c r="UP8" s="49">
        <v>0</v>
      </c>
      <c r="UQ8" s="54">
        <v>0</v>
      </c>
      <c r="UR8" s="54"/>
      <c r="US8" s="49">
        <v>0</v>
      </c>
      <c r="UT8" s="54">
        <v>0</v>
      </c>
      <c r="UU8" s="54"/>
      <c r="UV8" s="49">
        <v>0</v>
      </c>
      <c r="UW8" s="54">
        <v>0</v>
      </c>
      <c r="UX8" s="54"/>
      <c r="UY8" s="49">
        <v>0</v>
      </c>
      <c r="UZ8" s="54">
        <v>0</v>
      </c>
      <c r="VA8" s="14"/>
      <c r="VB8" s="49">
        <v>0</v>
      </c>
      <c r="VC8" s="54">
        <v>0</v>
      </c>
      <c r="VD8" s="54"/>
      <c r="VE8" s="49">
        <v>0</v>
      </c>
      <c r="VF8" s="54">
        <v>0</v>
      </c>
      <c r="VG8" s="54"/>
      <c r="VH8" s="49">
        <v>0</v>
      </c>
      <c r="VI8" s="54">
        <v>0</v>
      </c>
      <c r="VJ8" s="54"/>
      <c r="VK8" s="49">
        <v>0</v>
      </c>
      <c r="VL8" s="54">
        <v>0</v>
      </c>
      <c r="VM8" s="54"/>
      <c r="VN8" s="49">
        <v>0</v>
      </c>
      <c r="VO8" s="54">
        <v>0</v>
      </c>
      <c r="VP8" s="54"/>
      <c r="VQ8" s="49">
        <v>0</v>
      </c>
      <c r="VR8" s="54">
        <v>0</v>
      </c>
      <c r="VS8" s="14"/>
      <c r="VT8" s="49">
        <v>0</v>
      </c>
      <c r="VU8" s="54">
        <v>0</v>
      </c>
      <c r="VV8" s="54"/>
      <c r="VW8" s="49">
        <v>0</v>
      </c>
      <c r="VX8" s="54">
        <v>0</v>
      </c>
      <c r="VY8" s="54"/>
      <c r="VZ8" s="49">
        <v>0</v>
      </c>
      <c r="WA8" s="54">
        <v>0</v>
      </c>
      <c r="WB8" s="54"/>
      <c r="WC8" s="49">
        <v>0</v>
      </c>
      <c r="WD8" s="54">
        <v>0</v>
      </c>
      <c r="WE8" s="54"/>
      <c r="WF8" s="49">
        <v>0</v>
      </c>
      <c r="WG8" s="54">
        <v>0</v>
      </c>
      <c r="WH8" s="54"/>
      <c r="WI8" s="49">
        <v>0</v>
      </c>
      <c r="WJ8" s="54">
        <v>0</v>
      </c>
      <c r="WK8" s="54"/>
      <c r="WL8" s="49">
        <v>0</v>
      </c>
      <c r="WM8" s="54">
        <v>0</v>
      </c>
      <c r="WN8" s="54"/>
      <c r="WO8" s="49">
        <v>0</v>
      </c>
      <c r="WP8" s="54">
        <v>0</v>
      </c>
      <c r="WQ8" s="54"/>
      <c r="WR8" s="49">
        <v>0</v>
      </c>
      <c r="WS8" s="54">
        <v>0</v>
      </c>
      <c r="WT8" s="54"/>
      <c r="WU8" s="49">
        <v>0</v>
      </c>
      <c r="WV8" s="54">
        <v>0</v>
      </c>
      <c r="WW8" s="54"/>
      <c r="WX8" s="49">
        <v>5</v>
      </c>
      <c r="WY8" s="54">
        <v>5</v>
      </c>
      <c r="WZ8" s="54"/>
      <c r="XA8" s="49">
        <v>0</v>
      </c>
      <c r="XB8" s="54">
        <v>0</v>
      </c>
      <c r="XC8" s="54"/>
      <c r="XD8" s="49">
        <v>0</v>
      </c>
      <c r="XE8" s="54">
        <v>0</v>
      </c>
      <c r="XF8" s="14"/>
      <c r="XG8" s="49">
        <v>0</v>
      </c>
      <c r="XH8" s="54">
        <v>0</v>
      </c>
      <c r="XI8" s="54"/>
      <c r="XJ8" s="49">
        <v>5</v>
      </c>
      <c r="XK8" s="54">
        <v>5</v>
      </c>
      <c r="XL8" s="54"/>
      <c r="XM8" s="49">
        <v>0</v>
      </c>
      <c r="XN8" s="54">
        <v>0</v>
      </c>
      <c r="XO8" s="54"/>
      <c r="XP8" s="49">
        <v>0</v>
      </c>
      <c r="XQ8" s="54">
        <v>0</v>
      </c>
      <c r="XR8" s="54"/>
      <c r="XS8" s="49">
        <v>0</v>
      </c>
      <c r="XT8" s="54">
        <v>0</v>
      </c>
      <c r="XU8" s="54"/>
      <c r="XV8" s="49">
        <v>0</v>
      </c>
      <c r="XW8" s="54">
        <v>0</v>
      </c>
      <c r="XX8" s="54"/>
      <c r="XY8" s="49">
        <v>0</v>
      </c>
      <c r="XZ8" s="54">
        <v>0</v>
      </c>
      <c r="YA8" s="54"/>
      <c r="YB8" s="49">
        <v>0</v>
      </c>
      <c r="YC8" s="54">
        <v>0</v>
      </c>
      <c r="YD8" s="54"/>
      <c r="YE8" s="49">
        <v>0</v>
      </c>
      <c r="YF8" s="54">
        <v>5</v>
      </c>
      <c r="YG8" s="54"/>
      <c r="YH8" s="49">
        <v>0</v>
      </c>
      <c r="YI8" s="54">
        <v>0</v>
      </c>
      <c r="YJ8" s="54"/>
      <c r="YK8" s="49">
        <v>0</v>
      </c>
      <c r="YL8" s="54">
        <v>0</v>
      </c>
      <c r="YM8" s="54"/>
      <c r="YN8" s="49">
        <v>0</v>
      </c>
      <c r="YO8" s="54">
        <v>0</v>
      </c>
      <c r="YP8" s="54"/>
      <c r="YQ8" s="49">
        <v>0</v>
      </c>
      <c r="YR8" s="54">
        <v>0</v>
      </c>
      <c r="YS8" s="14"/>
      <c r="YT8" s="49">
        <v>0</v>
      </c>
      <c r="YU8" s="54">
        <v>0</v>
      </c>
      <c r="YV8" s="54"/>
      <c r="YW8" s="49">
        <v>5</v>
      </c>
      <c r="YX8" s="54">
        <v>5</v>
      </c>
      <c r="YY8" s="54"/>
      <c r="YZ8" s="49">
        <v>0</v>
      </c>
      <c r="ZA8" s="54">
        <v>0</v>
      </c>
      <c r="ZB8" s="54"/>
      <c r="ZC8" s="49">
        <v>0</v>
      </c>
      <c r="ZD8" s="54">
        <v>0</v>
      </c>
      <c r="ZE8" s="54"/>
      <c r="ZF8" s="49">
        <v>0</v>
      </c>
      <c r="ZG8" s="54">
        <v>0</v>
      </c>
      <c r="ZH8" s="54"/>
      <c r="ZI8" s="49">
        <v>0</v>
      </c>
      <c r="ZJ8" s="54">
        <v>0</v>
      </c>
      <c r="ZK8" s="14"/>
      <c r="ZL8" s="49">
        <v>0</v>
      </c>
      <c r="ZM8" s="54">
        <v>0</v>
      </c>
      <c r="ZN8" s="54"/>
      <c r="ZO8" s="49">
        <v>5</v>
      </c>
      <c r="ZP8" s="54">
        <v>5</v>
      </c>
      <c r="ZQ8" s="54"/>
      <c r="ZR8" s="49">
        <v>5</v>
      </c>
      <c r="ZS8" s="54">
        <v>5</v>
      </c>
      <c r="ZT8" s="54"/>
      <c r="ZU8" s="49">
        <v>0</v>
      </c>
      <c r="ZV8" s="54">
        <v>0</v>
      </c>
      <c r="ZW8" s="54"/>
      <c r="ZX8" s="49">
        <v>5</v>
      </c>
      <c r="ZY8" s="54">
        <v>5</v>
      </c>
      <c r="ZZ8" s="54"/>
      <c r="AAA8" s="49">
        <v>0</v>
      </c>
      <c r="AAB8" s="54">
        <v>0</v>
      </c>
      <c r="AAC8" s="14"/>
      <c r="AAD8" s="49">
        <v>0</v>
      </c>
      <c r="AAE8" s="54">
        <v>0</v>
      </c>
      <c r="AAF8" s="54"/>
      <c r="AAG8" s="49">
        <v>5</v>
      </c>
      <c r="AAH8" s="54">
        <v>5</v>
      </c>
      <c r="AAI8" s="54"/>
      <c r="AAJ8" s="49">
        <v>0</v>
      </c>
      <c r="AAK8" s="54">
        <v>0</v>
      </c>
      <c r="AAL8" s="54"/>
      <c r="AAM8" s="49">
        <v>0</v>
      </c>
      <c r="AAN8" s="54">
        <v>0</v>
      </c>
      <c r="AAO8" s="54"/>
      <c r="AAP8" s="49">
        <v>0</v>
      </c>
      <c r="AAQ8" s="54">
        <v>0</v>
      </c>
      <c r="AAR8" s="54"/>
      <c r="AAS8" s="49">
        <v>0</v>
      </c>
      <c r="AAT8" s="54">
        <v>0</v>
      </c>
      <c r="AAU8" s="14"/>
      <c r="AAV8" s="49">
        <v>0</v>
      </c>
      <c r="AAW8" s="54">
        <v>0</v>
      </c>
      <c r="AAX8" s="54"/>
      <c r="AAY8" s="49">
        <v>0</v>
      </c>
      <c r="AAZ8" s="54">
        <v>0</v>
      </c>
      <c r="ABA8" s="54"/>
      <c r="ABB8" s="49">
        <v>0</v>
      </c>
      <c r="ABC8" s="54">
        <v>0</v>
      </c>
      <c r="ABD8" s="54"/>
      <c r="ABE8" s="49">
        <v>0</v>
      </c>
      <c r="ABF8" s="54">
        <v>0</v>
      </c>
      <c r="ABG8" s="54"/>
      <c r="ABH8" s="49">
        <v>0</v>
      </c>
      <c r="ABI8" s="54">
        <v>0</v>
      </c>
      <c r="ABJ8" s="54"/>
      <c r="ABK8" s="49">
        <v>0</v>
      </c>
      <c r="ABL8" s="54">
        <v>0</v>
      </c>
      <c r="ABM8" s="14"/>
      <c r="ABN8" s="49">
        <v>0</v>
      </c>
      <c r="ABO8" s="54">
        <v>0</v>
      </c>
      <c r="ABP8" s="54"/>
      <c r="ABQ8" s="49">
        <v>0</v>
      </c>
      <c r="ABR8" s="54">
        <v>0</v>
      </c>
      <c r="ABS8" s="54"/>
      <c r="ABT8" s="49">
        <v>0</v>
      </c>
      <c r="ABU8" s="54">
        <v>0</v>
      </c>
      <c r="ABV8" s="14">
        <v>0</v>
      </c>
      <c r="ABW8" s="14">
        <v>0</v>
      </c>
      <c r="ABX8" s="14">
        <v>0</v>
      </c>
      <c r="ABY8" s="14"/>
      <c r="ABZ8" s="14">
        <v>0</v>
      </c>
      <c r="ACA8" s="49">
        <v>0</v>
      </c>
      <c r="ACB8" s="54">
        <v>0</v>
      </c>
      <c r="ACC8" s="54"/>
      <c r="ACD8" s="49">
        <v>5</v>
      </c>
      <c r="ACE8" s="54">
        <v>5</v>
      </c>
      <c r="ACF8" s="54"/>
      <c r="ACG8" s="49">
        <v>0</v>
      </c>
      <c r="ACH8" s="54">
        <v>0</v>
      </c>
      <c r="ACI8" s="54"/>
      <c r="ACJ8" s="49">
        <v>0</v>
      </c>
      <c r="ACK8" s="54">
        <v>0</v>
      </c>
      <c r="ACL8" s="54"/>
      <c r="ACM8" s="49">
        <v>0</v>
      </c>
      <c r="ACN8" s="54">
        <v>0</v>
      </c>
      <c r="ACO8" s="14"/>
      <c r="ACP8" s="49">
        <v>0</v>
      </c>
      <c r="ACQ8" s="54">
        <v>0</v>
      </c>
      <c r="ACR8" s="54"/>
      <c r="ACS8" s="49">
        <v>0</v>
      </c>
      <c r="ACT8" s="54">
        <v>0</v>
      </c>
      <c r="ACU8" s="54"/>
      <c r="ACV8" s="49">
        <v>0</v>
      </c>
      <c r="ACW8" s="54">
        <v>0</v>
      </c>
      <c r="ACX8" s="54"/>
      <c r="ACY8" s="49">
        <v>0</v>
      </c>
      <c r="ACZ8" s="54">
        <v>0</v>
      </c>
      <c r="ADA8" s="54"/>
      <c r="ADB8" s="49">
        <v>0</v>
      </c>
      <c r="ADC8" s="54">
        <v>0</v>
      </c>
      <c r="ADD8" s="54"/>
      <c r="ADE8" s="49">
        <v>0</v>
      </c>
      <c r="ADF8" s="54">
        <v>0</v>
      </c>
      <c r="ADG8" s="14"/>
      <c r="ADH8" s="49">
        <v>0</v>
      </c>
      <c r="ADI8" s="54">
        <v>0</v>
      </c>
      <c r="ADJ8" s="54"/>
      <c r="ADK8" s="49">
        <v>0</v>
      </c>
      <c r="ADL8" s="54">
        <v>0</v>
      </c>
      <c r="ADM8" s="54"/>
      <c r="ADN8" s="49">
        <v>0</v>
      </c>
      <c r="ADO8" s="54">
        <v>0</v>
      </c>
      <c r="ADP8" s="54"/>
      <c r="ADQ8" s="49">
        <v>5</v>
      </c>
      <c r="ADR8" s="54">
        <v>5</v>
      </c>
      <c r="ADS8" s="54"/>
      <c r="ADT8" s="49">
        <v>0</v>
      </c>
      <c r="ADU8" s="54">
        <v>0</v>
      </c>
      <c r="ADV8" s="54"/>
      <c r="ADW8" s="49">
        <v>0</v>
      </c>
      <c r="ADX8" s="54">
        <v>0</v>
      </c>
      <c r="ADY8" s="14"/>
      <c r="ADZ8" s="49">
        <v>0</v>
      </c>
      <c r="AEA8" s="54">
        <v>0</v>
      </c>
      <c r="AEB8" s="54"/>
      <c r="AEC8" s="49">
        <v>0</v>
      </c>
      <c r="AED8" s="54">
        <v>0</v>
      </c>
      <c r="AEE8" s="54"/>
      <c r="AEF8" s="49">
        <v>5</v>
      </c>
      <c r="AEG8" s="54">
        <v>5</v>
      </c>
      <c r="AEH8" s="54"/>
      <c r="AEI8" s="49">
        <v>5</v>
      </c>
      <c r="AEJ8" s="54">
        <v>0</v>
      </c>
      <c r="AEK8" s="54"/>
      <c r="AEL8" s="49">
        <v>0</v>
      </c>
      <c r="AEM8" s="54">
        <v>0</v>
      </c>
      <c r="AEN8" s="54"/>
      <c r="AEO8" s="49">
        <v>0</v>
      </c>
      <c r="AEP8" s="54">
        <v>0</v>
      </c>
      <c r="AEQ8" s="14"/>
      <c r="AER8" s="49">
        <v>0</v>
      </c>
      <c r="AES8" s="54">
        <v>0</v>
      </c>
      <c r="AET8" s="54"/>
      <c r="AEU8" s="49">
        <v>0</v>
      </c>
      <c r="AEV8" s="54">
        <v>0</v>
      </c>
      <c r="AEW8" s="54"/>
      <c r="AEX8" s="49">
        <v>0</v>
      </c>
      <c r="AEY8" s="54">
        <v>0</v>
      </c>
      <c r="AEZ8" s="54"/>
      <c r="AFA8" s="49">
        <v>0</v>
      </c>
      <c r="AFB8" s="54">
        <v>0</v>
      </c>
      <c r="AFC8" s="54"/>
      <c r="AFD8" s="49">
        <v>5</v>
      </c>
      <c r="AFE8" s="54">
        <v>5</v>
      </c>
      <c r="AFF8" s="54"/>
      <c r="AFG8" s="49">
        <v>0</v>
      </c>
      <c r="AFH8" s="54">
        <v>0</v>
      </c>
      <c r="AFI8" s="14"/>
      <c r="AFJ8" s="49">
        <v>0</v>
      </c>
      <c r="AFK8" s="54">
        <v>0</v>
      </c>
      <c r="AFL8" s="54"/>
      <c r="AFM8" s="49">
        <v>15</v>
      </c>
      <c r="AFN8" s="54">
        <v>15</v>
      </c>
      <c r="AFO8" s="54"/>
      <c r="AFP8" s="49">
        <v>0</v>
      </c>
      <c r="AFQ8" s="54">
        <v>0</v>
      </c>
      <c r="AFR8" s="54"/>
      <c r="AFS8" s="49">
        <v>0</v>
      </c>
      <c r="AFT8" s="54">
        <v>0</v>
      </c>
      <c r="AFU8" s="54"/>
      <c r="AFV8" s="49">
        <v>0</v>
      </c>
      <c r="AFW8" s="54">
        <v>0</v>
      </c>
      <c r="AFX8" s="14">
        <v>0</v>
      </c>
      <c r="AFY8" s="14"/>
      <c r="AFZ8" s="49">
        <v>0</v>
      </c>
      <c r="AGA8" s="54">
        <v>0</v>
      </c>
      <c r="AGB8" s="54"/>
      <c r="AGC8" s="49">
        <v>0</v>
      </c>
      <c r="AGD8" s="54">
        <v>0</v>
      </c>
      <c r="AGE8" s="54"/>
      <c r="AGF8" s="49">
        <v>5</v>
      </c>
      <c r="AGG8" s="54">
        <v>5</v>
      </c>
      <c r="AGH8" s="54"/>
      <c r="AGI8" s="49">
        <v>0</v>
      </c>
      <c r="AGJ8" s="54">
        <v>0</v>
      </c>
      <c r="AGK8" s="14">
        <v>0</v>
      </c>
      <c r="AGL8" s="49">
        <v>0</v>
      </c>
      <c r="AGM8" s="54">
        <v>0</v>
      </c>
      <c r="AGN8" s="54"/>
      <c r="AGO8" s="49">
        <v>0</v>
      </c>
      <c r="AGP8" s="54">
        <v>0</v>
      </c>
      <c r="AGQ8" s="54"/>
      <c r="AGR8" s="49">
        <v>0</v>
      </c>
      <c r="AGS8" s="54">
        <v>0</v>
      </c>
      <c r="AGT8" s="54"/>
      <c r="AGU8" s="49">
        <v>0</v>
      </c>
      <c r="AGV8" s="54">
        <v>0</v>
      </c>
      <c r="AGW8" s="54"/>
      <c r="AGX8" s="49">
        <v>5</v>
      </c>
      <c r="AGY8" s="54">
        <v>5</v>
      </c>
      <c r="AGZ8" s="54"/>
      <c r="AHA8" s="49">
        <v>0</v>
      </c>
      <c r="AHB8" s="54">
        <v>0</v>
      </c>
      <c r="AHC8" s="54"/>
      <c r="AHD8" s="49">
        <v>5</v>
      </c>
      <c r="AHE8" s="54">
        <v>5</v>
      </c>
      <c r="AHF8" s="54"/>
      <c r="AHG8" s="49">
        <v>5</v>
      </c>
      <c r="AHH8" s="54">
        <v>5</v>
      </c>
      <c r="AHI8" s="14"/>
      <c r="AHJ8" s="49">
        <v>0</v>
      </c>
      <c r="AHK8" s="54">
        <v>0</v>
      </c>
      <c r="AHL8" s="54"/>
      <c r="AHM8" s="49">
        <v>0</v>
      </c>
      <c r="AHN8" s="54">
        <v>0</v>
      </c>
      <c r="AHO8" s="54"/>
      <c r="AHP8" s="49">
        <v>0</v>
      </c>
      <c r="AHQ8" s="54">
        <v>0</v>
      </c>
      <c r="AHR8" s="54"/>
      <c r="AHS8" s="49">
        <v>0</v>
      </c>
      <c r="AHT8" s="54">
        <v>0</v>
      </c>
      <c r="AHU8" s="54"/>
      <c r="AHV8" s="49">
        <v>0</v>
      </c>
      <c r="AHW8" s="54">
        <v>0</v>
      </c>
      <c r="AHX8" s="54"/>
      <c r="AHY8" s="49">
        <v>0</v>
      </c>
      <c r="AHZ8" s="54">
        <v>0</v>
      </c>
      <c r="AIA8" s="14"/>
      <c r="AIB8" s="49">
        <v>0</v>
      </c>
      <c r="AIC8" s="54">
        <v>0</v>
      </c>
      <c r="AID8" s="54"/>
      <c r="AIE8" s="49">
        <v>5</v>
      </c>
      <c r="AIF8" s="54">
        <v>5</v>
      </c>
      <c r="AIG8" s="54"/>
      <c r="AIH8" s="49">
        <v>5</v>
      </c>
      <c r="AII8" s="54">
        <v>5</v>
      </c>
      <c r="AIJ8" s="54"/>
      <c r="AIK8" s="49">
        <v>0</v>
      </c>
      <c r="AIL8" s="54">
        <v>0</v>
      </c>
      <c r="AIM8" s="54"/>
      <c r="AIN8" s="49">
        <v>0</v>
      </c>
      <c r="AIO8" s="54">
        <v>0</v>
      </c>
      <c r="AIP8" s="54"/>
      <c r="AIQ8" s="49">
        <v>0</v>
      </c>
      <c r="AIR8" s="54">
        <v>0</v>
      </c>
      <c r="AIS8" s="14"/>
      <c r="AIT8" s="49">
        <v>0</v>
      </c>
      <c r="AIU8" s="54">
        <v>0</v>
      </c>
      <c r="AIV8" s="54"/>
      <c r="AIW8" s="49">
        <v>5</v>
      </c>
      <c r="AIX8" s="54">
        <v>5</v>
      </c>
      <c r="AIY8" s="54"/>
      <c r="AIZ8" s="49">
        <v>0</v>
      </c>
      <c r="AJA8" s="54">
        <v>0</v>
      </c>
      <c r="AJB8" s="54"/>
      <c r="AJC8" s="49">
        <v>0</v>
      </c>
      <c r="AJD8" s="54">
        <v>0</v>
      </c>
      <c r="AJE8" s="54"/>
      <c r="AJF8" s="49">
        <v>0</v>
      </c>
      <c r="AJG8" s="54">
        <v>0</v>
      </c>
      <c r="AJH8" s="54"/>
      <c r="AJI8" s="49">
        <v>0</v>
      </c>
      <c r="AJJ8" s="54">
        <v>0</v>
      </c>
      <c r="AJK8" s="14"/>
      <c r="AJL8" s="49">
        <v>0</v>
      </c>
      <c r="AJM8" s="54">
        <v>0</v>
      </c>
      <c r="AJN8" s="54"/>
      <c r="AJO8" s="49">
        <v>0</v>
      </c>
      <c r="AJP8" s="54">
        <v>0</v>
      </c>
      <c r="AJQ8" s="14">
        <v>0</v>
      </c>
      <c r="AJR8" s="49">
        <v>0</v>
      </c>
      <c r="AJS8" s="54">
        <v>0</v>
      </c>
      <c r="AJT8" s="54"/>
      <c r="AJU8" s="49">
        <v>0</v>
      </c>
      <c r="AJV8" s="54">
        <v>0</v>
      </c>
      <c r="AJW8" s="54"/>
      <c r="AJX8" s="49">
        <v>0</v>
      </c>
      <c r="AJY8" s="54">
        <v>0</v>
      </c>
      <c r="AJZ8" s="14"/>
      <c r="AKA8" s="49">
        <v>0</v>
      </c>
      <c r="AKB8" s="54">
        <v>0</v>
      </c>
      <c r="AKC8" s="54"/>
      <c r="AKD8" s="49">
        <v>0</v>
      </c>
      <c r="AKE8" s="54">
        <v>0</v>
      </c>
      <c r="AKF8" s="54"/>
      <c r="AKG8" s="49">
        <v>0</v>
      </c>
      <c r="AKH8" s="54">
        <v>0</v>
      </c>
      <c r="AKI8" s="54"/>
      <c r="AKJ8" s="49">
        <v>0</v>
      </c>
      <c r="AKK8" s="54">
        <v>0</v>
      </c>
      <c r="AKL8" s="54"/>
      <c r="AKM8" s="49">
        <v>0</v>
      </c>
      <c r="AKN8" s="54">
        <v>0</v>
      </c>
      <c r="AKO8" s="54"/>
      <c r="AKP8" s="49">
        <v>0</v>
      </c>
      <c r="AKQ8" s="54">
        <v>0</v>
      </c>
      <c r="AKR8" s="14"/>
      <c r="AKS8" s="49">
        <v>0</v>
      </c>
      <c r="AKT8" s="54">
        <v>0</v>
      </c>
      <c r="AKU8" s="54"/>
      <c r="AKV8" s="49">
        <v>0</v>
      </c>
      <c r="AKW8" s="54">
        <v>0</v>
      </c>
      <c r="AKX8" s="54"/>
      <c r="AKY8" s="49">
        <v>0</v>
      </c>
      <c r="AKZ8" s="54">
        <v>0</v>
      </c>
      <c r="ALA8" s="14">
        <v>0</v>
      </c>
      <c r="ALB8" s="49">
        <v>0</v>
      </c>
      <c r="ALC8" s="54">
        <v>0</v>
      </c>
      <c r="ALD8" s="54"/>
      <c r="ALE8" s="49">
        <v>0</v>
      </c>
      <c r="ALF8" s="54">
        <v>0</v>
      </c>
      <c r="ALG8" s="54"/>
      <c r="ALH8" s="49">
        <v>0</v>
      </c>
      <c r="ALI8" s="54">
        <v>0</v>
      </c>
      <c r="ALJ8" s="54"/>
      <c r="ALK8" s="49">
        <v>0</v>
      </c>
      <c r="ALL8" s="54">
        <v>0</v>
      </c>
      <c r="ALM8" s="54"/>
      <c r="ALN8" s="49">
        <v>0</v>
      </c>
      <c r="ALO8" s="54">
        <v>0</v>
      </c>
      <c r="ALP8" s="54"/>
      <c r="ALQ8" s="49">
        <v>0</v>
      </c>
      <c r="ALR8" s="54">
        <v>0</v>
      </c>
      <c r="ALS8" s="54"/>
      <c r="ALT8" s="49">
        <v>0</v>
      </c>
      <c r="ALU8" s="54">
        <v>0</v>
      </c>
      <c r="ALV8" s="54"/>
      <c r="ALW8" s="49">
        <v>0</v>
      </c>
      <c r="ALX8" s="54">
        <v>0</v>
      </c>
      <c r="ALY8" s="54"/>
      <c r="ALZ8" s="49">
        <v>0</v>
      </c>
      <c r="AMA8" s="54">
        <v>0</v>
      </c>
      <c r="AMB8" s="14"/>
      <c r="AMC8" s="49">
        <v>0</v>
      </c>
      <c r="AMD8" s="54">
        <v>0</v>
      </c>
      <c r="AME8" s="54"/>
      <c r="AMF8" s="49">
        <v>0</v>
      </c>
      <c r="AMG8" s="54">
        <v>0</v>
      </c>
      <c r="AMH8" s="54"/>
      <c r="AMI8" s="49">
        <v>0</v>
      </c>
      <c r="AMJ8" s="54">
        <v>0</v>
      </c>
      <c r="AMK8" s="54"/>
      <c r="AML8" s="49">
        <v>0</v>
      </c>
      <c r="AMM8" s="54">
        <v>0</v>
      </c>
      <c r="AMN8" s="54"/>
      <c r="AMO8" s="49">
        <v>0</v>
      </c>
      <c r="AMP8" s="54">
        <v>0</v>
      </c>
      <c r="AMQ8" s="54"/>
      <c r="AMR8" s="49">
        <v>0</v>
      </c>
      <c r="AMS8" s="54">
        <v>0</v>
      </c>
      <c r="AMT8" s="54"/>
      <c r="AMU8" s="49">
        <v>0</v>
      </c>
      <c r="AMV8" s="54">
        <v>0</v>
      </c>
      <c r="AMW8" s="14">
        <v>0</v>
      </c>
      <c r="AMX8" s="14">
        <v>0</v>
      </c>
      <c r="AMY8" s="14">
        <v>0</v>
      </c>
      <c r="AMZ8" s="14">
        <v>0</v>
      </c>
      <c r="ANA8" s="49">
        <v>0</v>
      </c>
      <c r="ANB8" s="54">
        <v>0</v>
      </c>
      <c r="ANC8" s="54"/>
      <c r="AND8" s="49">
        <v>0</v>
      </c>
      <c r="ANE8" s="54">
        <v>0</v>
      </c>
      <c r="ANF8" s="14">
        <v>0</v>
      </c>
      <c r="ANG8" s="49">
        <v>5</v>
      </c>
      <c r="ANH8" s="54">
        <v>5</v>
      </c>
      <c r="ANI8" s="54"/>
      <c r="ANJ8" s="49">
        <v>0</v>
      </c>
      <c r="ANK8" s="54">
        <v>0</v>
      </c>
      <c r="ANL8" s="54"/>
      <c r="ANM8" s="49">
        <v>0</v>
      </c>
      <c r="ANN8" s="54">
        <v>0</v>
      </c>
      <c r="ANO8" s="54"/>
      <c r="ANP8" s="49">
        <v>0</v>
      </c>
      <c r="ANQ8" s="54">
        <v>0</v>
      </c>
      <c r="ANR8" s="54"/>
      <c r="ANS8" s="49">
        <v>0</v>
      </c>
      <c r="ANT8" s="54">
        <v>0</v>
      </c>
      <c r="ANU8" s="54"/>
      <c r="ANV8" s="49">
        <v>5</v>
      </c>
      <c r="ANW8" s="54">
        <v>5</v>
      </c>
      <c r="ANX8" s="14"/>
      <c r="ANY8" s="49">
        <v>0</v>
      </c>
      <c r="ANZ8" s="54">
        <v>0</v>
      </c>
      <c r="AOA8" s="54"/>
      <c r="AOB8" s="49">
        <v>0</v>
      </c>
      <c r="AOC8" s="54">
        <v>0</v>
      </c>
      <c r="AOD8" s="54"/>
      <c r="AOE8" s="49">
        <v>5</v>
      </c>
      <c r="AOF8" s="54">
        <v>5</v>
      </c>
      <c r="AOG8" s="54"/>
      <c r="AOH8" s="49">
        <v>0</v>
      </c>
      <c r="AOI8" s="54">
        <v>0</v>
      </c>
      <c r="AOJ8" s="54"/>
      <c r="AOK8" s="49">
        <v>0</v>
      </c>
      <c r="AOL8" s="54">
        <v>0</v>
      </c>
      <c r="AOM8" s="54"/>
      <c r="AON8" s="49">
        <v>0</v>
      </c>
      <c r="AOO8" s="54">
        <v>0</v>
      </c>
      <c r="AOP8" s="14"/>
      <c r="AOQ8" s="49">
        <v>0</v>
      </c>
      <c r="AOR8" s="54">
        <v>0</v>
      </c>
      <c r="AOS8" s="54"/>
      <c r="AOT8" s="49">
        <v>0</v>
      </c>
      <c r="AOU8" s="54">
        <v>0</v>
      </c>
      <c r="AOV8" s="54"/>
      <c r="AOW8" s="49">
        <v>5</v>
      </c>
      <c r="AOX8" s="54">
        <v>5</v>
      </c>
      <c r="AOY8" s="54"/>
      <c r="AOZ8" s="49">
        <v>0</v>
      </c>
      <c r="APA8" s="54">
        <v>0</v>
      </c>
      <c r="APB8" s="54"/>
      <c r="APC8" s="49">
        <v>0</v>
      </c>
      <c r="APD8" s="54">
        <v>0</v>
      </c>
      <c r="APE8" s="54"/>
      <c r="APF8" s="49">
        <v>5</v>
      </c>
      <c r="APG8" s="54">
        <v>5</v>
      </c>
      <c r="APH8" s="14"/>
      <c r="API8" s="49">
        <v>0</v>
      </c>
      <c r="APJ8" s="54">
        <v>0</v>
      </c>
      <c r="APK8" s="54"/>
      <c r="APL8" s="49">
        <v>0</v>
      </c>
      <c r="APM8" s="54">
        <v>0</v>
      </c>
      <c r="APN8" s="54"/>
      <c r="APO8" s="49">
        <v>0</v>
      </c>
      <c r="APP8" s="54">
        <v>0</v>
      </c>
      <c r="APQ8" s="54"/>
      <c r="APR8" s="49">
        <v>5</v>
      </c>
      <c r="APS8" s="54">
        <v>5</v>
      </c>
      <c r="APT8" s="54"/>
      <c r="APU8" s="49">
        <v>0</v>
      </c>
      <c r="APV8" s="54">
        <v>0</v>
      </c>
      <c r="APW8" s="54"/>
      <c r="APX8" s="49">
        <v>0</v>
      </c>
      <c r="APY8" s="54">
        <v>0</v>
      </c>
      <c r="APZ8" s="14"/>
      <c r="AQA8" s="49">
        <v>0</v>
      </c>
      <c r="AQB8" s="54">
        <v>0</v>
      </c>
      <c r="AQC8" s="54"/>
      <c r="AQD8" s="49">
        <v>0</v>
      </c>
      <c r="AQE8" s="54">
        <v>0</v>
      </c>
      <c r="AQF8" s="54"/>
      <c r="AQG8" s="49">
        <v>5</v>
      </c>
      <c r="AQH8" s="54">
        <v>5</v>
      </c>
      <c r="AQI8" s="54"/>
      <c r="AQJ8" s="49">
        <v>0</v>
      </c>
      <c r="AQK8" s="54">
        <v>0</v>
      </c>
      <c r="AQL8" s="54"/>
      <c r="AQM8" s="49">
        <v>0</v>
      </c>
      <c r="AQN8" s="54">
        <v>0</v>
      </c>
      <c r="AQO8" s="54"/>
      <c r="AQP8" s="49">
        <v>0</v>
      </c>
      <c r="AQQ8" s="54">
        <v>0</v>
      </c>
      <c r="AQR8" s="14"/>
      <c r="AQS8" s="49">
        <v>5</v>
      </c>
      <c r="AQT8" s="54">
        <v>5</v>
      </c>
      <c r="AQU8" s="54"/>
      <c r="AQV8" s="49">
        <v>0</v>
      </c>
      <c r="AQW8" s="54">
        <v>0</v>
      </c>
      <c r="AQX8" s="54"/>
      <c r="AQY8" s="49">
        <v>0</v>
      </c>
      <c r="AQZ8" s="54">
        <v>0</v>
      </c>
      <c r="ARA8" s="54"/>
      <c r="ARB8" s="49">
        <v>0</v>
      </c>
      <c r="ARC8" s="54">
        <v>0</v>
      </c>
      <c r="ARD8" s="54"/>
      <c r="ARE8" s="49">
        <v>0</v>
      </c>
      <c r="ARF8" s="54">
        <v>0</v>
      </c>
      <c r="ARG8" s="54"/>
      <c r="ARH8" s="49">
        <v>0</v>
      </c>
      <c r="ARI8" s="54">
        <v>0</v>
      </c>
      <c r="ARJ8" s="14"/>
      <c r="ARK8" s="49">
        <v>0</v>
      </c>
      <c r="ARL8" s="54">
        <v>0</v>
      </c>
      <c r="ARM8" s="54"/>
      <c r="ARN8" s="49">
        <v>0</v>
      </c>
      <c r="ARO8" s="54">
        <v>0</v>
      </c>
      <c r="ARP8" s="54"/>
      <c r="ARQ8" s="49">
        <v>5</v>
      </c>
      <c r="ARR8" s="54">
        <v>5</v>
      </c>
      <c r="ARS8" s="54"/>
      <c r="ART8" s="49">
        <v>0</v>
      </c>
      <c r="ARU8" s="54">
        <v>0</v>
      </c>
      <c r="ARV8" s="54"/>
      <c r="ARW8" s="49">
        <v>0</v>
      </c>
      <c r="ARX8" s="54">
        <v>0</v>
      </c>
      <c r="ARY8" s="54"/>
      <c r="ARZ8" s="49">
        <v>0</v>
      </c>
      <c r="ASA8" s="54">
        <v>0</v>
      </c>
      <c r="ASB8" s="14"/>
      <c r="ASC8" s="49">
        <v>0</v>
      </c>
      <c r="ASD8" s="54">
        <v>0</v>
      </c>
      <c r="ASE8" s="54"/>
      <c r="ASF8" s="49">
        <v>0</v>
      </c>
      <c r="ASG8" s="54">
        <v>0</v>
      </c>
      <c r="ASH8" s="54"/>
      <c r="ASI8" s="49">
        <v>5</v>
      </c>
      <c r="ASJ8" s="54">
        <v>5</v>
      </c>
      <c r="ASK8" s="54"/>
      <c r="ASL8" s="49">
        <v>0</v>
      </c>
      <c r="ASM8" s="54">
        <v>0</v>
      </c>
      <c r="ASN8" s="54"/>
      <c r="ASO8" s="49">
        <v>0</v>
      </c>
      <c r="ASP8" s="54">
        <v>0</v>
      </c>
      <c r="ASQ8" s="54"/>
      <c r="ASR8" s="49">
        <v>0</v>
      </c>
      <c r="ASS8" s="54">
        <v>0</v>
      </c>
      <c r="AST8" s="14"/>
      <c r="ASU8" s="49">
        <v>0</v>
      </c>
      <c r="ASV8" s="54">
        <v>0</v>
      </c>
      <c r="ASW8" s="54"/>
      <c r="ASX8" s="49">
        <v>0</v>
      </c>
      <c r="ASY8" s="54">
        <v>0</v>
      </c>
      <c r="ASZ8" s="54"/>
      <c r="ATA8" s="49">
        <v>0</v>
      </c>
      <c r="ATB8" s="54">
        <v>0</v>
      </c>
      <c r="ATC8" s="54"/>
      <c r="ATD8" s="49">
        <v>5</v>
      </c>
      <c r="ATE8" s="54">
        <v>5</v>
      </c>
      <c r="ATF8" s="54">
        <v>0</v>
      </c>
      <c r="ATG8" s="54">
        <v>0</v>
      </c>
      <c r="ATH8" s="14"/>
      <c r="ATI8" s="54">
        <v>0</v>
      </c>
      <c r="ATJ8" s="54">
        <v>0</v>
      </c>
      <c r="ATK8" s="54">
        <v>5</v>
      </c>
      <c r="ATL8" s="54">
        <v>0</v>
      </c>
      <c r="ATM8" s="54">
        <v>0</v>
      </c>
      <c r="ATN8" s="54">
        <v>0</v>
      </c>
      <c r="ATO8" s="14"/>
      <c r="ATP8" s="54">
        <v>0</v>
      </c>
      <c r="ATQ8" s="54">
        <v>0</v>
      </c>
      <c r="ATR8" s="54">
        <v>5</v>
      </c>
      <c r="ATS8" s="54">
        <v>0</v>
      </c>
      <c r="ATT8" s="54">
        <v>0</v>
      </c>
      <c r="ATU8" s="54">
        <v>0</v>
      </c>
      <c r="ATV8" s="14"/>
      <c r="ATW8" s="54">
        <v>0</v>
      </c>
      <c r="ATX8" s="54">
        <v>0</v>
      </c>
      <c r="ATY8" s="54">
        <v>5</v>
      </c>
      <c r="ATZ8" s="54">
        <v>0</v>
      </c>
      <c r="AUA8" s="54">
        <v>0</v>
      </c>
      <c r="AUB8" s="54">
        <v>0</v>
      </c>
      <c r="AUC8" s="14"/>
      <c r="AUD8" s="54">
        <v>0</v>
      </c>
      <c r="AUE8" s="54">
        <v>0</v>
      </c>
      <c r="AUF8" s="54">
        <v>5</v>
      </c>
      <c r="AUG8" s="54">
        <v>0</v>
      </c>
      <c r="AUH8" s="54">
        <v>0</v>
      </c>
      <c r="AUI8" s="54">
        <v>0</v>
      </c>
      <c r="AUJ8" s="14"/>
      <c r="AUK8" s="54">
        <v>0</v>
      </c>
      <c r="AUL8" s="54">
        <v>0</v>
      </c>
      <c r="AUM8" s="54">
        <v>5</v>
      </c>
      <c r="AUN8" s="54">
        <v>0</v>
      </c>
      <c r="AUO8" s="54">
        <v>0</v>
      </c>
      <c r="AUP8" s="54">
        <v>0</v>
      </c>
      <c r="AUQ8" s="14"/>
      <c r="AUR8" s="54">
        <v>0</v>
      </c>
      <c r="AUS8" s="54">
        <v>0</v>
      </c>
      <c r="AUT8" s="54">
        <v>5</v>
      </c>
      <c r="AUU8" s="54">
        <v>0</v>
      </c>
      <c r="AUV8" s="54">
        <v>0</v>
      </c>
      <c r="AUW8" s="54">
        <v>0</v>
      </c>
      <c r="AUX8" s="14"/>
      <c r="AUY8" s="54">
        <v>0</v>
      </c>
      <c r="AUZ8" s="54">
        <v>0</v>
      </c>
      <c r="AVA8" s="54">
        <v>5</v>
      </c>
      <c r="AVB8" s="54">
        <v>0</v>
      </c>
      <c r="AVC8" s="54">
        <v>0</v>
      </c>
      <c r="AVD8" s="54">
        <v>0</v>
      </c>
      <c r="AVE8" s="14"/>
      <c r="AVF8" s="54">
        <v>0</v>
      </c>
      <c r="AVG8" s="54">
        <v>0</v>
      </c>
      <c r="AVH8" s="54">
        <v>5</v>
      </c>
      <c r="AVI8" s="54">
        <v>0</v>
      </c>
      <c r="AVJ8" s="54">
        <v>0</v>
      </c>
      <c r="AVK8" s="54">
        <v>0</v>
      </c>
      <c r="AVL8" s="14"/>
      <c r="AVM8" s="54">
        <v>0</v>
      </c>
      <c r="AVN8" s="54">
        <v>0</v>
      </c>
      <c r="AVO8" s="54">
        <v>5</v>
      </c>
      <c r="AVP8" s="54">
        <v>0</v>
      </c>
      <c r="AVQ8" s="54">
        <v>0</v>
      </c>
      <c r="AVR8" s="54">
        <v>0</v>
      </c>
      <c r="AVS8" s="14"/>
      <c r="AVT8" s="54">
        <v>0</v>
      </c>
      <c r="AVU8" s="54">
        <v>0</v>
      </c>
      <c r="AVV8" s="54">
        <v>5</v>
      </c>
      <c r="AVW8" s="54">
        <v>0</v>
      </c>
      <c r="AVX8" s="54">
        <v>0</v>
      </c>
      <c r="AVY8" s="54">
        <v>0</v>
      </c>
      <c r="AVZ8" s="14"/>
      <c r="AWA8" s="54">
        <v>0</v>
      </c>
      <c r="AWB8" s="54">
        <v>0</v>
      </c>
      <c r="AWC8" s="54">
        <v>5</v>
      </c>
      <c r="AWD8" s="54">
        <v>0</v>
      </c>
      <c r="AWE8" s="54">
        <v>0</v>
      </c>
      <c r="AWF8" s="54">
        <v>0</v>
      </c>
      <c r="AWG8" s="14"/>
      <c r="AWH8" s="54">
        <v>0</v>
      </c>
      <c r="AWI8" s="54">
        <v>0</v>
      </c>
      <c r="AWJ8" s="54">
        <v>5</v>
      </c>
      <c r="AWK8" s="54">
        <v>0</v>
      </c>
      <c r="AWL8" s="54">
        <v>0</v>
      </c>
      <c r="AWM8" s="54">
        <v>0</v>
      </c>
      <c r="AWN8" s="14"/>
      <c r="AWO8" s="54">
        <v>0</v>
      </c>
      <c r="AWP8" s="54">
        <v>0</v>
      </c>
      <c r="AWQ8" s="54">
        <v>5</v>
      </c>
      <c r="AWR8" s="54">
        <v>0</v>
      </c>
      <c r="AWS8" s="54">
        <v>0</v>
      </c>
      <c r="AWT8" s="54">
        <v>0</v>
      </c>
      <c r="AWU8" s="14"/>
      <c r="AWV8" s="54">
        <v>0</v>
      </c>
      <c r="AWW8" s="54">
        <v>0</v>
      </c>
      <c r="AWX8" s="54">
        <v>5</v>
      </c>
      <c r="AWY8" s="54">
        <v>0</v>
      </c>
      <c r="AWZ8" s="54">
        <v>0</v>
      </c>
      <c r="AXA8" s="54">
        <v>0</v>
      </c>
      <c r="AXB8" s="14"/>
    </row>
    <row r="9" spans="1:1302" s="57" customFormat="1">
      <c r="A9" t="s">
        <v>911</v>
      </c>
      <c r="B9" t="s">
        <v>913</v>
      </c>
      <c r="C9" s="57" t="s">
        <v>918</v>
      </c>
      <c r="D9" s="77" t="s">
        <v>74</v>
      </c>
      <c r="E9" s="60"/>
      <c r="F9" s="60"/>
      <c r="G9" s="60"/>
      <c r="H9" s="49">
        <v>0</v>
      </c>
      <c r="I9" s="60">
        <v>5</v>
      </c>
      <c r="J9" s="78"/>
      <c r="K9" s="49">
        <v>0</v>
      </c>
      <c r="L9" s="60">
        <v>0</v>
      </c>
      <c r="M9" s="60"/>
      <c r="N9" s="49">
        <v>0</v>
      </c>
      <c r="O9" s="60">
        <v>5</v>
      </c>
      <c r="P9" s="60"/>
      <c r="Q9" s="49">
        <v>0</v>
      </c>
      <c r="R9" s="60">
        <v>0</v>
      </c>
      <c r="S9" s="60"/>
      <c r="T9" s="49">
        <v>0</v>
      </c>
      <c r="U9" s="60">
        <v>5</v>
      </c>
      <c r="V9" s="60"/>
      <c r="W9" s="49">
        <v>0</v>
      </c>
      <c r="X9" s="60">
        <v>10</v>
      </c>
      <c r="Y9" s="60"/>
      <c r="Z9" s="49">
        <v>0</v>
      </c>
      <c r="AA9" s="60">
        <v>4</v>
      </c>
      <c r="AB9" s="78"/>
      <c r="AC9" s="49">
        <v>0</v>
      </c>
      <c r="AD9" s="60">
        <v>0</v>
      </c>
      <c r="AE9" s="60"/>
      <c r="AF9" s="49">
        <v>0</v>
      </c>
      <c r="AG9" s="60">
        <v>0</v>
      </c>
      <c r="AH9" s="60"/>
      <c r="AI9" s="49">
        <v>0</v>
      </c>
      <c r="AJ9" s="60">
        <v>0</v>
      </c>
      <c r="AK9" s="60"/>
      <c r="AL9" s="49">
        <v>0</v>
      </c>
      <c r="AM9" s="60">
        <v>0</v>
      </c>
      <c r="AN9" s="60"/>
      <c r="AO9" s="49">
        <v>0</v>
      </c>
      <c r="AP9" s="60">
        <v>0</v>
      </c>
      <c r="AQ9" s="60"/>
      <c r="AR9" s="49">
        <v>0</v>
      </c>
      <c r="AS9" s="60">
        <v>0</v>
      </c>
      <c r="AT9" s="78"/>
      <c r="AU9" s="49">
        <v>0</v>
      </c>
      <c r="AV9" s="60">
        <v>0</v>
      </c>
      <c r="AW9" s="60"/>
      <c r="AX9" s="49">
        <v>0</v>
      </c>
      <c r="AY9" s="60">
        <v>0</v>
      </c>
      <c r="AZ9" s="60"/>
      <c r="BA9" s="49">
        <v>0</v>
      </c>
      <c r="BB9" s="60">
        <v>0</v>
      </c>
      <c r="BC9" s="60"/>
      <c r="BD9" s="49">
        <v>0</v>
      </c>
      <c r="BE9" s="60">
        <v>0</v>
      </c>
      <c r="BF9" s="60"/>
      <c r="BG9" s="49">
        <v>0</v>
      </c>
      <c r="BH9" s="60">
        <v>0</v>
      </c>
      <c r="BI9" s="60"/>
      <c r="BJ9" s="49">
        <v>0</v>
      </c>
      <c r="BK9" s="60">
        <v>0</v>
      </c>
      <c r="BL9" s="78"/>
      <c r="BM9" s="49">
        <v>0</v>
      </c>
      <c r="BN9" s="60">
        <v>0</v>
      </c>
      <c r="BO9" s="60"/>
      <c r="BP9" s="49">
        <v>0</v>
      </c>
      <c r="BQ9" s="60">
        <v>0</v>
      </c>
      <c r="BR9" s="60"/>
      <c r="BS9" s="49">
        <v>0</v>
      </c>
      <c r="BT9" s="60">
        <v>0</v>
      </c>
      <c r="BU9" s="60"/>
      <c r="BV9" s="49">
        <v>0</v>
      </c>
      <c r="BW9" s="60">
        <v>0</v>
      </c>
      <c r="BX9" s="60"/>
      <c r="BY9" s="49">
        <v>0</v>
      </c>
      <c r="BZ9" s="60">
        <v>0</v>
      </c>
      <c r="CA9" s="60"/>
      <c r="CB9" s="49">
        <v>0</v>
      </c>
      <c r="CC9" s="60">
        <v>0</v>
      </c>
      <c r="CD9" s="78"/>
      <c r="CE9" s="78"/>
      <c r="CF9" s="49">
        <v>0</v>
      </c>
      <c r="CG9" s="60">
        <v>0</v>
      </c>
      <c r="CH9" s="78"/>
      <c r="CI9" s="49">
        <v>0</v>
      </c>
      <c r="CJ9" s="60">
        <v>0</v>
      </c>
      <c r="CK9" s="60"/>
      <c r="CL9" s="49">
        <v>0</v>
      </c>
      <c r="CM9" s="60">
        <v>10</v>
      </c>
      <c r="CN9" s="60"/>
      <c r="CO9" s="49">
        <v>0</v>
      </c>
      <c r="CP9" s="60">
        <v>8</v>
      </c>
      <c r="CQ9" s="78"/>
      <c r="CR9" s="49">
        <v>0</v>
      </c>
      <c r="CS9" s="60">
        <v>0</v>
      </c>
      <c r="CT9" s="60"/>
      <c r="CU9" s="49">
        <v>0</v>
      </c>
      <c r="CV9" s="60">
        <v>15</v>
      </c>
      <c r="CW9" s="60"/>
      <c r="CX9" s="49">
        <v>0</v>
      </c>
      <c r="CY9" s="60">
        <v>0</v>
      </c>
      <c r="CZ9" s="60"/>
      <c r="DA9" s="49">
        <v>0</v>
      </c>
      <c r="DB9" s="60">
        <v>0</v>
      </c>
      <c r="DC9" s="60"/>
      <c r="DD9" s="49">
        <v>0</v>
      </c>
      <c r="DE9" s="60">
        <v>0</v>
      </c>
      <c r="DF9" s="78"/>
      <c r="DG9" s="78"/>
      <c r="DH9" s="49">
        <v>0</v>
      </c>
      <c r="DI9" s="60">
        <v>0</v>
      </c>
      <c r="DJ9" s="60"/>
      <c r="DK9" s="49">
        <v>0</v>
      </c>
      <c r="DL9" s="60">
        <v>0</v>
      </c>
      <c r="DM9" s="60"/>
      <c r="DN9" s="49">
        <v>0</v>
      </c>
      <c r="DO9" s="60">
        <v>0</v>
      </c>
      <c r="DP9" s="60"/>
      <c r="DQ9" s="49">
        <v>0</v>
      </c>
      <c r="DR9" s="60">
        <v>0</v>
      </c>
      <c r="DS9" s="60"/>
      <c r="DT9" s="49">
        <v>0</v>
      </c>
      <c r="DU9" s="60">
        <v>0</v>
      </c>
      <c r="DV9" s="60"/>
      <c r="DW9" s="49">
        <v>0</v>
      </c>
      <c r="DX9" s="60">
        <v>0</v>
      </c>
      <c r="DY9" s="78"/>
      <c r="DZ9" s="49">
        <v>0</v>
      </c>
      <c r="EA9" s="60">
        <v>0</v>
      </c>
      <c r="EB9" s="60"/>
      <c r="EC9" s="49">
        <v>0</v>
      </c>
      <c r="ED9" s="60">
        <v>0</v>
      </c>
      <c r="EE9" s="60"/>
      <c r="EF9" s="49">
        <v>0</v>
      </c>
      <c r="EG9" s="60">
        <v>0</v>
      </c>
      <c r="EH9" s="60"/>
      <c r="EI9" s="49">
        <v>0</v>
      </c>
      <c r="EJ9" s="60">
        <v>0</v>
      </c>
      <c r="EK9" s="60"/>
      <c r="EL9" s="49">
        <v>0</v>
      </c>
      <c r="EM9" s="60">
        <v>0</v>
      </c>
      <c r="EN9" s="60"/>
      <c r="EO9" s="49">
        <v>0</v>
      </c>
      <c r="EP9" s="60">
        <v>0</v>
      </c>
      <c r="EQ9" s="78"/>
      <c r="ER9" s="49">
        <v>0</v>
      </c>
      <c r="ES9" s="60">
        <v>0</v>
      </c>
      <c r="ET9" s="60"/>
      <c r="EU9" s="49">
        <v>0</v>
      </c>
      <c r="EV9" s="60">
        <v>0</v>
      </c>
      <c r="EW9" s="60"/>
      <c r="EX9" s="49">
        <v>0</v>
      </c>
      <c r="EY9" s="60">
        <v>0</v>
      </c>
      <c r="EZ9" s="60"/>
      <c r="FA9" s="49">
        <v>0</v>
      </c>
      <c r="FB9" s="60">
        <v>0</v>
      </c>
      <c r="FC9" s="78"/>
      <c r="FD9" s="78"/>
      <c r="FE9" s="78"/>
      <c r="FF9" s="78"/>
      <c r="FG9" s="49">
        <v>0</v>
      </c>
      <c r="FH9" s="60">
        <v>0</v>
      </c>
      <c r="FI9" s="60"/>
      <c r="FJ9" s="49">
        <v>0</v>
      </c>
      <c r="FK9" s="60">
        <v>0</v>
      </c>
      <c r="FL9" s="60"/>
      <c r="FM9" s="49">
        <v>0</v>
      </c>
      <c r="FN9" s="60">
        <v>5</v>
      </c>
      <c r="FO9" s="78"/>
      <c r="FP9" s="49">
        <v>0</v>
      </c>
      <c r="FQ9" s="60">
        <v>8</v>
      </c>
      <c r="FR9" s="60"/>
      <c r="FS9" s="49">
        <v>0</v>
      </c>
      <c r="FT9" s="60">
        <v>5</v>
      </c>
      <c r="FU9" s="78"/>
      <c r="FV9" s="49">
        <v>0</v>
      </c>
      <c r="FW9" s="60">
        <v>0</v>
      </c>
      <c r="FX9" s="60"/>
      <c r="FY9" s="49">
        <v>0</v>
      </c>
      <c r="FZ9" s="60">
        <v>9</v>
      </c>
      <c r="GA9" s="60"/>
      <c r="GB9" s="49">
        <v>0</v>
      </c>
      <c r="GC9" s="60">
        <v>15</v>
      </c>
      <c r="GD9" s="60"/>
      <c r="GE9" s="49">
        <v>0</v>
      </c>
      <c r="GF9" s="60">
        <v>13</v>
      </c>
      <c r="GG9" s="60"/>
      <c r="GH9" s="49">
        <v>0</v>
      </c>
      <c r="GI9" s="60">
        <v>0</v>
      </c>
      <c r="GJ9" s="60"/>
      <c r="GK9" s="49">
        <v>0</v>
      </c>
      <c r="GL9" s="60">
        <v>0</v>
      </c>
      <c r="GM9" s="78"/>
      <c r="GN9" s="49">
        <v>0</v>
      </c>
      <c r="GO9" s="60">
        <v>0</v>
      </c>
      <c r="GP9" s="60"/>
      <c r="GQ9" s="49">
        <v>0</v>
      </c>
      <c r="GR9" s="60">
        <v>0</v>
      </c>
      <c r="GS9" s="60"/>
      <c r="GT9" s="49">
        <v>0</v>
      </c>
      <c r="GU9" s="60">
        <v>0</v>
      </c>
      <c r="GV9" s="60"/>
      <c r="GW9" s="49">
        <v>0</v>
      </c>
      <c r="GX9" s="60">
        <v>0</v>
      </c>
      <c r="GY9" s="60"/>
      <c r="GZ9" s="49">
        <v>0</v>
      </c>
      <c r="HA9" s="60">
        <v>0</v>
      </c>
      <c r="HB9" s="60"/>
      <c r="HC9" s="49">
        <v>0</v>
      </c>
      <c r="HD9" s="60">
        <v>0</v>
      </c>
      <c r="HE9" s="78"/>
      <c r="HF9" s="49">
        <v>0</v>
      </c>
      <c r="HG9" s="60">
        <v>0</v>
      </c>
      <c r="HH9" s="60"/>
      <c r="HI9" s="49">
        <v>0</v>
      </c>
      <c r="HJ9" s="60">
        <v>0</v>
      </c>
      <c r="HK9" s="60"/>
      <c r="HL9" s="49">
        <v>0</v>
      </c>
      <c r="HM9" s="60">
        <v>0</v>
      </c>
      <c r="HN9" s="60"/>
      <c r="HO9" s="49">
        <v>0</v>
      </c>
      <c r="HP9" s="60">
        <v>0</v>
      </c>
      <c r="HQ9" s="60"/>
      <c r="HR9" s="49">
        <v>0</v>
      </c>
      <c r="HS9" s="60">
        <v>0</v>
      </c>
      <c r="HT9" s="60"/>
      <c r="HU9" s="49">
        <v>0</v>
      </c>
      <c r="HV9" s="60">
        <v>0</v>
      </c>
      <c r="HW9" s="78"/>
      <c r="HX9" s="49">
        <v>0</v>
      </c>
      <c r="HY9" s="60">
        <v>0</v>
      </c>
      <c r="HZ9" s="60"/>
      <c r="IA9" s="49">
        <v>0</v>
      </c>
      <c r="IB9" s="60">
        <v>5</v>
      </c>
      <c r="IC9" s="60"/>
      <c r="ID9" s="49">
        <v>0</v>
      </c>
      <c r="IE9" s="60">
        <v>0</v>
      </c>
      <c r="IF9" s="60"/>
      <c r="IG9" s="49">
        <v>0</v>
      </c>
      <c r="IH9" s="60">
        <v>5</v>
      </c>
      <c r="II9" s="60"/>
      <c r="IJ9" s="49">
        <v>0</v>
      </c>
      <c r="IK9" s="60">
        <v>0</v>
      </c>
      <c r="IL9" s="60"/>
      <c r="IM9" s="49">
        <v>0</v>
      </c>
      <c r="IN9" s="60">
        <v>0</v>
      </c>
      <c r="IO9" s="78"/>
      <c r="IP9" s="49">
        <v>0</v>
      </c>
      <c r="IQ9" s="60">
        <v>0</v>
      </c>
      <c r="IR9" s="60"/>
      <c r="IS9" s="49">
        <v>0</v>
      </c>
      <c r="IT9" s="60">
        <v>0</v>
      </c>
      <c r="IU9" s="60"/>
      <c r="IV9" s="49">
        <v>0</v>
      </c>
      <c r="IW9" s="60">
        <v>0</v>
      </c>
      <c r="IX9" s="60"/>
      <c r="IY9" s="49">
        <v>0</v>
      </c>
      <c r="IZ9" s="60">
        <v>0</v>
      </c>
      <c r="JA9" s="60"/>
      <c r="JB9" s="49">
        <v>0</v>
      </c>
      <c r="JC9" s="60">
        <v>0</v>
      </c>
      <c r="JD9" s="60"/>
      <c r="JE9" s="49">
        <v>0</v>
      </c>
      <c r="JF9" s="60">
        <v>0</v>
      </c>
      <c r="JG9" s="78"/>
      <c r="JH9" s="49">
        <v>0</v>
      </c>
      <c r="JI9" s="60">
        <v>0</v>
      </c>
      <c r="JJ9" s="60"/>
      <c r="JK9" s="49">
        <v>0</v>
      </c>
      <c r="JL9" s="60">
        <v>0</v>
      </c>
      <c r="JM9" s="60"/>
      <c r="JN9" s="49">
        <v>0</v>
      </c>
      <c r="JO9" s="60">
        <v>0</v>
      </c>
      <c r="JP9" s="60"/>
      <c r="JQ9" s="49">
        <v>0</v>
      </c>
      <c r="JR9" s="60">
        <v>0</v>
      </c>
      <c r="JS9" s="60"/>
      <c r="JT9" s="49">
        <v>0</v>
      </c>
      <c r="JU9" s="60">
        <v>0</v>
      </c>
      <c r="JV9" s="60"/>
      <c r="JW9" s="49">
        <v>0</v>
      </c>
      <c r="JX9" s="60"/>
      <c r="JY9" s="78"/>
      <c r="JZ9" s="49">
        <v>0</v>
      </c>
      <c r="KA9" s="60">
        <v>0</v>
      </c>
      <c r="KB9" s="60"/>
      <c r="KC9" s="49">
        <v>0</v>
      </c>
      <c r="KD9" s="60">
        <v>16</v>
      </c>
      <c r="KE9" s="60"/>
      <c r="KF9" s="49">
        <v>0</v>
      </c>
      <c r="KG9" s="60">
        <v>0</v>
      </c>
      <c r="KH9" s="60"/>
      <c r="KI9" s="49">
        <v>0</v>
      </c>
      <c r="KJ9" s="60">
        <v>0</v>
      </c>
      <c r="KK9" s="60"/>
      <c r="KL9" s="49">
        <v>0</v>
      </c>
      <c r="KM9" s="60">
        <v>0</v>
      </c>
      <c r="KN9" s="60"/>
      <c r="KO9" s="49">
        <v>0</v>
      </c>
      <c r="KP9" s="60">
        <v>0</v>
      </c>
      <c r="KQ9" s="78"/>
      <c r="KR9" s="49">
        <v>0</v>
      </c>
      <c r="KS9" s="60">
        <v>0</v>
      </c>
      <c r="KT9" s="60"/>
      <c r="KU9" s="49">
        <v>0</v>
      </c>
      <c r="KV9" s="60">
        <v>0</v>
      </c>
      <c r="KW9" s="149"/>
      <c r="KX9" s="149"/>
      <c r="KY9" s="149"/>
      <c r="KZ9" s="149"/>
      <c r="LA9" s="149"/>
      <c r="LB9" s="78"/>
      <c r="LC9" s="49">
        <v>0</v>
      </c>
      <c r="LD9" s="60">
        <v>0</v>
      </c>
      <c r="LE9" s="60"/>
      <c r="LF9" s="49">
        <v>0</v>
      </c>
      <c r="LG9" s="60">
        <v>0</v>
      </c>
      <c r="LH9" s="60"/>
      <c r="LI9" s="49">
        <v>0</v>
      </c>
      <c r="LJ9" s="60">
        <v>0</v>
      </c>
      <c r="LK9" s="60"/>
      <c r="LL9" s="49">
        <v>0</v>
      </c>
      <c r="LM9" s="60">
        <v>8</v>
      </c>
      <c r="LN9" s="60"/>
      <c r="LO9" s="49">
        <v>0</v>
      </c>
      <c r="LP9" s="60">
        <v>12</v>
      </c>
      <c r="LQ9" s="60"/>
      <c r="LR9" s="49">
        <v>0</v>
      </c>
      <c r="LS9" s="60">
        <v>0</v>
      </c>
      <c r="LT9" s="78"/>
      <c r="LU9" s="49">
        <v>0</v>
      </c>
      <c r="LV9" s="60">
        <v>0</v>
      </c>
      <c r="LW9" s="60"/>
      <c r="LX9" s="49">
        <v>0</v>
      </c>
      <c r="LY9" s="60">
        <v>0</v>
      </c>
      <c r="LZ9" s="60"/>
      <c r="MA9" s="49">
        <v>0</v>
      </c>
      <c r="MB9" s="60">
        <v>0</v>
      </c>
      <c r="MC9" s="60"/>
      <c r="MD9" s="49">
        <v>0</v>
      </c>
      <c r="ME9" s="60">
        <v>0</v>
      </c>
      <c r="MF9" s="60"/>
      <c r="MG9" s="49">
        <v>0</v>
      </c>
      <c r="MH9" s="60">
        <v>0</v>
      </c>
      <c r="MI9" s="60"/>
      <c r="MJ9" s="49">
        <v>0</v>
      </c>
      <c r="MK9" s="60">
        <v>0</v>
      </c>
      <c r="ML9" s="78"/>
      <c r="MM9" s="49">
        <v>0</v>
      </c>
      <c r="MN9" s="60">
        <v>0</v>
      </c>
      <c r="MO9" s="60"/>
      <c r="MP9" s="49">
        <v>0</v>
      </c>
      <c r="MQ9" s="60">
        <v>0</v>
      </c>
      <c r="MR9" s="60"/>
      <c r="MS9" s="49">
        <v>0</v>
      </c>
      <c r="MT9" s="60">
        <v>0</v>
      </c>
      <c r="MU9" s="60"/>
      <c r="MV9" s="49">
        <v>0</v>
      </c>
      <c r="MW9" s="60">
        <v>3</v>
      </c>
      <c r="MX9" s="60"/>
      <c r="MY9" s="49">
        <v>0</v>
      </c>
      <c r="MZ9" s="60">
        <v>0</v>
      </c>
      <c r="NA9" s="60"/>
      <c r="NB9" s="49">
        <v>0</v>
      </c>
      <c r="NC9" s="60">
        <v>0</v>
      </c>
      <c r="ND9" s="78"/>
      <c r="NE9" s="49">
        <v>0</v>
      </c>
      <c r="NF9" s="60">
        <v>0</v>
      </c>
      <c r="NG9" s="60"/>
      <c r="NH9" s="49">
        <v>0</v>
      </c>
      <c r="NI9" s="60">
        <v>0</v>
      </c>
      <c r="NJ9" s="60"/>
      <c r="NK9" s="49">
        <v>0</v>
      </c>
      <c r="NL9" s="60">
        <v>0</v>
      </c>
      <c r="NM9" s="60"/>
      <c r="NN9" s="49">
        <v>0</v>
      </c>
      <c r="NO9" s="60">
        <v>0</v>
      </c>
      <c r="NP9" s="60"/>
      <c r="NQ9" s="49">
        <v>0</v>
      </c>
      <c r="NR9" s="60">
        <v>0</v>
      </c>
      <c r="NS9" s="60"/>
      <c r="NT9" s="49">
        <v>0</v>
      </c>
      <c r="NU9" s="60">
        <v>0</v>
      </c>
      <c r="NV9" s="78"/>
      <c r="NW9" s="49">
        <v>0</v>
      </c>
      <c r="NX9" s="60">
        <v>0</v>
      </c>
      <c r="NY9" s="60"/>
      <c r="NZ9" s="49">
        <v>0</v>
      </c>
      <c r="OA9" s="60">
        <v>14</v>
      </c>
      <c r="OB9" s="60"/>
      <c r="OC9" s="49">
        <v>0</v>
      </c>
      <c r="OD9" s="60">
        <v>0</v>
      </c>
      <c r="OE9" s="60"/>
      <c r="OF9" s="49">
        <v>0</v>
      </c>
      <c r="OG9" s="60">
        <v>0</v>
      </c>
      <c r="OH9" s="60"/>
      <c r="OI9" s="49">
        <v>0</v>
      </c>
      <c r="OJ9" s="60">
        <v>0</v>
      </c>
      <c r="OK9" s="60"/>
      <c r="OL9" s="49">
        <v>0</v>
      </c>
      <c r="OM9" s="60">
        <v>0</v>
      </c>
      <c r="ON9" s="78"/>
      <c r="OO9" s="49">
        <v>0</v>
      </c>
      <c r="OP9" s="60">
        <v>0</v>
      </c>
      <c r="OQ9" s="60"/>
      <c r="OR9" s="49">
        <v>0</v>
      </c>
      <c r="OS9" s="60">
        <v>20</v>
      </c>
      <c r="OT9" s="60"/>
      <c r="OU9" s="49">
        <v>0</v>
      </c>
      <c r="OV9" s="60">
        <v>0</v>
      </c>
      <c r="OW9" s="60"/>
      <c r="OX9" s="49">
        <v>0</v>
      </c>
      <c r="OY9" s="60">
        <v>0</v>
      </c>
      <c r="OZ9" s="60"/>
      <c r="PA9" s="49">
        <v>0</v>
      </c>
      <c r="PB9" s="60">
        <v>0</v>
      </c>
      <c r="PC9" s="60"/>
      <c r="PD9" s="49">
        <v>0</v>
      </c>
      <c r="PE9" s="60">
        <v>0</v>
      </c>
      <c r="PF9" s="78"/>
      <c r="PG9" s="49">
        <v>0</v>
      </c>
      <c r="PH9" s="60">
        <v>0</v>
      </c>
      <c r="PI9" s="60"/>
      <c r="PJ9" s="49">
        <v>0</v>
      </c>
      <c r="PK9" s="60">
        <v>0</v>
      </c>
      <c r="PL9" s="60"/>
      <c r="PM9" s="49">
        <v>0</v>
      </c>
      <c r="PN9" s="60">
        <v>0</v>
      </c>
      <c r="PO9" s="60"/>
      <c r="PP9" s="49">
        <v>0</v>
      </c>
      <c r="PQ9" s="60">
        <v>0</v>
      </c>
      <c r="PR9" s="60"/>
      <c r="PS9" s="49">
        <v>0</v>
      </c>
      <c r="PT9" s="60">
        <v>0</v>
      </c>
      <c r="PU9" s="60"/>
      <c r="PV9" s="49">
        <v>0</v>
      </c>
      <c r="PW9" s="60">
        <v>0</v>
      </c>
      <c r="PX9" s="78"/>
      <c r="PY9" s="49">
        <v>0</v>
      </c>
      <c r="PZ9" s="60">
        <v>9</v>
      </c>
      <c r="QA9" s="60"/>
      <c r="QB9" s="49">
        <v>0</v>
      </c>
      <c r="QC9" s="60">
        <v>0</v>
      </c>
      <c r="QD9" s="78"/>
      <c r="QE9" s="49">
        <v>0</v>
      </c>
      <c r="QF9" s="60">
        <v>0</v>
      </c>
      <c r="QG9" s="60"/>
      <c r="QH9" s="49">
        <v>0</v>
      </c>
      <c r="QI9" s="60">
        <v>0</v>
      </c>
      <c r="QJ9" s="60"/>
      <c r="QK9" s="49">
        <v>0</v>
      </c>
      <c r="QL9" s="60">
        <v>0</v>
      </c>
      <c r="QM9" s="78"/>
      <c r="QN9" s="49">
        <v>0</v>
      </c>
      <c r="QO9" s="60">
        <v>5</v>
      </c>
      <c r="QP9" s="60"/>
      <c r="QQ9" s="49">
        <v>0</v>
      </c>
      <c r="QR9" s="60">
        <v>0</v>
      </c>
      <c r="QS9" s="60"/>
      <c r="QT9" s="49">
        <v>0</v>
      </c>
      <c r="QU9" s="60">
        <v>0</v>
      </c>
      <c r="QV9" s="60"/>
      <c r="QW9" s="49">
        <v>0</v>
      </c>
      <c r="QX9" s="60">
        <v>0</v>
      </c>
      <c r="QY9" s="60"/>
      <c r="QZ9" s="49">
        <v>0</v>
      </c>
      <c r="RA9" s="60">
        <v>2</v>
      </c>
      <c r="RB9" s="60"/>
      <c r="RC9" s="49">
        <v>0</v>
      </c>
      <c r="RD9" s="60">
        <v>0</v>
      </c>
      <c r="RE9" s="78"/>
      <c r="RF9" s="49">
        <v>0</v>
      </c>
      <c r="RG9" s="60">
        <v>0</v>
      </c>
      <c r="RH9" s="60"/>
      <c r="RI9" s="49">
        <v>0</v>
      </c>
      <c r="RJ9" s="60">
        <v>0</v>
      </c>
      <c r="RK9" s="60"/>
      <c r="RL9" s="49">
        <v>0</v>
      </c>
      <c r="RM9" s="60">
        <v>0</v>
      </c>
      <c r="RN9" s="78"/>
      <c r="RO9" s="78"/>
      <c r="RP9" s="78"/>
      <c r="RQ9" s="49">
        <v>0</v>
      </c>
      <c r="RR9" s="60">
        <v>0</v>
      </c>
      <c r="RS9" s="60"/>
      <c r="RT9" s="49">
        <v>0</v>
      </c>
      <c r="RU9" s="60">
        <v>0</v>
      </c>
      <c r="RV9" s="60"/>
      <c r="RW9" s="49">
        <v>0</v>
      </c>
      <c r="RX9" s="60">
        <v>0</v>
      </c>
      <c r="RY9" s="60"/>
      <c r="RZ9" s="49">
        <v>0</v>
      </c>
      <c r="SA9" s="60">
        <v>3</v>
      </c>
      <c r="SB9" s="60"/>
      <c r="SC9" s="49">
        <v>0</v>
      </c>
      <c r="SD9" s="60">
        <v>0</v>
      </c>
      <c r="SE9" s="60"/>
      <c r="SF9" s="49">
        <v>0</v>
      </c>
      <c r="SG9" s="60">
        <v>2</v>
      </c>
      <c r="SH9" s="60"/>
      <c r="SI9" s="49">
        <v>0</v>
      </c>
      <c r="SJ9" s="60">
        <v>3</v>
      </c>
      <c r="SK9" s="78"/>
      <c r="SL9" s="49">
        <v>0</v>
      </c>
      <c r="SM9" s="60">
        <v>4</v>
      </c>
      <c r="SN9" s="60"/>
      <c r="SO9" s="49">
        <v>0</v>
      </c>
      <c r="SP9" s="60">
        <v>0</v>
      </c>
      <c r="SQ9" s="60"/>
      <c r="SR9" s="49">
        <v>0</v>
      </c>
      <c r="SS9" s="60">
        <v>0</v>
      </c>
      <c r="ST9" s="60"/>
      <c r="SU9" s="49">
        <v>0</v>
      </c>
      <c r="SV9" s="60">
        <v>0</v>
      </c>
      <c r="SW9" s="60"/>
      <c r="SX9" s="49">
        <v>0</v>
      </c>
      <c r="SY9" s="60">
        <v>0</v>
      </c>
      <c r="SZ9" s="60"/>
      <c r="TA9" s="49">
        <v>0</v>
      </c>
      <c r="TB9" s="60">
        <v>0</v>
      </c>
      <c r="TC9" s="78"/>
      <c r="TD9" s="78"/>
      <c r="TE9" s="49">
        <v>0</v>
      </c>
      <c r="TF9" s="60">
        <v>0</v>
      </c>
      <c r="TG9" s="60"/>
      <c r="TH9" s="49">
        <v>0</v>
      </c>
      <c r="TI9" s="60">
        <v>0</v>
      </c>
      <c r="TJ9" s="60"/>
      <c r="TK9" s="49">
        <v>0</v>
      </c>
      <c r="TL9" s="60">
        <v>2</v>
      </c>
      <c r="TM9" s="60"/>
      <c r="TN9" s="49">
        <v>0</v>
      </c>
      <c r="TO9" s="60">
        <v>0</v>
      </c>
      <c r="TP9" s="60"/>
      <c r="TQ9" s="49">
        <v>0</v>
      </c>
      <c r="TR9" s="60">
        <v>0</v>
      </c>
      <c r="TS9" s="78"/>
      <c r="TT9" s="49">
        <v>0</v>
      </c>
      <c r="TU9" s="60">
        <v>0</v>
      </c>
      <c r="TV9" s="60"/>
      <c r="TW9" s="49">
        <v>0</v>
      </c>
      <c r="TX9" s="60">
        <v>0</v>
      </c>
      <c r="TY9" s="60"/>
      <c r="TZ9" s="49">
        <v>0</v>
      </c>
      <c r="UA9" s="60">
        <v>0</v>
      </c>
      <c r="UB9" s="60"/>
      <c r="UC9" s="49">
        <v>0</v>
      </c>
      <c r="UD9" s="60">
        <v>0</v>
      </c>
      <c r="UE9" s="60"/>
      <c r="UF9" s="49">
        <v>0</v>
      </c>
      <c r="UG9" s="60">
        <v>0</v>
      </c>
      <c r="UH9" s="60"/>
      <c r="UI9" s="49">
        <v>0</v>
      </c>
      <c r="UJ9" s="60">
        <v>0</v>
      </c>
      <c r="UK9" s="78"/>
      <c r="UL9" s="78"/>
      <c r="UM9" s="49">
        <v>0</v>
      </c>
      <c r="UN9" s="60">
        <v>0</v>
      </c>
      <c r="UO9" s="60"/>
      <c r="UP9" s="49">
        <v>0</v>
      </c>
      <c r="UQ9" s="60">
        <v>0</v>
      </c>
      <c r="UR9" s="60"/>
      <c r="US9" s="49">
        <v>0</v>
      </c>
      <c r="UT9" s="60">
        <v>0</v>
      </c>
      <c r="UU9" s="60"/>
      <c r="UV9" s="49">
        <v>0</v>
      </c>
      <c r="UW9" s="60">
        <v>0</v>
      </c>
      <c r="UX9" s="60"/>
      <c r="UY9" s="49">
        <v>0</v>
      </c>
      <c r="UZ9" s="60">
        <v>0</v>
      </c>
      <c r="VA9" s="78"/>
      <c r="VB9" s="49">
        <v>0</v>
      </c>
      <c r="VC9" s="60">
        <v>0</v>
      </c>
      <c r="VD9" s="60"/>
      <c r="VE9" s="49">
        <v>0</v>
      </c>
      <c r="VF9" s="60">
        <v>0</v>
      </c>
      <c r="VG9" s="60"/>
      <c r="VH9" s="49">
        <v>0</v>
      </c>
      <c r="VI9" s="60">
        <v>0</v>
      </c>
      <c r="VJ9" s="60"/>
      <c r="VK9" s="49">
        <v>0</v>
      </c>
      <c r="VL9" s="60">
        <v>0</v>
      </c>
      <c r="VM9" s="60"/>
      <c r="VN9" s="49">
        <v>0</v>
      </c>
      <c r="VO9" s="60">
        <v>0</v>
      </c>
      <c r="VP9" s="60"/>
      <c r="VQ9" s="49">
        <v>0</v>
      </c>
      <c r="VR9" s="60">
        <v>0</v>
      </c>
      <c r="VS9" s="78"/>
      <c r="VT9" s="49">
        <v>0</v>
      </c>
      <c r="VU9" s="60">
        <v>0</v>
      </c>
      <c r="VV9" s="60"/>
      <c r="VW9" s="49">
        <v>0</v>
      </c>
      <c r="VX9" s="60">
        <v>0</v>
      </c>
      <c r="VY9" s="60"/>
      <c r="VZ9" s="49">
        <v>0</v>
      </c>
      <c r="WA9" s="60">
        <v>0</v>
      </c>
      <c r="WB9" s="60"/>
      <c r="WC9" s="49">
        <v>0</v>
      </c>
      <c r="WD9" s="60">
        <v>0</v>
      </c>
      <c r="WE9" s="60"/>
      <c r="WF9" s="49">
        <v>0</v>
      </c>
      <c r="WG9" s="60">
        <v>0</v>
      </c>
      <c r="WH9" s="60"/>
      <c r="WI9" s="49">
        <v>0</v>
      </c>
      <c r="WJ9" s="60"/>
      <c r="WK9" s="78"/>
      <c r="WL9" s="49">
        <v>0</v>
      </c>
      <c r="WM9" s="60">
        <v>0</v>
      </c>
      <c r="WN9" s="60"/>
      <c r="WO9" s="49">
        <v>0</v>
      </c>
      <c r="WP9" s="60">
        <v>0</v>
      </c>
      <c r="WQ9" s="60"/>
      <c r="WR9" s="49">
        <v>0</v>
      </c>
      <c r="WS9" s="60">
        <v>0</v>
      </c>
      <c r="WT9" s="60"/>
      <c r="WU9" s="49">
        <v>0</v>
      </c>
      <c r="WV9" s="60">
        <v>0</v>
      </c>
      <c r="WW9" s="60"/>
      <c r="WX9" s="49">
        <v>0</v>
      </c>
      <c r="WY9" s="60">
        <v>0</v>
      </c>
      <c r="WZ9" s="60"/>
      <c r="XA9" s="49">
        <v>0</v>
      </c>
      <c r="XB9" s="60">
        <v>0</v>
      </c>
      <c r="XC9" s="60"/>
      <c r="XD9" s="49">
        <v>0</v>
      </c>
      <c r="XE9" s="60">
        <v>0</v>
      </c>
      <c r="XF9" s="78"/>
      <c r="XG9" s="49">
        <v>0</v>
      </c>
      <c r="XH9" s="60">
        <v>0</v>
      </c>
      <c r="XI9" s="60"/>
      <c r="XJ9" s="49">
        <v>0</v>
      </c>
      <c r="XK9" s="60">
        <v>2</v>
      </c>
      <c r="XL9" s="60"/>
      <c r="XM9" s="49">
        <v>0</v>
      </c>
      <c r="XN9" s="60">
        <v>0</v>
      </c>
      <c r="XO9" s="60"/>
      <c r="XP9" s="49">
        <v>0</v>
      </c>
      <c r="XQ9" s="60">
        <v>0</v>
      </c>
      <c r="XR9" s="60"/>
      <c r="XS9" s="49">
        <v>0</v>
      </c>
      <c r="XT9" s="60">
        <v>0</v>
      </c>
      <c r="XU9" s="60"/>
      <c r="XV9" s="49">
        <v>0</v>
      </c>
      <c r="XW9" s="60">
        <v>3</v>
      </c>
      <c r="XX9" s="78"/>
      <c r="XY9" s="49">
        <v>0</v>
      </c>
      <c r="XZ9" s="60">
        <v>0</v>
      </c>
      <c r="YA9" s="60"/>
      <c r="YB9" s="49">
        <v>0</v>
      </c>
      <c r="YC9" s="60">
        <v>0</v>
      </c>
      <c r="YD9" s="60"/>
      <c r="YE9" s="49">
        <v>0</v>
      </c>
      <c r="YF9" s="60">
        <v>0</v>
      </c>
      <c r="YG9" s="60"/>
      <c r="YH9" s="49">
        <v>0</v>
      </c>
      <c r="YI9" s="60">
        <v>0</v>
      </c>
      <c r="YJ9" s="60"/>
      <c r="YK9" s="49">
        <v>0</v>
      </c>
      <c r="YL9" s="60">
        <v>0</v>
      </c>
      <c r="YM9" s="60"/>
      <c r="YN9" s="49">
        <v>0</v>
      </c>
      <c r="YO9" s="60">
        <v>0</v>
      </c>
      <c r="YP9" s="60"/>
      <c r="YQ9" s="49">
        <v>0</v>
      </c>
      <c r="YR9" s="60">
        <v>0</v>
      </c>
      <c r="YS9" s="78"/>
      <c r="YT9" s="49">
        <v>0</v>
      </c>
      <c r="YU9" s="60">
        <v>0</v>
      </c>
      <c r="YV9" s="60"/>
      <c r="YW9" s="49">
        <v>0</v>
      </c>
      <c r="YX9" s="60">
        <v>5</v>
      </c>
      <c r="YY9" s="60"/>
      <c r="YZ9" s="49">
        <v>0</v>
      </c>
      <c r="ZA9" s="60">
        <v>0</v>
      </c>
      <c r="ZB9" s="60"/>
      <c r="ZC9" s="49">
        <v>0</v>
      </c>
      <c r="ZD9" s="60">
        <v>0</v>
      </c>
      <c r="ZE9" s="60"/>
      <c r="ZF9" s="49">
        <v>0</v>
      </c>
      <c r="ZG9" s="60">
        <v>0</v>
      </c>
      <c r="ZH9" s="60"/>
      <c r="ZI9" s="49">
        <v>0</v>
      </c>
      <c r="ZJ9" s="60">
        <v>0</v>
      </c>
      <c r="ZK9" s="78"/>
      <c r="ZL9" s="49">
        <v>0</v>
      </c>
      <c r="ZM9" s="60">
        <v>0</v>
      </c>
      <c r="ZN9" s="60"/>
      <c r="ZO9" s="49">
        <v>0</v>
      </c>
      <c r="ZP9" s="60">
        <v>4</v>
      </c>
      <c r="ZQ9" s="60"/>
      <c r="ZR9" s="49">
        <v>0</v>
      </c>
      <c r="ZS9" s="60">
        <v>8</v>
      </c>
      <c r="ZT9" s="60"/>
      <c r="ZU9" s="49">
        <v>0</v>
      </c>
      <c r="ZV9" s="60">
        <v>0</v>
      </c>
      <c r="ZW9" s="60"/>
      <c r="ZX9" s="49">
        <v>0</v>
      </c>
      <c r="ZY9" s="60">
        <v>5</v>
      </c>
      <c r="ZZ9" s="60"/>
      <c r="AAA9" s="49">
        <v>0</v>
      </c>
      <c r="AAB9" s="60">
        <v>0</v>
      </c>
      <c r="AAC9" s="78"/>
      <c r="AAD9" s="49">
        <v>0</v>
      </c>
      <c r="AAE9" s="60">
        <v>2</v>
      </c>
      <c r="AAF9" s="60"/>
      <c r="AAG9" s="49">
        <v>0</v>
      </c>
      <c r="AAH9" s="60">
        <v>5</v>
      </c>
      <c r="AAI9" s="60"/>
      <c r="AAJ9" s="49">
        <v>0</v>
      </c>
      <c r="AAK9" s="60">
        <v>4</v>
      </c>
      <c r="AAL9" s="60"/>
      <c r="AAM9" s="49">
        <v>0</v>
      </c>
      <c r="AAN9" s="60">
        <v>1</v>
      </c>
      <c r="AAO9" s="60"/>
      <c r="AAP9" s="49">
        <v>0</v>
      </c>
      <c r="AAQ9" s="60">
        <v>0</v>
      </c>
      <c r="AAR9" s="60"/>
      <c r="AAS9" s="49">
        <v>0</v>
      </c>
      <c r="AAT9" s="60">
        <v>0</v>
      </c>
      <c r="AAU9" s="78"/>
      <c r="AAV9" s="49">
        <v>0</v>
      </c>
      <c r="AAW9" s="60">
        <v>0</v>
      </c>
      <c r="AAX9" s="60"/>
      <c r="AAY9" s="49">
        <v>0</v>
      </c>
      <c r="AAZ9" s="60">
        <v>2</v>
      </c>
      <c r="ABA9" s="60"/>
      <c r="ABB9" s="49">
        <v>0</v>
      </c>
      <c r="ABC9" s="60">
        <v>0</v>
      </c>
      <c r="ABD9" s="60"/>
      <c r="ABE9" s="49">
        <v>0</v>
      </c>
      <c r="ABF9" s="60">
        <v>0</v>
      </c>
      <c r="ABG9" s="60"/>
      <c r="ABH9" s="49">
        <v>0</v>
      </c>
      <c r="ABI9" s="60">
        <v>1</v>
      </c>
      <c r="ABJ9" s="60"/>
      <c r="ABK9" s="49">
        <v>0</v>
      </c>
      <c r="ABL9" s="60">
        <v>0</v>
      </c>
      <c r="ABM9" s="78"/>
      <c r="ABN9" s="49">
        <v>0</v>
      </c>
      <c r="ABO9" s="60">
        <v>0</v>
      </c>
      <c r="ABP9" s="60"/>
      <c r="ABQ9" s="49">
        <v>0</v>
      </c>
      <c r="ABR9" s="60">
        <v>1</v>
      </c>
      <c r="ABS9" s="60"/>
      <c r="ABT9" s="49">
        <v>0</v>
      </c>
      <c r="ABU9" s="60">
        <v>0</v>
      </c>
      <c r="ABV9" s="78"/>
      <c r="ABW9" s="78"/>
      <c r="ABX9" s="78"/>
      <c r="ABY9" s="78"/>
      <c r="ABZ9" s="78"/>
      <c r="ACA9" s="49">
        <v>0</v>
      </c>
      <c r="ACB9" s="60">
        <v>0</v>
      </c>
      <c r="ACC9" s="60"/>
      <c r="ACD9" s="49">
        <v>0</v>
      </c>
      <c r="ACE9" s="60">
        <v>2</v>
      </c>
      <c r="ACF9" s="60"/>
      <c r="ACG9" s="49">
        <v>0</v>
      </c>
      <c r="ACH9" s="60">
        <v>1</v>
      </c>
      <c r="ACI9" s="60"/>
      <c r="ACJ9" s="49">
        <v>0</v>
      </c>
      <c r="ACK9" s="60">
        <v>0</v>
      </c>
      <c r="ACL9" s="60"/>
      <c r="ACM9" s="49">
        <v>0</v>
      </c>
      <c r="ACN9" s="60">
        <v>0</v>
      </c>
      <c r="ACO9" s="78"/>
      <c r="ACP9" s="49">
        <v>0</v>
      </c>
      <c r="ACQ9" s="60">
        <v>0</v>
      </c>
      <c r="ACR9" s="60"/>
      <c r="ACS9" s="49">
        <v>0</v>
      </c>
      <c r="ACT9" s="60">
        <v>0</v>
      </c>
      <c r="ACU9" s="60"/>
      <c r="ACV9" s="49">
        <v>0</v>
      </c>
      <c r="ACW9" s="60">
        <v>0</v>
      </c>
      <c r="ACX9" s="60"/>
      <c r="ACY9" s="49">
        <v>0</v>
      </c>
      <c r="ACZ9" s="60">
        <v>0</v>
      </c>
      <c r="ADA9" s="60"/>
      <c r="ADB9" s="49">
        <v>0</v>
      </c>
      <c r="ADC9" s="60">
        <v>0</v>
      </c>
      <c r="ADD9" s="60"/>
      <c r="ADE9" s="49">
        <v>0</v>
      </c>
      <c r="ADF9" s="60">
        <v>0</v>
      </c>
      <c r="ADG9" s="78"/>
      <c r="ADH9" s="49">
        <v>0</v>
      </c>
      <c r="ADI9" s="60">
        <v>0</v>
      </c>
      <c r="ADJ9" s="60"/>
      <c r="ADK9" s="49">
        <v>0</v>
      </c>
      <c r="ADL9" s="60">
        <v>0</v>
      </c>
      <c r="ADM9" s="60"/>
      <c r="ADN9" s="49">
        <v>0</v>
      </c>
      <c r="ADO9" s="60">
        <v>0</v>
      </c>
      <c r="ADP9" s="60"/>
      <c r="ADQ9" s="49">
        <v>0</v>
      </c>
      <c r="ADR9" s="60">
        <v>5</v>
      </c>
      <c r="ADS9" s="60"/>
      <c r="ADT9" s="49">
        <v>0</v>
      </c>
      <c r="ADU9" s="60">
        <v>0</v>
      </c>
      <c r="ADV9" s="60"/>
      <c r="ADW9" s="49">
        <v>0</v>
      </c>
      <c r="ADX9" s="60">
        <v>0</v>
      </c>
      <c r="ADY9" s="78"/>
      <c r="ADZ9" s="49">
        <v>0</v>
      </c>
      <c r="AEA9" s="60">
        <v>0</v>
      </c>
      <c r="AEB9" s="60"/>
      <c r="AEC9" s="49">
        <v>0</v>
      </c>
      <c r="AED9" s="60">
        <v>1</v>
      </c>
      <c r="AEE9" s="60"/>
      <c r="AEF9" s="49">
        <v>0</v>
      </c>
      <c r="AEG9" s="60">
        <v>5</v>
      </c>
      <c r="AEH9" s="60"/>
      <c r="AEI9" s="49">
        <v>0</v>
      </c>
      <c r="AEJ9" s="60">
        <v>0</v>
      </c>
      <c r="AEK9" s="60"/>
      <c r="AEL9" s="49">
        <v>0</v>
      </c>
      <c r="AEM9" s="60">
        <v>0</v>
      </c>
      <c r="AEN9" s="60"/>
      <c r="AEO9" s="49">
        <v>0</v>
      </c>
      <c r="AEP9" s="60">
        <v>0</v>
      </c>
      <c r="AEQ9" s="78"/>
      <c r="AER9" s="49">
        <v>0</v>
      </c>
      <c r="AES9" s="60">
        <v>0</v>
      </c>
      <c r="AET9" s="60"/>
      <c r="AEU9" s="49">
        <v>0</v>
      </c>
      <c r="AEV9" s="60">
        <v>0</v>
      </c>
      <c r="AEW9" s="60"/>
      <c r="AEX9" s="49">
        <v>0</v>
      </c>
      <c r="AEY9" s="60">
        <v>0</v>
      </c>
      <c r="AEZ9" s="60"/>
      <c r="AFA9" s="49">
        <v>0</v>
      </c>
      <c r="AFB9" s="60">
        <v>0</v>
      </c>
      <c r="AFC9" s="60"/>
      <c r="AFD9" s="49">
        <v>0</v>
      </c>
      <c r="AFE9" s="60">
        <v>5</v>
      </c>
      <c r="AFF9" s="60"/>
      <c r="AFG9" s="49">
        <v>0</v>
      </c>
      <c r="AFH9" s="60">
        <v>0</v>
      </c>
      <c r="AFI9" s="78"/>
      <c r="AFJ9" s="49">
        <v>0</v>
      </c>
      <c r="AFK9" s="60">
        <v>0</v>
      </c>
      <c r="AFL9" s="60"/>
      <c r="AFM9" s="49">
        <v>0</v>
      </c>
      <c r="AFN9" s="60">
        <v>15</v>
      </c>
      <c r="AFO9" s="60"/>
      <c r="AFP9" s="49">
        <v>0</v>
      </c>
      <c r="AFQ9" s="60">
        <v>2</v>
      </c>
      <c r="AFR9" s="60"/>
      <c r="AFS9" s="49">
        <v>0</v>
      </c>
      <c r="AFT9" s="60">
        <v>0</v>
      </c>
      <c r="AFU9" s="60"/>
      <c r="AFV9" s="49">
        <v>0</v>
      </c>
      <c r="AFW9" s="60">
        <v>0</v>
      </c>
      <c r="AFX9" s="78"/>
      <c r="AFY9" s="78"/>
      <c r="AFZ9" s="49">
        <v>0</v>
      </c>
      <c r="AGA9" s="60">
        <v>0</v>
      </c>
      <c r="AGB9" s="60"/>
      <c r="AGC9" s="49">
        <v>0</v>
      </c>
      <c r="AGD9" s="60">
        <v>0</v>
      </c>
      <c r="AGE9" s="60"/>
      <c r="AGF9" s="49">
        <v>0</v>
      </c>
      <c r="AGG9" s="60">
        <v>0</v>
      </c>
      <c r="AGH9" s="60"/>
      <c r="AGI9" s="49">
        <v>0</v>
      </c>
      <c r="AGJ9" s="60">
        <v>5</v>
      </c>
      <c r="AGK9" s="78"/>
      <c r="AGL9" s="49">
        <v>0</v>
      </c>
      <c r="AGM9" s="60"/>
      <c r="AGN9" s="78"/>
      <c r="AGO9" s="49">
        <v>0</v>
      </c>
      <c r="AGP9" s="60">
        <v>0</v>
      </c>
      <c r="AGQ9" s="60"/>
      <c r="AGR9" s="49">
        <v>0</v>
      </c>
      <c r="AGS9" s="60">
        <v>0</v>
      </c>
      <c r="AGT9" s="60"/>
      <c r="AGU9" s="49">
        <v>0</v>
      </c>
      <c r="AGV9" s="60">
        <v>1</v>
      </c>
      <c r="AGW9" s="60"/>
      <c r="AGX9" s="49">
        <v>0</v>
      </c>
      <c r="AGY9" s="60">
        <v>5</v>
      </c>
      <c r="AGZ9" s="60"/>
      <c r="AHA9" s="49">
        <v>0</v>
      </c>
      <c r="AHB9" s="60">
        <v>5</v>
      </c>
      <c r="AHC9" s="60"/>
      <c r="AHD9" s="49">
        <v>0</v>
      </c>
      <c r="AHE9" s="60">
        <v>6</v>
      </c>
      <c r="AHF9" s="60"/>
      <c r="AHG9" s="49">
        <v>0</v>
      </c>
      <c r="AHH9" s="60">
        <v>5</v>
      </c>
      <c r="AHI9" s="78"/>
      <c r="AHJ9" s="49">
        <v>0</v>
      </c>
      <c r="AHK9" s="60">
        <v>0</v>
      </c>
      <c r="AHL9" s="60"/>
      <c r="AHM9" s="49">
        <v>0</v>
      </c>
      <c r="AHN9" s="60">
        <v>0</v>
      </c>
      <c r="AHO9" s="60"/>
      <c r="AHP9" s="49">
        <v>0</v>
      </c>
      <c r="AHQ9" s="60">
        <v>0</v>
      </c>
      <c r="AHR9" s="60"/>
      <c r="AHS9" s="49">
        <v>0</v>
      </c>
      <c r="AHT9" s="60">
        <v>0</v>
      </c>
      <c r="AHU9" s="60"/>
      <c r="AHV9" s="49">
        <v>0</v>
      </c>
      <c r="AHW9" s="60">
        <v>0</v>
      </c>
      <c r="AHX9" s="60"/>
      <c r="AHY9" s="49">
        <v>0</v>
      </c>
      <c r="AHZ9" s="60">
        <v>0</v>
      </c>
      <c r="AIA9" s="78"/>
      <c r="AIB9" s="49">
        <v>0</v>
      </c>
      <c r="AIC9" s="60">
        <v>0</v>
      </c>
      <c r="AID9" s="60"/>
      <c r="AIE9" s="49">
        <v>0</v>
      </c>
      <c r="AIF9" s="60">
        <v>5</v>
      </c>
      <c r="AIG9" s="60"/>
      <c r="AIH9" s="49">
        <v>0</v>
      </c>
      <c r="AII9" s="60">
        <v>5</v>
      </c>
      <c r="AIJ9" s="60"/>
      <c r="AIK9" s="49">
        <v>0</v>
      </c>
      <c r="AIL9" s="60">
        <v>5</v>
      </c>
      <c r="AIM9" s="60"/>
      <c r="AIN9" s="49">
        <v>0</v>
      </c>
      <c r="AIO9" s="60">
        <v>0</v>
      </c>
      <c r="AIP9" s="60"/>
      <c r="AIQ9" s="49">
        <v>0</v>
      </c>
      <c r="AIR9" s="60">
        <v>0</v>
      </c>
      <c r="AIS9" s="78"/>
      <c r="AIT9" s="49">
        <v>0</v>
      </c>
      <c r="AIU9" s="60">
        <v>0</v>
      </c>
      <c r="AIV9" s="60"/>
      <c r="AIW9" s="49">
        <v>0</v>
      </c>
      <c r="AIX9" s="60">
        <v>5</v>
      </c>
      <c r="AIY9" s="60"/>
      <c r="AIZ9" s="49">
        <v>0</v>
      </c>
      <c r="AJA9" s="60">
        <v>0</v>
      </c>
      <c r="AJB9" s="60"/>
      <c r="AJC9" s="49">
        <v>0</v>
      </c>
      <c r="AJD9" s="60">
        <v>0</v>
      </c>
      <c r="AJE9" s="60"/>
      <c r="AJF9" s="49">
        <v>0</v>
      </c>
      <c r="AJG9" s="60">
        <v>0</v>
      </c>
      <c r="AJH9" s="60"/>
      <c r="AJI9" s="49">
        <v>0</v>
      </c>
      <c r="AJJ9" s="60">
        <v>0</v>
      </c>
      <c r="AJK9" s="78"/>
      <c r="AJL9" s="49">
        <v>0</v>
      </c>
      <c r="AJM9" s="60">
        <v>0</v>
      </c>
      <c r="AJN9" s="60"/>
      <c r="AJO9" s="49">
        <v>0</v>
      </c>
      <c r="AJP9" s="60">
        <v>0</v>
      </c>
      <c r="AJQ9" s="78"/>
      <c r="AJR9" s="49">
        <v>0</v>
      </c>
      <c r="AJS9" s="60">
        <v>0</v>
      </c>
      <c r="AJT9" s="60"/>
      <c r="AJU9" s="49">
        <v>0</v>
      </c>
      <c r="AJV9" s="60">
        <v>0</v>
      </c>
      <c r="AJW9" s="60"/>
      <c r="AJX9" s="49">
        <v>0</v>
      </c>
      <c r="AJY9" s="60">
        <v>0</v>
      </c>
      <c r="AJZ9" s="78"/>
      <c r="AKA9" s="49">
        <v>0</v>
      </c>
      <c r="AKB9" s="60">
        <v>0</v>
      </c>
      <c r="AKC9" s="60"/>
      <c r="AKD9" s="49">
        <v>0</v>
      </c>
      <c r="AKE9" s="60">
        <v>0</v>
      </c>
      <c r="AKF9" s="60"/>
      <c r="AKG9" s="49">
        <v>0</v>
      </c>
      <c r="AKH9" s="60">
        <v>0</v>
      </c>
      <c r="AKI9" s="60"/>
      <c r="AKJ9" s="49">
        <v>0</v>
      </c>
      <c r="AKK9" s="60">
        <v>0</v>
      </c>
      <c r="AKL9" s="60"/>
      <c r="AKM9" s="49">
        <v>0</v>
      </c>
      <c r="AKN9" s="60">
        <v>0</v>
      </c>
      <c r="AKO9" s="60"/>
      <c r="AKP9" s="49">
        <v>0</v>
      </c>
      <c r="AKQ9" s="60">
        <v>0</v>
      </c>
      <c r="AKR9" s="78"/>
      <c r="AKS9" s="49">
        <v>0</v>
      </c>
      <c r="AKT9" s="60">
        <v>0</v>
      </c>
      <c r="AKU9" s="60"/>
      <c r="AKV9" s="49">
        <v>0</v>
      </c>
      <c r="AKW9" s="60">
        <v>0</v>
      </c>
      <c r="AKX9" s="60"/>
      <c r="AKY9" s="49">
        <v>0</v>
      </c>
      <c r="AKZ9" s="60">
        <v>0</v>
      </c>
      <c r="ALA9" s="78"/>
      <c r="ALB9" s="49">
        <v>0</v>
      </c>
      <c r="ALC9" s="60">
        <v>0</v>
      </c>
      <c r="ALD9" s="60"/>
      <c r="ALE9" s="49">
        <v>0</v>
      </c>
      <c r="ALF9" s="60">
        <v>0</v>
      </c>
      <c r="ALG9" s="78"/>
      <c r="ALH9" s="49">
        <v>0</v>
      </c>
      <c r="ALI9" s="60">
        <v>0</v>
      </c>
      <c r="ALJ9" s="60"/>
      <c r="ALK9" s="49">
        <v>0</v>
      </c>
      <c r="ALL9" s="60">
        <v>0</v>
      </c>
      <c r="ALM9" s="60"/>
      <c r="ALN9" s="49">
        <v>0</v>
      </c>
      <c r="ALO9" s="60">
        <v>0</v>
      </c>
      <c r="ALP9" s="60"/>
      <c r="ALQ9" s="49">
        <v>0</v>
      </c>
      <c r="ALR9" s="60">
        <v>0</v>
      </c>
      <c r="ALS9" s="60"/>
      <c r="ALT9" s="49">
        <v>0</v>
      </c>
      <c r="ALU9" s="60">
        <v>0</v>
      </c>
      <c r="ALV9" s="60"/>
      <c r="ALW9" s="49">
        <v>0</v>
      </c>
      <c r="ALX9" s="60">
        <v>0</v>
      </c>
      <c r="ALY9" s="60"/>
      <c r="ALZ9" s="49">
        <v>0</v>
      </c>
      <c r="AMA9" s="60">
        <v>0</v>
      </c>
      <c r="AMB9" s="78"/>
      <c r="AMC9" s="49">
        <v>0</v>
      </c>
      <c r="AMD9" s="60">
        <v>0</v>
      </c>
      <c r="AME9" s="60"/>
      <c r="AMF9" s="49">
        <v>0</v>
      </c>
      <c r="AMG9" s="60">
        <v>0</v>
      </c>
      <c r="AMH9" s="60"/>
      <c r="AMI9" s="49">
        <v>0</v>
      </c>
      <c r="AMJ9" s="60">
        <v>0</v>
      </c>
      <c r="AMK9" s="60"/>
      <c r="AML9" s="49">
        <v>0</v>
      </c>
      <c r="AMM9" s="60">
        <v>0</v>
      </c>
      <c r="AMN9" s="60"/>
      <c r="AMO9" s="49">
        <v>0</v>
      </c>
      <c r="AMP9" s="60">
        <v>0</v>
      </c>
      <c r="AMQ9" s="60"/>
      <c r="AMR9" s="49">
        <v>0</v>
      </c>
      <c r="AMS9" s="60"/>
      <c r="AMT9" s="60"/>
      <c r="AMU9" s="49">
        <v>0</v>
      </c>
      <c r="AMV9" s="60">
        <v>0</v>
      </c>
      <c r="AMW9" s="78"/>
      <c r="AMX9" s="78"/>
      <c r="AMY9" s="78"/>
      <c r="AMZ9" s="78"/>
      <c r="ANA9" s="49">
        <v>0</v>
      </c>
      <c r="ANB9" s="60">
        <v>0</v>
      </c>
      <c r="ANC9" s="60"/>
      <c r="AND9" s="49">
        <v>0</v>
      </c>
      <c r="ANE9" s="60">
        <v>0</v>
      </c>
      <c r="ANF9" s="78"/>
      <c r="ANG9" s="49">
        <v>0</v>
      </c>
      <c r="ANH9" s="60">
        <v>4</v>
      </c>
      <c r="ANI9" s="60"/>
      <c r="ANJ9" s="49">
        <v>0</v>
      </c>
      <c r="ANK9" s="60">
        <v>0</v>
      </c>
      <c r="ANL9" s="60"/>
      <c r="ANM9" s="49">
        <v>0</v>
      </c>
      <c r="ANN9" s="60">
        <v>0</v>
      </c>
      <c r="ANO9" s="60"/>
      <c r="ANP9" s="49">
        <v>0</v>
      </c>
      <c r="ANQ9" s="60">
        <v>0</v>
      </c>
      <c r="ANR9" s="60"/>
      <c r="ANS9" s="49">
        <v>0</v>
      </c>
      <c r="ANT9" s="60">
        <v>0</v>
      </c>
      <c r="ANU9" s="60"/>
      <c r="ANV9" s="49">
        <v>0</v>
      </c>
      <c r="ANW9" s="60">
        <v>2</v>
      </c>
      <c r="ANX9" s="78"/>
      <c r="ANY9" s="49">
        <v>0</v>
      </c>
      <c r="ANZ9" s="60">
        <v>0</v>
      </c>
      <c r="AOA9" s="60"/>
      <c r="AOB9" s="49">
        <v>0</v>
      </c>
      <c r="AOC9" s="60">
        <v>0</v>
      </c>
      <c r="AOD9" s="60"/>
      <c r="AOE9" s="49">
        <v>0</v>
      </c>
      <c r="AOF9" s="60">
        <v>5</v>
      </c>
      <c r="AOG9" s="60"/>
      <c r="AOH9" s="49">
        <v>0</v>
      </c>
      <c r="AOI9" s="60">
        <v>0</v>
      </c>
      <c r="AOJ9" s="60"/>
      <c r="AOK9" s="49">
        <v>0</v>
      </c>
      <c r="AOL9" s="60">
        <v>0</v>
      </c>
      <c r="AOM9" s="60"/>
      <c r="AON9" s="49">
        <v>0</v>
      </c>
      <c r="AOO9" s="60">
        <v>0</v>
      </c>
      <c r="AOP9" s="78"/>
      <c r="AOQ9" s="49">
        <v>0</v>
      </c>
      <c r="AOR9" s="60">
        <v>0</v>
      </c>
      <c r="AOS9" s="60"/>
      <c r="AOT9" s="49">
        <v>0</v>
      </c>
      <c r="AOU9" s="60">
        <v>0</v>
      </c>
      <c r="AOV9" s="60"/>
      <c r="AOW9" s="49">
        <v>0</v>
      </c>
      <c r="AOX9" s="60">
        <v>3</v>
      </c>
      <c r="AOY9" s="60"/>
      <c r="AOZ9" s="49">
        <v>0</v>
      </c>
      <c r="APA9" s="60">
        <v>0</v>
      </c>
      <c r="APB9" s="60"/>
      <c r="APC9" s="49">
        <v>0</v>
      </c>
      <c r="APD9" s="60">
        <v>0</v>
      </c>
      <c r="APE9" s="60"/>
      <c r="APF9" s="49">
        <v>0</v>
      </c>
      <c r="APG9" s="60">
        <v>5</v>
      </c>
      <c r="APH9" s="78"/>
      <c r="API9" s="49">
        <v>0</v>
      </c>
      <c r="APJ9" s="60">
        <v>0</v>
      </c>
      <c r="APK9" s="60"/>
      <c r="APL9" s="49">
        <v>0</v>
      </c>
      <c r="APM9" s="60">
        <v>0</v>
      </c>
      <c r="APN9" s="60"/>
      <c r="APO9" s="49">
        <v>0</v>
      </c>
      <c r="APP9" s="60">
        <v>0</v>
      </c>
      <c r="APQ9" s="60"/>
      <c r="APR9" s="49">
        <v>0</v>
      </c>
      <c r="APS9" s="60">
        <v>2</v>
      </c>
      <c r="APT9" s="60"/>
      <c r="APU9" s="49">
        <v>0</v>
      </c>
      <c r="APV9" s="60">
        <v>0</v>
      </c>
      <c r="APW9" s="60"/>
      <c r="APX9" s="49">
        <v>0</v>
      </c>
      <c r="APY9" s="60">
        <v>0</v>
      </c>
      <c r="APZ9" s="78"/>
      <c r="AQA9" s="49">
        <v>0</v>
      </c>
      <c r="AQB9" s="60">
        <v>0</v>
      </c>
      <c r="AQC9" s="60"/>
      <c r="AQD9" s="49">
        <v>0</v>
      </c>
      <c r="AQE9" s="60">
        <v>0</v>
      </c>
      <c r="AQF9" s="60"/>
      <c r="AQG9" s="49">
        <v>0</v>
      </c>
      <c r="AQH9" s="60">
        <v>0</v>
      </c>
      <c r="AQI9" s="60"/>
      <c r="AQJ9" s="49">
        <v>0</v>
      </c>
      <c r="AQK9" s="60">
        <v>0</v>
      </c>
      <c r="AQL9" s="60"/>
      <c r="AQM9" s="49">
        <v>0</v>
      </c>
      <c r="AQN9" s="60">
        <v>0</v>
      </c>
      <c r="AQO9" s="60"/>
      <c r="AQP9" s="49">
        <v>0</v>
      </c>
      <c r="AQQ9" s="60">
        <v>0</v>
      </c>
      <c r="AQR9" s="78"/>
      <c r="AQS9" s="49">
        <v>0</v>
      </c>
      <c r="AQT9" s="60">
        <v>0</v>
      </c>
      <c r="AQU9" s="60"/>
      <c r="AQV9" s="49">
        <v>0</v>
      </c>
      <c r="AQW9" s="60">
        <v>0</v>
      </c>
      <c r="AQX9" s="60"/>
      <c r="AQY9" s="49">
        <v>0</v>
      </c>
      <c r="AQZ9" s="60">
        <v>0</v>
      </c>
      <c r="ARA9" s="60"/>
      <c r="ARB9" s="49">
        <v>0</v>
      </c>
      <c r="ARC9" s="60">
        <v>0</v>
      </c>
      <c r="ARD9" s="60"/>
      <c r="ARE9" s="49">
        <v>0</v>
      </c>
      <c r="ARF9" s="60">
        <v>0</v>
      </c>
      <c r="ARG9" s="60"/>
      <c r="ARH9" s="49">
        <v>0</v>
      </c>
      <c r="ARI9" s="60">
        <v>0</v>
      </c>
      <c r="ARJ9" s="78"/>
      <c r="ARK9" s="49">
        <v>0</v>
      </c>
      <c r="ARL9" s="60">
        <v>0</v>
      </c>
      <c r="ARM9" s="60"/>
      <c r="ARN9" s="49">
        <v>0</v>
      </c>
      <c r="ARO9" s="60">
        <v>0</v>
      </c>
      <c r="ARP9" s="60"/>
      <c r="ARQ9" s="49">
        <v>0</v>
      </c>
      <c r="ARR9" s="60">
        <v>5</v>
      </c>
      <c r="ARS9" s="60"/>
      <c r="ART9" s="49">
        <v>0</v>
      </c>
      <c r="ARU9" s="60">
        <v>0</v>
      </c>
      <c r="ARV9" s="60"/>
      <c r="ARW9" s="49">
        <v>0</v>
      </c>
      <c r="ARX9" s="60">
        <v>0</v>
      </c>
      <c r="ARY9" s="60"/>
      <c r="ARZ9" s="49">
        <v>0</v>
      </c>
      <c r="ASA9" s="60">
        <v>0</v>
      </c>
      <c r="ASB9" s="78"/>
      <c r="ASC9" s="49">
        <v>0</v>
      </c>
      <c r="ASD9" s="60">
        <v>0</v>
      </c>
      <c r="ASE9" s="60"/>
      <c r="ASF9" s="49">
        <v>0</v>
      </c>
      <c r="ASG9" s="60">
        <v>0</v>
      </c>
      <c r="ASH9" s="60"/>
      <c r="ASI9" s="49">
        <v>0</v>
      </c>
      <c r="ASJ9" s="60">
        <v>0</v>
      </c>
      <c r="ASK9" s="60"/>
      <c r="ASL9" s="49">
        <v>0</v>
      </c>
      <c r="ASM9" s="60">
        <v>0</v>
      </c>
      <c r="ASN9" s="60"/>
      <c r="ASO9" s="49">
        <v>0</v>
      </c>
      <c r="ASP9" s="60">
        <v>0</v>
      </c>
      <c r="ASQ9" s="60"/>
      <c r="ASR9" s="49">
        <v>0</v>
      </c>
      <c r="ASS9" s="60">
        <v>0</v>
      </c>
      <c r="AST9" s="78"/>
      <c r="ASU9" s="49">
        <v>0</v>
      </c>
      <c r="ASV9" s="60">
        <v>0</v>
      </c>
      <c r="ASW9" s="60"/>
      <c r="ASX9" s="49">
        <v>0</v>
      </c>
      <c r="ASY9" s="60">
        <v>0</v>
      </c>
      <c r="ASZ9" s="60"/>
      <c r="ATA9" s="49">
        <v>0</v>
      </c>
      <c r="ATB9" s="60">
        <v>0</v>
      </c>
      <c r="ATC9" s="60"/>
      <c r="ATD9" s="49">
        <v>0</v>
      </c>
      <c r="ATE9" s="60">
        <v>0</v>
      </c>
      <c r="ATF9" s="60"/>
      <c r="ATG9" s="60"/>
      <c r="ATH9" s="78"/>
      <c r="ATI9" s="60"/>
      <c r="ATJ9" s="60"/>
      <c r="ATK9" s="60"/>
      <c r="ATL9" s="60"/>
      <c r="ATM9" s="60"/>
      <c r="ATN9" s="60"/>
      <c r="ATO9" s="78"/>
      <c r="ATP9" s="60"/>
      <c r="ATQ9" s="60"/>
      <c r="ATR9" s="60"/>
      <c r="ATS9" s="60"/>
      <c r="ATT9" s="60"/>
      <c r="ATU9" s="60"/>
      <c r="ATV9" s="78"/>
      <c r="ATW9" s="60"/>
      <c r="ATX9" s="60"/>
      <c r="ATY9" s="60"/>
      <c r="ATZ9" s="60"/>
      <c r="AUA9" s="60"/>
      <c r="AUB9" s="60"/>
      <c r="AUC9" s="78"/>
      <c r="AUD9" s="60"/>
      <c r="AUE9" s="60"/>
      <c r="AUF9" s="60"/>
      <c r="AUG9" s="60"/>
      <c r="AUH9" s="60"/>
      <c r="AUI9" s="60"/>
      <c r="AUJ9" s="78"/>
      <c r="AUK9" s="60"/>
      <c r="AUL9" s="60"/>
      <c r="AUM9" s="60"/>
      <c r="AUN9" s="60"/>
      <c r="AUO9" s="60"/>
      <c r="AUP9" s="60"/>
      <c r="AUQ9" s="78"/>
      <c r="AUR9" s="60"/>
      <c r="AUS9" s="60"/>
      <c r="AUT9" s="60"/>
      <c r="AUU9" s="60"/>
      <c r="AUV9" s="60"/>
      <c r="AUW9" s="60"/>
      <c r="AUX9" s="78"/>
      <c r="AUY9" s="60"/>
      <c r="AUZ9" s="60"/>
      <c r="AVA9" s="60"/>
      <c r="AVB9" s="60"/>
      <c r="AVC9" s="60"/>
      <c r="AVD9" s="60"/>
      <c r="AVE9" s="78"/>
      <c r="AVF9" s="60"/>
      <c r="AVG9" s="60"/>
      <c r="AVH9" s="60"/>
      <c r="AVI9" s="60"/>
      <c r="AVJ9" s="60"/>
      <c r="AVK9" s="60"/>
      <c r="AVL9" s="78"/>
      <c r="AVM9" s="60"/>
      <c r="AVN9" s="60"/>
      <c r="AVO9" s="60"/>
      <c r="AVP9" s="60"/>
      <c r="AVQ9" s="60"/>
      <c r="AVR9" s="60"/>
      <c r="AVS9" s="78"/>
      <c r="AVT9" s="60"/>
      <c r="AVU9" s="60"/>
      <c r="AVV9" s="60"/>
      <c r="AVW9" s="60"/>
      <c r="AVX9" s="60"/>
      <c r="AVY9" s="60"/>
      <c r="AVZ9" s="78"/>
      <c r="AWA9" s="60"/>
      <c r="AWB9" s="60"/>
      <c r="AWC9" s="60"/>
      <c r="AWD9" s="60"/>
      <c r="AWE9" s="60"/>
      <c r="AWF9" s="60"/>
      <c r="AWG9" s="78"/>
      <c r="AWH9" s="60"/>
      <c r="AWI9" s="60"/>
      <c r="AWJ9" s="60"/>
      <c r="AWK9" s="60"/>
      <c r="AWL9" s="60"/>
      <c r="AWM9" s="60"/>
      <c r="AWN9" s="78"/>
      <c r="AWO9" s="60"/>
      <c r="AWP9" s="60"/>
      <c r="AWQ9" s="60"/>
      <c r="AWR9" s="60"/>
      <c r="AWS9" s="60"/>
      <c r="AWT9" s="60"/>
      <c r="AWU9" s="78"/>
      <c r="AWV9" s="60"/>
      <c r="AWW9" s="60"/>
      <c r="AWX9" s="60"/>
      <c r="AWY9" s="60"/>
      <c r="AWZ9" s="60"/>
      <c r="AXA9" s="60"/>
      <c r="AXB9" s="78"/>
    </row>
    <row r="10" spans="1:1302" s="57" customFormat="1" ht="20.25" customHeight="1">
      <c r="A10" t="s">
        <v>911</v>
      </c>
      <c r="B10" t="s">
        <v>913</v>
      </c>
      <c r="C10" s="57" t="s">
        <v>919</v>
      </c>
      <c r="D10" s="76" t="s">
        <v>14</v>
      </c>
      <c r="E10" s="12"/>
      <c r="F10" s="12"/>
      <c r="G10" s="12"/>
      <c r="H10" s="49">
        <v>0</v>
      </c>
      <c r="I10" s="12">
        <v>0</v>
      </c>
      <c r="J10" s="55"/>
      <c r="K10" s="49">
        <v>5</v>
      </c>
      <c r="L10" s="12">
        <v>5</v>
      </c>
      <c r="M10" s="12"/>
      <c r="N10" s="49">
        <v>0</v>
      </c>
      <c r="O10" s="12">
        <v>0</v>
      </c>
      <c r="P10" s="12"/>
      <c r="Q10" s="49">
        <v>5</v>
      </c>
      <c r="R10" s="12">
        <v>5</v>
      </c>
      <c r="S10" s="12"/>
      <c r="T10" s="49">
        <v>5</v>
      </c>
      <c r="U10" s="12">
        <v>5</v>
      </c>
      <c r="V10" s="12"/>
      <c r="W10" s="49">
        <v>0</v>
      </c>
      <c r="X10" s="12">
        <v>0</v>
      </c>
      <c r="Y10" s="12"/>
      <c r="Z10" s="49">
        <v>5</v>
      </c>
      <c r="AA10" s="12">
        <v>5</v>
      </c>
      <c r="AB10" s="55"/>
      <c r="AC10" s="49">
        <v>5</v>
      </c>
      <c r="AD10" s="12">
        <f>U8</f>
        <v>5</v>
      </c>
      <c r="AE10" s="12"/>
      <c r="AF10" s="49">
        <v>5</v>
      </c>
      <c r="AG10" s="12">
        <v>5</v>
      </c>
      <c r="AH10" s="12"/>
      <c r="AI10" s="49">
        <v>0</v>
      </c>
      <c r="AJ10" s="12">
        <f>AA8</f>
        <v>0</v>
      </c>
      <c r="AK10" s="12"/>
      <c r="AL10" s="49">
        <v>0</v>
      </c>
      <c r="AM10" s="12">
        <f>AD8</f>
        <v>0</v>
      </c>
      <c r="AN10" s="12"/>
      <c r="AO10" s="49">
        <v>0</v>
      </c>
      <c r="AP10" s="12">
        <f>AG8</f>
        <v>0</v>
      </c>
      <c r="AQ10" s="12"/>
      <c r="AR10" s="49">
        <v>0</v>
      </c>
      <c r="AS10" s="12">
        <f>AJ8</f>
        <v>0</v>
      </c>
      <c r="AT10" s="55"/>
      <c r="AU10" s="49">
        <v>0</v>
      </c>
      <c r="AV10" s="12">
        <f>AM8</f>
        <v>0</v>
      </c>
      <c r="AW10" s="12"/>
      <c r="AX10" s="49">
        <v>0</v>
      </c>
      <c r="AY10" s="12">
        <f>AP8</f>
        <v>0</v>
      </c>
      <c r="AZ10" s="12"/>
      <c r="BA10" s="49">
        <v>0</v>
      </c>
      <c r="BB10" s="12">
        <f>AS8</f>
        <v>0</v>
      </c>
      <c r="BC10" s="12"/>
      <c r="BD10" s="49">
        <v>0</v>
      </c>
      <c r="BE10" s="12">
        <f>AV8</f>
        <v>0</v>
      </c>
      <c r="BF10" s="12"/>
      <c r="BG10" s="49">
        <v>0</v>
      </c>
      <c r="BH10" s="12">
        <f>AY8</f>
        <v>0</v>
      </c>
      <c r="BI10" s="12"/>
      <c r="BJ10" s="49">
        <v>0</v>
      </c>
      <c r="BK10" s="12">
        <f>BB8</f>
        <v>0</v>
      </c>
      <c r="BL10" s="55"/>
      <c r="BM10" s="49">
        <v>0</v>
      </c>
      <c r="BN10" s="12">
        <f>BE8</f>
        <v>0</v>
      </c>
      <c r="BO10" s="12"/>
      <c r="BP10" s="49">
        <v>0</v>
      </c>
      <c r="BQ10" s="12">
        <f>BH8</f>
        <v>0</v>
      </c>
      <c r="BR10" s="12"/>
      <c r="BS10" s="49">
        <v>0</v>
      </c>
      <c r="BT10" s="12">
        <f>BK8</f>
        <v>0</v>
      </c>
      <c r="BU10" s="12"/>
      <c r="BV10" s="49">
        <v>0</v>
      </c>
      <c r="BW10" s="12">
        <f>BN8</f>
        <v>0</v>
      </c>
      <c r="BX10" s="12"/>
      <c r="BY10" s="49">
        <v>0</v>
      </c>
      <c r="BZ10" s="12">
        <f>BQ8</f>
        <v>0</v>
      </c>
      <c r="CA10" s="12"/>
      <c r="CB10" s="49">
        <v>0</v>
      </c>
      <c r="CC10" s="12">
        <f>BT8</f>
        <v>0</v>
      </c>
      <c r="CD10" s="55"/>
      <c r="CE10" s="55">
        <f>BW8</f>
        <v>0</v>
      </c>
      <c r="CF10" s="49">
        <v>0</v>
      </c>
      <c r="CG10" s="12">
        <f>BZ8</f>
        <v>0</v>
      </c>
      <c r="CH10" s="55">
        <f>CC8</f>
        <v>0</v>
      </c>
      <c r="CI10" s="49">
        <v>0</v>
      </c>
      <c r="CJ10" s="12">
        <f>CE8</f>
        <v>0</v>
      </c>
      <c r="CK10" s="12"/>
      <c r="CL10" s="49">
        <v>0</v>
      </c>
      <c r="CM10" s="12">
        <f>CG8</f>
        <v>0</v>
      </c>
      <c r="CN10" s="12"/>
      <c r="CO10" s="49">
        <v>0</v>
      </c>
      <c r="CP10" s="12">
        <f>CH8</f>
        <v>0</v>
      </c>
      <c r="CQ10" s="55"/>
      <c r="CR10" s="49">
        <v>0</v>
      </c>
      <c r="CS10" s="85">
        <f>CM8*75%</f>
        <v>7.5</v>
      </c>
      <c r="CT10" s="85"/>
      <c r="CU10" s="49">
        <v>0</v>
      </c>
      <c r="CV10" s="85">
        <f>CP8*75%</f>
        <v>7.5</v>
      </c>
      <c r="CW10" s="85"/>
      <c r="CX10" s="49">
        <v>0</v>
      </c>
      <c r="CY10" s="85">
        <v>0</v>
      </c>
      <c r="CZ10" s="85"/>
      <c r="DA10" s="49">
        <v>10</v>
      </c>
      <c r="DB10" s="12">
        <f>CV8</f>
        <v>10</v>
      </c>
      <c r="DC10" s="12"/>
      <c r="DD10" s="49">
        <v>0</v>
      </c>
      <c r="DE10" s="12">
        <v>0</v>
      </c>
      <c r="DF10" s="55">
        <f>CY8</f>
        <v>0</v>
      </c>
      <c r="DG10" s="55"/>
      <c r="DH10" s="49">
        <v>0</v>
      </c>
      <c r="DI10" s="12">
        <f>DB8</f>
        <v>0</v>
      </c>
      <c r="DJ10" s="12"/>
      <c r="DK10" s="49">
        <v>0</v>
      </c>
      <c r="DL10" s="12">
        <f>DE8</f>
        <v>0</v>
      </c>
      <c r="DM10" s="12"/>
      <c r="DN10" s="49">
        <v>0</v>
      </c>
      <c r="DO10" s="12">
        <f>DF8</f>
        <v>0</v>
      </c>
      <c r="DP10" s="12"/>
      <c r="DQ10" s="49">
        <v>0</v>
      </c>
      <c r="DR10" s="12">
        <f>DI8</f>
        <v>0</v>
      </c>
      <c r="DS10" s="12"/>
      <c r="DT10" s="49">
        <v>0</v>
      </c>
      <c r="DU10" s="12">
        <f>DL8</f>
        <v>0</v>
      </c>
      <c r="DV10" s="12"/>
      <c r="DW10" s="49">
        <v>0</v>
      </c>
      <c r="DX10" s="12">
        <f>DO8</f>
        <v>0</v>
      </c>
      <c r="DY10" s="55"/>
      <c r="DZ10" s="49">
        <v>0</v>
      </c>
      <c r="EA10" s="12">
        <f>DR8</f>
        <v>0</v>
      </c>
      <c r="EB10" s="12"/>
      <c r="EC10" s="49">
        <v>0</v>
      </c>
      <c r="ED10" s="12">
        <f>DU8</f>
        <v>0</v>
      </c>
      <c r="EE10" s="12"/>
      <c r="EF10" s="49">
        <v>0</v>
      </c>
      <c r="EG10" s="12">
        <f>DX8</f>
        <v>0</v>
      </c>
      <c r="EH10" s="12"/>
      <c r="EI10" s="49">
        <v>0</v>
      </c>
      <c r="EJ10" s="12">
        <f>EA8</f>
        <v>0</v>
      </c>
      <c r="EK10" s="12"/>
      <c r="EL10" s="49">
        <v>0</v>
      </c>
      <c r="EM10" s="12">
        <f>ED8</f>
        <v>0</v>
      </c>
      <c r="EN10" s="12"/>
      <c r="EO10" s="49">
        <v>0</v>
      </c>
      <c r="EP10" s="12">
        <f>EG8</f>
        <v>0</v>
      </c>
      <c r="EQ10" s="56"/>
      <c r="ER10" s="49">
        <v>0</v>
      </c>
      <c r="ES10" s="12">
        <f>EJ8</f>
        <v>0</v>
      </c>
      <c r="ET10" s="12"/>
      <c r="EU10" s="49">
        <v>0</v>
      </c>
      <c r="EV10" s="12">
        <f>EJ8</f>
        <v>0</v>
      </c>
      <c r="EW10" s="12"/>
      <c r="EX10" s="49">
        <v>0</v>
      </c>
      <c r="EY10" s="12">
        <f>EM8</f>
        <v>0</v>
      </c>
      <c r="EZ10" s="12"/>
      <c r="FA10" s="49">
        <v>0</v>
      </c>
      <c r="FB10" s="12">
        <f>EP8</f>
        <v>0</v>
      </c>
      <c r="FC10" s="55">
        <f>EV8</f>
        <v>0</v>
      </c>
      <c r="FD10" s="55">
        <f>EY8</f>
        <v>0</v>
      </c>
      <c r="FE10" s="55">
        <f>FB8</f>
        <v>0</v>
      </c>
      <c r="FF10" s="55"/>
      <c r="FG10" s="49">
        <v>0</v>
      </c>
      <c r="FH10" s="12">
        <f>FC8</f>
        <v>0</v>
      </c>
      <c r="FI10" s="12"/>
      <c r="FJ10" s="49">
        <v>0</v>
      </c>
      <c r="FK10" s="12">
        <f>FD8</f>
        <v>0</v>
      </c>
      <c r="FL10" s="12"/>
      <c r="FM10" s="49">
        <v>0</v>
      </c>
      <c r="FN10" s="12">
        <v>0</v>
      </c>
      <c r="FO10" s="55">
        <f>FH8</f>
        <v>0</v>
      </c>
      <c r="FP10" s="49">
        <v>0</v>
      </c>
      <c r="FQ10" s="12">
        <f>FK8</f>
        <v>0</v>
      </c>
      <c r="FR10" s="12"/>
      <c r="FS10" s="49">
        <v>5</v>
      </c>
      <c r="FT10" s="12">
        <f>FN8</f>
        <v>5</v>
      </c>
      <c r="FU10" s="55"/>
      <c r="FV10" s="49">
        <v>5</v>
      </c>
      <c r="FW10" s="12">
        <f>FQ8</f>
        <v>5</v>
      </c>
      <c r="FX10" s="12"/>
      <c r="FY10" s="49">
        <v>0</v>
      </c>
      <c r="FZ10" s="12">
        <f>FT8</f>
        <v>0</v>
      </c>
      <c r="GA10" s="12"/>
      <c r="GB10" s="49">
        <v>0</v>
      </c>
      <c r="GC10" s="12">
        <f>FT8</f>
        <v>0</v>
      </c>
      <c r="GD10" s="12"/>
      <c r="GE10" s="49">
        <v>0</v>
      </c>
      <c r="GF10" s="12">
        <f>FW8</f>
        <v>0</v>
      </c>
      <c r="GG10" s="12"/>
      <c r="GH10" s="49">
        <v>15</v>
      </c>
      <c r="GI10" s="12">
        <v>15</v>
      </c>
      <c r="GJ10" s="12"/>
      <c r="GK10" s="49">
        <v>10</v>
      </c>
      <c r="GL10" s="12">
        <v>10</v>
      </c>
      <c r="GM10" s="55"/>
      <c r="GN10" s="49">
        <v>0</v>
      </c>
      <c r="GO10" s="12">
        <v>0</v>
      </c>
      <c r="GP10" s="12"/>
      <c r="GQ10" s="49">
        <v>10</v>
      </c>
      <c r="GR10" s="12">
        <f>GI8</f>
        <v>0</v>
      </c>
      <c r="GS10" s="12"/>
      <c r="GT10" s="49">
        <v>0</v>
      </c>
      <c r="GU10" s="12">
        <f>GL8</f>
        <v>0</v>
      </c>
      <c r="GV10" s="12"/>
      <c r="GW10" s="49">
        <v>0</v>
      </c>
      <c r="GX10" s="12">
        <f>GO8</f>
        <v>0</v>
      </c>
      <c r="GY10" s="12"/>
      <c r="GZ10" s="49">
        <v>0</v>
      </c>
      <c r="HA10" s="12">
        <f>GR8</f>
        <v>0</v>
      </c>
      <c r="HB10" s="12"/>
      <c r="HC10" s="49">
        <v>0</v>
      </c>
      <c r="HD10" s="12">
        <f>GU8</f>
        <v>0</v>
      </c>
      <c r="HE10" s="55"/>
      <c r="HF10" s="49">
        <v>0</v>
      </c>
      <c r="HG10" s="12">
        <f>GX8</f>
        <v>0</v>
      </c>
      <c r="HH10" s="12"/>
      <c r="HI10" s="49">
        <v>0</v>
      </c>
      <c r="HJ10" s="12">
        <f>HA8</f>
        <v>0</v>
      </c>
      <c r="HK10" s="12"/>
      <c r="HL10" s="49">
        <v>0</v>
      </c>
      <c r="HM10" s="12">
        <f>HD8</f>
        <v>0</v>
      </c>
      <c r="HN10" s="12"/>
      <c r="HO10" s="49">
        <v>0</v>
      </c>
      <c r="HP10" s="12">
        <f>HG8</f>
        <v>0</v>
      </c>
      <c r="HQ10" s="12"/>
      <c r="HR10" s="49">
        <v>0</v>
      </c>
      <c r="HS10" s="12">
        <f>HJ8</f>
        <v>0</v>
      </c>
      <c r="HT10" s="12"/>
      <c r="HU10" s="49">
        <v>0</v>
      </c>
      <c r="HV10" s="12">
        <f>HM8</f>
        <v>0</v>
      </c>
      <c r="HW10" s="55"/>
      <c r="HX10" s="49">
        <v>0</v>
      </c>
      <c r="HY10" s="12">
        <f>HP8</f>
        <v>0</v>
      </c>
      <c r="HZ10" s="12"/>
      <c r="IA10" s="49">
        <v>0</v>
      </c>
      <c r="IB10" s="12">
        <f>HS8</f>
        <v>0</v>
      </c>
      <c r="IC10" s="12"/>
      <c r="ID10" s="49">
        <v>0</v>
      </c>
      <c r="IE10" s="12">
        <f>HV8</f>
        <v>0</v>
      </c>
      <c r="IF10" s="12"/>
      <c r="IG10" s="49">
        <v>0</v>
      </c>
      <c r="IH10" s="12">
        <f>HY8</f>
        <v>0</v>
      </c>
      <c r="II10" s="12"/>
      <c r="IJ10" s="49">
        <v>5</v>
      </c>
      <c r="IK10" s="12">
        <f>IB8</f>
        <v>5</v>
      </c>
      <c r="IL10" s="12"/>
      <c r="IM10" s="49">
        <v>0</v>
      </c>
      <c r="IN10" s="12">
        <f>IE8</f>
        <v>0</v>
      </c>
      <c r="IO10" s="55"/>
      <c r="IP10" s="49">
        <v>0</v>
      </c>
      <c r="IQ10" s="12">
        <f>IH8</f>
        <v>0</v>
      </c>
      <c r="IR10" s="12"/>
      <c r="IS10" s="49">
        <v>0</v>
      </c>
      <c r="IT10" s="12">
        <f>IK8</f>
        <v>0</v>
      </c>
      <c r="IU10" s="12"/>
      <c r="IV10" s="49">
        <v>0</v>
      </c>
      <c r="IW10" s="12">
        <f>IN8</f>
        <v>0</v>
      </c>
      <c r="IX10" s="12"/>
      <c r="IY10" s="49">
        <v>0</v>
      </c>
      <c r="IZ10" s="12">
        <f>IQ8</f>
        <v>0</v>
      </c>
      <c r="JA10" s="12"/>
      <c r="JB10" s="49">
        <v>0</v>
      </c>
      <c r="JC10" s="12">
        <f>IT8</f>
        <v>0</v>
      </c>
      <c r="JD10" s="12"/>
      <c r="JE10" s="49">
        <v>0</v>
      </c>
      <c r="JF10" s="12">
        <f>IW8</f>
        <v>0</v>
      </c>
      <c r="JG10" s="55"/>
      <c r="JH10" s="49">
        <v>0</v>
      </c>
      <c r="JI10" s="12">
        <f>IZ8</f>
        <v>0</v>
      </c>
      <c r="JJ10" s="12"/>
      <c r="JK10" s="49">
        <v>0</v>
      </c>
      <c r="JL10" s="12">
        <f>JC8</f>
        <v>0</v>
      </c>
      <c r="JM10" s="12"/>
      <c r="JN10" s="49">
        <v>0</v>
      </c>
      <c r="JO10" s="12">
        <f>JF8</f>
        <v>0</v>
      </c>
      <c r="JP10" s="12"/>
      <c r="JQ10" s="49">
        <v>0</v>
      </c>
      <c r="JR10" s="12">
        <f>JI8</f>
        <v>0</v>
      </c>
      <c r="JS10" s="12"/>
      <c r="JT10" s="49">
        <v>0</v>
      </c>
      <c r="JU10" s="12">
        <f>JL8</f>
        <v>0</v>
      </c>
      <c r="JV10" s="12"/>
      <c r="JW10" s="49">
        <v>0</v>
      </c>
      <c r="JX10" s="12">
        <f>JO8</f>
        <v>0</v>
      </c>
      <c r="JY10" s="55"/>
      <c r="JZ10" s="49">
        <v>0</v>
      </c>
      <c r="KA10" s="12">
        <f>JR8</f>
        <v>0</v>
      </c>
      <c r="KB10" s="12"/>
      <c r="KC10" s="49">
        <v>0</v>
      </c>
      <c r="KD10" s="12">
        <f>JU8</f>
        <v>0</v>
      </c>
      <c r="KE10" s="12"/>
      <c r="KF10" s="49">
        <v>0</v>
      </c>
      <c r="KG10" s="12">
        <f>JX8</f>
        <v>0</v>
      </c>
      <c r="KH10" s="12"/>
      <c r="KI10" s="49">
        <v>11</v>
      </c>
      <c r="KJ10" s="85">
        <f>KD8*75%</f>
        <v>11.25</v>
      </c>
      <c r="KK10" s="85"/>
      <c r="KL10" s="49">
        <v>0</v>
      </c>
      <c r="KM10" s="12">
        <v>0</v>
      </c>
      <c r="KN10" s="12"/>
      <c r="KO10" s="49">
        <v>0</v>
      </c>
      <c r="KP10" s="12">
        <f>KG8</f>
        <v>0</v>
      </c>
      <c r="KQ10" s="56"/>
      <c r="KR10" s="49">
        <v>0</v>
      </c>
      <c r="KS10" s="12">
        <f>KJ8</f>
        <v>0</v>
      </c>
      <c r="KT10" s="12"/>
      <c r="KU10" s="49">
        <v>0</v>
      </c>
      <c r="KV10" s="12">
        <f>KJ8</f>
        <v>0</v>
      </c>
      <c r="KW10" s="149">
        <f>KM8</f>
        <v>0</v>
      </c>
      <c r="KX10" s="149">
        <f>KP8</f>
        <v>0</v>
      </c>
      <c r="KY10" s="149">
        <f>KV8</f>
        <v>0</v>
      </c>
      <c r="KZ10" s="149">
        <f>KW8</f>
        <v>0</v>
      </c>
      <c r="LA10" s="149">
        <f>KX8</f>
        <v>0</v>
      </c>
      <c r="LB10" s="55"/>
      <c r="LC10" s="49">
        <v>0</v>
      </c>
      <c r="LD10" s="12">
        <f>KY8</f>
        <v>0</v>
      </c>
      <c r="LE10" s="12"/>
      <c r="LF10" s="49">
        <v>0</v>
      </c>
      <c r="LG10" s="12">
        <f>KZ8</f>
        <v>0</v>
      </c>
      <c r="LH10" s="12"/>
      <c r="LI10" s="49">
        <v>0</v>
      </c>
      <c r="LJ10" s="12">
        <f>LA8</f>
        <v>0</v>
      </c>
      <c r="LK10" s="12"/>
      <c r="LL10" s="49">
        <v>0</v>
      </c>
      <c r="LM10" s="12">
        <f>LD8</f>
        <v>0</v>
      </c>
      <c r="LN10" s="12"/>
      <c r="LO10" s="49">
        <v>0</v>
      </c>
      <c r="LP10" s="12">
        <f>LG8</f>
        <v>0</v>
      </c>
      <c r="LQ10" s="12"/>
      <c r="LR10" s="49">
        <v>5</v>
      </c>
      <c r="LS10" s="12">
        <f>LM8</f>
        <v>5</v>
      </c>
      <c r="LT10" s="55"/>
      <c r="LU10" s="49">
        <v>5</v>
      </c>
      <c r="LV10" s="12">
        <f>LP8</f>
        <v>5</v>
      </c>
      <c r="LW10" s="12"/>
      <c r="LX10" s="49">
        <v>0</v>
      </c>
      <c r="LY10" s="12">
        <f>LS8</f>
        <v>0</v>
      </c>
      <c r="LZ10" s="12"/>
      <c r="MA10" s="49">
        <v>0</v>
      </c>
      <c r="MB10" s="12">
        <f>LS8</f>
        <v>0</v>
      </c>
      <c r="MC10" s="12"/>
      <c r="MD10" s="49">
        <v>0</v>
      </c>
      <c r="ME10" s="12">
        <f>LV8</f>
        <v>0</v>
      </c>
      <c r="MF10" s="12"/>
      <c r="MG10" s="49">
        <v>0</v>
      </c>
      <c r="MH10" s="12">
        <f>LY8</f>
        <v>0</v>
      </c>
      <c r="MI10" s="12"/>
      <c r="MJ10" s="49">
        <v>0</v>
      </c>
      <c r="MK10" s="12">
        <f>MB8</f>
        <v>0</v>
      </c>
      <c r="ML10" s="55"/>
      <c r="MM10" s="49">
        <v>0</v>
      </c>
      <c r="MN10" s="12">
        <f>ME8</f>
        <v>0</v>
      </c>
      <c r="MO10" s="12"/>
      <c r="MP10" s="49">
        <v>0</v>
      </c>
      <c r="MQ10" s="12">
        <f>MH8</f>
        <v>0</v>
      </c>
      <c r="MR10" s="12"/>
      <c r="MS10" s="49">
        <v>0</v>
      </c>
      <c r="MT10" s="12">
        <f>MK8</f>
        <v>0</v>
      </c>
      <c r="MU10" s="12"/>
      <c r="MV10" s="49">
        <v>0</v>
      </c>
      <c r="MW10" s="12">
        <f>MN8</f>
        <v>0</v>
      </c>
      <c r="MX10" s="12"/>
      <c r="MY10" s="49">
        <v>0</v>
      </c>
      <c r="MZ10" s="12">
        <f>MQ8</f>
        <v>0</v>
      </c>
      <c r="NA10" s="12"/>
      <c r="NB10" s="49">
        <v>0</v>
      </c>
      <c r="NC10" s="12">
        <f>MT8</f>
        <v>0</v>
      </c>
      <c r="ND10" s="55"/>
      <c r="NE10" s="49">
        <v>0</v>
      </c>
      <c r="NF10" s="12">
        <f>MW8</f>
        <v>0</v>
      </c>
      <c r="NG10" s="12"/>
      <c r="NH10" s="49">
        <v>0</v>
      </c>
      <c r="NI10" s="12">
        <f>MZ8</f>
        <v>0</v>
      </c>
      <c r="NJ10" s="12"/>
      <c r="NK10" s="49">
        <v>0</v>
      </c>
      <c r="NL10" s="12">
        <f>NC8</f>
        <v>0</v>
      </c>
      <c r="NM10" s="12"/>
      <c r="NN10" s="49">
        <v>0</v>
      </c>
      <c r="NO10" s="12">
        <f>NF8</f>
        <v>0</v>
      </c>
      <c r="NP10" s="12"/>
      <c r="NQ10" s="49">
        <v>0</v>
      </c>
      <c r="NR10" s="12">
        <f>NI8</f>
        <v>0</v>
      </c>
      <c r="NS10" s="12"/>
      <c r="NT10" s="49">
        <v>0</v>
      </c>
      <c r="NU10" s="12">
        <f>NL8</f>
        <v>0</v>
      </c>
      <c r="NV10" s="55"/>
      <c r="NW10" s="49">
        <v>0</v>
      </c>
      <c r="NX10" s="12">
        <f>NO8</f>
        <v>0</v>
      </c>
      <c r="NY10" s="12"/>
      <c r="NZ10" s="49">
        <v>0</v>
      </c>
      <c r="OA10" s="12">
        <f>NR8</f>
        <v>0</v>
      </c>
      <c r="OB10" s="12"/>
      <c r="OC10" s="49">
        <v>0</v>
      </c>
      <c r="OD10" s="12">
        <f>NU8</f>
        <v>0</v>
      </c>
      <c r="OE10" s="12"/>
      <c r="OF10" s="49">
        <v>5</v>
      </c>
      <c r="OG10" s="12">
        <f>OA8</f>
        <v>5</v>
      </c>
      <c r="OH10" s="12"/>
      <c r="OI10" s="49">
        <v>0</v>
      </c>
      <c r="OJ10" s="12">
        <v>0</v>
      </c>
      <c r="OK10" s="12"/>
      <c r="OL10" s="49">
        <v>0</v>
      </c>
      <c r="OM10" s="12">
        <f>OD8</f>
        <v>0</v>
      </c>
      <c r="ON10" s="55"/>
      <c r="OO10" s="49">
        <v>0</v>
      </c>
      <c r="OP10" s="12">
        <f>OG8</f>
        <v>0</v>
      </c>
      <c r="OQ10" s="12"/>
      <c r="OR10" s="49">
        <v>0</v>
      </c>
      <c r="OS10" s="12">
        <f>OJ8</f>
        <v>0</v>
      </c>
      <c r="OT10" s="12"/>
      <c r="OU10" s="49">
        <v>0</v>
      </c>
      <c r="OV10" s="12">
        <f>OM8</f>
        <v>0</v>
      </c>
      <c r="OW10" s="12"/>
      <c r="OX10" s="49">
        <v>10</v>
      </c>
      <c r="OY10" s="12">
        <v>10</v>
      </c>
      <c r="OZ10" s="12"/>
      <c r="PA10" s="49">
        <v>0</v>
      </c>
      <c r="PB10" s="12">
        <v>0</v>
      </c>
      <c r="PC10" s="12"/>
      <c r="PD10" s="49">
        <v>0</v>
      </c>
      <c r="PE10" s="12">
        <f>OV8</f>
        <v>0</v>
      </c>
      <c r="PF10" s="55"/>
      <c r="PG10" s="49">
        <v>0</v>
      </c>
      <c r="PH10" s="12">
        <f>OY8</f>
        <v>0</v>
      </c>
      <c r="PI10" s="12"/>
      <c r="PJ10" s="49">
        <v>0</v>
      </c>
      <c r="PK10" s="12">
        <f>PB8</f>
        <v>0</v>
      </c>
      <c r="PL10" s="12"/>
      <c r="PM10" s="49">
        <v>0</v>
      </c>
      <c r="PN10" s="12">
        <f>PE8</f>
        <v>0</v>
      </c>
      <c r="PO10" s="12"/>
      <c r="PP10" s="49">
        <v>0</v>
      </c>
      <c r="PQ10" s="12">
        <f>PH8</f>
        <v>0</v>
      </c>
      <c r="PR10" s="12"/>
      <c r="PS10" s="49">
        <v>0</v>
      </c>
      <c r="PT10" s="12">
        <f>PK8</f>
        <v>0</v>
      </c>
      <c r="PU10" s="12"/>
      <c r="PV10" s="49">
        <v>0</v>
      </c>
      <c r="PW10" s="12">
        <f>PN8</f>
        <v>0</v>
      </c>
      <c r="PX10" s="55"/>
      <c r="PY10" s="49">
        <v>0</v>
      </c>
      <c r="PZ10" s="12">
        <f>PQ8</f>
        <v>0</v>
      </c>
      <c r="QA10" s="12"/>
      <c r="QB10" s="49">
        <v>0</v>
      </c>
      <c r="QC10" s="12">
        <f>PT8</f>
        <v>0</v>
      </c>
      <c r="QD10" s="55">
        <f>PW8</f>
        <v>0</v>
      </c>
      <c r="QE10" s="49">
        <v>5</v>
      </c>
      <c r="QF10" s="12">
        <f>PZ8</f>
        <v>5</v>
      </c>
      <c r="QG10" s="12"/>
      <c r="QH10" s="49">
        <v>0</v>
      </c>
      <c r="QI10" s="12">
        <f>QC8</f>
        <v>0</v>
      </c>
      <c r="QJ10" s="12"/>
      <c r="QK10" s="49">
        <v>0</v>
      </c>
      <c r="QL10" s="12">
        <f>QD8</f>
        <v>0</v>
      </c>
      <c r="QM10" s="55"/>
      <c r="QN10" s="49">
        <v>0</v>
      </c>
      <c r="QO10" s="12">
        <f>QF8</f>
        <v>0</v>
      </c>
      <c r="QP10" s="12"/>
      <c r="QQ10" s="49">
        <v>0</v>
      </c>
      <c r="QR10" s="12">
        <f>QI8</f>
        <v>0</v>
      </c>
      <c r="QS10" s="12"/>
      <c r="QT10" s="49">
        <v>5</v>
      </c>
      <c r="QU10" s="12">
        <v>5</v>
      </c>
      <c r="QV10" s="12"/>
      <c r="QW10" s="49">
        <v>0</v>
      </c>
      <c r="QX10" s="12">
        <v>0</v>
      </c>
      <c r="QY10" s="12"/>
      <c r="QZ10" s="49">
        <v>0</v>
      </c>
      <c r="RA10" s="12">
        <f>QR8</f>
        <v>0</v>
      </c>
      <c r="RB10" s="12"/>
      <c r="RC10" s="49">
        <v>0</v>
      </c>
      <c r="RD10" s="12">
        <f>QU8</f>
        <v>0</v>
      </c>
      <c r="RE10" s="55"/>
      <c r="RF10" s="49">
        <v>5</v>
      </c>
      <c r="RG10" s="12">
        <v>5</v>
      </c>
      <c r="RH10" s="12"/>
      <c r="RI10" s="49">
        <v>0</v>
      </c>
      <c r="RJ10" s="12">
        <v>0</v>
      </c>
      <c r="RK10" s="12"/>
      <c r="RL10" s="49">
        <v>0</v>
      </c>
      <c r="RM10" s="12">
        <f>RD8</f>
        <v>0</v>
      </c>
      <c r="RN10" s="55">
        <f>RG8</f>
        <v>0</v>
      </c>
      <c r="RO10" s="55">
        <v>0</v>
      </c>
      <c r="RP10" s="55">
        <f>RM8</f>
        <v>0</v>
      </c>
      <c r="RQ10" s="49">
        <v>0</v>
      </c>
      <c r="RR10" s="12">
        <f>RG8</f>
        <v>0</v>
      </c>
      <c r="RS10" s="12"/>
      <c r="RT10" s="49">
        <v>0</v>
      </c>
      <c r="RU10" s="12">
        <f>RJ8</f>
        <v>0</v>
      </c>
      <c r="RV10" s="12"/>
      <c r="RW10" s="49">
        <v>0</v>
      </c>
      <c r="RX10" s="12">
        <f>RO8</f>
        <v>0</v>
      </c>
      <c r="RY10" s="12"/>
      <c r="RZ10" s="49">
        <v>0</v>
      </c>
      <c r="SA10" s="12">
        <f>RP8</f>
        <v>0</v>
      </c>
      <c r="SB10" s="12"/>
      <c r="SC10" s="49">
        <v>0</v>
      </c>
      <c r="SD10" s="12">
        <f>RU8</f>
        <v>0</v>
      </c>
      <c r="SE10" s="12"/>
      <c r="SF10" s="49">
        <v>5</v>
      </c>
      <c r="SG10" s="12">
        <f>SA8</f>
        <v>5</v>
      </c>
      <c r="SH10" s="12"/>
      <c r="SI10" s="49">
        <v>0</v>
      </c>
      <c r="SJ10" s="12">
        <v>0</v>
      </c>
      <c r="SK10" s="55"/>
      <c r="SL10" s="49">
        <v>2</v>
      </c>
      <c r="SM10" s="12">
        <v>2</v>
      </c>
      <c r="SN10" s="12"/>
      <c r="SO10" s="49">
        <v>2</v>
      </c>
      <c r="SP10" s="12">
        <v>2</v>
      </c>
      <c r="SQ10" s="12"/>
      <c r="SR10" s="49">
        <v>5</v>
      </c>
      <c r="SS10" s="12">
        <f>SM8</f>
        <v>5</v>
      </c>
      <c r="ST10" s="12"/>
      <c r="SU10" s="49">
        <v>0</v>
      </c>
      <c r="SV10" s="12">
        <f>SP8</f>
        <v>0</v>
      </c>
      <c r="SW10" s="12"/>
      <c r="SX10" s="49">
        <v>0</v>
      </c>
      <c r="SY10" s="12">
        <f>SP8</f>
        <v>0</v>
      </c>
      <c r="SZ10" s="12"/>
      <c r="TA10" s="49">
        <v>0</v>
      </c>
      <c r="TB10" s="12">
        <f>SS8</f>
        <v>0</v>
      </c>
      <c r="TC10" s="55"/>
      <c r="TD10" s="55">
        <f>SV8</f>
        <v>0</v>
      </c>
      <c r="TE10" s="49">
        <v>0</v>
      </c>
      <c r="TF10" s="12">
        <f>SY8</f>
        <v>0</v>
      </c>
      <c r="TG10" s="12"/>
      <c r="TH10" s="49">
        <v>0</v>
      </c>
      <c r="TI10" s="12">
        <f>TB8</f>
        <v>0</v>
      </c>
      <c r="TJ10" s="12"/>
      <c r="TK10" s="49">
        <v>0</v>
      </c>
      <c r="TL10" s="12">
        <f>TD8</f>
        <v>0</v>
      </c>
      <c r="TM10" s="12"/>
      <c r="TN10" s="49">
        <v>0</v>
      </c>
      <c r="TO10" s="12">
        <f>TF8</f>
        <v>0</v>
      </c>
      <c r="TP10" s="12"/>
      <c r="TQ10" s="49">
        <v>2</v>
      </c>
      <c r="TR10" s="12">
        <v>2</v>
      </c>
      <c r="TS10" s="55"/>
      <c r="TT10" s="49">
        <v>0</v>
      </c>
      <c r="TU10" s="12">
        <v>0</v>
      </c>
      <c r="TV10" s="12"/>
      <c r="TW10" s="49">
        <v>0</v>
      </c>
      <c r="TX10" s="12">
        <f>TO8</f>
        <v>0</v>
      </c>
      <c r="TY10" s="12"/>
      <c r="TZ10" s="49">
        <v>0</v>
      </c>
      <c r="UA10" s="12">
        <f>TR8</f>
        <v>0</v>
      </c>
      <c r="UB10" s="12"/>
      <c r="UC10" s="49">
        <v>0</v>
      </c>
      <c r="UD10" s="12">
        <f>TU8</f>
        <v>0</v>
      </c>
      <c r="UE10" s="12"/>
      <c r="UF10" s="49">
        <v>0</v>
      </c>
      <c r="UG10" s="12">
        <f>TX8</f>
        <v>0</v>
      </c>
      <c r="UH10" s="12"/>
      <c r="UI10" s="49">
        <v>0</v>
      </c>
      <c r="UJ10" s="12">
        <f>UA8</f>
        <v>0</v>
      </c>
      <c r="UK10" s="55"/>
      <c r="UL10" s="55">
        <f>UD8</f>
        <v>0</v>
      </c>
      <c r="UM10" s="49">
        <v>0</v>
      </c>
      <c r="UN10" s="12">
        <f>UG8</f>
        <v>0</v>
      </c>
      <c r="UO10" s="12"/>
      <c r="UP10" s="49">
        <v>0</v>
      </c>
      <c r="UQ10" s="12">
        <f>UJ8</f>
        <v>0</v>
      </c>
      <c r="UR10" s="12"/>
      <c r="US10" s="49">
        <v>0</v>
      </c>
      <c r="UT10" s="12">
        <f>UL8</f>
        <v>0</v>
      </c>
      <c r="UU10" s="12"/>
      <c r="UV10" s="49">
        <v>0</v>
      </c>
      <c r="UW10" s="12">
        <f>UN8</f>
        <v>0</v>
      </c>
      <c r="UX10" s="12"/>
      <c r="UY10" s="49">
        <v>0</v>
      </c>
      <c r="UZ10" s="12">
        <f>UQ8</f>
        <v>0</v>
      </c>
      <c r="VA10" s="55"/>
      <c r="VB10" s="49">
        <v>0</v>
      </c>
      <c r="VC10" s="12">
        <f>UT8</f>
        <v>0</v>
      </c>
      <c r="VD10" s="12"/>
      <c r="VE10" s="49">
        <v>0</v>
      </c>
      <c r="VF10" s="12">
        <f>UW8</f>
        <v>0</v>
      </c>
      <c r="VG10" s="12"/>
      <c r="VH10" s="49">
        <v>0</v>
      </c>
      <c r="VI10" s="12">
        <f>UZ8</f>
        <v>0</v>
      </c>
      <c r="VJ10" s="12"/>
      <c r="VK10" s="49">
        <v>0</v>
      </c>
      <c r="VL10" s="12">
        <f>VC8</f>
        <v>0</v>
      </c>
      <c r="VM10" s="12"/>
      <c r="VN10" s="49">
        <v>0</v>
      </c>
      <c r="VO10" s="12">
        <f>VF8</f>
        <v>0</v>
      </c>
      <c r="VP10" s="12"/>
      <c r="VQ10" s="49">
        <v>0</v>
      </c>
      <c r="VR10" s="12">
        <f>VI8</f>
        <v>0</v>
      </c>
      <c r="VS10" s="55"/>
      <c r="VT10" s="49">
        <v>0</v>
      </c>
      <c r="VU10" s="12">
        <f>VL8</f>
        <v>0</v>
      </c>
      <c r="VV10" s="12"/>
      <c r="VW10" s="49">
        <v>0</v>
      </c>
      <c r="VX10" s="12">
        <f>VO8</f>
        <v>0</v>
      </c>
      <c r="VY10" s="12"/>
      <c r="VZ10" s="49">
        <v>0</v>
      </c>
      <c r="WA10" s="12">
        <f>VR8</f>
        <v>0</v>
      </c>
      <c r="WB10" s="12"/>
      <c r="WC10" s="49">
        <v>0</v>
      </c>
      <c r="WD10" s="12">
        <f>VU8</f>
        <v>0</v>
      </c>
      <c r="WE10" s="12"/>
      <c r="WF10" s="49">
        <v>0</v>
      </c>
      <c r="WG10" s="12">
        <f>VX8</f>
        <v>0</v>
      </c>
      <c r="WH10" s="12"/>
      <c r="WI10" s="49">
        <v>0</v>
      </c>
      <c r="WJ10" s="12">
        <f>WA8</f>
        <v>0</v>
      </c>
      <c r="WK10" s="56"/>
      <c r="WL10" s="49">
        <v>0</v>
      </c>
      <c r="WM10" s="12">
        <f>WD8</f>
        <v>0</v>
      </c>
      <c r="WN10" s="12"/>
      <c r="WO10" s="49">
        <v>0</v>
      </c>
      <c r="WP10" s="12">
        <f>WD8</f>
        <v>0</v>
      </c>
      <c r="WQ10" s="12"/>
      <c r="WR10" s="49">
        <v>0</v>
      </c>
      <c r="WS10" s="12">
        <f>WG8</f>
        <v>0</v>
      </c>
      <c r="WT10" s="12"/>
      <c r="WU10" s="49">
        <v>0</v>
      </c>
      <c r="WV10" s="12">
        <f>WJ8</f>
        <v>0</v>
      </c>
      <c r="WW10" s="12"/>
      <c r="WX10" s="49">
        <v>0</v>
      </c>
      <c r="WY10" s="12">
        <f>WP8</f>
        <v>0</v>
      </c>
      <c r="WZ10" s="12"/>
      <c r="XA10" s="49">
        <v>0</v>
      </c>
      <c r="XB10" s="12">
        <f>WS8</f>
        <v>0</v>
      </c>
      <c r="XC10" s="12"/>
      <c r="XD10" s="49">
        <v>0</v>
      </c>
      <c r="XE10" s="12">
        <f>WV8</f>
        <v>0</v>
      </c>
      <c r="XF10" s="55"/>
      <c r="XG10" s="49">
        <v>0</v>
      </c>
      <c r="XH10" s="12">
        <v>0</v>
      </c>
      <c r="XI10" s="12"/>
      <c r="XJ10" s="49">
        <v>0</v>
      </c>
      <c r="XK10" s="12">
        <f>XB8</f>
        <v>0</v>
      </c>
      <c r="XL10" s="12"/>
      <c r="XM10" s="49">
        <v>0</v>
      </c>
      <c r="XN10" s="12">
        <f>XE8</f>
        <v>0</v>
      </c>
      <c r="XO10" s="12"/>
      <c r="XP10" s="49">
        <v>5</v>
      </c>
      <c r="XQ10" s="12">
        <v>5</v>
      </c>
      <c r="XR10" s="12"/>
      <c r="XS10" s="49">
        <v>0</v>
      </c>
      <c r="XT10" s="12">
        <v>0</v>
      </c>
      <c r="XU10" s="12"/>
      <c r="XV10" s="49">
        <v>0</v>
      </c>
      <c r="XW10" s="12">
        <f>XN8</f>
        <v>0</v>
      </c>
      <c r="XX10" s="56"/>
      <c r="XY10" s="49">
        <v>0</v>
      </c>
      <c r="XZ10" s="12">
        <f>XQ8</f>
        <v>0</v>
      </c>
      <c r="YA10" s="12"/>
      <c r="YB10" s="49">
        <v>0</v>
      </c>
      <c r="YC10" s="12">
        <f>XQ8</f>
        <v>0</v>
      </c>
      <c r="YD10" s="12"/>
      <c r="YE10" s="49">
        <v>0</v>
      </c>
      <c r="YF10" s="12">
        <f>XT8</f>
        <v>0</v>
      </c>
      <c r="YG10" s="12"/>
      <c r="YH10" s="49">
        <v>0</v>
      </c>
      <c r="YI10" s="12">
        <f>XW8</f>
        <v>0</v>
      </c>
      <c r="YJ10" s="12"/>
      <c r="YK10" s="49">
        <v>5</v>
      </c>
      <c r="YL10" s="12">
        <v>5</v>
      </c>
      <c r="YM10" s="12"/>
      <c r="YN10" s="49">
        <v>0</v>
      </c>
      <c r="YO10" s="12">
        <v>0</v>
      </c>
      <c r="YP10" s="12"/>
      <c r="YQ10" s="49">
        <v>0</v>
      </c>
      <c r="YR10" s="12">
        <f>YI8</f>
        <v>0</v>
      </c>
      <c r="YS10" s="55"/>
      <c r="YT10" s="49">
        <v>0</v>
      </c>
      <c r="YU10" s="12">
        <f>YL8</f>
        <v>0</v>
      </c>
      <c r="YV10" s="12"/>
      <c r="YW10" s="49">
        <v>0</v>
      </c>
      <c r="YX10" s="12">
        <f>YO8</f>
        <v>0</v>
      </c>
      <c r="YY10" s="12"/>
      <c r="YZ10" s="49">
        <v>0</v>
      </c>
      <c r="ZA10" s="12">
        <f>YR8</f>
        <v>0</v>
      </c>
      <c r="ZB10" s="12"/>
      <c r="ZC10" s="49">
        <v>0</v>
      </c>
      <c r="ZD10" s="12">
        <f>YU8</f>
        <v>0</v>
      </c>
      <c r="ZE10" s="12"/>
      <c r="ZF10" s="49">
        <v>5</v>
      </c>
      <c r="ZG10" s="12">
        <f>YX8</f>
        <v>5</v>
      </c>
      <c r="ZH10" s="12"/>
      <c r="ZI10" s="49">
        <v>0</v>
      </c>
      <c r="ZJ10" s="12">
        <f>ZA8</f>
        <v>0</v>
      </c>
      <c r="ZK10" s="55"/>
      <c r="ZL10" s="49">
        <v>0</v>
      </c>
      <c r="ZM10" s="12">
        <f>ZD8</f>
        <v>0</v>
      </c>
      <c r="ZN10" s="12"/>
      <c r="ZO10" s="49">
        <v>0</v>
      </c>
      <c r="ZP10" s="12">
        <f>ZG8</f>
        <v>0</v>
      </c>
      <c r="ZQ10" s="12"/>
      <c r="ZR10" s="49">
        <v>0</v>
      </c>
      <c r="ZS10" s="12">
        <f>ZJ8</f>
        <v>0</v>
      </c>
      <c r="ZT10" s="12"/>
      <c r="ZU10" s="49">
        <v>5</v>
      </c>
      <c r="ZV10" s="12">
        <f>ZP8</f>
        <v>5</v>
      </c>
      <c r="ZW10" s="12"/>
      <c r="ZX10" s="49">
        <v>5</v>
      </c>
      <c r="ZY10" s="12">
        <f>ZS8</f>
        <v>5</v>
      </c>
      <c r="ZZ10" s="12"/>
      <c r="AAA10" s="49">
        <v>0</v>
      </c>
      <c r="AAB10" s="12">
        <v>0</v>
      </c>
      <c r="AAC10" s="55"/>
      <c r="AAD10" s="49">
        <v>0</v>
      </c>
      <c r="AAE10" s="12">
        <f>ZV8</f>
        <v>0</v>
      </c>
      <c r="AAF10" s="12"/>
      <c r="AAG10" s="49">
        <v>5</v>
      </c>
      <c r="AAH10" s="12">
        <f>ZY8</f>
        <v>5</v>
      </c>
      <c r="AAI10" s="12"/>
      <c r="AAJ10" s="49">
        <v>0</v>
      </c>
      <c r="AAK10" s="12">
        <f>AAB8</f>
        <v>0</v>
      </c>
      <c r="AAL10" s="12"/>
      <c r="AAM10" s="49">
        <v>0</v>
      </c>
      <c r="AAN10" s="12">
        <f>AAH8</f>
        <v>5</v>
      </c>
      <c r="AAO10" s="12"/>
      <c r="AAP10" s="49">
        <v>0</v>
      </c>
      <c r="AAQ10" s="12">
        <f>AAK8</f>
        <v>0</v>
      </c>
      <c r="AAR10" s="12"/>
      <c r="AAS10" s="49">
        <v>0</v>
      </c>
      <c r="AAT10" s="12">
        <f>AAK8</f>
        <v>0</v>
      </c>
      <c r="AAU10" s="55"/>
      <c r="AAV10" s="49">
        <v>0</v>
      </c>
      <c r="AAW10" s="12">
        <f>AAN8</f>
        <v>0</v>
      </c>
      <c r="AAX10" s="12"/>
      <c r="AAY10" s="49">
        <v>0</v>
      </c>
      <c r="AAZ10" s="12">
        <f>AAQ8</f>
        <v>0</v>
      </c>
      <c r="ABA10" s="12"/>
      <c r="ABB10" s="49">
        <v>0</v>
      </c>
      <c r="ABC10" s="12">
        <f>AAT8</f>
        <v>0</v>
      </c>
      <c r="ABD10" s="12"/>
      <c r="ABE10" s="49">
        <v>0</v>
      </c>
      <c r="ABF10" s="12">
        <f>AAW8</f>
        <v>0</v>
      </c>
      <c r="ABG10" s="12"/>
      <c r="ABH10" s="49">
        <v>0</v>
      </c>
      <c r="ABI10" s="12">
        <f>AAZ8</f>
        <v>0</v>
      </c>
      <c r="ABJ10" s="12"/>
      <c r="ABK10" s="49">
        <v>0</v>
      </c>
      <c r="ABL10" s="12">
        <f>ABC8</f>
        <v>0</v>
      </c>
      <c r="ABM10" s="55"/>
      <c r="ABN10" s="49">
        <v>0</v>
      </c>
      <c r="ABO10" s="12">
        <f>ABF8</f>
        <v>0</v>
      </c>
      <c r="ABP10" s="12"/>
      <c r="ABQ10" s="49">
        <v>0</v>
      </c>
      <c r="ABR10" s="12">
        <f>ABI8</f>
        <v>0</v>
      </c>
      <c r="ABS10" s="12"/>
      <c r="ABT10" s="49">
        <v>0</v>
      </c>
      <c r="ABU10" s="12">
        <f>ABL8</f>
        <v>0</v>
      </c>
      <c r="ABV10" s="55">
        <f>ABO8</f>
        <v>0</v>
      </c>
      <c r="ABW10" s="55">
        <f>ABR8</f>
        <v>0</v>
      </c>
      <c r="ABX10" s="55">
        <f>ABU8</f>
        <v>0</v>
      </c>
      <c r="ABY10" s="55"/>
      <c r="ABZ10" s="55">
        <f>ABV8</f>
        <v>0</v>
      </c>
      <c r="ACA10" s="49">
        <v>0</v>
      </c>
      <c r="ACB10" s="12">
        <f>ABW8</f>
        <v>0</v>
      </c>
      <c r="ACC10" s="12"/>
      <c r="ACD10" s="49">
        <v>0</v>
      </c>
      <c r="ACE10" s="12">
        <f>ABX8</f>
        <v>0</v>
      </c>
      <c r="ACF10" s="12"/>
      <c r="ACG10" s="49">
        <v>0</v>
      </c>
      <c r="ACH10" s="12">
        <f>ABZ8</f>
        <v>0</v>
      </c>
      <c r="ACI10" s="12"/>
      <c r="ACJ10" s="49">
        <v>0</v>
      </c>
      <c r="ACK10" s="12">
        <f>ACB8</f>
        <v>0</v>
      </c>
      <c r="ACL10" s="12"/>
      <c r="ACM10" s="49">
        <v>0</v>
      </c>
      <c r="ACN10" s="12">
        <v>0</v>
      </c>
      <c r="ACO10" s="55"/>
      <c r="ACP10" s="49">
        <v>5</v>
      </c>
      <c r="ACQ10" s="12">
        <f>ACE8</f>
        <v>5</v>
      </c>
      <c r="ACR10" s="12"/>
      <c r="ACS10" s="49">
        <v>0</v>
      </c>
      <c r="ACT10" s="12">
        <f>ACK8</f>
        <v>0</v>
      </c>
      <c r="ACU10" s="12"/>
      <c r="ACV10" s="49">
        <v>0</v>
      </c>
      <c r="ACW10" s="12">
        <f>ACN8</f>
        <v>0</v>
      </c>
      <c r="ACX10" s="12"/>
      <c r="ACY10" s="49">
        <v>0</v>
      </c>
      <c r="ACZ10" s="12">
        <f>ACQ8</f>
        <v>0</v>
      </c>
      <c r="ADA10" s="12"/>
      <c r="ADB10" s="49">
        <v>0</v>
      </c>
      <c r="ADC10" s="12">
        <f>ACT8</f>
        <v>0</v>
      </c>
      <c r="ADD10" s="12"/>
      <c r="ADE10" s="49">
        <v>0</v>
      </c>
      <c r="ADF10" s="12">
        <f>ACW8</f>
        <v>0</v>
      </c>
      <c r="ADG10" s="55"/>
      <c r="ADH10" s="49">
        <v>0</v>
      </c>
      <c r="ADI10" s="12">
        <f>ACZ8</f>
        <v>0</v>
      </c>
      <c r="ADJ10" s="12"/>
      <c r="ADK10" s="49">
        <v>0</v>
      </c>
      <c r="ADL10" s="12">
        <f>ADC8</f>
        <v>0</v>
      </c>
      <c r="ADM10" s="12"/>
      <c r="ADN10" s="49">
        <v>0</v>
      </c>
      <c r="ADO10" s="12">
        <f>ADF8</f>
        <v>0</v>
      </c>
      <c r="ADP10" s="12"/>
      <c r="ADQ10" s="49">
        <v>0</v>
      </c>
      <c r="ADR10" s="12">
        <f>ADI8</f>
        <v>0</v>
      </c>
      <c r="ADS10" s="12"/>
      <c r="ADT10" s="49">
        <v>0</v>
      </c>
      <c r="ADU10" s="12">
        <f>ADL8</f>
        <v>0</v>
      </c>
      <c r="ADV10" s="12"/>
      <c r="ADW10" s="49">
        <v>5</v>
      </c>
      <c r="ADX10" s="12">
        <v>5</v>
      </c>
      <c r="ADY10" s="55"/>
      <c r="ADZ10" s="49">
        <v>0</v>
      </c>
      <c r="AEA10" s="12">
        <v>0</v>
      </c>
      <c r="AEB10" s="12"/>
      <c r="AEC10" s="49">
        <v>0</v>
      </c>
      <c r="AED10" s="12">
        <f>ADU8</f>
        <v>0</v>
      </c>
      <c r="AEE10" s="12"/>
      <c r="AEF10" s="49">
        <v>0</v>
      </c>
      <c r="AEG10" s="12">
        <f>ADX8</f>
        <v>0</v>
      </c>
      <c r="AEH10" s="12"/>
      <c r="AEI10" s="49">
        <v>0</v>
      </c>
      <c r="AEJ10" s="12">
        <f>AEA8</f>
        <v>0</v>
      </c>
      <c r="AEK10" s="12"/>
      <c r="AEL10" s="49">
        <v>5</v>
      </c>
      <c r="AEM10" s="12">
        <v>5</v>
      </c>
      <c r="AEN10" s="12"/>
      <c r="AEO10" s="49">
        <v>0</v>
      </c>
      <c r="AEP10" s="12">
        <v>0</v>
      </c>
      <c r="AEQ10" s="55"/>
      <c r="AER10" s="49">
        <v>0</v>
      </c>
      <c r="AES10" s="12">
        <f>AEJ8</f>
        <v>0</v>
      </c>
      <c r="AET10" s="12"/>
      <c r="AEU10" s="49">
        <v>0</v>
      </c>
      <c r="AEV10" s="12">
        <f>AEM8</f>
        <v>0</v>
      </c>
      <c r="AEW10" s="12"/>
      <c r="AEX10" s="49">
        <v>0</v>
      </c>
      <c r="AEY10" s="12">
        <f>AEP8</f>
        <v>0</v>
      </c>
      <c r="AEZ10" s="12"/>
      <c r="AFA10" s="49">
        <v>0</v>
      </c>
      <c r="AFB10" s="12">
        <f>AES8</f>
        <v>0</v>
      </c>
      <c r="AFC10" s="12"/>
      <c r="AFD10" s="49">
        <v>0</v>
      </c>
      <c r="AFE10" s="12">
        <f>AEV8</f>
        <v>0</v>
      </c>
      <c r="AFF10" s="12"/>
      <c r="AFG10" s="49">
        <v>0</v>
      </c>
      <c r="AFH10" s="12">
        <f>AEY8</f>
        <v>0</v>
      </c>
      <c r="AFI10" s="55"/>
      <c r="AFJ10" s="49">
        <v>5</v>
      </c>
      <c r="AFK10" s="12">
        <v>5</v>
      </c>
      <c r="AFL10" s="12"/>
      <c r="AFM10" s="49">
        <v>0</v>
      </c>
      <c r="AFN10" s="12">
        <v>0</v>
      </c>
      <c r="AFO10" s="12"/>
      <c r="AFP10" s="49">
        <v>0</v>
      </c>
      <c r="AFQ10" s="12">
        <f>AFH8</f>
        <v>0</v>
      </c>
      <c r="AFR10" s="12"/>
      <c r="AFS10" s="49">
        <v>11</v>
      </c>
      <c r="AFT10" s="85">
        <f>AFN8*75%</f>
        <v>11.25</v>
      </c>
      <c r="AFU10" s="85"/>
      <c r="AFV10" s="49">
        <v>0</v>
      </c>
      <c r="AFW10" s="12">
        <v>0</v>
      </c>
      <c r="AFX10" s="55">
        <f>AFQ8</f>
        <v>0</v>
      </c>
      <c r="AFY10" s="55"/>
      <c r="AFZ10" s="49">
        <v>0</v>
      </c>
      <c r="AGA10" s="12">
        <f>AFT8</f>
        <v>0</v>
      </c>
      <c r="AGB10" s="12"/>
      <c r="AGC10" s="49">
        <v>0</v>
      </c>
      <c r="AGD10" s="12">
        <f>AFW8</f>
        <v>0</v>
      </c>
      <c r="AGE10" s="12"/>
      <c r="AGF10" s="49">
        <v>0</v>
      </c>
      <c r="AGG10" s="12">
        <f>AFX8</f>
        <v>0</v>
      </c>
      <c r="AGH10" s="12"/>
      <c r="AGI10" s="49">
        <v>0</v>
      </c>
      <c r="AGJ10" s="12">
        <f>AGA8</f>
        <v>0</v>
      </c>
      <c r="AGK10" s="55">
        <f>AGD8</f>
        <v>0</v>
      </c>
      <c r="AGL10" s="49">
        <v>5</v>
      </c>
      <c r="AGM10" s="12">
        <f>AGG8</f>
        <v>5</v>
      </c>
      <c r="AGN10" s="56"/>
      <c r="AGO10" s="49">
        <v>0</v>
      </c>
      <c r="AGP10" s="12">
        <v>0</v>
      </c>
      <c r="AGQ10" s="12"/>
      <c r="AGR10" s="49">
        <v>0</v>
      </c>
      <c r="AGS10" s="12">
        <f>AGJ8</f>
        <v>0</v>
      </c>
      <c r="AGT10" s="12"/>
      <c r="AGU10" s="49">
        <v>0</v>
      </c>
      <c r="AGV10" s="12">
        <f>AGK8</f>
        <v>0</v>
      </c>
      <c r="AGW10" s="12"/>
      <c r="AGX10" s="49">
        <v>0</v>
      </c>
      <c r="AGY10" s="12">
        <f>AGM8</f>
        <v>0</v>
      </c>
      <c r="AGZ10" s="12"/>
      <c r="AHA10" s="49">
        <v>0</v>
      </c>
      <c r="AHB10" s="12">
        <f>AGS8</f>
        <v>0</v>
      </c>
      <c r="AHC10" s="12"/>
      <c r="AHD10" s="49">
        <v>0</v>
      </c>
      <c r="AHE10" s="12">
        <f>AGV8</f>
        <v>0</v>
      </c>
      <c r="AHF10" s="12"/>
      <c r="AHG10" s="49">
        <v>5</v>
      </c>
      <c r="AHH10" s="12">
        <f>AGY8</f>
        <v>5</v>
      </c>
      <c r="AHI10" s="55"/>
      <c r="AHJ10" s="49">
        <v>0</v>
      </c>
      <c r="AHK10" s="12">
        <f>AHB8</f>
        <v>0</v>
      </c>
      <c r="AHL10" s="12"/>
      <c r="AHM10" s="49">
        <v>5</v>
      </c>
      <c r="AHN10" s="12">
        <f>AHE8</f>
        <v>5</v>
      </c>
      <c r="AHO10" s="12"/>
      <c r="AHP10" s="49">
        <v>5</v>
      </c>
      <c r="AHQ10" s="12">
        <f>AHH8</f>
        <v>5</v>
      </c>
      <c r="AHR10" s="12"/>
      <c r="AHS10" s="49">
        <v>0</v>
      </c>
      <c r="AHT10" s="12">
        <f>AHK8</f>
        <v>0</v>
      </c>
      <c r="AHU10" s="12"/>
      <c r="AHV10" s="49">
        <v>0</v>
      </c>
      <c r="AHW10" s="12">
        <f>AHN8</f>
        <v>0</v>
      </c>
      <c r="AHX10" s="12"/>
      <c r="AHY10" s="49">
        <v>0</v>
      </c>
      <c r="AHZ10" s="12">
        <f>AHQ8</f>
        <v>0</v>
      </c>
      <c r="AIA10" s="55"/>
      <c r="AIB10" s="49">
        <v>0</v>
      </c>
      <c r="AIC10" s="12">
        <f>AHT8</f>
        <v>0</v>
      </c>
      <c r="AID10" s="12"/>
      <c r="AIE10" s="49">
        <v>0</v>
      </c>
      <c r="AIF10" s="12">
        <f>AHW8</f>
        <v>0</v>
      </c>
      <c r="AIG10" s="12"/>
      <c r="AIH10" s="49">
        <v>0</v>
      </c>
      <c r="AII10" s="12">
        <f>AHZ8</f>
        <v>0</v>
      </c>
      <c r="AIJ10" s="12"/>
      <c r="AIK10" s="49">
        <v>5</v>
      </c>
      <c r="AIL10" s="12">
        <v>5</v>
      </c>
      <c r="AIM10" s="12"/>
      <c r="AIN10" s="49">
        <v>5</v>
      </c>
      <c r="AIO10" s="12">
        <f>AIF8</f>
        <v>5</v>
      </c>
      <c r="AIP10" s="12"/>
      <c r="AIQ10" s="49">
        <v>5</v>
      </c>
      <c r="AIR10" s="12">
        <f>AII8</f>
        <v>5</v>
      </c>
      <c r="AIS10" s="55"/>
      <c r="AIT10" s="49">
        <v>0</v>
      </c>
      <c r="AIU10" s="12">
        <f>AIL8</f>
        <v>0</v>
      </c>
      <c r="AIV10" s="12"/>
      <c r="AIW10" s="49">
        <v>0</v>
      </c>
      <c r="AIX10" s="12">
        <f>AIO8</f>
        <v>0</v>
      </c>
      <c r="AIY10" s="12"/>
      <c r="AIZ10" s="49">
        <v>0</v>
      </c>
      <c r="AJA10" s="12">
        <f>AIR8</f>
        <v>0</v>
      </c>
      <c r="AJB10" s="12"/>
      <c r="AJC10" s="49">
        <v>5</v>
      </c>
      <c r="AJD10" s="12">
        <v>5</v>
      </c>
      <c r="AJE10" s="12"/>
      <c r="AJF10" s="49">
        <v>0</v>
      </c>
      <c r="AJG10" s="12">
        <v>0</v>
      </c>
      <c r="AJH10" s="12"/>
      <c r="AJI10" s="49">
        <v>0</v>
      </c>
      <c r="AJJ10" s="12">
        <f>AJA8</f>
        <v>0</v>
      </c>
      <c r="AJK10" s="55"/>
      <c r="AJL10" s="49">
        <v>0</v>
      </c>
      <c r="AJM10" s="12">
        <f>AJD8</f>
        <v>0</v>
      </c>
      <c r="AJN10" s="12"/>
      <c r="AJO10" s="49">
        <v>0</v>
      </c>
      <c r="AJP10" s="12">
        <f>AJG8</f>
        <v>0</v>
      </c>
      <c r="AJQ10" s="55">
        <f>AJJ8</f>
        <v>0</v>
      </c>
      <c r="AJR10" s="49">
        <v>0</v>
      </c>
      <c r="AJS10" s="12">
        <f>AJM8</f>
        <v>0</v>
      </c>
      <c r="AJT10" s="12"/>
      <c r="AJU10" s="49">
        <v>0</v>
      </c>
      <c r="AJV10" s="12">
        <f>AJP8</f>
        <v>0</v>
      </c>
      <c r="AJW10" s="12"/>
      <c r="AJX10" s="49">
        <v>0</v>
      </c>
      <c r="AJY10" s="12">
        <f>AJQ8</f>
        <v>0</v>
      </c>
      <c r="AJZ10" s="55"/>
      <c r="AKA10" s="49">
        <v>0</v>
      </c>
      <c r="AKB10" s="12">
        <f>AJS8</f>
        <v>0</v>
      </c>
      <c r="AKC10" s="12"/>
      <c r="AKD10" s="49">
        <v>0</v>
      </c>
      <c r="AKE10" s="12">
        <f>AJV8</f>
        <v>0</v>
      </c>
      <c r="AKF10" s="12"/>
      <c r="AKG10" s="49">
        <v>0</v>
      </c>
      <c r="AKH10" s="12">
        <f>AJY8</f>
        <v>0</v>
      </c>
      <c r="AKI10" s="12"/>
      <c r="AKJ10" s="49">
        <v>0</v>
      </c>
      <c r="AKK10" s="12">
        <f>AKB8</f>
        <v>0</v>
      </c>
      <c r="AKL10" s="12"/>
      <c r="AKM10" s="49">
        <v>0</v>
      </c>
      <c r="AKN10" s="12">
        <f>AKE8</f>
        <v>0</v>
      </c>
      <c r="AKO10" s="12"/>
      <c r="AKP10" s="49">
        <v>0</v>
      </c>
      <c r="AKQ10" s="12">
        <f>AKH8</f>
        <v>0</v>
      </c>
      <c r="AKR10" s="55"/>
      <c r="AKS10" s="49">
        <v>0</v>
      </c>
      <c r="AKT10" s="12">
        <f>AKK8</f>
        <v>0</v>
      </c>
      <c r="AKU10" s="12"/>
      <c r="AKV10" s="49">
        <v>0</v>
      </c>
      <c r="AKW10" s="12">
        <f>AKN8</f>
        <v>0</v>
      </c>
      <c r="AKX10" s="12"/>
      <c r="AKY10" s="49">
        <v>0</v>
      </c>
      <c r="AKZ10" s="12">
        <f>AKQ8</f>
        <v>0</v>
      </c>
      <c r="ALA10" s="55">
        <f>AKT8</f>
        <v>0</v>
      </c>
      <c r="ALB10" s="49">
        <v>0</v>
      </c>
      <c r="ALC10" s="12">
        <f>AKW8</f>
        <v>0</v>
      </c>
      <c r="ALD10" s="12"/>
      <c r="ALE10" s="49">
        <v>0</v>
      </c>
      <c r="ALF10" s="12">
        <f>AKZ8</f>
        <v>0</v>
      </c>
      <c r="ALG10" s="56"/>
      <c r="ALH10" s="49">
        <v>0</v>
      </c>
      <c r="ALI10" s="12">
        <f>ALC8</f>
        <v>0</v>
      </c>
      <c r="ALJ10" s="12"/>
      <c r="ALK10" s="49">
        <v>0</v>
      </c>
      <c r="ALL10" s="12">
        <f>ALA8</f>
        <v>0</v>
      </c>
      <c r="ALM10" s="12"/>
      <c r="ALN10" s="49">
        <v>0</v>
      </c>
      <c r="ALO10" s="12">
        <f>ALC8</f>
        <v>0</v>
      </c>
      <c r="ALP10" s="12"/>
      <c r="ALQ10" s="49">
        <v>0</v>
      </c>
      <c r="ALR10" s="12">
        <f>ALF8</f>
        <v>0</v>
      </c>
      <c r="ALS10" s="12"/>
      <c r="ALT10" s="49">
        <v>0</v>
      </c>
      <c r="ALU10" s="12">
        <f>ALL8</f>
        <v>0</v>
      </c>
      <c r="ALV10" s="12"/>
      <c r="ALW10" s="49">
        <v>0</v>
      </c>
      <c r="ALX10" s="12">
        <f>ALO8</f>
        <v>0</v>
      </c>
      <c r="ALY10" s="12"/>
      <c r="ALZ10" s="49">
        <v>0</v>
      </c>
      <c r="AMA10" s="12">
        <f>ALR8</f>
        <v>0</v>
      </c>
      <c r="AMB10" s="55"/>
      <c r="AMC10" s="49">
        <v>0</v>
      </c>
      <c r="AMD10" s="12">
        <f>ALU8</f>
        <v>0</v>
      </c>
      <c r="AME10" s="12"/>
      <c r="AMF10" s="49">
        <v>0</v>
      </c>
      <c r="AMG10" s="12">
        <f>ALX8</f>
        <v>0</v>
      </c>
      <c r="AMH10" s="12"/>
      <c r="AMI10" s="49">
        <v>0</v>
      </c>
      <c r="AMJ10" s="12">
        <f>AMA8</f>
        <v>0</v>
      </c>
      <c r="AMK10" s="12"/>
      <c r="AML10" s="49">
        <v>0</v>
      </c>
      <c r="AMM10" s="12">
        <f>AMD8</f>
        <v>0</v>
      </c>
      <c r="AMN10" s="12"/>
      <c r="AMO10" s="49">
        <v>0</v>
      </c>
      <c r="AMP10" s="12">
        <f>AMG8</f>
        <v>0</v>
      </c>
      <c r="AMQ10" s="12"/>
      <c r="AMR10" s="49">
        <v>0</v>
      </c>
      <c r="AMS10" s="12">
        <f>AMJ8</f>
        <v>0</v>
      </c>
      <c r="AMT10" s="12"/>
      <c r="AMU10" s="49">
        <v>0</v>
      </c>
      <c r="AMV10" s="12">
        <f>AMM8</f>
        <v>0</v>
      </c>
      <c r="AMW10" s="55">
        <f>AMM8</f>
        <v>0</v>
      </c>
      <c r="AMX10" s="55">
        <f>AMP8</f>
        <v>0</v>
      </c>
      <c r="AMY10" s="55">
        <f>AMS8</f>
        <v>0</v>
      </c>
      <c r="AMZ10" s="55">
        <f>AMW8</f>
        <v>0</v>
      </c>
      <c r="ANA10" s="49">
        <v>0</v>
      </c>
      <c r="ANB10" s="12">
        <f>AMX8</f>
        <v>0</v>
      </c>
      <c r="ANC10" s="12"/>
      <c r="AND10" s="49">
        <v>0</v>
      </c>
      <c r="ANE10" s="12">
        <f>AMY8</f>
        <v>0</v>
      </c>
      <c r="ANF10" s="55">
        <f>AMZ8</f>
        <v>0</v>
      </c>
      <c r="ANG10" s="49">
        <v>0</v>
      </c>
      <c r="ANH10" s="12">
        <f>AMZ8</f>
        <v>0</v>
      </c>
      <c r="ANI10" s="12"/>
      <c r="ANJ10" s="49">
        <v>0</v>
      </c>
      <c r="ANK10" s="12">
        <f>ANB8</f>
        <v>0</v>
      </c>
      <c r="ANL10" s="12"/>
      <c r="ANM10" s="49">
        <v>5</v>
      </c>
      <c r="ANN10" s="12">
        <v>5</v>
      </c>
      <c r="ANO10" s="12"/>
      <c r="ANP10" s="49">
        <v>0</v>
      </c>
      <c r="ANQ10" s="12">
        <v>0</v>
      </c>
      <c r="ANR10" s="12"/>
      <c r="ANS10" s="49">
        <v>0</v>
      </c>
      <c r="ANT10" s="12">
        <f>ANK8</f>
        <v>0</v>
      </c>
      <c r="ANU10" s="12"/>
      <c r="ANV10" s="49">
        <v>0</v>
      </c>
      <c r="ANW10" s="12">
        <f>ANN8</f>
        <v>0</v>
      </c>
      <c r="ANX10" s="55"/>
      <c r="ANY10" s="49">
        <v>0</v>
      </c>
      <c r="ANZ10" s="12">
        <f>ANQ8</f>
        <v>0</v>
      </c>
      <c r="AOA10" s="12"/>
      <c r="AOB10" s="49">
        <v>5</v>
      </c>
      <c r="AOC10" s="12">
        <f>ANW8</f>
        <v>5</v>
      </c>
      <c r="AOD10" s="12"/>
      <c r="AOE10" s="49">
        <v>0</v>
      </c>
      <c r="AOF10" s="12">
        <f>ANZ8</f>
        <v>0</v>
      </c>
      <c r="AOG10" s="12"/>
      <c r="AOH10" s="49">
        <v>0</v>
      </c>
      <c r="AOI10" s="12">
        <f>AOC8</f>
        <v>0</v>
      </c>
      <c r="AOJ10" s="12"/>
      <c r="AOK10" s="49">
        <v>5</v>
      </c>
      <c r="AOL10" s="12">
        <f>AOF8</f>
        <v>5</v>
      </c>
      <c r="AOM10" s="12"/>
      <c r="AON10" s="49">
        <v>0</v>
      </c>
      <c r="AOO10" s="12">
        <f t="shared" ref="AOO10" si="197">AOI8</f>
        <v>0</v>
      </c>
      <c r="AOP10" s="55"/>
      <c r="AOQ10" s="49">
        <v>0</v>
      </c>
      <c r="AOR10" s="12">
        <f>AOI8</f>
        <v>0</v>
      </c>
      <c r="AOS10" s="12"/>
      <c r="AOT10" s="49">
        <v>0</v>
      </c>
      <c r="AOU10" s="12">
        <f>AOO8</f>
        <v>0</v>
      </c>
      <c r="AOV10" s="12"/>
      <c r="AOW10" s="49">
        <v>0</v>
      </c>
      <c r="AOX10" s="12">
        <f>AOR8</f>
        <v>0</v>
      </c>
      <c r="AOY10" s="12"/>
      <c r="AOZ10" s="49">
        <v>0</v>
      </c>
      <c r="APA10" s="12">
        <f t="shared" ref="APA10" si="198">AOU8</f>
        <v>0</v>
      </c>
      <c r="APB10" s="12"/>
      <c r="APC10" s="49">
        <v>5</v>
      </c>
      <c r="APD10" s="12">
        <f t="shared" ref="APD10" si="199">AOX8</f>
        <v>5</v>
      </c>
      <c r="APE10" s="12"/>
      <c r="APF10" s="49">
        <v>0</v>
      </c>
      <c r="APG10" s="12">
        <f t="shared" ref="APG10" si="200">APA8</f>
        <v>0</v>
      </c>
      <c r="APH10" s="55"/>
      <c r="API10" s="49">
        <v>0</v>
      </c>
      <c r="APJ10" s="12">
        <f>APA8</f>
        <v>0</v>
      </c>
      <c r="APK10" s="12"/>
      <c r="APL10" s="49">
        <v>5</v>
      </c>
      <c r="APM10" s="12">
        <f>APG8</f>
        <v>5</v>
      </c>
      <c r="APN10" s="12"/>
      <c r="APO10" s="49">
        <v>0</v>
      </c>
      <c r="APP10" s="12">
        <f>APJ8</f>
        <v>0</v>
      </c>
      <c r="APQ10" s="12"/>
      <c r="APR10" s="49">
        <v>0</v>
      </c>
      <c r="APS10" s="12">
        <f t="shared" ref="APS10" si="201">APM8</f>
        <v>0</v>
      </c>
      <c r="APT10" s="12"/>
      <c r="APU10" s="49">
        <v>0</v>
      </c>
      <c r="APV10" s="12">
        <f t="shared" ref="APV10" si="202">APP8</f>
        <v>0</v>
      </c>
      <c r="APW10" s="12"/>
      <c r="APX10" s="49">
        <v>5</v>
      </c>
      <c r="APY10" s="12">
        <f t="shared" ref="APY10" si="203">APS8</f>
        <v>5</v>
      </c>
      <c r="APZ10" s="55"/>
      <c r="AQA10" s="49">
        <v>0</v>
      </c>
      <c r="AQB10" s="12">
        <f>APV8</f>
        <v>0</v>
      </c>
      <c r="AQC10" s="12"/>
      <c r="AQD10" s="49">
        <v>0</v>
      </c>
      <c r="AQE10" s="12">
        <f>APY8</f>
        <v>0</v>
      </c>
      <c r="AQF10" s="12"/>
      <c r="AQG10" s="49">
        <v>0</v>
      </c>
      <c r="AQH10" s="12">
        <f>AQB8</f>
        <v>0</v>
      </c>
      <c r="AQI10" s="12"/>
      <c r="AQJ10" s="49">
        <v>0</v>
      </c>
      <c r="AQK10" s="12">
        <f t="shared" ref="AQK10" si="204">AQE8</f>
        <v>0</v>
      </c>
      <c r="AQL10" s="12"/>
      <c r="AQM10" s="49">
        <v>5</v>
      </c>
      <c r="AQN10" s="12">
        <f t="shared" ref="AQN10" si="205">AQH8</f>
        <v>5</v>
      </c>
      <c r="AQO10" s="12"/>
      <c r="AQP10" s="49">
        <v>0</v>
      </c>
      <c r="AQQ10" s="12">
        <f t="shared" ref="AQQ10" si="206">AQK8</f>
        <v>0</v>
      </c>
      <c r="AQR10" s="55"/>
      <c r="AQS10" s="49">
        <v>0</v>
      </c>
      <c r="AQT10" s="12">
        <f>AQK8</f>
        <v>0</v>
      </c>
      <c r="AQU10" s="12"/>
      <c r="AQV10" s="49">
        <v>0</v>
      </c>
      <c r="AQW10" s="12">
        <f>AQQ8</f>
        <v>0</v>
      </c>
      <c r="AQX10" s="12"/>
      <c r="AQY10" s="49">
        <v>5</v>
      </c>
      <c r="AQZ10" s="12">
        <f>AQT8</f>
        <v>5</v>
      </c>
      <c r="ARA10" s="12"/>
      <c r="ARB10" s="49">
        <v>0</v>
      </c>
      <c r="ARC10" s="12">
        <f t="shared" ref="ARC10" si="207">AQW8</f>
        <v>0</v>
      </c>
      <c r="ARD10" s="12"/>
      <c r="ARE10" s="49">
        <v>0</v>
      </c>
      <c r="ARF10" s="12">
        <f t="shared" ref="ARF10" si="208">AQZ8</f>
        <v>0</v>
      </c>
      <c r="ARG10" s="12"/>
      <c r="ARH10" s="49">
        <v>0</v>
      </c>
      <c r="ARI10" s="12">
        <f t="shared" ref="ARI10" si="209">ARC8</f>
        <v>0</v>
      </c>
      <c r="ARJ10" s="55"/>
      <c r="ARK10" s="49">
        <v>0</v>
      </c>
      <c r="ARL10" s="12">
        <f>ARC8</f>
        <v>0</v>
      </c>
      <c r="ARM10" s="12"/>
      <c r="ARN10" s="49">
        <v>0</v>
      </c>
      <c r="ARO10" s="12">
        <f>ARI8</f>
        <v>0</v>
      </c>
      <c r="ARP10" s="12"/>
      <c r="ARQ10" s="49">
        <v>0</v>
      </c>
      <c r="ARR10" s="12">
        <f>ARL8</f>
        <v>0</v>
      </c>
      <c r="ARS10" s="12"/>
      <c r="ART10" s="49">
        <v>0</v>
      </c>
      <c r="ARU10" s="12">
        <f t="shared" ref="ARU10" si="210">ARO8</f>
        <v>0</v>
      </c>
      <c r="ARV10" s="12"/>
      <c r="ARW10" s="49">
        <v>5</v>
      </c>
      <c r="ARX10" s="12">
        <f t="shared" ref="ARX10" si="211">ARR8</f>
        <v>5</v>
      </c>
      <c r="ARY10" s="12"/>
      <c r="ARZ10" s="49">
        <v>0</v>
      </c>
      <c r="ASA10" s="12">
        <f t="shared" ref="ASA10" si="212">ARU8</f>
        <v>0</v>
      </c>
      <c r="ASB10" s="55"/>
      <c r="ASC10" s="49">
        <v>0</v>
      </c>
      <c r="ASD10" s="12">
        <f>ARU8</f>
        <v>0</v>
      </c>
      <c r="ASE10" s="12"/>
      <c r="ASF10" s="49">
        <v>0</v>
      </c>
      <c r="ASG10" s="12">
        <f>ASA8</f>
        <v>0</v>
      </c>
      <c r="ASH10" s="12"/>
      <c r="ASI10" s="49">
        <v>0</v>
      </c>
      <c r="ASJ10" s="12">
        <f>ASD8</f>
        <v>0</v>
      </c>
      <c r="ASK10" s="12"/>
      <c r="ASL10" s="49">
        <v>0</v>
      </c>
      <c r="ASM10" s="12">
        <f t="shared" ref="ASM10" si="213">ASG8</f>
        <v>0</v>
      </c>
      <c r="ASN10" s="12"/>
      <c r="ASO10" s="49">
        <v>5</v>
      </c>
      <c r="ASP10" s="12">
        <f t="shared" ref="ASP10" si="214">ASJ8</f>
        <v>5</v>
      </c>
      <c r="ASQ10" s="12"/>
      <c r="ASR10" s="49">
        <v>0</v>
      </c>
      <c r="ASS10" s="12">
        <f t="shared" ref="ASS10" si="215">ASM8</f>
        <v>0</v>
      </c>
      <c r="AST10" s="55"/>
      <c r="ASU10" s="49">
        <v>0</v>
      </c>
      <c r="ASV10" s="12">
        <f>ASM8</f>
        <v>0</v>
      </c>
      <c r="ASW10" s="12"/>
      <c r="ASX10" s="49">
        <v>0</v>
      </c>
      <c r="ASY10" s="12">
        <f>ASS8</f>
        <v>0</v>
      </c>
      <c r="ASZ10" s="12"/>
      <c r="ATA10" s="49">
        <v>0</v>
      </c>
      <c r="ATB10" s="12">
        <f>ASV8</f>
        <v>0</v>
      </c>
      <c r="ATC10" s="12"/>
      <c r="ATD10" s="49">
        <v>0</v>
      </c>
      <c r="ATE10" s="12">
        <f t="shared" ref="ATE10" si="216">ASY8</f>
        <v>0</v>
      </c>
      <c r="ATF10" s="12">
        <f t="shared" ref="ATF10" si="217">ATB8</f>
        <v>0</v>
      </c>
      <c r="ATG10" s="12">
        <f t="shared" ref="ATG10" si="218">ATE8</f>
        <v>5</v>
      </c>
      <c r="ATH10" s="55"/>
      <c r="ATI10" s="12">
        <f>ATE8</f>
        <v>5</v>
      </c>
      <c r="ATJ10" s="12">
        <f>ATG8</f>
        <v>0</v>
      </c>
      <c r="ATK10" s="12">
        <f>ATI8</f>
        <v>0</v>
      </c>
      <c r="ATL10" s="12">
        <f t="shared" ref="ATL10" si="219">ATJ8</f>
        <v>0</v>
      </c>
      <c r="ATM10" s="12">
        <f t="shared" ref="ATM10" si="220">ATK8</f>
        <v>5</v>
      </c>
      <c r="ATN10" s="12">
        <f t="shared" ref="ATN10" si="221">ATL8</f>
        <v>0</v>
      </c>
      <c r="ATO10" s="55"/>
      <c r="ATP10" s="12">
        <f>ATL8</f>
        <v>0</v>
      </c>
      <c r="ATQ10" s="12">
        <f>ATN8</f>
        <v>0</v>
      </c>
      <c r="ATR10" s="12">
        <f>ATP8</f>
        <v>0</v>
      </c>
      <c r="ATS10" s="12">
        <f t="shared" ref="ATS10" si="222">ATQ8</f>
        <v>0</v>
      </c>
      <c r="ATT10" s="12">
        <f t="shared" ref="ATT10" si="223">ATR8</f>
        <v>5</v>
      </c>
      <c r="ATU10" s="12">
        <f t="shared" ref="ATU10" si="224">ATS8</f>
        <v>0</v>
      </c>
      <c r="ATV10" s="55"/>
      <c r="ATW10" s="12">
        <f>ATS8</f>
        <v>0</v>
      </c>
      <c r="ATX10" s="12">
        <f>ATU8</f>
        <v>0</v>
      </c>
      <c r="ATY10" s="12">
        <f>ATW8</f>
        <v>0</v>
      </c>
      <c r="ATZ10" s="12">
        <f t="shared" ref="ATZ10" si="225">ATX8</f>
        <v>0</v>
      </c>
      <c r="AUA10" s="12">
        <f t="shared" ref="AUA10" si="226">ATY8</f>
        <v>5</v>
      </c>
      <c r="AUB10" s="12">
        <f t="shared" ref="AUB10" si="227">ATZ8</f>
        <v>0</v>
      </c>
      <c r="AUC10" s="55"/>
      <c r="AUD10" s="12">
        <f>ATZ8</f>
        <v>0</v>
      </c>
      <c r="AUE10" s="12">
        <f>AUB8</f>
        <v>0</v>
      </c>
      <c r="AUF10" s="12">
        <f>AUD8</f>
        <v>0</v>
      </c>
      <c r="AUG10" s="12">
        <f t="shared" ref="AUG10" si="228">AUE8</f>
        <v>0</v>
      </c>
      <c r="AUH10" s="12">
        <f t="shared" ref="AUH10" si="229">AUF8</f>
        <v>5</v>
      </c>
      <c r="AUI10" s="12">
        <f t="shared" ref="AUI10" si="230">AUG8</f>
        <v>0</v>
      </c>
      <c r="AUJ10" s="55"/>
      <c r="AUK10" s="12">
        <f>AUG8</f>
        <v>0</v>
      </c>
      <c r="AUL10" s="12">
        <f>AUI8</f>
        <v>0</v>
      </c>
      <c r="AUM10" s="12">
        <f>AUK8</f>
        <v>0</v>
      </c>
      <c r="AUN10" s="12">
        <f t="shared" ref="AUN10" si="231">AUL8</f>
        <v>0</v>
      </c>
      <c r="AUO10" s="12">
        <f t="shared" ref="AUO10" si="232">AUM8</f>
        <v>5</v>
      </c>
      <c r="AUP10" s="12">
        <f t="shared" ref="AUP10" si="233">AUN8</f>
        <v>0</v>
      </c>
      <c r="AUQ10" s="55"/>
      <c r="AUR10" s="12">
        <f>AUN8</f>
        <v>0</v>
      </c>
      <c r="AUS10" s="12">
        <f>AUP8</f>
        <v>0</v>
      </c>
      <c r="AUT10" s="12">
        <f>AUR8</f>
        <v>0</v>
      </c>
      <c r="AUU10" s="12">
        <f t="shared" ref="AUU10" si="234">AUS8</f>
        <v>0</v>
      </c>
      <c r="AUV10" s="12">
        <f t="shared" ref="AUV10" si="235">AUT8</f>
        <v>5</v>
      </c>
      <c r="AUW10" s="12">
        <f t="shared" ref="AUW10" si="236">AUU8</f>
        <v>0</v>
      </c>
      <c r="AUX10" s="55"/>
      <c r="AUY10" s="12">
        <f>AUU8</f>
        <v>0</v>
      </c>
      <c r="AUZ10" s="12">
        <f>AUW8</f>
        <v>0</v>
      </c>
      <c r="AVA10" s="12">
        <f>AUY8</f>
        <v>0</v>
      </c>
      <c r="AVB10" s="12">
        <f t="shared" ref="AVB10" si="237">AUZ8</f>
        <v>0</v>
      </c>
      <c r="AVC10" s="12">
        <f t="shared" ref="AVC10" si="238">AVA8</f>
        <v>5</v>
      </c>
      <c r="AVD10" s="12">
        <f t="shared" ref="AVD10" si="239">AVB8</f>
        <v>0</v>
      </c>
      <c r="AVE10" s="55"/>
      <c r="AVF10" s="12">
        <f>AVB8</f>
        <v>0</v>
      </c>
      <c r="AVG10" s="12">
        <f>AVD8</f>
        <v>0</v>
      </c>
      <c r="AVH10" s="12">
        <f>AVF8</f>
        <v>0</v>
      </c>
      <c r="AVI10" s="12">
        <f t="shared" ref="AVI10" si="240">AVG8</f>
        <v>0</v>
      </c>
      <c r="AVJ10" s="12">
        <f t="shared" ref="AVJ10" si="241">AVH8</f>
        <v>5</v>
      </c>
      <c r="AVK10" s="12">
        <f t="shared" ref="AVK10" si="242">AVI8</f>
        <v>0</v>
      </c>
      <c r="AVL10" s="55"/>
      <c r="AVM10" s="12">
        <f>AVI8</f>
        <v>0</v>
      </c>
      <c r="AVN10" s="12">
        <f>AVK8</f>
        <v>0</v>
      </c>
      <c r="AVO10" s="12">
        <f>AVM8</f>
        <v>0</v>
      </c>
      <c r="AVP10" s="12">
        <f t="shared" ref="AVP10" si="243">AVN8</f>
        <v>0</v>
      </c>
      <c r="AVQ10" s="12">
        <f t="shared" ref="AVQ10" si="244">AVO8</f>
        <v>5</v>
      </c>
      <c r="AVR10" s="12">
        <f t="shared" ref="AVR10" si="245">AVP8</f>
        <v>0</v>
      </c>
      <c r="AVS10" s="55"/>
      <c r="AVT10" s="12">
        <f>AVP8</f>
        <v>0</v>
      </c>
      <c r="AVU10" s="12">
        <f>AVR8</f>
        <v>0</v>
      </c>
      <c r="AVV10" s="12">
        <f>AVT8</f>
        <v>0</v>
      </c>
      <c r="AVW10" s="12">
        <f t="shared" ref="AVW10" si="246">AVU8</f>
        <v>0</v>
      </c>
      <c r="AVX10" s="12">
        <f t="shared" ref="AVX10" si="247">AVV8</f>
        <v>5</v>
      </c>
      <c r="AVY10" s="12">
        <f t="shared" ref="AVY10" si="248">AVW8</f>
        <v>0</v>
      </c>
      <c r="AVZ10" s="55"/>
      <c r="AWA10" s="12">
        <f>AVW8</f>
        <v>0</v>
      </c>
      <c r="AWB10" s="12">
        <f>AVY8</f>
        <v>0</v>
      </c>
      <c r="AWC10" s="12">
        <f>AWA8</f>
        <v>0</v>
      </c>
      <c r="AWD10" s="12">
        <f t="shared" ref="AWD10" si="249">AWB8</f>
        <v>0</v>
      </c>
      <c r="AWE10" s="12">
        <f t="shared" ref="AWE10" si="250">AWC8</f>
        <v>5</v>
      </c>
      <c r="AWF10" s="12">
        <f t="shared" ref="AWF10" si="251">AWD8</f>
        <v>0</v>
      </c>
      <c r="AWG10" s="55"/>
      <c r="AWH10" s="12">
        <f>AWD8</f>
        <v>0</v>
      </c>
      <c r="AWI10" s="12">
        <f>AWF8</f>
        <v>0</v>
      </c>
      <c r="AWJ10" s="12">
        <f>AWH8</f>
        <v>0</v>
      </c>
      <c r="AWK10" s="12">
        <f t="shared" ref="AWK10" si="252">AWI8</f>
        <v>0</v>
      </c>
      <c r="AWL10" s="12">
        <f t="shared" ref="AWL10" si="253">AWJ8</f>
        <v>5</v>
      </c>
      <c r="AWM10" s="12">
        <f t="shared" ref="AWM10" si="254">AWK8</f>
        <v>0</v>
      </c>
      <c r="AWN10" s="55"/>
      <c r="AWO10" s="12">
        <f>AWK8</f>
        <v>0</v>
      </c>
      <c r="AWP10" s="12">
        <f>AWM8</f>
        <v>0</v>
      </c>
      <c r="AWQ10" s="12">
        <f>AWO8</f>
        <v>0</v>
      </c>
      <c r="AWR10" s="12">
        <f t="shared" ref="AWR10" si="255">AWP8</f>
        <v>0</v>
      </c>
      <c r="AWS10" s="12">
        <f t="shared" ref="AWS10" si="256">AWQ8</f>
        <v>5</v>
      </c>
      <c r="AWT10" s="12">
        <f t="shared" ref="AWT10" si="257">AWR8</f>
        <v>0</v>
      </c>
      <c r="AWU10" s="55"/>
      <c r="AWV10" s="12">
        <f>AWR8</f>
        <v>0</v>
      </c>
      <c r="AWW10" s="12">
        <f>AWT8</f>
        <v>0</v>
      </c>
      <c r="AWX10" s="12">
        <f>AWV8</f>
        <v>0</v>
      </c>
      <c r="AWY10" s="12">
        <f t="shared" ref="AWY10" si="258">AWW8</f>
        <v>0</v>
      </c>
      <c r="AWZ10" s="12">
        <f t="shared" ref="AWZ10" si="259">AWX8</f>
        <v>5</v>
      </c>
      <c r="AXA10" s="12">
        <f t="shared" ref="AXA10" si="260">AWY8</f>
        <v>0</v>
      </c>
      <c r="AXB10" s="55"/>
    </row>
    <row r="11" spans="1:1302" s="57" customFormat="1">
      <c r="A11" t="s">
        <v>911</v>
      </c>
      <c r="B11" t="s">
        <v>913</v>
      </c>
      <c r="C11" s="57" t="s">
        <v>919</v>
      </c>
      <c r="D11" s="77" t="s">
        <v>75</v>
      </c>
      <c r="E11" s="60"/>
      <c r="F11" s="60"/>
      <c r="G11" s="60"/>
      <c r="H11" s="49">
        <v>0</v>
      </c>
      <c r="I11" s="60">
        <v>0</v>
      </c>
      <c r="J11" s="78"/>
      <c r="K11" s="49">
        <v>0</v>
      </c>
      <c r="L11" s="60">
        <v>4</v>
      </c>
      <c r="M11" s="60"/>
      <c r="N11" s="49">
        <v>0</v>
      </c>
      <c r="O11" s="60">
        <v>0</v>
      </c>
      <c r="P11" s="60"/>
      <c r="Q11" s="49">
        <v>0</v>
      </c>
      <c r="R11" s="60">
        <v>7</v>
      </c>
      <c r="S11" s="60"/>
      <c r="T11" s="49">
        <v>0</v>
      </c>
      <c r="U11" s="60">
        <v>4</v>
      </c>
      <c r="V11" s="60"/>
      <c r="W11" s="49">
        <v>0</v>
      </c>
      <c r="X11" s="60">
        <v>0</v>
      </c>
      <c r="Y11" s="60"/>
      <c r="Z11" s="49">
        <v>0</v>
      </c>
      <c r="AA11" s="60">
        <v>17</v>
      </c>
      <c r="AB11" s="78"/>
      <c r="AC11" s="49">
        <v>0</v>
      </c>
      <c r="AD11" s="60">
        <v>9</v>
      </c>
      <c r="AE11" s="60"/>
      <c r="AF11" s="49">
        <v>0</v>
      </c>
      <c r="AG11" s="60">
        <v>4</v>
      </c>
      <c r="AH11" s="60"/>
      <c r="AI11" s="49">
        <v>0</v>
      </c>
      <c r="AJ11" s="60">
        <v>0</v>
      </c>
      <c r="AK11" s="60"/>
      <c r="AL11" s="49">
        <v>0</v>
      </c>
      <c r="AM11" s="60">
        <v>0</v>
      </c>
      <c r="AN11" s="60"/>
      <c r="AO11" s="49">
        <v>0</v>
      </c>
      <c r="AP11" s="60">
        <v>0</v>
      </c>
      <c r="AQ11" s="60"/>
      <c r="AR11" s="49">
        <v>0</v>
      </c>
      <c r="AS11" s="60">
        <v>0</v>
      </c>
      <c r="AT11" s="78"/>
      <c r="AU11" s="49">
        <v>0</v>
      </c>
      <c r="AV11" s="60">
        <v>0</v>
      </c>
      <c r="AW11" s="60"/>
      <c r="AX11" s="49">
        <v>0</v>
      </c>
      <c r="AY11" s="60">
        <v>0</v>
      </c>
      <c r="AZ11" s="60"/>
      <c r="BA11" s="49">
        <v>0</v>
      </c>
      <c r="BB11" s="60">
        <v>0</v>
      </c>
      <c r="BC11" s="60"/>
      <c r="BD11" s="49">
        <v>0</v>
      </c>
      <c r="BE11" s="60">
        <v>0</v>
      </c>
      <c r="BF11" s="60"/>
      <c r="BG11" s="49">
        <v>0</v>
      </c>
      <c r="BH11" s="60">
        <v>0</v>
      </c>
      <c r="BI11" s="60"/>
      <c r="BJ11" s="49">
        <v>0</v>
      </c>
      <c r="BK11" s="60">
        <v>0</v>
      </c>
      <c r="BL11" s="78"/>
      <c r="BM11" s="49">
        <v>0</v>
      </c>
      <c r="BN11" s="60">
        <v>0</v>
      </c>
      <c r="BO11" s="60"/>
      <c r="BP11" s="49">
        <v>0</v>
      </c>
      <c r="BQ11" s="60">
        <v>0</v>
      </c>
      <c r="BR11" s="60"/>
      <c r="BS11" s="49">
        <v>0</v>
      </c>
      <c r="BT11" s="60">
        <v>0</v>
      </c>
      <c r="BU11" s="60"/>
      <c r="BV11" s="49">
        <v>0</v>
      </c>
      <c r="BW11" s="60">
        <v>0</v>
      </c>
      <c r="BX11" s="60"/>
      <c r="BY11" s="49">
        <v>0</v>
      </c>
      <c r="BZ11" s="60">
        <v>0</v>
      </c>
      <c r="CA11" s="60"/>
      <c r="CB11" s="49">
        <v>0</v>
      </c>
      <c r="CC11" s="60">
        <v>0</v>
      </c>
      <c r="CD11" s="78"/>
      <c r="CE11" s="78"/>
      <c r="CF11" s="49">
        <v>0</v>
      </c>
      <c r="CG11" s="60">
        <v>0</v>
      </c>
      <c r="CH11" s="78"/>
      <c r="CI11" s="49">
        <v>0</v>
      </c>
      <c r="CJ11" s="60">
        <v>0</v>
      </c>
      <c r="CK11" s="60"/>
      <c r="CL11" s="49">
        <v>0</v>
      </c>
      <c r="CM11" s="60">
        <v>0</v>
      </c>
      <c r="CN11" s="60"/>
      <c r="CO11" s="49">
        <v>0</v>
      </c>
      <c r="CP11" s="60">
        <v>0</v>
      </c>
      <c r="CQ11" s="78"/>
      <c r="CR11" s="49">
        <v>0</v>
      </c>
      <c r="CS11" s="60">
        <v>5</v>
      </c>
      <c r="CT11" s="60"/>
      <c r="CU11" s="49">
        <v>0</v>
      </c>
      <c r="CV11" s="60">
        <v>2</v>
      </c>
      <c r="CW11" s="60"/>
      <c r="CX11" s="49">
        <v>0</v>
      </c>
      <c r="CY11" s="60">
        <v>2</v>
      </c>
      <c r="CZ11" s="60"/>
      <c r="DA11" s="49">
        <v>0</v>
      </c>
      <c r="DB11" s="60">
        <v>15</v>
      </c>
      <c r="DC11" s="60"/>
      <c r="DD11" s="49">
        <v>0</v>
      </c>
      <c r="DE11" s="60">
        <v>0</v>
      </c>
      <c r="DF11" s="78"/>
      <c r="DG11" s="78"/>
      <c r="DH11" s="49">
        <v>0</v>
      </c>
      <c r="DI11" s="60">
        <v>0</v>
      </c>
      <c r="DJ11" s="60"/>
      <c r="DK11" s="49">
        <v>0</v>
      </c>
      <c r="DL11" s="60">
        <v>0</v>
      </c>
      <c r="DM11" s="60"/>
      <c r="DN11" s="49">
        <v>0</v>
      </c>
      <c r="DO11" s="60">
        <v>0</v>
      </c>
      <c r="DP11" s="60"/>
      <c r="DQ11" s="49">
        <v>0</v>
      </c>
      <c r="DR11" s="60">
        <v>0</v>
      </c>
      <c r="DS11" s="60"/>
      <c r="DT11" s="49">
        <v>0</v>
      </c>
      <c r="DU11" s="60">
        <v>0</v>
      </c>
      <c r="DV11" s="60"/>
      <c r="DW11" s="49">
        <v>0</v>
      </c>
      <c r="DX11" s="60">
        <v>0</v>
      </c>
      <c r="DY11" s="78"/>
      <c r="DZ11" s="49">
        <v>0</v>
      </c>
      <c r="EA11" s="60">
        <v>0</v>
      </c>
      <c r="EB11" s="60"/>
      <c r="EC11" s="49">
        <v>0</v>
      </c>
      <c r="ED11" s="60">
        <v>0</v>
      </c>
      <c r="EE11" s="60"/>
      <c r="EF11" s="49">
        <v>0</v>
      </c>
      <c r="EG11" s="60">
        <v>0</v>
      </c>
      <c r="EH11" s="60"/>
      <c r="EI11" s="49">
        <v>0</v>
      </c>
      <c r="EJ11" s="60">
        <v>0</v>
      </c>
      <c r="EK11" s="60"/>
      <c r="EL11" s="49">
        <v>0</v>
      </c>
      <c r="EM11" s="60">
        <v>0</v>
      </c>
      <c r="EN11" s="60"/>
      <c r="EO11" s="49">
        <v>0</v>
      </c>
      <c r="EP11" s="60">
        <v>0</v>
      </c>
      <c r="EQ11" s="78"/>
      <c r="ER11" s="49">
        <v>0</v>
      </c>
      <c r="ES11" s="60">
        <v>0</v>
      </c>
      <c r="ET11" s="60"/>
      <c r="EU11" s="49">
        <v>0</v>
      </c>
      <c r="EV11" s="60">
        <v>0</v>
      </c>
      <c r="EW11" s="60"/>
      <c r="EX11" s="49">
        <v>0</v>
      </c>
      <c r="EY11" s="60">
        <v>0</v>
      </c>
      <c r="EZ11" s="60"/>
      <c r="FA11" s="49">
        <v>0</v>
      </c>
      <c r="FB11" s="60">
        <v>0</v>
      </c>
      <c r="FC11" s="78"/>
      <c r="FD11" s="78"/>
      <c r="FE11" s="78"/>
      <c r="FF11" s="78"/>
      <c r="FG11" s="49">
        <v>0</v>
      </c>
      <c r="FH11" s="60">
        <v>0</v>
      </c>
      <c r="FI11" s="60"/>
      <c r="FJ11" s="49">
        <v>0</v>
      </c>
      <c r="FK11" s="60">
        <v>0</v>
      </c>
      <c r="FL11" s="60"/>
      <c r="FM11" s="49">
        <v>0</v>
      </c>
      <c r="FN11" s="60">
        <v>0</v>
      </c>
      <c r="FO11" s="78"/>
      <c r="FP11" s="49">
        <v>0</v>
      </c>
      <c r="FQ11" s="60">
        <v>1</v>
      </c>
      <c r="FR11" s="60"/>
      <c r="FS11" s="49">
        <v>0</v>
      </c>
      <c r="FT11" s="60">
        <v>4</v>
      </c>
      <c r="FU11" s="78"/>
      <c r="FV11" s="49">
        <v>0</v>
      </c>
      <c r="FW11" s="60">
        <v>8</v>
      </c>
      <c r="FX11" s="60"/>
      <c r="FY11" s="49">
        <v>0</v>
      </c>
      <c r="FZ11" s="60">
        <v>0</v>
      </c>
      <c r="GA11" s="60"/>
      <c r="GB11" s="49">
        <v>0</v>
      </c>
      <c r="GC11" s="60">
        <v>12</v>
      </c>
      <c r="GD11" s="60"/>
      <c r="GE11" s="49">
        <v>0</v>
      </c>
      <c r="GF11" s="60">
        <v>8</v>
      </c>
      <c r="GG11" s="60"/>
      <c r="GH11" s="49">
        <v>0</v>
      </c>
      <c r="GI11" s="60">
        <v>15</v>
      </c>
      <c r="GJ11" s="60"/>
      <c r="GK11" s="49">
        <v>0</v>
      </c>
      <c r="GL11" s="60">
        <v>11</v>
      </c>
      <c r="GM11" s="78"/>
      <c r="GN11" s="49">
        <v>0</v>
      </c>
      <c r="GO11" s="60">
        <v>4</v>
      </c>
      <c r="GP11" s="60"/>
      <c r="GQ11" s="49">
        <v>0</v>
      </c>
      <c r="GR11" s="60">
        <v>0</v>
      </c>
      <c r="GS11" s="60"/>
      <c r="GT11" s="49">
        <v>0</v>
      </c>
      <c r="GU11" s="60">
        <v>0</v>
      </c>
      <c r="GV11" s="60"/>
      <c r="GW11" s="49">
        <v>0</v>
      </c>
      <c r="GX11" s="60">
        <v>0</v>
      </c>
      <c r="GY11" s="60"/>
      <c r="GZ11" s="49">
        <v>0</v>
      </c>
      <c r="HA11" s="60">
        <v>0</v>
      </c>
      <c r="HB11" s="60"/>
      <c r="HC11" s="49">
        <v>0</v>
      </c>
      <c r="HD11" s="60">
        <v>0</v>
      </c>
      <c r="HE11" s="78"/>
      <c r="HF11" s="49">
        <v>0</v>
      </c>
      <c r="HG11" s="60">
        <v>0</v>
      </c>
      <c r="HH11" s="60"/>
      <c r="HI11" s="49">
        <v>0</v>
      </c>
      <c r="HJ11" s="60">
        <v>0</v>
      </c>
      <c r="HK11" s="60"/>
      <c r="HL11" s="49">
        <v>0</v>
      </c>
      <c r="HM11" s="60">
        <v>0</v>
      </c>
      <c r="HN11" s="60"/>
      <c r="HO11" s="49">
        <v>0</v>
      </c>
      <c r="HP11" s="60">
        <v>0</v>
      </c>
      <c r="HQ11" s="60"/>
      <c r="HR11" s="49">
        <v>0</v>
      </c>
      <c r="HS11" s="60">
        <v>0</v>
      </c>
      <c r="HT11" s="60"/>
      <c r="HU11" s="49">
        <v>0</v>
      </c>
      <c r="HV11" s="60">
        <v>0</v>
      </c>
      <c r="HW11" s="78"/>
      <c r="HX11" s="49">
        <v>0</v>
      </c>
      <c r="HY11" s="60">
        <v>0</v>
      </c>
      <c r="HZ11" s="60"/>
      <c r="IA11" s="49">
        <v>0</v>
      </c>
      <c r="IB11" s="60">
        <v>0</v>
      </c>
      <c r="IC11" s="60"/>
      <c r="ID11" s="49">
        <v>0</v>
      </c>
      <c r="IE11" s="60">
        <v>7</v>
      </c>
      <c r="IF11" s="60"/>
      <c r="IG11" s="49">
        <v>0</v>
      </c>
      <c r="IH11" s="60">
        <v>0</v>
      </c>
      <c r="II11" s="60"/>
      <c r="IJ11" s="49">
        <v>0</v>
      </c>
      <c r="IK11" s="60">
        <v>2</v>
      </c>
      <c r="IL11" s="60"/>
      <c r="IM11" s="49">
        <v>0</v>
      </c>
      <c r="IN11" s="60">
        <v>0</v>
      </c>
      <c r="IO11" s="78"/>
      <c r="IP11" s="49">
        <v>0</v>
      </c>
      <c r="IQ11" s="60">
        <v>0</v>
      </c>
      <c r="IR11" s="60"/>
      <c r="IS11" s="49">
        <v>0</v>
      </c>
      <c r="IT11" s="60">
        <v>0</v>
      </c>
      <c r="IU11" s="60"/>
      <c r="IV11" s="49">
        <v>0</v>
      </c>
      <c r="IW11" s="60">
        <v>0</v>
      </c>
      <c r="IX11" s="60"/>
      <c r="IY11" s="49">
        <v>0</v>
      </c>
      <c r="IZ11" s="60">
        <v>0</v>
      </c>
      <c r="JA11" s="60"/>
      <c r="JB11" s="49">
        <v>0</v>
      </c>
      <c r="JC11" s="60">
        <v>0</v>
      </c>
      <c r="JD11" s="60"/>
      <c r="JE11" s="49">
        <v>0</v>
      </c>
      <c r="JF11" s="60">
        <v>0</v>
      </c>
      <c r="JG11" s="78"/>
      <c r="JH11" s="49">
        <v>0</v>
      </c>
      <c r="JI11" s="60">
        <v>0</v>
      </c>
      <c r="JJ11" s="60"/>
      <c r="JK11" s="49">
        <v>0</v>
      </c>
      <c r="JL11" s="60">
        <v>1</v>
      </c>
      <c r="JM11" s="60"/>
      <c r="JN11" s="49">
        <v>0</v>
      </c>
      <c r="JO11" s="60">
        <v>0</v>
      </c>
      <c r="JP11" s="60"/>
      <c r="JQ11" s="49">
        <v>0</v>
      </c>
      <c r="JR11" s="60">
        <v>0</v>
      </c>
      <c r="JS11" s="60"/>
      <c r="JT11" s="49">
        <v>0</v>
      </c>
      <c r="JU11" s="60">
        <v>0</v>
      </c>
      <c r="JV11" s="60"/>
      <c r="JW11" s="49">
        <v>0</v>
      </c>
      <c r="JX11" s="60">
        <v>0</v>
      </c>
      <c r="JY11" s="78"/>
      <c r="JZ11" s="49">
        <v>0</v>
      </c>
      <c r="KA11" s="60">
        <v>0</v>
      </c>
      <c r="KB11" s="60"/>
      <c r="KC11" s="49">
        <v>0</v>
      </c>
      <c r="KD11" s="60">
        <v>0</v>
      </c>
      <c r="KE11" s="60"/>
      <c r="KF11" s="49">
        <v>0</v>
      </c>
      <c r="KG11" s="60">
        <v>0</v>
      </c>
      <c r="KH11" s="60"/>
      <c r="KI11" s="49">
        <v>0</v>
      </c>
      <c r="KJ11" s="60">
        <v>9</v>
      </c>
      <c r="KK11" s="60"/>
      <c r="KL11" s="49">
        <v>0</v>
      </c>
      <c r="KM11" s="60">
        <v>1</v>
      </c>
      <c r="KN11" s="60"/>
      <c r="KO11" s="49">
        <v>0</v>
      </c>
      <c r="KP11" s="60">
        <v>0</v>
      </c>
      <c r="KQ11" s="78"/>
      <c r="KR11" s="49">
        <v>0</v>
      </c>
      <c r="KS11" s="60">
        <v>0</v>
      </c>
      <c r="KT11" s="60"/>
      <c r="KU11" s="49">
        <v>0</v>
      </c>
      <c r="KV11" s="60">
        <v>0</v>
      </c>
      <c r="KW11" s="149"/>
      <c r="KX11" s="149"/>
      <c r="KY11" s="149"/>
      <c r="KZ11" s="149"/>
      <c r="LA11" s="149"/>
      <c r="LB11" s="78"/>
      <c r="LC11" s="49">
        <v>0</v>
      </c>
      <c r="LD11" s="60">
        <v>0</v>
      </c>
      <c r="LE11" s="60"/>
      <c r="LF11" s="49">
        <v>0</v>
      </c>
      <c r="LG11" s="60">
        <v>0</v>
      </c>
      <c r="LH11" s="60"/>
      <c r="LI11" s="49">
        <v>0</v>
      </c>
      <c r="LJ11" s="60">
        <v>0</v>
      </c>
      <c r="LK11" s="60"/>
      <c r="LL11" s="49">
        <v>0</v>
      </c>
      <c r="LM11" s="60">
        <v>0</v>
      </c>
      <c r="LN11" s="60"/>
      <c r="LO11" s="49">
        <v>0</v>
      </c>
      <c r="LP11" s="60">
        <v>1</v>
      </c>
      <c r="LQ11" s="60"/>
      <c r="LR11" s="49">
        <v>0</v>
      </c>
      <c r="LS11" s="60">
        <v>5</v>
      </c>
      <c r="LT11" s="78"/>
      <c r="LU11" s="49">
        <v>0</v>
      </c>
      <c r="LV11" s="60">
        <v>11</v>
      </c>
      <c r="LW11" s="60"/>
      <c r="LX11" s="49">
        <v>0</v>
      </c>
      <c r="LY11" s="60">
        <v>1</v>
      </c>
      <c r="LZ11" s="60"/>
      <c r="MA11" s="49">
        <v>0</v>
      </c>
      <c r="MB11" s="60">
        <v>0</v>
      </c>
      <c r="MC11" s="60"/>
      <c r="MD11" s="49">
        <v>0</v>
      </c>
      <c r="ME11" s="60">
        <v>0</v>
      </c>
      <c r="MF11" s="60"/>
      <c r="MG11" s="49">
        <v>0</v>
      </c>
      <c r="MH11" s="60">
        <v>0</v>
      </c>
      <c r="MI11" s="60"/>
      <c r="MJ11" s="49">
        <v>0</v>
      </c>
      <c r="MK11" s="60">
        <v>0</v>
      </c>
      <c r="ML11" s="78"/>
      <c r="MM11" s="49">
        <v>0</v>
      </c>
      <c r="MN11" s="60">
        <v>0</v>
      </c>
      <c r="MO11" s="60"/>
      <c r="MP11" s="49">
        <v>0</v>
      </c>
      <c r="MQ11" s="60">
        <v>0</v>
      </c>
      <c r="MR11" s="60"/>
      <c r="MS11" s="49">
        <v>0</v>
      </c>
      <c r="MT11" s="60">
        <v>0</v>
      </c>
      <c r="MU11" s="60"/>
      <c r="MV11" s="49">
        <v>0</v>
      </c>
      <c r="MW11" s="60">
        <v>0</v>
      </c>
      <c r="MX11" s="60"/>
      <c r="MY11" s="49">
        <v>0</v>
      </c>
      <c r="MZ11" s="60">
        <v>0</v>
      </c>
      <c r="NA11" s="60"/>
      <c r="NB11" s="49">
        <v>0</v>
      </c>
      <c r="NC11" s="60">
        <v>3</v>
      </c>
      <c r="ND11" s="78"/>
      <c r="NE11" s="49">
        <v>0</v>
      </c>
      <c r="NF11" s="60">
        <v>0</v>
      </c>
      <c r="NG11" s="60"/>
      <c r="NH11" s="49">
        <v>0</v>
      </c>
      <c r="NI11" s="60">
        <v>0</v>
      </c>
      <c r="NJ11" s="60"/>
      <c r="NK11" s="49">
        <v>0</v>
      </c>
      <c r="NL11" s="60">
        <v>0</v>
      </c>
      <c r="NM11" s="60"/>
      <c r="NN11" s="49">
        <v>0</v>
      </c>
      <c r="NO11" s="60">
        <v>0</v>
      </c>
      <c r="NP11" s="60"/>
      <c r="NQ11" s="49">
        <v>0</v>
      </c>
      <c r="NR11" s="60">
        <v>0</v>
      </c>
      <c r="NS11" s="60"/>
      <c r="NT11" s="49">
        <v>0</v>
      </c>
      <c r="NU11" s="60">
        <v>0</v>
      </c>
      <c r="NV11" s="78"/>
      <c r="NW11" s="49">
        <v>0</v>
      </c>
      <c r="NX11" s="60">
        <v>0</v>
      </c>
      <c r="NY11" s="60"/>
      <c r="NZ11" s="49">
        <v>0</v>
      </c>
      <c r="OA11" s="60">
        <v>0</v>
      </c>
      <c r="OB11" s="60"/>
      <c r="OC11" s="49">
        <v>0</v>
      </c>
      <c r="OD11" s="60">
        <v>0</v>
      </c>
      <c r="OE11" s="60"/>
      <c r="OF11" s="49">
        <v>0</v>
      </c>
      <c r="OG11" s="60">
        <v>8</v>
      </c>
      <c r="OH11" s="60"/>
      <c r="OI11" s="49">
        <v>0</v>
      </c>
      <c r="OJ11" s="60">
        <v>0</v>
      </c>
      <c r="OK11" s="60"/>
      <c r="OL11" s="49">
        <v>0</v>
      </c>
      <c r="OM11" s="60">
        <v>0</v>
      </c>
      <c r="ON11" s="78"/>
      <c r="OO11" s="49">
        <v>0</v>
      </c>
      <c r="OP11" s="60">
        <v>0</v>
      </c>
      <c r="OQ11" s="60"/>
      <c r="OR11" s="49">
        <v>0</v>
      </c>
      <c r="OS11" s="60">
        <v>0</v>
      </c>
      <c r="OT11" s="60"/>
      <c r="OU11" s="49">
        <v>0</v>
      </c>
      <c r="OV11" s="60">
        <v>0</v>
      </c>
      <c r="OW11" s="60"/>
      <c r="OX11" s="49">
        <v>0</v>
      </c>
      <c r="OY11" s="60">
        <v>13</v>
      </c>
      <c r="OZ11" s="60"/>
      <c r="PA11" s="49">
        <v>0</v>
      </c>
      <c r="PB11" s="60">
        <v>8</v>
      </c>
      <c r="PC11" s="60"/>
      <c r="PD11" s="49">
        <v>0</v>
      </c>
      <c r="PE11" s="60">
        <v>1</v>
      </c>
      <c r="PF11" s="78"/>
      <c r="PG11" s="49">
        <v>0</v>
      </c>
      <c r="PH11" s="60">
        <v>0</v>
      </c>
      <c r="PI11" s="60"/>
      <c r="PJ11" s="49">
        <v>0</v>
      </c>
      <c r="PK11" s="60">
        <v>0</v>
      </c>
      <c r="PL11" s="60"/>
      <c r="PM11" s="49">
        <v>0</v>
      </c>
      <c r="PN11" s="60">
        <v>0</v>
      </c>
      <c r="PO11" s="60"/>
      <c r="PP11" s="49">
        <v>0</v>
      </c>
      <c r="PQ11" s="60">
        <v>0</v>
      </c>
      <c r="PR11" s="60"/>
      <c r="PS11" s="49">
        <v>0</v>
      </c>
      <c r="PT11" s="60">
        <v>0</v>
      </c>
      <c r="PU11" s="60"/>
      <c r="PV11" s="49">
        <v>0</v>
      </c>
      <c r="PW11" s="60">
        <v>0</v>
      </c>
      <c r="PX11" s="78"/>
      <c r="PY11" s="49">
        <v>0</v>
      </c>
      <c r="PZ11" s="60">
        <v>0</v>
      </c>
      <c r="QA11" s="60"/>
      <c r="QB11" s="49">
        <v>0</v>
      </c>
      <c r="QC11" s="60">
        <v>0</v>
      </c>
      <c r="QD11" s="78"/>
      <c r="QE11" s="49">
        <v>0</v>
      </c>
      <c r="QF11" s="60">
        <v>5</v>
      </c>
      <c r="QG11" s="60"/>
      <c r="QH11" s="49">
        <v>0</v>
      </c>
      <c r="QI11" s="60">
        <v>3</v>
      </c>
      <c r="QJ11" s="60"/>
      <c r="QK11" s="49">
        <v>0</v>
      </c>
      <c r="QL11" s="60">
        <v>0</v>
      </c>
      <c r="QM11" s="78"/>
      <c r="QN11" s="49">
        <v>0</v>
      </c>
      <c r="QO11" s="60">
        <v>0</v>
      </c>
      <c r="QP11" s="60"/>
      <c r="QQ11" s="49">
        <v>0</v>
      </c>
      <c r="QR11" s="60">
        <v>0</v>
      </c>
      <c r="QS11" s="60"/>
      <c r="QT11" s="49">
        <v>0</v>
      </c>
      <c r="QU11" s="60">
        <v>7</v>
      </c>
      <c r="QV11" s="60"/>
      <c r="QW11" s="49">
        <v>0</v>
      </c>
      <c r="QX11" s="60">
        <v>5</v>
      </c>
      <c r="QY11" s="60"/>
      <c r="QZ11" s="49">
        <v>0</v>
      </c>
      <c r="RA11" s="60">
        <v>0</v>
      </c>
      <c r="RB11" s="60"/>
      <c r="RC11" s="49">
        <v>0</v>
      </c>
      <c r="RD11" s="60">
        <v>0</v>
      </c>
      <c r="RE11" s="78"/>
      <c r="RF11" s="49">
        <v>0</v>
      </c>
      <c r="RG11" s="60">
        <v>2</v>
      </c>
      <c r="RH11" s="60"/>
      <c r="RI11" s="49">
        <v>0</v>
      </c>
      <c r="RJ11" s="60">
        <v>2</v>
      </c>
      <c r="RK11" s="60"/>
      <c r="RL11" s="49">
        <v>0</v>
      </c>
      <c r="RM11" s="60">
        <v>0</v>
      </c>
      <c r="RN11" s="78"/>
      <c r="RO11" s="78"/>
      <c r="RP11" s="78"/>
      <c r="RQ11" s="49">
        <v>0</v>
      </c>
      <c r="RR11" s="60">
        <v>3</v>
      </c>
      <c r="RS11" s="60"/>
      <c r="RT11" s="49">
        <v>0</v>
      </c>
      <c r="RU11" s="60">
        <v>0</v>
      </c>
      <c r="RV11" s="60"/>
      <c r="RW11" s="49">
        <v>0</v>
      </c>
      <c r="RX11" s="60">
        <v>0</v>
      </c>
      <c r="RY11" s="60"/>
      <c r="RZ11" s="49">
        <v>0</v>
      </c>
      <c r="SA11" s="60">
        <v>0</v>
      </c>
      <c r="SB11" s="60"/>
      <c r="SC11" s="49">
        <v>0</v>
      </c>
      <c r="SD11" s="60">
        <v>2</v>
      </c>
      <c r="SE11" s="60"/>
      <c r="SF11" s="49">
        <v>0</v>
      </c>
      <c r="SG11" s="60">
        <v>3</v>
      </c>
      <c r="SH11" s="60"/>
      <c r="SI11" s="49">
        <v>0</v>
      </c>
      <c r="SJ11" s="60">
        <v>4</v>
      </c>
      <c r="SK11" s="78"/>
      <c r="SL11" s="49">
        <v>0</v>
      </c>
      <c r="SM11" s="60">
        <v>1</v>
      </c>
      <c r="SN11" s="60"/>
      <c r="SO11" s="49">
        <v>0</v>
      </c>
      <c r="SP11" s="60">
        <v>2</v>
      </c>
      <c r="SQ11" s="60"/>
      <c r="SR11" s="49">
        <v>0</v>
      </c>
      <c r="SS11" s="60">
        <v>4</v>
      </c>
      <c r="ST11" s="60"/>
      <c r="SU11" s="49">
        <v>0</v>
      </c>
      <c r="SV11" s="60">
        <v>0</v>
      </c>
      <c r="SW11" s="60"/>
      <c r="SX11" s="49">
        <v>0</v>
      </c>
      <c r="SY11" s="60">
        <v>0</v>
      </c>
      <c r="SZ11" s="60"/>
      <c r="TA11" s="49">
        <v>0</v>
      </c>
      <c r="TB11" s="60">
        <v>0</v>
      </c>
      <c r="TC11" s="78"/>
      <c r="TD11" s="78"/>
      <c r="TE11" s="49">
        <v>0</v>
      </c>
      <c r="TF11" s="60">
        <v>0</v>
      </c>
      <c r="TG11" s="60"/>
      <c r="TH11" s="49">
        <v>0</v>
      </c>
      <c r="TI11" s="60">
        <v>0</v>
      </c>
      <c r="TJ11" s="60"/>
      <c r="TK11" s="49">
        <v>0</v>
      </c>
      <c r="TL11" s="60">
        <v>0</v>
      </c>
      <c r="TM11" s="60"/>
      <c r="TN11" s="49">
        <v>0</v>
      </c>
      <c r="TO11" s="60">
        <v>0</v>
      </c>
      <c r="TP11" s="60"/>
      <c r="TQ11" s="49">
        <v>0</v>
      </c>
      <c r="TR11" s="60">
        <v>2</v>
      </c>
      <c r="TS11" s="78"/>
      <c r="TT11" s="49">
        <v>0</v>
      </c>
      <c r="TU11" s="60">
        <v>0</v>
      </c>
      <c r="TV11" s="60"/>
      <c r="TW11" s="49">
        <v>0</v>
      </c>
      <c r="TX11" s="60">
        <v>1</v>
      </c>
      <c r="TY11" s="60"/>
      <c r="TZ11" s="49">
        <v>0</v>
      </c>
      <c r="UA11" s="60">
        <v>0</v>
      </c>
      <c r="UB11" s="60"/>
      <c r="UC11" s="49">
        <v>0</v>
      </c>
      <c r="UD11" s="60">
        <v>0</v>
      </c>
      <c r="UE11" s="60"/>
      <c r="UF11" s="49">
        <v>0</v>
      </c>
      <c r="UG11" s="60">
        <v>0</v>
      </c>
      <c r="UH11" s="60"/>
      <c r="UI11" s="49">
        <v>0</v>
      </c>
      <c r="UJ11" s="60">
        <v>0</v>
      </c>
      <c r="UK11" s="78"/>
      <c r="UL11" s="78"/>
      <c r="UM11" s="49">
        <v>0</v>
      </c>
      <c r="UN11" s="60">
        <v>0</v>
      </c>
      <c r="UO11" s="60"/>
      <c r="UP11" s="49">
        <v>0</v>
      </c>
      <c r="UQ11" s="60">
        <v>0</v>
      </c>
      <c r="UR11" s="60"/>
      <c r="US11" s="49">
        <v>0</v>
      </c>
      <c r="UT11" s="60">
        <v>0</v>
      </c>
      <c r="UU11" s="60"/>
      <c r="UV11" s="49">
        <v>0</v>
      </c>
      <c r="UW11" s="60">
        <v>0</v>
      </c>
      <c r="UX11" s="60"/>
      <c r="UY11" s="49">
        <v>0</v>
      </c>
      <c r="UZ11" s="60">
        <v>0</v>
      </c>
      <c r="VA11" s="78"/>
      <c r="VB11" s="49">
        <v>0</v>
      </c>
      <c r="VC11" s="60">
        <v>0</v>
      </c>
      <c r="VD11" s="60"/>
      <c r="VE11" s="49">
        <v>0</v>
      </c>
      <c r="VF11" s="60">
        <v>0</v>
      </c>
      <c r="VG11" s="60"/>
      <c r="VH11" s="49">
        <v>0</v>
      </c>
      <c r="VI11" s="60">
        <v>0</v>
      </c>
      <c r="VJ11" s="60"/>
      <c r="VK11" s="49">
        <v>0</v>
      </c>
      <c r="VL11" s="60">
        <v>0</v>
      </c>
      <c r="VM11" s="60"/>
      <c r="VN11" s="49">
        <v>0</v>
      </c>
      <c r="VO11" s="60">
        <v>0</v>
      </c>
      <c r="VP11" s="60"/>
      <c r="VQ11" s="49">
        <v>0</v>
      </c>
      <c r="VR11" s="60">
        <v>0</v>
      </c>
      <c r="VS11" s="78"/>
      <c r="VT11" s="49">
        <v>0</v>
      </c>
      <c r="VU11" s="60">
        <v>0</v>
      </c>
      <c r="VV11" s="60"/>
      <c r="VW11" s="49">
        <v>0</v>
      </c>
      <c r="VX11" s="60">
        <v>0</v>
      </c>
      <c r="VY11" s="60"/>
      <c r="VZ11" s="49">
        <v>0</v>
      </c>
      <c r="WA11" s="60">
        <v>0</v>
      </c>
      <c r="WB11" s="60"/>
      <c r="WC11" s="49">
        <v>0</v>
      </c>
      <c r="WD11" s="60">
        <v>0</v>
      </c>
      <c r="WE11" s="60"/>
      <c r="WF11" s="49">
        <v>0</v>
      </c>
      <c r="WG11" s="60">
        <v>0</v>
      </c>
      <c r="WH11" s="60"/>
      <c r="WI11" s="49">
        <v>0</v>
      </c>
      <c r="WJ11" s="60"/>
      <c r="WK11" s="78"/>
      <c r="WL11" s="49">
        <v>0</v>
      </c>
      <c r="WM11" s="60">
        <v>0</v>
      </c>
      <c r="WN11" s="60"/>
      <c r="WO11" s="49">
        <v>0</v>
      </c>
      <c r="WP11" s="60">
        <v>0</v>
      </c>
      <c r="WQ11" s="60"/>
      <c r="WR11" s="49">
        <v>0</v>
      </c>
      <c r="WS11" s="60">
        <v>0</v>
      </c>
      <c r="WT11" s="60"/>
      <c r="WU11" s="49">
        <v>0</v>
      </c>
      <c r="WV11" s="60">
        <v>0</v>
      </c>
      <c r="WW11" s="60"/>
      <c r="WX11" s="49">
        <v>0</v>
      </c>
      <c r="WY11" s="60">
        <v>2</v>
      </c>
      <c r="WZ11" s="60"/>
      <c r="XA11" s="49">
        <v>0</v>
      </c>
      <c r="XB11" s="60">
        <v>0</v>
      </c>
      <c r="XC11" s="60"/>
      <c r="XD11" s="49">
        <v>0</v>
      </c>
      <c r="XE11" s="60">
        <v>1</v>
      </c>
      <c r="XF11" s="78"/>
      <c r="XG11" s="49">
        <v>0</v>
      </c>
      <c r="XH11" s="60">
        <v>0</v>
      </c>
      <c r="XI11" s="60"/>
      <c r="XJ11" s="49">
        <v>0</v>
      </c>
      <c r="XK11" s="60">
        <v>0</v>
      </c>
      <c r="XL11" s="60"/>
      <c r="XM11" s="49">
        <v>0</v>
      </c>
      <c r="XN11" s="60">
        <v>4</v>
      </c>
      <c r="XO11" s="60"/>
      <c r="XP11" s="49">
        <v>0</v>
      </c>
      <c r="XQ11" s="60">
        <v>2</v>
      </c>
      <c r="XR11" s="60"/>
      <c r="XS11" s="49">
        <v>0</v>
      </c>
      <c r="XT11" s="60">
        <v>2</v>
      </c>
      <c r="XU11" s="60"/>
      <c r="XV11" s="49">
        <v>0</v>
      </c>
      <c r="XW11" s="60">
        <v>0</v>
      </c>
      <c r="XX11" s="78"/>
      <c r="XY11" s="49">
        <v>0</v>
      </c>
      <c r="XZ11" s="60">
        <v>5</v>
      </c>
      <c r="YA11" s="60"/>
      <c r="YB11" s="49">
        <v>0</v>
      </c>
      <c r="YC11" s="60">
        <v>0</v>
      </c>
      <c r="YD11" s="60"/>
      <c r="YE11" s="49">
        <v>0</v>
      </c>
      <c r="YF11" s="60">
        <v>0</v>
      </c>
      <c r="YG11" s="60"/>
      <c r="YH11" s="49">
        <v>0</v>
      </c>
      <c r="YI11" s="60">
        <v>1</v>
      </c>
      <c r="YJ11" s="60"/>
      <c r="YK11" s="49">
        <v>0</v>
      </c>
      <c r="YL11" s="60">
        <v>5</v>
      </c>
      <c r="YM11" s="60"/>
      <c r="YN11" s="49">
        <v>0</v>
      </c>
      <c r="YO11" s="60">
        <v>3</v>
      </c>
      <c r="YP11" s="60"/>
      <c r="YQ11" s="49">
        <v>0</v>
      </c>
      <c r="YR11" s="60">
        <v>0</v>
      </c>
      <c r="YS11" s="78"/>
      <c r="YT11" s="49">
        <v>0</v>
      </c>
      <c r="YU11" s="60">
        <v>0</v>
      </c>
      <c r="YV11" s="60"/>
      <c r="YW11" s="49">
        <v>0</v>
      </c>
      <c r="YX11" s="60">
        <v>1</v>
      </c>
      <c r="YY11" s="60"/>
      <c r="YZ11" s="49">
        <v>0</v>
      </c>
      <c r="ZA11" s="60">
        <v>0</v>
      </c>
      <c r="ZB11" s="60"/>
      <c r="ZC11" s="49">
        <v>0</v>
      </c>
      <c r="ZD11" s="60">
        <v>0</v>
      </c>
      <c r="ZE11" s="60"/>
      <c r="ZF11" s="49">
        <v>0</v>
      </c>
      <c r="ZG11" s="60">
        <v>1</v>
      </c>
      <c r="ZH11" s="60"/>
      <c r="ZI11" s="49">
        <v>0</v>
      </c>
      <c r="ZJ11" s="60">
        <v>6</v>
      </c>
      <c r="ZK11" s="78"/>
      <c r="ZL11" s="49">
        <v>0</v>
      </c>
      <c r="ZM11" s="60">
        <v>0</v>
      </c>
      <c r="ZN11" s="60"/>
      <c r="ZO11" s="49">
        <v>0</v>
      </c>
      <c r="ZP11" s="60">
        <v>0</v>
      </c>
      <c r="ZQ11" s="60"/>
      <c r="ZR11" s="49">
        <v>0</v>
      </c>
      <c r="ZS11" s="60">
        <v>2</v>
      </c>
      <c r="ZT11" s="60"/>
      <c r="ZU11" s="49">
        <v>0</v>
      </c>
      <c r="ZV11" s="60">
        <v>5</v>
      </c>
      <c r="ZW11" s="60"/>
      <c r="ZX11" s="49">
        <v>0</v>
      </c>
      <c r="ZY11" s="60">
        <v>10</v>
      </c>
      <c r="ZZ11" s="60"/>
      <c r="AAA11" s="49">
        <v>0</v>
      </c>
      <c r="AAB11" s="60">
        <v>0</v>
      </c>
      <c r="AAC11" s="78"/>
      <c r="AAD11" s="49">
        <v>0</v>
      </c>
      <c r="AAE11" s="60">
        <v>3</v>
      </c>
      <c r="AAF11" s="60"/>
      <c r="AAG11" s="49">
        <v>0</v>
      </c>
      <c r="AAH11" s="60">
        <v>1</v>
      </c>
      <c r="AAI11" s="60"/>
      <c r="AAJ11" s="49">
        <v>0</v>
      </c>
      <c r="AAK11" s="60">
        <v>2</v>
      </c>
      <c r="AAL11" s="60"/>
      <c r="AAM11" s="49">
        <v>0</v>
      </c>
      <c r="AAN11" s="60">
        <v>1</v>
      </c>
      <c r="AAO11" s="60"/>
      <c r="AAP11" s="49">
        <v>0</v>
      </c>
      <c r="AAQ11" s="60">
        <v>1</v>
      </c>
      <c r="AAR11" s="60"/>
      <c r="AAS11" s="49">
        <v>0</v>
      </c>
      <c r="AAT11" s="60">
        <v>1</v>
      </c>
      <c r="AAU11" s="78"/>
      <c r="AAV11" s="49">
        <v>0</v>
      </c>
      <c r="AAW11" s="60">
        <v>0</v>
      </c>
      <c r="AAX11" s="60"/>
      <c r="AAY11" s="49">
        <v>0</v>
      </c>
      <c r="AAZ11" s="60">
        <v>0</v>
      </c>
      <c r="ABA11" s="60"/>
      <c r="ABB11" s="49">
        <v>0</v>
      </c>
      <c r="ABC11" s="60">
        <v>0</v>
      </c>
      <c r="ABD11" s="60"/>
      <c r="ABE11" s="49">
        <v>0</v>
      </c>
      <c r="ABF11" s="60">
        <v>1</v>
      </c>
      <c r="ABG11" s="60"/>
      <c r="ABH11" s="49">
        <v>0</v>
      </c>
      <c r="ABI11" s="60">
        <v>6</v>
      </c>
      <c r="ABJ11" s="60"/>
      <c r="ABK11" s="49">
        <v>0</v>
      </c>
      <c r="ABL11" s="60">
        <v>0</v>
      </c>
      <c r="ABM11" s="78"/>
      <c r="ABN11" s="49">
        <v>0</v>
      </c>
      <c r="ABO11" s="60">
        <v>1</v>
      </c>
      <c r="ABP11" s="60"/>
      <c r="ABQ11" s="49">
        <v>0</v>
      </c>
      <c r="ABR11" s="60">
        <v>0</v>
      </c>
      <c r="ABS11" s="60"/>
      <c r="ABT11" s="49">
        <v>0</v>
      </c>
      <c r="ABU11" s="60">
        <v>1</v>
      </c>
      <c r="ABV11" s="78"/>
      <c r="ABW11" s="78"/>
      <c r="ABX11" s="78"/>
      <c r="ABY11" s="78"/>
      <c r="ABZ11" s="78"/>
      <c r="ACA11" s="49">
        <v>0</v>
      </c>
      <c r="ACB11" s="60">
        <v>0</v>
      </c>
      <c r="ACC11" s="60"/>
      <c r="ACD11" s="49">
        <v>0</v>
      </c>
      <c r="ACE11" s="60">
        <v>0</v>
      </c>
      <c r="ACF11" s="60"/>
      <c r="ACG11" s="49">
        <v>0</v>
      </c>
      <c r="ACH11" s="60">
        <v>1</v>
      </c>
      <c r="ACI11" s="60"/>
      <c r="ACJ11" s="49">
        <v>0</v>
      </c>
      <c r="ACK11" s="60">
        <v>0</v>
      </c>
      <c r="ACL11" s="60"/>
      <c r="ACM11" s="49">
        <v>0</v>
      </c>
      <c r="ACN11" s="60">
        <v>0</v>
      </c>
      <c r="ACO11" s="78"/>
      <c r="ACP11" s="49">
        <v>0</v>
      </c>
      <c r="ACQ11" s="60">
        <v>4</v>
      </c>
      <c r="ACR11" s="60"/>
      <c r="ACS11" s="49">
        <v>0</v>
      </c>
      <c r="ACT11" s="60">
        <v>0</v>
      </c>
      <c r="ACU11" s="60"/>
      <c r="ACV11" s="49">
        <v>0</v>
      </c>
      <c r="ACW11" s="60">
        <v>0</v>
      </c>
      <c r="ACX11" s="60"/>
      <c r="ACY11" s="49">
        <v>0</v>
      </c>
      <c r="ACZ11" s="60">
        <v>0</v>
      </c>
      <c r="ADA11" s="60"/>
      <c r="ADB11" s="49">
        <v>0</v>
      </c>
      <c r="ADC11" s="60">
        <v>0</v>
      </c>
      <c r="ADD11" s="60"/>
      <c r="ADE11" s="49">
        <v>0</v>
      </c>
      <c r="ADF11" s="60">
        <v>0</v>
      </c>
      <c r="ADG11" s="78"/>
      <c r="ADH11" s="49">
        <v>0</v>
      </c>
      <c r="ADI11" s="60">
        <v>0</v>
      </c>
      <c r="ADJ11" s="60"/>
      <c r="ADK11" s="49">
        <v>0</v>
      </c>
      <c r="ADL11" s="60">
        <v>0</v>
      </c>
      <c r="ADM11" s="60"/>
      <c r="ADN11" s="49">
        <v>0</v>
      </c>
      <c r="ADO11" s="60">
        <v>3</v>
      </c>
      <c r="ADP11" s="60"/>
      <c r="ADQ11" s="49">
        <v>0</v>
      </c>
      <c r="ADR11" s="60">
        <v>0</v>
      </c>
      <c r="ADS11" s="60"/>
      <c r="ADT11" s="49">
        <v>0</v>
      </c>
      <c r="ADU11" s="60">
        <v>0</v>
      </c>
      <c r="ADV11" s="60"/>
      <c r="ADW11" s="49">
        <v>0</v>
      </c>
      <c r="ADX11" s="60">
        <v>5</v>
      </c>
      <c r="ADY11" s="78"/>
      <c r="ADZ11" s="49">
        <v>0</v>
      </c>
      <c r="AEA11" s="60">
        <v>0</v>
      </c>
      <c r="AEB11" s="60"/>
      <c r="AEC11" s="49">
        <v>0</v>
      </c>
      <c r="AED11" s="60">
        <v>0</v>
      </c>
      <c r="AEE11" s="60"/>
      <c r="AEF11" s="49">
        <v>0</v>
      </c>
      <c r="AEG11" s="60">
        <v>1</v>
      </c>
      <c r="AEH11" s="60"/>
      <c r="AEI11" s="49">
        <v>0</v>
      </c>
      <c r="AEJ11" s="60">
        <v>1</v>
      </c>
      <c r="AEK11" s="60"/>
      <c r="AEL11" s="49">
        <v>0</v>
      </c>
      <c r="AEM11" s="60">
        <v>5</v>
      </c>
      <c r="AEN11" s="60"/>
      <c r="AEO11" s="49">
        <v>0</v>
      </c>
      <c r="AEP11" s="60">
        <v>1</v>
      </c>
      <c r="AEQ11" s="78"/>
      <c r="AER11" s="49">
        <v>0</v>
      </c>
      <c r="AES11" s="60">
        <v>0</v>
      </c>
      <c r="AET11" s="60"/>
      <c r="AEU11" s="49">
        <v>0</v>
      </c>
      <c r="AEV11" s="60">
        <v>0</v>
      </c>
      <c r="AEW11" s="60"/>
      <c r="AEX11" s="49">
        <v>0</v>
      </c>
      <c r="AEY11" s="60">
        <v>1</v>
      </c>
      <c r="AEZ11" s="60"/>
      <c r="AFA11" s="49">
        <v>0</v>
      </c>
      <c r="AFB11" s="60">
        <v>0</v>
      </c>
      <c r="AFC11" s="60"/>
      <c r="AFD11" s="49">
        <v>0</v>
      </c>
      <c r="AFE11" s="60">
        <v>0</v>
      </c>
      <c r="AFF11" s="60"/>
      <c r="AFG11" s="49">
        <v>0</v>
      </c>
      <c r="AFH11" s="60">
        <v>0</v>
      </c>
      <c r="AFI11" s="78"/>
      <c r="AFJ11" s="49">
        <v>0</v>
      </c>
      <c r="AFK11" s="60">
        <v>5</v>
      </c>
      <c r="AFL11" s="60"/>
      <c r="AFM11" s="49">
        <v>0</v>
      </c>
      <c r="AFN11" s="60">
        <v>0</v>
      </c>
      <c r="AFO11" s="60"/>
      <c r="AFP11" s="49">
        <v>0</v>
      </c>
      <c r="AFQ11" s="60">
        <v>4</v>
      </c>
      <c r="AFR11" s="60"/>
      <c r="AFS11" s="49">
        <v>0</v>
      </c>
      <c r="AFT11" s="60">
        <v>7</v>
      </c>
      <c r="AFU11" s="60"/>
      <c r="AFV11" s="49">
        <v>0</v>
      </c>
      <c r="AFW11" s="60">
        <v>5</v>
      </c>
      <c r="AFX11" s="78"/>
      <c r="AFY11" s="78"/>
      <c r="AFZ11" s="49">
        <v>0</v>
      </c>
      <c r="AGA11" s="60">
        <v>0</v>
      </c>
      <c r="AGB11" s="60"/>
      <c r="AGC11" s="49">
        <v>0</v>
      </c>
      <c r="AGD11" s="60">
        <v>0</v>
      </c>
      <c r="AGE11" s="60"/>
      <c r="AGF11" s="49">
        <v>0</v>
      </c>
      <c r="AGG11" s="60">
        <v>0</v>
      </c>
      <c r="AGH11" s="60"/>
      <c r="AGI11" s="49">
        <v>0</v>
      </c>
      <c r="AGJ11" s="60">
        <v>9</v>
      </c>
      <c r="AGK11" s="78"/>
      <c r="AGL11" s="49">
        <v>0</v>
      </c>
      <c r="AGM11" s="60">
        <v>8</v>
      </c>
      <c r="AGN11" s="78"/>
      <c r="AGO11" s="49">
        <v>0</v>
      </c>
      <c r="AGP11" s="60">
        <v>2</v>
      </c>
      <c r="AGQ11" s="60"/>
      <c r="AGR11" s="49">
        <v>0</v>
      </c>
      <c r="AGS11" s="60">
        <v>6</v>
      </c>
      <c r="AGT11" s="60"/>
      <c r="AGU11" s="49">
        <v>0</v>
      </c>
      <c r="AGV11" s="60">
        <v>0</v>
      </c>
      <c r="AGW11" s="60"/>
      <c r="AGX11" s="49">
        <v>0</v>
      </c>
      <c r="AGY11" s="60">
        <v>0</v>
      </c>
      <c r="AGZ11" s="60"/>
      <c r="AHA11" s="49">
        <v>0</v>
      </c>
      <c r="AHB11" s="60">
        <v>0</v>
      </c>
      <c r="AHC11" s="60"/>
      <c r="AHD11" s="49">
        <v>0</v>
      </c>
      <c r="AHE11" s="60">
        <v>0</v>
      </c>
      <c r="AHF11" s="60"/>
      <c r="AHG11" s="49">
        <v>0</v>
      </c>
      <c r="AHH11" s="60">
        <v>9</v>
      </c>
      <c r="AHI11" s="78"/>
      <c r="AHJ11" s="49">
        <v>0</v>
      </c>
      <c r="AHK11" s="60">
        <v>4</v>
      </c>
      <c r="AHL11" s="60"/>
      <c r="AHM11" s="49">
        <v>0</v>
      </c>
      <c r="AHN11" s="60">
        <v>5</v>
      </c>
      <c r="AHO11" s="60"/>
      <c r="AHP11" s="49">
        <v>0</v>
      </c>
      <c r="AHQ11" s="60">
        <v>4</v>
      </c>
      <c r="AHR11" s="60"/>
      <c r="AHS11" s="49">
        <v>0</v>
      </c>
      <c r="AHT11" s="60">
        <v>0</v>
      </c>
      <c r="AHU11" s="60"/>
      <c r="AHV11" s="49">
        <v>0</v>
      </c>
      <c r="AHW11" s="60">
        <v>0</v>
      </c>
      <c r="AHX11" s="60"/>
      <c r="AHY11" s="49">
        <v>0</v>
      </c>
      <c r="AHZ11" s="60">
        <v>0</v>
      </c>
      <c r="AIA11" s="78"/>
      <c r="AIB11" s="49">
        <v>0</v>
      </c>
      <c r="AIC11" s="60">
        <v>0</v>
      </c>
      <c r="AID11" s="60"/>
      <c r="AIE11" s="49">
        <v>0</v>
      </c>
      <c r="AIF11" s="60">
        <v>0</v>
      </c>
      <c r="AIG11" s="60"/>
      <c r="AIH11" s="49">
        <v>0</v>
      </c>
      <c r="AII11" s="60">
        <v>0</v>
      </c>
      <c r="AIJ11" s="60"/>
      <c r="AIK11" s="49">
        <v>0</v>
      </c>
      <c r="AIL11" s="60">
        <v>5</v>
      </c>
      <c r="AIM11" s="60"/>
      <c r="AIN11" s="49">
        <v>0</v>
      </c>
      <c r="AIO11" s="60">
        <v>6</v>
      </c>
      <c r="AIP11" s="60"/>
      <c r="AIQ11" s="49">
        <v>0</v>
      </c>
      <c r="AIR11" s="60">
        <v>5</v>
      </c>
      <c r="AIS11" s="78"/>
      <c r="AIT11" s="49">
        <v>0</v>
      </c>
      <c r="AIU11" s="60">
        <v>0</v>
      </c>
      <c r="AIV11" s="60"/>
      <c r="AIW11" s="49">
        <v>0</v>
      </c>
      <c r="AIX11" s="60">
        <v>0</v>
      </c>
      <c r="AIY11" s="60"/>
      <c r="AIZ11" s="49">
        <v>0</v>
      </c>
      <c r="AJA11" s="60">
        <v>0</v>
      </c>
      <c r="AJB11" s="60"/>
      <c r="AJC11" s="49">
        <v>0</v>
      </c>
      <c r="AJD11" s="60">
        <v>3</v>
      </c>
      <c r="AJE11" s="60"/>
      <c r="AJF11" s="49">
        <v>0</v>
      </c>
      <c r="AJG11" s="60">
        <v>0</v>
      </c>
      <c r="AJH11" s="60"/>
      <c r="AJI11" s="49">
        <v>0</v>
      </c>
      <c r="AJJ11" s="60">
        <v>0</v>
      </c>
      <c r="AJK11" s="78"/>
      <c r="AJL11" s="49">
        <v>0</v>
      </c>
      <c r="AJM11" s="60">
        <v>0</v>
      </c>
      <c r="AJN11" s="60"/>
      <c r="AJO11" s="49">
        <v>0</v>
      </c>
      <c r="AJP11" s="60">
        <v>0</v>
      </c>
      <c r="AJQ11" s="78"/>
      <c r="AJR11" s="49">
        <v>0</v>
      </c>
      <c r="AJS11" s="60">
        <v>0</v>
      </c>
      <c r="AJT11" s="60"/>
      <c r="AJU11" s="49">
        <v>0</v>
      </c>
      <c r="AJV11" s="60">
        <v>0</v>
      </c>
      <c r="AJW11" s="60"/>
      <c r="AJX11" s="49">
        <v>0</v>
      </c>
      <c r="AJY11" s="60">
        <v>0</v>
      </c>
      <c r="AJZ11" s="78"/>
      <c r="AKA11" s="49">
        <v>0</v>
      </c>
      <c r="AKB11" s="60">
        <v>0</v>
      </c>
      <c r="AKC11" s="60"/>
      <c r="AKD11" s="49">
        <v>0</v>
      </c>
      <c r="AKE11" s="60">
        <v>0</v>
      </c>
      <c r="AKF11" s="60"/>
      <c r="AKG11" s="49">
        <v>0</v>
      </c>
      <c r="AKH11" s="60">
        <v>0</v>
      </c>
      <c r="AKI11" s="60"/>
      <c r="AKJ11" s="49">
        <v>0</v>
      </c>
      <c r="AKK11" s="60">
        <v>0</v>
      </c>
      <c r="AKL11" s="60"/>
      <c r="AKM11" s="49">
        <v>0</v>
      </c>
      <c r="AKN11" s="60">
        <v>0</v>
      </c>
      <c r="AKO11" s="60"/>
      <c r="AKP11" s="49">
        <v>0</v>
      </c>
      <c r="AKQ11" s="60">
        <v>0</v>
      </c>
      <c r="AKR11" s="78"/>
      <c r="AKS11" s="49">
        <v>0</v>
      </c>
      <c r="AKT11" s="60">
        <v>0</v>
      </c>
      <c r="AKU11" s="60"/>
      <c r="AKV11" s="49">
        <v>0</v>
      </c>
      <c r="AKW11" s="60">
        <v>0</v>
      </c>
      <c r="AKX11" s="60"/>
      <c r="AKY11" s="49">
        <v>0</v>
      </c>
      <c r="AKZ11" s="60">
        <v>0</v>
      </c>
      <c r="ALA11" s="78"/>
      <c r="ALB11" s="49">
        <v>0</v>
      </c>
      <c r="ALC11" s="60">
        <v>0</v>
      </c>
      <c r="ALD11" s="60"/>
      <c r="ALE11" s="49">
        <v>0</v>
      </c>
      <c r="ALF11" s="60">
        <v>0</v>
      </c>
      <c r="ALG11" s="78"/>
      <c r="ALH11" s="49">
        <v>0</v>
      </c>
      <c r="ALI11" s="60">
        <v>0</v>
      </c>
      <c r="ALJ11" s="60"/>
      <c r="ALK11" s="49">
        <v>0</v>
      </c>
      <c r="ALL11" s="60">
        <v>0</v>
      </c>
      <c r="ALM11" s="60"/>
      <c r="ALN11" s="49">
        <v>0</v>
      </c>
      <c r="ALO11" s="60">
        <v>0</v>
      </c>
      <c r="ALP11" s="60"/>
      <c r="ALQ11" s="49">
        <v>0</v>
      </c>
      <c r="ALR11" s="60">
        <v>0</v>
      </c>
      <c r="ALS11" s="60"/>
      <c r="ALT11" s="49">
        <v>0</v>
      </c>
      <c r="ALU11" s="60">
        <v>0</v>
      </c>
      <c r="ALV11" s="60"/>
      <c r="ALW11" s="49">
        <v>0</v>
      </c>
      <c r="ALX11" s="60">
        <v>0</v>
      </c>
      <c r="ALY11" s="60"/>
      <c r="ALZ11" s="49">
        <v>0</v>
      </c>
      <c r="AMA11" s="60">
        <v>0</v>
      </c>
      <c r="AMB11" s="78"/>
      <c r="AMC11" s="49">
        <v>0</v>
      </c>
      <c r="AMD11" s="60">
        <v>0</v>
      </c>
      <c r="AME11" s="60"/>
      <c r="AMF11" s="49">
        <v>0</v>
      </c>
      <c r="AMG11" s="60">
        <v>0</v>
      </c>
      <c r="AMH11" s="60"/>
      <c r="AMI11" s="49">
        <v>0</v>
      </c>
      <c r="AMJ11" s="60">
        <v>0</v>
      </c>
      <c r="AMK11" s="60"/>
      <c r="AML11" s="49">
        <v>0</v>
      </c>
      <c r="AMM11" s="60">
        <v>0</v>
      </c>
      <c r="AMN11" s="60"/>
      <c r="AMO11" s="49">
        <v>0</v>
      </c>
      <c r="AMP11" s="60">
        <v>0</v>
      </c>
      <c r="AMQ11" s="60"/>
      <c r="AMR11" s="49">
        <v>0</v>
      </c>
      <c r="AMS11" s="60"/>
      <c r="AMT11" s="60"/>
      <c r="AMU11" s="49">
        <v>0</v>
      </c>
      <c r="AMV11" s="60">
        <v>0</v>
      </c>
      <c r="AMW11" s="78"/>
      <c r="AMX11" s="78"/>
      <c r="AMY11" s="78"/>
      <c r="AMZ11" s="78"/>
      <c r="ANA11" s="49">
        <v>0</v>
      </c>
      <c r="ANB11" s="60">
        <v>0</v>
      </c>
      <c r="ANC11" s="60"/>
      <c r="AND11" s="49">
        <v>0</v>
      </c>
      <c r="ANE11" s="60">
        <v>0</v>
      </c>
      <c r="ANF11" s="78"/>
      <c r="ANG11" s="49">
        <v>0</v>
      </c>
      <c r="ANH11" s="60">
        <v>0</v>
      </c>
      <c r="ANI11" s="60"/>
      <c r="ANJ11" s="49">
        <v>0</v>
      </c>
      <c r="ANK11" s="60">
        <v>0</v>
      </c>
      <c r="ANL11" s="60"/>
      <c r="ANM11" s="49">
        <v>0</v>
      </c>
      <c r="ANN11" s="60">
        <v>3</v>
      </c>
      <c r="ANO11" s="60"/>
      <c r="ANP11" s="49">
        <v>0</v>
      </c>
      <c r="ANQ11" s="60">
        <v>1</v>
      </c>
      <c r="ANR11" s="60"/>
      <c r="ANS11" s="49">
        <v>0</v>
      </c>
      <c r="ANT11" s="60">
        <v>0</v>
      </c>
      <c r="ANU11" s="60"/>
      <c r="ANV11" s="49">
        <v>0</v>
      </c>
      <c r="ANW11" s="60">
        <v>0</v>
      </c>
      <c r="ANX11" s="78"/>
      <c r="ANY11" s="49">
        <v>0</v>
      </c>
      <c r="ANZ11" s="60">
        <v>0</v>
      </c>
      <c r="AOA11" s="60"/>
      <c r="AOB11" s="49">
        <v>0</v>
      </c>
      <c r="AOC11" s="60">
        <v>2</v>
      </c>
      <c r="AOD11" s="60"/>
      <c r="AOE11" s="49">
        <v>0</v>
      </c>
      <c r="AOF11" s="60">
        <v>0</v>
      </c>
      <c r="AOG11" s="60"/>
      <c r="AOH11" s="49">
        <v>0</v>
      </c>
      <c r="AOI11" s="60">
        <v>0</v>
      </c>
      <c r="AOJ11" s="60"/>
      <c r="AOK11" s="49">
        <v>0</v>
      </c>
      <c r="AOL11" s="60">
        <v>4</v>
      </c>
      <c r="AOM11" s="60"/>
      <c r="AON11" s="49">
        <v>0</v>
      </c>
      <c r="AOO11" s="60">
        <v>3</v>
      </c>
      <c r="AOP11" s="78"/>
      <c r="AOQ11" s="49">
        <v>0</v>
      </c>
      <c r="AOR11" s="60">
        <v>0</v>
      </c>
      <c r="AOS11" s="60"/>
      <c r="AOT11" s="49">
        <v>0</v>
      </c>
      <c r="AOU11" s="60">
        <v>0</v>
      </c>
      <c r="AOV11" s="60"/>
      <c r="AOW11" s="49">
        <v>0</v>
      </c>
      <c r="AOX11" s="60">
        <v>2</v>
      </c>
      <c r="AOY11" s="60"/>
      <c r="AOZ11" s="49">
        <v>0</v>
      </c>
      <c r="APA11" s="60">
        <v>2</v>
      </c>
      <c r="APB11" s="60"/>
      <c r="APC11" s="49">
        <v>0</v>
      </c>
      <c r="APD11" s="60">
        <v>2</v>
      </c>
      <c r="APE11" s="60"/>
      <c r="APF11" s="49">
        <v>0</v>
      </c>
      <c r="APG11" s="60">
        <v>2</v>
      </c>
      <c r="APH11" s="78"/>
      <c r="API11" s="49">
        <v>0</v>
      </c>
      <c r="APJ11" s="60">
        <v>2</v>
      </c>
      <c r="APK11" s="60"/>
      <c r="APL11" s="49">
        <v>0</v>
      </c>
      <c r="APM11" s="60">
        <v>5</v>
      </c>
      <c r="APN11" s="60"/>
      <c r="APO11" s="49">
        <v>0</v>
      </c>
      <c r="APP11" s="60">
        <v>0</v>
      </c>
      <c r="APQ11" s="60"/>
      <c r="APR11" s="49">
        <v>0</v>
      </c>
      <c r="APS11" s="60">
        <v>0</v>
      </c>
      <c r="APT11" s="60"/>
      <c r="APU11" s="49">
        <v>0</v>
      </c>
      <c r="APV11" s="60">
        <v>1</v>
      </c>
      <c r="APW11" s="60"/>
      <c r="APX11" s="49">
        <v>0</v>
      </c>
      <c r="APY11" s="60">
        <v>0</v>
      </c>
      <c r="APZ11" s="78"/>
      <c r="AQA11" s="49">
        <v>0</v>
      </c>
      <c r="AQB11" s="60">
        <v>0</v>
      </c>
      <c r="AQC11" s="60"/>
      <c r="AQD11" s="49">
        <v>0</v>
      </c>
      <c r="AQE11" s="60">
        <v>0</v>
      </c>
      <c r="AQF11" s="60"/>
      <c r="AQG11" s="49">
        <v>0</v>
      </c>
      <c r="AQH11" s="60">
        <v>2</v>
      </c>
      <c r="AQI11" s="60"/>
      <c r="AQJ11" s="49">
        <v>0</v>
      </c>
      <c r="AQK11" s="60">
        <v>0</v>
      </c>
      <c r="AQL11" s="60"/>
      <c r="AQM11" s="49">
        <v>0</v>
      </c>
      <c r="AQN11" s="60">
        <v>0</v>
      </c>
      <c r="AQO11" s="60"/>
      <c r="AQP11" s="49">
        <v>0</v>
      </c>
      <c r="AQQ11" s="60">
        <v>0</v>
      </c>
      <c r="AQR11" s="78"/>
      <c r="AQS11" s="49">
        <v>0</v>
      </c>
      <c r="AQT11" s="60">
        <v>0</v>
      </c>
      <c r="AQU11" s="60"/>
      <c r="AQV11" s="49">
        <v>0</v>
      </c>
      <c r="AQW11" s="60">
        <v>0</v>
      </c>
      <c r="AQX11" s="60"/>
      <c r="AQY11" s="49">
        <v>0</v>
      </c>
      <c r="AQZ11" s="60">
        <v>5</v>
      </c>
      <c r="ARA11" s="60"/>
      <c r="ARB11" s="49">
        <v>0</v>
      </c>
      <c r="ARC11" s="60">
        <v>3</v>
      </c>
      <c r="ARD11" s="60"/>
      <c r="ARE11" s="49">
        <v>0</v>
      </c>
      <c r="ARF11" s="60">
        <v>0</v>
      </c>
      <c r="ARG11" s="60"/>
      <c r="ARH11" s="49">
        <v>0</v>
      </c>
      <c r="ARI11" s="60">
        <v>0</v>
      </c>
      <c r="ARJ11" s="78"/>
      <c r="ARK11" s="49">
        <v>0</v>
      </c>
      <c r="ARL11" s="60">
        <v>0</v>
      </c>
      <c r="ARM11" s="60"/>
      <c r="ARN11" s="49">
        <v>0</v>
      </c>
      <c r="ARO11" s="60">
        <v>0</v>
      </c>
      <c r="ARP11" s="60"/>
      <c r="ARQ11" s="49">
        <v>0</v>
      </c>
      <c r="ARR11" s="60">
        <v>1</v>
      </c>
      <c r="ARS11" s="60"/>
      <c r="ART11" s="49">
        <v>0</v>
      </c>
      <c r="ARU11" s="60">
        <v>2</v>
      </c>
      <c r="ARV11" s="60"/>
      <c r="ARW11" s="49">
        <v>0</v>
      </c>
      <c r="ARX11" s="60">
        <v>3</v>
      </c>
      <c r="ARY11" s="60"/>
      <c r="ARZ11" s="49">
        <v>0</v>
      </c>
      <c r="ASA11" s="60">
        <v>0</v>
      </c>
      <c r="ASB11" s="78"/>
      <c r="ASC11" s="49">
        <v>0</v>
      </c>
      <c r="ASD11" s="60">
        <v>0</v>
      </c>
      <c r="ASE11" s="60"/>
      <c r="ASF11" s="49">
        <v>0</v>
      </c>
      <c r="ASG11" s="60">
        <v>2</v>
      </c>
      <c r="ASH11" s="60"/>
      <c r="ASI11" s="49">
        <v>0</v>
      </c>
      <c r="ASJ11" s="60">
        <v>0</v>
      </c>
      <c r="ASK11" s="60"/>
      <c r="ASL11" s="49">
        <v>0</v>
      </c>
      <c r="ASM11" s="60">
        <v>4</v>
      </c>
      <c r="ASN11" s="60"/>
      <c r="ASO11" s="49">
        <v>0</v>
      </c>
      <c r="ASP11" s="60">
        <v>2</v>
      </c>
      <c r="ASQ11" s="60"/>
      <c r="ASR11" s="49">
        <v>0</v>
      </c>
      <c r="ASS11" s="60">
        <v>0</v>
      </c>
      <c r="AST11" s="78"/>
      <c r="ASU11" s="49">
        <v>0</v>
      </c>
      <c r="ASV11" s="60">
        <v>1</v>
      </c>
      <c r="ASW11" s="60"/>
      <c r="ASX11" s="49">
        <v>0</v>
      </c>
      <c r="ASY11" s="60">
        <v>0</v>
      </c>
      <c r="ASZ11" s="60"/>
      <c r="ATA11" s="49">
        <v>0</v>
      </c>
      <c r="ATB11" s="60">
        <v>1</v>
      </c>
      <c r="ATC11" s="60"/>
      <c r="ATD11" s="49">
        <v>0</v>
      </c>
      <c r="ATE11" s="60">
        <v>2</v>
      </c>
      <c r="ATF11" s="60"/>
      <c r="ATG11" s="60"/>
      <c r="ATH11" s="78"/>
      <c r="ATI11" s="60"/>
      <c r="ATJ11" s="60"/>
      <c r="ATK11" s="60"/>
      <c r="ATL11" s="60"/>
      <c r="ATM11" s="60"/>
      <c r="ATN11" s="60"/>
      <c r="ATO11" s="78"/>
      <c r="ATP11" s="60"/>
      <c r="ATQ11" s="60"/>
      <c r="ATR11" s="60"/>
      <c r="ATS11" s="60"/>
      <c r="ATT11" s="60"/>
      <c r="ATU11" s="60"/>
      <c r="ATV11" s="78"/>
      <c r="ATW11" s="60"/>
      <c r="ATX11" s="60"/>
      <c r="ATY11" s="60"/>
      <c r="ATZ11" s="60"/>
      <c r="AUA11" s="60"/>
      <c r="AUB11" s="60"/>
      <c r="AUC11" s="78"/>
      <c r="AUD11" s="60"/>
      <c r="AUE11" s="60"/>
      <c r="AUF11" s="60"/>
      <c r="AUG11" s="60"/>
      <c r="AUH11" s="60"/>
      <c r="AUI11" s="60"/>
      <c r="AUJ11" s="78"/>
      <c r="AUK11" s="60"/>
      <c r="AUL11" s="60"/>
      <c r="AUM11" s="60"/>
      <c r="AUN11" s="60"/>
      <c r="AUO11" s="60"/>
      <c r="AUP11" s="60"/>
      <c r="AUQ11" s="78"/>
      <c r="AUR11" s="60"/>
      <c r="AUS11" s="60"/>
      <c r="AUT11" s="60"/>
      <c r="AUU11" s="60"/>
      <c r="AUV11" s="60"/>
      <c r="AUW11" s="60"/>
      <c r="AUX11" s="78"/>
      <c r="AUY11" s="60"/>
      <c r="AUZ11" s="60"/>
      <c r="AVA11" s="60"/>
      <c r="AVB11" s="60"/>
      <c r="AVC11" s="60"/>
      <c r="AVD11" s="60"/>
      <c r="AVE11" s="78"/>
      <c r="AVF11" s="60"/>
      <c r="AVG11" s="60"/>
      <c r="AVH11" s="60"/>
      <c r="AVI11" s="60"/>
      <c r="AVJ11" s="60"/>
      <c r="AVK11" s="60"/>
      <c r="AVL11" s="78"/>
      <c r="AVM11" s="60"/>
      <c r="AVN11" s="60"/>
      <c r="AVO11" s="60"/>
      <c r="AVP11" s="60"/>
      <c r="AVQ11" s="60"/>
      <c r="AVR11" s="60"/>
      <c r="AVS11" s="78"/>
      <c r="AVT11" s="60"/>
      <c r="AVU11" s="60"/>
      <c r="AVV11" s="60"/>
      <c r="AVW11" s="60"/>
      <c r="AVX11" s="60"/>
      <c r="AVY11" s="60"/>
      <c r="AVZ11" s="78"/>
      <c r="AWA11" s="60"/>
      <c r="AWB11" s="60"/>
      <c r="AWC11" s="60"/>
      <c r="AWD11" s="60"/>
      <c r="AWE11" s="60"/>
      <c r="AWF11" s="60"/>
      <c r="AWG11" s="78"/>
      <c r="AWH11" s="60"/>
      <c r="AWI11" s="60"/>
      <c r="AWJ11" s="60"/>
      <c r="AWK11" s="60"/>
      <c r="AWL11" s="60"/>
      <c r="AWM11" s="60"/>
      <c r="AWN11" s="78"/>
      <c r="AWO11" s="60"/>
      <c r="AWP11" s="60"/>
      <c r="AWQ11" s="60"/>
      <c r="AWR11" s="60"/>
      <c r="AWS11" s="60"/>
      <c r="AWT11" s="60"/>
      <c r="AWU11" s="78"/>
      <c r="AWV11" s="60"/>
      <c r="AWW11" s="60"/>
      <c r="AWX11" s="60"/>
      <c r="AWY11" s="60"/>
      <c r="AWZ11" s="60"/>
      <c r="AXA11" s="60"/>
      <c r="AXB11" s="78"/>
    </row>
    <row r="12" spans="1:1302">
      <c r="D12" s="10"/>
      <c r="E12" s="54"/>
      <c r="F12" s="54"/>
      <c r="G12" s="54"/>
      <c r="H12" s="18"/>
      <c r="I12" s="54"/>
      <c r="J12" s="16"/>
      <c r="K12" s="18"/>
      <c r="L12" s="54"/>
      <c r="M12" s="54"/>
      <c r="N12" s="18"/>
      <c r="O12" s="54"/>
      <c r="P12" s="54"/>
      <c r="Q12" s="18"/>
      <c r="R12" s="54"/>
      <c r="S12" s="54"/>
      <c r="T12" s="18"/>
      <c r="U12" s="54"/>
      <c r="V12" s="54"/>
      <c r="W12" s="18"/>
      <c r="X12" s="54"/>
      <c r="Y12" s="54"/>
      <c r="Z12" s="18"/>
      <c r="AA12" s="54"/>
      <c r="AB12" s="16"/>
      <c r="AC12" s="18"/>
      <c r="AD12" s="54"/>
      <c r="AE12" s="54"/>
      <c r="AF12" s="18"/>
      <c r="AG12" s="54"/>
      <c r="AH12" s="54"/>
      <c r="AI12" s="18"/>
      <c r="AJ12" s="54"/>
      <c r="AK12" s="54"/>
      <c r="AL12" s="18"/>
      <c r="AM12" s="54"/>
      <c r="AN12" s="54"/>
      <c r="AO12" s="18"/>
      <c r="AP12" s="54"/>
      <c r="AQ12" s="54"/>
      <c r="AR12" s="18"/>
      <c r="AS12" s="54"/>
      <c r="AT12" s="16"/>
      <c r="AU12" s="18"/>
      <c r="AV12" s="54"/>
      <c r="AW12" s="54"/>
      <c r="AX12" s="18"/>
      <c r="AY12" s="54"/>
      <c r="AZ12" s="54"/>
      <c r="BA12" s="18"/>
      <c r="BB12" s="54"/>
      <c r="BC12" s="54"/>
      <c r="BD12" s="18"/>
      <c r="BE12" s="54"/>
      <c r="BF12" s="54"/>
      <c r="BG12" s="18"/>
      <c r="BH12" s="54"/>
      <c r="BI12" s="54"/>
      <c r="BJ12" s="18"/>
      <c r="BK12" s="54"/>
      <c r="BL12" s="16"/>
      <c r="BM12" s="18"/>
      <c r="BN12" s="54"/>
      <c r="BO12" s="54"/>
      <c r="BP12" s="18"/>
      <c r="BQ12" s="54"/>
      <c r="BR12" s="54"/>
      <c r="BS12" s="18"/>
      <c r="BT12" s="54"/>
      <c r="BU12" s="54"/>
      <c r="BV12" s="18"/>
      <c r="BW12" s="54"/>
      <c r="BX12" s="54"/>
      <c r="BY12" s="18"/>
      <c r="BZ12" s="54"/>
      <c r="CA12" s="54"/>
      <c r="CB12" s="18"/>
      <c r="CC12" s="54"/>
      <c r="CD12" s="16"/>
      <c r="CE12" s="16"/>
      <c r="CF12" s="18"/>
      <c r="CG12" s="54"/>
      <c r="CH12" s="16"/>
      <c r="CI12" s="18"/>
      <c r="CJ12" s="54"/>
      <c r="CK12" s="54"/>
      <c r="CL12" s="18"/>
      <c r="CM12" s="54"/>
      <c r="CN12" s="54"/>
      <c r="CO12" s="18"/>
      <c r="CP12" s="54"/>
      <c r="CQ12" s="16"/>
      <c r="CR12" s="18"/>
      <c r="CS12" s="54"/>
      <c r="CT12" s="54"/>
      <c r="CU12" s="18"/>
      <c r="CV12" s="54"/>
      <c r="CW12" s="54"/>
      <c r="CX12" s="18"/>
      <c r="CY12" s="54"/>
      <c r="CZ12" s="54"/>
      <c r="DA12" s="18"/>
      <c r="DB12" s="54"/>
      <c r="DC12" s="54"/>
      <c r="DD12" s="18"/>
      <c r="DE12" s="54"/>
      <c r="DF12" s="16"/>
      <c r="DG12" s="16"/>
      <c r="DH12" s="18"/>
      <c r="DI12" s="54"/>
      <c r="DJ12" s="54"/>
      <c r="DK12" s="18"/>
      <c r="DL12" s="54"/>
      <c r="DM12" s="54"/>
      <c r="DN12" s="18"/>
      <c r="DO12" s="54"/>
      <c r="DP12" s="54"/>
      <c r="DQ12" s="18"/>
      <c r="DR12" s="54"/>
      <c r="DS12" s="54"/>
      <c r="DT12" s="18"/>
      <c r="DU12" s="54"/>
      <c r="DV12" s="54"/>
      <c r="DW12" s="18"/>
      <c r="DX12" s="54"/>
      <c r="DY12" s="16"/>
      <c r="DZ12" s="18"/>
      <c r="EA12" s="54"/>
      <c r="EB12" s="54"/>
      <c r="EC12" s="18"/>
      <c r="ED12" s="54"/>
      <c r="EE12" s="54"/>
      <c r="EF12" s="18"/>
      <c r="EG12" s="54"/>
      <c r="EH12" s="54"/>
      <c r="EI12" s="18"/>
      <c r="EJ12" s="54"/>
      <c r="EK12" s="54"/>
      <c r="EL12" s="18"/>
      <c r="EM12" s="54"/>
      <c r="EN12" s="54"/>
      <c r="EO12" s="18"/>
      <c r="EP12" s="54"/>
      <c r="EQ12" s="48"/>
      <c r="ER12" s="18"/>
      <c r="ES12" s="54"/>
      <c r="ET12" s="54"/>
      <c r="EU12" s="18"/>
      <c r="EV12" s="54"/>
      <c r="EW12" s="54"/>
      <c r="EX12" s="18"/>
      <c r="EY12" s="54"/>
      <c r="EZ12" s="54"/>
      <c r="FA12" s="18"/>
      <c r="FB12" s="54"/>
      <c r="FC12" s="16"/>
      <c r="FD12" s="16"/>
      <c r="FE12" s="16"/>
      <c r="FF12" s="16"/>
      <c r="FG12" s="18"/>
      <c r="FH12" s="54"/>
      <c r="FI12" s="54"/>
      <c r="FJ12" s="18"/>
      <c r="FK12" s="54"/>
      <c r="FL12" s="54"/>
      <c r="FM12" s="18"/>
      <c r="FN12" s="54"/>
      <c r="FO12" s="16"/>
      <c r="FP12" s="18"/>
      <c r="FQ12" s="54"/>
      <c r="FR12" s="54"/>
      <c r="FS12" s="18"/>
      <c r="FT12" s="54"/>
      <c r="FU12" s="16"/>
      <c r="FV12" s="18"/>
      <c r="FW12" s="54"/>
      <c r="FX12" s="54"/>
      <c r="FY12" s="18"/>
      <c r="FZ12" s="54"/>
      <c r="GA12" s="54"/>
      <c r="GB12" s="18"/>
      <c r="GC12" s="54"/>
      <c r="GD12" s="54"/>
      <c r="GE12" s="18"/>
      <c r="GF12" s="54"/>
      <c r="GG12" s="54"/>
      <c r="GH12" s="18"/>
      <c r="GI12" s="54"/>
      <c r="GJ12" s="54"/>
      <c r="GK12" s="18"/>
      <c r="GL12" s="54"/>
      <c r="GM12" s="16"/>
      <c r="GN12" s="18"/>
      <c r="GO12" s="54"/>
      <c r="GP12" s="54"/>
      <c r="GQ12" s="18"/>
      <c r="GR12" s="54"/>
      <c r="GS12" s="54"/>
      <c r="GT12" s="18"/>
      <c r="GU12" s="54"/>
      <c r="GV12" s="54"/>
      <c r="GW12" s="18"/>
      <c r="GX12" s="54"/>
      <c r="GY12" s="54"/>
      <c r="GZ12" s="18"/>
      <c r="HA12" s="54"/>
      <c r="HB12" s="54"/>
      <c r="HC12" s="18"/>
      <c r="HD12" s="54"/>
      <c r="HE12" s="16"/>
      <c r="HF12" s="18"/>
      <c r="HG12" s="54"/>
      <c r="HH12" s="54"/>
      <c r="HI12" s="18"/>
      <c r="HJ12" s="54"/>
      <c r="HK12" s="54"/>
      <c r="HL12" s="18"/>
      <c r="HM12" s="54"/>
      <c r="HN12" s="54"/>
      <c r="HO12" s="18"/>
      <c r="HP12" s="54"/>
      <c r="HQ12" s="54"/>
      <c r="HR12" s="18"/>
      <c r="HS12" s="54"/>
      <c r="HT12" s="54"/>
      <c r="HU12" s="18"/>
      <c r="HV12" s="54"/>
      <c r="HW12" s="16"/>
      <c r="HX12" s="18"/>
      <c r="HY12" s="54"/>
      <c r="HZ12" s="54"/>
      <c r="IA12" s="18"/>
      <c r="IB12" s="54"/>
      <c r="IC12" s="54"/>
      <c r="ID12" s="18"/>
      <c r="IE12" s="54"/>
      <c r="IF12" s="54"/>
      <c r="IG12" s="18"/>
      <c r="IH12" s="54"/>
      <c r="II12" s="54"/>
      <c r="IJ12" s="18"/>
      <c r="IK12" s="54"/>
      <c r="IL12" s="54"/>
      <c r="IM12" s="18"/>
      <c r="IN12" s="54"/>
      <c r="IO12" s="16"/>
      <c r="IP12" s="18"/>
      <c r="IQ12" s="54"/>
      <c r="IR12" s="54"/>
      <c r="IS12" s="18"/>
      <c r="IT12" s="54"/>
      <c r="IU12" s="54"/>
      <c r="IV12" s="18"/>
      <c r="IW12" s="54"/>
      <c r="IX12" s="54"/>
      <c r="IY12" s="18"/>
      <c r="IZ12" s="54"/>
      <c r="JA12" s="54"/>
      <c r="JB12" s="18"/>
      <c r="JC12" s="54"/>
      <c r="JD12" s="54"/>
      <c r="JE12" s="18"/>
      <c r="JF12" s="54"/>
      <c r="JG12" s="16"/>
      <c r="JH12" s="18"/>
      <c r="JI12" s="54"/>
      <c r="JJ12" s="54"/>
      <c r="JK12" s="18"/>
      <c r="JL12" s="54"/>
      <c r="JM12" s="54"/>
      <c r="JN12" s="18"/>
      <c r="JO12" s="54"/>
      <c r="JP12" s="54"/>
      <c r="JQ12" s="18"/>
      <c r="JR12" s="54"/>
      <c r="JS12" s="54"/>
      <c r="JT12" s="18"/>
      <c r="JU12" s="54"/>
      <c r="JV12" s="54"/>
      <c r="JW12" s="18"/>
      <c r="JX12" s="54"/>
      <c r="JY12" s="16"/>
      <c r="JZ12" s="18"/>
      <c r="KA12" s="54"/>
      <c r="KB12" s="54"/>
      <c r="KC12" s="18"/>
      <c r="KD12" s="54"/>
      <c r="KE12" s="54"/>
      <c r="KF12" s="18"/>
      <c r="KG12" s="54"/>
      <c r="KH12" s="54"/>
      <c r="KI12" s="18"/>
      <c r="KJ12" s="54"/>
      <c r="KK12" s="54"/>
      <c r="KL12" s="18"/>
      <c r="KM12" s="54"/>
      <c r="KN12" s="54"/>
      <c r="KO12" s="18"/>
      <c r="KP12" s="54"/>
      <c r="KQ12" s="48"/>
      <c r="KR12" s="18"/>
      <c r="KS12" s="16"/>
      <c r="KT12" s="16"/>
      <c r="KU12" s="18"/>
      <c r="KV12" s="54"/>
      <c r="KW12" s="14"/>
      <c r="KX12" s="14"/>
      <c r="KY12" s="14"/>
      <c r="KZ12" s="14"/>
      <c r="LA12" s="14"/>
      <c r="LB12" s="16"/>
      <c r="LC12" s="18"/>
      <c r="LD12" s="54"/>
      <c r="LE12" s="54"/>
      <c r="LF12" s="18"/>
      <c r="LG12" s="54"/>
      <c r="LH12" s="54"/>
      <c r="LI12" s="18"/>
      <c r="LJ12" s="54"/>
      <c r="LK12" s="54"/>
      <c r="LL12" s="18"/>
      <c r="LM12" s="54"/>
      <c r="LN12" s="54"/>
      <c r="LO12" s="18"/>
      <c r="LP12" s="54"/>
      <c r="LQ12" s="54"/>
      <c r="LR12" s="18"/>
      <c r="LS12" s="54"/>
      <c r="LT12" s="16"/>
      <c r="LU12" s="18"/>
      <c r="LV12" s="54"/>
      <c r="LW12" s="54"/>
      <c r="LX12" s="18"/>
      <c r="LY12" s="54"/>
      <c r="LZ12" s="54"/>
      <c r="MA12" s="18"/>
      <c r="MB12" s="54"/>
      <c r="MC12" s="54"/>
      <c r="MD12" s="18"/>
      <c r="ME12" s="54"/>
      <c r="MF12" s="54"/>
      <c r="MG12" s="18"/>
      <c r="MH12" s="54"/>
      <c r="MI12" s="54"/>
      <c r="MJ12" s="18"/>
      <c r="MK12" s="54"/>
      <c r="ML12" s="16"/>
      <c r="MM12" s="18"/>
      <c r="MN12" s="54"/>
      <c r="MO12" s="54"/>
      <c r="MP12" s="18"/>
      <c r="MQ12" s="54"/>
      <c r="MR12" s="54"/>
      <c r="MS12" s="18"/>
      <c r="MT12" s="54"/>
      <c r="MU12" s="54"/>
      <c r="MV12" s="18"/>
      <c r="MW12" s="54"/>
      <c r="MX12" s="54"/>
      <c r="MY12" s="18"/>
      <c r="MZ12" s="54"/>
      <c r="NA12" s="54"/>
      <c r="NB12" s="18"/>
      <c r="NC12" s="54"/>
      <c r="ND12" s="16"/>
      <c r="NE12" s="18"/>
      <c r="NF12" s="54"/>
      <c r="NG12" s="54"/>
      <c r="NH12" s="18"/>
      <c r="NI12" s="54"/>
      <c r="NJ12" s="54"/>
      <c r="NK12" s="18"/>
      <c r="NL12" s="54"/>
      <c r="NM12" s="54"/>
      <c r="NN12" s="18"/>
      <c r="NO12" s="54"/>
      <c r="NP12" s="54"/>
      <c r="NQ12" s="18"/>
      <c r="NR12" s="54"/>
      <c r="NS12" s="54"/>
      <c r="NT12" s="18"/>
      <c r="NU12" s="54"/>
      <c r="NV12" s="16"/>
      <c r="NW12" s="18"/>
      <c r="NX12" s="54"/>
      <c r="NY12" s="54"/>
      <c r="NZ12" s="18"/>
      <c r="OA12" s="54"/>
      <c r="OB12" s="54"/>
      <c r="OC12" s="18"/>
      <c r="OD12" s="54"/>
      <c r="OE12" s="54"/>
      <c r="OF12" s="18"/>
      <c r="OG12" s="54"/>
      <c r="OH12" s="54"/>
      <c r="OI12" s="18"/>
      <c r="OJ12" s="54"/>
      <c r="OK12" s="54"/>
      <c r="OL12" s="18"/>
      <c r="OM12" s="54"/>
      <c r="ON12" s="16"/>
      <c r="OO12" s="18"/>
      <c r="OP12" s="54"/>
      <c r="OQ12" s="54"/>
      <c r="OR12" s="18"/>
      <c r="OS12" s="54"/>
      <c r="OT12" s="54"/>
      <c r="OU12" s="18"/>
      <c r="OV12" s="54"/>
      <c r="OW12" s="54"/>
      <c r="OX12" s="18"/>
      <c r="OY12" s="54"/>
      <c r="OZ12" s="54"/>
      <c r="PA12" s="18"/>
      <c r="PB12" s="54"/>
      <c r="PC12" s="54"/>
      <c r="PD12" s="18"/>
      <c r="PE12" s="54"/>
      <c r="PF12" s="16"/>
      <c r="PG12" s="18"/>
      <c r="PH12" s="54"/>
      <c r="PI12" s="54"/>
      <c r="PJ12" s="18"/>
      <c r="PK12" s="54"/>
      <c r="PL12" s="54"/>
      <c r="PM12" s="18"/>
      <c r="PN12" s="54"/>
      <c r="PO12" s="54"/>
      <c r="PP12" s="18"/>
      <c r="PQ12" s="54"/>
      <c r="PR12" s="54"/>
      <c r="PS12" s="18"/>
      <c r="PT12" s="54"/>
      <c r="PU12" s="54"/>
      <c r="PV12" s="18"/>
      <c r="PW12" s="54"/>
      <c r="PX12" s="16"/>
      <c r="PY12" s="18"/>
      <c r="PZ12" s="54"/>
      <c r="QA12" s="54"/>
      <c r="QB12" s="18"/>
      <c r="QC12" s="54"/>
      <c r="QD12" s="16"/>
      <c r="QE12" s="18"/>
      <c r="QF12" s="54"/>
      <c r="QG12" s="54"/>
      <c r="QH12" s="18"/>
      <c r="QI12" s="54"/>
      <c r="QJ12" s="54"/>
      <c r="QK12" s="18"/>
      <c r="QL12" s="54"/>
      <c r="QM12" s="16"/>
      <c r="QN12" s="18"/>
      <c r="QO12" s="54"/>
      <c r="QP12" s="54"/>
      <c r="QQ12" s="18"/>
      <c r="QR12" s="54"/>
      <c r="QS12" s="54"/>
      <c r="QT12" s="18"/>
      <c r="QU12" s="54"/>
      <c r="QV12" s="54"/>
      <c r="QW12" s="18"/>
      <c r="QX12" s="54"/>
      <c r="QY12" s="54"/>
      <c r="QZ12" s="18"/>
      <c r="RA12" s="54"/>
      <c r="RB12" s="54"/>
      <c r="RC12" s="18"/>
      <c r="RD12" s="54"/>
      <c r="RE12" s="16"/>
      <c r="RF12" s="18"/>
      <c r="RG12" s="54"/>
      <c r="RH12" s="54"/>
      <c r="RI12" s="18"/>
      <c r="RJ12" s="54"/>
      <c r="RK12" s="54"/>
      <c r="RL12" s="18"/>
      <c r="RM12" s="54"/>
      <c r="RN12" s="16"/>
      <c r="RO12" s="16"/>
      <c r="RP12" s="16"/>
      <c r="RQ12" s="18"/>
      <c r="RR12" s="54"/>
      <c r="RS12" s="54"/>
      <c r="RT12" s="18"/>
      <c r="RU12" s="54"/>
      <c r="RV12" s="54"/>
      <c r="RW12" s="18"/>
      <c r="RX12" s="54"/>
      <c r="RY12" s="54"/>
      <c r="RZ12" s="18"/>
      <c r="SA12" s="54"/>
      <c r="SB12" s="54"/>
      <c r="SC12" s="18"/>
      <c r="SD12" s="54"/>
      <c r="SE12" s="54"/>
      <c r="SF12" s="18"/>
      <c r="SG12" s="54"/>
      <c r="SH12" s="54"/>
      <c r="SI12" s="18"/>
      <c r="SJ12" s="54"/>
      <c r="SK12" s="16"/>
      <c r="SL12" s="18"/>
      <c r="SM12" s="54"/>
      <c r="SN12" s="54"/>
      <c r="SO12" s="18"/>
      <c r="SP12" s="54"/>
      <c r="SQ12" s="54"/>
      <c r="SR12" s="18"/>
      <c r="SS12" s="54"/>
      <c r="ST12" s="54"/>
      <c r="SU12" s="18"/>
      <c r="SV12" s="54"/>
      <c r="SW12" s="54"/>
      <c r="SX12" s="18"/>
      <c r="SY12" s="54"/>
      <c r="SZ12" s="54"/>
      <c r="TA12" s="18"/>
      <c r="TB12" s="54"/>
      <c r="TC12" s="16"/>
      <c r="TD12" s="16"/>
      <c r="TE12" s="18"/>
      <c r="TF12" s="54"/>
      <c r="TG12" s="54"/>
      <c r="TH12" s="18"/>
      <c r="TI12" s="54"/>
      <c r="TJ12" s="54"/>
      <c r="TK12" s="18"/>
      <c r="TL12" s="54"/>
      <c r="TM12" s="54"/>
      <c r="TN12" s="18"/>
      <c r="TO12" s="54"/>
      <c r="TP12" s="54"/>
      <c r="TQ12" s="18"/>
      <c r="TR12" s="54"/>
      <c r="TS12" s="16"/>
      <c r="TT12" s="18"/>
      <c r="TU12" s="54"/>
      <c r="TV12" s="54"/>
      <c r="TW12" s="18"/>
      <c r="TX12" s="54"/>
      <c r="TY12" s="54"/>
      <c r="TZ12" s="18"/>
      <c r="UA12" s="54"/>
      <c r="UB12" s="54"/>
      <c r="UC12" s="18"/>
      <c r="UD12" s="54"/>
      <c r="UE12" s="54"/>
      <c r="UF12" s="18"/>
      <c r="UG12" s="54"/>
      <c r="UH12" s="54"/>
      <c r="UI12" s="18"/>
      <c r="UJ12" s="54"/>
      <c r="UK12" s="16"/>
      <c r="UL12" s="16"/>
      <c r="UM12" s="18"/>
      <c r="UN12" s="54"/>
      <c r="UO12" s="54"/>
      <c r="UP12" s="18"/>
      <c r="UQ12" s="54"/>
      <c r="UR12" s="54"/>
      <c r="US12" s="18"/>
      <c r="UT12" s="54"/>
      <c r="UU12" s="54"/>
      <c r="UV12" s="18"/>
      <c r="UW12" s="54"/>
      <c r="UX12" s="54"/>
      <c r="UY12" s="18"/>
      <c r="UZ12" s="54"/>
      <c r="VA12" s="16"/>
      <c r="VB12" s="18"/>
      <c r="VC12" s="54"/>
      <c r="VD12" s="54"/>
      <c r="VE12" s="18"/>
      <c r="VF12" s="54"/>
      <c r="VG12" s="54"/>
      <c r="VH12" s="18"/>
      <c r="VI12" s="54"/>
      <c r="VJ12" s="54"/>
      <c r="VK12" s="18"/>
      <c r="VL12" s="54"/>
      <c r="VM12" s="54"/>
      <c r="VN12" s="18"/>
      <c r="VO12" s="54"/>
      <c r="VP12" s="54"/>
      <c r="VQ12" s="18"/>
      <c r="VR12" s="54"/>
      <c r="VS12" s="16"/>
      <c r="VT12" s="18"/>
      <c r="VU12" s="54"/>
      <c r="VV12" s="54"/>
      <c r="VW12" s="18"/>
      <c r="VX12" s="54"/>
      <c r="VY12" s="54"/>
      <c r="VZ12" s="18"/>
      <c r="WA12" s="54"/>
      <c r="WB12" s="54"/>
      <c r="WC12" s="18"/>
      <c r="WD12" s="54"/>
      <c r="WE12" s="54"/>
      <c r="WF12" s="18"/>
      <c r="WG12" s="54"/>
      <c r="WH12" s="54"/>
      <c r="WI12" s="18"/>
      <c r="WJ12" s="54"/>
      <c r="WK12" s="48"/>
      <c r="WL12" s="18"/>
      <c r="WM12" s="54"/>
      <c r="WN12" s="54"/>
      <c r="WO12" s="18"/>
      <c r="WP12" s="54"/>
      <c r="WQ12" s="54"/>
      <c r="WR12" s="18"/>
      <c r="WS12" s="54"/>
      <c r="WT12" s="54"/>
      <c r="WU12" s="18"/>
      <c r="WV12" s="54"/>
      <c r="WW12" s="54"/>
      <c r="WX12" s="18"/>
      <c r="WY12" s="54"/>
      <c r="WZ12" s="54"/>
      <c r="XA12" s="18"/>
      <c r="XB12" s="54"/>
      <c r="XC12" s="54"/>
      <c r="XD12" s="18"/>
      <c r="XE12" s="54"/>
      <c r="XF12" s="16"/>
      <c r="XG12" s="18"/>
      <c r="XH12" s="54"/>
      <c r="XI12" s="54"/>
      <c r="XJ12" s="18"/>
      <c r="XK12" s="54"/>
      <c r="XL12" s="54"/>
      <c r="XM12" s="18"/>
      <c r="XN12" s="54"/>
      <c r="XO12" s="54"/>
      <c r="XP12" s="18"/>
      <c r="XQ12" s="54"/>
      <c r="XR12" s="54"/>
      <c r="XS12" s="18"/>
      <c r="XT12" s="54"/>
      <c r="XU12" s="54"/>
      <c r="XV12" s="18"/>
      <c r="XW12" s="54"/>
      <c r="XX12" s="48"/>
      <c r="XY12" s="18"/>
      <c r="XZ12" s="54"/>
      <c r="YA12" s="54"/>
      <c r="YB12" s="18"/>
      <c r="YC12" s="54"/>
      <c r="YD12" s="54"/>
      <c r="YE12" s="18"/>
      <c r="YF12" s="54"/>
      <c r="YG12" s="54"/>
      <c r="YH12" s="18"/>
      <c r="YI12" s="54"/>
      <c r="YJ12" s="54"/>
      <c r="YK12" s="18"/>
      <c r="YL12" s="54"/>
      <c r="YM12" s="54"/>
      <c r="YN12" s="18"/>
      <c r="YO12" s="54"/>
      <c r="YP12" s="54"/>
      <c r="YQ12" s="18"/>
      <c r="YR12" s="54"/>
      <c r="YS12" s="16"/>
      <c r="YT12" s="18"/>
      <c r="YU12" s="54"/>
      <c r="YV12" s="54"/>
      <c r="YW12" s="18"/>
      <c r="YX12" s="54"/>
      <c r="YY12" s="54"/>
      <c r="YZ12" s="18"/>
      <c r="ZA12" s="54"/>
      <c r="ZB12" s="54"/>
      <c r="ZC12" s="18"/>
      <c r="ZD12" s="54"/>
      <c r="ZE12" s="54"/>
      <c r="ZF12" s="18"/>
      <c r="ZG12" s="54"/>
      <c r="ZH12" s="54"/>
      <c r="ZI12" s="18"/>
      <c r="ZJ12" s="54"/>
      <c r="ZK12" s="16"/>
      <c r="ZL12" s="18"/>
      <c r="ZM12" s="54"/>
      <c r="ZN12" s="54"/>
      <c r="ZO12" s="18"/>
      <c r="ZP12" s="54"/>
      <c r="ZQ12" s="54"/>
      <c r="ZR12" s="18"/>
      <c r="ZS12" s="54"/>
      <c r="ZT12" s="54"/>
      <c r="ZU12" s="18"/>
      <c r="ZV12" s="54"/>
      <c r="ZW12" s="54"/>
      <c r="ZX12" s="18"/>
      <c r="ZY12" s="54"/>
      <c r="ZZ12" s="54"/>
      <c r="AAA12" s="18"/>
      <c r="AAB12" s="54"/>
      <c r="AAC12" s="16"/>
      <c r="AAD12" s="18"/>
      <c r="AAE12" s="54"/>
      <c r="AAF12" s="54"/>
      <c r="AAG12" s="18"/>
      <c r="AAH12" s="54"/>
      <c r="AAI12" s="54"/>
      <c r="AAJ12" s="18"/>
      <c r="AAK12" s="54"/>
      <c r="AAL12" s="54"/>
      <c r="AAM12" s="18"/>
      <c r="AAN12" s="54"/>
      <c r="AAO12" s="54"/>
      <c r="AAP12" s="18"/>
      <c r="AAQ12" s="54"/>
      <c r="AAR12" s="54"/>
      <c r="AAS12" s="18"/>
      <c r="AAT12" s="54"/>
      <c r="AAU12" s="16"/>
      <c r="AAV12" s="18"/>
      <c r="AAW12" s="54"/>
      <c r="AAX12" s="54"/>
      <c r="AAY12" s="18"/>
      <c r="AAZ12" s="54"/>
      <c r="ABA12" s="54"/>
      <c r="ABB12" s="18"/>
      <c r="ABC12" s="54"/>
      <c r="ABD12" s="54"/>
      <c r="ABE12" s="18"/>
      <c r="ABF12" s="54"/>
      <c r="ABG12" s="54"/>
      <c r="ABH12" s="18"/>
      <c r="ABI12" s="54"/>
      <c r="ABJ12" s="54"/>
      <c r="ABK12" s="18"/>
      <c r="ABL12" s="54"/>
      <c r="ABM12" s="16"/>
      <c r="ABN12" s="18"/>
      <c r="ABO12" s="54"/>
      <c r="ABP12" s="54"/>
      <c r="ABQ12" s="18"/>
      <c r="ABR12" s="54"/>
      <c r="ABS12" s="54"/>
      <c r="ABT12" s="18"/>
      <c r="ABU12" s="54"/>
      <c r="ABV12" s="16"/>
      <c r="ABW12" s="16"/>
      <c r="ABX12" s="16"/>
      <c r="ABY12" s="16"/>
      <c r="ABZ12" s="16"/>
      <c r="ACA12" s="18"/>
      <c r="ACB12" s="54"/>
      <c r="ACC12" s="54"/>
      <c r="ACD12" s="18"/>
      <c r="ACE12" s="54"/>
      <c r="ACF12" s="54"/>
      <c r="ACG12" s="18"/>
      <c r="ACH12" s="54"/>
      <c r="ACI12" s="54"/>
      <c r="ACJ12" s="18"/>
      <c r="ACK12" s="54"/>
      <c r="ACL12" s="54"/>
      <c r="ACM12" s="18"/>
      <c r="ACN12" s="54"/>
      <c r="ACO12" s="16"/>
      <c r="ACP12" s="18"/>
      <c r="ACQ12" s="54"/>
      <c r="ACR12" s="54"/>
      <c r="ACS12" s="18"/>
      <c r="ACT12" s="54"/>
      <c r="ACU12" s="54"/>
      <c r="ACV12" s="18"/>
      <c r="ACW12" s="54"/>
      <c r="ACX12" s="54"/>
      <c r="ACY12" s="18"/>
      <c r="ACZ12" s="54"/>
      <c r="ADA12" s="54"/>
      <c r="ADB12" s="18"/>
      <c r="ADC12" s="54"/>
      <c r="ADD12" s="54"/>
      <c r="ADE12" s="18"/>
      <c r="ADF12" s="54"/>
      <c r="ADG12" s="16"/>
      <c r="ADH12" s="18"/>
      <c r="ADI12" s="54"/>
      <c r="ADJ12" s="54"/>
      <c r="ADK12" s="18"/>
      <c r="ADL12" s="54"/>
      <c r="ADM12" s="54"/>
      <c r="ADN12" s="18"/>
      <c r="ADO12" s="54"/>
      <c r="ADP12" s="54"/>
      <c r="ADQ12" s="18"/>
      <c r="ADR12" s="54"/>
      <c r="ADS12" s="54"/>
      <c r="ADT12" s="18"/>
      <c r="ADU12" s="54"/>
      <c r="ADV12" s="54"/>
      <c r="ADW12" s="18"/>
      <c r="ADX12" s="54"/>
      <c r="ADY12" s="16"/>
      <c r="ADZ12" s="18"/>
      <c r="AEA12" s="54"/>
      <c r="AEB12" s="54"/>
      <c r="AEC12" s="18"/>
      <c r="AED12" s="54"/>
      <c r="AEE12" s="54"/>
      <c r="AEF12" s="18"/>
      <c r="AEG12" s="54"/>
      <c r="AEH12" s="54"/>
      <c r="AEI12" s="18"/>
      <c r="AEJ12" s="54"/>
      <c r="AEK12" s="54"/>
      <c r="AEL12" s="18"/>
      <c r="AEM12" s="54"/>
      <c r="AEN12" s="54"/>
      <c r="AEO12" s="18"/>
      <c r="AEP12" s="54"/>
      <c r="AEQ12" s="16"/>
      <c r="AER12" s="18"/>
      <c r="AES12" s="54"/>
      <c r="AET12" s="54"/>
      <c r="AEU12" s="18"/>
      <c r="AEV12" s="54"/>
      <c r="AEW12" s="54"/>
      <c r="AEX12" s="18"/>
      <c r="AEY12" s="54"/>
      <c r="AEZ12" s="54"/>
      <c r="AFA12" s="18"/>
      <c r="AFB12" s="54"/>
      <c r="AFC12" s="54"/>
      <c r="AFD12" s="18"/>
      <c r="AFE12" s="54"/>
      <c r="AFF12" s="54"/>
      <c r="AFG12" s="18"/>
      <c r="AFH12" s="54"/>
      <c r="AFI12" s="16"/>
      <c r="AFJ12" s="18"/>
      <c r="AFK12" s="54"/>
      <c r="AFL12" s="54"/>
      <c r="AFM12" s="18"/>
      <c r="AFN12" s="54"/>
      <c r="AFO12" s="54"/>
      <c r="AFP12" s="18"/>
      <c r="AFQ12" s="54"/>
      <c r="AFR12" s="54"/>
      <c r="AFS12" s="18"/>
      <c r="AFT12" s="54"/>
      <c r="AFU12" s="54"/>
      <c r="AFV12" s="18"/>
      <c r="AFW12" s="54"/>
      <c r="AFX12" s="16"/>
      <c r="AFY12" s="16"/>
      <c r="AFZ12" s="18"/>
      <c r="AGA12" s="54"/>
      <c r="AGB12" s="54"/>
      <c r="AGC12" s="18"/>
      <c r="AGD12" s="54"/>
      <c r="AGE12" s="54"/>
      <c r="AGF12" s="18"/>
      <c r="AGG12" s="54"/>
      <c r="AGH12" s="54"/>
      <c r="AGI12" s="18"/>
      <c r="AGJ12" s="54"/>
      <c r="AGK12" s="16"/>
      <c r="AGL12" s="18"/>
      <c r="AGM12" s="54"/>
      <c r="AGN12" s="48"/>
      <c r="AGO12" s="18"/>
      <c r="AGP12" s="54"/>
      <c r="AGQ12" s="54"/>
      <c r="AGR12" s="18"/>
      <c r="AGS12" s="54"/>
      <c r="AGT12" s="54"/>
      <c r="AGU12" s="18"/>
      <c r="AGV12" s="54"/>
      <c r="AGW12" s="54"/>
      <c r="AGX12" s="18"/>
      <c r="AGY12" s="54"/>
      <c r="AGZ12" s="54"/>
      <c r="AHA12" s="18"/>
      <c r="AHB12" s="54"/>
      <c r="AHC12" s="54"/>
      <c r="AHD12" s="18"/>
      <c r="AHE12" s="54"/>
      <c r="AHF12" s="54"/>
      <c r="AHG12" s="18"/>
      <c r="AHH12" s="54"/>
      <c r="AHI12" s="16"/>
      <c r="AHJ12" s="18"/>
      <c r="AHK12" s="54"/>
      <c r="AHL12" s="54"/>
      <c r="AHM12" s="18"/>
      <c r="AHN12" s="54"/>
      <c r="AHO12" s="54"/>
      <c r="AHP12" s="18"/>
      <c r="AHQ12" s="54"/>
      <c r="AHR12" s="54"/>
      <c r="AHS12" s="18"/>
      <c r="AHT12" s="54"/>
      <c r="AHU12" s="54"/>
      <c r="AHV12" s="18"/>
      <c r="AHW12" s="54"/>
      <c r="AHX12" s="54"/>
      <c r="AHY12" s="18"/>
      <c r="AHZ12" s="54"/>
      <c r="AIA12" s="16"/>
      <c r="AIB12" s="18"/>
      <c r="AIC12" s="54"/>
      <c r="AID12" s="54"/>
      <c r="AIE12" s="18"/>
      <c r="AIF12" s="54"/>
      <c r="AIG12" s="54"/>
      <c r="AIH12" s="18"/>
      <c r="AII12" s="54"/>
      <c r="AIJ12" s="54"/>
      <c r="AIK12" s="18"/>
      <c r="AIL12" s="54"/>
      <c r="AIM12" s="54"/>
      <c r="AIN12" s="18"/>
      <c r="AIO12" s="54"/>
      <c r="AIP12" s="54"/>
      <c r="AIQ12" s="18"/>
      <c r="AIR12" s="54"/>
      <c r="AIS12" s="16"/>
      <c r="AIT12" s="18"/>
      <c r="AIU12" s="54"/>
      <c r="AIV12" s="54"/>
      <c r="AIW12" s="18"/>
      <c r="AIX12" s="54"/>
      <c r="AIY12" s="54"/>
      <c r="AIZ12" s="18"/>
      <c r="AJA12" s="54"/>
      <c r="AJB12" s="54"/>
      <c r="AJC12" s="18"/>
      <c r="AJD12" s="54"/>
      <c r="AJE12" s="54"/>
      <c r="AJF12" s="18"/>
      <c r="AJG12" s="54"/>
      <c r="AJH12" s="54"/>
      <c r="AJI12" s="18"/>
      <c r="AJJ12" s="54"/>
      <c r="AJK12" s="16"/>
      <c r="AJL12" s="18"/>
      <c r="AJM12" s="54"/>
      <c r="AJN12" s="54"/>
      <c r="AJO12" s="18"/>
      <c r="AJP12" s="54"/>
      <c r="AJQ12" s="16"/>
      <c r="AJR12" s="18"/>
      <c r="AJS12" s="54"/>
      <c r="AJT12" s="54"/>
      <c r="AJU12" s="18"/>
      <c r="AJV12" s="54"/>
      <c r="AJW12" s="54"/>
      <c r="AJX12" s="18"/>
      <c r="AJY12" s="54"/>
      <c r="AJZ12" s="16"/>
      <c r="AKA12" s="18"/>
      <c r="AKB12" s="54"/>
      <c r="AKC12" s="54"/>
      <c r="AKD12" s="18"/>
      <c r="AKE12" s="54"/>
      <c r="AKF12" s="54"/>
      <c r="AKG12" s="18"/>
      <c r="AKH12" s="54"/>
      <c r="AKI12" s="54"/>
      <c r="AKJ12" s="18"/>
      <c r="AKK12" s="54"/>
      <c r="AKL12" s="54"/>
      <c r="AKM12" s="18"/>
      <c r="AKN12" s="54"/>
      <c r="AKO12" s="54"/>
      <c r="AKP12" s="18"/>
      <c r="AKQ12" s="54"/>
      <c r="AKR12" s="16"/>
      <c r="AKS12" s="18"/>
      <c r="AKT12" s="54"/>
      <c r="AKU12" s="54"/>
      <c r="AKV12" s="18"/>
      <c r="AKW12" s="54"/>
      <c r="AKX12" s="54"/>
      <c r="AKY12" s="18"/>
      <c r="AKZ12" s="54"/>
      <c r="ALA12" s="16"/>
      <c r="ALB12" s="18"/>
      <c r="ALC12" s="54"/>
      <c r="ALD12" s="54"/>
      <c r="ALE12" s="18"/>
      <c r="ALF12" s="54"/>
      <c r="ALG12" s="48"/>
      <c r="ALH12" s="18"/>
      <c r="ALI12" s="54"/>
      <c r="ALJ12" s="54"/>
      <c r="ALK12" s="18"/>
      <c r="ALL12" s="54"/>
      <c r="ALM12" s="54"/>
      <c r="ALN12" s="18"/>
      <c r="ALO12" s="54"/>
      <c r="ALP12" s="54"/>
      <c r="ALQ12" s="18"/>
      <c r="ALR12" s="54"/>
      <c r="ALS12" s="54"/>
      <c r="ALT12" s="18"/>
      <c r="ALU12" s="54"/>
      <c r="ALV12" s="54"/>
      <c r="ALW12" s="18"/>
      <c r="ALX12" s="54"/>
      <c r="ALY12" s="54"/>
      <c r="ALZ12" s="18"/>
      <c r="AMA12" s="54"/>
      <c r="AMB12" s="16"/>
      <c r="AMC12" s="18"/>
      <c r="AMD12" s="54"/>
      <c r="AME12" s="54"/>
      <c r="AMF12" s="18"/>
      <c r="AMG12" s="54"/>
      <c r="AMH12" s="54"/>
      <c r="AMI12" s="18"/>
      <c r="AMJ12" s="54"/>
      <c r="AMK12" s="54"/>
      <c r="AML12" s="18"/>
      <c r="AMM12" s="54"/>
      <c r="AMN12" s="54"/>
      <c r="AMO12" s="18"/>
      <c r="AMP12" s="54"/>
      <c r="AMQ12" s="54"/>
      <c r="AMR12" s="18"/>
      <c r="AMS12" s="54"/>
      <c r="AMT12" s="54"/>
      <c r="AMU12" s="18"/>
      <c r="AMV12" s="54"/>
      <c r="AMW12" s="16"/>
      <c r="AMX12" s="16"/>
      <c r="AMY12" s="16"/>
      <c r="AMZ12" s="16"/>
      <c r="ANA12" s="18"/>
      <c r="ANB12" s="54"/>
      <c r="ANC12" s="54"/>
      <c r="AND12" s="18"/>
      <c r="ANE12" s="54"/>
      <c r="ANF12" s="16"/>
      <c r="ANG12" s="18"/>
      <c r="ANH12" s="54"/>
      <c r="ANI12" s="54"/>
      <c r="ANJ12" s="18"/>
      <c r="ANK12" s="54"/>
      <c r="ANL12" s="54"/>
      <c r="ANM12" s="18"/>
      <c r="ANN12" s="54"/>
      <c r="ANO12" s="54"/>
      <c r="ANP12" s="18"/>
      <c r="ANQ12" s="54"/>
      <c r="ANR12" s="54"/>
      <c r="ANS12" s="18"/>
      <c r="ANT12" s="54"/>
      <c r="ANU12" s="54"/>
      <c r="ANV12" s="18"/>
      <c r="ANW12" s="54"/>
      <c r="ANX12" s="16"/>
      <c r="ANY12" s="18"/>
      <c r="ANZ12" s="54"/>
      <c r="AOA12" s="54"/>
      <c r="AOB12" s="18"/>
      <c r="AOC12" s="54"/>
      <c r="AOD12" s="54"/>
      <c r="AOE12" s="18"/>
      <c r="AOF12" s="54"/>
      <c r="AOG12" s="54"/>
      <c r="AOH12" s="18"/>
      <c r="AOI12" s="54"/>
      <c r="AOJ12" s="54"/>
      <c r="AOK12" s="18"/>
      <c r="AOL12" s="54"/>
      <c r="AOM12" s="54"/>
      <c r="AON12" s="18"/>
      <c r="AOO12" s="54"/>
      <c r="AOP12" s="16"/>
      <c r="AOQ12" s="18"/>
      <c r="AOR12" s="54"/>
      <c r="AOS12" s="54"/>
      <c r="AOT12" s="18"/>
      <c r="AOU12" s="54"/>
      <c r="AOV12" s="54"/>
      <c r="AOW12" s="18"/>
      <c r="AOX12" s="54"/>
      <c r="AOY12" s="54"/>
      <c r="AOZ12" s="18"/>
      <c r="APA12" s="54"/>
      <c r="APB12" s="54"/>
      <c r="APC12" s="18"/>
      <c r="APD12" s="54"/>
      <c r="APE12" s="54"/>
      <c r="APF12" s="18"/>
      <c r="APG12" s="54"/>
      <c r="APH12" s="16"/>
      <c r="API12" s="18"/>
      <c r="APJ12" s="54"/>
      <c r="APK12" s="54"/>
      <c r="APL12" s="18"/>
      <c r="APM12" s="54"/>
      <c r="APN12" s="54"/>
      <c r="APO12" s="18"/>
      <c r="APP12" s="54"/>
      <c r="APQ12" s="54"/>
      <c r="APR12" s="18"/>
      <c r="APS12" s="54"/>
      <c r="APT12" s="54"/>
      <c r="APU12" s="18"/>
      <c r="APV12" s="54"/>
      <c r="APW12" s="54"/>
      <c r="APX12" s="18"/>
      <c r="APY12" s="54"/>
      <c r="APZ12" s="16"/>
      <c r="AQA12" s="18"/>
      <c r="AQB12" s="54"/>
      <c r="AQC12" s="54"/>
      <c r="AQD12" s="18"/>
      <c r="AQE12" s="54"/>
      <c r="AQF12" s="54"/>
      <c r="AQG12" s="18"/>
      <c r="AQH12" s="54"/>
      <c r="AQI12" s="54"/>
      <c r="AQJ12" s="18"/>
      <c r="AQK12" s="54"/>
      <c r="AQL12" s="54"/>
      <c r="AQM12" s="18"/>
      <c r="AQN12" s="54"/>
      <c r="AQO12" s="54"/>
      <c r="AQP12" s="18"/>
      <c r="AQQ12" s="54"/>
      <c r="AQR12" s="16"/>
      <c r="AQS12" s="18"/>
      <c r="AQT12" s="54"/>
      <c r="AQU12" s="54"/>
      <c r="AQV12" s="18"/>
      <c r="AQW12" s="54"/>
      <c r="AQX12" s="54"/>
      <c r="AQY12" s="18"/>
      <c r="AQZ12" s="54"/>
      <c r="ARA12" s="54"/>
      <c r="ARB12" s="18"/>
      <c r="ARC12" s="54"/>
      <c r="ARD12" s="54"/>
      <c r="ARE12" s="18"/>
      <c r="ARF12" s="54"/>
      <c r="ARG12" s="54"/>
      <c r="ARH12" s="18"/>
      <c r="ARI12" s="54"/>
      <c r="ARJ12" s="16"/>
      <c r="ARK12" s="18"/>
      <c r="ARL12" s="54"/>
      <c r="ARM12" s="54"/>
      <c r="ARN12" s="18"/>
      <c r="ARO12" s="54"/>
      <c r="ARP12" s="54"/>
      <c r="ARQ12" s="18"/>
      <c r="ARR12" s="54"/>
      <c r="ARS12" s="54"/>
      <c r="ART12" s="18"/>
      <c r="ARU12" s="54"/>
      <c r="ARV12" s="54"/>
      <c r="ARW12" s="18"/>
      <c r="ARX12" s="54"/>
      <c r="ARY12" s="54"/>
      <c r="ARZ12" s="18"/>
      <c r="ASA12" s="54"/>
      <c r="ASB12" s="16"/>
      <c r="ASC12" s="18"/>
      <c r="ASD12" s="54"/>
      <c r="ASE12" s="54"/>
      <c r="ASF12" s="18"/>
      <c r="ASG12" s="54"/>
      <c r="ASH12" s="54"/>
      <c r="ASI12" s="18"/>
      <c r="ASJ12" s="54"/>
      <c r="ASK12" s="54"/>
      <c r="ASL12" s="18"/>
      <c r="ASM12" s="54"/>
      <c r="ASN12" s="54"/>
      <c r="ASO12" s="18"/>
      <c r="ASP12" s="54"/>
      <c r="ASQ12" s="54"/>
      <c r="ASR12" s="18"/>
      <c r="ASS12" s="54"/>
      <c r="AST12" s="16"/>
      <c r="ASU12" s="18"/>
      <c r="ASV12" s="54"/>
      <c r="ASW12" s="54"/>
      <c r="ASX12" s="18"/>
      <c r="ASY12" s="54"/>
      <c r="ASZ12" s="54"/>
      <c r="ATA12" s="18"/>
      <c r="ATB12" s="54"/>
      <c r="ATC12" s="54"/>
      <c r="ATD12" s="18"/>
      <c r="ATE12" s="54"/>
      <c r="ATF12" s="54"/>
      <c r="ATG12" s="54"/>
      <c r="ATH12" s="16"/>
      <c r="ATI12" s="54"/>
      <c r="ATJ12" s="54"/>
      <c r="ATK12" s="54"/>
      <c r="ATL12" s="54"/>
      <c r="ATM12" s="54"/>
      <c r="ATN12" s="54"/>
      <c r="ATO12" s="16"/>
      <c r="ATP12" s="54"/>
      <c r="ATQ12" s="54"/>
      <c r="ATR12" s="54"/>
      <c r="ATS12" s="54"/>
      <c r="ATT12" s="54"/>
      <c r="ATU12" s="54"/>
      <c r="ATV12" s="16"/>
      <c r="ATW12" s="54"/>
      <c r="ATX12" s="54"/>
      <c r="ATY12" s="54"/>
      <c r="ATZ12" s="54"/>
      <c r="AUA12" s="54"/>
      <c r="AUB12" s="54"/>
      <c r="AUC12" s="16"/>
      <c r="AUD12" s="54"/>
      <c r="AUE12" s="54"/>
      <c r="AUF12" s="54"/>
      <c r="AUG12" s="54"/>
      <c r="AUH12" s="54"/>
      <c r="AUI12" s="54"/>
      <c r="AUJ12" s="16"/>
      <c r="AUK12" s="54"/>
      <c r="AUL12" s="54"/>
      <c r="AUM12" s="54"/>
      <c r="AUN12" s="54"/>
      <c r="AUO12" s="54"/>
      <c r="AUP12" s="54"/>
      <c r="AUQ12" s="16"/>
      <c r="AUR12" s="54"/>
      <c r="AUS12" s="54"/>
      <c r="AUT12" s="54"/>
      <c r="AUU12" s="54"/>
      <c r="AUV12" s="54"/>
      <c r="AUW12" s="54"/>
      <c r="AUX12" s="16"/>
      <c r="AUY12" s="54"/>
      <c r="AUZ12" s="54"/>
      <c r="AVA12" s="54"/>
      <c r="AVB12" s="54"/>
      <c r="AVC12" s="54"/>
      <c r="AVD12" s="54"/>
      <c r="AVE12" s="16"/>
      <c r="AVF12" s="54"/>
      <c r="AVG12" s="54"/>
      <c r="AVH12" s="54"/>
      <c r="AVI12" s="54"/>
      <c r="AVJ12" s="54"/>
      <c r="AVK12" s="54"/>
      <c r="AVL12" s="16"/>
      <c r="AVM12" s="54"/>
      <c r="AVN12" s="54"/>
      <c r="AVO12" s="54"/>
      <c r="AVP12" s="54"/>
      <c r="AVQ12" s="54"/>
      <c r="AVR12" s="54"/>
      <c r="AVS12" s="16"/>
      <c r="AVT12" s="54"/>
      <c r="AVU12" s="54"/>
      <c r="AVV12" s="54"/>
      <c r="AVW12" s="54"/>
      <c r="AVX12" s="54"/>
      <c r="AVY12" s="54"/>
      <c r="AVZ12" s="16"/>
      <c r="AWA12" s="54"/>
      <c r="AWB12" s="54"/>
      <c r="AWC12" s="54"/>
      <c r="AWD12" s="54"/>
      <c r="AWE12" s="54"/>
      <c r="AWF12" s="54"/>
      <c r="AWG12" s="16"/>
      <c r="AWH12" s="54"/>
      <c r="AWI12" s="54"/>
      <c r="AWJ12" s="54"/>
      <c r="AWK12" s="54"/>
      <c r="AWL12" s="54"/>
      <c r="AWM12" s="54"/>
      <c r="AWN12" s="16"/>
      <c r="AWO12" s="54"/>
      <c r="AWP12" s="54"/>
      <c r="AWQ12" s="54"/>
      <c r="AWR12" s="54"/>
      <c r="AWS12" s="54"/>
      <c r="AWT12" s="54"/>
      <c r="AWU12" s="16"/>
      <c r="AWV12" s="54"/>
      <c r="AWW12" s="54"/>
      <c r="AWX12" s="54"/>
      <c r="AWY12" s="54"/>
      <c r="AWZ12" s="54"/>
      <c r="AXA12" s="54"/>
      <c r="AXB12" s="16"/>
    </row>
    <row r="13" spans="1:1302" s="21" customFormat="1">
      <c r="A13" t="s">
        <v>911</v>
      </c>
      <c r="B13" t="s">
        <v>913</v>
      </c>
      <c r="C13" s="21" t="s">
        <v>920</v>
      </c>
      <c r="D13" s="1" t="s">
        <v>2</v>
      </c>
      <c r="E13" s="11"/>
      <c r="F13" s="11"/>
      <c r="G13" s="11"/>
      <c r="H13" s="61">
        <v>168</v>
      </c>
      <c r="I13" s="11">
        <v>157</v>
      </c>
      <c r="J13" s="15"/>
      <c r="K13" s="61">
        <f>K14+K18-K19+K16</f>
        <v>171</v>
      </c>
      <c r="L13" s="11">
        <f>L14+L18-L19+L16+L17</f>
        <v>160</v>
      </c>
      <c r="M13" s="11"/>
      <c r="N13" s="61">
        <f>N14+N18-N19+N16</f>
        <v>174</v>
      </c>
      <c r="O13" s="11">
        <f>O14+O18-O19+O16+O17</f>
        <v>167</v>
      </c>
      <c r="P13" s="11"/>
      <c r="Q13" s="61">
        <f>Q14+Q18-Q19+Q16</f>
        <v>172</v>
      </c>
      <c r="R13" s="11">
        <f>R14+R18-R19+R16+R17</f>
        <v>168</v>
      </c>
      <c r="S13" s="11"/>
      <c r="T13" s="61">
        <f>T14+T18-T19+T16</f>
        <v>177</v>
      </c>
      <c r="U13" s="11">
        <f>U14+U18-U19+U16+U17</f>
        <v>184</v>
      </c>
      <c r="V13" s="11"/>
      <c r="W13" s="61">
        <f>W14+W18-W19+W16</f>
        <v>175</v>
      </c>
      <c r="X13" s="11">
        <f>X14+X18-X19+X16+X17</f>
        <v>195</v>
      </c>
      <c r="Y13" s="11"/>
      <c r="Z13" s="61">
        <f>Z14+Z18-Z19+Z16</f>
        <v>178</v>
      </c>
      <c r="AA13" s="11">
        <f>AA14+AA18-AA19+AA16+AA17</f>
        <v>192</v>
      </c>
      <c r="AB13" s="15"/>
      <c r="AC13" s="61">
        <f>AC14+AC18-AC19+AC16</f>
        <v>183</v>
      </c>
      <c r="AD13" s="11">
        <f>AD14+AD18-AD19+AD16+AD17</f>
        <v>191</v>
      </c>
      <c r="AE13" s="11"/>
      <c r="AF13" s="61">
        <f>AF14+AF18-AF19+AF16</f>
        <v>181</v>
      </c>
      <c r="AG13" s="11">
        <f>AG14+AG18-AG19+AG16+AG17</f>
        <v>191</v>
      </c>
      <c r="AH13" s="11"/>
      <c r="AI13" s="61">
        <f>AI14+AI18-AI19+AI16</f>
        <v>184</v>
      </c>
      <c r="AJ13" s="11">
        <f>AJ14+AJ18-AJ19+AJ16+AJ17</f>
        <v>191</v>
      </c>
      <c r="AK13" s="11"/>
      <c r="AL13" s="61">
        <f>AL14+AL18-AL19+AL16</f>
        <v>184</v>
      </c>
      <c r="AM13" s="11">
        <f>AM14+AM18-AM19+AM16+AM17</f>
        <v>191</v>
      </c>
      <c r="AN13" s="11"/>
      <c r="AO13" s="61">
        <f>AO14+AO18-AO19+AO16</f>
        <v>182</v>
      </c>
      <c r="AP13" s="11">
        <f>AP14+AP18-AP19+AP16+AP17</f>
        <v>181</v>
      </c>
      <c r="AQ13" s="11"/>
      <c r="AR13" s="61">
        <f>AR14+AR18-AR19+AR16</f>
        <v>180</v>
      </c>
      <c r="AS13" s="11">
        <f>AS14+AS18-AS19+AS16+AS17</f>
        <v>179</v>
      </c>
      <c r="AT13" s="15"/>
      <c r="AU13" s="61">
        <f>AU14+AU18-AU19+AU16</f>
        <v>180</v>
      </c>
      <c r="AV13" s="11">
        <f>AV14+AV18-AV19+AV16+AV17</f>
        <v>179</v>
      </c>
      <c r="AW13" s="11"/>
      <c r="AX13" s="61">
        <f>AX14+AX18-AX19+AX16</f>
        <v>178</v>
      </c>
      <c r="AY13" s="11">
        <f>AY14+AY18-AY19+AY16+AY17</f>
        <v>177</v>
      </c>
      <c r="AZ13" s="11"/>
      <c r="BA13" s="61">
        <f>BA14+BA18-BA19+BA16</f>
        <v>176</v>
      </c>
      <c r="BB13" s="11">
        <f>BB14+BB18-BB19+BB16+BB17</f>
        <v>177</v>
      </c>
      <c r="BC13" s="11"/>
      <c r="BD13" s="61">
        <f>BD14+BD18-BD19+BD16</f>
        <v>176</v>
      </c>
      <c r="BE13" s="11">
        <f>BE14+BE18-BE19+BE16+BE17</f>
        <v>177</v>
      </c>
      <c r="BF13" s="11"/>
      <c r="BG13" s="61">
        <f>BG14+BG18-BG19+BG16</f>
        <v>176</v>
      </c>
      <c r="BH13" s="11">
        <f>BH14+BH18-BH19+BH16+BH17</f>
        <v>177</v>
      </c>
      <c r="BI13" s="11"/>
      <c r="BJ13" s="61">
        <f>BJ14+BJ18-BJ19+BJ16</f>
        <v>176</v>
      </c>
      <c r="BK13" s="11">
        <f>BK14+BK18-BK19+BK16+BK17</f>
        <v>177</v>
      </c>
      <c r="BL13" s="15"/>
      <c r="BM13" s="61">
        <f>BM14+BM18-BM19+BM16</f>
        <v>176</v>
      </c>
      <c r="BN13" s="11">
        <f>BN14+BN18-BN19+BN16+BN17</f>
        <v>177</v>
      </c>
      <c r="BO13" s="11"/>
      <c r="BP13" s="61">
        <f>BP14+BP18-BP19+BP16</f>
        <v>176</v>
      </c>
      <c r="BQ13" s="11">
        <f>BQ14+BQ18-BQ19+BQ16+BQ17</f>
        <v>177</v>
      </c>
      <c r="BR13" s="11"/>
      <c r="BS13" s="61">
        <f>BS14+BS18-BS19+BS16</f>
        <v>176</v>
      </c>
      <c r="BT13" s="11">
        <f>BT14+BT18-BT19+BT16+BT17</f>
        <v>175</v>
      </c>
      <c r="BU13" s="11"/>
      <c r="BV13" s="61">
        <f>BV14+BV18-BV19+BV16</f>
        <v>176</v>
      </c>
      <c r="BW13" s="11">
        <f>BW14+BW18-BW19+BW16+BW17</f>
        <v>175</v>
      </c>
      <c r="BX13" s="11"/>
      <c r="BY13" s="61">
        <f>BY14+BY18-BY19+BY16</f>
        <v>191</v>
      </c>
      <c r="BZ13" s="11">
        <f>BZ14+BZ18-BZ19+BZ16+BZ17</f>
        <v>190</v>
      </c>
      <c r="CA13" s="11"/>
      <c r="CB13" s="61">
        <f>CB14+CB18-CB19+CB16</f>
        <v>191</v>
      </c>
      <c r="CC13" s="11">
        <f>CC14+CC18-CC19+CC16+CC17</f>
        <v>188</v>
      </c>
      <c r="CD13" s="15"/>
      <c r="CE13" s="15"/>
      <c r="CF13" s="61">
        <f>CF14+CF18-CF19+CF16</f>
        <v>191</v>
      </c>
      <c r="CG13" s="11">
        <f>CG14+CG18-CG19+CG16+CG17</f>
        <v>186</v>
      </c>
      <c r="CH13" s="15"/>
      <c r="CI13" s="61">
        <f>CI14+CI18-CI19+CI16</f>
        <v>189</v>
      </c>
      <c r="CJ13" s="11">
        <f>CJ14+CJ18-CJ19+CJ16+CJ17</f>
        <v>186</v>
      </c>
      <c r="CK13" s="11"/>
      <c r="CL13" s="61">
        <f>CL14+CL18-CL19+CL16</f>
        <v>187</v>
      </c>
      <c r="CM13" s="11">
        <f>CM14+CM18-CM19+CM16+CM17</f>
        <v>196</v>
      </c>
      <c r="CN13" s="11"/>
      <c r="CO13" s="61">
        <f>CO14+CO18-CO19+CO16</f>
        <v>205</v>
      </c>
      <c r="CP13" s="11">
        <f>CP14+CP18-CP19+CP16+CP17</f>
        <v>201</v>
      </c>
      <c r="CQ13" s="15"/>
      <c r="CR13" s="61">
        <f>CR14+CR18-CR19+CR16</f>
        <v>203</v>
      </c>
      <c r="CS13" s="11">
        <f>CS14+CS18-CS19+CS16+CS17</f>
        <v>201</v>
      </c>
      <c r="CT13" s="11"/>
      <c r="CU13" s="61">
        <f>CU14+CU18-CU19+CU16</f>
        <v>209</v>
      </c>
      <c r="CV13" s="11">
        <f>CV14+CV18-CV19+CV16+CV17</f>
        <v>213</v>
      </c>
      <c r="CW13" s="11"/>
      <c r="CX13" s="61">
        <f>CX14+CX18-CX19+CX16</f>
        <v>207</v>
      </c>
      <c r="CY13" s="11">
        <f>CY14+CY18-CY19+CY16+CY17</f>
        <v>211</v>
      </c>
      <c r="CZ13" s="11"/>
      <c r="DA13" s="61">
        <f>DA14+DA18-DA19+DA16</f>
        <v>207</v>
      </c>
      <c r="DB13" s="11">
        <f>DB14+DB18-DB19+DB16+DB17</f>
        <v>204</v>
      </c>
      <c r="DC13" s="11"/>
      <c r="DD13" s="61">
        <f>DD14+DD18-DD19+DD16</f>
        <v>205</v>
      </c>
      <c r="DE13" s="11">
        <f>DE14+DE18-DE19+DE16+DE17</f>
        <v>203</v>
      </c>
      <c r="DF13" s="15"/>
      <c r="DG13" s="15"/>
      <c r="DH13" s="61">
        <f>DH14+DH18-DH19+DH16</f>
        <v>205</v>
      </c>
      <c r="DI13" s="11">
        <f>DI14+DI18-DI19+DI16+DI17</f>
        <v>202</v>
      </c>
      <c r="DJ13" s="11"/>
      <c r="DK13" s="61">
        <f>DK14+DK18-DK19+DK16</f>
        <v>203</v>
      </c>
      <c r="DL13" s="11">
        <f>DL14+DL18-DL19+DL16+DL17</f>
        <v>202</v>
      </c>
      <c r="DM13" s="11"/>
      <c r="DN13" s="61">
        <f>DN14+DN18-DN19+DN16</f>
        <v>203</v>
      </c>
      <c r="DO13" s="11">
        <f>DO14+DO18-DO19+DO16+DO17</f>
        <v>202</v>
      </c>
      <c r="DP13" s="11"/>
      <c r="DQ13" s="61">
        <f>DQ14+DQ18-DQ19+DQ16</f>
        <v>203</v>
      </c>
      <c r="DR13" s="11">
        <f>DR14+DR18-DR19+DR16+DR17</f>
        <v>202</v>
      </c>
      <c r="DS13" s="11"/>
      <c r="DT13" s="61">
        <f>DT14+DT18-DT19+DT16</f>
        <v>203</v>
      </c>
      <c r="DU13" s="11">
        <f>DU14+DU18-DU19+DU16+DU17</f>
        <v>202</v>
      </c>
      <c r="DV13" s="11"/>
      <c r="DW13" s="61">
        <f>DW14+DW18-DW19+DW16</f>
        <v>203</v>
      </c>
      <c r="DX13" s="11">
        <f>DX14+DX18-DX19+DX16+DX17</f>
        <v>202</v>
      </c>
      <c r="DY13" s="15"/>
      <c r="DZ13" s="61">
        <f>DZ14+DZ18-DZ19+DZ16</f>
        <v>203</v>
      </c>
      <c r="EA13" s="11">
        <f>EA14+EA18-EA19+EA16+EA17</f>
        <v>202</v>
      </c>
      <c r="EB13" s="11"/>
      <c r="EC13" s="61">
        <f>EC14+EC18-EC19+EC16</f>
        <v>203</v>
      </c>
      <c r="ED13" s="11">
        <f>ED14+ED18-ED19+ED16+ED17</f>
        <v>202</v>
      </c>
      <c r="EE13" s="11"/>
      <c r="EF13" s="61">
        <f>EF14+EF18-EF19+EF16</f>
        <v>203</v>
      </c>
      <c r="EG13" s="11">
        <f>EG14+EG18-EG19+EG16+EG17</f>
        <v>202</v>
      </c>
      <c r="EH13" s="11"/>
      <c r="EI13" s="61">
        <f>EI14+EI18-EI19+EI16</f>
        <v>203</v>
      </c>
      <c r="EJ13" s="11">
        <f>EJ14+EJ18-EJ19+EJ16+EJ17</f>
        <v>202</v>
      </c>
      <c r="EK13" s="11"/>
      <c r="EL13" s="61">
        <f>EL14+EL18-EL19+EL16</f>
        <v>203</v>
      </c>
      <c r="EM13" s="11">
        <f>EM14+EM18-EM19+EM16+EM17</f>
        <v>202</v>
      </c>
      <c r="EN13" s="11"/>
      <c r="EO13" s="61">
        <f>EO14+EO18-EO19+EO16</f>
        <v>203</v>
      </c>
      <c r="EP13" s="11">
        <f>EP14+EP18-EP19+EP16+EP17</f>
        <v>202</v>
      </c>
      <c r="EQ13" s="105"/>
      <c r="ER13" s="61">
        <f>ER14+ER18-ER19+ER16</f>
        <v>203</v>
      </c>
      <c r="ES13" s="11">
        <f>ES14+ES18-ES19+ES16+ES17</f>
        <v>202</v>
      </c>
      <c r="ET13" s="11"/>
      <c r="EU13" s="61">
        <f>EU14+EU18-EU19+EU16</f>
        <v>203</v>
      </c>
      <c r="EV13" s="11">
        <f>EV14+EV18-EV19+EV16+EV17</f>
        <v>202</v>
      </c>
      <c r="EW13" s="11"/>
      <c r="EX13" s="61">
        <f>EX14+EX18-EX19+EX16</f>
        <v>203</v>
      </c>
      <c r="EY13" s="11">
        <f>EY14+EY18-EY19+EY16+EY17</f>
        <v>200</v>
      </c>
      <c r="EZ13" s="11"/>
      <c r="FA13" s="61">
        <f>FA14+FA18-FA19+FA16</f>
        <v>203</v>
      </c>
      <c r="FB13" s="11">
        <f>FB14+FB18-FB19+FB16+FB17</f>
        <v>200</v>
      </c>
      <c r="FC13" s="15"/>
      <c r="FD13" s="15"/>
      <c r="FE13" s="15"/>
      <c r="FF13" s="15"/>
      <c r="FG13" s="61">
        <f>FG14+FG18-FG19+FG16</f>
        <v>201</v>
      </c>
      <c r="FH13" s="11">
        <f>FH14+FH18-FH19+FH16+FH17</f>
        <v>196</v>
      </c>
      <c r="FI13" s="11"/>
      <c r="FJ13" s="61">
        <f>FJ14+FJ18-FJ19+FJ16</f>
        <v>199</v>
      </c>
      <c r="FK13" s="11">
        <f>FK14+FK18-FK19+FK16+FK17</f>
        <v>193</v>
      </c>
      <c r="FL13" s="11"/>
      <c r="FM13" s="61">
        <f>FM14+FM18-FM19+FM16</f>
        <v>202</v>
      </c>
      <c r="FN13" s="11">
        <f>FN14+FN18-FN19+FN16+FN17</f>
        <v>198</v>
      </c>
      <c r="FO13" s="15"/>
      <c r="FP13" s="61">
        <f>FP14+FP18-FP19+FP16</f>
        <v>205</v>
      </c>
      <c r="FQ13" s="11">
        <f>FQ14+FQ18-FQ19+FQ16+FQ17</f>
        <v>206</v>
      </c>
      <c r="FR13" s="11"/>
      <c r="FS13" s="61">
        <f>FS14+FS18-FS19+FS16</f>
        <v>208</v>
      </c>
      <c r="FT13" s="11">
        <f>FT14+FT18-FT19+FT16+FT17</f>
        <v>210</v>
      </c>
      <c r="FU13" s="15"/>
      <c r="FV13" s="61">
        <f>FV14+FV18-FV19+FV16</f>
        <v>213</v>
      </c>
      <c r="FW13" s="11">
        <f>FW14+FW18-FW19+FW16+FW17</f>
        <v>218</v>
      </c>
      <c r="FX13" s="11"/>
      <c r="FY13" s="61">
        <f>FY14+FY18-FY19+FY16</f>
        <v>211</v>
      </c>
      <c r="FZ13" s="11">
        <f>FZ14+FZ18-FZ19+FZ16+FZ17</f>
        <v>229</v>
      </c>
      <c r="GA13" s="11"/>
      <c r="GB13" s="61">
        <f>GB14+GB18-GB19+GB16</f>
        <v>224</v>
      </c>
      <c r="GC13" s="11">
        <f>GC14+GC18-GC19+GC16+GC17</f>
        <v>237</v>
      </c>
      <c r="GD13" s="11"/>
      <c r="GE13" s="61">
        <f>GE14+GE18-GE19+GE16</f>
        <v>222</v>
      </c>
      <c r="GF13" s="11">
        <f>GF14+GF18-GF19+GF16+GF17</f>
        <v>248</v>
      </c>
      <c r="GG13" s="11"/>
      <c r="GH13" s="61">
        <f>GH14+GH18-GH19+GH16</f>
        <v>235</v>
      </c>
      <c r="GI13" s="11">
        <f>GI14+GI18-GI19+GI16+GI17</f>
        <v>246</v>
      </c>
      <c r="GJ13" s="11"/>
      <c r="GK13" s="61">
        <f>GK14+GK18-GK19+GK16</f>
        <v>233</v>
      </c>
      <c r="GL13" s="11">
        <f>GL14+GL18-GL19+GL16+GL17</f>
        <v>243</v>
      </c>
      <c r="GM13" s="15"/>
      <c r="GN13" s="61">
        <f>GN14+GN18-GN19+GN16</f>
        <v>231</v>
      </c>
      <c r="GO13" s="11">
        <f>GO14+GO18-GO19+GO16+GO17</f>
        <v>238</v>
      </c>
      <c r="GP13" s="11"/>
      <c r="GQ13" s="61">
        <f>GQ14+GQ18-GQ19+GQ16</f>
        <v>229</v>
      </c>
      <c r="GR13" s="11">
        <f>GR14+GR18-GR19+GR16+GR17</f>
        <v>236</v>
      </c>
      <c r="GS13" s="11"/>
      <c r="GT13" s="61">
        <f>GT14+GT18-GT19+GT16</f>
        <v>227</v>
      </c>
      <c r="GU13" s="11">
        <f>GU14+GU18-GU19+GU16+GU17</f>
        <v>231</v>
      </c>
      <c r="GV13" s="11"/>
      <c r="GW13" s="61">
        <f>GW14+GW18-GW19+GW16</f>
        <v>227</v>
      </c>
      <c r="GX13" s="11">
        <f>GX14+GX18-GX19+GX16+GX17</f>
        <v>229</v>
      </c>
      <c r="GY13" s="11"/>
      <c r="GZ13" s="61">
        <f>GZ14+GZ18-GZ19+GZ16</f>
        <v>225</v>
      </c>
      <c r="HA13" s="11">
        <f>HA14+HA18-HA19+HA16+HA17</f>
        <v>227</v>
      </c>
      <c r="HB13" s="11"/>
      <c r="HC13" s="61">
        <f>HC14+HC18-HC19+HC16</f>
        <v>223</v>
      </c>
      <c r="HD13" s="11">
        <f>HD14+HD18-HD19+HD16+HD17</f>
        <v>226</v>
      </c>
      <c r="HE13" s="15"/>
      <c r="HF13" s="61">
        <f>HF14+HF18-HF19+HF16</f>
        <v>223</v>
      </c>
      <c r="HG13" s="11">
        <f>HG14+HG18-HG19+HG16+HG17</f>
        <v>224</v>
      </c>
      <c r="HH13" s="11"/>
      <c r="HI13" s="61">
        <f>HI14+HI18-HI19+HI16</f>
        <v>221</v>
      </c>
      <c r="HJ13" s="11">
        <f>HJ14+HJ18-HJ19+HJ16+HJ17</f>
        <v>221</v>
      </c>
      <c r="HK13" s="11"/>
      <c r="HL13" s="61">
        <f>HL14+HL18-HL19+HL16</f>
        <v>219</v>
      </c>
      <c r="HM13" s="11">
        <f>HM14+HM18-HM19+HM16+HM17</f>
        <v>216</v>
      </c>
      <c r="HN13" s="11"/>
      <c r="HO13" s="61">
        <f>HO14+HO18-HO19+HO16</f>
        <v>219</v>
      </c>
      <c r="HP13" s="11">
        <f>HP14+HP18-HP19+HP16+HP17</f>
        <v>216</v>
      </c>
      <c r="HQ13" s="11"/>
      <c r="HR13" s="61">
        <f>HR14+HR18-HR19+HR16</f>
        <v>217</v>
      </c>
      <c r="HS13" s="11">
        <f>HS14+HS18-HS19+HS16+HS17</f>
        <v>216</v>
      </c>
      <c r="HT13" s="11"/>
      <c r="HU13" s="61">
        <f>HU14+HU18-HU19+HU16</f>
        <v>218</v>
      </c>
      <c r="HV13" s="11">
        <f>HV14+HV18-HV19+HV16+HV17</f>
        <v>217</v>
      </c>
      <c r="HW13" s="15"/>
      <c r="HX13" s="61">
        <f>HX14+HX18-HX19+HX16</f>
        <v>218</v>
      </c>
      <c r="HY13" s="11">
        <f>HY14+HY18-HY19+HY16+HY17</f>
        <v>220</v>
      </c>
      <c r="HZ13" s="11"/>
      <c r="IA13" s="61">
        <f>IA14+IA18-IA19+IA16</f>
        <v>224</v>
      </c>
      <c r="IB13" s="11">
        <f>IB14+IB18-IB19+IB16+IB17</f>
        <v>226</v>
      </c>
      <c r="IC13" s="11"/>
      <c r="ID13" s="61">
        <f>ID14+ID18-ID19+ID16</f>
        <v>222</v>
      </c>
      <c r="IE13" s="11">
        <f>IE14+IE18-IE19+IE16+IE17</f>
        <v>227</v>
      </c>
      <c r="IF13" s="11"/>
      <c r="IG13" s="61">
        <f>IG14+IG18-IG19+IG16</f>
        <v>225</v>
      </c>
      <c r="IH13" s="11">
        <f>IH14+IH18-IH19+IH16+IH17</f>
        <v>225</v>
      </c>
      <c r="II13" s="11"/>
      <c r="IJ13" s="61">
        <f>IJ14+IJ18-IJ19+IJ16</f>
        <v>223</v>
      </c>
      <c r="IK13" s="11">
        <f>IK14+IK18-IK19+IK16+IK17</f>
        <v>221</v>
      </c>
      <c r="IL13" s="11"/>
      <c r="IM13" s="61">
        <f>IM14+IM18-IM19+IM16</f>
        <v>216</v>
      </c>
      <c r="IN13" s="11">
        <f>IN14+IN18-IN19+IN16+IN17</f>
        <v>219</v>
      </c>
      <c r="IO13" s="15"/>
      <c r="IP13" s="61">
        <f>IP14+IP18-IP19+IP16</f>
        <v>214</v>
      </c>
      <c r="IQ13" s="11">
        <f>IQ14+IQ18-IQ19+IQ16+IQ17</f>
        <v>218</v>
      </c>
      <c r="IR13" s="11"/>
      <c r="IS13" s="61">
        <f>IS14+IS18-IS19+IS16</f>
        <v>212</v>
      </c>
      <c r="IT13" s="11">
        <f>IT14+IT18-IT19+IT16+IT17</f>
        <v>216</v>
      </c>
      <c r="IU13" s="11"/>
      <c r="IV13" s="61">
        <f>IV14+IV18-IV19+IV16</f>
        <v>210</v>
      </c>
      <c r="IW13" s="11">
        <f>IW14+IW18-IW19+IW16+IW17</f>
        <v>215</v>
      </c>
      <c r="IX13" s="11"/>
      <c r="IY13" s="61">
        <f>IY14+IY18-IY19+IY16</f>
        <v>210</v>
      </c>
      <c r="IZ13" s="11">
        <f>IZ14+IZ18-IZ19+IZ16+IZ17</f>
        <v>215</v>
      </c>
      <c r="JA13" s="11"/>
      <c r="JB13" s="61">
        <f>JB14+JB18-JB19+JB16</f>
        <v>210</v>
      </c>
      <c r="JC13" s="11">
        <f>JC14+JC18-JC19+JC16+JC17</f>
        <v>214</v>
      </c>
      <c r="JD13" s="11"/>
      <c r="JE13" s="61">
        <f>JE14+JE18-JE19+JE16</f>
        <v>210</v>
      </c>
      <c r="JF13" s="11">
        <f>JF14+JF18-JF19+JF16+JF17</f>
        <v>214</v>
      </c>
      <c r="JG13" s="15"/>
      <c r="JH13" s="61">
        <f>JH14+JH18-JH19+JH16</f>
        <v>210</v>
      </c>
      <c r="JI13" s="11">
        <f>JI14+JI18-JI19+JI16+JI17</f>
        <v>216</v>
      </c>
      <c r="JJ13" s="11"/>
      <c r="JK13" s="61">
        <f>JK14+JK18-JK19+JK16</f>
        <v>208</v>
      </c>
      <c r="JL13" s="11">
        <f>JL14+JL18-JL19+JL16+JL17</f>
        <v>216</v>
      </c>
      <c r="JM13" s="11"/>
      <c r="JN13" s="61">
        <f>JN14+JN18-JN19+JN16</f>
        <v>211</v>
      </c>
      <c r="JO13" s="11">
        <f>JO14+JO18-JO19+JO16+JO17</f>
        <v>214</v>
      </c>
      <c r="JP13" s="11"/>
      <c r="JQ13" s="61">
        <f>JQ14+JQ18-JQ19+JQ16</f>
        <v>212</v>
      </c>
      <c r="JR13" s="11">
        <f>JR14+JR18-JR19+JR16+JR17</f>
        <v>211</v>
      </c>
      <c r="JS13" s="11"/>
      <c r="JT13" s="61">
        <f>JT14+JT18-JT19+JT16</f>
        <v>212</v>
      </c>
      <c r="JU13" s="11">
        <f>JU14+JU18-JU19+JU16+JU17</f>
        <v>211</v>
      </c>
      <c r="JV13" s="11"/>
      <c r="JW13" s="61">
        <f>JW14+JW18-JW19+JW16</f>
        <v>212</v>
      </c>
      <c r="JX13" s="11">
        <f>JX14+JX18-JX19+JX16+JX17</f>
        <v>211</v>
      </c>
      <c r="JY13" s="15"/>
      <c r="JZ13" s="61">
        <f>JZ14+JZ18-JZ19+JZ16</f>
        <v>212</v>
      </c>
      <c r="KA13" s="11">
        <f>KA14+KA18-KA19+KA16+KA17</f>
        <v>207</v>
      </c>
      <c r="KB13" s="11"/>
      <c r="KC13" s="61">
        <f>KC14+KC18-KC19+KC16</f>
        <v>225</v>
      </c>
      <c r="KD13" s="11">
        <f>KD14+KD18-KD19+KD16+KD17</f>
        <v>223</v>
      </c>
      <c r="KE13" s="11"/>
      <c r="KF13" s="61">
        <f>KF14+KF18-KF19+KF16</f>
        <v>223</v>
      </c>
      <c r="KG13" s="11">
        <f>KG14+KG18-KG19+KG16+KG17</f>
        <v>217</v>
      </c>
      <c r="KH13" s="11"/>
      <c r="KI13" s="61">
        <f>KI14+KI18-KI19+KI16</f>
        <v>219</v>
      </c>
      <c r="KJ13" s="11">
        <f>KJ14+KJ18-KJ19+KJ16+KJ17</f>
        <v>215</v>
      </c>
      <c r="KK13" s="11"/>
      <c r="KL13" s="61">
        <f>KL14+KL18-KL19+KL16</f>
        <v>217</v>
      </c>
      <c r="KM13" s="11">
        <f>KM14+KM18-KM19+KM16+KM17</f>
        <v>213</v>
      </c>
      <c r="KN13" s="11"/>
      <c r="KO13" s="61">
        <f>KO14+KO18-KO19+KO16</f>
        <v>215</v>
      </c>
      <c r="KP13" s="11">
        <f>KP14+KP18-KP19+KP16+KP17</f>
        <v>213</v>
      </c>
      <c r="KQ13" s="105"/>
      <c r="KR13" s="61">
        <f>KR14+KR18-KR19+KR16</f>
        <v>215</v>
      </c>
      <c r="KS13" s="11">
        <f>KS14+KS18-KS19+KS16+KS17</f>
        <v>209</v>
      </c>
      <c r="KT13" s="11"/>
      <c r="KU13" s="61">
        <f>KU14+KU18-KU19+KU16</f>
        <v>215</v>
      </c>
      <c r="KV13" s="11">
        <f>KV14+KV18-KV19+KV16+KV17</f>
        <v>204</v>
      </c>
      <c r="KW13" s="150"/>
      <c r="KX13" s="150"/>
      <c r="KY13" s="150"/>
      <c r="KZ13" s="150"/>
      <c r="LA13" s="150"/>
      <c r="LB13" s="15"/>
      <c r="LC13" s="61">
        <f>LC14+LC18-LC19+LC16</f>
        <v>213</v>
      </c>
      <c r="LD13" s="11">
        <f>LD14+LD18-LD19+LD16+LD17</f>
        <v>204</v>
      </c>
      <c r="LE13" s="11"/>
      <c r="LF13" s="61">
        <f>LF14+LF18-LF19+LF16</f>
        <v>211</v>
      </c>
      <c r="LG13" s="11">
        <f>LG14+LG18-LG19+LG16+LG17</f>
        <v>200</v>
      </c>
      <c r="LH13" s="11"/>
      <c r="LI13" s="61">
        <f>LI14+LI18-LI19+LI16</f>
        <v>209</v>
      </c>
      <c r="LJ13" s="11">
        <f>LJ14+LJ18-LJ19+LJ16+LJ17</f>
        <v>198</v>
      </c>
      <c r="LK13" s="11"/>
      <c r="LL13" s="61">
        <f>LL14+LL18-LL19+LL16</f>
        <v>212</v>
      </c>
      <c r="LM13" s="11">
        <f>LM14+LM18-LM19+LM16+LM17</f>
        <v>209</v>
      </c>
      <c r="LN13" s="11"/>
      <c r="LO13" s="61">
        <f>LO14+LO18-LO19+LO16</f>
        <v>215</v>
      </c>
      <c r="LP13" s="11">
        <f>LP14+LP18-LP19+LP16+LP17</f>
        <v>222</v>
      </c>
      <c r="LQ13" s="11"/>
      <c r="LR13" s="61">
        <f>LR14+LR18-LR19+LR16</f>
        <v>218</v>
      </c>
      <c r="LS13" s="11">
        <f>LS14+LS18-LS19+LS16+LS17</f>
        <v>222</v>
      </c>
      <c r="LT13" s="15"/>
      <c r="LU13" s="61">
        <f>LU14+LU18-LU19+LU16</f>
        <v>213</v>
      </c>
      <c r="LV13" s="11">
        <f>LV14+LV18-LV19+LV16+LV17</f>
        <v>218</v>
      </c>
      <c r="LW13" s="11"/>
      <c r="LX13" s="61">
        <f>LX14+LX18-LX19+LX16</f>
        <v>211</v>
      </c>
      <c r="LY13" s="11">
        <f>LY14+LY18-LY19+LY16+LY17</f>
        <v>214</v>
      </c>
      <c r="LZ13" s="11"/>
      <c r="MA13" s="61">
        <f>MA14+MA18-MA19+MA16</f>
        <v>209</v>
      </c>
      <c r="MB13" s="11">
        <f>MB14+MB18-MB19+MB16+MB17</f>
        <v>211</v>
      </c>
      <c r="MC13" s="11"/>
      <c r="MD13" s="61">
        <f>MD14+MD18-MD19+MD16</f>
        <v>209</v>
      </c>
      <c r="ME13" s="11">
        <f>ME14+ME18-ME19+ME16+ME17</f>
        <v>209</v>
      </c>
      <c r="MF13" s="11"/>
      <c r="MG13" s="61">
        <f>MG14+MG18-MG19+MG16</f>
        <v>209</v>
      </c>
      <c r="MH13" s="11">
        <f>MH14+MH18-MH19+MH16+MH17</f>
        <v>209</v>
      </c>
      <c r="MI13" s="11"/>
      <c r="MJ13" s="61">
        <f>MJ14+MJ18-MJ19+MJ16</f>
        <v>207</v>
      </c>
      <c r="MK13" s="11">
        <f>MK14+MK18-MK19+MK16+MK17</f>
        <v>209</v>
      </c>
      <c r="ML13" s="15"/>
      <c r="MM13" s="61">
        <f>MM14+MM18-MM19+MM16</f>
        <v>207</v>
      </c>
      <c r="MN13" s="11">
        <f>MN14+MN18-MN19+MN16+MN17</f>
        <v>207</v>
      </c>
      <c r="MO13" s="11"/>
      <c r="MP13" s="61">
        <f>MP14+MP18-MP19+MP16</f>
        <v>207</v>
      </c>
      <c r="MQ13" s="11">
        <f>MQ14+MQ18-MQ19+MQ16+MQ17</f>
        <v>207</v>
      </c>
      <c r="MR13" s="11"/>
      <c r="MS13" s="61">
        <f>MS14+MS18-MS19+MS16</f>
        <v>205</v>
      </c>
      <c r="MT13" s="11">
        <f>MT14+MT18-MT19+MT16+MT17</f>
        <v>206</v>
      </c>
      <c r="MU13" s="11"/>
      <c r="MV13" s="61">
        <f>MV14+MV18-MV19+MV16</f>
        <v>205</v>
      </c>
      <c r="MW13" s="11">
        <f>MW14+MW18-MW19+MW16+MW17</f>
        <v>207</v>
      </c>
      <c r="MX13" s="11"/>
      <c r="MY13" s="61">
        <f>MY14+MY18-MY19+MY16</f>
        <v>203</v>
      </c>
      <c r="MZ13" s="11">
        <f>MZ14+MZ18-MZ19+MZ16+MZ17</f>
        <v>202</v>
      </c>
      <c r="NA13" s="11"/>
      <c r="NB13" s="61">
        <f>NB14+NB18-NB19+NB16</f>
        <v>203</v>
      </c>
      <c r="NC13" s="11">
        <f>NC14+NC18-NC19+NC16+NC17</f>
        <v>202</v>
      </c>
      <c r="ND13" s="15"/>
      <c r="NE13" s="61">
        <f>NE14+NE18-NE19+NE16</f>
        <v>203</v>
      </c>
      <c r="NF13" s="11">
        <f>NF14+NF18-NF19+NF16+NF17</f>
        <v>200</v>
      </c>
      <c r="NG13" s="11"/>
      <c r="NH13" s="61">
        <f>NH14+NH18-NH19+NH16</f>
        <v>201</v>
      </c>
      <c r="NI13" s="11">
        <f>NI14+NI18-NI19+NI16+NI17</f>
        <v>198</v>
      </c>
      <c r="NJ13" s="11"/>
      <c r="NK13" s="61">
        <f>NK14+NK18-NK19+NK16</f>
        <v>199</v>
      </c>
      <c r="NL13" s="11">
        <f>NL14+NL18-NL19+NL16+NL17</f>
        <v>198</v>
      </c>
      <c r="NM13" s="11"/>
      <c r="NN13" s="61">
        <f>NN14+NN18-NN19+NN16</f>
        <v>197</v>
      </c>
      <c r="NO13" s="11">
        <f>NO14+NO18-NO19+NO16+NO17</f>
        <v>198</v>
      </c>
      <c r="NP13" s="11"/>
      <c r="NQ13" s="61">
        <f>NQ14+NQ18-NQ19+NQ16</f>
        <v>195</v>
      </c>
      <c r="NR13" s="11">
        <f>NR14+NR18-NR19+NR16+NR17</f>
        <v>196</v>
      </c>
      <c r="NS13" s="11"/>
      <c r="NT13" s="61">
        <f>NT14+NT18-NT19+NT16</f>
        <v>193</v>
      </c>
      <c r="NU13" s="11">
        <f>NU14+NU18-NU19+NU16+NU17</f>
        <v>196</v>
      </c>
      <c r="NV13" s="15"/>
      <c r="NW13" s="61">
        <f>NW14+NW18-NW19+NW16</f>
        <v>191</v>
      </c>
      <c r="NX13" s="11">
        <f>NX14+NX18-NX19+NX16+NX17</f>
        <v>196</v>
      </c>
      <c r="NY13" s="11"/>
      <c r="NZ13" s="61">
        <f>NZ14+NZ18-NZ19+NZ16</f>
        <v>194</v>
      </c>
      <c r="OA13" s="11">
        <f>OA14+OA18-OA19+OA16+OA17</f>
        <v>208</v>
      </c>
      <c r="OB13" s="11"/>
      <c r="OC13" s="61">
        <f>OC14+OC18-OC19+OC16</f>
        <v>192</v>
      </c>
      <c r="OD13" s="11">
        <f>OD14+OD18-OD19+OD16+OD17</f>
        <v>208</v>
      </c>
      <c r="OE13" s="11"/>
      <c r="OF13" s="61">
        <f>OF14+OF18-OF19+OF16</f>
        <v>195</v>
      </c>
      <c r="OG13" s="11">
        <f>OG14+OG18-OG19+OG16+OG17</f>
        <v>205</v>
      </c>
      <c r="OH13" s="11"/>
      <c r="OI13" s="61">
        <f>OI14+OI18-OI19+OI16</f>
        <v>193</v>
      </c>
      <c r="OJ13" s="11">
        <f>OJ14+OJ18-OJ19+OJ16+OJ17</f>
        <v>200</v>
      </c>
      <c r="OK13" s="11"/>
      <c r="OL13" s="61">
        <f>OL14+OL18-OL19+OL16</f>
        <v>191</v>
      </c>
      <c r="OM13" s="11">
        <f>OM14+OM18-OM19+OM16+OM17</f>
        <v>200</v>
      </c>
      <c r="ON13" s="15"/>
      <c r="OO13" s="61">
        <f>OO14+OO18-OO19+OO16</f>
        <v>191</v>
      </c>
      <c r="OP13" s="11">
        <f>OP14+OP18-OP19+OP16+OP17</f>
        <v>200</v>
      </c>
      <c r="OQ13" s="11"/>
      <c r="OR13" s="61">
        <f>OR14+OR18-OR19+OR16</f>
        <v>199</v>
      </c>
      <c r="OS13" s="11">
        <f>OS14+OS18-OS19+OS16+OS17</f>
        <v>220</v>
      </c>
      <c r="OT13" s="11"/>
      <c r="OU13" s="61">
        <f>OU14+OU18-OU19+OU16</f>
        <v>197</v>
      </c>
      <c r="OV13" s="11">
        <f>OV14+OV18-OV19+OV16+OV17</f>
        <v>220</v>
      </c>
      <c r="OW13" s="11"/>
      <c r="OX13" s="61">
        <f>OX14+OX18-OX19+OX16</f>
        <v>197</v>
      </c>
      <c r="OY13" s="11">
        <f>OY14+OY18-OY19+OY16+OY17</f>
        <v>221</v>
      </c>
      <c r="OZ13" s="11"/>
      <c r="PA13" s="61">
        <f>PA14+PA18-PA19+PA16</f>
        <v>207</v>
      </c>
      <c r="PB13" s="11">
        <f>PB14+PB18-PB19+PB16+PB17</f>
        <v>219</v>
      </c>
      <c r="PC13" s="11"/>
      <c r="PD13" s="61">
        <f>PD14+PD18-PD19+PD16</f>
        <v>215</v>
      </c>
      <c r="PE13" s="11">
        <f>PE14+PE18-PE19+PE16+PE17</f>
        <v>218</v>
      </c>
      <c r="PF13" s="15"/>
      <c r="PG13" s="61">
        <f>PG14+PG18-PG19+PG16</f>
        <v>215</v>
      </c>
      <c r="PH13" s="11">
        <f>PH14+PH18-PH19+PH16+PH17</f>
        <v>218</v>
      </c>
      <c r="PI13" s="11"/>
      <c r="PJ13" s="61">
        <f>PJ14+PJ18-PJ19+PJ16</f>
        <v>213</v>
      </c>
      <c r="PK13" s="11">
        <f>PK14+PK18-PK19+PK16+PK17</f>
        <v>216</v>
      </c>
      <c r="PL13" s="11"/>
      <c r="PM13" s="61">
        <f>PM14+PM18-PM19+PM16</f>
        <v>211</v>
      </c>
      <c r="PN13" s="11">
        <f>PN14+PN18-PN19+PN16+PN17</f>
        <v>212</v>
      </c>
      <c r="PO13" s="11"/>
      <c r="PP13" s="61">
        <f>PP14+PP18-PP19+PP16</f>
        <v>211</v>
      </c>
      <c r="PQ13" s="11">
        <f>PQ14+PQ18-PQ19+PQ16+PQ17</f>
        <v>212</v>
      </c>
      <c r="PR13" s="11"/>
      <c r="PS13" s="61">
        <f>PS14+PS18-PS19+PS16</f>
        <v>209</v>
      </c>
      <c r="PT13" s="11">
        <f>PT14+PT18-PT19+PT16+PT17</f>
        <v>212</v>
      </c>
      <c r="PU13" s="11"/>
      <c r="PV13" s="61">
        <f>PV14+PV18-PV19+PV16</f>
        <v>207</v>
      </c>
      <c r="PW13" s="11">
        <f>PW14+PW18-PW19+PW16+PW17</f>
        <v>212</v>
      </c>
      <c r="PX13" s="15"/>
      <c r="PY13" s="61">
        <f>PY14+PY18-PY19+PY16</f>
        <v>212</v>
      </c>
      <c r="PZ13" s="11">
        <f>PZ14+PZ18-PZ19+PZ16+PZ17</f>
        <v>221</v>
      </c>
      <c r="QA13" s="11"/>
      <c r="QB13" s="61">
        <f>QB14+QB18-QB19+QB16</f>
        <v>210</v>
      </c>
      <c r="QC13" s="11">
        <f>QC14+QC18-QC19+QC16+QC17</f>
        <v>221</v>
      </c>
      <c r="QD13" s="15"/>
      <c r="QE13" s="61">
        <f>QE14+QE18-QE19+QE16</f>
        <v>208</v>
      </c>
      <c r="QF13" s="11">
        <f>QF14+QF18-QF19+QF16+QF17</f>
        <v>213</v>
      </c>
      <c r="QG13" s="11"/>
      <c r="QH13" s="61">
        <f>QH14+QH18-QH19+QH16</f>
        <v>206</v>
      </c>
      <c r="QI13" s="11">
        <f>QI14+QI18-QI19+QI16+QI17</f>
        <v>210</v>
      </c>
      <c r="QJ13" s="11"/>
      <c r="QK13" s="61">
        <f>QK14+QK18-QK19+QK16</f>
        <v>204</v>
      </c>
      <c r="QL13" s="11">
        <f>QL14+QL18-QL19+QL16+QL17</f>
        <v>207</v>
      </c>
      <c r="QM13" s="15"/>
      <c r="QN13" s="61">
        <f>QN14+QN18-QN19+QN16</f>
        <v>209</v>
      </c>
      <c r="QO13" s="11">
        <f>QO14+QO18-QO19+QO16+QO17</f>
        <v>212</v>
      </c>
      <c r="QP13" s="11"/>
      <c r="QQ13" s="61">
        <f>QQ14+QQ18-QQ19+QQ16</f>
        <v>207</v>
      </c>
      <c r="QR13" s="11">
        <f>QR14+QR18-QR19+QR16+QR17</f>
        <v>210</v>
      </c>
      <c r="QS13" s="11"/>
      <c r="QT13" s="61">
        <f>QT14+QT18-QT19+QT16</f>
        <v>210</v>
      </c>
      <c r="QU13" s="11">
        <f>QU14+QU18-QU19+QU16+QU17</f>
        <v>219</v>
      </c>
      <c r="QV13" s="11"/>
      <c r="QW13" s="61">
        <f>QW14+QW18-QW19+QW16</f>
        <v>210</v>
      </c>
      <c r="QX13" s="11">
        <f>QX14+QX18-QX19+QX16+QX17</f>
        <v>216</v>
      </c>
      <c r="QY13" s="11"/>
      <c r="QZ13" s="61">
        <f>QZ14+QZ18-QZ19+QZ16</f>
        <v>215</v>
      </c>
      <c r="RA13" s="11">
        <f>RA14+RA18-RA19+RA16+RA17</f>
        <v>213</v>
      </c>
      <c r="RB13" s="11"/>
      <c r="RC13" s="61">
        <f>RC14+RC18-RC19+RC16</f>
        <v>213</v>
      </c>
      <c r="RD13" s="11">
        <f>RD14+RD18-RD19+RD16+RD17</f>
        <v>211</v>
      </c>
      <c r="RE13" s="15"/>
      <c r="RF13" s="61">
        <f>RF14+RF18-RF19+RF16</f>
        <v>218</v>
      </c>
      <c r="RG13" s="11">
        <f>RG14+RG18-RG19+RG16+RG17</f>
        <v>212</v>
      </c>
      <c r="RH13" s="11"/>
      <c r="RI13" s="61">
        <f>RI14+RI18-RI19+RI16</f>
        <v>216</v>
      </c>
      <c r="RJ13" s="11">
        <f>RJ14+RJ18-RJ19+RJ16+RJ17</f>
        <v>213</v>
      </c>
      <c r="RK13" s="11"/>
      <c r="RL13" s="61">
        <f>RL14+RL18-RL19+RL16</f>
        <v>214</v>
      </c>
      <c r="RM13" s="11">
        <f>RM14+RM18-RM19+RM16+RM17</f>
        <v>213</v>
      </c>
      <c r="RN13" s="15"/>
      <c r="RO13" s="15"/>
      <c r="RP13" s="15"/>
      <c r="RQ13" s="61">
        <f>RQ14+RQ18-RQ19+RQ16</f>
        <v>210</v>
      </c>
      <c r="RR13" s="11">
        <f>RR14+RR18-RR19+RR16+RR17</f>
        <v>212</v>
      </c>
      <c r="RS13" s="11"/>
      <c r="RT13" s="61">
        <f>RT14+RT18-RT19+RT16</f>
        <v>208</v>
      </c>
      <c r="RU13" s="11">
        <f>RU14+RU18-RU19+RU16+RU17</f>
        <v>208</v>
      </c>
      <c r="RV13" s="11"/>
      <c r="RW13" s="61">
        <f>RW14+RW18-RW19+RW16</f>
        <v>206</v>
      </c>
      <c r="RX13" s="11">
        <f>RX14+RX18-RX19+RX16+RX17</f>
        <v>208</v>
      </c>
      <c r="RY13" s="11"/>
      <c r="RZ13" s="61">
        <f>RZ14+RZ18-RZ19+RZ16</f>
        <v>209</v>
      </c>
      <c r="SA13" s="11">
        <f>SA14+SA18-SA19+SA16+SA17</f>
        <v>211</v>
      </c>
      <c r="SB13" s="11"/>
      <c r="SC13" s="61">
        <f>SC14+SC18-SC19+SC16</f>
        <v>209</v>
      </c>
      <c r="SD13" s="11">
        <f>SD14+SD18-SD19+SD16+SD17</f>
        <v>212</v>
      </c>
      <c r="SE13" s="11"/>
      <c r="SF13" s="61">
        <f>SF14+SF18-SF19+SF16</f>
        <v>209</v>
      </c>
      <c r="SG13" s="11">
        <f>SG14+SG18-SG19+SG16+SG17</f>
        <v>215</v>
      </c>
      <c r="SH13" s="11"/>
      <c r="SI13" s="61">
        <f>SI14+SI18-SI19+SI16</f>
        <v>209</v>
      </c>
      <c r="SJ13" s="11">
        <f>SJ14+SJ18-SJ19+SJ16+SJ17</f>
        <v>219</v>
      </c>
      <c r="SK13" s="15"/>
      <c r="SL13" s="61">
        <f>SL14+SL18-SL19+SL16</f>
        <v>214</v>
      </c>
      <c r="SM13" s="11">
        <f>SM14+SM18-SM19+SM16+SM17</f>
        <v>222</v>
      </c>
      <c r="SN13" s="11"/>
      <c r="SO13" s="61">
        <f>SO14+SO18-SO19+SO16</f>
        <v>212</v>
      </c>
      <c r="SP13" s="11">
        <f>SP14+SP18-SP19+SP16+SP17</f>
        <v>222</v>
      </c>
      <c r="SQ13" s="11"/>
      <c r="SR13" s="61">
        <f>SR14+SR18-SR19+SR16</f>
        <v>210</v>
      </c>
      <c r="SS13" s="11">
        <f>SS14+SS18-SS19+SS16+SS17</f>
        <v>220</v>
      </c>
      <c r="ST13" s="11"/>
      <c r="SU13" s="61">
        <f>SU14+SU18-SU19+SU16</f>
        <v>210</v>
      </c>
      <c r="SV13" s="11">
        <f>SV14+SV18-SV19+SV16+SV17</f>
        <v>218</v>
      </c>
      <c r="SW13" s="11"/>
      <c r="SX13" s="61">
        <f>SX14+SX18-SX19+SX16</f>
        <v>208</v>
      </c>
      <c r="SY13" s="11">
        <f>SY14+SY18-SY19+SY16+SY17</f>
        <v>218</v>
      </c>
      <c r="SZ13" s="11"/>
      <c r="TA13" s="61">
        <f>TA14+TA18-TA19+TA16</f>
        <v>206</v>
      </c>
      <c r="TB13" s="11">
        <f>TB14+TB18-TB19+TB16+TB17</f>
        <v>216</v>
      </c>
      <c r="TC13" s="15"/>
      <c r="TD13" s="15"/>
      <c r="TE13" s="61">
        <f>TE14+TE18-TE19+TE16</f>
        <v>204</v>
      </c>
      <c r="TF13" s="11">
        <f>TF14+TF18-TF19+TF16+TF17</f>
        <v>215</v>
      </c>
      <c r="TG13" s="11"/>
      <c r="TH13" s="61">
        <f>TH14+TH18-TH19+TH16</f>
        <v>202</v>
      </c>
      <c r="TI13" s="11">
        <f>TI14+TI18-TI19+TI16+TI17</f>
        <v>217</v>
      </c>
      <c r="TJ13" s="11"/>
      <c r="TK13" s="61">
        <f>TK14+TK18-TK19+TK16</f>
        <v>202</v>
      </c>
      <c r="TL13" s="11">
        <f>TL14+TL18-TL19+TL16+TL17</f>
        <v>219</v>
      </c>
      <c r="TM13" s="11"/>
      <c r="TN13" s="61">
        <f>TN14+TN18-TN19+TN16</f>
        <v>200</v>
      </c>
      <c r="TO13" s="11">
        <f>TO14+TO18-TO19+TO16+TO17</f>
        <v>217</v>
      </c>
      <c r="TP13" s="11"/>
      <c r="TQ13" s="61">
        <f>TQ14+TQ18-TQ19+TQ16</f>
        <v>198</v>
      </c>
      <c r="TR13" s="11">
        <f>TR14+TR18-TR19+TR16+TR17</f>
        <v>217</v>
      </c>
      <c r="TS13" s="15"/>
      <c r="TT13" s="61">
        <f>TT14+TT18-TT19+TT16</f>
        <v>198</v>
      </c>
      <c r="TU13" s="11">
        <f>TU14+TU18-TU19+TU16+TU17</f>
        <v>217</v>
      </c>
      <c r="TV13" s="11"/>
      <c r="TW13" s="61">
        <f>TW14+TW18-TW19+TW16</f>
        <v>198</v>
      </c>
      <c r="TX13" s="11">
        <f>TX14+TX18-TX19+TX16+TX17</f>
        <v>218</v>
      </c>
      <c r="TY13" s="11"/>
      <c r="TZ13" s="61">
        <f>TZ14+TZ18-TZ19+TZ16</f>
        <v>198</v>
      </c>
      <c r="UA13" s="11">
        <f>UA14+UA18-UA19+UA16+UA17</f>
        <v>217</v>
      </c>
      <c r="UB13" s="11"/>
      <c r="UC13" s="61">
        <f>UC14+UC18-UC19+UC16</f>
        <v>196</v>
      </c>
      <c r="UD13" s="11">
        <f>UD14+UD18-UD19+UD16+UD17</f>
        <v>214</v>
      </c>
      <c r="UE13" s="11"/>
      <c r="UF13" s="61">
        <f>UF14+UF18-UF19+UF16</f>
        <v>196</v>
      </c>
      <c r="UG13" s="11">
        <f>UG14+UG18-UG19+UG16+UG17</f>
        <v>214</v>
      </c>
      <c r="UH13" s="11"/>
      <c r="UI13" s="61">
        <f>UI14+UI18-UI19+UI16</f>
        <v>196</v>
      </c>
      <c r="UJ13" s="11">
        <f>UJ14+UJ18-UJ19+UJ16+UJ17</f>
        <v>214</v>
      </c>
      <c r="UK13" s="15"/>
      <c r="UL13" s="15"/>
      <c r="UM13" s="61">
        <f>UM14+UM18-UM19+UM16</f>
        <v>198</v>
      </c>
      <c r="UN13" s="11">
        <f>UN14+UN18-UN19+UN16+UN17</f>
        <v>214</v>
      </c>
      <c r="UO13" s="11"/>
      <c r="UP13" s="61">
        <f>UP14+UP18-UP19+UP16</f>
        <v>198</v>
      </c>
      <c r="UQ13" s="11">
        <f>UQ14+UQ18-UQ19+UQ16+UQ17</f>
        <v>214</v>
      </c>
      <c r="UR13" s="11"/>
      <c r="US13" s="61">
        <f>US14+US18-US19+US16</f>
        <v>198</v>
      </c>
      <c r="UT13" s="11">
        <f>UT14+UT18-UT19+UT16+UT17</f>
        <v>204</v>
      </c>
      <c r="UU13" s="11"/>
      <c r="UV13" s="61">
        <f>UV14+UV18-UV19+UV16</f>
        <v>198</v>
      </c>
      <c r="UW13" s="11">
        <f>UW14+UW18-UW19+UW16+UW17</f>
        <v>200</v>
      </c>
      <c r="UX13" s="11"/>
      <c r="UY13" s="61">
        <f>UY14+UY18-UY19+UY16</f>
        <v>196</v>
      </c>
      <c r="UZ13" s="11">
        <f>UZ14+UZ18-UZ19+UZ16+UZ17</f>
        <v>200</v>
      </c>
      <c r="VA13" s="15"/>
      <c r="VB13" s="61">
        <f>VB14+VB18-VB19+VB16</f>
        <v>196</v>
      </c>
      <c r="VC13" s="11">
        <f>VC14+VC18-VC19+VC16+VC17</f>
        <v>198</v>
      </c>
      <c r="VD13" s="11"/>
      <c r="VE13" s="61">
        <f>VE14+VE18-VE19+VE16</f>
        <v>194</v>
      </c>
      <c r="VF13" s="11">
        <f>VF14+VF18-VF19+VF16+VF17</f>
        <v>193</v>
      </c>
      <c r="VG13" s="11"/>
      <c r="VH13" s="61">
        <f>VH14+VH18-VH19+VH16</f>
        <v>194</v>
      </c>
      <c r="VI13" s="11">
        <f>VI14+VI18-VI19+VI16+VI17</f>
        <v>193</v>
      </c>
      <c r="VJ13" s="11"/>
      <c r="VK13" s="61">
        <f>VK14+VK18-VK19+VK16</f>
        <v>194</v>
      </c>
      <c r="VL13" s="11">
        <f>VL14+VL18-VL19+VL16+VL17</f>
        <v>193</v>
      </c>
      <c r="VM13" s="11"/>
      <c r="VN13" s="61">
        <f>VN14+VN18-VN19+VN16</f>
        <v>192</v>
      </c>
      <c r="VO13" s="11">
        <f>VO14+VO18-VO19+VO16+VO17</f>
        <v>193</v>
      </c>
      <c r="VP13" s="11"/>
      <c r="VQ13" s="61">
        <f>VQ14+VQ18-VQ19+VQ16</f>
        <v>190</v>
      </c>
      <c r="VR13" s="11">
        <f>VR14+VR18-VR19+VR16+VR17</f>
        <v>192</v>
      </c>
      <c r="VS13" s="15"/>
      <c r="VT13" s="61">
        <f>VT14+VT18-VT19+VT16</f>
        <v>190</v>
      </c>
      <c r="VU13" s="11">
        <f>VU14+VU18-VU19+VU16+VU17</f>
        <v>188</v>
      </c>
      <c r="VV13" s="11"/>
      <c r="VW13" s="61">
        <f>VW14+VW18-VW19+VW16</f>
        <v>188</v>
      </c>
      <c r="VX13" s="11">
        <f>VX14+VX18-VX19+VX16+VX17</f>
        <v>186</v>
      </c>
      <c r="VY13" s="11"/>
      <c r="VZ13" s="61">
        <f>VZ14+VZ18-VZ19+VZ16</f>
        <v>186</v>
      </c>
      <c r="WA13" s="11">
        <f>WA14+WA18-WA19+WA16+WA17</f>
        <v>184</v>
      </c>
      <c r="WB13" s="11"/>
      <c r="WC13" s="61">
        <f>WC14+WC18-WC19+WC16</f>
        <v>184</v>
      </c>
      <c r="WD13" s="11">
        <f>WD14+WD18-WD19+WD16+WD17</f>
        <v>180</v>
      </c>
      <c r="WE13" s="11"/>
      <c r="WF13" s="61">
        <f>WF14+WF18-WF19+WF16</f>
        <v>182</v>
      </c>
      <c r="WG13" s="11">
        <f>WG14+WG18-WG19+WG16+WG17</f>
        <v>182</v>
      </c>
      <c r="WH13" s="11"/>
      <c r="WI13" s="61">
        <f>WI14+WI18-WI19+WI16</f>
        <v>180</v>
      </c>
      <c r="WJ13" s="11">
        <f>WJ14+WJ18-WJ19+WJ16+WJ17</f>
        <v>182</v>
      </c>
      <c r="WK13" s="105"/>
      <c r="WL13" s="61">
        <f>WL14+WL18-WL19+WL16</f>
        <v>180</v>
      </c>
      <c r="WM13" s="11">
        <f>WM14+WM18-WM19+WM16+WM17</f>
        <v>182</v>
      </c>
      <c r="WN13" s="11"/>
      <c r="WO13" s="61">
        <f>WO14+WO18-WO19+WO16</f>
        <v>180</v>
      </c>
      <c r="WP13" s="11">
        <f>WP14+WP18-WP19+WP16+WP17</f>
        <v>182</v>
      </c>
      <c r="WQ13" s="11"/>
      <c r="WR13" s="61">
        <f>WR14+WR18-WR19+WR16</f>
        <v>178</v>
      </c>
      <c r="WS13" s="11">
        <f>WS14+WS18-WS19+WS16+WS17</f>
        <v>180</v>
      </c>
      <c r="WT13" s="11"/>
      <c r="WU13" s="61">
        <f>WU14+WU18-WU19+WU16</f>
        <v>176</v>
      </c>
      <c r="WV13" s="11">
        <f>WV14+WV18-WV19+WV16+WV17</f>
        <v>180</v>
      </c>
      <c r="WW13" s="11"/>
      <c r="WX13" s="61">
        <f>WX14+WX18-WX19+WX16</f>
        <v>176</v>
      </c>
      <c r="WY13" s="11">
        <f>WY14+WY18-WY19+WY16+WY17</f>
        <v>180</v>
      </c>
      <c r="WZ13" s="11"/>
      <c r="XA13" s="61">
        <f>XA14+XA18-XA19+XA16</f>
        <v>176</v>
      </c>
      <c r="XB13" s="11">
        <f>XB14+XB18-XB19+XB16+XB17</f>
        <v>180</v>
      </c>
      <c r="XC13" s="11"/>
      <c r="XD13" s="61">
        <f>XD14+XD18-XD19+XD16</f>
        <v>176</v>
      </c>
      <c r="XE13" s="11">
        <f>XE14+XE18-XE19+XE16+XE17</f>
        <v>180</v>
      </c>
      <c r="XF13" s="15"/>
      <c r="XG13" s="61">
        <f>XG14+XG18-XG19+XG16</f>
        <v>176</v>
      </c>
      <c r="XH13" s="11">
        <f>XH14+XH18-XH19+XH16+XH17</f>
        <v>181</v>
      </c>
      <c r="XI13" s="11"/>
      <c r="XJ13" s="61">
        <f>XJ14+XJ18-XJ19+XJ16</f>
        <v>179</v>
      </c>
      <c r="XK13" s="11">
        <f>XK14+XK18-XK19+XK16+XK17</f>
        <v>185</v>
      </c>
      <c r="XL13" s="11"/>
      <c r="XM13" s="61">
        <f>XM14+XM18-XM19+XM16</f>
        <v>177</v>
      </c>
      <c r="XN13" s="11">
        <f>XN14+XN18-XN19+XN16+XN17</f>
        <v>183</v>
      </c>
      <c r="XO13" s="11"/>
      <c r="XP13" s="61">
        <f>XP14+XP18-XP19+XP16</f>
        <v>182</v>
      </c>
      <c r="XQ13" s="11">
        <f>XQ14+XQ18-XQ19+XQ16+XQ17</f>
        <v>184</v>
      </c>
      <c r="XR13" s="11"/>
      <c r="XS13" s="61">
        <f>XS14+XS18-XS19+XS16</f>
        <v>180</v>
      </c>
      <c r="XT13" s="11">
        <f>XT14+XT18-XT19+XT16+XT17</f>
        <v>180</v>
      </c>
      <c r="XU13" s="11"/>
      <c r="XV13" s="61">
        <f>XV14+XV18-XV19+XV16</f>
        <v>178</v>
      </c>
      <c r="XW13" s="11">
        <f>XW14+XW18-XW19+XW16+XW17</f>
        <v>182</v>
      </c>
      <c r="XX13" s="105"/>
      <c r="XY13" s="61">
        <f>XY14+XY18-XY19+XY16</f>
        <v>178</v>
      </c>
      <c r="XZ13" s="11">
        <f>XZ14+XZ18-XZ19+XZ16+XZ17</f>
        <v>181</v>
      </c>
      <c r="YA13" s="11"/>
      <c r="YB13" s="61">
        <f>YB14+YB18-YB19+YB16</f>
        <v>178</v>
      </c>
      <c r="YC13" s="11">
        <f>YC14+YC18-YC19+YC16+YC17</f>
        <v>179</v>
      </c>
      <c r="YD13" s="11"/>
      <c r="YE13" s="61">
        <f>YE14+YE18-YE19+YE16</f>
        <v>183</v>
      </c>
      <c r="YF13" s="11">
        <f>YF14+YF18-YF19+YF16+YF17</f>
        <v>182</v>
      </c>
      <c r="YG13" s="11"/>
      <c r="YH13" s="61">
        <f>YH14+YH18-YH19+YH16</f>
        <v>181</v>
      </c>
      <c r="YI13" s="11">
        <f>YI14+YI18-YI19+YI16+YI17</f>
        <v>187</v>
      </c>
      <c r="YJ13" s="11"/>
      <c r="YK13" s="61">
        <f>YK14+YK18-YK19+YK16</f>
        <v>179</v>
      </c>
      <c r="YL13" s="11">
        <f>YL14+YL18-YL19+YL16+YL17</f>
        <v>184</v>
      </c>
      <c r="YM13" s="11"/>
      <c r="YN13" s="61">
        <f>YN14+YN18-YN19+YN16</f>
        <v>177</v>
      </c>
      <c r="YO13" s="11">
        <f>YO14+YO18-YO19+YO16+YO17</f>
        <v>182</v>
      </c>
      <c r="YP13" s="11"/>
      <c r="YQ13" s="61">
        <f>YQ14+YQ18-YQ19+YQ16</f>
        <v>175</v>
      </c>
      <c r="YR13" s="11">
        <f>YR14+YR18-YR19+YR16+YR17</f>
        <v>181</v>
      </c>
      <c r="YS13" s="15"/>
      <c r="YT13" s="61">
        <f>YT14+YT18-YT19+YT16</f>
        <v>175</v>
      </c>
      <c r="YU13" s="11">
        <f>YU14+YU18-YU19+YU16+YU17</f>
        <v>186</v>
      </c>
      <c r="YV13" s="11"/>
      <c r="YW13" s="61">
        <f>YW14+YW18-YW19+YW16</f>
        <v>178</v>
      </c>
      <c r="YX13" s="11">
        <f>YX14+YX18-YX19+YX16+YX17</f>
        <v>188</v>
      </c>
      <c r="YY13" s="11"/>
      <c r="YZ13" s="61">
        <f>YZ14+YZ18-YZ19+YZ16</f>
        <v>176</v>
      </c>
      <c r="ZA13" s="11">
        <f>ZA14+ZA18-ZA19+ZA16+ZA17</f>
        <v>184</v>
      </c>
      <c r="ZB13" s="11"/>
      <c r="ZC13" s="61">
        <f>ZC14+ZC18-ZC19+ZC16</f>
        <v>176</v>
      </c>
      <c r="ZD13" s="11">
        <f>ZD14+ZD18-ZD19+ZD16+ZD17</f>
        <v>185</v>
      </c>
      <c r="ZE13" s="11"/>
      <c r="ZF13" s="61">
        <f>ZF14+ZF18-ZF19+ZF16</f>
        <v>179</v>
      </c>
      <c r="ZG13" s="11">
        <f>ZG14+ZG18-ZG19+ZG16+ZG17</f>
        <v>187</v>
      </c>
      <c r="ZH13" s="11"/>
      <c r="ZI13" s="61">
        <f>ZI14+ZI18-ZI19+ZI16</f>
        <v>182</v>
      </c>
      <c r="ZJ13" s="11">
        <f>ZJ14+ZJ18-ZJ19+ZJ16+ZJ17</f>
        <v>191</v>
      </c>
      <c r="ZK13" s="15"/>
      <c r="ZL13" s="61">
        <f>ZL14+ZL18-ZL19+ZL16</f>
        <v>185</v>
      </c>
      <c r="ZM13" s="11">
        <f>ZM14+ZM18-ZM19+ZM16+ZM17</f>
        <v>191</v>
      </c>
      <c r="ZN13" s="11"/>
      <c r="ZO13" s="61">
        <f>ZO14+ZO18-ZO19+ZO16</f>
        <v>183</v>
      </c>
      <c r="ZP13" s="11">
        <f>ZP14+ZP18-ZP19+ZP16+ZP17</f>
        <v>189</v>
      </c>
      <c r="ZQ13" s="11"/>
      <c r="ZR13" s="61">
        <f>ZR14+ZR18-ZR19+ZR16</f>
        <v>186</v>
      </c>
      <c r="ZS13" s="11">
        <f>ZS14+ZS18-ZS19+ZS16+ZS17</f>
        <v>196</v>
      </c>
      <c r="ZT13" s="11"/>
      <c r="ZU13" s="61">
        <f>ZU14+ZU18-ZU19+ZU16</f>
        <v>186</v>
      </c>
      <c r="ZV13" s="11">
        <f>ZV14+ZV18-ZV19+ZV16+ZV17</f>
        <v>195</v>
      </c>
      <c r="ZW13" s="11"/>
      <c r="ZX13" s="61">
        <f>ZX14+ZX18-ZX19+ZX16</f>
        <v>189</v>
      </c>
      <c r="ZY13" s="11">
        <f>ZY14+ZY18-ZY19+ZY16+ZY17</f>
        <v>202</v>
      </c>
      <c r="ZZ13" s="11"/>
      <c r="AAA13" s="61">
        <f>AAA14+AAA18-AAA19+AAA16</f>
        <v>192</v>
      </c>
      <c r="AAB13" s="11">
        <f>AAB14+AAB18-AAB19+AAB16+AAB17</f>
        <v>202</v>
      </c>
      <c r="AAC13" s="15"/>
      <c r="AAD13" s="61">
        <f>AAD14+AAD18-AAD19+AAD16</f>
        <v>192</v>
      </c>
      <c r="AAE13" s="11">
        <f>AAE14+AAE18-AAE19+AAE16+AAE17</f>
        <v>200</v>
      </c>
      <c r="AAF13" s="11"/>
      <c r="AAG13" s="61">
        <f>AAG14+AAG18-AAG19+AAG16</f>
        <v>195</v>
      </c>
      <c r="AAH13" s="11">
        <f>AAH14+AAH18-AAH19+AAH16+AAH17</f>
        <v>203</v>
      </c>
      <c r="AAI13" s="11"/>
      <c r="AAJ13" s="61">
        <f>AAJ14+AAJ18-AAJ19+AAJ16</f>
        <v>193</v>
      </c>
      <c r="AAK13" s="11">
        <f>AAK14+AAK18-AAK19+AAK16+AAK17</f>
        <v>204</v>
      </c>
      <c r="AAL13" s="11"/>
      <c r="AAM13" s="61">
        <f>AAM14+AAM18-AAM19+AAM16</f>
        <v>198</v>
      </c>
      <c r="AAN13" s="11">
        <f>AAN14+AAN18-AAN19+AAN16+AAN17</f>
        <v>205</v>
      </c>
      <c r="AAO13" s="11"/>
      <c r="AAP13" s="61">
        <f>AAP14+AAP18-AAP19+AAP16</f>
        <v>196</v>
      </c>
      <c r="AAQ13" s="11">
        <f>AAQ14+AAQ18-AAQ19+AAQ16+AAQ17</f>
        <v>199</v>
      </c>
      <c r="AAR13" s="11"/>
      <c r="AAS13" s="61">
        <f>AAS14+AAS18-AAS19+AAS16</f>
        <v>194</v>
      </c>
      <c r="AAT13" s="11">
        <f>AAT14+AAT18-AAT19+AAT16+AAT17</f>
        <v>196</v>
      </c>
      <c r="AAU13" s="15"/>
      <c r="AAV13" s="61">
        <f>AAV14+AAV18-AAV19+AAV16</f>
        <v>194</v>
      </c>
      <c r="AAW13" s="11">
        <f>AAW14+AAW18-AAW19+AAW16+AAW17</f>
        <v>196</v>
      </c>
      <c r="AAX13" s="11"/>
      <c r="AAY13" s="61">
        <f>AAY14+AAY18-AAY19+AAY16</f>
        <v>194</v>
      </c>
      <c r="AAZ13" s="11">
        <f>AAZ14+AAZ18-AAZ19+AAZ16+AAZ17</f>
        <v>198</v>
      </c>
      <c r="ABA13" s="11"/>
      <c r="ABB13" s="61">
        <f>ABB14+ABB18-ABB19+ABB16</f>
        <v>192</v>
      </c>
      <c r="ABC13" s="11">
        <f>ABC14+ABC18-ABC19+ABC16+ABC17</f>
        <v>193</v>
      </c>
      <c r="ABD13" s="11"/>
      <c r="ABE13" s="61">
        <f>ABE14+ABE18-ABE19+ABE16</f>
        <v>190</v>
      </c>
      <c r="ABF13" s="11">
        <f>ABF14+ABF18-ABF19+ABF16+ABF17</f>
        <v>194</v>
      </c>
      <c r="ABG13" s="11"/>
      <c r="ABH13" s="61">
        <f>ABH14+ABH18-ABH19+ABH16</f>
        <v>194</v>
      </c>
      <c r="ABI13" s="11">
        <f>ABI14+ABI18-ABI19+ABI16+ABI17</f>
        <v>201</v>
      </c>
      <c r="ABJ13" s="11"/>
      <c r="ABK13" s="61">
        <f>ABK14+ABK18-ABK19+ABK16</f>
        <v>192</v>
      </c>
      <c r="ABL13" s="11">
        <f>ABL14+ABL18-ABL19+ABL16+ABL17</f>
        <v>201</v>
      </c>
      <c r="ABM13" s="15"/>
      <c r="ABN13" s="61">
        <f>ABN14+ABN18-ABN19+ABN16</f>
        <v>192</v>
      </c>
      <c r="ABO13" s="11">
        <f>ABO14+ABO18-ABO19+ABO16+ABO17</f>
        <v>200</v>
      </c>
      <c r="ABP13" s="11"/>
      <c r="ABQ13" s="61">
        <f>ABQ14+ABQ18-ABQ19+ABQ16</f>
        <v>192</v>
      </c>
      <c r="ABR13" s="11">
        <f>ABR14+ABR18-ABR19+ABR16+ABR17</f>
        <v>201</v>
      </c>
      <c r="ABS13" s="11"/>
      <c r="ABT13" s="61">
        <f>ABT14+ABT18-ABT19+ABT16</f>
        <v>190</v>
      </c>
      <c r="ABU13" s="11">
        <f>ABU14+ABU18-ABU19+ABU16+ABU17</f>
        <v>201</v>
      </c>
      <c r="ABV13" s="15"/>
      <c r="ABW13" s="15"/>
      <c r="ABX13" s="15"/>
      <c r="ABY13" s="15"/>
      <c r="ABZ13" s="15"/>
      <c r="ACA13" s="61">
        <f>ACA14+ACA18-ACA19+ACA16</f>
        <v>188</v>
      </c>
      <c r="ACB13" s="11">
        <f>ACB14+ACB18-ACB19+ACB16+ACB17</f>
        <v>198</v>
      </c>
      <c r="ACC13" s="11"/>
      <c r="ACD13" s="61">
        <f>ACD14+ACD18-ACD19+ACD16</f>
        <v>191</v>
      </c>
      <c r="ACE13" s="11">
        <f>ACE14+ACE18-ACE19+ACE16+ACE17</f>
        <v>198</v>
      </c>
      <c r="ACF13" s="11"/>
      <c r="ACG13" s="61">
        <f>ACG14+ACG18-ACG19+ACG16</f>
        <v>191</v>
      </c>
      <c r="ACH13" s="11">
        <f>ACH14+ACH18-ACH19+ACH16+ACH17</f>
        <v>198</v>
      </c>
      <c r="ACI13" s="11"/>
      <c r="ACJ13" s="61">
        <f>ACJ14+ACJ18-ACJ19+ACJ16</f>
        <v>191</v>
      </c>
      <c r="ACK13" s="11">
        <f>ACK14+ACK18-ACK19+ACK16+ACK17</f>
        <v>196</v>
      </c>
      <c r="ACL13" s="11"/>
      <c r="ACM13" s="61">
        <f>ACM14+ACM18-ACM19+ACM16</f>
        <v>189</v>
      </c>
      <c r="ACN13" s="11">
        <f>ACN14+ACN18-ACN19+ACN16+ACN17</f>
        <v>200</v>
      </c>
      <c r="ACO13" s="15"/>
      <c r="ACP13" s="61">
        <f>ACP14+ACP18-ACP19+ACP16</f>
        <v>189</v>
      </c>
      <c r="ACQ13" s="11">
        <f>ACQ14+ACQ18-ACQ19+ACQ16+ACQ17</f>
        <v>196</v>
      </c>
      <c r="ACR13" s="11"/>
      <c r="ACS13" s="61">
        <f>ACS14+ACS18-ACS19+ACS16</f>
        <v>187</v>
      </c>
      <c r="ACT13" s="11">
        <f>ACT14+ACT18-ACT19+ACT16+ACT17</f>
        <v>194</v>
      </c>
      <c r="ACU13" s="11"/>
      <c r="ACV13" s="61">
        <f>ACV14+ACV18-ACV19+ACV16</f>
        <v>185</v>
      </c>
      <c r="ACW13" s="11">
        <f>ACW14+ACW18-ACW19+ACW16+ACW17</f>
        <v>192</v>
      </c>
      <c r="ACX13" s="11"/>
      <c r="ACY13" s="61">
        <f>ACY14+ACY18-ACY19+ACY16</f>
        <v>185</v>
      </c>
      <c r="ACZ13" s="11">
        <f>ACZ14+ACZ18-ACZ19+ACZ16+ACZ17</f>
        <v>190</v>
      </c>
      <c r="ADA13" s="11"/>
      <c r="ADB13" s="61">
        <f>ADB14+ADB18-ADB19+ADB16</f>
        <v>183</v>
      </c>
      <c r="ADC13" s="11">
        <f>ADC14+ADC18-ADC19+ADC16+ADC17</f>
        <v>186</v>
      </c>
      <c r="ADD13" s="11"/>
      <c r="ADE13" s="61">
        <f>ADE14+ADE18-ADE19+ADE16</f>
        <v>181</v>
      </c>
      <c r="ADF13" s="11">
        <f>ADF14+ADF18-ADF19+ADF16+ADF17</f>
        <v>184</v>
      </c>
      <c r="ADG13" s="15"/>
      <c r="ADH13" s="61">
        <f>ADH14+ADH18-ADH19+ADH16</f>
        <v>179</v>
      </c>
      <c r="ADI13" s="11">
        <f>ADI14+ADI18-ADI19+ADI16+ADI17</f>
        <v>184</v>
      </c>
      <c r="ADJ13" s="11"/>
      <c r="ADK13" s="61">
        <f>ADK14+ADK18-ADK19+ADK16</f>
        <v>177</v>
      </c>
      <c r="ADL13" s="11">
        <f>ADL14+ADL18-ADL19+ADL16+ADL17</f>
        <v>182</v>
      </c>
      <c r="ADM13" s="11"/>
      <c r="ADN13" s="61">
        <f>ADN14+ADN18-ADN19+ADN16</f>
        <v>178</v>
      </c>
      <c r="ADO13" s="11">
        <f>ADO14+ADO18-ADO19+ADO16+ADO17</f>
        <v>178</v>
      </c>
      <c r="ADP13" s="11"/>
      <c r="ADQ13" s="61">
        <f>ADQ14+ADQ18-ADQ19+ADQ16</f>
        <v>181</v>
      </c>
      <c r="ADR13" s="11">
        <f>ADR14+ADR18-ADR19+ADR16+ADR17</f>
        <v>185</v>
      </c>
      <c r="ADS13" s="11"/>
      <c r="ADT13" s="61">
        <f>ADT14+ADT18-ADT19+ADT16</f>
        <v>179</v>
      </c>
      <c r="ADU13" s="11">
        <f>ADU14+ADU18-ADU19+ADU16+ADU17</f>
        <v>186</v>
      </c>
      <c r="ADV13" s="11"/>
      <c r="ADW13" s="61">
        <f>ADW14+ADW18-ADW19+ADW16</f>
        <v>177</v>
      </c>
      <c r="ADX13" s="11">
        <f>ADX14+ADX18-ADX19+ADX16+ADX17</f>
        <v>183</v>
      </c>
      <c r="ADY13" s="15"/>
      <c r="ADZ13" s="61">
        <f>ADZ14+ADZ18-ADZ19+ADZ16</f>
        <v>177</v>
      </c>
      <c r="AEA13" s="11">
        <f>AEA14+AEA18-AEA19+AEA16+AEA17</f>
        <v>181</v>
      </c>
      <c r="AEB13" s="11"/>
      <c r="AEC13" s="61">
        <f>AEC14+AEC18-AEC19+AEC16</f>
        <v>175</v>
      </c>
      <c r="AED13" s="11">
        <f>AED14+AED18-AED19+AED16+AED17</f>
        <v>182</v>
      </c>
      <c r="AEE13" s="11"/>
      <c r="AEF13" s="61">
        <f>AEF14+AEF18-AEF19+AEF16</f>
        <v>178</v>
      </c>
      <c r="AEG13" s="11">
        <f>AEG14+AEG18-AEG19+AEG16+AEG17</f>
        <v>186</v>
      </c>
      <c r="AEH13" s="11"/>
      <c r="AEI13" s="61">
        <f>AEI14+AEI18-AEI19+AEI16</f>
        <v>178</v>
      </c>
      <c r="AEJ13" s="11">
        <f>AEJ14+AEJ18-AEJ19+AEJ16+AEJ17</f>
        <v>186</v>
      </c>
      <c r="AEK13" s="11"/>
      <c r="AEL13" s="61">
        <f>AEL14+AEL18-AEL19+AEL16</f>
        <v>176</v>
      </c>
      <c r="AEM13" s="11">
        <f>AEM14+AEM18-AEM19+AEM16+AEM17</f>
        <v>184</v>
      </c>
      <c r="AEN13" s="11"/>
      <c r="AEO13" s="61">
        <f>AEO14+AEO18-AEO19+AEO16</f>
        <v>176</v>
      </c>
      <c r="AEP13" s="11">
        <f>AEP14+AEP18-AEP19+AEP16+AEP17</f>
        <v>183</v>
      </c>
      <c r="AEQ13" s="15"/>
      <c r="AER13" s="61">
        <f>AER14+AER18-AER19+AER16</f>
        <v>176</v>
      </c>
      <c r="AES13" s="11">
        <f>AES14+AES18-AES19+AES16+AES17</f>
        <v>184</v>
      </c>
      <c r="AET13" s="11"/>
      <c r="AEU13" s="61">
        <f>AEU14+AEU18-AEU19+AEU16</f>
        <v>174</v>
      </c>
      <c r="AEV13" s="11">
        <f>AEV14+AEV18-AEV19+AEV16+AEV17</f>
        <v>181</v>
      </c>
      <c r="AEW13" s="11"/>
      <c r="AEX13" s="61">
        <f>AEX14+AEX18-AEX19+AEX16</f>
        <v>172</v>
      </c>
      <c r="AEY13" s="11">
        <f>AEY14+AEY18-AEY19+AEY16+AEY17</f>
        <v>181</v>
      </c>
      <c r="AEZ13" s="11"/>
      <c r="AFA13" s="61">
        <f>AFA14+AFA18-AFA19+AFA16</f>
        <v>172</v>
      </c>
      <c r="AFB13" s="11">
        <f>AFB14+AFB18-AFB19+AFB16+AFB17</f>
        <v>181</v>
      </c>
      <c r="AFC13" s="11"/>
      <c r="AFD13" s="61">
        <f>AFD14+AFD18-AFD19+AFD16</f>
        <v>175</v>
      </c>
      <c r="AFE13" s="11">
        <f>AFE14+AFE18-AFE19+AFE16+AFE17</f>
        <v>184</v>
      </c>
      <c r="AFF13" s="11"/>
      <c r="AFG13" s="61">
        <f>AFG14+AFG18-AFG19+AFG16</f>
        <v>173</v>
      </c>
      <c r="AFH13" s="11">
        <f>AFH14+AFH18-AFH19+AFH16+AFH17</f>
        <v>182</v>
      </c>
      <c r="AFI13" s="15"/>
      <c r="AFJ13" s="61">
        <f>AFJ14+AFJ18-AFJ19+AFJ16</f>
        <v>173</v>
      </c>
      <c r="AFK13" s="11">
        <f>AFK14+AFK18-AFK19+AFK16+AFK17</f>
        <v>189</v>
      </c>
      <c r="AFL13" s="11"/>
      <c r="AFM13" s="61">
        <f>AFM14+AFM18-AFM19+AFM16</f>
        <v>186</v>
      </c>
      <c r="AFN13" s="11">
        <f>AFN14+AFN18-AFN19+AFN16+AFN17</f>
        <v>199</v>
      </c>
      <c r="AFO13" s="11"/>
      <c r="AFP13" s="61">
        <f>AFP14+AFP18-AFP19+AFP16</f>
        <v>188</v>
      </c>
      <c r="AFQ13" s="11">
        <f>AFQ14+AFQ18-AFQ19+AFQ16+AFQ17</f>
        <v>193</v>
      </c>
      <c r="AFR13" s="11"/>
      <c r="AFS13" s="61">
        <f>AFS14+AFS18-AFS19+AFS16</f>
        <v>184</v>
      </c>
      <c r="AFT13" s="11">
        <f>AFT14+AFT18-AFT19+AFT16+AFT17</f>
        <v>200</v>
      </c>
      <c r="AFU13" s="11"/>
      <c r="AFV13" s="61">
        <f>AFV14+AFV18-AFV19+AFV16</f>
        <v>189</v>
      </c>
      <c r="AFW13" s="11">
        <f>AFW14+AFW18-AFW19+AFW16+AFW17</f>
        <v>197</v>
      </c>
      <c r="AFX13" s="15"/>
      <c r="AFY13" s="15"/>
      <c r="AFZ13" s="61">
        <f>AFZ14+AFZ18-AFZ19+AFZ16</f>
        <v>189</v>
      </c>
      <c r="AGA13" s="11">
        <f>AGA14+AGA18-AGA19+AGA16+AGA17</f>
        <v>198</v>
      </c>
      <c r="AGB13" s="11"/>
      <c r="AGC13" s="61">
        <f>AGC14+AGC18-AGC19+AGC16</f>
        <v>187</v>
      </c>
      <c r="AGD13" s="11">
        <f>AGD14+AGD18-AGD19+AGD16+AGD17</f>
        <v>203</v>
      </c>
      <c r="AGE13" s="11"/>
      <c r="AGF13" s="61">
        <f>AGF14+AGF18-AGF19+AGF16</f>
        <v>190</v>
      </c>
      <c r="AGG13" s="11">
        <f>AGG14+AGG18-AGG19+AGG16+AGG17</f>
        <v>206</v>
      </c>
      <c r="AGH13" s="11"/>
      <c r="AGI13" s="61">
        <f>AGI14+AGI18-AGI19+AGI16</f>
        <v>200</v>
      </c>
      <c r="AGJ13" s="11">
        <f>AGJ14+AGJ18-AGJ19+AGJ16+AGJ17</f>
        <v>209</v>
      </c>
      <c r="AGK13" s="15"/>
      <c r="AGL13" s="61">
        <f>AGL14+AGL18-AGL19+AGL16</f>
        <v>203</v>
      </c>
      <c r="AGM13" s="11">
        <f>AGM14+AGM18-AGM19+AGM16+AGM17</f>
        <v>214</v>
      </c>
      <c r="AGN13" s="105"/>
      <c r="AGO13" s="61">
        <f>AGO14+AGO18-AGO19+AGO16</f>
        <v>213</v>
      </c>
      <c r="AGP13" s="11">
        <f>AGP14+AGP18-AGP19+AGP16+AGP17</f>
        <v>213</v>
      </c>
      <c r="AGQ13" s="11"/>
      <c r="AGR13" s="61">
        <f>AGR14+AGR18-AGR19+AGR16</f>
        <v>213</v>
      </c>
      <c r="AGS13" s="11">
        <f>AGS14+AGS18-AGS19+AGS16+AGS17</f>
        <v>209</v>
      </c>
      <c r="AGT13" s="11"/>
      <c r="AGU13" s="61">
        <f>AGU14+AGU18-AGU19+AGU16</f>
        <v>211</v>
      </c>
      <c r="AGV13" s="11">
        <f>AGV14+AGV18-AGV19+AGV16+AGV17</f>
        <v>206</v>
      </c>
      <c r="AGW13" s="11"/>
      <c r="AGX13" s="61">
        <f>AGX14+AGX18-AGX19+AGX16</f>
        <v>219</v>
      </c>
      <c r="AGY13" s="11">
        <f>AGY14+AGY18-AGY19+AGY16+AGY17</f>
        <v>206</v>
      </c>
      <c r="AGZ13" s="11"/>
      <c r="AHA13" s="61">
        <f>AHA14+AHA18-AHA19+AHA16</f>
        <v>217</v>
      </c>
      <c r="AHB13" s="11">
        <f>AHB14+AHB18-AHB19+AHB16+AHB17</f>
        <v>206</v>
      </c>
      <c r="AHC13" s="11"/>
      <c r="AHD13" s="61">
        <f>AHD14+AHD18-AHD19+AHD16</f>
        <v>220</v>
      </c>
      <c r="AHE13" s="11">
        <f>AHE14+AHE18-AHE19+AHE16+AHE17</f>
        <v>212</v>
      </c>
      <c r="AHF13" s="11"/>
      <c r="AHG13" s="61">
        <f>AHG14+AHG18-AHG19+AHG16</f>
        <v>218</v>
      </c>
      <c r="AHH13" s="11">
        <f>AHH14+AHH18-AHH19+AHH16+AHH17</f>
        <v>217</v>
      </c>
      <c r="AHI13" s="15"/>
      <c r="AHJ13" s="61">
        <f>AHJ14+AHJ18-AHJ19+AHJ16</f>
        <v>218</v>
      </c>
      <c r="AHK13" s="11">
        <f>AHK14+AHK18-AHK19+AHK16+AHK17</f>
        <v>217</v>
      </c>
      <c r="AHL13" s="11"/>
      <c r="AHM13" s="61">
        <f>AHM14+AHM18-AHM19+AHM16</f>
        <v>221</v>
      </c>
      <c r="AHN13" s="11">
        <f>AHN14+AHN18-AHN19+AHN16+AHN17</f>
        <v>216</v>
      </c>
      <c r="AHO13" s="11"/>
      <c r="AHP13" s="61">
        <f>AHP14+AHP18-AHP19+AHP16</f>
        <v>219</v>
      </c>
      <c r="AHQ13" s="11">
        <f>AHQ14+AHQ18-AHQ19+AHQ16+AHQ17</f>
        <v>211</v>
      </c>
      <c r="AHR13" s="11"/>
      <c r="AHS13" s="61">
        <f>AHS14+AHS18-AHS19+AHS16</f>
        <v>219</v>
      </c>
      <c r="AHT13" s="11">
        <f>AHT14+AHT18-AHT19+AHT16+AHT17</f>
        <v>211</v>
      </c>
      <c r="AHU13" s="11"/>
      <c r="AHV13" s="61">
        <f>AHV14+AHV18-AHV19+AHV16</f>
        <v>217</v>
      </c>
      <c r="AHW13" s="11">
        <f>AHW14+AHW18-AHW19+AHW16+AHW17</f>
        <v>210</v>
      </c>
      <c r="AHX13" s="11"/>
      <c r="AHY13" s="61">
        <f>AHY14+AHY18-AHY19+AHY16</f>
        <v>215</v>
      </c>
      <c r="AHZ13" s="11">
        <f>AHZ14+AHZ18-AHZ19+AHZ16+AHZ17</f>
        <v>208</v>
      </c>
      <c r="AIA13" s="15"/>
      <c r="AIB13" s="61">
        <f>AIB14+AIB18-AIB19+AIB16</f>
        <v>213</v>
      </c>
      <c r="AIC13" s="11">
        <f>AIC14+AIC18-AIC19+AIC16+AIC17</f>
        <v>206</v>
      </c>
      <c r="AID13" s="11"/>
      <c r="AIE13" s="61">
        <f>AIE14+AIE18-AIE19+AIE16</f>
        <v>216</v>
      </c>
      <c r="AIF13" s="11">
        <f>AIF14+AIF18-AIF19+AIF16+AIF17</f>
        <v>211</v>
      </c>
      <c r="AIG13" s="11"/>
      <c r="AIH13" s="61">
        <f>AIH14+AIH18-AIH19+AIH16</f>
        <v>221</v>
      </c>
      <c r="AII13" s="11">
        <f>AII14+AII18-AII19+AII16+AII17</f>
        <v>216</v>
      </c>
      <c r="AIJ13" s="11"/>
      <c r="AIK13" s="61">
        <f>AIK14+AIK18-AIK19+AIK16</f>
        <v>224</v>
      </c>
      <c r="AIL13" s="11">
        <f>AIL14+AIL18-AIL19+AIL16+AIL17</f>
        <v>219</v>
      </c>
      <c r="AIM13" s="11"/>
      <c r="AIN13" s="61">
        <f>AIN14+AIN18-AIN19+AIN16</f>
        <v>224</v>
      </c>
      <c r="AIO13" s="11">
        <f>AIO14+AIO18-AIO19+AIO16+AIO17</f>
        <v>221</v>
      </c>
      <c r="AIP13" s="11"/>
      <c r="AIQ13" s="61">
        <f>AIQ14+AIQ18-AIQ19+AIQ16</f>
        <v>222</v>
      </c>
      <c r="AIR13" s="11">
        <f>AIR14+AIR18-AIR19+AIR16+AIR17</f>
        <v>220</v>
      </c>
      <c r="AIS13" s="15"/>
      <c r="AIT13" s="61">
        <f>AIT14+AIT18-AIT19+AIT16</f>
        <v>222</v>
      </c>
      <c r="AIU13" s="11">
        <f>AIU14+AIU18-AIU19+AIU16+AIU17</f>
        <v>216</v>
      </c>
      <c r="AIV13" s="11"/>
      <c r="AIW13" s="61">
        <f>AIW14+AIW18-AIW19+AIW16</f>
        <v>225</v>
      </c>
      <c r="AIX13" s="11">
        <f>AIX14+AIX18-AIX19+AIX16+AIX17</f>
        <v>223</v>
      </c>
      <c r="AIY13" s="11"/>
      <c r="AIZ13" s="61">
        <f>AIZ14+AIZ18-AIZ19+AIZ16</f>
        <v>223</v>
      </c>
      <c r="AJA13" s="11">
        <f>AJA14+AJA18-AJA19+AJA16+AJA17</f>
        <v>222</v>
      </c>
      <c r="AJB13" s="11"/>
      <c r="AJC13" s="61">
        <f>AJC14+AJC18-AJC19+AJC16</f>
        <v>223</v>
      </c>
      <c r="AJD13" s="11">
        <f>AJD14+AJD18-AJD19+AJD16+AJD17</f>
        <v>218</v>
      </c>
      <c r="AJE13" s="11"/>
      <c r="AJF13" s="61">
        <f>AJF14+AJF18-AJF19+AJF16</f>
        <v>226</v>
      </c>
      <c r="AJG13" s="11">
        <f>AJG14+AJG18-AJG19+AJG16+AJG17</f>
        <v>218</v>
      </c>
      <c r="AJH13" s="11"/>
      <c r="AJI13" s="61">
        <f>AJI14+AJI18-AJI19+AJI16</f>
        <v>224</v>
      </c>
      <c r="AJJ13" s="11">
        <f>AJJ14+AJJ18-AJJ19+AJJ16+AJJ17</f>
        <v>218</v>
      </c>
      <c r="AJK13" s="15"/>
      <c r="AJL13" s="61">
        <f>AJL14+AJL18-AJL19+AJL16</f>
        <v>224</v>
      </c>
      <c r="AJM13" s="11">
        <f>AJM14+AJM18-AJM19+AJM16+AJM17</f>
        <v>218</v>
      </c>
      <c r="AJN13" s="11"/>
      <c r="AJO13" s="61">
        <f>AJO14+AJO18-AJO19+AJO16</f>
        <v>222</v>
      </c>
      <c r="AJP13" s="11">
        <f>AJP14+AJP18-AJP19+AJP16+AJP17</f>
        <v>218</v>
      </c>
      <c r="AJQ13" s="15"/>
      <c r="AJR13" s="61">
        <f>AJR14+AJR18-AJR19+AJR16</f>
        <v>222</v>
      </c>
      <c r="AJS13" s="11">
        <f>AJS14+AJS18-AJS19+AJS16+AJS17</f>
        <v>218</v>
      </c>
      <c r="AJT13" s="11"/>
      <c r="AJU13" s="61">
        <f>AJU14+AJU18-AJU19+AJU16</f>
        <v>222</v>
      </c>
      <c r="AJV13" s="11">
        <f>AJV14+AJV18-AJV19+AJV16+AJV17</f>
        <v>218</v>
      </c>
      <c r="AJW13" s="11"/>
      <c r="AJX13" s="61">
        <f>AJX14+AJX18-AJX19+AJX16</f>
        <v>222</v>
      </c>
      <c r="AJY13" s="11">
        <f>AJY14+AJY18-AJY19+AJY16+AJY17</f>
        <v>218</v>
      </c>
      <c r="AJZ13" s="15"/>
      <c r="AKA13" s="61">
        <f>AKA14+AKA18-AKA19+AKA16</f>
        <v>222</v>
      </c>
      <c r="AKB13" s="11">
        <f>AKB14+AKB18-AKB19+AKB16+AKB17</f>
        <v>216</v>
      </c>
      <c r="AKC13" s="11"/>
      <c r="AKD13" s="61">
        <f>AKD14+AKD18-AKD19+AKD16</f>
        <v>220</v>
      </c>
      <c r="AKE13" s="11">
        <f>AKE14+AKE18-AKE19+AKE16+AKE17</f>
        <v>222</v>
      </c>
      <c r="AKF13" s="11"/>
      <c r="AKG13" s="61">
        <f>AKG14+AKG18-AKG19+AKG16</f>
        <v>218</v>
      </c>
      <c r="AKH13" s="11">
        <f>AKH14+AKH18-AKH19+AKH16+AKH17</f>
        <v>220</v>
      </c>
      <c r="AKI13" s="11"/>
      <c r="AKJ13" s="61">
        <f>AKJ14+AKJ18-AKJ19+AKJ16</f>
        <v>218</v>
      </c>
      <c r="AKK13" s="11">
        <f>AKK14+AKK18-AKK19+AKK16+AKK17</f>
        <v>218</v>
      </c>
      <c r="AKL13" s="11"/>
      <c r="AKM13" s="61">
        <f>AKM14+AKM18-AKM19+AKM16</f>
        <v>216</v>
      </c>
      <c r="AKN13" s="11">
        <f>AKN14+AKN18-AKN19+AKN16+AKN17</f>
        <v>218</v>
      </c>
      <c r="AKO13" s="11"/>
      <c r="AKP13" s="61">
        <f>AKP14+AKP18-AKP19+AKP16</f>
        <v>216</v>
      </c>
      <c r="AKQ13" s="11">
        <f>AKQ14+AKQ18-AKQ19+AKQ16+AKQ17</f>
        <v>216</v>
      </c>
      <c r="AKR13" s="15"/>
      <c r="AKS13" s="61">
        <f>AKS14+AKS18-AKS19+AKS16</f>
        <v>216</v>
      </c>
      <c r="AKT13" s="11">
        <f>AKT14+AKT18-AKT19+AKT16+AKT17</f>
        <v>214</v>
      </c>
      <c r="AKU13" s="11"/>
      <c r="AKV13" s="61">
        <f>AKV14+AKV18-AKV19+AKV16</f>
        <v>216</v>
      </c>
      <c r="AKW13" s="11">
        <f>AKW14+AKW18-AKW19+AKW16+AKW17</f>
        <v>214</v>
      </c>
      <c r="AKX13" s="11"/>
      <c r="AKY13" s="61">
        <f>AKY14+AKY18-AKY19+AKY16</f>
        <v>214</v>
      </c>
      <c r="AKZ13" s="11">
        <f>AKZ14+AKZ18-AKZ19+AKZ16+AKZ17</f>
        <v>214</v>
      </c>
      <c r="ALA13" s="15"/>
      <c r="ALB13" s="61">
        <f>ALB14+ALB18-ALB19+ALB16</f>
        <v>214</v>
      </c>
      <c r="ALC13" s="11">
        <f>ALC14+ALC18-ALC19+ALC16+ALC17</f>
        <v>212</v>
      </c>
      <c r="ALD13" s="11"/>
      <c r="ALE13" s="61">
        <f>ALE14+ALE18-ALE19+ALE16</f>
        <v>212</v>
      </c>
      <c r="ALF13" s="11">
        <f>ALF14+ALF18-ALF19+ALF16+ALF17</f>
        <v>212</v>
      </c>
      <c r="ALG13" s="105"/>
      <c r="ALH13" s="61">
        <f>ALH14+ALH18-ALH19+ALH16</f>
        <v>212</v>
      </c>
      <c r="ALI13" s="11">
        <f>ALI14+ALI18-ALI19+ALI16+ALI17</f>
        <v>212</v>
      </c>
      <c r="ALJ13" s="11"/>
      <c r="ALK13" s="61">
        <f>ALK14+ALK18-ALK19+ALK16</f>
        <v>212</v>
      </c>
      <c r="ALL13" s="11">
        <f>ALL14+ALL18-ALL19+ALL16+ALL17</f>
        <v>212</v>
      </c>
      <c r="ALM13" s="11"/>
      <c r="ALN13" s="61">
        <f>ALN14+ALN18-ALN19+ALN16</f>
        <v>212</v>
      </c>
      <c r="ALO13" s="11">
        <f>ALO14+ALO18-ALO19+ALO16+ALO17</f>
        <v>212</v>
      </c>
      <c r="ALP13" s="11"/>
      <c r="ALQ13" s="61">
        <f>ALQ14+ALQ18-ALQ19+ALQ16</f>
        <v>212</v>
      </c>
      <c r="ALR13" s="11">
        <f>ALR14+ALR18-ALR19+ALR16+ALR17</f>
        <v>210</v>
      </c>
      <c r="ALS13" s="11"/>
      <c r="ALT13" s="61">
        <f>ALT14+ALT18-ALT19+ALT16</f>
        <v>212</v>
      </c>
      <c r="ALU13" s="11">
        <f>ALU14+ALU18-ALU19+ALU16+ALU17</f>
        <v>210</v>
      </c>
      <c r="ALV13" s="11"/>
      <c r="ALW13" s="61">
        <f>ALW14+ALW18-ALW19+ALW16</f>
        <v>212</v>
      </c>
      <c r="ALX13" s="11">
        <f>ALX14+ALX18-ALX19+ALX16+ALX17</f>
        <v>210</v>
      </c>
      <c r="ALY13" s="11"/>
      <c r="ALZ13" s="61">
        <f>ALZ14+ALZ18-ALZ19+ALZ16</f>
        <v>212</v>
      </c>
      <c r="AMA13" s="11">
        <f>AMA14+AMA18-AMA19+AMA16+AMA17</f>
        <v>210</v>
      </c>
      <c r="AMB13" s="15"/>
      <c r="AMC13" s="61">
        <f>AMC14+AMC18-AMC19+AMC16</f>
        <v>212</v>
      </c>
      <c r="AMD13" s="11">
        <f>AMD14+AMD18-AMD19+AMD16+AMD17</f>
        <v>210</v>
      </c>
      <c r="AME13" s="11"/>
      <c r="AMF13" s="61">
        <f>AMF14+AMF18-AMF19+AMF16</f>
        <v>212</v>
      </c>
      <c r="AMG13" s="11">
        <f>AMG14+AMG18-AMG19+AMG16+AMG17</f>
        <v>210</v>
      </c>
      <c r="AMH13" s="11"/>
      <c r="AMI13" s="61">
        <f>AMI14+AMI18-AMI19+AMI16</f>
        <v>212</v>
      </c>
      <c r="AMJ13" s="11">
        <f>AMJ14+AMJ18-AMJ19+AMJ16+AMJ17</f>
        <v>210</v>
      </c>
      <c r="AMK13" s="11"/>
      <c r="AML13" s="61">
        <f>AML14+AML18-AML19+AML16</f>
        <v>212</v>
      </c>
      <c r="AMM13" s="11">
        <f>AMM14+AMM18-AMM19+AMM16+AMM17</f>
        <v>210</v>
      </c>
      <c r="AMN13" s="11"/>
      <c r="AMO13" s="61">
        <f>AMO14+AMO18-AMO19+AMO16</f>
        <v>212</v>
      </c>
      <c r="AMP13" s="11">
        <f>AMP14+AMP18-AMP19+AMP16+AMP17</f>
        <v>210</v>
      </c>
      <c r="AMQ13" s="11"/>
      <c r="AMR13" s="61">
        <f>AMR14+AMR18-AMR19+AMR16</f>
        <v>212</v>
      </c>
      <c r="AMS13" s="11">
        <f>AMS14+AMS18-AMS19+AMS16+AMS17</f>
        <v>208</v>
      </c>
      <c r="AMT13" s="11"/>
      <c r="AMU13" s="61">
        <f>AMU14+AMU18-AMU19+AMU16</f>
        <v>212</v>
      </c>
      <c r="AMV13" s="11">
        <f>AMV14+AMV18-AMV19+AMV16+AMV17</f>
        <v>208</v>
      </c>
      <c r="AMW13" s="15"/>
      <c r="AMX13" s="15"/>
      <c r="AMY13" s="15"/>
      <c r="AMZ13" s="15"/>
      <c r="ANA13" s="61">
        <f>ANA14+ANA18-ANA19+ANA16</f>
        <v>210</v>
      </c>
      <c r="ANB13" s="11">
        <f>ANB14+ANB18-ANB19+ANB16+ANB17</f>
        <v>206</v>
      </c>
      <c r="ANC13" s="11"/>
      <c r="AND13" s="61">
        <f>AND14+AND18-AND19+AND16</f>
        <v>208</v>
      </c>
      <c r="ANE13" s="11">
        <f>ANE14+ANE18-ANE19+ANE16+ANE17</f>
        <v>204</v>
      </c>
      <c r="ANF13" s="15"/>
      <c r="ANG13" s="61">
        <f>ANG14+ANG18-ANG19+ANG16</f>
        <v>211</v>
      </c>
      <c r="ANH13" s="11">
        <f>ANH14+ANH18-ANH19+ANH16+ANH17</f>
        <v>206</v>
      </c>
      <c r="ANI13" s="11"/>
      <c r="ANJ13" s="61">
        <f>ANJ14+ANJ18-ANJ19+ANJ16</f>
        <v>209</v>
      </c>
      <c r="ANK13" s="11">
        <f>ANK14+ANK18-ANK19+ANK16+ANK17</f>
        <v>206</v>
      </c>
      <c r="ANL13" s="11"/>
      <c r="ANM13" s="61">
        <f>ANM14+ANM18-ANM19+ANM16</f>
        <v>207</v>
      </c>
      <c r="ANN13" s="11">
        <f>ANN14+ANN18-ANN19+ANN16+ANN17</f>
        <v>204</v>
      </c>
      <c r="ANO13" s="11"/>
      <c r="ANP13" s="61">
        <f>ANP14+ANP18-ANP19+ANP16</f>
        <v>205</v>
      </c>
      <c r="ANQ13" s="11">
        <f>ANQ14+ANQ18-ANQ19+ANQ16+ANQ17</f>
        <v>200</v>
      </c>
      <c r="ANR13" s="11"/>
      <c r="ANS13" s="61">
        <f>ANS14+ANS18-ANS19+ANS16</f>
        <v>203</v>
      </c>
      <c r="ANT13" s="11">
        <f>ANT14+ANT18-ANT19+ANT16+ANT17</f>
        <v>196</v>
      </c>
      <c r="ANU13" s="11"/>
      <c r="ANV13" s="61">
        <f>ANV14+ANV18-ANV19+ANV16</f>
        <v>206</v>
      </c>
      <c r="ANW13" s="11">
        <f>ANW14+ANW18-ANW19+ANW16+ANW17</f>
        <v>196</v>
      </c>
      <c r="ANX13" s="15"/>
      <c r="ANY13" s="61">
        <f>ANY14+ANY18-ANY19+ANY16</f>
        <v>204</v>
      </c>
      <c r="ANZ13" s="11">
        <f>ANZ14+ANZ18-ANZ19+ANZ16+ANZ17</f>
        <v>194</v>
      </c>
      <c r="AOA13" s="11"/>
      <c r="AOB13" s="61">
        <f>AOB14+AOB18-AOB19+AOB16</f>
        <v>202</v>
      </c>
      <c r="AOC13" s="11">
        <f>AOC14+AOC18-AOC19+AOC16+AOC17</f>
        <v>192</v>
      </c>
      <c r="AOD13" s="11"/>
      <c r="AOE13" s="61">
        <f>AOE14+AOE18-AOE19+AOE16</f>
        <v>205</v>
      </c>
      <c r="AOF13" s="11">
        <f>AOF14+AOF18-AOF19+AOF16+AOF17</f>
        <v>195</v>
      </c>
      <c r="AOG13" s="11"/>
      <c r="AOH13" s="61">
        <f>AOH14+AOH18-AOH19+AOH16</f>
        <v>203</v>
      </c>
      <c r="AOI13" s="11">
        <f>AOI14+AOI18-AOI19+AOI16+AOI17</f>
        <v>195</v>
      </c>
      <c r="AOJ13" s="11"/>
      <c r="AOK13" s="61">
        <f>AOK14+AOK18-AOK19+AOK16</f>
        <v>201</v>
      </c>
      <c r="AOL13" s="11">
        <f>AOL14+AOL18-AOL19+AOL16+AOL17</f>
        <v>193</v>
      </c>
      <c r="AOM13" s="11"/>
      <c r="AON13" s="61">
        <f>AON14+AON18-AON19+AON16</f>
        <v>199</v>
      </c>
      <c r="AOO13" s="11">
        <f>AOO14+AOO18-AOO19+AOO16+AOO17</f>
        <v>192</v>
      </c>
      <c r="AOP13" s="15"/>
      <c r="AOQ13" s="61">
        <f>AOQ14+AOQ18-AOQ19+AOQ16</f>
        <v>199</v>
      </c>
      <c r="AOR13" s="11">
        <f>AOR14+AOR18-AOR19+AOR16+AOR17</f>
        <v>195</v>
      </c>
      <c r="AOS13" s="11"/>
      <c r="AOT13" s="61">
        <f>AOT14+AOT18-AOT19+AOT16</f>
        <v>197</v>
      </c>
      <c r="AOU13" s="11">
        <f>AOU14+AOU18-AOU19+AOU16+AOU17</f>
        <v>191</v>
      </c>
      <c r="AOV13" s="11"/>
      <c r="AOW13" s="61">
        <f>AOW14+AOW18-AOW19+AOW16</f>
        <v>195</v>
      </c>
      <c r="AOX13" s="11">
        <f>AOX14+AOX18-AOX19+AOX16+AOX17</f>
        <v>196</v>
      </c>
      <c r="AOY13" s="11"/>
      <c r="AOZ13" s="61">
        <f>AOZ14+AOZ18-AOZ19+AOZ16</f>
        <v>195</v>
      </c>
      <c r="APA13" s="11">
        <f>APA14+APA18-APA19+APA16+APA17</f>
        <v>197</v>
      </c>
      <c r="APB13" s="11"/>
      <c r="APC13" s="61">
        <f>APC14+APC18-APC19+APC16</f>
        <v>198</v>
      </c>
      <c r="APD13" s="11">
        <f>APD14+APD18-APD19+APD16+APD17</f>
        <v>199</v>
      </c>
      <c r="APE13" s="11"/>
      <c r="APF13" s="61">
        <f>APF14+APF18-APF19+APF16</f>
        <v>201</v>
      </c>
      <c r="APG13" s="11">
        <f>APG14+APG18-APG19+APG16+APG17</f>
        <v>202</v>
      </c>
      <c r="APH13" s="15"/>
      <c r="API13" s="61">
        <f>API14+API18-API19+API16</f>
        <v>201</v>
      </c>
      <c r="APJ13" s="11">
        <f>APJ14+APJ18-APJ19+APJ16+APJ17</f>
        <v>201</v>
      </c>
      <c r="APK13" s="11"/>
      <c r="APL13" s="61">
        <f>APL14+APL18-APL19+APL16</f>
        <v>199</v>
      </c>
      <c r="APM13" s="11">
        <f>APM14+APM18-APM19+APM16+APM17</f>
        <v>199</v>
      </c>
      <c r="APN13" s="11"/>
      <c r="APO13" s="61">
        <f>APO14+APO18-APO19+APO16</f>
        <v>197</v>
      </c>
      <c r="APP13" s="11">
        <f>APP14+APP18-APP19+APP16+APP17</f>
        <v>198</v>
      </c>
      <c r="APQ13" s="11"/>
      <c r="APR13" s="61">
        <f>APR14+APR18-APR19+APR16</f>
        <v>202</v>
      </c>
      <c r="APS13" s="11">
        <f>APS14+APS18-APS19+APS16+APS17</f>
        <v>200</v>
      </c>
      <c r="APT13" s="11"/>
      <c r="APU13" s="61">
        <f>APU14+APU18-APU19+APU16</f>
        <v>200</v>
      </c>
      <c r="APV13" s="11">
        <f>APV14+APV18-APV19+APV16+APV17</f>
        <v>199</v>
      </c>
      <c r="APW13" s="11"/>
      <c r="APX13" s="61">
        <f>APX14+APX18-APX19+APX16</f>
        <v>198</v>
      </c>
      <c r="APY13" s="11">
        <f>APY14+APY18-APY19+APY16+APY17</f>
        <v>197</v>
      </c>
      <c r="APZ13" s="15"/>
      <c r="AQA13" s="61">
        <f>AQA14+AQA18-AQA19+AQA16</f>
        <v>198</v>
      </c>
      <c r="AQB13" s="11">
        <f>AQB14+AQB18-AQB19+AQB16+AQB17</f>
        <v>194</v>
      </c>
      <c r="AQC13" s="11"/>
      <c r="AQD13" s="61">
        <f>AQD14+AQD18-AQD19+AQD16</f>
        <v>201</v>
      </c>
      <c r="AQE13" s="11">
        <f>AQE14+AQE18-AQE19+AQE16+AQE17</f>
        <v>194</v>
      </c>
      <c r="AQF13" s="11"/>
      <c r="AQG13" s="61">
        <f>AQG14+AQG18-AQG19+AQG16</f>
        <v>204</v>
      </c>
      <c r="AQH13" s="11">
        <f>AQH14+AQH18-AQH19+AQH16+AQH17</f>
        <v>194</v>
      </c>
      <c r="AQI13" s="11"/>
      <c r="AQJ13" s="61">
        <f>AQJ14+AQJ18-AQJ19+AQJ16</f>
        <v>204</v>
      </c>
      <c r="AQK13" s="11">
        <f>AQK14+AQK18-AQK19+AQK16+AQK17</f>
        <v>191</v>
      </c>
      <c r="AQL13" s="11"/>
      <c r="AQM13" s="61">
        <f>AQM14+AQM18-AQM19+AQM16</f>
        <v>197</v>
      </c>
      <c r="AQN13" s="11">
        <f>AQN14+AQN18-AQN19+AQN16+AQN17</f>
        <v>190</v>
      </c>
      <c r="AQO13" s="11"/>
      <c r="AQP13" s="61">
        <f>AQP14+AQP18-AQP19+AQP16</f>
        <v>195</v>
      </c>
      <c r="AQQ13" s="11">
        <f>AQQ14+AQQ18-AQQ19+AQQ16+AQQ17</f>
        <v>189</v>
      </c>
      <c r="AQR13" s="15"/>
      <c r="AQS13" s="61">
        <f>AQS14+AQS18-AQS19+AQS16</f>
        <v>198</v>
      </c>
      <c r="AQT13" s="11">
        <f>AQT14+AQT18-AQT19+AQT16+AQT17</f>
        <v>195</v>
      </c>
      <c r="AQU13" s="11"/>
      <c r="AQV13" s="61">
        <f>AQV14+AQV18-AQV19+AQV16</f>
        <v>196</v>
      </c>
      <c r="AQW13" s="11">
        <f>AQW14+AQW18-AQW19+AQW16+AQW17</f>
        <v>192</v>
      </c>
      <c r="AQX13" s="11"/>
      <c r="AQY13" s="61">
        <f>AQY14+AQY18-AQY19+AQY16</f>
        <v>194</v>
      </c>
      <c r="AQZ13" s="11">
        <f>AQZ14+AQZ18-AQZ19+AQZ16+AQZ17</f>
        <v>191</v>
      </c>
      <c r="ARA13" s="11"/>
      <c r="ARB13" s="61">
        <f>ARB14+ARB18-ARB19+ARB16</f>
        <v>194</v>
      </c>
      <c r="ARC13" s="11">
        <f>ARC14+ARC18-ARC19+ARC16+ARC17</f>
        <v>191</v>
      </c>
      <c r="ARD13" s="11"/>
      <c r="ARE13" s="61">
        <f>ARE14+ARE18-ARE19+ARE16</f>
        <v>192</v>
      </c>
      <c r="ARF13" s="11">
        <f>ARF14+ARF18-ARF19+ARF16+ARF17</f>
        <v>188</v>
      </c>
      <c r="ARG13" s="11"/>
      <c r="ARH13" s="61">
        <f>ARH14+ARH18-ARH19+ARH16</f>
        <v>190</v>
      </c>
      <c r="ARI13" s="11">
        <f>ARI14+ARI18-ARI19+ARI16+ARI17</f>
        <v>186</v>
      </c>
      <c r="ARJ13" s="15"/>
      <c r="ARK13" s="61">
        <f>ARK14+ARK18-ARK19+ARK16</f>
        <v>190</v>
      </c>
      <c r="ARL13" s="11">
        <f>ARL14+ARL18-ARL19+ARL16+ARL17</f>
        <v>185</v>
      </c>
      <c r="ARM13" s="11"/>
      <c r="ARN13" s="61">
        <f>ARN14+ARN18-ARN19+ARN16</f>
        <v>188</v>
      </c>
      <c r="ARO13" s="11">
        <f>ARO14+ARO18-ARO19+ARO16+ARO17</f>
        <v>186</v>
      </c>
      <c r="ARP13" s="11"/>
      <c r="ARQ13" s="61">
        <f>ARQ14+ARQ18-ARQ19+ARQ16</f>
        <v>191</v>
      </c>
      <c r="ARR13" s="11">
        <f>ARR14+ARR18-ARR19+ARR16+ARR17</f>
        <v>189</v>
      </c>
      <c r="ARS13" s="11"/>
      <c r="ART13" s="61">
        <f>ART14+ART18-ART19+ART16</f>
        <v>191</v>
      </c>
      <c r="ARU13" s="11">
        <f>ARU14+ARU18-ARU19+ARU16+ARU17</f>
        <v>186</v>
      </c>
      <c r="ARV13" s="11"/>
      <c r="ARW13" s="61">
        <f>ARW14+ARW18-ARW19+ARW16</f>
        <v>189</v>
      </c>
      <c r="ARX13" s="11">
        <f>ARX14+ARX18-ARX19+ARX16+ARX17</f>
        <v>183</v>
      </c>
      <c r="ARY13" s="11"/>
      <c r="ARZ13" s="61">
        <f>ARZ14+ARZ18-ARZ19+ARZ16</f>
        <v>187</v>
      </c>
      <c r="ASA13" s="11">
        <f>ASA14+ASA18-ASA19+ASA16+ASA17</f>
        <v>184</v>
      </c>
      <c r="ASB13" s="15"/>
      <c r="ASC13" s="61">
        <f>ASC14+ASC18-ASC19+ASC16</f>
        <v>185</v>
      </c>
      <c r="ASD13" s="11">
        <f>ASD14+ASD18-ASD19+ASD16+ASD17</f>
        <v>184</v>
      </c>
      <c r="ASE13" s="11"/>
      <c r="ASF13" s="61">
        <f>ASF14+ASF18-ASF19+ASF16</f>
        <v>183</v>
      </c>
      <c r="ASG13" s="11">
        <f>ASG14+ASG18-ASG19+ASG16+ASG17</f>
        <v>189</v>
      </c>
      <c r="ASH13" s="11"/>
      <c r="ASI13" s="61">
        <f>ASI14+ASI18-ASI19+ASI16</f>
        <v>186</v>
      </c>
      <c r="ASJ13" s="11">
        <f>ASJ14+ASJ18-ASJ19+ASJ16+ASJ17</f>
        <v>193</v>
      </c>
      <c r="ASK13" s="11"/>
      <c r="ASL13" s="61">
        <f>ASL14+ASL18-ASL19+ASL16</f>
        <v>186</v>
      </c>
      <c r="ASM13" s="11">
        <f>ASM14+ASM18-ASM19+ASM16+ASM17</f>
        <v>192</v>
      </c>
      <c r="ASN13" s="11"/>
      <c r="ASO13" s="61">
        <f>ASO14+ASO18-ASO19+ASO16</f>
        <v>186</v>
      </c>
      <c r="ASP13" s="11">
        <f>ASP14+ASP18-ASP19+ASP16+ASP17</f>
        <v>192</v>
      </c>
      <c r="ASQ13" s="11"/>
      <c r="ASR13" s="61">
        <f>ASR14+ASR18-ASR19+ASR16</f>
        <v>186</v>
      </c>
      <c r="ASS13" s="11">
        <f>ASS14+ASS18-ASS19+ASS16+ASS17</f>
        <v>195</v>
      </c>
      <c r="AST13" s="15"/>
      <c r="ASU13" s="61">
        <f>ASU14+ASU18-ASU19+ASU16</f>
        <v>186</v>
      </c>
      <c r="ASV13" s="11">
        <f>ASV14+ASV18-ASV19+ASV16+ASV17</f>
        <v>198</v>
      </c>
      <c r="ASW13" s="11"/>
      <c r="ASX13" s="61">
        <f>ASX14+ASX18-ASX19+ASX16</f>
        <v>186</v>
      </c>
      <c r="ASY13" s="11">
        <f>ASY14+ASY18-ASY19+ASY16+ASY17</f>
        <v>198</v>
      </c>
      <c r="ASZ13" s="11"/>
      <c r="ATA13" s="61">
        <f>ATA14+ATA18-ATA19+ATA16</f>
        <v>186</v>
      </c>
      <c r="ATB13" s="11">
        <f>ATB14+ATB18-ATB19+ATB16+ATB17</f>
        <v>198</v>
      </c>
      <c r="ATC13" s="11"/>
      <c r="ATD13" s="61">
        <f>ATD14+ATD18-ATD19+ATD16</f>
        <v>186</v>
      </c>
      <c r="ATE13" s="11">
        <f>ATE14+ATE18-ATE19+ATE16+ATE17</f>
        <v>195</v>
      </c>
      <c r="ATF13" s="110"/>
      <c r="ATG13" s="110"/>
      <c r="ATH13" s="15"/>
      <c r="ATI13" s="110"/>
      <c r="ATJ13" s="110"/>
      <c r="ATK13" s="110"/>
      <c r="ATL13" s="110"/>
      <c r="ATM13" s="110"/>
      <c r="ATN13" s="110"/>
      <c r="ATO13" s="15"/>
      <c r="ATP13" s="110"/>
      <c r="ATQ13" s="110"/>
      <c r="ATR13" s="110"/>
      <c r="ATS13" s="110"/>
      <c r="ATT13" s="110"/>
      <c r="ATU13" s="110"/>
      <c r="ATV13" s="15"/>
      <c r="ATW13" s="110"/>
      <c r="ATX13" s="110"/>
      <c r="ATY13" s="110"/>
      <c r="ATZ13" s="110"/>
      <c r="AUA13" s="110"/>
      <c r="AUB13" s="110"/>
      <c r="AUC13" s="15"/>
      <c r="AUD13" s="110"/>
      <c r="AUE13" s="110"/>
      <c r="AUF13" s="110"/>
      <c r="AUG13" s="110"/>
      <c r="AUH13" s="110"/>
      <c r="AUI13" s="110"/>
      <c r="AUJ13" s="15"/>
      <c r="AUK13" s="110"/>
      <c r="AUL13" s="110"/>
      <c r="AUM13" s="110"/>
      <c r="AUN13" s="110"/>
      <c r="AUO13" s="110"/>
      <c r="AUP13" s="110"/>
      <c r="AUQ13" s="15"/>
      <c r="AUR13" s="110"/>
      <c r="AUS13" s="110"/>
      <c r="AUT13" s="110"/>
      <c r="AUU13" s="110"/>
      <c r="AUV13" s="110"/>
      <c r="AUW13" s="110"/>
      <c r="AUX13" s="15"/>
      <c r="AUY13" s="110"/>
      <c r="AUZ13" s="110"/>
      <c r="AVA13" s="110"/>
      <c r="AVB13" s="110"/>
      <c r="AVC13" s="110"/>
      <c r="AVD13" s="110"/>
      <c r="AVE13" s="15"/>
      <c r="AVF13" s="110"/>
      <c r="AVG13" s="110"/>
      <c r="AVH13" s="110"/>
      <c r="AVI13" s="110"/>
      <c r="AVJ13" s="110"/>
      <c r="AVK13" s="110"/>
      <c r="AVL13" s="15"/>
      <c r="AVM13" s="110"/>
      <c r="AVN13" s="110"/>
      <c r="AVO13" s="110"/>
      <c r="AVP13" s="110"/>
      <c r="AVQ13" s="110"/>
      <c r="AVR13" s="110"/>
      <c r="AVS13" s="15"/>
      <c r="AVT13" s="110"/>
      <c r="AVU13" s="110"/>
      <c r="AVV13" s="110"/>
      <c r="AVW13" s="110"/>
      <c r="AVX13" s="110"/>
      <c r="AVY13" s="110"/>
      <c r="AVZ13" s="15"/>
      <c r="AWA13" s="110"/>
      <c r="AWB13" s="110"/>
      <c r="AWC13" s="110"/>
      <c r="AWD13" s="110"/>
      <c r="AWE13" s="110"/>
      <c r="AWF13" s="110"/>
      <c r="AWG13" s="15"/>
      <c r="AWH13" s="110"/>
      <c r="AWI13" s="110"/>
      <c r="AWJ13" s="110"/>
      <c r="AWK13" s="110"/>
      <c r="AWL13" s="110"/>
      <c r="AWM13" s="110"/>
      <c r="AWN13" s="15"/>
      <c r="AWO13" s="110"/>
      <c r="AWP13" s="110"/>
      <c r="AWQ13" s="110"/>
      <c r="AWR13" s="110"/>
      <c r="AWS13" s="110"/>
      <c r="AWT13" s="110"/>
      <c r="AWU13" s="15"/>
      <c r="AWV13" s="110"/>
      <c r="AWW13" s="110"/>
      <c r="AWX13" s="110"/>
      <c r="AWY13" s="110"/>
      <c r="AWZ13" s="110"/>
      <c r="AXA13" s="110"/>
      <c r="AXB13" s="15"/>
    </row>
    <row r="14" spans="1:1302" hidden="1">
      <c r="C14" s="21" t="s">
        <v>920</v>
      </c>
      <c r="D14" s="10" t="s">
        <v>213</v>
      </c>
      <c r="E14" s="12"/>
      <c r="F14" s="12"/>
      <c r="G14" s="12"/>
      <c r="H14" s="18">
        <v>88</v>
      </c>
      <c r="I14" s="12">
        <v>88</v>
      </c>
      <c r="J14" s="16"/>
      <c r="K14" s="18">
        <v>88</v>
      </c>
      <c r="L14" s="12">
        <v>88</v>
      </c>
      <c r="M14" s="12"/>
      <c r="N14" s="18">
        <v>88</v>
      </c>
      <c r="O14" s="12">
        <v>88</v>
      </c>
      <c r="P14" s="12"/>
      <c r="Q14" s="18">
        <v>88</v>
      </c>
      <c r="R14" s="12">
        <v>88</v>
      </c>
      <c r="S14" s="12"/>
      <c r="T14" s="18">
        <v>88</v>
      </c>
      <c r="U14" s="12">
        <v>88</v>
      </c>
      <c r="V14" s="12"/>
      <c r="W14" s="18">
        <v>88</v>
      </c>
      <c r="X14" s="12">
        <v>88</v>
      </c>
      <c r="Y14" s="12"/>
      <c r="Z14" s="18">
        <v>88</v>
      </c>
      <c r="AA14" s="12">
        <v>88</v>
      </c>
      <c r="AB14" s="16"/>
      <c r="AC14" s="18">
        <v>88</v>
      </c>
      <c r="AD14" s="12">
        <v>88</v>
      </c>
      <c r="AE14" s="12"/>
      <c r="AF14" s="18">
        <v>88</v>
      </c>
      <c r="AG14" s="12">
        <v>88</v>
      </c>
      <c r="AH14" s="12"/>
      <c r="AI14" s="18">
        <v>88</v>
      </c>
      <c r="AJ14" s="12">
        <v>88</v>
      </c>
      <c r="AK14" s="12"/>
      <c r="AL14" s="18">
        <v>88</v>
      </c>
      <c r="AM14" s="12">
        <v>88</v>
      </c>
      <c r="AN14" s="12"/>
      <c r="AO14" s="18">
        <v>88</v>
      </c>
      <c r="AP14" s="12">
        <v>88</v>
      </c>
      <c r="AQ14" s="12"/>
      <c r="AR14" s="18">
        <v>88</v>
      </c>
      <c r="AS14" s="12">
        <v>88</v>
      </c>
      <c r="AT14" s="16"/>
      <c r="AU14" s="18">
        <v>88</v>
      </c>
      <c r="AV14" s="12">
        <v>88</v>
      </c>
      <c r="AW14" s="12"/>
      <c r="AX14" s="18">
        <v>88</v>
      </c>
      <c r="AY14" s="12">
        <v>88</v>
      </c>
      <c r="AZ14" s="12"/>
      <c r="BA14" s="18">
        <v>88</v>
      </c>
      <c r="BB14" s="12">
        <v>88</v>
      </c>
      <c r="BC14" s="12"/>
      <c r="BD14" s="18">
        <v>88</v>
      </c>
      <c r="BE14" s="12">
        <v>88</v>
      </c>
      <c r="BF14" s="12"/>
      <c r="BG14" s="18">
        <v>88</v>
      </c>
      <c r="BH14" s="12">
        <v>88</v>
      </c>
      <c r="BI14" s="12"/>
      <c r="BJ14" s="18">
        <v>88</v>
      </c>
      <c r="BK14" s="12">
        <v>88</v>
      </c>
      <c r="BL14" s="16"/>
      <c r="BM14" s="18">
        <v>88</v>
      </c>
      <c r="BN14" s="12">
        <v>88</v>
      </c>
      <c r="BO14" s="12"/>
      <c r="BP14" s="18">
        <v>88</v>
      </c>
      <c r="BQ14" s="12">
        <v>88</v>
      </c>
      <c r="BR14" s="12"/>
      <c r="BS14" s="18">
        <v>88</v>
      </c>
      <c r="BT14" s="12">
        <v>88</v>
      </c>
      <c r="BU14" s="12"/>
      <c r="BV14" s="18">
        <v>88</v>
      </c>
      <c r="BW14" s="12">
        <v>88</v>
      </c>
      <c r="BX14" s="12"/>
      <c r="BY14" s="18">
        <v>88</v>
      </c>
      <c r="BZ14" s="12">
        <v>88</v>
      </c>
      <c r="CA14" s="12"/>
      <c r="CB14" s="18">
        <v>88</v>
      </c>
      <c r="CC14" s="12">
        <v>88</v>
      </c>
      <c r="CD14" s="16"/>
      <c r="CE14" s="16"/>
      <c r="CF14" s="18">
        <v>88</v>
      </c>
      <c r="CG14" s="12">
        <v>88</v>
      </c>
      <c r="CH14" s="16"/>
      <c r="CI14" s="18">
        <v>88</v>
      </c>
      <c r="CJ14" s="12">
        <v>88</v>
      </c>
      <c r="CK14" s="12"/>
      <c r="CL14" s="18">
        <v>88</v>
      </c>
      <c r="CM14" s="12">
        <v>88</v>
      </c>
      <c r="CN14" s="12"/>
      <c r="CO14" s="18">
        <v>88</v>
      </c>
      <c r="CP14" s="12">
        <v>88</v>
      </c>
      <c r="CQ14" s="16"/>
      <c r="CR14" s="18">
        <v>88</v>
      </c>
      <c r="CS14" s="12">
        <v>88</v>
      </c>
      <c r="CT14" s="12"/>
      <c r="CU14" s="18">
        <v>88</v>
      </c>
      <c r="CV14" s="12">
        <v>88</v>
      </c>
      <c r="CW14" s="12"/>
      <c r="CX14" s="18">
        <v>88</v>
      </c>
      <c r="CY14" s="12">
        <v>88</v>
      </c>
      <c r="CZ14" s="12"/>
      <c r="DA14" s="18">
        <v>88</v>
      </c>
      <c r="DB14" s="12">
        <v>88</v>
      </c>
      <c r="DC14" s="12"/>
      <c r="DD14" s="18">
        <v>88</v>
      </c>
      <c r="DE14" s="12">
        <v>88</v>
      </c>
      <c r="DF14" s="16"/>
      <c r="DG14" s="16"/>
      <c r="DH14" s="18">
        <v>88</v>
      </c>
      <c r="DI14" s="12">
        <v>88</v>
      </c>
      <c r="DJ14" s="12"/>
      <c r="DK14" s="18">
        <v>88</v>
      </c>
      <c r="DL14" s="12">
        <v>88</v>
      </c>
      <c r="DM14" s="12"/>
      <c r="DN14" s="18">
        <v>88</v>
      </c>
      <c r="DO14" s="12">
        <v>88</v>
      </c>
      <c r="DP14" s="12"/>
      <c r="DQ14" s="18">
        <v>88</v>
      </c>
      <c r="DR14" s="12">
        <v>88</v>
      </c>
      <c r="DS14" s="12"/>
      <c r="DT14" s="18">
        <v>88</v>
      </c>
      <c r="DU14" s="12">
        <v>88</v>
      </c>
      <c r="DV14" s="12"/>
      <c r="DW14" s="18">
        <v>88</v>
      </c>
      <c r="DX14" s="12">
        <v>88</v>
      </c>
      <c r="DY14" s="16"/>
      <c r="DZ14" s="18">
        <v>88</v>
      </c>
      <c r="EA14" s="12">
        <v>88</v>
      </c>
      <c r="EB14" s="12"/>
      <c r="EC14" s="18">
        <v>88</v>
      </c>
      <c r="ED14" s="12">
        <v>88</v>
      </c>
      <c r="EE14" s="12"/>
      <c r="EF14" s="18">
        <v>88</v>
      </c>
      <c r="EG14" s="12">
        <v>88</v>
      </c>
      <c r="EH14" s="12"/>
      <c r="EI14" s="18">
        <v>88</v>
      </c>
      <c r="EJ14" s="12">
        <v>88</v>
      </c>
      <c r="EK14" s="12"/>
      <c r="EL14" s="18">
        <v>88</v>
      </c>
      <c r="EM14" s="12">
        <v>88</v>
      </c>
      <c r="EN14" s="12"/>
      <c r="EO14" s="18">
        <v>88</v>
      </c>
      <c r="EP14" s="12">
        <v>88</v>
      </c>
      <c r="EQ14" s="56"/>
      <c r="ER14" s="18">
        <v>88</v>
      </c>
      <c r="ES14" s="12">
        <v>88</v>
      </c>
      <c r="ET14" s="12"/>
      <c r="EU14" s="18">
        <v>88</v>
      </c>
      <c r="EV14" s="12">
        <v>88</v>
      </c>
      <c r="EW14" s="12"/>
      <c r="EX14" s="18">
        <v>88</v>
      </c>
      <c r="EY14" s="12">
        <v>88</v>
      </c>
      <c r="EZ14" s="12"/>
      <c r="FA14" s="18">
        <v>88</v>
      </c>
      <c r="FB14" s="12">
        <v>88</v>
      </c>
      <c r="FC14" s="16"/>
      <c r="FD14" s="16"/>
      <c r="FE14" s="16"/>
      <c r="FF14" s="16"/>
      <c r="FG14" s="18">
        <v>88</v>
      </c>
      <c r="FH14" s="12">
        <v>88</v>
      </c>
      <c r="FI14" s="12"/>
      <c r="FJ14" s="18">
        <v>88</v>
      </c>
      <c r="FK14" s="12">
        <v>88</v>
      </c>
      <c r="FL14" s="12"/>
      <c r="FM14" s="18">
        <v>88</v>
      </c>
      <c r="FN14" s="12">
        <v>88</v>
      </c>
      <c r="FO14" s="16"/>
      <c r="FP14" s="18">
        <v>88</v>
      </c>
      <c r="FQ14" s="12">
        <v>88</v>
      </c>
      <c r="FR14" s="12"/>
      <c r="FS14" s="18">
        <v>88</v>
      </c>
      <c r="FT14" s="12">
        <v>88</v>
      </c>
      <c r="FU14" s="16"/>
      <c r="FV14" s="18">
        <v>88</v>
      </c>
      <c r="FW14" s="12">
        <v>88</v>
      </c>
      <c r="FX14" s="12"/>
      <c r="FY14" s="18">
        <v>88</v>
      </c>
      <c r="FZ14" s="12">
        <v>88</v>
      </c>
      <c r="GA14" s="12"/>
      <c r="GB14" s="18">
        <v>88</v>
      </c>
      <c r="GC14" s="12">
        <v>88</v>
      </c>
      <c r="GD14" s="12"/>
      <c r="GE14" s="18">
        <v>88</v>
      </c>
      <c r="GF14" s="12">
        <v>88</v>
      </c>
      <c r="GG14" s="12"/>
      <c r="GH14" s="18">
        <v>88</v>
      </c>
      <c r="GI14" s="12">
        <v>88</v>
      </c>
      <c r="GJ14" s="12"/>
      <c r="GK14" s="18">
        <v>88</v>
      </c>
      <c r="GL14" s="12">
        <v>88</v>
      </c>
      <c r="GM14" s="16"/>
      <c r="GN14" s="18">
        <v>88</v>
      </c>
      <c r="GO14" s="12">
        <v>88</v>
      </c>
      <c r="GP14" s="12"/>
      <c r="GQ14" s="18">
        <v>88</v>
      </c>
      <c r="GR14" s="12">
        <v>88</v>
      </c>
      <c r="GS14" s="12"/>
      <c r="GT14" s="18">
        <v>88</v>
      </c>
      <c r="GU14" s="12">
        <v>88</v>
      </c>
      <c r="GV14" s="12"/>
      <c r="GW14" s="18">
        <v>88</v>
      </c>
      <c r="GX14" s="12">
        <v>88</v>
      </c>
      <c r="GY14" s="12"/>
      <c r="GZ14" s="18">
        <v>88</v>
      </c>
      <c r="HA14" s="12">
        <v>88</v>
      </c>
      <c r="HB14" s="12"/>
      <c r="HC14" s="18">
        <v>88</v>
      </c>
      <c r="HD14" s="12">
        <v>88</v>
      </c>
      <c r="HE14" s="16"/>
      <c r="HF14" s="18">
        <v>88</v>
      </c>
      <c r="HG14" s="12">
        <v>88</v>
      </c>
      <c r="HH14" s="12"/>
      <c r="HI14" s="18">
        <v>88</v>
      </c>
      <c r="HJ14" s="12">
        <v>88</v>
      </c>
      <c r="HK14" s="12"/>
      <c r="HL14" s="18">
        <v>88</v>
      </c>
      <c r="HM14" s="12">
        <v>88</v>
      </c>
      <c r="HN14" s="12"/>
      <c r="HO14" s="18">
        <v>88</v>
      </c>
      <c r="HP14" s="12">
        <v>88</v>
      </c>
      <c r="HQ14" s="12"/>
      <c r="HR14" s="18">
        <v>88</v>
      </c>
      <c r="HS14" s="12">
        <v>88</v>
      </c>
      <c r="HT14" s="12"/>
      <c r="HU14" s="18">
        <v>88</v>
      </c>
      <c r="HV14" s="12">
        <v>88</v>
      </c>
      <c r="HW14" s="16"/>
      <c r="HX14" s="18">
        <v>88</v>
      </c>
      <c r="HY14" s="12">
        <v>88</v>
      </c>
      <c r="HZ14" s="12"/>
      <c r="IA14" s="18">
        <v>88</v>
      </c>
      <c r="IB14" s="12">
        <v>88</v>
      </c>
      <c r="IC14" s="12"/>
      <c r="ID14" s="18">
        <v>88</v>
      </c>
      <c r="IE14" s="12">
        <v>88</v>
      </c>
      <c r="IF14" s="12"/>
      <c r="IG14" s="18">
        <v>88</v>
      </c>
      <c r="IH14" s="12">
        <v>88</v>
      </c>
      <c r="II14" s="12"/>
      <c r="IJ14" s="18">
        <v>88</v>
      </c>
      <c r="IK14" s="12">
        <v>88</v>
      </c>
      <c r="IL14" s="12"/>
      <c r="IM14" s="18">
        <v>88</v>
      </c>
      <c r="IN14" s="12">
        <v>88</v>
      </c>
      <c r="IO14" s="16"/>
      <c r="IP14" s="18">
        <v>88</v>
      </c>
      <c r="IQ14" s="12">
        <v>88</v>
      </c>
      <c r="IR14" s="12"/>
      <c r="IS14" s="18">
        <v>88</v>
      </c>
      <c r="IT14" s="12">
        <v>88</v>
      </c>
      <c r="IU14" s="12"/>
      <c r="IV14" s="18">
        <v>88</v>
      </c>
      <c r="IW14" s="12">
        <v>88</v>
      </c>
      <c r="IX14" s="12"/>
      <c r="IY14" s="18">
        <v>88</v>
      </c>
      <c r="IZ14" s="12">
        <v>88</v>
      </c>
      <c r="JA14" s="12"/>
      <c r="JB14" s="18">
        <v>88</v>
      </c>
      <c r="JC14" s="12">
        <v>88</v>
      </c>
      <c r="JD14" s="12"/>
      <c r="JE14" s="18">
        <v>88</v>
      </c>
      <c r="JF14" s="12">
        <v>88</v>
      </c>
      <c r="JG14" s="16"/>
      <c r="JH14" s="18">
        <v>88</v>
      </c>
      <c r="JI14" s="12">
        <v>88</v>
      </c>
      <c r="JJ14" s="12"/>
      <c r="JK14" s="18">
        <v>88</v>
      </c>
      <c r="JL14" s="12">
        <v>88</v>
      </c>
      <c r="JM14" s="12"/>
      <c r="JN14" s="18">
        <v>88</v>
      </c>
      <c r="JO14" s="12">
        <v>88</v>
      </c>
      <c r="JP14" s="12"/>
      <c r="JQ14" s="18">
        <v>88</v>
      </c>
      <c r="JR14" s="12">
        <v>88</v>
      </c>
      <c r="JS14" s="12"/>
      <c r="JT14" s="18">
        <v>88</v>
      </c>
      <c r="JU14" s="12">
        <v>88</v>
      </c>
      <c r="JV14" s="12"/>
      <c r="JW14" s="18">
        <v>88</v>
      </c>
      <c r="JX14" s="12">
        <v>88</v>
      </c>
      <c r="JY14" s="16"/>
      <c r="JZ14" s="18">
        <v>88</v>
      </c>
      <c r="KA14" s="12">
        <v>88</v>
      </c>
      <c r="KB14" s="12"/>
      <c r="KC14" s="18">
        <v>88</v>
      </c>
      <c r="KD14" s="12">
        <v>88</v>
      </c>
      <c r="KE14" s="12"/>
      <c r="KF14" s="18">
        <v>88</v>
      </c>
      <c r="KG14" s="12">
        <v>88</v>
      </c>
      <c r="KH14" s="12"/>
      <c r="KI14" s="18">
        <v>88</v>
      </c>
      <c r="KJ14" s="12">
        <v>88</v>
      </c>
      <c r="KK14" s="12"/>
      <c r="KL14" s="18">
        <v>88</v>
      </c>
      <c r="KM14" s="12">
        <v>88</v>
      </c>
      <c r="KN14" s="12"/>
      <c r="KO14" s="18">
        <v>88</v>
      </c>
      <c r="KP14" s="12">
        <v>88</v>
      </c>
      <c r="KQ14" s="56"/>
      <c r="KR14" s="18">
        <v>88</v>
      </c>
      <c r="KS14" s="12">
        <v>88</v>
      </c>
      <c r="KT14" s="12"/>
      <c r="KU14" s="18">
        <v>88</v>
      </c>
      <c r="KV14" s="12">
        <v>88</v>
      </c>
      <c r="KW14" s="14"/>
      <c r="KX14" s="14"/>
      <c r="KY14" s="14"/>
      <c r="KZ14" s="14"/>
      <c r="LA14" s="14"/>
      <c r="LB14" s="16"/>
      <c r="LC14" s="18">
        <v>88</v>
      </c>
      <c r="LD14" s="12">
        <v>88</v>
      </c>
      <c r="LE14" s="12"/>
      <c r="LF14" s="18">
        <v>88</v>
      </c>
      <c r="LG14" s="12">
        <v>88</v>
      </c>
      <c r="LH14" s="12"/>
      <c r="LI14" s="18">
        <v>88</v>
      </c>
      <c r="LJ14" s="12">
        <v>88</v>
      </c>
      <c r="LK14" s="12"/>
      <c r="LL14" s="18">
        <v>88</v>
      </c>
      <c r="LM14" s="12">
        <v>88</v>
      </c>
      <c r="LN14" s="12"/>
      <c r="LO14" s="18">
        <v>88</v>
      </c>
      <c r="LP14" s="12">
        <v>88</v>
      </c>
      <c r="LQ14" s="12"/>
      <c r="LR14" s="18">
        <v>88</v>
      </c>
      <c r="LS14" s="12">
        <v>88</v>
      </c>
      <c r="LT14" s="16"/>
      <c r="LU14" s="18">
        <v>88</v>
      </c>
      <c r="LV14" s="12">
        <v>88</v>
      </c>
      <c r="LW14" s="12"/>
      <c r="LX14" s="18">
        <v>88</v>
      </c>
      <c r="LY14" s="12">
        <v>88</v>
      </c>
      <c r="LZ14" s="12"/>
      <c r="MA14" s="18">
        <v>88</v>
      </c>
      <c r="MB14" s="12">
        <v>88</v>
      </c>
      <c r="MC14" s="12"/>
      <c r="MD14" s="18">
        <v>88</v>
      </c>
      <c r="ME14" s="12">
        <v>88</v>
      </c>
      <c r="MF14" s="12"/>
      <c r="MG14" s="18">
        <v>88</v>
      </c>
      <c r="MH14" s="12">
        <v>88</v>
      </c>
      <c r="MI14" s="12"/>
      <c r="MJ14" s="18">
        <v>88</v>
      </c>
      <c r="MK14" s="12">
        <v>88</v>
      </c>
      <c r="ML14" s="16"/>
      <c r="MM14" s="18">
        <v>88</v>
      </c>
      <c r="MN14" s="12">
        <v>88</v>
      </c>
      <c r="MO14" s="12"/>
      <c r="MP14" s="18">
        <v>88</v>
      </c>
      <c r="MQ14" s="12">
        <v>88</v>
      </c>
      <c r="MR14" s="12"/>
      <c r="MS14" s="18">
        <v>88</v>
      </c>
      <c r="MT14" s="12">
        <v>88</v>
      </c>
      <c r="MU14" s="12"/>
      <c r="MV14" s="18">
        <v>88</v>
      </c>
      <c r="MW14" s="12">
        <v>88</v>
      </c>
      <c r="MX14" s="12"/>
      <c r="MY14" s="18">
        <v>88</v>
      </c>
      <c r="MZ14" s="12">
        <v>88</v>
      </c>
      <c r="NA14" s="12"/>
      <c r="NB14" s="18">
        <v>88</v>
      </c>
      <c r="NC14" s="12">
        <v>88</v>
      </c>
      <c r="ND14" s="16"/>
      <c r="NE14" s="18">
        <v>88</v>
      </c>
      <c r="NF14" s="12">
        <v>88</v>
      </c>
      <c r="NG14" s="12"/>
      <c r="NH14" s="18">
        <v>88</v>
      </c>
      <c r="NI14" s="12">
        <v>88</v>
      </c>
      <c r="NJ14" s="12"/>
      <c r="NK14" s="18">
        <v>88</v>
      </c>
      <c r="NL14" s="12">
        <v>88</v>
      </c>
      <c r="NM14" s="12"/>
      <c r="NN14" s="18">
        <v>88</v>
      </c>
      <c r="NO14" s="12">
        <v>88</v>
      </c>
      <c r="NP14" s="12"/>
      <c r="NQ14" s="18">
        <v>88</v>
      </c>
      <c r="NR14" s="12">
        <v>88</v>
      </c>
      <c r="NS14" s="12"/>
      <c r="NT14" s="18">
        <v>88</v>
      </c>
      <c r="NU14" s="12">
        <v>88</v>
      </c>
      <c r="NV14" s="16"/>
      <c r="NW14" s="18">
        <v>88</v>
      </c>
      <c r="NX14" s="12">
        <v>88</v>
      </c>
      <c r="NY14" s="12"/>
      <c r="NZ14" s="18">
        <v>88</v>
      </c>
      <c r="OA14" s="12">
        <v>88</v>
      </c>
      <c r="OB14" s="12"/>
      <c r="OC14" s="18">
        <v>88</v>
      </c>
      <c r="OD14" s="12">
        <v>88</v>
      </c>
      <c r="OE14" s="12"/>
      <c r="OF14" s="18">
        <v>88</v>
      </c>
      <c r="OG14" s="12">
        <v>88</v>
      </c>
      <c r="OH14" s="12"/>
      <c r="OI14" s="18">
        <v>88</v>
      </c>
      <c r="OJ14" s="12">
        <v>88</v>
      </c>
      <c r="OK14" s="12"/>
      <c r="OL14" s="18">
        <v>88</v>
      </c>
      <c r="OM14" s="12">
        <v>88</v>
      </c>
      <c r="ON14" s="16"/>
      <c r="OO14" s="18">
        <v>88</v>
      </c>
      <c r="OP14" s="12">
        <v>88</v>
      </c>
      <c r="OQ14" s="12"/>
      <c r="OR14" s="18">
        <v>88</v>
      </c>
      <c r="OS14" s="12">
        <v>88</v>
      </c>
      <c r="OT14" s="12"/>
      <c r="OU14" s="18">
        <v>88</v>
      </c>
      <c r="OV14" s="12">
        <v>88</v>
      </c>
      <c r="OW14" s="12"/>
      <c r="OX14" s="18">
        <v>88</v>
      </c>
      <c r="OY14" s="12">
        <v>88</v>
      </c>
      <c r="OZ14" s="12"/>
      <c r="PA14" s="18">
        <v>88</v>
      </c>
      <c r="PB14" s="12">
        <v>88</v>
      </c>
      <c r="PC14" s="12"/>
      <c r="PD14" s="18">
        <v>88</v>
      </c>
      <c r="PE14" s="12">
        <v>88</v>
      </c>
      <c r="PF14" s="16"/>
      <c r="PG14" s="18">
        <v>88</v>
      </c>
      <c r="PH14" s="12">
        <v>88</v>
      </c>
      <c r="PI14" s="12"/>
      <c r="PJ14" s="18">
        <v>88</v>
      </c>
      <c r="PK14" s="12">
        <v>88</v>
      </c>
      <c r="PL14" s="12"/>
      <c r="PM14" s="18">
        <v>88</v>
      </c>
      <c r="PN14" s="12">
        <v>88</v>
      </c>
      <c r="PO14" s="12"/>
      <c r="PP14" s="18">
        <v>88</v>
      </c>
      <c r="PQ14" s="12">
        <v>88</v>
      </c>
      <c r="PR14" s="12"/>
      <c r="PS14" s="18">
        <v>88</v>
      </c>
      <c r="PT14" s="12">
        <v>88</v>
      </c>
      <c r="PU14" s="12"/>
      <c r="PV14" s="18">
        <v>88</v>
      </c>
      <c r="PW14" s="12">
        <v>88</v>
      </c>
      <c r="PX14" s="16"/>
      <c r="PY14" s="18">
        <v>88</v>
      </c>
      <c r="PZ14" s="12">
        <v>88</v>
      </c>
      <c r="QA14" s="12"/>
      <c r="QB14" s="18">
        <v>88</v>
      </c>
      <c r="QC14" s="12">
        <v>88</v>
      </c>
      <c r="QD14" s="16"/>
      <c r="QE14" s="18">
        <v>88</v>
      </c>
      <c r="QF14" s="12">
        <v>88</v>
      </c>
      <c r="QG14" s="12"/>
      <c r="QH14" s="18">
        <v>88</v>
      </c>
      <c r="QI14" s="12">
        <v>88</v>
      </c>
      <c r="QJ14" s="12"/>
      <c r="QK14" s="18">
        <v>88</v>
      </c>
      <c r="QL14" s="12">
        <v>88</v>
      </c>
      <c r="QM14" s="16"/>
      <c r="QN14" s="18">
        <v>88</v>
      </c>
      <c r="QO14" s="12">
        <v>88</v>
      </c>
      <c r="QP14" s="12"/>
      <c r="QQ14" s="18">
        <v>88</v>
      </c>
      <c r="QR14" s="12">
        <v>88</v>
      </c>
      <c r="QS14" s="12"/>
      <c r="QT14" s="18">
        <v>88</v>
      </c>
      <c r="QU14" s="12">
        <v>88</v>
      </c>
      <c r="QV14" s="12"/>
      <c r="QW14" s="18">
        <v>88</v>
      </c>
      <c r="QX14" s="12">
        <v>88</v>
      </c>
      <c r="QY14" s="12"/>
      <c r="QZ14" s="18">
        <v>88</v>
      </c>
      <c r="RA14" s="12">
        <v>88</v>
      </c>
      <c r="RB14" s="12"/>
      <c r="RC14" s="18">
        <v>88</v>
      </c>
      <c r="RD14" s="12">
        <v>88</v>
      </c>
      <c r="RE14" s="16"/>
      <c r="RF14" s="18">
        <v>88</v>
      </c>
      <c r="RG14" s="12">
        <v>88</v>
      </c>
      <c r="RH14" s="12"/>
      <c r="RI14" s="18">
        <v>88</v>
      </c>
      <c r="RJ14" s="12">
        <v>88</v>
      </c>
      <c r="RK14" s="12"/>
      <c r="RL14" s="18">
        <v>88</v>
      </c>
      <c r="RM14" s="12">
        <v>88</v>
      </c>
      <c r="RN14" s="16"/>
      <c r="RO14" s="16"/>
      <c r="RP14" s="16"/>
      <c r="RQ14" s="18">
        <v>88</v>
      </c>
      <c r="RR14" s="12">
        <v>88</v>
      </c>
      <c r="RS14" s="12"/>
      <c r="RT14" s="18">
        <v>88</v>
      </c>
      <c r="RU14" s="12">
        <v>88</v>
      </c>
      <c r="RV14" s="12"/>
      <c r="RW14" s="18">
        <v>88</v>
      </c>
      <c r="RX14" s="12">
        <v>88</v>
      </c>
      <c r="RY14" s="12"/>
      <c r="RZ14" s="18">
        <v>88</v>
      </c>
      <c r="SA14" s="12">
        <v>88</v>
      </c>
      <c r="SB14" s="12"/>
      <c r="SC14" s="18">
        <v>88</v>
      </c>
      <c r="SD14" s="12">
        <v>88</v>
      </c>
      <c r="SE14" s="12"/>
      <c r="SF14" s="18">
        <v>88</v>
      </c>
      <c r="SG14" s="12">
        <v>88</v>
      </c>
      <c r="SH14" s="12"/>
      <c r="SI14" s="18">
        <v>88</v>
      </c>
      <c r="SJ14" s="12">
        <v>88</v>
      </c>
      <c r="SK14" s="16"/>
      <c r="SL14" s="18">
        <v>88</v>
      </c>
      <c r="SM14" s="12">
        <v>88</v>
      </c>
      <c r="SN14" s="12"/>
      <c r="SO14" s="18">
        <v>88</v>
      </c>
      <c r="SP14" s="12">
        <v>88</v>
      </c>
      <c r="SQ14" s="12"/>
      <c r="SR14" s="18">
        <v>88</v>
      </c>
      <c r="SS14" s="12">
        <v>88</v>
      </c>
      <c r="ST14" s="12"/>
      <c r="SU14" s="18">
        <v>88</v>
      </c>
      <c r="SV14" s="12">
        <v>88</v>
      </c>
      <c r="SW14" s="12"/>
      <c r="SX14" s="18">
        <v>88</v>
      </c>
      <c r="SY14" s="12">
        <v>88</v>
      </c>
      <c r="SZ14" s="12"/>
      <c r="TA14" s="18">
        <v>88</v>
      </c>
      <c r="TB14" s="12">
        <v>88</v>
      </c>
      <c r="TC14" s="16"/>
      <c r="TD14" s="16"/>
      <c r="TE14" s="18">
        <v>88</v>
      </c>
      <c r="TF14" s="12">
        <v>88</v>
      </c>
      <c r="TG14" s="12"/>
      <c r="TH14" s="18">
        <v>88</v>
      </c>
      <c r="TI14" s="12">
        <v>88</v>
      </c>
      <c r="TJ14" s="12"/>
      <c r="TK14" s="18">
        <v>88</v>
      </c>
      <c r="TL14" s="12">
        <v>88</v>
      </c>
      <c r="TM14" s="12"/>
      <c r="TN14" s="18">
        <v>88</v>
      </c>
      <c r="TO14" s="12">
        <v>88</v>
      </c>
      <c r="TP14" s="12"/>
      <c r="TQ14" s="18">
        <v>88</v>
      </c>
      <c r="TR14" s="12">
        <v>88</v>
      </c>
      <c r="TS14" s="16"/>
      <c r="TT14" s="18">
        <v>88</v>
      </c>
      <c r="TU14" s="12">
        <v>88</v>
      </c>
      <c r="TV14" s="12"/>
      <c r="TW14" s="18">
        <v>88</v>
      </c>
      <c r="TX14" s="12">
        <v>88</v>
      </c>
      <c r="TY14" s="12"/>
      <c r="TZ14" s="18">
        <v>88</v>
      </c>
      <c r="UA14" s="12">
        <v>88</v>
      </c>
      <c r="UB14" s="12"/>
      <c r="UC14" s="18">
        <v>88</v>
      </c>
      <c r="UD14" s="12">
        <v>88</v>
      </c>
      <c r="UE14" s="12"/>
      <c r="UF14" s="18">
        <v>88</v>
      </c>
      <c r="UG14" s="12">
        <v>88</v>
      </c>
      <c r="UH14" s="12"/>
      <c r="UI14" s="18">
        <v>88</v>
      </c>
      <c r="UJ14" s="12">
        <v>88</v>
      </c>
      <c r="UK14" s="16"/>
      <c r="UL14" s="16"/>
      <c r="UM14" s="18">
        <v>88</v>
      </c>
      <c r="UN14" s="12">
        <v>88</v>
      </c>
      <c r="UO14" s="12"/>
      <c r="UP14" s="18">
        <v>88</v>
      </c>
      <c r="UQ14" s="12">
        <v>88</v>
      </c>
      <c r="UR14" s="12"/>
      <c r="US14" s="18">
        <v>88</v>
      </c>
      <c r="UT14" s="12">
        <v>88</v>
      </c>
      <c r="UU14" s="12"/>
      <c r="UV14" s="18">
        <v>88</v>
      </c>
      <c r="UW14" s="12">
        <v>88</v>
      </c>
      <c r="UX14" s="12"/>
      <c r="UY14" s="18">
        <v>88</v>
      </c>
      <c r="UZ14" s="12">
        <v>88</v>
      </c>
      <c r="VA14" s="16"/>
      <c r="VB14" s="18">
        <v>88</v>
      </c>
      <c r="VC14" s="12">
        <v>88</v>
      </c>
      <c r="VD14" s="12"/>
      <c r="VE14" s="18">
        <v>88</v>
      </c>
      <c r="VF14" s="12">
        <v>88</v>
      </c>
      <c r="VG14" s="12"/>
      <c r="VH14" s="18">
        <v>88</v>
      </c>
      <c r="VI14" s="12">
        <v>88</v>
      </c>
      <c r="VJ14" s="12"/>
      <c r="VK14" s="18">
        <v>88</v>
      </c>
      <c r="VL14" s="12">
        <v>88</v>
      </c>
      <c r="VM14" s="12"/>
      <c r="VN14" s="18">
        <v>88</v>
      </c>
      <c r="VO14" s="12">
        <v>88</v>
      </c>
      <c r="VP14" s="12"/>
      <c r="VQ14" s="18">
        <v>88</v>
      </c>
      <c r="VR14" s="12">
        <v>88</v>
      </c>
      <c r="VS14" s="16"/>
      <c r="VT14" s="18">
        <v>88</v>
      </c>
      <c r="VU14" s="12">
        <v>88</v>
      </c>
      <c r="VV14" s="12"/>
      <c r="VW14" s="18">
        <v>88</v>
      </c>
      <c r="VX14" s="12">
        <v>88</v>
      </c>
      <c r="VY14" s="12"/>
      <c r="VZ14" s="18">
        <v>88</v>
      </c>
      <c r="WA14" s="12">
        <v>88</v>
      </c>
      <c r="WB14" s="12"/>
      <c r="WC14" s="18">
        <v>88</v>
      </c>
      <c r="WD14" s="12">
        <v>88</v>
      </c>
      <c r="WE14" s="12"/>
      <c r="WF14" s="18">
        <v>88</v>
      </c>
      <c r="WG14" s="12">
        <v>88</v>
      </c>
      <c r="WH14" s="12"/>
      <c r="WI14" s="18">
        <v>88</v>
      </c>
      <c r="WJ14" s="12">
        <v>88</v>
      </c>
      <c r="WK14" s="56"/>
      <c r="WL14" s="18">
        <v>88</v>
      </c>
      <c r="WM14" s="12">
        <v>88</v>
      </c>
      <c r="WN14" s="12"/>
      <c r="WO14" s="18">
        <v>88</v>
      </c>
      <c r="WP14" s="12">
        <v>88</v>
      </c>
      <c r="WQ14" s="12"/>
      <c r="WR14" s="18">
        <v>88</v>
      </c>
      <c r="WS14" s="12">
        <v>88</v>
      </c>
      <c r="WT14" s="12"/>
      <c r="WU14" s="18">
        <v>88</v>
      </c>
      <c r="WV14" s="12">
        <v>88</v>
      </c>
      <c r="WW14" s="12"/>
      <c r="WX14" s="18">
        <v>88</v>
      </c>
      <c r="WY14" s="12">
        <v>88</v>
      </c>
      <c r="WZ14" s="12"/>
      <c r="XA14" s="18">
        <v>88</v>
      </c>
      <c r="XB14" s="12">
        <v>88</v>
      </c>
      <c r="XC14" s="12"/>
      <c r="XD14" s="18">
        <v>88</v>
      </c>
      <c r="XE14" s="12">
        <v>88</v>
      </c>
      <c r="XF14" s="16"/>
      <c r="XG14" s="18">
        <v>88</v>
      </c>
      <c r="XH14" s="12">
        <v>88</v>
      </c>
      <c r="XI14" s="12"/>
      <c r="XJ14" s="18">
        <v>88</v>
      </c>
      <c r="XK14" s="12">
        <v>88</v>
      </c>
      <c r="XL14" s="12"/>
      <c r="XM14" s="18">
        <v>88</v>
      </c>
      <c r="XN14" s="12">
        <v>88</v>
      </c>
      <c r="XO14" s="12"/>
      <c r="XP14" s="18">
        <v>88</v>
      </c>
      <c r="XQ14" s="12">
        <v>88</v>
      </c>
      <c r="XR14" s="12"/>
      <c r="XS14" s="18">
        <v>88</v>
      </c>
      <c r="XT14" s="12">
        <v>88</v>
      </c>
      <c r="XU14" s="12"/>
      <c r="XV14" s="18">
        <v>88</v>
      </c>
      <c r="XW14" s="12">
        <v>88</v>
      </c>
      <c r="XX14" s="56"/>
      <c r="XY14" s="18">
        <v>88</v>
      </c>
      <c r="XZ14" s="12">
        <v>88</v>
      </c>
      <c r="YA14" s="12"/>
      <c r="YB14" s="18">
        <v>88</v>
      </c>
      <c r="YC14" s="12">
        <v>88</v>
      </c>
      <c r="YD14" s="12"/>
      <c r="YE14" s="18">
        <v>88</v>
      </c>
      <c r="YF14" s="12">
        <v>88</v>
      </c>
      <c r="YG14" s="12"/>
      <c r="YH14" s="18">
        <v>88</v>
      </c>
      <c r="YI14" s="12">
        <v>88</v>
      </c>
      <c r="YJ14" s="12"/>
      <c r="YK14" s="18">
        <v>88</v>
      </c>
      <c r="YL14" s="12">
        <v>88</v>
      </c>
      <c r="YM14" s="12"/>
      <c r="YN14" s="18">
        <v>88</v>
      </c>
      <c r="YO14" s="12">
        <v>88</v>
      </c>
      <c r="YP14" s="12"/>
      <c r="YQ14" s="18">
        <v>88</v>
      </c>
      <c r="YR14" s="12">
        <v>88</v>
      </c>
      <c r="YS14" s="16"/>
      <c r="YT14" s="18">
        <v>88</v>
      </c>
      <c r="YU14" s="12">
        <v>88</v>
      </c>
      <c r="YV14" s="12"/>
      <c r="YW14" s="18">
        <v>88</v>
      </c>
      <c r="YX14" s="12">
        <v>88</v>
      </c>
      <c r="YY14" s="12"/>
      <c r="YZ14" s="18">
        <v>88</v>
      </c>
      <c r="ZA14" s="12">
        <v>88</v>
      </c>
      <c r="ZB14" s="12"/>
      <c r="ZC14" s="18">
        <v>88</v>
      </c>
      <c r="ZD14" s="12">
        <v>88</v>
      </c>
      <c r="ZE14" s="12"/>
      <c r="ZF14" s="18">
        <v>88</v>
      </c>
      <c r="ZG14" s="12">
        <v>88</v>
      </c>
      <c r="ZH14" s="12"/>
      <c r="ZI14" s="18">
        <v>88</v>
      </c>
      <c r="ZJ14" s="12">
        <v>88</v>
      </c>
      <c r="ZK14" s="16"/>
      <c r="ZL14" s="18">
        <v>88</v>
      </c>
      <c r="ZM14" s="12">
        <v>88</v>
      </c>
      <c r="ZN14" s="12"/>
      <c r="ZO14" s="18">
        <v>88</v>
      </c>
      <c r="ZP14" s="12">
        <v>88</v>
      </c>
      <c r="ZQ14" s="12"/>
      <c r="ZR14" s="18">
        <v>88</v>
      </c>
      <c r="ZS14" s="12">
        <v>88</v>
      </c>
      <c r="ZT14" s="12"/>
      <c r="ZU14" s="18">
        <v>88</v>
      </c>
      <c r="ZV14" s="12">
        <v>88</v>
      </c>
      <c r="ZW14" s="12"/>
      <c r="ZX14" s="18">
        <v>88</v>
      </c>
      <c r="ZY14" s="12">
        <v>88</v>
      </c>
      <c r="ZZ14" s="12"/>
      <c r="AAA14" s="18">
        <v>88</v>
      </c>
      <c r="AAB14" s="12">
        <v>88</v>
      </c>
      <c r="AAC14" s="16"/>
      <c r="AAD14" s="18">
        <v>88</v>
      </c>
      <c r="AAE14" s="12">
        <v>88</v>
      </c>
      <c r="AAF14" s="12"/>
      <c r="AAG14" s="18">
        <v>88</v>
      </c>
      <c r="AAH14" s="12">
        <v>88</v>
      </c>
      <c r="AAI14" s="12"/>
      <c r="AAJ14" s="18">
        <v>88</v>
      </c>
      <c r="AAK14" s="12">
        <v>88</v>
      </c>
      <c r="AAL14" s="12"/>
      <c r="AAM14" s="18">
        <v>88</v>
      </c>
      <c r="AAN14" s="12">
        <v>88</v>
      </c>
      <c r="AAO14" s="12"/>
      <c r="AAP14" s="18">
        <v>88</v>
      </c>
      <c r="AAQ14" s="12">
        <v>88</v>
      </c>
      <c r="AAR14" s="12"/>
      <c r="AAS14" s="18">
        <v>88</v>
      </c>
      <c r="AAT14" s="12">
        <v>88</v>
      </c>
      <c r="AAU14" s="16"/>
      <c r="AAV14" s="18">
        <v>88</v>
      </c>
      <c r="AAW14" s="12">
        <v>88</v>
      </c>
      <c r="AAX14" s="12"/>
      <c r="AAY14" s="18">
        <v>88</v>
      </c>
      <c r="AAZ14" s="12">
        <v>88</v>
      </c>
      <c r="ABA14" s="12"/>
      <c r="ABB14" s="18">
        <v>88</v>
      </c>
      <c r="ABC14" s="12">
        <v>88</v>
      </c>
      <c r="ABD14" s="12"/>
      <c r="ABE14" s="18">
        <v>88</v>
      </c>
      <c r="ABF14" s="12">
        <v>88</v>
      </c>
      <c r="ABG14" s="12"/>
      <c r="ABH14" s="18">
        <v>88</v>
      </c>
      <c r="ABI14" s="12">
        <v>88</v>
      </c>
      <c r="ABJ14" s="12"/>
      <c r="ABK14" s="18">
        <v>88</v>
      </c>
      <c r="ABL14" s="12">
        <v>88</v>
      </c>
      <c r="ABM14" s="16"/>
      <c r="ABN14" s="18">
        <v>88</v>
      </c>
      <c r="ABO14" s="12">
        <v>88</v>
      </c>
      <c r="ABP14" s="12"/>
      <c r="ABQ14" s="18">
        <v>88</v>
      </c>
      <c r="ABR14" s="12">
        <v>88</v>
      </c>
      <c r="ABS14" s="12"/>
      <c r="ABT14" s="18">
        <v>88</v>
      </c>
      <c r="ABU14" s="12">
        <v>88</v>
      </c>
      <c r="ABV14" s="16"/>
      <c r="ABW14" s="16"/>
      <c r="ABX14" s="16"/>
      <c r="ABY14" s="16"/>
      <c r="ABZ14" s="16"/>
      <c r="ACA14" s="18">
        <v>88</v>
      </c>
      <c r="ACB14" s="12">
        <v>88</v>
      </c>
      <c r="ACC14" s="12"/>
      <c r="ACD14" s="18">
        <v>88</v>
      </c>
      <c r="ACE14" s="12">
        <v>88</v>
      </c>
      <c r="ACF14" s="12"/>
      <c r="ACG14" s="18">
        <v>88</v>
      </c>
      <c r="ACH14" s="12">
        <v>88</v>
      </c>
      <c r="ACI14" s="12"/>
      <c r="ACJ14" s="18">
        <v>88</v>
      </c>
      <c r="ACK14" s="12">
        <v>88</v>
      </c>
      <c r="ACL14" s="12"/>
      <c r="ACM14" s="18">
        <v>88</v>
      </c>
      <c r="ACN14" s="12">
        <v>88</v>
      </c>
      <c r="ACO14" s="16"/>
      <c r="ACP14" s="18">
        <v>88</v>
      </c>
      <c r="ACQ14" s="12">
        <v>88</v>
      </c>
      <c r="ACR14" s="12"/>
      <c r="ACS14" s="18">
        <v>88</v>
      </c>
      <c r="ACT14" s="12">
        <v>88</v>
      </c>
      <c r="ACU14" s="12"/>
      <c r="ACV14" s="18">
        <v>88</v>
      </c>
      <c r="ACW14" s="12">
        <v>88</v>
      </c>
      <c r="ACX14" s="12"/>
      <c r="ACY14" s="18">
        <v>88</v>
      </c>
      <c r="ACZ14" s="12">
        <v>88</v>
      </c>
      <c r="ADA14" s="12"/>
      <c r="ADB14" s="18">
        <v>88</v>
      </c>
      <c r="ADC14" s="12">
        <v>88</v>
      </c>
      <c r="ADD14" s="12"/>
      <c r="ADE14" s="18">
        <v>88</v>
      </c>
      <c r="ADF14" s="12">
        <v>88</v>
      </c>
      <c r="ADG14" s="16"/>
      <c r="ADH14" s="18">
        <v>88</v>
      </c>
      <c r="ADI14" s="12">
        <v>88</v>
      </c>
      <c r="ADJ14" s="12"/>
      <c r="ADK14" s="18">
        <v>88</v>
      </c>
      <c r="ADL14" s="12">
        <v>88</v>
      </c>
      <c r="ADM14" s="12"/>
      <c r="ADN14" s="18">
        <v>88</v>
      </c>
      <c r="ADO14" s="12">
        <v>88</v>
      </c>
      <c r="ADP14" s="12"/>
      <c r="ADQ14" s="18">
        <v>88</v>
      </c>
      <c r="ADR14" s="12">
        <v>88</v>
      </c>
      <c r="ADS14" s="12"/>
      <c r="ADT14" s="18">
        <v>88</v>
      </c>
      <c r="ADU14" s="12">
        <v>88</v>
      </c>
      <c r="ADV14" s="12"/>
      <c r="ADW14" s="18">
        <v>88</v>
      </c>
      <c r="ADX14" s="12">
        <v>88</v>
      </c>
      <c r="ADY14" s="16"/>
      <c r="ADZ14" s="18">
        <v>88</v>
      </c>
      <c r="AEA14" s="12">
        <v>88</v>
      </c>
      <c r="AEB14" s="12"/>
      <c r="AEC14" s="18">
        <v>88</v>
      </c>
      <c r="AED14" s="12">
        <v>88</v>
      </c>
      <c r="AEE14" s="12"/>
      <c r="AEF14" s="18">
        <v>88</v>
      </c>
      <c r="AEG14" s="12">
        <v>88</v>
      </c>
      <c r="AEH14" s="12"/>
      <c r="AEI14" s="18">
        <v>88</v>
      </c>
      <c r="AEJ14" s="12">
        <v>88</v>
      </c>
      <c r="AEK14" s="12"/>
      <c r="AEL14" s="18">
        <v>88</v>
      </c>
      <c r="AEM14" s="12">
        <v>88</v>
      </c>
      <c r="AEN14" s="12"/>
      <c r="AEO14" s="18">
        <v>88</v>
      </c>
      <c r="AEP14" s="12">
        <v>88</v>
      </c>
      <c r="AEQ14" s="16"/>
      <c r="AER14" s="18">
        <v>88</v>
      </c>
      <c r="AES14" s="12">
        <v>88</v>
      </c>
      <c r="AET14" s="12"/>
      <c r="AEU14" s="18">
        <v>88</v>
      </c>
      <c r="AEV14" s="12">
        <v>88</v>
      </c>
      <c r="AEW14" s="12"/>
      <c r="AEX14" s="18">
        <v>88</v>
      </c>
      <c r="AEY14" s="12">
        <v>88</v>
      </c>
      <c r="AEZ14" s="12"/>
      <c r="AFA14" s="18">
        <v>88</v>
      </c>
      <c r="AFB14" s="12">
        <v>88</v>
      </c>
      <c r="AFC14" s="12"/>
      <c r="AFD14" s="18">
        <v>88</v>
      </c>
      <c r="AFE14" s="12">
        <v>88</v>
      </c>
      <c r="AFF14" s="12"/>
      <c r="AFG14" s="18">
        <v>88</v>
      </c>
      <c r="AFH14" s="12">
        <v>88</v>
      </c>
      <c r="AFI14" s="16"/>
      <c r="AFJ14" s="18">
        <v>88</v>
      </c>
      <c r="AFK14" s="12">
        <v>88</v>
      </c>
      <c r="AFL14" s="12"/>
      <c r="AFM14" s="18">
        <v>88</v>
      </c>
      <c r="AFN14" s="12">
        <v>88</v>
      </c>
      <c r="AFO14" s="12"/>
      <c r="AFP14" s="18">
        <v>88</v>
      </c>
      <c r="AFQ14" s="12">
        <v>88</v>
      </c>
      <c r="AFR14" s="12"/>
      <c r="AFS14" s="18">
        <v>88</v>
      </c>
      <c r="AFT14" s="12">
        <v>88</v>
      </c>
      <c r="AFU14" s="12"/>
      <c r="AFV14" s="18">
        <v>88</v>
      </c>
      <c r="AFW14" s="12">
        <v>88</v>
      </c>
      <c r="AFX14" s="16"/>
      <c r="AFY14" s="16"/>
      <c r="AFZ14" s="18">
        <v>88</v>
      </c>
      <c r="AGA14" s="12">
        <v>88</v>
      </c>
      <c r="AGB14" s="12"/>
      <c r="AGC14" s="18">
        <v>88</v>
      </c>
      <c r="AGD14" s="12">
        <v>88</v>
      </c>
      <c r="AGE14" s="12"/>
      <c r="AGF14" s="18">
        <v>88</v>
      </c>
      <c r="AGG14" s="12">
        <v>88</v>
      </c>
      <c r="AGH14" s="12"/>
      <c r="AGI14" s="18">
        <v>88</v>
      </c>
      <c r="AGJ14" s="12">
        <v>88</v>
      </c>
      <c r="AGK14" s="16"/>
      <c r="AGL14" s="18">
        <v>88</v>
      </c>
      <c r="AGM14" s="12">
        <v>88</v>
      </c>
      <c r="AGN14" s="56"/>
      <c r="AGO14" s="18">
        <v>88</v>
      </c>
      <c r="AGP14" s="12">
        <v>88</v>
      </c>
      <c r="AGQ14" s="12"/>
      <c r="AGR14" s="18">
        <v>88</v>
      </c>
      <c r="AGS14" s="12">
        <v>88</v>
      </c>
      <c r="AGT14" s="12"/>
      <c r="AGU14" s="18">
        <v>88</v>
      </c>
      <c r="AGV14" s="12">
        <v>88</v>
      </c>
      <c r="AGW14" s="12"/>
      <c r="AGX14" s="18">
        <v>88</v>
      </c>
      <c r="AGY14" s="12">
        <v>88</v>
      </c>
      <c r="AGZ14" s="12"/>
      <c r="AHA14" s="18">
        <v>88</v>
      </c>
      <c r="AHB14" s="12">
        <v>88</v>
      </c>
      <c r="AHC14" s="12"/>
      <c r="AHD14" s="18">
        <v>88</v>
      </c>
      <c r="AHE14" s="12">
        <v>88</v>
      </c>
      <c r="AHF14" s="12"/>
      <c r="AHG14" s="18">
        <v>88</v>
      </c>
      <c r="AHH14" s="12">
        <v>88</v>
      </c>
      <c r="AHI14" s="16"/>
      <c r="AHJ14" s="18">
        <v>88</v>
      </c>
      <c r="AHK14" s="12">
        <v>88</v>
      </c>
      <c r="AHL14" s="12"/>
      <c r="AHM14" s="18">
        <v>88</v>
      </c>
      <c r="AHN14" s="12">
        <v>88</v>
      </c>
      <c r="AHO14" s="12"/>
      <c r="AHP14" s="18">
        <v>88</v>
      </c>
      <c r="AHQ14" s="12">
        <v>88</v>
      </c>
      <c r="AHR14" s="12"/>
      <c r="AHS14" s="18">
        <v>88</v>
      </c>
      <c r="AHT14" s="12">
        <v>88</v>
      </c>
      <c r="AHU14" s="12"/>
      <c r="AHV14" s="18">
        <v>88</v>
      </c>
      <c r="AHW14" s="12">
        <v>88</v>
      </c>
      <c r="AHX14" s="12"/>
      <c r="AHY14" s="18">
        <v>88</v>
      </c>
      <c r="AHZ14" s="12">
        <v>88</v>
      </c>
      <c r="AIA14" s="16"/>
      <c r="AIB14" s="18">
        <v>88</v>
      </c>
      <c r="AIC14" s="12">
        <v>88</v>
      </c>
      <c r="AID14" s="12"/>
      <c r="AIE14" s="18">
        <v>88</v>
      </c>
      <c r="AIF14" s="12">
        <v>88</v>
      </c>
      <c r="AIG14" s="12"/>
      <c r="AIH14" s="18">
        <v>88</v>
      </c>
      <c r="AII14" s="12">
        <v>88</v>
      </c>
      <c r="AIJ14" s="12"/>
      <c r="AIK14" s="18">
        <v>88</v>
      </c>
      <c r="AIL14" s="12">
        <v>88</v>
      </c>
      <c r="AIM14" s="12"/>
      <c r="AIN14" s="18">
        <v>88</v>
      </c>
      <c r="AIO14" s="12">
        <v>88</v>
      </c>
      <c r="AIP14" s="12"/>
      <c r="AIQ14" s="18">
        <v>88</v>
      </c>
      <c r="AIR14" s="12">
        <v>88</v>
      </c>
      <c r="AIS14" s="16"/>
      <c r="AIT14" s="18">
        <v>88</v>
      </c>
      <c r="AIU14" s="12">
        <v>88</v>
      </c>
      <c r="AIV14" s="12"/>
      <c r="AIW14" s="18">
        <v>88</v>
      </c>
      <c r="AIX14" s="12">
        <v>88</v>
      </c>
      <c r="AIY14" s="12"/>
      <c r="AIZ14" s="18">
        <v>88</v>
      </c>
      <c r="AJA14" s="12">
        <v>88</v>
      </c>
      <c r="AJB14" s="12"/>
      <c r="AJC14" s="18">
        <v>88</v>
      </c>
      <c r="AJD14" s="12">
        <v>88</v>
      </c>
      <c r="AJE14" s="12"/>
      <c r="AJF14" s="18">
        <v>88</v>
      </c>
      <c r="AJG14" s="12">
        <v>88</v>
      </c>
      <c r="AJH14" s="12"/>
      <c r="AJI14" s="18">
        <v>88</v>
      </c>
      <c r="AJJ14" s="12">
        <v>88</v>
      </c>
      <c r="AJK14" s="16"/>
      <c r="AJL14" s="18">
        <v>88</v>
      </c>
      <c r="AJM14" s="12">
        <v>88</v>
      </c>
      <c r="AJN14" s="12"/>
      <c r="AJO14" s="18">
        <v>88</v>
      </c>
      <c r="AJP14" s="12">
        <v>88</v>
      </c>
      <c r="AJQ14" s="16"/>
      <c r="AJR14" s="18">
        <v>88</v>
      </c>
      <c r="AJS14" s="12">
        <v>88</v>
      </c>
      <c r="AJT14" s="12"/>
      <c r="AJU14" s="18">
        <v>88</v>
      </c>
      <c r="AJV14" s="12">
        <v>88</v>
      </c>
      <c r="AJW14" s="12"/>
      <c r="AJX14" s="18">
        <v>88</v>
      </c>
      <c r="AJY14" s="12">
        <v>88</v>
      </c>
      <c r="AJZ14" s="16"/>
      <c r="AKA14" s="18">
        <v>88</v>
      </c>
      <c r="AKB14" s="12">
        <v>88</v>
      </c>
      <c r="AKC14" s="12"/>
      <c r="AKD14" s="18">
        <v>88</v>
      </c>
      <c r="AKE14" s="12">
        <v>88</v>
      </c>
      <c r="AKF14" s="12"/>
      <c r="AKG14" s="18">
        <v>88</v>
      </c>
      <c r="AKH14" s="12">
        <v>88</v>
      </c>
      <c r="AKI14" s="12"/>
      <c r="AKJ14" s="18">
        <v>88</v>
      </c>
      <c r="AKK14" s="12">
        <v>88</v>
      </c>
      <c r="AKL14" s="12"/>
      <c r="AKM14" s="18">
        <v>88</v>
      </c>
      <c r="AKN14" s="12">
        <v>88</v>
      </c>
      <c r="AKO14" s="12"/>
      <c r="AKP14" s="18">
        <v>88</v>
      </c>
      <c r="AKQ14" s="12">
        <v>88</v>
      </c>
      <c r="AKR14" s="16"/>
      <c r="AKS14" s="18">
        <v>88</v>
      </c>
      <c r="AKT14" s="12">
        <v>88</v>
      </c>
      <c r="AKU14" s="12"/>
      <c r="AKV14" s="18">
        <v>88</v>
      </c>
      <c r="AKW14" s="12">
        <v>88</v>
      </c>
      <c r="AKX14" s="12"/>
      <c r="AKY14" s="18">
        <v>88</v>
      </c>
      <c r="AKZ14" s="12">
        <v>88</v>
      </c>
      <c r="ALA14" s="16"/>
      <c r="ALB14" s="18">
        <v>88</v>
      </c>
      <c r="ALC14" s="12">
        <v>88</v>
      </c>
      <c r="ALD14" s="12"/>
      <c r="ALE14" s="18">
        <v>88</v>
      </c>
      <c r="ALF14" s="12">
        <v>88</v>
      </c>
      <c r="ALG14" s="56"/>
      <c r="ALH14" s="18">
        <v>88</v>
      </c>
      <c r="ALI14" s="12">
        <v>88</v>
      </c>
      <c r="ALJ14" s="12"/>
      <c r="ALK14" s="18">
        <v>88</v>
      </c>
      <c r="ALL14" s="12">
        <v>88</v>
      </c>
      <c r="ALM14" s="12"/>
      <c r="ALN14" s="18">
        <v>88</v>
      </c>
      <c r="ALO14" s="12">
        <v>88</v>
      </c>
      <c r="ALP14" s="12"/>
      <c r="ALQ14" s="18">
        <v>88</v>
      </c>
      <c r="ALR14" s="12">
        <v>88</v>
      </c>
      <c r="ALS14" s="12"/>
      <c r="ALT14" s="18">
        <v>88</v>
      </c>
      <c r="ALU14" s="12">
        <v>88</v>
      </c>
      <c r="ALV14" s="12"/>
      <c r="ALW14" s="18">
        <v>88</v>
      </c>
      <c r="ALX14" s="12">
        <v>88</v>
      </c>
      <c r="ALY14" s="12"/>
      <c r="ALZ14" s="18">
        <v>88</v>
      </c>
      <c r="AMA14" s="12">
        <v>88</v>
      </c>
      <c r="AMB14" s="16"/>
      <c r="AMC14" s="18">
        <v>88</v>
      </c>
      <c r="AMD14" s="12">
        <v>88</v>
      </c>
      <c r="AME14" s="12"/>
      <c r="AMF14" s="18">
        <v>88</v>
      </c>
      <c r="AMG14" s="12">
        <v>88</v>
      </c>
      <c r="AMH14" s="12"/>
      <c r="AMI14" s="18">
        <v>88</v>
      </c>
      <c r="AMJ14" s="12">
        <v>88</v>
      </c>
      <c r="AMK14" s="12"/>
      <c r="AML14" s="18">
        <v>88</v>
      </c>
      <c r="AMM14" s="12">
        <v>88</v>
      </c>
      <c r="AMN14" s="12"/>
      <c r="AMO14" s="18">
        <v>88</v>
      </c>
      <c r="AMP14" s="12">
        <v>88</v>
      </c>
      <c r="AMQ14" s="12"/>
      <c r="AMR14" s="18">
        <v>88</v>
      </c>
      <c r="AMS14" s="12">
        <v>88</v>
      </c>
      <c r="AMT14" s="12"/>
      <c r="AMU14" s="18">
        <v>88</v>
      </c>
      <c r="AMV14" s="12">
        <v>88</v>
      </c>
      <c r="AMW14" s="16"/>
      <c r="AMX14" s="16"/>
      <c r="AMY14" s="16"/>
      <c r="AMZ14" s="16"/>
      <c r="ANA14" s="18">
        <v>88</v>
      </c>
      <c r="ANB14" s="12">
        <v>88</v>
      </c>
      <c r="ANC14" s="12"/>
      <c r="AND14" s="18">
        <v>88</v>
      </c>
      <c r="ANE14" s="12">
        <v>88</v>
      </c>
      <c r="ANF14" s="16"/>
      <c r="ANG14" s="18">
        <v>88</v>
      </c>
      <c r="ANH14" s="12">
        <v>88</v>
      </c>
      <c r="ANI14" s="12"/>
      <c r="ANJ14" s="18">
        <v>88</v>
      </c>
      <c r="ANK14" s="12">
        <v>88</v>
      </c>
      <c r="ANL14" s="12"/>
      <c r="ANM14" s="18">
        <v>88</v>
      </c>
      <c r="ANN14" s="12">
        <v>88</v>
      </c>
      <c r="ANO14" s="12"/>
      <c r="ANP14" s="18">
        <v>88</v>
      </c>
      <c r="ANQ14" s="12">
        <v>88</v>
      </c>
      <c r="ANR14" s="12"/>
      <c r="ANS14" s="18">
        <v>88</v>
      </c>
      <c r="ANT14" s="12">
        <v>88</v>
      </c>
      <c r="ANU14" s="12"/>
      <c r="ANV14" s="18">
        <v>88</v>
      </c>
      <c r="ANW14" s="12">
        <v>88</v>
      </c>
      <c r="ANX14" s="16"/>
      <c r="ANY14" s="18">
        <v>88</v>
      </c>
      <c r="ANZ14" s="12">
        <v>88</v>
      </c>
      <c r="AOA14" s="12"/>
      <c r="AOB14" s="18">
        <v>88</v>
      </c>
      <c r="AOC14" s="12">
        <v>88</v>
      </c>
      <c r="AOD14" s="12"/>
      <c r="AOE14" s="18">
        <v>88</v>
      </c>
      <c r="AOF14" s="12">
        <v>88</v>
      </c>
      <c r="AOG14" s="12"/>
      <c r="AOH14" s="18">
        <v>88</v>
      </c>
      <c r="AOI14" s="12">
        <v>88</v>
      </c>
      <c r="AOJ14" s="12"/>
      <c r="AOK14" s="18">
        <v>88</v>
      </c>
      <c r="AOL14" s="12">
        <v>88</v>
      </c>
      <c r="AOM14" s="12"/>
      <c r="AON14" s="18">
        <v>88</v>
      </c>
      <c r="AOO14" s="12">
        <v>88</v>
      </c>
      <c r="AOP14" s="16"/>
      <c r="AOQ14" s="18">
        <v>88</v>
      </c>
      <c r="AOR14" s="12">
        <v>88</v>
      </c>
      <c r="AOS14" s="12"/>
      <c r="AOT14" s="18">
        <v>88</v>
      </c>
      <c r="AOU14" s="12">
        <v>88</v>
      </c>
      <c r="AOV14" s="12"/>
      <c r="AOW14" s="18">
        <v>88</v>
      </c>
      <c r="AOX14" s="12">
        <v>88</v>
      </c>
      <c r="AOY14" s="12"/>
      <c r="AOZ14" s="18">
        <v>88</v>
      </c>
      <c r="APA14" s="12">
        <v>88</v>
      </c>
      <c r="APB14" s="12"/>
      <c r="APC14" s="18">
        <v>88</v>
      </c>
      <c r="APD14" s="12">
        <v>88</v>
      </c>
      <c r="APE14" s="12"/>
      <c r="APF14" s="18">
        <v>88</v>
      </c>
      <c r="APG14" s="12">
        <v>88</v>
      </c>
      <c r="APH14" s="16"/>
      <c r="API14" s="18">
        <v>88</v>
      </c>
      <c r="APJ14" s="12">
        <v>88</v>
      </c>
      <c r="APK14" s="12"/>
      <c r="APL14" s="18">
        <v>88</v>
      </c>
      <c r="APM14" s="12">
        <v>88</v>
      </c>
      <c r="APN14" s="12"/>
      <c r="APO14" s="18">
        <v>88</v>
      </c>
      <c r="APP14" s="12">
        <v>88</v>
      </c>
      <c r="APQ14" s="12"/>
      <c r="APR14" s="18">
        <v>88</v>
      </c>
      <c r="APS14" s="12">
        <v>88</v>
      </c>
      <c r="APT14" s="12"/>
      <c r="APU14" s="18">
        <v>88</v>
      </c>
      <c r="APV14" s="12">
        <v>88</v>
      </c>
      <c r="APW14" s="12"/>
      <c r="APX14" s="18">
        <v>88</v>
      </c>
      <c r="APY14" s="12">
        <v>88</v>
      </c>
      <c r="APZ14" s="16"/>
      <c r="AQA14" s="18">
        <v>88</v>
      </c>
      <c r="AQB14" s="12">
        <v>88</v>
      </c>
      <c r="AQC14" s="12"/>
      <c r="AQD14" s="18">
        <v>88</v>
      </c>
      <c r="AQE14" s="12">
        <v>88</v>
      </c>
      <c r="AQF14" s="12"/>
      <c r="AQG14" s="18">
        <v>88</v>
      </c>
      <c r="AQH14" s="12">
        <v>88</v>
      </c>
      <c r="AQI14" s="12"/>
      <c r="AQJ14" s="18">
        <v>88</v>
      </c>
      <c r="AQK14" s="12">
        <v>88</v>
      </c>
      <c r="AQL14" s="12"/>
      <c r="AQM14" s="18">
        <v>88</v>
      </c>
      <c r="AQN14" s="12">
        <v>88</v>
      </c>
      <c r="AQO14" s="12"/>
      <c r="AQP14" s="18">
        <v>88</v>
      </c>
      <c r="AQQ14" s="12">
        <v>88</v>
      </c>
      <c r="AQR14" s="16"/>
      <c r="AQS14" s="18">
        <v>88</v>
      </c>
      <c r="AQT14" s="12">
        <v>88</v>
      </c>
      <c r="AQU14" s="12"/>
      <c r="AQV14" s="18">
        <v>88</v>
      </c>
      <c r="AQW14" s="12">
        <v>88</v>
      </c>
      <c r="AQX14" s="12"/>
      <c r="AQY14" s="18">
        <v>88</v>
      </c>
      <c r="AQZ14" s="12">
        <v>88</v>
      </c>
      <c r="ARA14" s="12"/>
      <c r="ARB14" s="18">
        <v>88</v>
      </c>
      <c r="ARC14" s="12">
        <v>88</v>
      </c>
      <c r="ARD14" s="12"/>
      <c r="ARE14" s="18">
        <v>88</v>
      </c>
      <c r="ARF14" s="12">
        <v>88</v>
      </c>
      <c r="ARG14" s="12"/>
      <c r="ARH14" s="18">
        <v>88</v>
      </c>
      <c r="ARI14" s="12">
        <v>88</v>
      </c>
      <c r="ARJ14" s="16"/>
      <c r="ARK14" s="18">
        <v>88</v>
      </c>
      <c r="ARL14" s="12">
        <v>88</v>
      </c>
      <c r="ARM14" s="12"/>
      <c r="ARN14" s="18">
        <v>88</v>
      </c>
      <c r="ARO14" s="12">
        <v>88</v>
      </c>
      <c r="ARP14" s="12"/>
      <c r="ARQ14" s="18">
        <v>88</v>
      </c>
      <c r="ARR14" s="12">
        <v>88</v>
      </c>
      <c r="ARS14" s="12"/>
      <c r="ART14" s="18">
        <v>88</v>
      </c>
      <c r="ARU14" s="12">
        <v>88</v>
      </c>
      <c r="ARV14" s="12"/>
      <c r="ARW14" s="18">
        <v>88</v>
      </c>
      <c r="ARX14" s="12">
        <v>88</v>
      </c>
      <c r="ARY14" s="12"/>
      <c r="ARZ14" s="18">
        <v>88</v>
      </c>
      <c r="ASA14" s="12">
        <v>88</v>
      </c>
      <c r="ASB14" s="16"/>
      <c r="ASC14" s="18">
        <v>88</v>
      </c>
      <c r="ASD14" s="12">
        <v>88</v>
      </c>
      <c r="ASE14" s="12"/>
      <c r="ASF14" s="18">
        <v>88</v>
      </c>
      <c r="ASG14" s="12">
        <v>88</v>
      </c>
      <c r="ASH14" s="12"/>
      <c r="ASI14" s="18">
        <v>88</v>
      </c>
      <c r="ASJ14" s="12">
        <v>88</v>
      </c>
      <c r="ASK14" s="12"/>
      <c r="ASL14" s="18">
        <v>88</v>
      </c>
      <c r="ASM14" s="12">
        <v>88</v>
      </c>
      <c r="ASN14" s="12"/>
      <c r="ASO14" s="18">
        <v>88</v>
      </c>
      <c r="ASP14" s="12">
        <v>88</v>
      </c>
      <c r="ASQ14" s="12"/>
      <c r="ASR14" s="18">
        <v>88</v>
      </c>
      <c r="ASS14" s="12">
        <v>88</v>
      </c>
      <c r="AST14" s="16"/>
      <c r="ASU14" s="18">
        <v>88</v>
      </c>
      <c r="ASV14" s="12">
        <v>88</v>
      </c>
      <c r="ASW14" s="12"/>
      <c r="ASX14" s="18">
        <v>88</v>
      </c>
      <c r="ASY14" s="12">
        <v>88</v>
      </c>
      <c r="ASZ14" s="12"/>
      <c r="ATA14" s="18">
        <v>88</v>
      </c>
      <c r="ATB14" s="12">
        <v>88</v>
      </c>
      <c r="ATC14" s="12"/>
      <c r="ATD14" s="18">
        <v>88</v>
      </c>
      <c r="ATE14" s="12">
        <v>88</v>
      </c>
      <c r="ATF14" s="54"/>
      <c r="ATG14" s="54"/>
      <c r="ATH14" s="16"/>
      <c r="ATI14" s="54"/>
      <c r="ATJ14" s="54"/>
      <c r="ATK14" s="54"/>
      <c r="ATL14" s="54"/>
      <c r="ATM14" s="54"/>
      <c r="ATN14" s="54"/>
      <c r="ATO14" s="16"/>
      <c r="ATP14" s="54"/>
      <c r="ATQ14" s="54"/>
      <c r="ATR14" s="54"/>
      <c r="ATS14" s="54"/>
      <c r="ATT14" s="54"/>
      <c r="ATU14" s="54"/>
      <c r="ATV14" s="16"/>
      <c r="ATW14" s="54"/>
      <c r="ATX14" s="54"/>
      <c r="ATY14" s="54"/>
      <c r="ATZ14" s="54"/>
      <c r="AUA14" s="54"/>
      <c r="AUB14" s="54"/>
      <c r="AUC14" s="16"/>
      <c r="AUD14" s="54"/>
      <c r="AUE14" s="54"/>
      <c r="AUF14" s="54"/>
      <c r="AUG14" s="54"/>
      <c r="AUH14" s="54"/>
      <c r="AUI14" s="54"/>
      <c r="AUJ14" s="16"/>
      <c r="AUK14" s="54"/>
      <c r="AUL14" s="54"/>
      <c r="AUM14" s="54"/>
      <c r="AUN14" s="54"/>
      <c r="AUO14" s="54"/>
      <c r="AUP14" s="54"/>
      <c r="AUQ14" s="16"/>
      <c r="AUR14" s="54"/>
      <c r="AUS14" s="54"/>
      <c r="AUT14" s="54"/>
      <c r="AUU14" s="54"/>
      <c r="AUV14" s="54"/>
      <c r="AUW14" s="54"/>
      <c r="AUX14" s="16"/>
      <c r="AUY14" s="54"/>
      <c r="AUZ14" s="54"/>
      <c r="AVA14" s="54"/>
      <c r="AVB14" s="54"/>
      <c r="AVC14" s="54"/>
      <c r="AVD14" s="54"/>
      <c r="AVE14" s="16"/>
      <c r="AVF14" s="54"/>
      <c r="AVG14" s="54"/>
      <c r="AVH14" s="54"/>
      <c r="AVI14" s="54"/>
      <c r="AVJ14" s="54"/>
      <c r="AVK14" s="54"/>
      <c r="AVL14" s="16"/>
      <c r="AVM14" s="54"/>
      <c r="AVN14" s="54"/>
      <c r="AVO14" s="54"/>
      <c r="AVP14" s="54"/>
      <c r="AVQ14" s="54"/>
      <c r="AVR14" s="54"/>
      <c r="AVS14" s="16"/>
      <c r="AVT14" s="54"/>
      <c r="AVU14" s="54"/>
      <c r="AVV14" s="54"/>
      <c r="AVW14" s="54"/>
      <c r="AVX14" s="54"/>
      <c r="AVY14" s="54"/>
      <c r="AVZ14" s="16"/>
      <c r="AWA14" s="54"/>
      <c r="AWB14" s="54"/>
      <c r="AWC14" s="54"/>
      <c r="AWD14" s="54"/>
      <c r="AWE14" s="54"/>
      <c r="AWF14" s="54"/>
      <c r="AWG14" s="16"/>
      <c r="AWH14" s="54"/>
      <c r="AWI14" s="54"/>
      <c r="AWJ14" s="54"/>
      <c r="AWK14" s="54"/>
      <c r="AWL14" s="54"/>
      <c r="AWM14" s="54"/>
      <c r="AWN14" s="16"/>
      <c r="AWO14" s="54"/>
      <c r="AWP14" s="54"/>
      <c r="AWQ14" s="54"/>
      <c r="AWR14" s="54"/>
      <c r="AWS14" s="54"/>
      <c r="AWT14" s="54"/>
      <c r="AWU14" s="16"/>
      <c r="AWV14" s="54"/>
      <c r="AWW14" s="54"/>
      <c r="AWX14" s="54"/>
      <c r="AWY14" s="54"/>
      <c r="AWZ14" s="54"/>
      <c r="AXA14" s="54"/>
      <c r="AXB14" s="16"/>
    </row>
    <row r="15" spans="1:1302">
      <c r="A15" t="s">
        <v>911</v>
      </c>
      <c r="B15" t="s">
        <v>913</v>
      </c>
      <c r="C15" s="21" t="s">
        <v>920</v>
      </c>
      <c r="D15" s="10" t="s">
        <v>0</v>
      </c>
      <c r="E15" s="54"/>
      <c r="F15" s="54"/>
      <c r="G15" s="12"/>
      <c r="H15" s="49">
        <v>0</v>
      </c>
      <c r="I15" s="12">
        <v>0</v>
      </c>
      <c r="J15" s="16"/>
      <c r="K15" s="49">
        <v>0</v>
      </c>
      <c r="L15" s="12">
        <v>0</v>
      </c>
      <c r="M15" s="12"/>
      <c r="N15" s="49">
        <v>0</v>
      </c>
      <c r="O15" s="12">
        <v>0</v>
      </c>
      <c r="P15" s="12"/>
      <c r="Q15" s="49">
        <v>0</v>
      </c>
      <c r="R15" s="12">
        <v>0</v>
      </c>
      <c r="S15" s="12"/>
      <c r="T15" s="49">
        <v>0</v>
      </c>
      <c r="U15" s="12">
        <v>0</v>
      </c>
      <c r="V15" s="12"/>
      <c r="W15" s="49">
        <v>0</v>
      </c>
      <c r="X15" s="12">
        <v>0</v>
      </c>
      <c r="Y15" s="12"/>
      <c r="Z15" s="49">
        <v>0</v>
      </c>
      <c r="AA15" s="12">
        <v>0</v>
      </c>
      <c r="AB15" s="16"/>
      <c r="AC15" s="49">
        <v>0</v>
      </c>
      <c r="AD15" s="12">
        <v>0</v>
      </c>
      <c r="AE15" s="12"/>
      <c r="AF15" s="49">
        <v>0</v>
      </c>
      <c r="AG15" s="12">
        <v>0</v>
      </c>
      <c r="AH15" s="12"/>
      <c r="AI15" s="49">
        <v>0</v>
      </c>
      <c r="AJ15" s="12">
        <v>0</v>
      </c>
      <c r="AK15" s="12"/>
      <c r="AL15" s="49">
        <v>0</v>
      </c>
      <c r="AM15" s="12">
        <v>0</v>
      </c>
      <c r="AN15" s="12"/>
      <c r="AO15" s="49">
        <v>0</v>
      </c>
      <c r="AP15" s="12">
        <v>0</v>
      </c>
      <c r="AQ15" s="12"/>
      <c r="AR15" s="49">
        <v>0</v>
      </c>
      <c r="AS15" s="12">
        <v>0</v>
      </c>
      <c r="AT15" s="16"/>
      <c r="AU15" s="49">
        <v>0</v>
      </c>
      <c r="AV15" s="12">
        <v>0</v>
      </c>
      <c r="AW15" s="12"/>
      <c r="AX15" s="49">
        <v>0</v>
      </c>
      <c r="AY15" s="12">
        <v>0</v>
      </c>
      <c r="AZ15" s="12"/>
      <c r="BA15" s="49">
        <v>0</v>
      </c>
      <c r="BB15" s="12">
        <v>0</v>
      </c>
      <c r="BC15" s="12"/>
      <c r="BD15" s="49">
        <v>0</v>
      </c>
      <c r="BE15" s="12">
        <v>0</v>
      </c>
      <c r="BF15" s="12"/>
      <c r="BG15" s="49">
        <v>0</v>
      </c>
      <c r="BH15" s="12">
        <v>0</v>
      </c>
      <c r="BI15" s="12"/>
      <c r="BJ15" s="49">
        <v>0</v>
      </c>
      <c r="BK15" s="12">
        <v>0</v>
      </c>
      <c r="BL15" s="16"/>
      <c r="BM15" s="49">
        <v>0</v>
      </c>
      <c r="BN15" s="12">
        <v>0</v>
      </c>
      <c r="BO15" s="12"/>
      <c r="BP15" s="49">
        <v>0</v>
      </c>
      <c r="BQ15" s="12">
        <v>0</v>
      </c>
      <c r="BR15" s="12"/>
      <c r="BS15" s="49">
        <v>0</v>
      </c>
      <c r="BT15" s="12">
        <v>0</v>
      </c>
      <c r="BU15" s="12"/>
      <c r="BV15" s="49">
        <v>0</v>
      </c>
      <c r="BW15" s="12">
        <v>0</v>
      </c>
      <c r="BX15" s="12"/>
      <c r="BY15" s="49">
        <v>0</v>
      </c>
      <c r="BZ15" s="12">
        <v>0</v>
      </c>
      <c r="CA15" s="12"/>
      <c r="CB15" s="49">
        <v>0</v>
      </c>
      <c r="CC15" s="12">
        <v>0</v>
      </c>
      <c r="CD15" s="16"/>
      <c r="CE15" s="16"/>
      <c r="CF15" s="49">
        <v>0</v>
      </c>
      <c r="CG15" s="12">
        <v>0</v>
      </c>
      <c r="CH15" s="16"/>
      <c r="CI15" s="49">
        <v>0</v>
      </c>
      <c r="CJ15" s="12">
        <v>0</v>
      </c>
      <c r="CK15" s="12"/>
      <c r="CL15" s="49">
        <v>10</v>
      </c>
      <c r="CM15" s="12">
        <v>0</v>
      </c>
      <c r="CN15" s="12"/>
      <c r="CO15" s="49">
        <v>0</v>
      </c>
      <c r="CP15" s="12">
        <v>0</v>
      </c>
      <c r="CQ15" s="16"/>
      <c r="CR15" s="49">
        <v>0</v>
      </c>
      <c r="CS15" s="12">
        <v>0</v>
      </c>
      <c r="CT15" s="12"/>
      <c r="CU15" s="49">
        <v>0</v>
      </c>
      <c r="CV15" s="12">
        <v>0</v>
      </c>
      <c r="CW15" s="12"/>
      <c r="CX15" s="49">
        <v>0</v>
      </c>
      <c r="CY15" s="12">
        <v>0</v>
      </c>
      <c r="CZ15" s="12"/>
      <c r="DA15" s="49">
        <v>0</v>
      </c>
      <c r="DB15" s="12">
        <v>0</v>
      </c>
      <c r="DC15" s="12"/>
      <c r="DD15" s="49">
        <v>0</v>
      </c>
      <c r="DE15" s="12">
        <v>0</v>
      </c>
      <c r="DF15" s="16"/>
      <c r="DG15" s="16"/>
      <c r="DH15" s="49">
        <v>0</v>
      </c>
      <c r="DI15" s="12">
        <v>0</v>
      </c>
      <c r="DJ15" s="12"/>
      <c r="DK15" s="49">
        <v>0</v>
      </c>
      <c r="DL15" s="12">
        <v>0</v>
      </c>
      <c r="DM15" s="12"/>
      <c r="DN15" s="49">
        <v>0</v>
      </c>
      <c r="DO15" s="12">
        <v>0</v>
      </c>
      <c r="DP15" s="12"/>
      <c r="DQ15" s="49">
        <v>0</v>
      </c>
      <c r="DR15" s="12">
        <v>0</v>
      </c>
      <c r="DS15" s="12"/>
      <c r="DT15" s="49">
        <v>0</v>
      </c>
      <c r="DU15" s="12">
        <v>0</v>
      </c>
      <c r="DV15" s="12"/>
      <c r="DW15" s="49">
        <v>0</v>
      </c>
      <c r="DX15" s="12">
        <v>0</v>
      </c>
      <c r="DY15" s="16"/>
      <c r="DZ15" s="49">
        <v>0</v>
      </c>
      <c r="EA15" s="12">
        <v>0</v>
      </c>
      <c r="EB15" s="12"/>
      <c r="EC15" s="49">
        <v>0</v>
      </c>
      <c r="ED15" s="12">
        <v>0</v>
      </c>
      <c r="EE15" s="12"/>
      <c r="EF15" s="49">
        <v>0</v>
      </c>
      <c r="EG15" s="12">
        <v>0</v>
      </c>
      <c r="EH15" s="12"/>
      <c r="EI15" s="49">
        <v>0</v>
      </c>
      <c r="EJ15" s="12">
        <v>0</v>
      </c>
      <c r="EK15" s="12"/>
      <c r="EL15" s="49">
        <v>0</v>
      </c>
      <c r="EM15" s="12">
        <v>0</v>
      </c>
      <c r="EN15" s="12"/>
      <c r="EO15" s="49">
        <v>0</v>
      </c>
      <c r="EP15" s="12">
        <v>0</v>
      </c>
      <c r="EQ15" s="56"/>
      <c r="ER15" s="49">
        <v>0</v>
      </c>
      <c r="ES15" s="12">
        <v>0</v>
      </c>
      <c r="ET15" s="12"/>
      <c r="EU15" s="49">
        <v>0</v>
      </c>
      <c r="EV15" s="12">
        <v>0</v>
      </c>
      <c r="EW15" s="12"/>
      <c r="EX15" s="49">
        <v>0</v>
      </c>
      <c r="EY15" s="12">
        <v>0</v>
      </c>
      <c r="EZ15" s="12"/>
      <c r="FA15" s="49">
        <v>0</v>
      </c>
      <c r="FB15" s="12">
        <v>0</v>
      </c>
      <c r="FC15" s="16"/>
      <c r="FD15" s="16"/>
      <c r="FE15" s="16"/>
      <c r="FF15" s="16"/>
      <c r="FG15" s="49">
        <v>0</v>
      </c>
      <c r="FH15" s="12">
        <v>0</v>
      </c>
      <c r="FI15" s="12"/>
      <c r="FJ15" s="49">
        <v>0</v>
      </c>
      <c r="FK15" s="12">
        <v>0</v>
      </c>
      <c r="FL15" s="12"/>
      <c r="FM15" s="49">
        <v>5</v>
      </c>
      <c r="FN15" s="12">
        <v>5</v>
      </c>
      <c r="FO15" s="16"/>
      <c r="FP15" s="49">
        <v>0</v>
      </c>
      <c r="FQ15" s="12">
        <v>5</v>
      </c>
      <c r="FR15" s="12"/>
      <c r="FS15" s="49">
        <v>0</v>
      </c>
      <c r="FT15" s="12">
        <v>5</v>
      </c>
      <c r="FU15" s="16"/>
      <c r="FV15" s="49">
        <v>0</v>
      </c>
      <c r="FW15" s="12">
        <v>0</v>
      </c>
      <c r="FX15" s="12"/>
      <c r="FY15" s="49">
        <v>0</v>
      </c>
      <c r="FZ15" s="12">
        <v>0</v>
      </c>
      <c r="GA15" s="12"/>
      <c r="GB15" s="49">
        <v>0</v>
      </c>
      <c r="GC15" s="12">
        <v>0</v>
      </c>
      <c r="GD15" s="12"/>
      <c r="GE15" s="49">
        <v>0</v>
      </c>
      <c r="GF15" s="12">
        <v>0</v>
      </c>
      <c r="GG15" s="12"/>
      <c r="GH15" s="49">
        <v>0</v>
      </c>
      <c r="GI15" s="12">
        <v>0</v>
      </c>
      <c r="GJ15" s="12"/>
      <c r="GK15" s="49">
        <v>0</v>
      </c>
      <c r="GL15" s="12">
        <v>0</v>
      </c>
      <c r="GM15" s="16"/>
      <c r="GN15" s="49">
        <v>0</v>
      </c>
      <c r="GO15" s="12">
        <v>0</v>
      </c>
      <c r="GP15" s="12"/>
      <c r="GQ15" s="49">
        <v>0</v>
      </c>
      <c r="GR15" s="12">
        <v>0</v>
      </c>
      <c r="GS15" s="12"/>
      <c r="GT15" s="49">
        <v>0</v>
      </c>
      <c r="GU15" s="12">
        <v>0</v>
      </c>
      <c r="GV15" s="12"/>
      <c r="GW15" s="49">
        <v>0</v>
      </c>
      <c r="GX15" s="12">
        <v>0</v>
      </c>
      <c r="GY15" s="12"/>
      <c r="GZ15" s="49">
        <v>0</v>
      </c>
      <c r="HA15" s="12">
        <v>0</v>
      </c>
      <c r="HB15" s="12"/>
      <c r="HC15" s="49">
        <v>0</v>
      </c>
      <c r="HD15" s="12">
        <v>0</v>
      </c>
      <c r="HE15" s="16"/>
      <c r="HF15" s="49">
        <v>0</v>
      </c>
      <c r="HG15" s="12">
        <v>0</v>
      </c>
      <c r="HH15" s="12"/>
      <c r="HI15" s="49">
        <v>0</v>
      </c>
      <c r="HJ15" s="12">
        <v>0</v>
      </c>
      <c r="HK15" s="12"/>
      <c r="HL15" s="49">
        <v>0</v>
      </c>
      <c r="HM15" s="12">
        <v>0</v>
      </c>
      <c r="HN15" s="12"/>
      <c r="HO15" s="49">
        <v>0</v>
      </c>
      <c r="HP15" s="12">
        <v>0</v>
      </c>
      <c r="HQ15" s="12"/>
      <c r="HR15" s="49">
        <v>0</v>
      </c>
      <c r="HS15" s="12">
        <v>0</v>
      </c>
      <c r="HT15" s="12"/>
      <c r="HU15" s="49">
        <v>0</v>
      </c>
      <c r="HV15" s="12">
        <v>0</v>
      </c>
      <c r="HW15" s="16"/>
      <c r="HX15" s="49">
        <v>0</v>
      </c>
      <c r="HY15" s="12">
        <v>0</v>
      </c>
      <c r="HZ15" s="12"/>
      <c r="IA15" s="49">
        <v>0</v>
      </c>
      <c r="IB15" s="12">
        <v>0</v>
      </c>
      <c r="IC15" s="12"/>
      <c r="ID15" s="49">
        <v>0</v>
      </c>
      <c r="IE15" s="12">
        <v>0</v>
      </c>
      <c r="IF15" s="12"/>
      <c r="IG15" s="49">
        <v>0</v>
      </c>
      <c r="IH15" s="12">
        <v>0</v>
      </c>
      <c r="II15" s="12"/>
      <c r="IJ15" s="49">
        <v>0</v>
      </c>
      <c r="IK15" s="12">
        <v>0</v>
      </c>
      <c r="IL15" s="12"/>
      <c r="IM15" s="49">
        <v>0</v>
      </c>
      <c r="IN15" s="12">
        <v>0</v>
      </c>
      <c r="IO15" s="16"/>
      <c r="IP15" s="49">
        <v>0</v>
      </c>
      <c r="IQ15" s="12">
        <v>0</v>
      </c>
      <c r="IR15" s="12"/>
      <c r="IS15" s="49">
        <v>0</v>
      </c>
      <c r="IT15" s="12">
        <v>0</v>
      </c>
      <c r="IU15" s="12"/>
      <c r="IV15" s="49">
        <v>0</v>
      </c>
      <c r="IW15" s="12">
        <v>0</v>
      </c>
      <c r="IX15" s="12"/>
      <c r="IY15" s="49">
        <v>0</v>
      </c>
      <c r="IZ15" s="12">
        <v>0</v>
      </c>
      <c r="JA15" s="12"/>
      <c r="JB15" s="49">
        <v>0</v>
      </c>
      <c r="JC15" s="12">
        <v>0</v>
      </c>
      <c r="JD15" s="12"/>
      <c r="JE15" s="49">
        <v>0</v>
      </c>
      <c r="JF15" s="12">
        <v>0</v>
      </c>
      <c r="JG15" s="16"/>
      <c r="JH15" s="49">
        <v>0</v>
      </c>
      <c r="JI15" s="12">
        <v>0</v>
      </c>
      <c r="JJ15" s="12"/>
      <c r="JK15" s="49">
        <v>0</v>
      </c>
      <c r="JL15" s="12">
        <v>0</v>
      </c>
      <c r="JM15" s="12"/>
      <c r="JN15" s="49">
        <v>0</v>
      </c>
      <c r="JO15" s="12">
        <v>0</v>
      </c>
      <c r="JP15" s="12"/>
      <c r="JQ15" s="49">
        <v>0</v>
      </c>
      <c r="JR15" s="12">
        <v>0</v>
      </c>
      <c r="JS15" s="12"/>
      <c r="JT15" s="49">
        <v>0</v>
      </c>
      <c r="JU15" s="12">
        <v>0</v>
      </c>
      <c r="JV15" s="12"/>
      <c r="JW15" s="49">
        <v>0</v>
      </c>
      <c r="JX15" s="12">
        <v>0</v>
      </c>
      <c r="JY15" s="16"/>
      <c r="JZ15" s="49">
        <v>0</v>
      </c>
      <c r="KA15" s="12">
        <v>0</v>
      </c>
      <c r="KB15" s="12"/>
      <c r="KC15" s="49">
        <v>0</v>
      </c>
      <c r="KD15" s="12">
        <v>0</v>
      </c>
      <c r="KE15" s="12"/>
      <c r="KF15" s="49">
        <v>0</v>
      </c>
      <c r="KG15" s="12">
        <v>0</v>
      </c>
      <c r="KH15" s="12"/>
      <c r="KI15" s="49">
        <v>0</v>
      </c>
      <c r="KJ15" s="12">
        <v>0</v>
      </c>
      <c r="KK15" s="12"/>
      <c r="KL15" s="49">
        <v>0</v>
      </c>
      <c r="KM15" s="12">
        <v>0</v>
      </c>
      <c r="KN15" s="12"/>
      <c r="KO15" s="49">
        <v>0</v>
      </c>
      <c r="KP15" s="12">
        <v>0</v>
      </c>
      <c r="KQ15" s="56"/>
      <c r="KR15" s="49">
        <v>0</v>
      </c>
      <c r="KS15" s="12">
        <v>0</v>
      </c>
      <c r="KT15" s="12"/>
      <c r="KU15" s="49">
        <v>0</v>
      </c>
      <c r="KV15" s="12">
        <v>0</v>
      </c>
      <c r="KW15" s="14"/>
      <c r="KX15" s="14"/>
      <c r="KY15" s="14"/>
      <c r="KZ15" s="14"/>
      <c r="LA15" s="14"/>
      <c r="LB15" s="16"/>
      <c r="LC15" s="49">
        <v>0</v>
      </c>
      <c r="LD15" s="12">
        <v>0</v>
      </c>
      <c r="LE15" s="12"/>
      <c r="LF15" s="49">
        <v>0</v>
      </c>
      <c r="LG15" s="12">
        <v>0</v>
      </c>
      <c r="LH15" s="12"/>
      <c r="LI15" s="49">
        <v>0</v>
      </c>
      <c r="LJ15" s="12">
        <v>0</v>
      </c>
      <c r="LK15" s="12"/>
      <c r="LL15" s="49">
        <v>0</v>
      </c>
      <c r="LM15" s="12">
        <v>0</v>
      </c>
      <c r="LN15" s="12"/>
      <c r="LO15" s="49">
        <v>0</v>
      </c>
      <c r="LP15" s="12">
        <v>0</v>
      </c>
      <c r="LQ15" s="12"/>
      <c r="LR15" s="49">
        <v>0</v>
      </c>
      <c r="LS15" s="12">
        <v>0</v>
      </c>
      <c r="LT15" s="16"/>
      <c r="LU15" s="49">
        <v>0</v>
      </c>
      <c r="LV15" s="12">
        <v>0</v>
      </c>
      <c r="LW15" s="12"/>
      <c r="LX15" s="49">
        <v>0</v>
      </c>
      <c r="LY15" s="12">
        <v>0</v>
      </c>
      <c r="LZ15" s="12"/>
      <c r="MA15" s="49">
        <v>0</v>
      </c>
      <c r="MB15" s="12">
        <v>0</v>
      </c>
      <c r="MC15" s="12"/>
      <c r="MD15" s="49">
        <v>0</v>
      </c>
      <c r="ME15" s="12">
        <v>0</v>
      </c>
      <c r="MF15" s="12"/>
      <c r="MG15" s="49">
        <v>0</v>
      </c>
      <c r="MH15" s="12">
        <v>0</v>
      </c>
      <c r="MI15" s="12"/>
      <c r="MJ15" s="49">
        <v>0</v>
      </c>
      <c r="MK15" s="12">
        <v>0</v>
      </c>
      <c r="ML15" s="16"/>
      <c r="MM15" s="49">
        <v>0</v>
      </c>
      <c r="MN15" s="12">
        <v>0</v>
      </c>
      <c r="MO15" s="12"/>
      <c r="MP15" s="49">
        <v>0</v>
      </c>
      <c r="MQ15" s="12">
        <v>0</v>
      </c>
      <c r="MR15" s="12"/>
      <c r="MS15" s="49">
        <v>0</v>
      </c>
      <c r="MT15" s="12">
        <v>0</v>
      </c>
      <c r="MU15" s="12"/>
      <c r="MV15" s="49">
        <v>0</v>
      </c>
      <c r="MW15" s="12">
        <v>0</v>
      </c>
      <c r="MX15" s="12"/>
      <c r="MY15" s="49">
        <v>0</v>
      </c>
      <c r="MZ15" s="12">
        <v>0</v>
      </c>
      <c r="NA15" s="12"/>
      <c r="NB15" s="49">
        <v>0</v>
      </c>
      <c r="NC15" s="12">
        <v>0</v>
      </c>
      <c r="ND15" s="16"/>
      <c r="NE15" s="49">
        <v>0</v>
      </c>
      <c r="NF15" s="12">
        <v>0</v>
      </c>
      <c r="NG15" s="12"/>
      <c r="NH15" s="49">
        <v>0</v>
      </c>
      <c r="NI15" s="12">
        <v>0</v>
      </c>
      <c r="NJ15" s="12"/>
      <c r="NK15" s="49">
        <v>0</v>
      </c>
      <c r="NL15" s="12">
        <v>0</v>
      </c>
      <c r="NM15" s="12"/>
      <c r="NN15" s="49">
        <v>0</v>
      </c>
      <c r="NO15" s="12">
        <v>0</v>
      </c>
      <c r="NP15" s="12"/>
      <c r="NQ15" s="49">
        <v>0</v>
      </c>
      <c r="NR15" s="12">
        <v>0</v>
      </c>
      <c r="NS15" s="12"/>
      <c r="NT15" s="49">
        <v>0</v>
      </c>
      <c r="NU15" s="12">
        <v>0</v>
      </c>
      <c r="NV15" s="16"/>
      <c r="NW15" s="49">
        <v>0</v>
      </c>
      <c r="NX15" s="12">
        <v>0</v>
      </c>
      <c r="NY15" s="12"/>
      <c r="NZ15" s="49">
        <v>0</v>
      </c>
      <c r="OA15" s="12">
        <v>0</v>
      </c>
      <c r="OB15" s="12"/>
      <c r="OC15" s="49">
        <v>0</v>
      </c>
      <c r="OD15" s="12">
        <v>0</v>
      </c>
      <c r="OE15" s="12"/>
      <c r="OF15" s="49">
        <v>0</v>
      </c>
      <c r="OG15" s="12">
        <v>0</v>
      </c>
      <c r="OH15" s="12"/>
      <c r="OI15" s="49">
        <v>0</v>
      </c>
      <c r="OJ15" s="12">
        <v>0</v>
      </c>
      <c r="OK15" s="12"/>
      <c r="OL15" s="49">
        <v>0</v>
      </c>
      <c r="OM15" s="12">
        <v>0</v>
      </c>
      <c r="ON15" s="16"/>
      <c r="OO15" s="49">
        <v>0</v>
      </c>
      <c r="OP15" s="12">
        <v>0</v>
      </c>
      <c r="OQ15" s="12"/>
      <c r="OR15" s="49">
        <v>0</v>
      </c>
      <c r="OS15" s="12">
        <v>0</v>
      </c>
      <c r="OT15" s="12"/>
      <c r="OU15" s="49">
        <v>0</v>
      </c>
      <c r="OV15" s="12">
        <v>0</v>
      </c>
      <c r="OW15" s="12"/>
      <c r="OX15" s="49">
        <v>0</v>
      </c>
      <c r="OY15" s="12">
        <v>0</v>
      </c>
      <c r="OZ15" s="12"/>
      <c r="PA15" s="49">
        <v>0</v>
      </c>
      <c r="PB15" s="12">
        <v>0</v>
      </c>
      <c r="PC15" s="12"/>
      <c r="PD15" s="49">
        <v>0</v>
      </c>
      <c r="PE15" s="12">
        <v>0</v>
      </c>
      <c r="PF15" s="16"/>
      <c r="PG15" s="49">
        <v>0</v>
      </c>
      <c r="PH15" s="12">
        <v>0</v>
      </c>
      <c r="PI15" s="12"/>
      <c r="PJ15" s="49">
        <v>0</v>
      </c>
      <c r="PK15" s="12">
        <v>0</v>
      </c>
      <c r="PL15" s="12"/>
      <c r="PM15" s="49">
        <v>0</v>
      </c>
      <c r="PN15" s="12">
        <v>0</v>
      </c>
      <c r="PO15" s="12"/>
      <c r="PP15" s="49">
        <v>0</v>
      </c>
      <c r="PQ15" s="12">
        <v>0</v>
      </c>
      <c r="PR15" s="12"/>
      <c r="PS15" s="49">
        <v>0</v>
      </c>
      <c r="PT15" s="12">
        <v>0</v>
      </c>
      <c r="PU15" s="12"/>
      <c r="PV15" s="49">
        <v>0</v>
      </c>
      <c r="PW15" s="12">
        <v>0</v>
      </c>
      <c r="PX15" s="16"/>
      <c r="PY15" s="49">
        <v>0</v>
      </c>
      <c r="PZ15" s="12">
        <v>0</v>
      </c>
      <c r="QA15" s="12"/>
      <c r="QB15" s="49">
        <v>0</v>
      </c>
      <c r="QC15" s="12">
        <v>0</v>
      </c>
      <c r="QD15" s="16"/>
      <c r="QE15" s="49">
        <v>0</v>
      </c>
      <c r="QF15" s="12">
        <v>0</v>
      </c>
      <c r="QG15" s="12"/>
      <c r="QH15" s="49">
        <v>0</v>
      </c>
      <c r="QI15" s="12">
        <v>0</v>
      </c>
      <c r="QJ15" s="12"/>
      <c r="QK15" s="49">
        <v>0</v>
      </c>
      <c r="QL15" s="12">
        <v>0</v>
      </c>
      <c r="QM15" s="16"/>
      <c r="QN15" s="49">
        <v>0</v>
      </c>
      <c r="QO15" s="12">
        <v>0</v>
      </c>
      <c r="QP15" s="12"/>
      <c r="QQ15" s="49">
        <v>0</v>
      </c>
      <c r="QR15" s="12">
        <v>0</v>
      </c>
      <c r="QS15" s="12"/>
      <c r="QT15" s="49">
        <v>0</v>
      </c>
      <c r="QU15" s="12">
        <v>0</v>
      </c>
      <c r="QV15" s="12"/>
      <c r="QW15" s="49">
        <v>0</v>
      </c>
      <c r="QX15" s="12">
        <v>0</v>
      </c>
      <c r="QY15" s="12"/>
      <c r="QZ15" s="49">
        <v>0</v>
      </c>
      <c r="RA15" s="12">
        <v>0</v>
      </c>
      <c r="RB15" s="12"/>
      <c r="RC15" s="49">
        <v>0</v>
      </c>
      <c r="RD15" s="12">
        <v>0</v>
      </c>
      <c r="RE15" s="16"/>
      <c r="RF15" s="49">
        <v>0</v>
      </c>
      <c r="RG15" s="12">
        <v>0</v>
      </c>
      <c r="RH15" s="12"/>
      <c r="RI15" s="49">
        <v>0</v>
      </c>
      <c r="RJ15" s="12">
        <v>0</v>
      </c>
      <c r="RK15" s="12"/>
      <c r="RL15" s="49">
        <v>0</v>
      </c>
      <c r="RM15" s="12">
        <v>0</v>
      </c>
      <c r="RN15" s="16"/>
      <c r="RO15" s="16"/>
      <c r="RP15" s="16"/>
      <c r="RQ15" s="49">
        <v>0</v>
      </c>
      <c r="RR15" s="12">
        <v>0</v>
      </c>
      <c r="RS15" s="12"/>
      <c r="RT15" s="49">
        <v>0</v>
      </c>
      <c r="RU15" s="12">
        <v>0</v>
      </c>
      <c r="RV15" s="12"/>
      <c r="RW15" s="49">
        <v>0</v>
      </c>
      <c r="RX15" s="12">
        <v>0</v>
      </c>
      <c r="RY15" s="12"/>
      <c r="RZ15" s="49">
        <v>0</v>
      </c>
      <c r="SA15" s="12">
        <v>0</v>
      </c>
      <c r="SB15" s="12"/>
      <c r="SC15" s="49">
        <v>0</v>
      </c>
      <c r="SD15" s="12">
        <v>0</v>
      </c>
      <c r="SE15" s="12"/>
      <c r="SF15" s="49">
        <v>0</v>
      </c>
      <c r="SG15" s="12">
        <v>0</v>
      </c>
      <c r="SH15" s="12"/>
      <c r="SI15" s="49">
        <v>0</v>
      </c>
      <c r="SJ15" s="12">
        <v>0</v>
      </c>
      <c r="SK15" s="16"/>
      <c r="SL15" s="49">
        <v>0</v>
      </c>
      <c r="SM15" s="12">
        <v>0</v>
      </c>
      <c r="SN15" s="12"/>
      <c r="SO15" s="49">
        <v>0</v>
      </c>
      <c r="SP15" s="12">
        <v>0</v>
      </c>
      <c r="SQ15" s="12"/>
      <c r="SR15" s="49">
        <v>0</v>
      </c>
      <c r="SS15" s="12">
        <v>0</v>
      </c>
      <c r="ST15" s="12"/>
      <c r="SU15" s="49">
        <v>0</v>
      </c>
      <c r="SV15" s="12">
        <v>0</v>
      </c>
      <c r="SW15" s="12"/>
      <c r="SX15" s="49">
        <v>0</v>
      </c>
      <c r="SY15" s="12">
        <v>0</v>
      </c>
      <c r="SZ15" s="12"/>
      <c r="TA15" s="49">
        <v>0</v>
      </c>
      <c r="TB15" s="12">
        <v>0</v>
      </c>
      <c r="TC15" s="16"/>
      <c r="TD15" s="16"/>
      <c r="TE15" s="49">
        <v>0</v>
      </c>
      <c r="TF15" s="12">
        <v>0</v>
      </c>
      <c r="TG15" s="12"/>
      <c r="TH15" s="49">
        <v>0</v>
      </c>
      <c r="TI15" s="12">
        <v>0</v>
      </c>
      <c r="TJ15" s="12"/>
      <c r="TK15" s="49">
        <v>0</v>
      </c>
      <c r="TL15" s="12">
        <v>0</v>
      </c>
      <c r="TM15" s="12"/>
      <c r="TN15" s="49">
        <v>0</v>
      </c>
      <c r="TO15" s="12">
        <v>0</v>
      </c>
      <c r="TP15" s="12"/>
      <c r="TQ15" s="49">
        <v>0</v>
      </c>
      <c r="TR15" s="12">
        <v>0</v>
      </c>
      <c r="TS15" s="16"/>
      <c r="TT15" s="49">
        <v>0</v>
      </c>
      <c r="TU15" s="12">
        <v>0</v>
      </c>
      <c r="TV15" s="12"/>
      <c r="TW15" s="49">
        <v>0</v>
      </c>
      <c r="TX15" s="12">
        <v>0</v>
      </c>
      <c r="TY15" s="12"/>
      <c r="TZ15" s="49">
        <v>0</v>
      </c>
      <c r="UA15" s="12">
        <v>0</v>
      </c>
      <c r="UB15" s="12"/>
      <c r="UC15" s="49">
        <v>0</v>
      </c>
      <c r="UD15" s="12">
        <v>0</v>
      </c>
      <c r="UE15" s="12"/>
      <c r="UF15" s="49">
        <v>0</v>
      </c>
      <c r="UG15" s="12">
        <v>0</v>
      </c>
      <c r="UH15" s="12"/>
      <c r="UI15" s="49">
        <v>0</v>
      </c>
      <c r="UJ15" s="12">
        <v>0</v>
      </c>
      <c r="UK15" s="16"/>
      <c r="UL15" s="16"/>
      <c r="UM15" s="49">
        <v>0</v>
      </c>
      <c r="UN15" s="12">
        <v>0</v>
      </c>
      <c r="UO15" s="12"/>
      <c r="UP15" s="49">
        <v>0</v>
      </c>
      <c r="UQ15" s="12">
        <v>0</v>
      </c>
      <c r="UR15" s="12"/>
      <c r="US15" s="49">
        <v>0</v>
      </c>
      <c r="UT15" s="12">
        <v>0</v>
      </c>
      <c r="UU15" s="12"/>
      <c r="UV15" s="49">
        <v>0</v>
      </c>
      <c r="UW15" s="12">
        <v>0</v>
      </c>
      <c r="UX15" s="12"/>
      <c r="UY15" s="49">
        <v>0</v>
      </c>
      <c r="UZ15" s="12">
        <v>0</v>
      </c>
      <c r="VA15" s="16"/>
      <c r="VB15" s="49">
        <v>0</v>
      </c>
      <c r="VC15" s="12">
        <v>0</v>
      </c>
      <c r="VD15" s="12"/>
      <c r="VE15" s="49">
        <v>0</v>
      </c>
      <c r="VF15" s="12">
        <v>0</v>
      </c>
      <c r="VG15" s="12"/>
      <c r="VH15" s="49">
        <v>0</v>
      </c>
      <c r="VI15" s="12">
        <v>0</v>
      </c>
      <c r="VJ15" s="12"/>
      <c r="VK15" s="49">
        <v>0</v>
      </c>
      <c r="VL15" s="12">
        <v>0</v>
      </c>
      <c r="VM15" s="12"/>
      <c r="VN15" s="49">
        <v>0</v>
      </c>
      <c r="VO15" s="12">
        <v>0</v>
      </c>
      <c r="VP15" s="12"/>
      <c r="VQ15" s="49">
        <v>0</v>
      </c>
      <c r="VR15" s="12">
        <v>0</v>
      </c>
      <c r="VS15" s="16"/>
      <c r="VT15" s="49">
        <v>0</v>
      </c>
      <c r="VU15" s="12">
        <v>0</v>
      </c>
      <c r="VV15" s="12"/>
      <c r="VW15" s="49">
        <v>0</v>
      </c>
      <c r="VX15" s="12">
        <v>0</v>
      </c>
      <c r="VY15" s="12"/>
      <c r="VZ15" s="49">
        <v>0</v>
      </c>
      <c r="WA15" s="12">
        <v>0</v>
      </c>
      <c r="WB15" s="12"/>
      <c r="WC15" s="49">
        <v>0</v>
      </c>
      <c r="WD15" s="12">
        <v>0</v>
      </c>
      <c r="WE15" s="12"/>
      <c r="WF15" s="49">
        <v>0</v>
      </c>
      <c r="WG15" s="12">
        <v>0</v>
      </c>
      <c r="WH15" s="12"/>
      <c r="WI15" s="49">
        <v>0</v>
      </c>
      <c r="WJ15" s="12">
        <v>0</v>
      </c>
      <c r="WK15" s="56"/>
      <c r="WL15" s="49">
        <v>0</v>
      </c>
      <c r="WM15" s="12">
        <v>0</v>
      </c>
      <c r="WN15" s="12"/>
      <c r="WO15" s="49">
        <v>0</v>
      </c>
      <c r="WP15" s="12">
        <v>0</v>
      </c>
      <c r="WQ15" s="12"/>
      <c r="WR15" s="49">
        <v>0</v>
      </c>
      <c r="WS15" s="12">
        <v>0</v>
      </c>
      <c r="WT15" s="12"/>
      <c r="WU15" s="49">
        <v>0</v>
      </c>
      <c r="WV15" s="12">
        <v>0</v>
      </c>
      <c r="WW15" s="12"/>
      <c r="WX15" s="49">
        <v>0</v>
      </c>
      <c r="WY15" s="12">
        <v>0</v>
      </c>
      <c r="WZ15" s="12"/>
      <c r="XA15" s="49">
        <v>0</v>
      </c>
      <c r="XB15" s="12">
        <v>0</v>
      </c>
      <c r="XC15" s="12"/>
      <c r="XD15" s="49">
        <v>0</v>
      </c>
      <c r="XE15" s="12">
        <v>0</v>
      </c>
      <c r="XF15" s="16"/>
      <c r="XG15" s="49">
        <v>0</v>
      </c>
      <c r="XH15" s="12">
        <v>0</v>
      </c>
      <c r="XI15" s="12"/>
      <c r="XJ15" s="49">
        <v>0</v>
      </c>
      <c r="XK15" s="12">
        <v>0</v>
      </c>
      <c r="XL15" s="12"/>
      <c r="XM15" s="49">
        <v>0</v>
      </c>
      <c r="XN15" s="12">
        <v>0</v>
      </c>
      <c r="XO15" s="12"/>
      <c r="XP15" s="49">
        <v>0</v>
      </c>
      <c r="XQ15" s="12">
        <v>0</v>
      </c>
      <c r="XR15" s="12"/>
      <c r="XS15" s="49">
        <v>0</v>
      </c>
      <c r="XT15" s="12">
        <v>0</v>
      </c>
      <c r="XU15" s="12"/>
      <c r="XV15" s="49">
        <v>0</v>
      </c>
      <c r="XW15" s="12">
        <v>0</v>
      </c>
      <c r="XX15" s="56"/>
      <c r="XY15" s="49">
        <v>0</v>
      </c>
      <c r="XZ15" s="12">
        <v>0</v>
      </c>
      <c r="YA15" s="12"/>
      <c r="YB15" s="49">
        <v>0</v>
      </c>
      <c r="YC15" s="12">
        <v>0</v>
      </c>
      <c r="YD15" s="12"/>
      <c r="YE15" s="49">
        <v>0</v>
      </c>
      <c r="YF15" s="12">
        <v>0</v>
      </c>
      <c r="YG15" s="12"/>
      <c r="YH15" s="49">
        <v>0</v>
      </c>
      <c r="YI15" s="12">
        <v>0</v>
      </c>
      <c r="YJ15" s="12"/>
      <c r="YK15" s="49">
        <v>0</v>
      </c>
      <c r="YL15" s="12">
        <v>0</v>
      </c>
      <c r="YM15" s="12"/>
      <c r="YN15" s="49">
        <v>0</v>
      </c>
      <c r="YO15" s="12">
        <v>0</v>
      </c>
      <c r="YP15" s="12"/>
      <c r="YQ15" s="49">
        <v>0</v>
      </c>
      <c r="YR15" s="12">
        <v>0</v>
      </c>
      <c r="YS15" s="16"/>
      <c r="YT15" s="49">
        <v>0</v>
      </c>
      <c r="YU15" s="12">
        <v>0</v>
      </c>
      <c r="YV15" s="12"/>
      <c r="YW15" s="49">
        <v>0</v>
      </c>
      <c r="YX15" s="12">
        <v>0</v>
      </c>
      <c r="YY15" s="12"/>
      <c r="YZ15" s="49">
        <v>0</v>
      </c>
      <c r="ZA15" s="12">
        <v>0</v>
      </c>
      <c r="ZB15" s="12"/>
      <c r="ZC15" s="49">
        <v>0</v>
      </c>
      <c r="ZD15" s="12">
        <v>0</v>
      </c>
      <c r="ZE15" s="12"/>
      <c r="ZF15" s="49">
        <v>0</v>
      </c>
      <c r="ZG15" s="12">
        <v>0</v>
      </c>
      <c r="ZH15" s="12"/>
      <c r="ZI15" s="49">
        <v>0</v>
      </c>
      <c r="ZJ15" s="12">
        <v>0</v>
      </c>
      <c r="ZK15" s="16"/>
      <c r="ZL15" s="49">
        <v>0</v>
      </c>
      <c r="ZM15" s="12">
        <v>0</v>
      </c>
      <c r="ZN15" s="12"/>
      <c r="ZO15" s="49">
        <v>0</v>
      </c>
      <c r="ZP15" s="12">
        <v>0</v>
      </c>
      <c r="ZQ15" s="12"/>
      <c r="ZR15" s="49">
        <v>0</v>
      </c>
      <c r="ZS15" s="12">
        <v>0</v>
      </c>
      <c r="ZT15" s="12"/>
      <c r="ZU15" s="49">
        <v>0</v>
      </c>
      <c r="ZV15" s="12">
        <v>0</v>
      </c>
      <c r="ZW15" s="12"/>
      <c r="ZX15" s="49">
        <v>0</v>
      </c>
      <c r="ZY15" s="12">
        <v>0</v>
      </c>
      <c r="ZZ15" s="12"/>
      <c r="AAA15" s="49">
        <v>0</v>
      </c>
      <c r="AAB15" s="12">
        <v>0</v>
      </c>
      <c r="AAC15" s="16"/>
      <c r="AAD15" s="49">
        <v>0</v>
      </c>
      <c r="AAE15" s="12">
        <v>0</v>
      </c>
      <c r="AAF15" s="12"/>
      <c r="AAG15" s="49">
        <v>0</v>
      </c>
      <c r="AAH15" s="12">
        <v>0</v>
      </c>
      <c r="AAI15" s="12"/>
      <c r="AAJ15" s="49">
        <v>0</v>
      </c>
      <c r="AAK15" s="12">
        <v>0</v>
      </c>
      <c r="AAL15" s="12"/>
      <c r="AAM15" s="49">
        <v>0</v>
      </c>
      <c r="AAN15" s="12">
        <v>0</v>
      </c>
      <c r="AAO15" s="12"/>
      <c r="AAP15" s="49">
        <v>0</v>
      </c>
      <c r="AAQ15" s="12">
        <v>0</v>
      </c>
      <c r="AAR15" s="12"/>
      <c r="AAS15" s="49">
        <v>0</v>
      </c>
      <c r="AAT15" s="12">
        <v>0</v>
      </c>
      <c r="AAU15" s="16"/>
      <c r="AAV15" s="49">
        <v>0</v>
      </c>
      <c r="AAW15" s="12">
        <v>0</v>
      </c>
      <c r="AAX15" s="12"/>
      <c r="AAY15" s="49">
        <v>0</v>
      </c>
      <c r="AAZ15" s="12">
        <v>0</v>
      </c>
      <c r="ABA15" s="12"/>
      <c r="ABB15" s="49">
        <v>0</v>
      </c>
      <c r="ABC15" s="12">
        <v>0</v>
      </c>
      <c r="ABD15" s="12"/>
      <c r="ABE15" s="49">
        <v>0</v>
      </c>
      <c r="ABF15" s="12">
        <v>0</v>
      </c>
      <c r="ABG15" s="12"/>
      <c r="ABH15" s="49">
        <v>0</v>
      </c>
      <c r="ABI15" s="12">
        <v>0</v>
      </c>
      <c r="ABJ15" s="12"/>
      <c r="ABK15" s="49">
        <v>0</v>
      </c>
      <c r="ABL15" s="12">
        <v>0</v>
      </c>
      <c r="ABM15" s="16"/>
      <c r="ABN15" s="49">
        <v>0</v>
      </c>
      <c r="ABO15" s="12">
        <v>0</v>
      </c>
      <c r="ABP15" s="12"/>
      <c r="ABQ15" s="49">
        <v>0</v>
      </c>
      <c r="ABR15" s="12">
        <v>0</v>
      </c>
      <c r="ABS15" s="12"/>
      <c r="ABT15" s="49">
        <v>0</v>
      </c>
      <c r="ABU15" s="12">
        <v>0</v>
      </c>
      <c r="ABV15" s="16"/>
      <c r="ABW15" s="16"/>
      <c r="ABX15" s="16"/>
      <c r="ABY15" s="16"/>
      <c r="ABZ15" s="16"/>
      <c r="ACA15" s="49">
        <v>0</v>
      </c>
      <c r="ACB15" s="12">
        <v>0</v>
      </c>
      <c r="ACC15" s="12"/>
      <c r="ACD15" s="49">
        <v>0</v>
      </c>
      <c r="ACE15" s="12">
        <v>0</v>
      </c>
      <c r="ACF15" s="12"/>
      <c r="ACG15" s="49">
        <v>0</v>
      </c>
      <c r="ACH15" s="12">
        <v>0</v>
      </c>
      <c r="ACI15" s="12"/>
      <c r="ACJ15" s="49">
        <v>0</v>
      </c>
      <c r="ACK15" s="12">
        <v>0</v>
      </c>
      <c r="ACL15" s="12"/>
      <c r="ACM15" s="49">
        <v>0</v>
      </c>
      <c r="ACN15" s="12">
        <v>0</v>
      </c>
      <c r="ACO15" s="16"/>
      <c r="ACP15" s="49">
        <v>0</v>
      </c>
      <c r="ACQ15" s="12">
        <v>0</v>
      </c>
      <c r="ACR15" s="12"/>
      <c r="ACS15" s="49">
        <v>0</v>
      </c>
      <c r="ACT15" s="12">
        <v>0</v>
      </c>
      <c r="ACU15" s="12"/>
      <c r="ACV15" s="49">
        <v>0</v>
      </c>
      <c r="ACW15" s="12">
        <v>0</v>
      </c>
      <c r="ACX15" s="12"/>
      <c r="ACY15" s="49">
        <v>0</v>
      </c>
      <c r="ACZ15" s="12">
        <v>0</v>
      </c>
      <c r="ADA15" s="12"/>
      <c r="ADB15" s="49">
        <v>0</v>
      </c>
      <c r="ADC15" s="12">
        <v>0</v>
      </c>
      <c r="ADD15" s="12"/>
      <c r="ADE15" s="49">
        <v>0</v>
      </c>
      <c r="ADF15" s="12">
        <v>0</v>
      </c>
      <c r="ADG15" s="16"/>
      <c r="ADH15" s="49">
        <v>0</v>
      </c>
      <c r="ADI15" s="12">
        <v>5</v>
      </c>
      <c r="ADJ15" s="12"/>
      <c r="ADK15" s="49">
        <v>0</v>
      </c>
      <c r="ADL15" s="12">
        <v>0</v>
      </c>
      <c r="ADM15" s="12"/>
      <c r="ADN15" s="49">
        <v>0</v>
      </c>
      <c r="ADO15" s="12">
        <v>0</v>
      </c>
      <c r="ADP15" s="12"/>
      <c r="ADQ15" s="49">
        <v>0</v>
      </c>
      <c r="ADR15" s="12">
        <v>0</v>
      </c>
      <c r="ADS15" s="12"/>
      <c r="ADT15" s="49">
        <v>0</v>
      </c>
      <c r="ADU15" s="12">
        <v>0</v>
      </c>
      <c r="ADV15" s="12"/>
      <c r="ADW15" s="49">
        <v>0</v>
      </c>
      <c r="ADX15" s="12">
        <v>0</v>
      </c>
      <c r="ADY15" s="16"/>
      <c r="ADZ15" s="49">
        <v>0</v>
      </c>
      <c r="AEA15" s="12">
        <v>0</v>
      </c>
      <c r="AEB15" s="12"/>
      <c r="AEC15" s="49">
        <v>0</v>
      </c>
      <c r="AED15" s="12">
        <v>0</v>
      </c>
      <c r="AEE15" s="12"/>
      <c r="AEF15" s="49">
        <v>0</v>
      </c>
      <c r="AEG15" s="12">
        <v>0</v>
      </c>
      <c r="AEH15" s="12"/>
      <c r="AEI15" s="49">
        <v>0</v>
      </c>
      <c r="AEJ15" s="12">
        <v>0</v>
      </c>
      <c r="AEK15" s="12"/>
      <c r="AEL15" s="49">
        <v>0</v>
      </c>
      <c r="AEM15" s="12">
        <v>0</v>
      </c>
      <c r="AEN15" s="12"/>
      <c r="AEO15" s="49">
        <v>0</v>
      </c>
      <c r="AEP15" s="12">
        <v>0</v>
      </c>
      <c r="AEQ15" s="16"/>
      <c r="AER15" s="49">
        <v>0</v>
      </c>
      <c r="AES15" s="12">
        <v>0</v>
      </c>
      <c r="AET15" s="12"/>
      <c r="AEU15" s="49">
        <v>0</v>
      </c>
      <c r="AEV15" s="12">
        <v>0</v>
      </c>
      <c r="AEW15" s="12"/>
      <c r="AEX15" s="49">
        <v>0</v>
      </c>
      <c r="AEY15" s="12">
        <v>0</v>
      </c>
      <c r="AEZ15" s="12"/>
      <c r="AFA15" s="49">
        <v>0</v>
      </c>
      <c r="AFB15" s="12">
        <v>0</v>
      </c>
      <c r="AFC15" s="12"/>
      <c r="AFD15" s="49">
        <v>0</v>
      </c>
      <c r="AFE15" s="12">
        <v>0</v>
      </c>
      <c r="AFF15" s="12"/>
      <c r="AFG15" s="49">
        <v>0</v>
      </c>
      <c r="AFH15" s="12">
        <v>0</v>
      </c>
      <c r="AFI15" s="16"/>
      <c r="AFJ15" s="49">
        <v>0</v>
      </c>
      <c r="AFK15" s="12">
        <v>0</v>
      </c>
      <c r="AFL15" s="12"/>
      <c r="AFM15" s="49">
        <v>0</v>
      </c>
      <c r="AFN15" s="12">
        <v>0</v>
      </c>
      <c r="AFO15" s="12"/>
      <c r="AFP15" s="49">
        <v>0</v>
      </c>
      <c r="AFQ15" s="12">
        <v>0</v>
      </c>
      <c r="AFR15" s="12"/>
      <c r="AFS15" s="49">
        <v>0</v>
      </c>
      <c r="AFT15" s="12">
        <v>0</v>
      </c>
      <c r="AFU15" s="12"/>
      <c r="AFV15" s="49">
        <v>0</v>
      </c>
      <c r="AFW15" s="12">
        <v>0</v>
      </c>
      <c r="AFX15" s="16"/>
      <c r="AFY15" s="16"/>
      <c r="AFZ15" s="49">
        <v>0</v>
      </c>
      <c r="AGA15" s="12">
        <v>0</v>
      </c>
      <c r="AGB15" s="12"/>
      <c r="AGC15" s="49">
        <v>0</v>
      </c>
      <c r="AGD15" s="12">
        <v>0</v>
      </c>
      <c r="AGE15" s="12"/>
      <c r="AGF15" s="49">
        <v>0</v>
      </c>
      <c r="AGG15" s="12">
        <v>0</v>
      </c>
      <c r="AGH15" s="12"/>
      <c r="AGI15" s="49">
        <v>0</v>
      </c>
      <c r="AGJ15" s="12">
        <v>0</v>
      </c>
      <c r="AGK15" s="16"/>
      <c r="AGL15" s="49">
        <v>0</v>
      </c>
      <c r="AGM15" s="12">
        <v>0</v>
      </c>
      <c r="AGN15" s="56"/>
      <c r="AGO15" s="49">
        <v>0</v>
      </c>
      <c r="AGP15" s="12">
        <v>0</v>
      </c>
      <c r="AGQ15" s="12"/>
      <c r="AGR15" s="49">
        <v>0</v>
      </c>
      <c r="AGS15" s="12">
        <v>0</v>
      </c>
      <c r="AGT15" s="12"/>
      <c r="AGU15" s="49">
        <v>0</v>
      </c>
      <c r="AGV15" s="12">
        <v>0</v>
      </c>
      <c r="AGW15" s="12"/>
      <c r="AGX15" s="49">
        <v>0</v>
      </c>
      <c r="AGY15" s="12">
        <v>0</v>
      </c>
      <c r="AGZ15" s="12"/>
      <c r="AHA15" s="49">
        <v>0</v>
      </c>
      <c r="AHB15" s="12">
        <v>0</v>
      </c>
      <c r="AHC15" s="12"/>
      <c r="AHD15" s="49">
        <v>0</v>
      </c>
      <c r="AHE15" s="12">
        <v>0</v>
      </c>
      <c r="AHF15" s="12"/>
      <c r="AHG15" s="49">
        <v>0</v>
      </c>
      <c r="AHH15" s="12">
        <v>0</v>
      </c>
      <c r="AHI15" s="16"/>
      <c r="AHJ15" s="49">
        <v>0</v>
      </c>
      <c r="AHK15" s="12">
        <v>0</v>
      </c>
      <c r="AHL15" s="12"/>
      <c r="AHM15" s="49">
        <v>0</v>
      </c>
      <c r="AHN15" s="12">
        <v>0</v>
      </c>
      <c r="AHO15" s="12"/>
      <c r="AHP15" s="49">
        <v>0</v>
      </c>
      <c r="AHQ15" s="12">
        <v>0</v>
      </c>
      <c r="AHR15" s="12"/>
      <c r="AHS15" s="49">
        <v>0</v>
      </c>
      <c r="AHT15" s="12">
        <v>0</v>
      </c>
      <c r="AHU15" s="12"/>
      <c r="AHV15" s="49">
        <v>0</v>
      </c>
      <c r="AHW15" s="12">
        <v>0</v>
      </c>
      <c r="AHX15" s="12"/>
      <c r="AHY15" s="49">
        <v>0</v>
      </c>
      <c r="AHZ15" s="12">
        <v>0</v>
      </c>
      <c r="AIA15" s="16"/>
      <c r="AIB15" s="49">
        <v>0</v>
      </c>
      <c r="AIC15" s="12">
        <v>0</v>
      </c>
      <c r="AID15" s="12"/>
      <c r="AIE15" s="49">
        <v>0</v>
      </c>
      <c r="AIF15" s="12">
        <v>0</v>
      </c>
      <c r="AIG15" s="12"/>
      <c r="AIH15" s="49">
        <v>0</v>
      </c>
      <c r="AII15" s="12">
        <v>0</v>
      </c>
      <c r="AIJ15" s="12"/>
      <c r="AIK15" s="49">
        <v>0</v>
      </c>
      <c r="AIL15" s="12">
        <v>0</v>
      </c>
      <c r="AIM15" s="12"/>
      <c r="AIN15" s="49">
        <v>0</v>
      </c>
      <c r="AIO15" s="12">
        <v>0</v>
      </c>
      <c r="AIP15" s="12"/>
      <c r="AIQ15" s="49">
        <v>0</v>
      </c>
      <c r="AIR15" s="12">
        <v>0</v>
      </c>
      <c r="AIS15" s="16"/>
      <c r="AIT15" s="49">
        <v>0</v>
      </c>
      <c r="AIU15" s="12">
        <v>0</v>
      </c>
      <c r="AIV15" s="12"/>
      <c r="AIW15" s="49">
        <v>0</v>
      </c>
      <c r="AIX15" s="12">
        <v>0</v>
      </c>
      <c r="AIY15" s="12"/>
      <c r="AIZ15" s="49">
        <v>0</v>
      </c>
      <c r="AJA15" s="12">
        <v>0</v>
      </c>
      <c r="AJB15" s="12"/>
      <c r="AJC15" s="49">
        <v>0</v>
      </c>
      <c r="AJD15" s="12">
        <v>0</v>
      </c>
      <c r="AJE15" s="12"/>
      <c r="AJF15" s="49">
        <v>0</v>
      </c>
      <c r="AJG15" s="12">
        <v>0</v>
      </c>
      <c r="AJH15" s="12"/>
      <c r="AJI15" s="49">
        <v>0</v>
      </c>
      <c r="AJJ15" s="12">
        <v>0</v>
      </c>
      <c r="AJK15" s="16"/>
      <c r="AJL15" s="49">
        <v>0</v>
      </c>
      <c r="AJM15" s="12">
        <v>0</v>
      </c>
      <c r="AJN15" s="12"/>
      <c r="AJO15" s="49">
        <v>0</v>
      </c>
      <c r="AJP15" s="12">
        <v>0</v>
      </c>
      <c r="AJQ15" s="16"/>
      <c r="AJR15" s="49">
        <v>0</v>
      </c>
      <c r="AJS15" s="12">
        <v>0</v>
      </c>
      <c r="AJT15" s="12"/>
      <c r="AJU15" s="49">
        <v>0</v>
      </c>
      <c r="AJV15" s="12">
        <v>0</v>
      </c>
      <c r="AJW15" s="12"/>
      <c r="AJX15" s="49">
        <v>0</v>
      </c>
      <c r="AJY15" s="12">
        <v>0</v>
      </c>
      <c r="AJZ15" s="16"/>
      <c r="AKA15" s="49">
        <v>0</v>
      </c>
      <c r="AKB15" s="12">
        <v>0</v>
      </c>
      <c r="AKC15" s="12"/>
      <c r="AKD15" s="49">
        <v>0</v>
      </c>
      <c r="AKE15" s="12">
        <v>0</v>
      </c>
      <c r="AKF15" s="12"/>
      <c r="AKG15" s="49">
        <v>0</v>
      </c>
      <c r="AKH15" s="12">
        <v>0</v>
      </c>
      <c r="AKI15" s="12"/>
      <c r="AKJ15" s="49">
        <v>0</v>
      </c>
      <c r="AKK15" s="12">
        <v>0</v>
      </c>
      <c r="AKL15" s="12"/>
      <c r="AKM15" s="49">
        <v>0</v>
      </c>
      <c r="AKN15" s="12">
        <v>0</v>
      </c>
      <c r="AKO15" s="12"/>
      <c r="AKP15" s="49">
        <v>0</v>
      </c>
      <c r="AKQ15" s="12">
        <v>0</v>
      </c>
      <c r="AKR15" s="16"/>
      <c r="AKS15" s="49">
        <v>0</v>
      </c>
      <c r="AKT15" s="12">
        <v>0</v>
      </c>
      <c r="AKU15" s="12"/>
      <c r="AKV15" s="49">
        <v>0</v>
      </c>
      <c r="AKW15" s="12">
        <v>0</v>
      </c>
      <c r="AKX15" s="12"/>
      <c r="AKY15" s="49">
        <v>0</v>
      </c>
      <c r="AKZ15" s="12">
        <v>0</v>
      </c>
      <c r="ALA15" s="16"/>
      <c r="ALB15" s="49">
        <v>0</v>
      </c>
      <c r="ALC15" s="12">
        <v>0</v>
      </c>
      <c r="ALD15" s="12"/>
      <c r="ALE15" s="49">
        <v>0</v>
      </c>
      <c r="ALF15" s="12">
        <v>0</v>
      </c>
      <c r="ALG15" s="56"/>
      <c r="ALH15" s="49">
        <v>0</v>
      </c>
      <c r="ALI15" s="12">
        <v>0</v>
      </c>
      <c r="ALJ15" s="12"/>
      <c r="ALK15" s="49">
        <v>0</v>
      </c>
      <c r="ALL15" s="12">
        <v>0</v>
      </c>
      <c r="ALM15" s="12"/>
      <c r="ALN15" s="49">
        <v>0</v>
      </c>
      <c r="ALO15" s="12">
        <v>0</v>
      </c>
      <c r="ALP15" s="12"/>
      <c r="ALQ15" s="49">
        <v>0</v>
      </c>
      <c r="ALR15" s="12">
        <v>0</v>
      </c>
      <c r="ALS15" s="12"/>
      <c r="ALT15" s="49">
        <v>0</v>
      </c>
      <c r="ALU15" s="12">
        <v>0</v>
      </c>
      <c r="ALV15" s="12"/>
      <c r="ALW15" s="49">
        <v>0</v>
      </c>
      <c r="ALX15" s="12">
        <v>0</v>
      </c>
      <c r="ALY15" s="12"/>
      <c r="ALZ15" s="49">
        <v>0</v>
      </c>
      <c r="AMA15" s="12">
        <v>0</v>
      </c>
      <c r="AMB15" s="16"/>
      <c r="AMC15" s="49">
        <v>0</v>
      </c>
      <c r="AMD15" s="12">
        <v>0</v>
      </c>
      <c r="AME15" s="12"/>
      <c r="AMF15" s="49">
        <v>0</v>
      </c>
      <c r="AMG15" s="12">
        <v>0</v>
      </c>
      <c r="AMH15" s="12"/>
      <c r="AMI15" s="49">
        <v>0</v>
      </c>
      <c r="AMJ15" s="12">
        <v>0</v>
      </c>
      <c r="AMK15" s="12"/>
      <c r="AML15" s="49">
        <v>0</v>
      </c>
      <c r="AMM15" s="12">
        <v>0</v>
      </c>
      <c r="AMN15" s="12"/>
      <c r="AMO15" s="49">
        <v>0</v>
      </c>
      <c r="AMP15" s="12">
        <v>0</v>
      </c>
      <c r="AMQ15" s="12"/>
      <c r="AMR15" s="49">
        <v>0</v>
      </c>
      <c r="AMS15" s="12">
        <v>0</v>
      </c>
      <c r="AMT15" s="12"/>
      <c r="AMU15" s="49">
        <v>0</v>
      </c>
      <c r="AMV15" s="12">
        <v>0</v>
      </c>
      <c r="AMW15" s="16"/>
      <c r="AMX15" s="16"/>
      <c r="AMY15" s="16"/>
      <c r="AMZ15" s="16"/>
      <c r="ANA15" s="49">
        <v>0</v>
      </c>
      <c r="ANB15" s="12">
        <v>0</v>
      </c>
      <c r="ANC15" s="12"/>
      <c r="AND15" s="49">
        <v>0</v>
      </c>
      <c r="ANE15" s="12">
        <v>0</v>
      </c>
      <c r="ANF15" s="16"/>
      <c r="ANG15" s="49">
        <v>0</v>
      </c>
      <c r="ANH15" s="12">
        <v>0</v>
      </c>
      <c r="ANI15" s="12"/>
      <c r="ANJ15" s="49">
        <v>0</v>
      </c>
      <c r="ANK15" s="12">
        <v>0</v>
      </c>
      <c r="ANL15" s="12"/>
      <c r="ANM15" s="49">
        <v>0</v>
      </c>
      <c r="ANN15" s="12">
        <v>0</v>
      </c>
      <c r="ANO15" s="12"/>
      <c r="ANP15" s="49">
        <v>0</v>
      </c>
      <c r="ANQ15" s="12">
        <v>0</v>
      </c>
      <c r="ANR15" s="12"/>
      <c r="ANS15" s="49">
        <v>0</v>
      </c>
      <c r="ANT15" s="12">
        <v>0</v>
      </c>
      <c r="ANU15" s="12"/>
      <c r="ANV15" s="49">
        <v>0</v>
      </c>
      <c r="ANW15" s="12">
        <v>0</v>
      </c>
      <c r="ANX15" s="16"/>
      <c r="ANY15" s="49">
        <v>0</v>
      </c>
      <c r="ANZ15" s="12">
        <v>0</v>
      </c>
      <c r="AOA15" s="12"/>
      <c r="AOB15" s="49">
        <v>0</v>
      </c>
      <c r="AOC15" s="12">
        <v>0</v>
      </c>
      <c r="AOD15" s="12"/>
      <c r="AOE15" s="49">
        <v>0</v>
      </c>
      <c r="AOF15" s="12">
        <v>0</v>
      </c>
      <c r="AOG15" s="12"/>
      <c r="AOH15" s="49">
        <v>0</v>
      </c>
      <c r="AOI15" s="12">
        <v>0</v>
      </c>
      <c r="AOJ15" s="12"/>
      <c r="AOK15" s="49">
        <v>0</v>
      </c>
      <c r="AOL15" s="12">
        <v>0</v>
      </c>
      <c r="AOM15" s="12"/>
      <c r="AON15" s="49">
        <v>0</v>
      </c>
      <c r="AOO15" s="12">
        <v>0</v>
      </c>
      <c r="AOP15" s="16"/>
      <c r="AOQ15" s="49">
        <v>0</v>
      </c>
      <c r="AOR15" s="12">
        <v>0</v>
      </c>
      <c r="AOS15" s="12"/>
      <c r="AOT15" s="49">
        <v>0</v>
      </c>
      <c r="AOU15" s="12">
        <v>0</v>
      </c>
      <c r="AOV15" s="12"/>
      <c r="AOW15" s="49">
        <v>0</v>
      </c>
      <c r="AOX15" s="12">
        <v>0</v>
      </c>
      <c r="AOY15" s="12"/>
      <c r="AOZ15" s="49">
        <v>0</v>
      </c>
      <c r="APA15" s="12">
        <v>0</v>
      </c>
      <c r="APB15" s="12"/>
      <c r="APC15" s="49">
        <v>0</v>
      </c>
      <c r="APD15" s="12">
        <v>0</v>
      </c>
      <c r="APE15" s="12"/>
      <c r="APF15" s="49">
        <v>0</v>
      </c>
      <c r="APG15" s="12">
        <v>0</v>
      </c>
      <c r="APH15" s="16"/>
      <c r="API15" s="49">
        <v>0</v>
      </c>
      <c r="APJ15" s="12">
        <v>0</v>
      </c>
      <c r="APK15" s="12"/>
      <c r="APL15" s="49">
        <v>0</v>
      </c>
      <c r="APM15" s="12">
        <v>0</v>
      </c>
      <c r="APN15" s="12"/>
      <c r="APO15" s="49">
        <v>0</v>
      </c>
      <c r="APP15" s="12">
        <v>0</v>
      </c>
      <c r="APQ15" s="12"/>
      <c r="APR15" s="49">
        <v>0</v>
      </c>
      <c r="APS15" s="12">
        <v>0</v>
      </c>
      <c r="APT15" s="12"/>
      <c r="APU15" s="49">
        <v>0</v>
      </c>
      <c r="APV15" s="12">
        <v>0</v>
      </c>
      <c r="APW15" s="12"/>
      <c r="APX15" s="49">
        <v>0</v>
      </c>
      <c r="APY15" s="12">
        <v>0</v>
      </c>
      <c r="APZ15" s="16"/>
      <c r="AQA15" s="49">
        <v>0</v>
      </c>
      <c r="AQB15" s="12">
        <v>0</v>
      </c>
      <c r="AQC15" s="12"/>
      <c r="AQD15" s="49">
        <v>0</v>
      </c>
      <c r="AQE15" s="12">
        <v>0</v>
      </c>
      <c r="AQF15" s="12"/>
      <c r="AQG15" s="49">
        <v>0</v>
      </c>
      <c r="AQH15" s="12">
        <v>0</v>
      </c>
      <c r="AQI15" s="12"/>
      <c r="AQJ15" s="49">
        <v>0</v>
      </c>
      <c r="AQK15" s="12">
        <v>0</v>
      </c>
      <c r="AQL15" s="12"/>
      <c r="AQM15" s="49">
        <v>0</v>
      </c>
      <c r="AQN15" s="12">
        <v>0</v>
      </c>
      <c r="AQO15" s="12"/>
      <c r="AQP15" s="49">
        <v>0</v>
      </c>
      <c r="AQQ15" s="12">
        <v>0</v>
      </c>
      <c r="AQR15" s="16"/>
      <c r="AQS15" s="49">
        <v>0</v>
      </c>
      <c r="AQT15" s="12">
        <v>0</v>
      </c>
      <c r="AQU15" s="12"/>
      <c r="AQV15" s="49">
        <v>0</v>
      </c>
      <c r="AQW15" s="12">
        <v>0</v>
      </c>
      <c r="AQX15" s="12"/>
      <c r="AQY15" s="49">
        <v>0</v>
      </c>
      <c r="AQZ15" s="12">
        <v>0</v>
      </c>
      <c r="ARA15" s="12"/>
      <c r="ARB15" s="49">
        <v>0</v>
      </c>
      <c r="ARC15" s="12">
        <v>0</v>
      </c>
      <c r="ARD15" s="12"/>
      <c r="ARE15" s="49">
        <v>0</v>
      </c>
      <c r="ARF15" s="12">
        <v>0</v>
      </c>
      <c r="ARG15" s="12"/>
      <c r="ARH15" s="49">
        <v>0</v>
      </c>
      <c r="ARI15" s="12">
        <v>0</v>
      </c>
      <c r="ARJ15" s="16"/>
      <c r="ARK15" s="49">
        <v>0</v>
      </c>
      <c r="ARL15" s="12">
        <v>0</v>
      </c>
      <c r="ARM15" s="12"/>
      <c r="ARN15" s="49">
        <v>0</v>
      </c>
      <c r="ARO15" s="12">
        <v>0</v>
      </c>
      <c r="ARP15" s="12"/>
      <c r="ARQ15" s="49">
        <v>0</v>
      </c>
      <c r="ARR15" s="12">
        <v>0</v>
      </c>
      <c r="ARS15" s="12"/>
      <c r="ART15" s="49">
        <v>0</v>
      </c>
      <c r="ARU15" s="12">
        <v>0</v>
      </c>
      <c r="ARV15" s="12"/>
      <c r="ARW15" s="49">
        <v>0</v>
      </c>
      <c r="ARX15" s="12">
        <v>0</v>
      </c>
      <c r="ARY15" s="12"/>
      <c r="ARZ15" s="49">
        <v>0</v>
      </c>
      <c r="ASA15" s="12">
        <v>0</v>
      </c>
      <c r="ASB15" s="16"/>
      <c r="ASC15" s="49">
        <v>0</v>
      </c>
      <c r="ASD15" s="12">
        <v>0</v>
      </c>
      <c r="ASE15" s="12"/>
      <c r="ASF15" s="49">
        <v>0</v>
      </c>
      <c r="ASG15" s="12">
        <v>0</v>
      </c>
      <c r="ASH15" s="12"/>
      <c r="ASI15" s="49">
        <v>0</v>
      </c>
      <c r="ASJ15" s="12">
        <v>0</v>
      </c>
      <c r="ASK15" s="12"/>
      <c r="ASL15" s="49">
        <v>0</v>
      </c>
      <c r="ASM15" s="12">
        <v>0</v>
      </c>
      <c r="ASN15" s="12"/>
      <c r="ASO15" s="49">
        <v>0</v>
      </c>
      <c r="ASP15" s="12">
        <v>0</v>
      </c>
      <c r="ASQ15" s="12"/>
      <c r="ASR15" s="49">
        <v>0</v>
      </c>
      <c r="ASS15" s="12">
        <v>0</v>
      </c>
      <c r="AST15" s="16"/>
      <c r="ASU15" s="49">
        <v>0</v>
      </c>
      <c r="ASV15" s="12">
        <v>0</v>
      </c>
      <c r="ASW15" s="12"/>
      <c r="ASX15" s="49">
        <v>0</v>
      </c>
      <c r="ASY15" s="12">
        <v>0</v>
      </c>
      <c r="ASZ15" s="12"/>
      <c r="ATA15" s="49">
        <v>0</v>
      </c>
      <c r="ATB15" s="12">
        <v>0</v>
      </c>
      <c r="ATC15" s="12"/>
      <c r="ATD15" s="49">
        <v>0</v>
      </c>
      <c r="ATE15" s="12">
        <v>0</v>
      </c>
      <c r="ATF15" s="54"/>
      <c r="ATG15" s="54"/>
      <c r="ATH15" s="16"/>
      <c r="ATI15" s="54"/>
      <c r="ATJ15" s="54"/>
      <c r="ATK15" s="54"/>
      <c r="ATL15" s="54"/>
      <c r="ATM15" s="54"/>
      <c r="ATN15" s="54"/>
      <c r="ATO15" s="16"/>
      <c r="ATP15" s="54"/>
      <c r="ATQ15" s="54"/>
      <c r="ATR15" s="54"/>
      <c r="ATS15" s="54"/>
      <c r="ATT15" s="54"/>
      <c r="ATU15" s="54"/>
      <c r="ATV15" s="16"/>
      <c r="ATW15" s="54"/>
      <c r="ATX15" s="54"/>
      <c r="ATY15" s="54"/>
      <c r="ATZ15" s="54"/>
      <c r="AUA15" s="54"/>
      <c r="AUB15" s="54"/>
      <c r="AUC15" s="16"/>
      <c r="AUD15" s="54"/>
      <c r="AUE15" s="54"/>
      <c r="AUF15" s="54"/>
      <c r="AUG15" s="54"/>
      <c r="AUH15" s="54"/>
      <c r="AUI15" s="54"/>
      <c r="AUJ15" s="16"/>
      <c r="AUK15" s="54"/>
      <c r="AUL15" s="54"/>
      <c r="AUM15" s="54"/>
      <c r="AUN15" s="54"/>
      <c r="AUO15" s="54"/>
      <c r="AUP15" s="54"/>
      <c r="AUQ15" s="16"/>
      <c r="AUR15" s="54"/>
      <c r="AUS15" s="54"/>
      <c r="AUT15" s="54"/>
      <c r="AUU15" s="54"/>
      <c r="AUV15" s="54"/>
      <c r="AUW15" s="54"/>
      <c r="AUX15" s="16"/>
      <c r="AUY15" s="54"/>
      <c r="AUZ15" s="54"/>
      <c r="AVA15" s="54"/>
      <c r="AVB15" s="54"/>
      <c r="AVC15" s="54"/>
      <c r="AVD15" s="54"/>
      <c r="AVE15" s="16"/>
      <c r="AVF15" s="54"/>
      <c r="AVG15" s="54"/>
      <c r="AVH15" s="54"/>
      <c r="AVI15" s="54"/>
      <c r="AVJ15" s="54"/>
      <c r="AVK15" s="54"/>
      <c r="AVL15" s="16"/>
      <c r="AVM15" s="54"/>
      <c r="AVN15" s="54"/>
      <c r="AVO15" s="54"/>
      <c r="AVP15" s="54"/>
      <c r="AVQ15" s="54"/>
      <c r="AVR15" s="54"/>
      <c r="AVS15" s="16"/>
      <c r="AVT15" s="54"/>
      <c r="AVU15" s="54"/>
      <c r="AVV15" s="54"/>
      <c r="AVW15" s="54"/>
      <c r="AVX15" s="54"/>
      <c r="AVY15" s="54"/>
      <c r="AVZ15" s="16"/>
      <c r="AWA15" s="54"/>
      <c r="AWB15" s="54"/>
      <c r="AWC15" s="54"/>
      <c r="AWD15" s="54"/>
      <c r="AWE15" s="54"/>
      <c r="AWF15" s="54"/>
      <c r="AWG15" s="16"/>
      <c r="AWH15" s="54"/>
      <c r="AWI15" s="54"/>
      <c r="AWJ15" s="54"/>
      <c r="AWK15" s="54"/>
      <c r="AWL15" s="54"/>
      <c r="AWM15" s="54"/>
      <c r="AWN15" s="16"/>
      <c r="AWO15" s="54"/>
      <c r="AWP15" s="54"/>
      <c r="AWQ15" s="54"/>
      <c r="AWR15" s="54"/>
      <c r="AWS15" s="54"/>
      <c r="AWT15" s="54"/>
      <c r="AWU15" s="16"/>
      <c r="AWV15" s="54"/>
      <c r="AWW15" s="54"/>
      <c r="AWX15" s="54"/>
      <c r="AWY15" s="54"/>
      <c r="AWZ15" s="54"/>
      <c r="AXA15" s="54"/>
      <c r="AXB15" s="16"/>
    </row>
    <row r="16" spans="1:1302">
      <c r="A16" t="s">
        <v>911</v>
      </c>
      <c r="B16" t="s">
        <v>913</v>
      </c>
      <c r="C16" s="21" t="s">
        <v>920</v>
      </c>
      <c r="D16" s="104" t="s">
        <v>5</v>
      </c>
      <c r="E16" s="54"/>
      <c r="F16" s="54"/>
      <c r="G16" s="54"/>
      <c r="H16" s="49">
        <v>5</v>
      </c>
      <c r="I16" s="54">
        <v>7</v>
      </c>
      <c r="J16" s="16"/>
      <c r="K16" s="49">
        <v>5</v>
      </c>
      <c r="L16" s="54">
        <v>8</v>
      </c>
      <c r="M16" s="54"/>
      <c r="N16" s="49">
        <v>10</v>
      </c>
      <c r="O16" s="54">
        <v>15</v>
      </c>
      <c r="P16" s="54"/>
      <c r="Q16" s="49">
        <v>5</v>
      </c>
      <c r="R16" s="54">
        <v>6</v>
      </c>
      <c r="S16" s="54"/>
      <c r="T16" s="49">
        <v>10</v>
      </c>
      <c r="U16" s="54">
        <v>18</v>
      </c>
      <c r="V16" s="54"/>
      <c r="W16" s="49">
        <v>10</v>
      </c>
      <c r="X16" s="54">
        <v>27</v>
      </c>
      <c r="Y16" s="54"/>
      <c r="Z16" s="49">
        <v>10</v>
      </c>
      <c r="AA16" s="54">
        <v>12</v>
      </c>
      <c r="AB16" s="16"/>
      <c r="AC16" s="49">
        <v>5</v>
      </c>
      <c r="AD16" s="54">
        <v>4</v>
      </c>
      <c r="AE16" s="54"/>
      <c r="AF16" s="49">
        <v>0</v>
      </c>
      <c r="AG16" s="54">
        <v>0</v>
      </c>
      <c r="AH16" s="54"/>
      <c r="AI16" s="49">
        <v>0</v>
      </c>
      <c r="AJ16" s="54">
        <v>0</v>
      </c>
      <c r="AK16" s="54"/>
      <c r="AL16" s="49">
        <v>0</v>
      </c>
      <c r="AM16" s="54">
        <v>0</v>
      </c>
      <c r="AN16" s="54"/>
      <c r="AO16" s="49">
        <v>0</v>
      </c>
      <c r="AP16" s="54">
        <v>0</v>
      </c>
      <c r="AQ16" s="54"/>
      <c r="AR16" s="49">
        <v>0</v>
      </c>
      <c r="AS16" s="54">
        <v>0</v>
      </c>
      <c r="AT16" s="16"/>
      <c r="AU16" s="49">
        <v>0</v>
      </c>
      <c r="AV16" s="54">
        <v>0</v>
      </c>
      <c r="AW16" s="54"/>
      <c r="AX16" s="49">
        <v>0</v>
      </c>
      <c r="AY16" s="54">
        <v>0</v>
      </c>
      <c r="AZ16" s="54"/>
      <c r="BA16" s="49">
        <v>0</v>
      </c>
      <c r="BB16" s="54">
        <v>0</v>
      </c>
      <c r="BC16" s="54"/>
      <c r="BD16" s="49">
        <v>0</v>
      </c>
      <c r="BE16" s="54">
        <v>0</v>
      </c>
      <c r="BF16" s="54"/>
      <c r="BG16" s="49">
        <v>0</v>
      </c>
      <c r="BH16" s="54">
        <v>0</v>
      </c>
      <c r="BI16" s="54"/>
      <c r="BJ16" s="49">
        <v>0</v>
      </c>
      <c r="BK16" s="54">
        <v>0</v>
      </c>
      <c r="BL16" s="16"/>
      <c r="BM16" s="49">
        <v>0</v>
      </c>
      <c r="BN16" s="54">
        <v>0</v>
      </c>
      <c r="BO16" s="54"/>
      <c r="BP16" s="49">
        <v>0</v>
      </c>
      <c r="BQ16" s="54">
        <v>0</v>
      </c>
      <c r="BR16" s="54"/>
      <c r="BS16" s="49">
        <v>0</v>
      </c>
      <c r="BT16" s="54">
        <v>0</v>
      </c>
      <c r="BU16" s="54"/>
      <c r="BV16" s="49">
        <v>0</v>
      </c>
      <c r="BW16" s="54">
        <v>0</v>
      </c>
      <c r="BX16" s="54"/>
      <c r="BY16" s="49">
        <v>0</v>
      </c>
      <c r="BZ16" s="54">
        <v>0</v>
      </c>
      <c r="CA16" s="54"/>
      <c r="CB16" s="49">
        <v>0</v>
      </c>
      <c r="CC16" s="54">
        <v>0</v>
      </c>
      <c r="CD16" s="16"/>
      <c r="CE16" s="16"/>
      <c r="CF16" s="49">
        <v>0</v>
      </c>
      <c r="CG16" s="54">
        <v>0</v>
      </c>
      <c r="CH16" s="16"/>
      <c r="CI16" s="49">
        <v>0</v>
      </c>
      <c r="CJ16" s="54">
        <v>0</v>
      </c>
      <c r="CK16" s="54"/>
      <c r="CL16" s="49">
        <v>0</v>
      </c>
      <c r="CM16" s="54">
        <v>10</v>
      </c>
      <c r="CN16" s="54"/>
      <c r="CO16" s="49">
        <v>20</v>
      </c>
      <c r="CP16" s="54">
        <v>14</v>
      </c>
      <c r="CQ16" s="16"/>
      <c r="CR16" s="49">
        <v>10</v>
      </c>
      <c r="CS16" s="54">
        <v>6</v>
      </c>
      <c r="CT16" s="54"/>
      <c r="CU16" s="49">
        <v>10</v>
      </c>
      <c r="CV16" s="54">
        <v>17</v>
      </c>
      <c r="CW16" s="54"/>
      <c r="CX16" s="49">
        <v>10</v>
      </c>
      <c r="CY16" s="54">
        <v>17</v>
      </c>
      <c r="CZ16" s="54"/>
      <c r="DA16" s="49">
        <v>0</v>
      </c>
      <c r="DB16" s="54">
        <v>1</v>
      </c>
      <c r="DC16" s="54"/>
      <c r="DD16" s="49">
        <v>0</v>
      </c>
      <c r="DE16" s="54">
        <v>0</v>
      </c>
      <c r="DF16" s="16"/>
      <c r="DG16" s="16"/>
      <c r="DH16" s="49">
        <v>0</v>
      </c>
      <c r="DI16" s="54">
        <v>0</v>
      </c>
      <c r="DJ16" s="54"/>
      <c r="DK16" s="49">
        <v>0</v>
      </c>
      <c r="DL16" s="54">
        <v>0</v>
      </c>
      <c r="DM16" s="54"/>
      <c r="DN16" s="49">
        <v>0</v>
      </c>
      <c r="DO16" s="54">
        <v>0</v>
      </c>
      <c r="DP16" s="54"/>
      <c r="DQ16" s="49">
        <v>0</v>
      </c>
      <c r="DR16" s="54">
        <v>0</v>
      </c>
      <c r="DS16" s="54"/>
      <c r="DT16" s="49">
        <v>0</v>
      </c>
      <c r="DU16" s="54">
        <v>0</v>
      </c>
      <c r="DV16" s="54"/>
      <c r="DW16" s="49">
        <v>0</v>
      </c>
      <c r="DX16" s="54">
        <v>0</v>
      </c>
      <c r="DY16" s="16"/>
      <c r="DZ16" s="49">
        <v>0</v>
      </c>
      <c r="EA16" s="54">
        <v>0</v>
      </c>
      <c r="EB16" s="54"/>
      <c r="EC16" s="49">
        <v>0</v>
      </c>
      <c r="ED16" s="54">
        <v>0</v>
      </c>
      <c r="EE16" s="54"/>
      <c r="EF16" s="49">
        <v>0</v>
      </c>
      <c r="EG16" s="54">
        <v>0</v>
      </c>
      <c r="EH16" s="54"/>
      <c r="EI16" s="49">
        <v>0</v>
      </c>
      <c r="EJ16" s="54">
        <v>0</v>
      </c>
      <c r="EK16" s="54"/>
      <c r="EL16" s="49">
        <v>0</v>
      </c>
      <c r="EM16" s="54">
        <v>0</v>
      </c>
      <c r="EN16" s="54"/>
      <c r="EO16" s="49">
        <v>0</v>
      </c>
      <c r="EP16" s="54">
        <v>0</v>
      </c>
      <c r="EQ16" s="48"/>
      <c r="ER16" s="49">
        <v>0</v>
      </c>
      <c r="ES16" s="54">
        <v>0</v>
      </c>
      <c r="ET16" s="54"/>
      <c r="EU16" s="49">
        <v>0</v>
      </c>
      <c r="EV16" s="54">
        <v>0</v>
      </c>
      <c r="EW16" s="54"/>
      <c r="EX16" s="49">
        <v>0</v>
      </c>
      <c r="EY16" s="54">
        <v>0</v>
      </c>
      <c r="EZ16" s="54"/>
      <c r="FA16" s="49">
        <v>0</v>
      </c>
      <c r="FB16" s="54">
        <v>0</v>
      </c>
      <c r="FC16" s="16"/>
      <c r="FD16" s="16"/>
      <c r="FE16" s="16"/>
      <c r="FF16" s="16"/>
      <c r="FG16" s="49">
        <v>0</v>
      </c>
      <c r="FH16" s="54">
        <v>0</v>
      </c>
      <c r="FI16" s="54"/>
      <c r="FJ16" s="49">
        <v>0</v>
      </c>
      <c r="FK16" s="54">
        <v>0</v>
      </c>
      <c r="FL16" s="54"/>
      <c r="FM16" s="49">
        <v>5</v>
      </c>
      <c r="FN16" s="54">
        <v>5</v>
      </c>
      <c r="FO16" s="16"/>
      <c r="FP16" s="49">
        <v>10</v>
      </c>
      <c r="FQ16" s="54">
        <v>15</v>
      </c>
      <c r="FR16" s="54"/>
      <c r="FS16" s="49">
        <v>10</v>
      </c>
      <c r="FT16" s="54">
        <v>16</v>
      </c>
      <c r="FU16" s="16"/>
      <c r="FV16" s="49">
        <v>10</v>
      </c>
      <c r="FW16" s="54">
        <v>21</v>
      </c>
      <c r="FX16" s="54"/>
      <c r="FY16" s="49">
        <v>10</v>
      </c>
      <c r="FZ16" s="54">
        <v>29</v>
      </c>
      <c r="GA16" s="54"/>
      <c r="GB16" s="49">
        <v>25</v>
      </c>
      <c r="GC16" s="54">
        <v>24</v>
      </c>
      <c r="GD16" s="54"/>
      <c r="GE16" s="49">
        <v>25</v>
      </c>
      <c r="GF16" s="54">
        <v>28</v>
      </c>
      <c r="GG16" s="54"/>
      <c r="GH16" s="49">
        <v>25</v>
      </c>
      <c r="GI16" s="54">
        <v>17</v>
      </c>
      <c r="GJ16" s="54"/>
      <c r="GK16" s="49">
        <v>15</v>
      </c>
      <c r="GL16" s="54">
        <v>3</v>
      </c>
      <c r="GM16" s="16"/>
      <c r="GN16" s="49">
        <v>0</v>
      </c>
      <c r="GO16" s="54">
        <v>0</v>
      </c>
      <c r="GP16" s="54"/>
      <c r="GQ16" s="49">
        <v>0</v>
      </c>
      <c r="GR16" s="54">
        <v>0</v>
      </c>
      <c r="GS16" s="54"/>
      <c r="GT16" s="49">
        <v>0</v>
      </c>
      <c r="GU16" s="54">
        <v>0</v>
      </c>
      <c r="GV16" s="54"/>
      <c r="GW16" s="49">
        <v>0</v>
      </c>
      <c r="GX16" s="54">
        <v>0</v>
      </c>
      <c r="GY16" s="54"/>
      <c r="GZ16" s="49">
        <v>0</v>
      </c>
      <c r="HA16" s="54">
        <v>0</v>
      </c>
      <c r="HB16" s="54"/>
      <c r="HC16" s="49">
        <v>0</v>
      </c>
      <c r="HD16" s="54">
        <v>0</v>
      </c>
      <c r="HE16" s="16"/>
      <c r="HF16" s="49">
        <v>0</v>
      </c>
      <c r="HG16" s="54">
        <v>0</v>
      </c>
      <c r="HH16" s="54"/>
      <c r="HI16" s="49">
        <v>0</v>
      </c>
      <c r="HJ16" s="54">
        <v>0</v>
      </c>
      <c r="HK16" s="54"/>
      <c r="HL16" s="49">
        <v>0</v>
      </c>
      <c r="HM16" s="54">
        <v>0</v>
      </c>
      <c r="HN16" s="54"/>
      <c r="HO16" s="49">
        <v>0</v>
      </c>
      <c r="HP16" s="54">
        <v>0</v>
      </c>
      <c r="HQ16" s="54"/>
      <c r="HR16" s="49">
        <v>0</v>
      </c>
      <c r="HS16" s="54">
        <v>0</v>
      </c>
      <c r="HT16" s="54"/>
      <c r="HU16" s="49">
        <v>0</v>
      </c>
      <c r="HV16" s="54">
        <v>0</v>
      </c>
      <c r="HW16" s="16"/>
      <c r="HX16" s="49">
        <v>0</v>
      </c>
      <c r="HY16" s="54">
        <v>5</v>
      </c>
      <c r="HZ16" s="54"/>
      <c r="IA16" s="49">
        <v>5</v>
      </c>
      <c r="IB16" s="54">
        <v>12</v>
      </c>
      <c r="IC16" s="54"/>
      <c r="ID16" s="49">
        <v>5</v>
      </c>
      <c r="IE16" s="54">
        <v>5</v>
      </c>
      <c r="IF16" s="54"/>
      <c r="IG16" s="49">
        <v>10</v>
      </c>
      <c r="IH16" s="54">
        <v>7</v>
      </c>
      <c r="II16" s="54"/>
      <c r="IJ16" s="49">
        <v>5</v>
      </c>
      <c r="IK16" s="54">
        <v>2</v>
      </c>
      <c r="IL16" s="54"/>
      <c r="IM16" s="49">
        <v>0</v>
      </c>
      <c r="IN16" s="54">
        <v>1</v>
      </c>
      <c r="IO16" s="16"/>
      <c r="IP16" s="49">
        <v>0</v>
      </c>
      <c r="IQ16" s="54">
        <v>0</v>
      </c>
      <c r="IR16" s="54"/>
      <c r="IS16" s="49">
        <v>0</v>
      </c>
      <c r="IT16" s="54">
        <v>0</v>
      </c>
      <c r="IU16" s="54"/>
      <c r="IV16" s="49">
        <v>0</v>
      </c>
      <c r="IW16" s="54">
        <v>0</v>
      </c>
      <c r="IX16" s="54"/>
      <c r="IY16" s="49">
        <v>0</v>
      </c>
      <c r="IZ16" s="54">
        <v>0</v>
      </c>
      <c r="JA16" s="54"/>
      <c r="JB16" s="49">
        <v>0</v>
      </c>
      <c r="JC16" s="54">
        <v>0</v>
      </c>
      <c r="JD16" s="54"/>
      <c r="JE16" s="49">
        <v>0</v>
      </c>
      <c r="JF16" s="54">
        <v>0</v>
      </c>
      <c r="JG16" s="16"/>
      <c r="JH16" s="49">
        <v>0</v>
      </c>
      <c r="JI16" s="54">
        <v>4</v>
      </c>
      <c r="JJ16" s="54"/>
      <c r="JK16" s="49">
        <v>0</v>
      </c>
      <c r="JL16" s="54">
        <v>3</v>
      </c>
      <c r="JM16" s="54"/>
      <c r="JN16" s="49">
        <v>0</v>
      </c>
      <c r="JO16" s="54">
        <v>0</v>
      </c>
      <c r="JP16" s="54"/>
      <c r="JQ16" s="49">
        <v>0</v>
      </c>
      <c r="JR16" s="54">
        <v>0</v>
      </c>
      <c r="JS16" s="54"/>
      <c r="JT16" s="49">
        <v>0</v>
      </c>
      <c r="JU16" s="54">
        <v>0</v>
      </c>
      <c r="JV16" s="54"/>
      <c r="JW16" s="49">
        <v>0</v>
      </c>
      <c r="JX16" s="54">
        <v>0</v>
      </c>
      <c r="JY16" s="16"/>
      <c r="JZ16" s="49">
        <v>0</v>
      </c>
      <c r="KA16" s="54">
        <v>0</v>
      </c>
      <c r="KB16" s="54"/>
      <c r="KC16" s="49">
        <v>15</v>
      </c>
      <c r="KD16" s="54">
        <v>16</v>
      </c>
      <c r="KE16" s="54"/>
      <c r="KF16" s="49">
        <v>15</v>
      </c>
      <c r="KG16" s="54">
        <v>10</v>
      </c>
      <c r="KH16" s="54"/>
      <c r="KI16" s="49">
        <v>0</v>
      </c>
      <c r="KJ16" s="54">
        <v>0</v>
      </c>
      <c r="KK16" s="54"/>
      <c r="KL16" s="49">
        <v>0</v>
      </c>
      <c r="KM16" s="54">
        <v>0</v>
      </c>
      <c r="KN16" s="54"/>
      <c r="KO16" s="49">
        <v>0</v>
      </c>
      <c r="KP16" s="54">
        <v>0</v>
      </c>
      <c r="KQ16" s="48"/>
      <c r="KR16" s="49">
        <v>0</v>
      </c>
      <c r="KS16" s="54">
        <v>0</v>
      </c>
      <c r="KT16" s="54"/>
      <c r="KU16" s="49">
        <v>0</v>
      </c>
      <c r="KV16" s="54">
        <v>0</v>
      </c>
      <c r="KW16" s="14"/>
      <c r="KX16" s="14"/>
      <c r="KY16" s="14"/>
      <c r="KZ16" s="14"/>
      <c r="LA16" s="14"/>
      <c r="LB16" s="16"/>
      <c r="LC16" s="49">
        <v>0</v>
      </c>
      <c r="LD16" s="54">
        <v>0</v>
      </c>
      <c r="LE16" s="54"/>
      <c r="LF16" s="49">
        <v>0</v>
      </c>
      <c r="LG16" s="54">
        <v>0</v>
      </c>
      <c r="LH16" s="54"/>
      <c r="LI16" s="49">
        <v>0</v>
      </c>
      <c r="LJ16" s="54">
        <v>0</v>
      </c>
      <c r="LK16" s="54"/>
      <c r="LL16" s="49">
        <v>5</v>
      </c>
      <c r="LM16" s="54">
        <v>8</v>
      </c>
      <c r="LN16" s="54"/>
      <c r="LO16" s="49">
        <v>10</v>
      </c>
      <c r="LP16" s="54">
        <v>16</v>
      </c>
      <c r="LQ16" s="54"/>
      <c r="LR16" s="49">
        <v>10</v>
      </c>
      <c r="LS16" s="54">
        <v>13</v>
      </c>
      <c r="LT16" s="16"/>
      <c r="LU16" s="49">
        <v>0</v>
      </c>
      <c r="LV16" s="54">
        <v>0</v>
      </c>
      <c r="LW16" s="54"/>
      <c r="LX16" s="49">
        <v>0</v>
      </c>
      <c r="LY16" s="54">
        <v>0</v>
      </c>
      <c r="LZ16" s="54"/>
      <c r="MA16" s="49">
        <v>0</v>
      </c>
      <c r="MB16" s="54">
        <v>0</v>
      </c>
      <c r="MC16" s="54"/>
      <c r="MD16" s="49">
        <v>0</v>
      </c>
      <c r="ME16" s="54">
        <v>0</v>
      </c>
      <c r="MF16" s="54"/>
      <c r="MG16" s="49">
        <v>0</v>
      </c>
      <c r="MH16" s="54">
        <v>0</v>
      </c>
      <c r="MI16" s="54"/>
      <c r="MJ16" s="49">
        <v>0</v>
      </c>
      <c r="MK16" s="54">
        <v>0</v>
      </c>
      <c r="ML16" s="16"/>
      <c r="MM16" s="49">
        <v>0</v>
      </c>
      <c r="MN16" s="54">
        <v>0</v>
      </c>
      <c r="MO16" s="54"/>
      <c r="MP16" s="49">
        <v>0</v>
      </c>
      <c r="MQ16" s="54">
        <v>0</v>
      </c>
      <c r="MR16" s="54"/>
      <c r="MS16" s="49">
        <v>0</v>
      </c>
      <c r="MT16" s="54">
        <v>0</v>
      </c>
      <c r="MU16" s="54"/>
      <c r="MV16" s="49">
        <v>0</v>
      </c>
      <c r="MW16" s="54">
        <v>3</v>
      </c>
      <c r="MX16" s="54"/>
      <c r="MY16" s="49">
        <v>0</v>
      </c>
      <c r="MZ16" s="54">
        <v>3</v>
      </c>
      <c r="NA16" s="54"/>
      <c r="NB16" s="49">
        <v>0</v>
      </c>
      <c r="NC16" s="54">
        <v>0</v>
      </c>
      <c r="ND16" s="16"/>
      <c r="NE16" s="49">
        <v>0</v>
      </c>
      <c r="NF16" s="54">
        <v>0</v>
      </c>
      <c r="NG16" s="54"/>
      <c r="NH16" s="49">
        <v>0</v>
      </c>
      <c r="NI16" s="54">
        <v>0</v>
      </c>
      <c r="NJ16" s="54"/>
      <c r="NK16" s="49">
        <v>0</v>
      </c>
      <c r="NL16" s="54">
        <v>0</v>
      </c>
      <c r="NM16" s="54"/>
      <c r="NN16" s="49">
        <v>0</v>
      </c>
      <c r="NO16" s="54">
        <v>0</v>
      </c>
      <c r="NP16" s="54"/>
      <c r="NQ16" s="49">
        <v>0</v>
      </c>
      <c r="NR16" s="54">
        <v>0</v>
      </c>
      <c r="NS16" s="54"/>
      <c r="NT16" s="49">
        <v>0</v>
      </c>
      <c r="NU16" s="54">
        <v>0</v>
      </c>
      <c r="NV16" s="16"/>
      <c r="NW16" s="49">
        <v>0</v>
      </c>
      <c r="NX16" s="54">
        <v>0</v>
      </c>
      <c r="NY16" s="54"/>
      <c r="NZ16" s="49">
        <v>5</v>
      </c>
      <c r="OA16" s="54">
        <v>14</v>
      </c>
      <c r="OB16" s="54"/>
      <c r="OC16" s="49">
        <v>5</v>
      </c>
      <c r="OD16" s="54">
        <v>12</v>
      </c>
      <c r="OE16" s="54"/>
      <c r="OF16" s="49">
        <v>0</v>
      </c>
      <c r="OG16" s="54">
        <v>0</v>
      </c>
      <c r="OH16" s="54"/>
      <c r="OI16" s="49">
        <v>0</v>
      </c>
      <c r="OJ16" s="54">
        <v>0</v>
      </c>
      <c r="OK16" s="54"/>
      <c r="OL16" s="49">
        <v>0</v>
      </c>
      <c r="OM16" s="54">
        <v>0</v>
      </c>
      <c r="ON16" s="16"/>
      <c r="OO16" s="49">
        <v>0</v>
      </c>
      <c r="OP16" s="54">
        <v>0</v>
      </c>
      <c r="OQ16" s="54"/>
      <c r="OR16" s="49">
        <v>10</v>
      </c>
      <c r="OS16" s="54">
        <v>20</v>
      </c>
      <c r="OT16" s="54"/>
      <c r="OU16" s="49">
        <v>10</v>
      </c>
      <c r="OV16" s="54">
        <v>13</v>
      </c>
      <c r="OW16" s="54"/>
      <c r="OX16" s="49">
        <v>0</v>
      </c>
      <c r="OY16" s="54">
        <v>8</v>
      </c>
      <c r="OZ16" s="54"/>
      <c r="PA16" s="49">
        <v>0</v>
      </c>
      <c r="PB16" s="54">
        <v>1</v>
      </c>
      <c r="PC16" s="54"/>
      <c r="PD16" s="49">
        <v>0</v>
      </c>
      <c r="PE16" s="54">
        <v>0</v>
      </c>
      <c r="PF16" s="16"/>
      <c r="PG16" s="49">
        <v>0</v>
      </c>
      <c r="PH16" s="54">
        <v>0</v>
      </c>
      <c r="PI16" s="54"/>
      <c r="PJ16" s="49">
        <v>0</v>
      </c>
      <c r="PK16" s="54">
        <v>0</v>
      </c>
      <c r="PL16" s="54"/>
      <c r="PM16" s="49">
        <v>0</v>
      </c>
      <c r="PN16" s="54">
        <v>0</v>
      </c>
      <c r="PO16" s="54"/>
      <c r="PP16" s="49">
        <v>0</v>
      </c>
      <c r="PQ16" s="54">
        <v>0</v>
      </c>
      <c r="PR16" s="54"/>
      <c r="PS16" s="49">
        <v>0</v>
      </c>
      <c r="PT16" s="54">
        <v>0</v>
      </c>
      <c r="PU16" s="54"/>
      <c r="PV16" s="49">
        <v>0</v>
      </c>
      <c r="PW16" s="54">
        <v>0</v>
      </c>
      <c r="PX16" s="16"/>
      <c r="PY16" s="49">
        <v>5</v>
      </c>
      <c r="PZ16" s="54">
        <v>9</v>
      </c>
      <c r="QA16" s="54"/>
      <c r="QB16" s="49">
        <v>5</v>
      </c>
      <c r="QC16" s="54">
        <v>9</v>
      </c>
      <c r="QD16" s="16"/>
      <c r="QE16" s="49">
        <v>0</v>
      </c>
      <c r="QF16" s="54">
        <v>2</v>
      </c>
      <c r="QG16" s="54"/>
      <c r="QH16" s="49">
        <v>0</v>
      </c>
      <c r="QI16" s="54">
        <v>0</v>
      </c>
      <c r="QJ16" s="54"/>
      <c r="QK16" s="49">
        <v>0</v>
      </c>
      <c r="QL16" s="54">
        <v>0</v>
      </c>
      <c r="QM16" s="16"/>
      <c r="QN16" s="49">
        <v>5</v>
      </c>
      <c r="QO16" s="54">
        <v>5</v>
      </c>
      <c r="QP16" s="54"/>
      <c r="QQ16" s="49">
        <v>5</v>
      </c>
      <c r="QR16" s="54">
        <v>7</v>
      </c>
      <c r="QS16" s="54"/>
      <c r="QT16" s="49">
        <v>5</v>
      </c>
      <c r="QU16" s="54">
        <v>10</v>
      </c>
      <c r="QV16" s="54"/>
      <c r="QW16" s="49">
        <v>0</v>
      </c>
      <c r="QX16" s="54">
        <v>4</v>
      </c>
      <c r="QY16" s="54"/>
      <c r="QZ16" s="49">
        <v>0</v>
      </c>
      <c r="RA16" s="54">
        <v>3</v>
      </c>
      <c r="RB16" s="54"/>
      <c r="RC16" s="49">
        <v>0</v>
      </c>
      <c r="RD16" s="54">
        <v>2</v>
      </c>
      <c r="RE16" s="16"/>
      <c r="RF16" s="49">
        <v>0</v>
      </c>
      <c r="RG16" s="54">
        <v>2</v>
      </c>
      <c r="RH16" s="54"/>
      <c r="RI16" s="49">
        <v>0</v>
      </c>
      <c r="RJ16" s="54">
        <v>3</v>
      </c>
      <c r="RK16" s="54"/>
      <c r="RL16" s="49">
        <v>0</v>
      </c>
      <c r="RM16" s="54">
        <v>3</v>
      </c>
      <c r="RN16" s="16"/>
      <c r="RO16" s="16"/>
      <c r="RP16" s="16"/>
      <c r="RQ16" s="49">
        <v>0</v>
      </c>
      <c r="RR16" s="54">
        <v>0</v>
      </c>
      <c r="RS16" s="54"/>
      <c r="RT16" s="49">
        <v>0</v>
      </c>
      <c r="RU16" s="54">
        <v>0</v>
      </c>
      <c r="RV16" s="54"/>
      <c r="RW16" s="49">
        <v>0</v>
      </c>
      <c r="RX16" s="54">
        <v>0</v>
      </c>
      <c r="RY16" s="54"/>
      <c r="RZ16" s="49">
        <v>5</v>
      </c>
      <c r="SA16" s="54">
        <v>5</v>
      </c>
      <c r="SB16" s="54"/>
      <c r="SC16" s="49">
        <v>5</v>
      </c>
      <c r="SD16" s="54">
        <v>5</v>
      </c>
      <c r="SE16" s="54"/>
      <c r="SF16" s="49">
        <v>2</v>
      </c>
      <c r="SG16" s="54">
        <v>5</v>
      </c>
      <c r="SH16" s="54"/>
      <c r="SI16" s="49">
        <v>4</v>
      </c>
      <c r="SJ16" s="54">
        <v>4</v>
      </c>
      <c r="SK16" s="16"/>
      <c r="SL16" s="49">
        <v>7</v>
      </c>
      <c r="SM16" s="54">
        <v>8</v>
      </c>
      <c r="SN16" s="54"/>
      <c r="SO16" s="49">
        <v>5</v>
      </c>
      <c r="SP16" s="54">
        <v>6</v>
      </c>
      <c r="SQ16" s="54"/>
      <c r="SR16" s="49">
        <v>0</v>
      </c>
      <c r="SS16" s="54">
        <v>2</v>
      </c>
      <c r="ST16" s="54"/>
      <c r="SU16" s="49">
        <v>0</v>
      </c>
      <c r="SV16" s="54">
        <v>0</v>
      </c>
      <c r="SW16" s="54"/>
      <c r="SX16" s="49">
        <v>0</v>
      </c>
      <c r="SY16" s="54">
        <v>0</v>
      </c>
      <c r="SZ16" s="54"/>
      <c r="TA16" s="49">
        <v>0</v>
      </c>
      <c r="TB16" s="54">
        <v>2</v>
      </c>
      <c r="TC16" s="16"/>
      <c r="TD16" s="16"/>
      <c r="TE16" s="49">
        <v>0</v>
      </c>
      <c r="TF16" s="54">
        <v>0</v>
      </c>
      <c r="TG16" s="54"/>
      <c r="TH16" s="49">
        <v>0</v>
      </c>
      <c r="TI16" s="54">
        <v>2</v>
      </c>
      <c r="TJ16" s="54"/>
      <c r="TK16" s="49">
        <v>2</v>
      </c>
      <c r="TL16" s="54">
        <v>4</v>
      </c>
      <c r="TM16" s="54"/>
      <c r="TN16" s="49">
        <v>2</v>
      </c>
      <c r="TO16" s="54">
        <v>2</v>
      </c>
      <c r="TP16" s="54"/>
      <c r="TQ16" s="49">
        <v>0</v>
      </c>
      <c r="TR16" s="54">
        <v>0</v>
      </c>
      <c r="TS16" s="16"/>
      <c r="TT16" s="49">
        <v>0</v>
      </c>
      <c r="TU16" s="54">
        <v>0</v>
      </c>
      <c r="TV16" s="54"/>
      <c r="TW16" s="49">
        <v>0</v>
      </c>
      <c r="TX16" s="54">
        <v>0</v>
      </c>
      <c r="TY16" s="54"/>
      <c r="TZ16" s="49">
        <v>0</v>
      </c>
      <c r="UA16" s="54">
        <v>0</v>
      </c>
      <c r="UB16" s="54"/>
      <c r="UC16" s="49">
        <v>0</v>
      </c>
      <c r="UD16" s="54">
        <v>0</v>
      </c>
      <c r="UE16" s="54"/>
      <c r="UF16" s="49">
        <v>0</v>
      </c>
      <c r="UG16" s="54">
        <v>0</v>
      </c>
      <c r="UH16" s="54"/>
      <c r="UI16" s="49">
        <v>0</v>
      </c>
      <c r="UJ16" s="54">
        <v>0</v>
      </c>
      <c r="UK16" s="16"/>
      <c r="UL16" s="16"/>
      <c r="UM16" s="49">
        <v>0</v>
      </c>
      <c r="UN16" s="54">
        <v>0</v>
      </c>
      <c r="UO16" s="54"/>
      <c r="UP16" s="49">
        <v>0</v>
      </c>
      <c r="UQ16" s="54">
        <v>0</v>
      </c>
      <c r="UR16" s="54"/>
      <c r="US16" s="49">
        <v>0</v>
      </c>
      <c r="UT16" s="54">
        <v>0</v>
      </c>
      <c r="UU16" s="54"/>
      <c r="UV16" s="49">
        <v>0</v>
      </c>
      <c r="UW16" s="54">
        <v>0</v>
      </c>
      <c r="UX16" s="54"/>
      <c r="UY16" s="49">
        <v>0</v>
      </c>
      <c r="UZ16" s="54">
        <v>0</v>
      </c>
      <c r="VA16" s="16"/>
      <c r="VB16" s="49">
        <v>0</v>
      </c>
      <c r="VC16" s="54">
        <v>0</v>
      </c>
      <c r="VD16" s="54"/>
      <c r="VE16" s="49">
        <v>0</v>
      </c>
      <c r="VF16" s="54">
        <v>0</v>
      </c>
      <c r="VG16" s="54"/>
      <c r="VH16" s="49">
        <v>0</v>
      </c>
      <c r="VI16" s="54">
        <v>0</v>
      </c>
      <c r="VJ16" s="54"/>
      <c r="VK16" s="49">
        <v>0</v>
      </c>
      <c r="VL16" s="54">
        <v>0</v>
      </c>
      <c r="VM16" s="54"/>
      <c r="VN16" s="49">
        <v>0</v>
      </c>
      <c r="VO16" s="54">
        <v>0</v>
      </c>
      <c r="VP16" s="54"/>
      <c r="VQ16" s="49">
        <v>0</v>
      </c>
      <c r="VR16" s="54">
        <v>0</v>
      </c>
      <c r="VS16" s="16"/>
      <c r="VT16" s="49">
        <v>0</v>
      </c>
      <c r="VU16" s="54">
        <v>0</v>
      </c>
      <c r="VV16" s="54"/>
      <c r="VW16" s="49">
        <v>0</v>
      </c>
      <c r="VX16" s="54">
        <v>0</v>
      </c>
      <c r="VY16" s="54"/>
      <c r="VZ16" s="49">
        <v>0</v>
      </c>
      <c r="WA16" s="54">
        <v>0</v>
      </c>
      <c r="WB16" s="54"/>
      <c r="WC16" s="49">
        <v>0</v>
      </c>
      <c r="WD16" s="54">
        <v>0</v>
      </c>
      <c r="WE16" s="54"/>
      <c r="WF16" s="49">
        <v>0</v>
      </c>
      <c r="WG16" s="54">
        <v>0</v>
      </c>
      <c r="WH16" s="54"/>
      <c r="WI16" s="49">
        <v>0</v>
      </c>
      <c r="WJ16" s="54">
        <v>0</v>
      </c>
      <c r="WK16" s="48"/>
      <c r="WL16" s="49">
        <v>0</v>
      </c>
      <c r="WM16" s="54">
        <v>0</v>
      </c>
      <c r="WN16" s="54"/>
      <c r="WO16" s="49">
        <v>0</v>
      </c>
      <c r="WP16" s="54">
        <v>0</v>
      </c>
      <c r="WQ16" s="54"/>
      <c r="WR16" s="49">
        <v>0</v>
      </c>
      <c r="WS16" s="54">
        <v>0</v>
      </c>
      <c r="WT16" s="54"/>
      <c r="WU16" s="49">
        <v>0</v>
      </c>
      <c r="WV16" s="54">
        <v>0</v>
      </c>
      <c r="WW16" s="54"/>
      <c r="WX16" s="49">
        <v>0</v>
      </c>
      <c r="WY16" s="54">
        <v>0</v>
      </c>
      <c r="WZ16" s="54"/>
      <c r="XA16" s="49">
        <v>0</v>
      </c>
      <c r="XB16" s="54">
        <v>0</v>
      </c>
      <c r="XC16" s="54"/>
      <c r="XD16" s="49">
        <v>0</v>
      </c>
      <c r="XE16" s="54">
        <v>0</v>
      </c>
      <c r="XF16" s="16"/>
      <c r="XG16" s="49">
        <v>0</v>
      </c>
      <c r="XH16" s="54">
        <v>3</v>
      </c>
      <c r="XI16" s="54"/>
      <c r="XJ16" s="49">
        <v>5</v>
      </c>
      <c r="XK16" s="54">
        <v>6</v>
      </c>
      <c r="XL16" s="54"/>
      <c r="XM16" s="49">
        <v>5</v>
      </c>
      <c r="XN16" s="54">
        <v>4</v>
      </c>
      <c r="XO16" s="54"/>
      <c r="XP16" s="49">
        <v>5</v>
      </c>
      <c r="XQ16" s="54">
        <v>3</v>
      </c>
      <c r="XR16" s="54"/>
      <c r="XS16" s="49">
        <v>0</v>
      </c>
      <c r="XT16" s="54">
        <v>0</v>
      </c>
      <c r="XU16" s="54"/>
      <c r="XV16" s="49">
        <v>0</v>
      </c>
      <c r="XW16" s="54">
        <v>7</v>
      </c>
      <c r="XX16" s="48"/>
      <c r="XY16" s="49">
        <v>0</v>
      </c>
      <c r="XZ16" s="54">
        <v>1</v>
      </c>
      <c r="YA16" s="54"/>
      <c r="YB16" s="49">
        <v>0</v>
      </c>
      <c r="YC16" s="54">
        <v>1</v>
      </c>
      <c r="YD16" s="54"/>
      <c r="YE16" s="49">
        <v>5</v>
      </c>
      <c r="YF16" s="54">
        <v>6</v>
      </c>
      <c r="YG16" s="54"/>
      <c r="YH16" s="49">
        <v>5</v>
      </c>
      <c r="YI16" s="54">
        <v>10</v>
      </c>
      <c r="YJ16" s="54"/>
      <c r="YK16" s="49">
        <v>0</v>
      </c>
      <c r="YL16" s="54">
        <v>4</v>
      </c>
      <c r="YM16" s="54"/>
      <c r="YN16" s="49">
        <v>0</v>
      </c>
      <c r="YO16" s="54">
        <v>2</v>
      </c>
      <c r="YP16" s="54"/>
      <c r="YQ16" s="49">
        <v>0</v>
      </c>
      <c r="YR16" s="54">
        <v>1</v>
      </c>
      <c r="YS16" s="16"/>
      <c r="YT16" s="49">
        <v>0</v>
      </c>
      <c r="YU16" s="54">
        <v>7</v>
      </c>
      <c r="YV16" s="54"/>
      <c r="YW16" s="49">
        <v>5</v>
      </c>
      <c r="YX16" s="54">
        <v>9</v>
      </c>
      <c r="YY16" s="54"/>
      <c r="YZ16" s="49">
        <v>5</v>
      </c>
      <c r="ZA16" s="54">
        <v>3</v>
      </c>
      <c r="ZB16" s="54"/>
      <c r="ZC16" s="49">
        <v>5</v>
      </c>
      <c r="ZD16" s="54">
        <v>5</v>
      </c>
      <c r="ZE16" s="54"/>
      <c r="ZF16" s="49">
        <v>5</v>
      </c>
      <c r="ZG16" s="54">
        <v>8</v>
      </c>
      <c r="ZH16" s="54"/>
      <c r="ZI16" s="49">
        <v>5</v>
      </c>
      <c r="ZJ16" s="54">
        <v>4</v>
      </c>
      <c r="ZK16" s="16"/>
      <c r="ZL16" s="49">
        <v>5</v>
      </c>
      <c r="ZM16" s="54">
        <v>6</v>
      </c>
      <c r="ZN16" s="54"/>
      <c r="ZO16" s="49">
        <v>5</v>
      </c>
      <c r="ZP16" s="54">
        <v>6</v>
      </c>
      <c r="ZQ16" s="54"/>
      <c r="ZR16" s="49">
        <v>10</v>
      </c>
      <c r="ZS16" s="54">
        <v>13</v>
      </c>
      <c r="ZT16" s="54"/>
      <c r="ZU16" s="49">
        <v>5</v>
      </c>
      <c r="ZV16" s="54">
        <v>8</v>
      </c>
      <c r="ZW16" s="54"/>
      <c r="ZX16" s="49">
        <v>5</v>
      </c>
      <c r="ZY16" s="54">
        <v>5</v>
      </c>
      <c r="ZZ16" s="54"/>
      <c r="AAA16" s="49">
        <v>5</v>
      </c>
      <c r="AAB16" s="54">
        <v>3</v>
      </c>
      <c r="AAC16" s="16"/>
      <c r="AAD16" s="49">
        <v>5</v>
      </c>
      <c r="AAE16" s="54">
        <v>3</v>
      </c>
      <c r="AAF16" s="54"/>
      <c r="AAG16" s="49">
        <v>5</v>
      </c>
      <c r="AAH16" s="54">
        <v>7</v>
      </c>
      <c r="AAI16" s="54"/>
      <c r="AAJ16" s="49">
        <v>5</v>
      </c>
      <c r="AAK16" s="54">
        <v>5</v>
      </c>
      <c r="AAL16" s="54"/>
      <c r="AAM16" s="49">
        <v>5</v>
      </c>
      <c r="AAN16" s="54">
        <v>4</v>
      </c>
      <c r="AAO16" s="54"/>
      <c r="AAP16" s="49">
        <v>0</v>
      </c>
      <c r="AAQ16" s="54">
        <v>1</v>
      </c>
      <c r="AAR16" s="54"/>
      <c r="AAS16" s="49">
        <v>0</v>
      </c>
      <c r="AAT16" s="54">
        <v>0</v>
      </c>
      <c r="AAU16" s="16"/>
      <c r="AAV16" s="49">
        <v>0</v>
      </c>
      <c r="AAW16" s="54">
        <v>0</v>
      </c>
      <c r="AAX16" s="54"/>
      <c r="AAY16" s="49">
        <v>0</v>
      </c>
      <c r="AAZ16" s="54">
        <v>2</v>
      </c>
      <c r="ABA16" s="54"/>
      <c r="ABB16" s="49">
        <v>0</v>
      </c>
      <c r="ABC16" s="54">
        <v>1</v>
      </c>
      <c r="ABD16" s="54"/>
      <c r="ABE16" s="49">
        <v>0</v>
      </c>
      <c r="ABF16" s="54">
        <v>0</v>
      </c>
      <c r="ABG16" s="54"/>
      <c r="ABH16" s="49">
        <v>0</v>
      </c>
      <c r="ABI16" s="54">
        <v>1</v>
      </c>
      <c r="ABJ16" s="54"/>
      <c r="ABK16" s="49">
        <v>0</v>
      </c>
      <c r="ABL16" s="54">
        <v>1</v>
      </c>
      <c r="ABM16" s="16"/>
      <c r="ABN16" s="49">
        <v>0</v>
      </c>
      <c r="ABO16" s="54">
        <v>0</v>
      </c>
      <c r="ABP16" s="54"/>
      <c r="ABQ16" s="49">
        <v>0</v>
      </c>
      <c r="ABR16" s="54">
        <v>1</v>
      </c>
      <c r="ABS16" s="54"/>
      <c r="ABT16" s="49">
        <v>0</v>
      </c>
      <c r="ABU16" s="54">
        <v>1</v>
      </c>
      <c r="ABV16" s="16"/>
      <c r="ABW16" s="16"/>
      <c r="ABX16" s="16"/>
      <c r="ABY16" s="16"/>
      <c r="ABZ16" s="16"/>
      <c r="ACA16" s="49">
        <v>0</v>
      </c>
      <c r="ACB16" s="54">
        <v>0</v>
      </c>
      <c r="ACC16" s="54"/>
      <c r="ACD16" s="49">
        <v>5</v>
      </c>
      <c r="ACE16" s="54">
        <v>2</v>
      </c>
      <c r="ACF16" s="54"/>
      <c r="ACG16" s="49">
        <v>5</v>
      </c>
      <c r="ACH16" s="54">
        <v>2</v>
      </c>
      <c r="ACI16" s="54"/>
      <c r="ACJ16" s="49">
        <v>5</v>
      </c>
      <c r="ACK16" s="54">
        <v>0</v>
      </c>
      <c r="ACL16" s="54"/>
      <c r="ACM16" s="49">
        <v>5</v>
      </c>
      <c r="ACN16" s="54">
        <v>3</v>
      </c>
      <c r="ACO16" s="16"/>
      <c r="ACP16" s="49">
        <v>0</v>
      </c>
      <c r="ACQ16" s="54">
        <v>0</v>
      </c>
      <c r="ACR16" s="54"/>
      <c r="ACS16" s="49">
        <v>0</v>
      </c>
      <c r="ACT16" s="54">
        <v>0</v>
      </c>
      <c r="ACU16" s="54"/>
      <c r="ACV16" s="49">
        <v>0</v>
      </c>
      <c r="ACW16" s="54">
        <v>0</v>
      </c>
      <c r="ACX16" s="54"/>
      <c r="ACY16" s="49">
        <v>0</v>
      </c>
      <c r="ACZ16" s="54">
        <v>0</v>
      </c>
      <c r="ADA16" s="54"/>
      <c r="ADB16" s="49">
        <v>0</v>
      </c>
      <c r="ADC16" s="54">
        <v>0</v>
      </c>
      <c r="ADD16" s="54"/>
      <c r="ADE16" s="49">
        <v>0</v>
      </c>
      <c r="ADF16" s="54">
        <v>0</v>
      </c>
      <c r="ADG16" s="16"/>
      <c r="ADH16" s="49">
        <v>0</v>
      </c>
      <c r="ADI16" s="54">
        <v>0</v>
      </c>
      <c r="ADJ16" s="54"/>
      <c r="ADK16" s="49">
        <v>0</v>
      </c>
      <c r="ADL16" s="54">
        <v>0</v>
      </c>
      <c r="ADM16" s="54"/>
      <c r="ADN16" s="49">
        <v>0</v>
      </c>
      <c r="ADO16" s="54">
        <v>0</v>
      </c>
      <c r="ADP16" s="54"/>
      <c r="ADQ16" s="49">
        <v>5</v>
      </c>
      <c r="ADR16" s="54">
        <v>7</v>
      </c>
      <c r="ADS16" s="54"/>
      <c r="ADT16" s="49">
        <v>5</v>
      </c>
      <c r="ADU16" s="54">
        <v>7</v>
      </c>
      <c r="ADV16" s="54"/>
      <c r="ADW16" s="49">
        <v>0</v>
      </c>
      <c r="ADX16" s="54">
        <v>1</v>
      </c>
      <c r="ADY16" s="16"/>
      <c r="ADZ16" s="49">
        <v>0</v>
      </c>
      <c r="AEA16" s="54">
        <v>1</v>
      </c>
      <c r="AEB16" s="54"/>
      <c r="AEC16" s="49">
        <v>0</v>
      </c>
      <c r="AED16" s="54">
        <v>2</v>
      </c>
      <c r="AEE16" s="54"/>
      <c r="AEF16" s="49">
        <v>5</v>
      </c>
      <c r="AEG16" s="54">
        <v>5</v>
      </c>
      <c r="AEH16" s="54"/>
      <c r="AEI16" s="49">
        <v>5</v>
      </c>
      <c r="AEJ16" s="54">
        <v>7</v>
      </c>
      <c r="AEK16" s="54"/>
      <c r="AEL16" s="49">
        <v>0</v>
      </c>
      <c r="AEM16" s="54">
        <v>0</v>
      </c>
      <c r="AEN16" s="54"/>
      <c r="AEO16" s="49">
        <v>0</v>
      </c>
      <c r="AEP16" s="54">
        <v>0</v>
      </c>
      <c r="AEQ16" s="16"/>
      <c r="AER16" s="49">
        <v>0</v>
      </c>
      <c r="AES16" s="54">
        <v>1</v>
      </c>
      <c r="AET16" s="54"/>
      <c r="AEU16" s="49">
        <v>0</v>
      </c>
      <c r="AEV16" s="54">
        <v>1</v>
      </c>
      <c r="AEW16" s="54"/>
      <c r="AEX16" s="49">
        <v>0</v>
      </c>
      <c r="AEY16" s="54">
        <v>0</v>
      </c>
      <c r="AEZ16" s="54"/>
      <c r="AFA16" s="49">
        <v>0</v>
      </c>
      <c r="AFB16" s="54">
        <v>0</v>
      </c>
      <c r="AFC16" s="54"/>
      <c r="AFD16" s="49">
        <v>5</v>
      </c>
      <c r="AFE16" s="54">
        <v>5</v>
      </c>
      <c r="AFF16" s="54"/>
      <c r="AFG16" s="49">
        <v>5</v>
      </c>
      <c r="AFH16" s="54">
        <v>5</v>
      </c>
      <c r="AFI16" s="16"/>
      <c r="AFJ16" s="49">
        <v>0</v>
      </c>
      <c r="AFK16" s="54">
        <v>9</v>
      </c>
      <c r="AFL16" s="54"/>
      <c r="AFM16" s="49">
        <v>15</v>
      </c>
      <c r="AFN16" s="54">
        <v>20</v>
      </c>
      <c r="AFO16" s="54"/>
      <c r="AFP16" s="49">
        <v>15</v>
      </c>
      <c r="AFQ16" s="54">
        <v>12</v>
      </c>
      <c r="AFR16" s="54"/>
      <c r="AFS16" s="49">
        <v>0</v>
      </c>
      <c r="AFT16" s="54">
        <v>11</v>
      </c>
      <c r="AFU16" s="54"/>
      <c r="AFV16" s="49">
        <v>0</v>
      </c>
      <c r="AFW16" s="54">
        <v>5</v>
      </c>
      <c r="AFX16" s="16"/>
      <c r="AFY16" s="16"/>
      <c r="AFZ16" s="49">
        <v>0</v>
      </c>
      <c r="AGA16" s="54">
        <v>8</v>
      </c>
      <c r="AGB16" s="54"/>
      <c r="AGC16" s="49">
        <v>0</v>
      </c>
      <c r="AGD16" s="54">
        <v>15</v>
      </c>
      <c r="AGE16" s="54"/>
      <c r="AGF16" s="49">
        <v>5</v>
      </c>
      <c r="AGG16" s="54">
        <v>15</v>
      </c>
      <c r="AGH16" s="54"/>
      <c r="AGI16" s="49">
        <v>5</v>
      </c>
      <c r="AGJ16" s="54">
        <v>11</v>
      </c>
      <c r="AGK16" s="16"/>
      <c r="AGL16" s="49">
        <v>5</v>
      </c>
      <c r="AGM16" s="54">
        <v>8</v>
      </c>
      <c r="AGN16" s="48"/>
      <c r="AGO16" s="49">
        <v>5</v>
      </c>
      <c r="AGP16" s="54">
        <v>5</v>
      </c>
      <c r="AGQ16" s="54"/>
      <c r="AGR16" s="49">
        <v>5</v>
      </c>
      <c r="AGS16" s="54">
        <v>0</v>
      </c>
      <c r="AGT16" s="54"/>
      <c r="AGU16" s="49">
        <v>0</v>
      </c>
      <c r="AGV16" s="54">
        <v>1</v>
      </c>
      <c r="AGW16" s="54"/>
      <c r="AGX16" s="49">
        <v>5</v>
      </c>
      <c r="AGY16" s="54">
        <v>5</v>
      </c>
      <c r="AGZ16" s="54"/>
      <c r="AHA16" s="49">
        <v>5</v>
      </c>
      <c r="AHB16" s="54">
        <v>10</v>
      </c>
      <c r="AHC16" s="54"/>
      <c r="AHD16" s="49">
        <v>10</v>
      </c>
      <c r="AHE16" s="54">
        <v>16</v>
      </c>
      <c r="AHF16" s="54"/>
      <c r="AHG16" s="49">
        <v>5</v>
      </c>
      <c r="AHH16" s="54">
        <v>9</v>
      </c>
      <c r="AHI16" s="16"/>
      <c r="AHJ16" s="49">
        <v>5</v>
      </c>
      <c r="AHK16" s="54">
        <v>8</v>
      </c>
      <c r="AHL16" s="54"/>
      <c r="AHM16" s="49">
        <v>5</v>
      </c>
      <c r="AHN16" s="54">
        <v>4</v>
      </c>
      <c r="AHO16" s="54"/>
      <c r="AHP16" s="49">
        <v>0</v>
      </c>
      <c r="AHQ16" s="54">
        <v>0</v>
      </c>
      <c r="AHR16" s="54"/>
      <c r="AHS16" s="49">
        <v>0</v>
      </c>
      <c r="AHT16" s="54">
        <v>0</v>
      </c>
      <c r="AHU16" s="54"/>
      <c r="AHV16" s="49">
        <v>0</v>
      </c>
      <c r="AHW16" s="54">
        <v>0</v>
      </c>
      <c r="AHX16" s="54"/>
      <c r="AHY16" s="49">
        <v>0</v>
      </c>
      <c r="AHZ16" s="54">
        <v>0</v>
      </c>
      <c r="AIA16" s="16"/>
      <c r="AIB16" s="49">
        <v>0</v>
      </c>
      <c r="AIC16" s="54">
        <v>0</v>
      </c>
      <c r="AID16" s="54"/>
      <c r="AIE16" s="49">
        <v>5</v>
      </c>
      <c r="AIF16" s="54">
        <v>5</v>
      </c>
      <c r="AIG16" s="54"/>
      <c r="AIH16" s="49">
        <v>10</v>
      </c>
      <c r="AII16" s="54">
        <v>9</v>
      </c>
      <c r="AIJ16" s="54"/>
      <c r="AIK16" s="49">
        <v>10</v>
      </c>
      <c r="AIL16" s="54">
        <v>9</v>
      </c>
      <c r="AIM16" s="54"/>
      <c r="AIN16" s="49">
        <v>5</v>
      </c>
      <c r="AIO16" s="54">
        <v>6</v>
      </c>
      <c r="AIP16" s="54"/>
      <c r="AIQ16" s="49">
        <v>0</v>
      </c>
      <c r="AIR16" s="54">
        <v>0</v>
      </c>
      <c r="AIS16" s="16"/>
      <c r="AIT16" s="49">
        <v>0</v>
      </c>
      <c r="AIU16" s="54">
        <v>0</v>
      </c>
      <c r="AIV16" s="54"/>
      <c r="AIW16" s="49">
        <v>5</v>
      </c>
      <c r="AIX16" s="54">
        <v>7</v>
      </c>
      <c r="AIY16" s="54"/>
      <c r="AIZ16" s="49">
        <v>5</v>
      </c>
      <c r="AJA16" s="54">
        <v>5</v>
      </c>
      <c r="AJB16" s="54"/>
      <c r="AJC16" s="49">
        <v>0</v>
      </c>
      <c r="AJD16" s="54">
        <v>0</v>
      </c>
      <c r="AJE16" s="54"/>
      <c r="AJF16" s="49">
        <v>0</v>
      </c>
      <c r="AJG16" s="54">
        <v>0</v>
      </c>
      <c r="AJH16" s="54"/>
      <c r="AJI16" s="49">
        <v>0</v>
      </c>
      <c r="AJJ16" s="54">
        <v>0</v>
      </c>
      <c r="AJK16" s="16"/>
      <c r="AJL16" s="49">
        <v>0</v>
      </c>
      <c r="AJM16" s="54">
        <v>0</v>
      </c>
      <c r="AJN16" s="54"/>
      <c r="AJO16" s="49">
        <v>0</v>
      </c>
      <c r="AJP16" s="54">
        <v>0</v>
      </c>
      <c r="AJQ16" s="16"/>
      <c r="AJR16" s="49">
        <v>0</v>
      </c>
      <c r="AJS16" s="54">
        <v>0</v>
      </c>
      <c r="AJT16" s="54"/>
      <c r="AJU16" s="49">
        <v>0</v>
      </c>
      <c r="AJV16" s="54">
        <v>0</v>
      </c>
      <c r="AJW16" s="54"/>
      <c r="AJX16" s="49">
        <v>0</v>
      </c>
      <c r="AJY16" s="54">
        <v>0</v>
      </c>
      <c r="AJZ16" s="16"/>
      <c r="AKA16" s="49">
        <v>0</v>
      </c>
      <c r="AKB16" s="54">
        <v>0</v>
      </c>
      <c r="AKC16" s="54"/>
      <c r="AKD16" s="49">
        <v>0</v>
      </c>
      <c r="AKE16" s="54">
        <v>0</v>
      </c>
      <c r="AKF16" s="54"/>
      <c r="AKG16" s="49">
        <v>0</v>
      </c>
      <c r="AKH16" s="54">
        <v>0</v>
      </c>
      <c r="AKI16" s="54"/>
      <c r="AKJ16" s="49">
        <v>0</v>
      </c>
      <c r="AKK16" s="54">
        <v>0</v>
      </c>
      <c r="AKL16" s="54"/>
      <c r="AKM16" s="49">
        <v>0</v>
      </c>
      <c r="AKN16" s="54">
        <v>0</v>
      </c>
      <c r="AKO16" s="54"/>
      <c r="AKP16" s="49">
        <v>0</v>
      </c>
      <c r="AKQ16" s="54">
        <v>0</v>
      </c>
      <c r="AKR16" s="16"/>
      <c r="AKS16" s="49">
        <v>0</v>
      </c>
      <c r="AKT16" s="54">
        <v>0</v>
      </c>
      <c r="AKU16" s="54"/>
      <c r="AKV16" s="49">
        <v>0</v>
      </c>
      <c r="AKW16" s="54">
        <v>0</v>
      </c>
      <c r="AKX16" s="54"/>
      <c r="AKY16" s="49">
        <v>0</v>
      </c>
      <c r="AKZ16" s="54">
        <v>0</v>
      </c>
      <c r="ALA16" s="16"/>
      <c r="ALB16" s="49">
        <v>0</v>
      </c>
      <c r="ALC16" s="54">
        <v>0</v>
      </c>
      <c r="ALD16" s="54"/>
      <c r="ALE16" s="49">
        <v>0</v>
      </c>
      <c r="ALF16" s="54">
        <v>0</v>
      </c>
      <c r="ALG16" s="48"/>
      <c r="ALH16" s="49">
        <v>0</v>
      </c>
      <c r="ALI16" s="54">
        <v>0</v>
      </c>
      <c r="ALJ16" s="54"/>
      <c r="ALK16" s="49">
        <v>0</v>
      </c>
      <c r="ALL16" s="54">
        <v>0</v>
      </c>
      <c r="ALM16" s="54"/>
      <c r="ALN16" s="49">
        <v>0</v>
      </c>
      <c r="ALO16" s="54">
        <v>0</v>
      </c>
      <c r="ALP16" s="54"/>
      <c r="ALQ16" s="49">
        <v>0</v>
      </c>
      <c r="ALR16" s="54">
        <v>0</v>
      </c>
      <c r="ALS16" s="54"/>
      <c r="ALT16" s="49">
        <v>0</v>
      </c>
      <c r="ALU16" s="54">
        <v>0</v>
      </c>
      <c r="ALV16" s="54"/>
      <c r="ALW16" s="49">
        <v>0</v>
      </c>
      <c r="ALX16" s="54">
        <v>0</v>
      </c>
      <c r="ALY16" s="54"/>
      <c r="ALZ16" s="49">
        <v>0</v>
      </c>
      <c r="AMA16" s="54">
        <v>0</v>
      </c>
      <c r="AMB16" s="16"/>
      <c r="AMC16" s="49">
        <v>0</v>
      </c>
      <c r="AMD16" s="54">
        <v>0</v>
      </c>
      <c r="AME16" s="54"/>
      <c r="AMF16" s="49">
        <v>0</v>
      </c>
      <c r="AMG16" s="54">
        <v>0</v>
      </c>
      <c r="AMH16" s="54"/>
      <c r="AMI16" s="49">
        <v>0</v>
      </c>
      <c r="AMJ16" s="54">
        <v>0</v>
      </c>
      <c r="AMK16" s="54"/>
      <c r="AML16" s="49">
        <v>0</v>
      </c>
      <c r="AMM16" s="54">
        <v>0</v>
      </c>
      <c r="AMN16" s="54"/>
      <c r="AMO16" s="49">
        <v>0</v>
      </c>
      <c r="AMP16" s="54">
        <v>0</v>
      </c>
      <c r="AMQ16" s="54"/>
      <c r="AMR16" s="49">
        <v>0</v>
      </c>
      <c r="AMS16" s="54">
        <v>0</v>
      </c>
      <c r="AMT16" s="54"/>
      <c r="AMU16" s="49">
        <v>0</v>
      </c>
      <c r="AMV16" s="54">
        <v>0</v>
      </c>
      <c r="AMW16" s="16"/>
      <c r="AMX16" s="16"/>
      <c r="AMY16" s="16"/>
      <c r="AMZ16" s="16"/>
      <c r="ANA16" s="49">
        <v>0</v>
      </c>
      <c r="ANB16" s="54">
        <v>0</v>
      </c>
      <c r="ANC16" s="54"/>
      <c r="AND16" s="49">
        <v>0</v>
      </c>
      <c r="ANE16" s="54">
        <v>0</v>
      </c>
      <c r="ANF16" s="16"/>
      <c r="ANG16" s="49">
        <v>5</v>
      </c>
      <c r="ANH16" s="54">
        <v>4</v>
      </c>
      <c r="ANI16" s="54"/>
      <c r="ANJ16" s="49">
        <v>5</v>
      </c>
      <c r="ANK16" s="54">
        <v>3</v>
      </c>
      <c r="ANL16" s="54"/>
      <c r="ANM16" s="49">
        <v>0</v>
      </c>
      <c r="ANN16" s="54">
        <v>1</v>
      </c>
      <c r="ANO16" s="54"/>
      <c r="ANP16" s="49">
        <v>0</v>
      </c>
      <c r="ANQ16" s="54">
        <v>0</v>
      </c>
      <c r="ANR16" s="54"/>
      <c r="ANS16" s="49">
        <v>0</v>
      </c>
      <c r="ANT16" s="54">
        <v>0</v>
      </c>
      <c r="ANU16" s="54"/>
      <c r="ANV16" s="49">
        <v>5</v>
      </c>
      <c r="ANW16" s="54">
        <v>2</v>
      </c>
      <c r="ANX16" s="16"/>
      <c r="ANY16" s="49">
        <v>5</v>
      </c>
      <c r="ANZ16" s="54">
        <v>2</v>
      </c>
      <c r="AOA16" s="54"/>
      <c r="AOB16" s="49">
        <v>0</v>
      </c>
      <c r="AOC16" s="54">
        <v>0</v>
      </c>
      <c r="AOD16" s="54"/>
      <c r="AOE16" s="49">
        <v>5</v>
      </c>
      <c r="AOF16" s="54">
        <v>5</v>
      </c>
      <c r="AOG16" s="54"/>
      <c r="AOH16" s="49">
        <v>5</v>
      </c>
      <c r="AOI16" s="54">
        <v>6</v>
      </c>
      <c r="AOJ16" s="54"/>
      <c r="AOK16" s="49">
        <v>0</v>
      </c>
      <c r="AOL16" s="54">
        <v>1</v>
      </c>
      <c r="AOM16" s="54"/>
      <c r="AON16" s="49">
        <v>0</v>
      </c>
      <c r="AOO16" s="54">
        <v>0</v>
      </c>
      <c r="AOP16" s="16"/>
      <c r="AOQ16" s="49">
        <v>0</v>
      </c>
      <c r="AOR16" s="54">
        <v>3</v>
      </c>
      <c r="AOS16" s="54"/>
      <c r="AOT16" s="49">
        <v>0</v>
      </c>
      <c r="AOU16" s="54">
        <v>1</v>
      </c>
      <c r="AOV16" s="54"/>
      <c r="AOW16" s="49">
        <v>0</v>
      </c>
      <c r="AOX16" s="54">
        <v>5</v>
      </c>
      <c r="AOY16" s="54"/>
      <c r="AOZ16" s="49">
        <v>0</v>
      </c>
      <c r="APA16" s="54">
        <v>4</v>
      </c>
      <c r="APB16" s="54"/>
      <c r="APC16" s="49">
        <v>0</v>
      </c>
      <c r="APD16" s="54">
        <v>4</v>
      </c>
      <c r="APE16" s="54"/>
      <c r="APF16" s="49">
        <v>5</v>
      </c>
      <c r="APG16" s="54">
        <v>7</v>
      </c>
      <c r="APH16" s="16"/>
      <c r="API16" s="49">
        <v>5</v>
      </c>
      <c r="APJ16" s="54">
        <v>5</v>
      </c>
      <c r="APK16" s="54"/>
      <c r="APL16" s="49">
        <v>0</v>
      </c>
      <c r="APM16" s="54">
        <v>0</v>
      </c>
      <c r="APN16" s="54"/>
      <c r="APO16" s="49">
        <v>0</v>
      </c>
      <c r="APP16" s="54">
        <v>0</v>
      </c>
      <c r="APQ16" s="54"/>
      <c r="APR16" s="49">
        <v>5</v>
      </c>
      <c r="APS16" s="54">
        <v>3</v>
      </c>
      <c r="APT16" s="54"/>
      <c r="APU16" s="49">
        <v>5</v>
      </c>
      <c r="APV16" s="54">
        <v>2</v>
      </c>
      <c r="APW16" s="54"/>
      <c r="APX16" s="49">
        <v>0</v>
      </c>
      <c r="APY16" s="54">
        <v>2</v>
      </c>
      <c r="APZ16" s="16"/>
      <c r="AQA16" s="49">
        <v>0</v>
      </c>
      <c r="AQB16" s="54">
        <v>2</v>
      </c>
      <c r="AQC16" s="54"/>
      <c r="AQD16" s="49">
        <v>0</v>
      </c>
      <c r="AQE16" s="54">
        <v>3</v>
      </c>
      <c r="AQF16" s="54"/>
      <c r="AQG16" s="49">
        <v>5</v>
      </c>
      <c r="AQH16" s="54">
        <v>1</v>
      </c>
      <c r="AQI16" s="54"/>
      <c r="AQJ16" s="49">
        <v>5</v>
      </c>
      <c r="AQK16" s="54">
        <v>0</v>
      </c>
      <c r="AQL16" s="54"/>
      <c r="AQM16" s="49">
        <v>0</v>
      </c>
      <c r="AQN16" s="54">
        <v>0</v>
      </c>
      <c r="AQO16" s="54"/>
      <c r="AQP16" s="49">
        <v>0</v>
      </c>
      <c r="AQQ16" s="54">
        <v>0</v>
      </c>
      <c r="AQR16" s="16"/>
      <c r="AQS16" s="49">
        <v>5</v>
      </c>
      <c r="AQT16" s="54">
        <v>6</v>
      </c>
      <c r="AQU16" s="54"/>
      <c r="AQV16" s="49">
        <v>5</v>
      </c>
      <c r="AQW16" s="54">
        <v>6</v>
      </c>
      <c r="AQX16" s="54"/>
      <c r="AQY16" s="49">
        <v>0</v>
      </c>
      <c r="AQZ16" s="54">
        <v>2</v>
      </c>
      <c r="ARA16" s="54"/>
      <c r="ARB16" s="49">
        <v>0</v>
      </c>
      <c r="ARC16" s="54">
        <v>1</v>
      </c>
      <c r="ARD16" s="54"/>
      <c r="ARE16" s="49">
        <v>0</v>
      </c>
      <c r="ARF16" s="54">
        <v>0</v>
      </c>
      <c r="ARG16" s="54"/>
      <c r="ARH16" s="49">
        <v>0</v>
      </c>
      <c r="ARI16" s="54">
        <v>0</v>
      </c>
      <c r="ARJ16" s="16"/>
      <c r="ARK16" s="49">
        <v>0</v>
      </c>
      <c r="ARL16" s="54">
        <v>1</v>
      </c>
      <c r="ARM16" s="54"/>
      <c r="ARN16" s="49">
        <v>0</v>
      </c>
      <c r="ARO16" s="54">
        <v>4</v>
      </c>
      <c r="ARP16" s="54"/>
      <c r="ARQ16" s="49">
        <v>5</v>
      </c>
      <c r="ARR16" s="54">
        <v>8</v>
      </c>
      <c r="ARS16" s="54"/>
      <c r="ART16" s="49">
        <v>5</v>
      </c>
      <c r="ARU16" s="54">
        <v>3</v>
      </c>
      <c r="ARV16" s="54"/>
      <c r="ARW16" s="49">
        <v>0</v>
      </c>
      <c r="ARX16" s="54">
        <v>0</v>
      </c>
      <c r="ARY16" s="54"/>
      <c r="ARZ16" s="49">
        <v>0</v>
      </c>
      <c r="ASA16" s="54">
        <v>2</v>
      </c>
      <c r="ASB16" s="16"/>
      <c r="ASC16" s="49">
        <v>0</v>
      </c>
      <c r="ASD16" s="54">
        <v>2</v>
      </c>
      <c r="ASE16" s="54"/>
      <c r="ASF16" s="49">
        <v>0</v>
      </c>
      <c r="ASG16" s="54">
        <v>5</v>
      </c>
      <c r="ASH16" s="54"/>
      <c r="ASI16" s="49">
        <v>5</v>
      </c>
      <c r="ASJ16" s="54">
        <v>8</v>
      </c>
      <c r="ASK16" s="54"/>
      <c r="ASL16" s="49">
        <v>5</v>
      </c>
      <c r="ASM16" s="54">
        <v>3</v>
      </c>
      <c r="ASN16" s="54"/>
      <c r="ASO16" s="49">
        <v>0</v>
      </c>
      <c r="ASP16" s="54">
        <v>1</v>
      </c>
      <c r="ASQ16" s="54"/>
      <c r="ASR16" s="49">
        <v>0</v>
      </c>
      <c r="ASS16" s="54">
        <v>5</v>
      </c>
      <c r="AST16" s="16"/>
      <c r="ASU16" s="49">
        <v>0</v>
      </c>
      <c r="ASV16" s="54">
        <v>5</v>
      </c>
      <c r="ASW16" s="54"/>
      <c r="ASX16" s="49">
        <v>0</v>
      </c>
      <c r="ASY16" s="54">
        <v>6</v>
      </c>
      <c r="ASZ16" s="54"/>
      <c r="ATA16" s="49">
        <v>0</v>
      </c>
      <c r="ATB16" s="54">
        <v>4</v>
      </c>
      <c r="ATC16" s="54"/>
      <c r="ATD16" s="49">
        <v>0</v>
      </c>
      <c r="ATE16" s="54">
        <v>2</v>
      </c>
      <c r="ATF16" s="54"/>
      <c r="ATG16" s="54"/>
      <c r="ATH16" s="16"/>
      <c r="ATI16" s="54"/>
      <c r="ATJ16" s="54"/>
      <c r="ATK16" s="54"/>
      <c r="ATL16" s="54"/>
      <c r="ATM16" s="54"/>
      <c r="ATN16" s="54"/>
      <c r="ATO16" s="16"/>
      <c r="ATP16" s="54"/>
      <c r="ATQ16" s="54"/>
      <c r="ATR16" s="54"/>
      <c r="ATS16" s="54"/>
      <c r="ATT16" s="54"/>
      <c r="ATU16" s="54"/>
      <c r="ATV16" s="16"/>
      <c r="ATW16" s="54"/>
      <c r="ATX16" s="54"/>
      <c r="ATY16" s="54"/>
      <c r="ATZ16" s="54"/>
      <c r="AUA16" s="54"/>
      <c r="AUB16" s="54"/>
      <c r="AUC16" s="16"/>
      <c r="AUD16" s="54"/>
      <c r="AUE16" s="54"/>
      <c r="AUF16" s="54"/>
      <c r="AUG16" s="54"/>
      <c r="AUH16" s="54"/>
      <c r="AUI16" s="54"/>
      <c r="AUJ16" s="16"/>
      <c r="AUK16" s="54"/>
      <c r="AUL16" s="54"/>
      <c r="AUM16" s="54"/>
      <c r="AUN16" s="54"/>
      <c r="AUO16" s="54"/>
      <c r="AUP16" s="54"/>
      <c r="AUQ16" s="16"/>
      <c r="AUR16" s="54"/>
      <c r="AUS16" s="54"/>
      <c r="AUT16" s="54"/>
      <c r="AUU16" s="54"/>
      <c r="AUV16" s="54"/>
      <c r="AUW16" s="54"/>
      <c r="AUX16" s="16"/>
      <c r="AUY16" s="54"/>
      <c r="AUZ16" s="54"/>
      <c r="AVA16" s="54"/>
      <c r="AVB16" s="54"/>
      <c r="AVC16" s="54"/>
      <c r="AVD16" s="54"/>
      <c r="AVE16" s="16"/>
      <c r="AVF16" s="54"/>
      <c r="AVG16" s="54"/>
      <c r="AVH16" s="54"/>
      <c r="AVI16" s="54"/>
      <c r="AVJ16" s="54"/>
      <c r="AVK16" s="54"/>
      <c r="AVL16" s="16"/>
      <c r="AVM16" s="54"/>
      <c r="AVN16" s="54"/>
      <c r="AVO16" s="54"/>
      <c r="AVP16" s="54"/>
      <c r="AVQ16" s="54"/>
      <c r="AVR16" s="54"/>
      <c r="AVS16" s="16"/>
      <c r="AVT16" s="54"/>
      <c r="AVU16" s="54"/>
      <c r="AVV16" s="54"/>
      <c r="AVW16" s="54"/>
      <c r="AVX16" s="54"/>
      <c r="AVY16" s="54"/>
      <c r="AVZ16" s="16"/>
      <c r="AWA16" s="54"/>
      <c r="AWB16" s="54"/>
      <c r="AWC16" s="54"/>
      <c r="AWD16" s="54"/>
      <c r="AWE16" s="54"/>
      <c r="AWF16" s="54"/>
      <c r="AWG16" s="16"/>
      <c r="AWH16" s="54"/>
      <c r="AWI16" s="54"/>
      <c r="AWJ16" s="54"/>
      <c r="AWK16" s="54"/>
      <c r="AWL16" s="54"/>
      <c r="AWM16" s="54"/>
      <c r="AWN16" s="16"/>
      <c r="AWO16" s="54"/>
      <c r="AWP16" s="54"/>
      <c r="AWQ16" s="54"/>
      <c r="AWR16" s="54"/>
      <c r="AWS16" s="54"/>
      <c r="AWT16" s="54"/>
      <c r="AWU16" s="16"/>
      <c r="AWV16" s="54"/>
      <c r="AWW16" s="54"/>
      <c r="AWX16" s="54"/>
      <c r="AWY16" s="54"/>
      <c r="AWZ16" s="54"/>
      <c r="AXA16" s="54"/>
      <c r="AXB16" s="16"/>
    </row>
    <row r="17" spans="1:1302" s="57" customFormat="1">
      <c r="A17" t="s">
        <v>911</v>
      </c>
      <c r="B17" t="s">
        <v>913</v>
      </c>
      <c r="C17" s="21" t="s">
        <v>920</v>
      </c>
      <c r="D17" s="76" t="s">
        <v>166</v>
      </c>
      <c r="E17" s="12"/>
      <c r="F17" s="12"/>
      <c r="G17" s="12"/>
      <c r="H17" s="49"/>
      <c r="I17" s="12">
        <v>0</v>
      </c>
      <c r="J17" s="55"/>
      <c r="K17" s="49"/>
      <c r="L17" s="12">
        <v>0</v>
      </c>
      <c r="M17" s="12"/>
      <c r="N17" s="49"/>
      <c r="O17" s="12">
        <v>0</v>
      </c>
      <c r="P17" s="12"/>
      <c r="Q17" s="49"/>
      <c r="R17" s="12">
        <v>5</v>
      </c>
      <c r="S17" s="12"/>
      <c r="T17" s="49"/>
      <c r="U17" s="12">
        <v>5</v>
      </c>
      <c r="V17" s="12"/>
      <c r="W17" s="49"/>
      <c r="X17" s="12">
        <v>7</v>
      </c>
      <c r="Y17" s="12"/>
      <c r="Z17" s="49"/>
      <c r="AA17" s="12">
        <v>2</v>
      </c>
      <c r="AB17" s="55"/>
      <c r="AC17" s="49"/>
      <c r="AD17" s="12">
        <v>0</v>
      </c>
      <c r="AE17" s="12"/>
      <c r="AF17" s="49"/>
      <c r="AG17" s="12">
        <v>0</v>
      </c>
      <c r="AH17" s="12"/>
      <c r="AI17" s="49"/>
      <c r="AJ17" s="12">
        <v>0</v>
      </c>
      <c r="AK17" s="12"/>
      <c r="AL17" s="49"/>
      <c r="AM17" s="12">
        <v>0</v>
      </c>
      <c r="AN17" s="12"/>
      <c r="AO17" s="49"/>
      <c r="AP17" s="12">
        <v>0</v>
      </c>
      <c r="AQ17" s="12"/>
      <c r="AR17" s="49"/>
      <c r="AS17" s="12">
        <v>0</v>
      </c>
      <c r="AT17" s="55"/>
      <c r="AU17" s="49"/>
      <c r="AV17" s="12">
        <v>0</v>
      </c>
      <c r="AW17" s="12"/>
      <c r="AX17" s="49"/>
      <c r="AY17" s="12">
        <v>0</v>
      </c>
      <c r="AZ17" s="12"/>
      <c r="BA17" s="49"/>
      <c r="BB17" s="12">
        <v>0</v>
      </c>
      <c r="BC17" s="12"/>
      <c r="BD17" s="49"/>
      <c r="BE17" s="12">
        <v>0</v>
      </c>
      <c r="BF17" s="12"/>
      <c r="BG17" s="49"/>
      <c r="BH17" s="12">
        <v>0</v>
      </c>
      <c r="BI17" s="12"/>
      <c r="BJ17" s="49"/>
      <c r="BK17" s="12">
        <v>0</v>
      </c>
      <c r="BL17" s="55"/>
      <c r="BM17" s="49"/>
      <c r="BN17" s="12">
        <v>0</v>
      </c>
      <c r="BO17" s="12"/>
      <c r="BP17" s="49"/>
      <c r="BQ17" s="12">
        <v>0</v>
      </c>
      <c r="BR17" s="12"/>
      <c r="BS17" s="49"/>
      <c r="BT17" s="12">
        <v>0</v>
      </c>
      <c r="BU17" s="12"/>
      <c r="BV17" s="49"/>
      <c r="BW17" s="12">
        <v>0</v>
      </c>
      <c r="BX17" s="12"/>
      <c r="BY17" s="49"/>
      <c r="BZ17" s="12">
        <v>0</v>
      </c>
      <c r="CA17" s="12"/>
      <c r="CB17" s="49"/>
      <c r="CC17" s="12">
        <v>0</v>
      </c>
      <c r="CD17" s="55"/>
      <c r="CE17" s="55"/>
      <c r="CF17" s="49"/>
      <c r="CG17" s="12">
        <v>0</v>
      </c>
      <c r="CH17" s="55"/>
      <c r="CI17" s="49"/>
      <c r="CJ17" s="12">
        <v>0</v>
      </c>
      <c r="CK17" s="12"/>
      <c r="CL17" s="49"/>
      <c r="CM17" s="12">
        <v>0</v>
      </c>
      <c r="CN17" s="12"/>
      <c r="CO17" s="49"/>
      <c r="CP17" s="12">
        <v>1</v>
      </c>
      <c r="CQ17" s="55"/>
      <c r="CR17" s="49"/>
      <c r="CS17" s="12">
        <v>4</v>
      </c>
      <c r="CT17" s="12"/>
      <c r="CU17" s="49"/>
      <c r="CV17" s="12">
        <v>3</v>
      </c>
      <c r="CW17" s="12"/>
      <c r="CX17" s="49"/>
      <c r="CY17" s="12">
        <v>1</v>
      </c>
      <c r="CZ17" s="12"/>
      <c r="DA17" s="49"/>
      <c r="DB17" s="12">
        <v>0</v>
      </c>
      <c r="DC17" s="12"/>
      <c r="DD17" s="49"/>
      <c r="DE17" s="12">
        <v>0</v>
      </c>
      <c r="DF17" s="55"/>
      <c r="DG17" s="55"/>
      <c r="DH17" s="49"/>
      <c r="DI17" s="12">
        <v>0</v>
      </c>
      <c r="DJ17" s="12"/>
      <c r="DK17" s="49"/>
      <c r="DL17" s="12">
        <v>0</v>
      </c>
      <c r="DM17" s="12"/>
      <c r="DN17" s="49"/>
      <c r="DO17" s="12">
        <v>0</v>
      </c>
      <c r="DP17" s="12"/>
      <c r="DQ17" s="49"/>
      <c r="DR17" s="12">
        <v>0</v>
      </c>
      <c r="DS17" s="12"/>
      <c r="DT17" s="49"/>
      <c r="DU17" s="12">
        <v>0</v>
      </c>
      <c r="DV17" s="12"/>
      <c r="DW17" s="49"/>
      <c r="DX17" s="12">
        <v>0</v>
      </c>
      <c r="DY17" s="55"/>
      <c r="DZ17" s="49"/>
      <c r="EA17" s="12">
        <v>0</v>
      </c>
      <c r="EB17" s="12"/>
      <c r="EC17" s="49"/>
      <c r="ED17" s="12">
        <v>0</v>
      </c>
      <c r="EE17" s="12"/>
      <c r="EF17" s="49"/>
      <c r="EG17" s="12">
        <v>0</v>
      </c>
      <c r="EH17" s="12"/>
      <c r="EI17" s="49"/>
      <c r="EJ17" s="12">
        <v>0</v>
      </c>
      <c r="EK17" s="12"/>
      <c r="EL17" s="49"/>
      <c r="EM17" s="12">
        <v>0</v>
      </c>
      <c r="EN17" s="12"/>
      <c r="EO17" s="49"/>
      <c r="EP17" s="12">
        <v>0</v>
      </c>
      <c r="EQ17" s="56"/>
      <c r="ER17" s="49"/>
      <c r="ES17" s="12">
        <v>0</v>
      </c>
      <c r="ET17" s="12"/>
      <c r="EU17" s="49"/>
      <c r="EV17" s="12">
        <v>0</v>
      </c>
      <c r="EW17" s="12"/>
      <c r="EX17" s="49"/>
      <c r="EY17" s="12">
        <v>0</v>
      </c>
      <c r="EZ17" s="12"/>
      <c r="FA17" s="49"/>
      <c r="FB17" s="12">
        <v>0</v>
      </c>
      <c r="FC17" s="55"/>
      <c r="FD17" s="55"/>
      <c r="FE17" s="55"/>
      <c r="FF17" s="55"/>
      <c r="FG17" s="49"/>
      <c r="FH17" s="12">
        <v>0</v>
      </c>
      <c r="FI17" s="12"/>
      <c r="FJ17" s="49"/>
      <c r="FK17" s="12">
        <v>0</v>
      </c>
      <c r="FL17" s="12"/>
      <c r="FM17" s="49"/>
      <c r="FN17" s="12">
        <v>0</v>
      </c>
      <c r="FO17" s="55"/>
      <c r="FP17" s="49"/>
      <c r="FQ17" s="12">
        <v>0</v>
      </c>
      <c r="FR17" s="12"/>
      <c r="FS17" s="49"/>
      <c r="FT17" s="12">
        <v>1</v>
      </c>
      <c r="FU17" s="55"/>
      <c r="FV17" s="49"/>
      <c r="FW17" s="12">
        <v>2</v>
      </c>
      <c r="FX17" s="12"/>
      <c r="FY17" s="49"/>
      <c r="FZ17" s="12">
        <v>2</v>
      </c>
      <c r="GA17" s="12"/>
      <c r="GB17" s="49"/>
      <c r="GC17" s="12">
        <v>4</v>
      </c>
      <c r="GD17" s="12"/>
      <c r="GE17" s="49"/>
      <c r="GF17" s="12">
        <v>3</v>
      </c>
      <c r="GG17" s="12"/>
      <c r="GH17" s="49"/>
      <c r="GI17" s="12">
        <v>0</v>
      </c>
      <c r="GJ17" s="12"/>
      <c r="GK17" s="49"/>
      <c r="GL17" s="12">
        <v>3</v>
      </c>
      <c r="GM17" s="55"/>
      <c r="GN17" s="49"/>
      <c r="GO17" s="12">
        <v>0</v>
      </c>
      <c r="GP17" s="12"/>
      <c r="GQ17" s="49"/>
      <c r="GR17" s="12">
        <v>0</v>
      </c>
      <c r="GS17" s="12"/>
      <c r="GT17" s="49"/>
      <c r="GU17" s="12">
        <v>0</v>
      </c>
      <c r="GV17" s="12"/>
      <c r="GW17" s="49"/>
      <c r="GX17" s="12">
        <v>0</v>
      </c>
      <c r="GY17" s="12"/>
      <c r="GZ17" s="49"/>
      <c r="HA17" s="12">
        <v>0</v>
      </c>
      <c r="HB17" s="12"/>
      <c r="HC17" s="49"/>
      <c r="HD17" s="12">
        <v>0</v>
      </c>
      <c r="HE17" s="55"/>
      <c r="HF17" s="49"/>
      <c r="HG17" s="12">
        <v>0</v>
      </c>
      <c r="HH17" s="12"/>
      <c r="HI17" s="49"/>
      <c r="HJ17" s="12">
        <v>0</v>
      </c>
      <c r="HK17" s="12"/>
      <c r="HL17" s="49"/>
      <c r="HM17" s="12">
        <v>0</v>
      </c>
      <c r="HN17" s="12"/>
      <c r="HO17" s="49"/>
      <c r="HP17" s="12">
        <v>0</v>
      </c>
      <c r="HQ17" s="12"/>
      <c r="HR17" s="49"/>
      <c r="HS17" s="12">
        <v>0</v>
      </c>
      <c r="HT17" s="12"/>
      <c r="HU17" s="49"/>
      <c r="HV17" s="12">
        <v>0</v>
      </c>
      <c r="HW17" s="55"/>
      <c r="HX17" s="49"/>
      <c r="HY17" s="12">
        <v>0</v>
      </c>
      <c r="HZ17" s="12"/>
      <c r="IA17" s="49"/>
      <c r="IB17" s="12">
        <v>1</v>
      </c>
      <c r="IC17" s="12"/>
      <c r="ID17" s="49"/>
      <c r="IE17" s="12">
        <v>2</v>
      </c>
      <c r="IF17" s="12"/>
      <c r="IG17" s="49"/>
      <c r="IH17" s="12">
        <v>2</v>
      </c>
      <c r="II17" s="12"/>
      <c r="IJ17" s="49"/>
      <c r="IK17" s="12">
        <v>3</v>
      </c>
      <c r="IL17" s="12"/>
      <c r="IM17" s="49"/>
      <c r="IN17" s="12">
        <v>0</v>
      </c>
      <c r="IO17" s="55"/>
      <c r="IP17" s="49"/>
      <c r="IQ17" s="12">
        <v>0</v>
      </c>
      <c r="IR17" s="12"/>
      <c r="IS17" s="49"/>
      <c r="IT17" s="12">
        <v>0</v>
      </c>
      <c r="IU17" s="12"/>
      <c r="IV17" s="49"/>
      <c r="IW17" s="12">
        <v>0</v>
      </c>
      <c r="IX17" s="12"/>
      <c r="IY17" s="49"/>
      <c r="IZ17" s="12">
        <v>0</v>
      </c>
      <c r="JA17" s="12"/>
      <c r="JB17" s="49"/>
      <c r="JC17" s="12">
        <v>0</v>
      </c>
      <c r="JD17" s="12"/>
      <c r="JE17" s="49"/>
      <c r="JF17" s="12">
        <v>0</v>
      </c>
      <c r="JG17" s="55"/>
      <c r="JH17" s="49"/>
      <c r="JI17" s="12">
        <v>0</v>
      </c>
      <c r="JJ17" s="12"/>
      <c r="JK17" s="49"/>
      <c r="JL17" s="12">
        <v>0</v>
      </c>
      <c r="JM17" s="12"/>
      <c r="JN17" s="49"/>
      <c r="JO17" s="12">
        <v>0</v>
      </c>
      <c r="JP17" s="12"/>
      <c r="JQ17" s="49"/>
      <c r="JR17" s="12">
        <v>0</v>
      </c>
      <c r="JS17" s="12"/>
      <c r="JT17" s="49"/>
      <c r="JU17" s="12">
        <v>0</v>
      </c>
      <c r="JV17" s="12"/>
      <c r="JW17" s="49"/>
      <c r="JX17" s="12">
        <v>0</v>
      </c>
      <c r="JY17" s="55"/>
      <c r="JZ17" s="49"/>
      <c r="KA17" s="12">
        <v>0</v>
      </c>
      <c r="KB17" s="12"/>
      <c r="KC17" s="49"/>
      <c r="KD17" s="12">
        <v>0</v>
      </c>
      <c r="KE17" s="12"/>
      <c r="KF17" s="49"/>
      <c r="KG17" s="12">
        <v>0</v>
      </c>
      <c r="KH17" s="12"/>
      <c r="KI17" s="49"/>
      <c r="KJ17" s="12">
        <v>1</v>
      </c>
      <c r="KK17" s="12"/>
      <c r="KL17" s="49"/>
      <c r="KM17" s="12">
        <v>0</v>
      </c>
      <c r="KN17" s="12"/>
      <c r="KO17" s="49"/>
      <c r="KP17" s="12">
        <v>0</v>
      </c>
      <c r="KQ17" s="56"/>
      <c r="KR17" s="49"/>
      <c r="KS17" s="12">
        <v>0</v>
      </c>
      <c r="KT17" s="12"/>
      <c r="KU17" s="49"/>
      <c r="KV17" s="12">
        <v>0</v>
      </c>
      <c r="KW17" s="149"/>
      <c r="KX17" s="149"/>
      <c r="KY17" s="149"/>
      <c r="KZ17" s="149"/>
      <c r="LA17" s="149"/>
      <c r="LB17" s="55"/>
      <c r="LC17" s="49"/>
      <c r="LD17" s="12">
        <v>0</v>
      </c>
      <c r="LE17" s="12"/>
      <c r="LF17" s="49"/>
      <c r="LG17" s="12">
        <v>0</v>
      </c>
      <c r="LH17" s="12"/>
      <c r="LI17" s="49"/>
      <c r="LJ17" s="12">
        <v>0</v>
      </c>
      <c r="LK17" s="12"/>
      <c r="LL17" s="49"/>
      <c r="LM17" s="12">
        <v>0</v>
      </c>
      <c r="LN17" s="12"/>
      <c r="LO17" s="49"/>
      <c r="LP17" s="12">
        <v>4</v>
      </c>
      <c r="LQ17" s="12"/>
      <c r="LR17" s="49"/>
      <c r="LS17" s="12">
        <v>2</v>
      </c>
      <c r="LT17" s="55"/>
      <c r="LU17" s="49"/>
      <c r="LV17" s="12">
        <v>2</v>
      </c>
      <c r="LW17" s="12"/>
      <c r="LX17" s="49"/>
      <c r="LY17" s="12">
        <v>0</v>
      </c>
      <c r="LZ17" s="12"/>
      <c r="MA17" s="49"/>
      <c r="MB17" s="12">
        <v>0</v>
      </c>
      <c r="MC17" s="12"/>
      <c r="MD17" s="49"/>
      <c r="ME17" s="12">
        <v>0</v>
      </c>
      <c r="MF17" s="12"/>
      <c r="MG17" s="49"/>
      <c r="MH17" s="12">
        <v>0</v>
      </c>
      <c r="MI17" s="12"/>
      <c r="MJ17" s="49"/>
      <c r="MK17" s="12">
        <v>0</v>
      </c>
      <c r="ML17" s="55"/>
      <c r="MM17" s="49"/>
      <c r="MN17" s="12">
        <v>0</v>
      </c>
      <c r="MO17" s="12"/>
      <c r="MP17" s="49"/>
      <c r="MQ17" s="12">
        <v>0</v>
      </c>
      <c r="MR17" s="12"/>
      <c r="MS17" s="49"/>
      <c r="MT17" s="12">
        <v>0</v>
      </c>
      <c r="MU17" s="12"/>
      <c r="MV17" s="49"/>
      <c r="MW17" s="12">
        <v>0</v>
      </c>
      <c r="MX17" s="12"/>
      <c r="MY17" s="49"/>
      <c r="MZ17" s="12">
        <v>0</v>
      </c>
      <c r="NA17" s="12"/>
      <c r="NB17" s="49"/>
      <c r="NC17" s="12">
        <v>0</v>
      </c>
      <c r="ND17" s="55"/>
      <c r="NE17" s="49"/>
      <c r="NF17" s="12">
        <v>0</v>
      </c>
      <c r="NG17" s="12"/>
      <c r="NH17" s="49"/>
      <c r="NI17" s="12">
        <v>0</v>
      </c>
      <c r="NJ17" s="12"/>
      <c r="NK17" s="49"/>
      <c r="NL17" s="12">
        <v>0</v>
      </c>
      <c r="NM17" s="12"/>
      <c r="NN17" s="49"/>
      <c r="NO17" s="12">
        <v>0</v>
      </c>
      <c r="NP17" s="12"/>
      <c r="NQ17" s="49"/>
      <c r="NR17" s="12">
        <v>0</v>
      </c>
      <c r="NS17" s="12"/>
      <c r="NT17" s="49"/>
      <c r="NU17" s="12">
        <v>0</v>
      </c>
      <c r="NV17" s="55"/>
      <c r="NW17" s="49"/>
      <c r="NX17" s="12">
        <v>0</v>
      </c>
      <c r="NY17" s="12"/>
      <c r="NZ17" s="49"/>
      <c r="OA17" s="12">
        <v>0</v>
      </c>
      <c r="OB17" s="12"/>
      <c r="OC17" s="49"/>
      <c r="OD17" s="12">
        <v>2</v>
      </c>
      <c r="OE17" s="12"/>
      <c r="OF17" s="49"/>
      <c r="OG17" s="12">
        <v>5</v>
      </c>
      <c r="OH17" s="12"/>
      <c r="OI17" s="49"/>
      <c r="OJ17" s="12">
        <v>0</v>
      </c>
      <c r="OK17" s="12"/>
      <c r="OL17" s="49"/>
      <c r="OM17" s="12">
        <v>0</v>
      </c>
      <c r="ON17" s="55"/>
      <c r="OO17" s="49"/>
      <c r="OP17" s="12">
        <v>0</v>
      </c>
      <c r="OQ17" s="12"/>
      <c r="OR17" s="49"/>
      <c r="OS17" s="12">
        <v>0</v>
      </c>
      <c r="OT17" s="12"/>
      <c r="OU17" s="49"/>
      <c r="OV17" s="12">
        <v>7</v>
      </c>
      <c r="OW17" s="12"/>
      <c r="OX17" s="49"/>
      <c r="OY17" s="12">
        <v>2</v>
      </c>
      <c r="OZ17" s="12"/>
      <c r="PA17" s="49"/>
      <c r="PB17" s="12">
        <v>0</v>
      </c>
      <c r="PC17" s="12"/>
      <c r="PD17" s="49"/>
      <c r="PE17" s="12">
        <v>0</v>
      </c>
      <c r="PF17" s="55"/>
      <c r="PG17" s="49"/>
      <c r="PH17" s="12">
        <v>0</v>
      </c>
      <c r="PI17" s="12"/>
      <c r="PJ17" s="49"/>
      <c r="PK17" s="12">
        <v>0</v>
      </c>
      <c r="PL17" s="12"/>
      <c r="PM17" s="49"/>
      <c r="PN17" s="12">
        <v>0</v>
      </c>
      <c r="PO17" s="12"/>
      <c r="PP17" s="49"/>
      <c r="PQ17" s="12">
        <v>0</v>
      </c>
      <c r="PR17" s="12"/>
      <c r="PS17" s="49"/>
      <c r="PT17" s="12">
        <v>0</v>
      </c>
      <c r="PU17" s="12"/>
      <c r="PV17" s="49"/>
      <c r="PW17" s="12">
        <v>0</v>
      </c>
      <c r="PX17" s="55"/>
      <c r="PY17" s="49"/>
      <c r="PZ17" s="12">
        <v>0</v>
      </c>
      <c r="QA17" s="12"/>
      <c r="QB17" s="49"/>
      <c r="QC17" s="12">
        <v>0</v>
      </c>
      <c r="QD17" s="55"/>
      <c r="QE17" s="49"/>
      <c r="QF17" s="12">
        <v>1</v>
      </c>
      <c r="QG17" s="12"/>
      <c r="QH17" s="49"/>
      <c r="QI17" s="12">
        <v>0</v>
      </c>
      <c r="QJ17" s="12"/>
      <c r="QK17" s="49"/>
      <c r="QL17" s="12">
        <v>0</v>
      </c>
      <c r="QM17" s="55"/>
      <c r="QN17" s="49"/>
      <c r="QO17" s="12">
        <v>0</v>
      </c>
      <c r="QP17" s="12"/>
      <c r="QQ17" s="49"/>
      <c r="QR17" s="12">
        <v>0</v>
      </c>
      <c r="QS17" s="12"/>
      <c r="QT17" s="49"/>
      <c r="QU17" s="12">
        <v>1</v>
      </c>
      <c r="QV17" s="12"/>
      <c r="QW17" s="49"/>
      <c r="QX17" s="12">
        <v>1</v>
      </c>
      <c r="QY17" s="12"/>
      <c r="QZ17" s="49"/>
      <c r="RA17" s="12">
        <v>1</v>
      </c>
      <c r="RB17" s="12"/>
      <c r="RC17" s="49"/>
      <c r="RD17" s="12">
        <v>1</v>
      </c>
      <c r="RE17" s="55"/>
      <c r="RF17" s="49"/>
      <c r="RG17" s="12">
        <v>0</v>
      </c>
      <c r="RH17" s="12"/>
      <c r="RI17" s="49"/>
      <c r="RJ17" s="12">
        <v>0</v>
      </c>
      <c r="RK17" s="12"/>
      <c r="RL17" s="49"/>
      <c r="RM17" s="12">
        <v>0</v>
      </c>
      <c r="RN17" s="55"/>
      <c r="RO17" s="55"/>
      <c r="RP17" s="55"/>
      <c r="RQ17" s="49"/>
      <c r="RR17" s="12">
        <v>0</v>
      </c>
      <c r="RS17" s="12"/>
      <c r="RT17" s="49"/>
      <c r="RU17" s="12">
        <v>0</v>
      </c>
      <c r="RV17" s="12"/>
      <c r="RW17" s="49"/>
      <c r="RX17" s="12">
        <v>0</v>
      </c>
      <c r="RY17" s="12"/>
      <c r="RZ17" s="49"/>
      <c r="SA17" s="12">
        <v>0</v>
      </c>
      <c r="SB17" s="12"/>
      <c r="SC17" s="49"/>
      <c r="SD17" s="12">
        <v>0</v>
      </c>
      <c r="SE17" s="12"/>
      <c r="SF17" s="49"/>
      <c r="SG17" s="12">
        <v>0</v>
      </c>
      <c r="SH17" s="12"/>
      <c r="SI17" s="49"/>
      <c r="SJ17" s="12">
        <v>1</v>
      </c>
      <c r="SK17" s="55"/>
      <c r="SL17" s="49"/>
      <c r="SM17" s="12">
        <v>0</v>
      </c>
      <c r="SN17" s="12"/>
      <c r="SO17" s="49"/>
      <c r="SP17" s="12">
        <v>0</v>
      </c>
      <c r="SQ17" s="12"/>
      <c r="SR17" s="49"/>
      <c r="SS17" s="12">
        <v>0</v>
      </c>
      <c r="ST17" s="12"/>
      <c r="SU17" s="49"/>
      <c r="SV17" s="12">
        <v>0</v>
      </c>
      <c r="SW17" s="12"/>
      <c r="SX17" s="49"/>
      <c r="SY17" s="12">
        <v>0</v>
      </c>
      <c r="SZ17" s="12"/>
      <c r="TA17" s="49"/>
      <c r="TB17" s="12">
        <v>0</v>
      </c>
      <c r="TC17" s="55"/>
      <c r="TD17" s="55"/>
      <c r="TE17" s="49"/>
      <c r="TF17" s="12">
        <v>0</v>
      </c>
      <c r="TG17" s="12"/>
      <c r="TH17" s="49"/>
      <c r="TI17" s="12">
        <v>0</v>
      </c>
      <c r="TJ17" s="12"/>
      <c r="TK17" s="49"/>
      <c r="TL17" s="12">
        <v>0</v>
      </c>
      <c r="TM17" s="12"/>
      <c r="TN17" s="49"/>
      <c r="TO17" s="12">
        <v>0</v>
      </c>
      <c r="TP17" s="12"/>
      <c r="TQ17" s="49"/>
      <c r="TR17" s="12">
        <v>0</v>
      </c>
      <c r="TS17" s="55"/>
      <c r="TT17" s="49"/>
      <c r="TU17" s="12">
        <v>0</v>
      </c>
      <c r="TV17" s="12"/>
      <c r="TW17" s="49"/>
      <c r="TX17" s="12">
        <v>0</v>
      </c>
      <c r="TY17" s="12"/>
      <c r="TZ17" s="49"/>
      <c r="UA17" s="12">
        <v>0</v>
      </c>
      <c r="UB17" s="12"/>
      <c r="UC17" s="49"/>
      <c r="UD17" s="12">
        <v>0</v>
      </c>
      <c r="UE17" s="12"/>
      <c r="UF17" s="49"/>
      <c r="UG17" s="12">
        <v>0</v>
      </c>
      <c r="UH17" s="12"/>
      <c r="UI17" s="49"/>
      <c r="UJ17" s="12">
        <v>0</v>
      </c>
      <c r="UK17" s="55"/>
      <c r="UL17" s="55"/>
      <c r="UM17" s="49"/>
      <c r="UN17" s="12">
        <v>0</v>
      </c>
      <c r="UO17" s="12"/>
      <c r="UP17" s="49"/>
      <c r="UQ17" s="12">
        <v>0</v>
      </c>
      <c r="UR17" s="12"/>
      <c r="US17" s="49"/>
      <c r="UT17" s="12">
        <v>0</v>
      </c>
      <c r="UU17" s="12"/>
      <c r="UV17" s="49"/>
      <c r="UW17" s="12">
        <v>0</v>
      </c>
      <c r="UX17" s="12"/>
      <c r="UY17" s="49"/>
      <c r="UZ17" s="12">
        <v>0</v>
      </c>
      <c r="VA17" s="55"/>
      <c r="VB17" s="49"/>
      <c r="VC17" s="12">
        <v>0</v>
      </c>
      <c r="VD17" s="12"/>
      <c r="VE17" s="49"/>
      <c r="VF17" s="12">
        <v>0</v>
      </c>
      <c r="VG17" s="12"/>
      <c r="VH17" s="49"/>
      <c r="VI17" s="12">
        <v>0</v>
      </c>
      <c r="VJ17" s="12"/>
      <c r="VK17" s="49"/>
      <c r="VL17" s="12">
        <v>0</v>
      </c>
      <c r="VM17" s="12"/>
      <c r="VN17" s="49"/>
      <c r="VO17" s="12">
        <v>0</v>
      </c>
      <c r="VP17" s="12"/>
      <c r="VQ17" s="49"/>
      <c r="VR17" s="12">
        <v>0</v>
      </c>
      <c r="VS17" s="55"/>
      <c r="VT17" s="49"/>
      <c r="VU17" s="12">
        <v>0</v>
      </c>
      <c r="VV17" s="12"/>
      <c r="VW17" s="49"/>
      <c r="VX17" s="12">
        <v>0</v>
      </c>
      <c r="VY17" s="12"/>
      <c r="VZ17" s="49"/>
      <c r="WA17" s="12">
        <v>0</v>
      </c>
      <c r="WB17" s="12"/>
      <c r="WC17" s="49"/>
      <c r="WD17" s="12">
        <v>0</v>
      </c>
      <c r="WE17" s="12"/>
      <c r="WF17" s="49"/>
      <c r="WG17" s="12">
        <v>0</v>
      </c>
      <c r="WH17" s="12"/>
      <c r="WI17" s="49"/>
      <c r="WJ17" s="12">
        <v>0</v>
      </c>
      <c r="WK17" s="56"/>
      <c r="WL17" s="49"/>
      <c r="WM17" s="12">
        <v>0</v>
      </c>
      <c r="WN17" s="12"/>
      <c r="WO17" s="49"/>
      <c r="WP17" s="12">
        <v>0</v>
      </c>
      <c r="WQ17" s="12"/>
      <c r="WR17" s="49"/>
      <c r="WS17" s="12">
        <v>0</v>
      </c>
      <c r="WT17" s="12"/>
      <c r="WU17" s="49"/>
      <c r="WV17" s="12">
        <v>0</v>
      </c>
      <c r="WW17" s="12"/>
      <c r="WX17" s="49"/>
      <c r="WY17" s="12">
        <v>0</v>
      </c>
      <c r="WZ17" s="12"/>
      <c r="XA17" s="49"/>
      <c r="XB17" s="12">
        <v>0</v>
      </c>
      <c r="XC17" s="12"/>
      <c r="XD17" s="49"/>
      <c r="XE17" s="12">
        <v>0</v>
      </c>
      <c r="XF17" s="55"/>
      <c r="XG17" s="49"/>
      <c r="XH17" s="12">
        <v>0</v>
      </c>
      <c r="XI17" s="12"/>
      <c r="XJ17" s="49"/>
      <c r="XK17" s="12">
        <v>1</v>
      </c>
      <c r="XL17" s="12"/>
      <c r="XM17" s="49"/>
      <c r="XN17" s="12">
        <v>1</v>
      </c>
      <c r="XO17" s="12"/>
      <c r="XP17" s="49"/>
      <c r="XQ17" s="12">
        <v>1</v>
      </c>
      <c r="XR17" s="12"/>
      <c r="XS17" s="49"/>
      <c r="XT17" s="12">
        <v>1</v>
      </c>
      <c r="XU17" s="12"/>
      <c r="XV17" s="49"/>
      <c r="XW17" s="12">
        <v>1</v>
      </c>
      <c r="XX17" s="56"/>
      <c r="XY17" s="49"/>
      <c r="XZ17" s="12">
        <v>2</v>
      </c>
      <c r="YA17" s="12"/>
      <c r="YB17" s="49"/>
      <c r="YC17" s="12">
        <v>0</v>
      </c>
      <c r="YD17" s="12"/>
      <c r="YE17" s="49"/>
      <c r="YF17" s="12">
        <v>0</v>
      </c>
      <c r="YG17" s="12"/>
      <c r="YH17" s="49"/>
      <c r="YI17" s="12">
        <v>1</v>
      </c>
      <c r="YJ17" s="12"/>
      <c r="YK17" s="49"/>
      <c r="YL17" s="12">
        <v>2</v>
      </c>
      <c r="YM17" s="12"/>
      <c r="YN17" s="49"/>
      <c r="YO17" s="12">
        <v>2</v>
      </c>
      <c r="YP17" s="12"/>
      <c r="YQ17" s="49"/>
      <c r="YR17" s="12">
        <v>2</v>
      </c>
      <c r="YS17" s="55"/>
      <c r="YT17" s="49"/>
      <c r="YU17" s="12">
        <v>1</v>
      </c>
      <c r="YV17" s="12"/>
      <c r="YW17" s="49"/>
      <c r="YX17" s="12">
        <v>1</v>
      </c>
      <c r="YY17" s="12"/>
      <c r="YZ17" s="49"/>
      <c r="ZA17" s="12">
        <v>3</v>
      </c>
      <c r="ZB17" s="12"/>
      <c r="ZC17" s="49"/>
      <c r="ZD17" s="12">
        <v>2</v>
      </c>
      <c r="ZE17" s="12"/>
      <c r="ZF17" s="49"/>
      <c r="ZG17" s="12">
        <v>1</v>
      </c>
      <c r="ZH17" s="12"/>
      <c r="ZI17" s="49"/>
      <c r="ZJ17" s="12">
        <v>3</v>
      </c>
      <c r="ZK17" s="55"/>
      <c r="ZL17" s="49"/>
      <c r="ZM17" s="12">
        <v>3</v>
      </c>
      <c r="ZN17" s="12"/>
      <c r="ZO17" s="49"/>
      <c r="ZP17" s="12">
        <v>3</v>
      </c>
      <c r="ZQ17" s="12"/>
      <c r="ZR17" s="49"/>
      <c r="ZS17" s="12">
        <v>1</v>
      </c>
      <c r="ZT17" s="12"/>
      <c r="ZU17" s="49"/>
      <c r="ZV17" s="12">
        <v>0</v>
      </c>
      <c r="ZW17" s="12"/>
      <c r="ZX17" s="49"/>
      <c r="ZY17" s="12">
        <v>1</v>
      </c>
      <c r="ZZ17" s="12"/>
      <c r="AAA17" s="49"/>
      <c r="AAB17" s="12">
        <v>3</v>
      </c>
      <c r="AAC17" s="55"/>
      <c r="AAD17" s="49"/>
      <c r="AAE17" s="12">
        <v>1</v>
      </c>
      <c r="AAF17" s="12"/>
      <c r="AAG17" s="49"/>
      <c r="AAH17" s="12">
        <v>0</v>
      </c>
      <c r="AAI17" s="12"/>
      <c r="AAJ17" s="49"/>
      <c r="AAK17" s="12">
        <v>1</v>
      </c>
      <c r="AAL17" s="12"/>
      <c r="AAM17" s="49"/>
      <c r="AAN17" s="12">
        <v>1</v>
      </c>
      <c r="AAO17" s="12"/>
      <c r="AAP17" s="49"/>
      <c r="AAQ17" s="12">
        <v>0</v>
      </c>
      <c r="AAR17" s="12"/>
      <c r="AAS17" s="49"/>
      <c r="AAT17" s="12">
        <v>0</v>
      </c>
      <c r="AAU17" s="55"/>
      <c r="AAV17" s="49"/>
      <c r="AAW17" s="12">
        <v>0</v>
      </c>
      <c r="AAX17" s="12"/>
      <c r="AAY17" s="49"/>
      <c r="AAZ17" s="12">
        <v>0</v>
      </c>
      <c r="ABA17" s="12"/>
      <c r="ABB17" s="49"/>
      <c r="ABC17" s="12">
        <v>0</v>
      </c>
      <c r="ABD17" s="12"/>
      <c r="ABE17" s="49"/>
      <c r="ABF17" s="12">
        <v>0</v>
      </c>
      <c r="ABG17" s="12"/>
      <c r="ABH17" s="49"/>
      <c r="ABI17" s="12">
        <v>0</v>
      </c>
      <c r="ABJ17" s="12"/>
      <c r="ABK17" s="49"/>
      <c r="ABL17" s="12">
        <v>0</v>
      </c>
      <c r="ABM17" s="55"/>
      <c r="ABN17" s="49"/>
      <c r="ABO17" s="12">
        <v>0</v>
      </c>
      <c r="ABP17" s="12"/>
      <c r="ABQ17" s="49"/>
      <c r="ABR17" s="12">
        <v>0</v>
      </c>
      <c r="ABS17" s="12"/>
      <c r="ABT17" s="49"/>
      <c r="ABU17" s="12">
        <v>0</v>
      </c>
      <c r="ABV17" s="55"/>
      <c r="ABW17" s="55"/>
      <c r="ABX17" s="55"/>
      <c r="ABY17" s="55"/>
      <c r="ABZ17" s="55"/>
      <c r="ACA17" s="49"/>
      <c r="ACB17" s="12">
        <v>0</v>
      </c>
      <c r="ACC17" s="12"/>
      <c r="ACD17" s="49"/>
      <c r="ACE17" s="12">
        <v>0</v>
      </c>
      <c r="ACF17" s="12"/>
      <c r="ACG17" s="49"/>
      <c r="ACH17" s="12">
        <v>0</v>
      </c>
      <c r="ACI17" s="12"/>
      <c r="ACJ17" s="49"/>
      <c r="ACK17" s="12">
        <v>0</v>
      </c>
      <c r="ACL17" s="12"/>
      <c r="ACM17" s="49"/>
      <c r="ACN17" s="12">
        <v>1</v>
      </c>
      <c r="ACO17" s="55"/>
      <c r="ACP17" s="49"/>
      <c r="ACQ17" s="12">
        <v>0</v>
      </c>
      <c r="ACR17" s="12"/>
      <c r="ACS17" s="49"/>
      <c r="ACT17" s="12">
        <v>0</v>
      </c>
      <c r="ACU17" s="12"/>
      <c r="ACV17" s="49"/>
      <c r="ACW17" s="12">
        <v>0</v>
      </c>
      <c r="ACX17" s="12"/>
      <c r="ACY17" s="49"/>
      <c r="ACZ17" s="12">
        <v>0</v>
      </c>
      <c r="ADA17" s="12"/>
      <c r="ADB17" s="49"/>
      <c r="ADC17" s="12">
        <v>0</v>
      </c>
      <c r="ADD17" s="12"/>
      <c r="ADE17" s="49"/>
      <c r="ADF17" s="12">
        <v>0</v>
      </c>
      <c r="ADG17" s="55"/>
      <c r="ADH17" s="49"/>
      <c r="ADI17" s="12">
        <v>0</v>
      </c>
      <c r="ADJ17" s="12"/>
      <c r="ADK17" s="49"/>
      <c r="ADL17" s="12">
        <v>0</v>
      </c>
      <c r="ADM17" s="12"/>
      <c r="ADN17" s="49"/>
      <c r="ADO17" s="12">
        <v>0</v>
      </c>
      <c r="ADP17" s="12"/>
      <c r="ADQ17" s="49"/>
      <c r="ADR17" s="12">
        <v>0</v>
      </c>
      <c r="ADS17" s="12"/>
      <c r="ADT17" s="49"/>
      <c r="ADU17" s="12">
        <v>1</v>
      </c>
      <c r="ADV17" s="12"/>
      <c r="ADW17" s="49"/>
      <c r="ADX17" s="12">
        <v>1</v>
      </c>
      <c r="ADY17" s="55"/>
      <c r="ADZ17" s="49"/>
      <c r="AEA17" s="12">
        <v>0</v>
      </c>
      <c r="AEB17" s="12"/>
      <c r="AEC17" s="49"/>
      <c r="AED17" s="12">
        <v>0</v>
      </c>
      <c r="AEE17" s="12"/>
      <c r="AEF17" s="49"/>
      <c r="AEG17" s="12">
        <v>0</v>
      </c>
      <c r="AEH17" s="12"/>
      <c r="AEI17" s="49"/>
      <c r="AEJ17" s="12">
        <v>0</v>
      </c>
      <c r="AEK17" s="12"/>
      <c r="AEL17" s="49"/>
      <c r="AEM17" s="12">
        <v>0</v>
      </c>
      <c r="AEN17" s="12"/>
      <c r="AEO17" s="49"/>
      <c r="AEP17" s="12">
        <v>0</v>
      </c>
      <c r="AEQ17" s="55"/>
      <c r="AER17" s="49"/>
      <c r="AES17" s="12">
        <v>0</v>
      </c>
      <c r="AET17" s="12"/>
      <c r="AEU17" s="49"/>
      <c r="AEV17" s="12">
        <v>0</v>
      </c>
      <c r="AEW17" s="12"/>
      <c r="AEX17" s="49"/>
      <c r="AEY17" s="12">
        <v>0</v>
      </c>
      <c r="AEZ17" s="12"/>
      <c r="AFA17" s="49"/>
      <c r="AFB17" s="12">
        <v>0</v>
      </c>
      <c r="AFC17" s="12"/>
      <c r="AFD17" s="49"/>
      <c r="AFE17" s="12">
        <v>0</v>
      </c>
      <c r="AFF17" s="12"/>
      <c r="AFG17" s="49"/>
      <c r="AFH17" s="12">
        <v>0</v>
      </c>
      <c r="AFI17" s="55"/>
      <c r="AFJ17" s="49"/>
      <c r="AFK17" s="12">
        <v>0</v>
      </c>
      <c r="AFL17" s="12"/>
      <c r="AFM17" s="49"/>
      <c r="AFN17" s="12">
        <v>3</v>
      </c>
      <c r="AFO17" s="12"/>
      <c r="AFP17" s="49"/>
      <c r="AFQ17" s="12">
        <v>5</v>
      </c>
      <c r="AFR17" s="12"/>
      <c r="AFS17" s="49"/>
      <c r="AFT17" s="12">
        <v>6</v>
      </c>
      <c r="AFU17" s="12"/>
      <c r="AFV17" s="49"/>
      <c r="AFW17" s="12">
        <v>4</v>
      </c>
      <c r="AFX17" s="55"/>
      <c r="AFY17" s="55"/>
      <c r="AFZ17" s="49"/>
      <c r="AGA17" s="12">
        <v>4</v>
      </c>
      <c r="AGB17" s="12"/>
      <c r="AGC17" s="49"/>
      <c r="AGD17" s="12">
        <v>2</v>
      </c>
      <c r="AGE17" s="12"/>
      <c r="AGF17" s="49"/>
      <c r="AGG17" s="12">
        <v>5</v>
      </c>
      <c r="AGH17" s="12"/>
      <c r="AGI17" s="49"/>
      <c r="AGJ17" s="12">
        <v>3</v>
      </c>
      <c r="AGK17" s="55"/>
      <c r="AGL17" s="49"/>
      <c r="AGM17" s="12">
        <v>3</v>
      </c>
      <c r="AGN17" s="56"/>
      <c r="AGO17" s="49"/>
      <c r="AGP17" s="12">
        <v>3</v>
      </c>
      <c r="AGQ17" s="12"/>
      <c r="AGR17" s="49"/>
      <c r="AGS17" s="12">
        <v>0</v>
      </c>
      <c r="AGT17" s="12"/>
      <c r="AGU17" s="49"/>
      <c r="AGV17" s="12">
        <v>0</v>
      </c>
      <c r="AGW17" s="12"/>
      <c r="AGX17" s="49"/>
      <c r="AGY17" s="12">
        <v>1</v>
      </c>
      <c r="AGZ17" s="12"/>
      <c r="AHA17" s="49"/>
      <c r="AHB17" s="12">
        <v>0</v>
      </c>
      <c r="AHC17" s="12"/>
      <c r="AHD17" s="49"/>
      <c r="AHE17" s="12">
        <v>0</v>
      </c>
      <c r="AHF17" s="12"/>
      <c r="AHG17" s="49"/>
      <c r="AHH17" s="12">
        <v>3</v>
      </c>
      <c r="AHI17" s="55"/>
      <c r="AHJ17" s="49"/>
      <c r="AHK17" s="12">
        <v>2</v>
      </c>
      <c r="AHL17" s="12"/>
      <c r="AHM17" s="49"/>
      <c r="AHN17" s="12">
        <v>0</v>
      </c>
      <c r="AHO17" s="12"/>
      <c r="AHP17" s="49"/>
      <c r="AHQ17" s="12">
        <v>0</v>
      </c>
      <c r="AHR17" s="12"/>
      <c r="AHS17" s="49"/>
      <c r="AHT17" s="12">
        <v>0</v>
      </c>
      <c r="AHU17" s="12"/>
      <c r="AHV17" s="49"/>
      <c r="AHW17" s="12">
        <v>0</v>
      </c>
      <c r="AHX17" s="12"/>
      <c r="AHY17" s="49"/>
      <c r="AHZ17" s="12">
        <v>0</v>
      </c>
      <c r="AIA17" s="55"/>
      <c r="AIB17" s="49"/>
      <c r="AIC17" s="12">
        <v>0</v>
      </c>
      <c r="AID17" s="12"/>
      <c r="AIE17" s="49"/>
      <c r="AIF17" s="12">
        <v>0</v>
      </c>
      <c r="AIG17" s="12"/>
      <c r="AIH17" s="49"/>
      <c r="AII17" s="12">
        <v>1</v>
      </c>
      <c r="AIJ17" s="12"/>
      <c r="AIK17" s="49"/>
      <c r="AIL17" s="12">
        <v>1</v>
      </c>
      <c r="AIM17" s="12"/>
      <c r="AIN17" s="49"/>
      <c r="AIO17" s="12">
        <v>0</v>
      </c>
      <c r="AIP17" s="12"/>
      <c r="AIQ17" s="49"/>
      <c r="AIR17" s="12">
        <v>0</v>
      </c>
      <c r="AIS17" s="55"/>
      <c r="AIT17" s="49"/>
      <c r="AIU17" s="12">
        <v>0</v>
      </c>
      <c r="AIV17" s="12"/>
      <c r="AIW17" s="49"/>
      <c r="AIX17" s="12">
        <v>0</v>
      </c>
      <c r="AIY17" s="12"/>
      <c r="AIZ17" s="49"/>
      <c r="AJA17" s="12">
        <v>1</v>
      </c>
      <c r="AJB17" s="12"/>
      <c r="AJC17" s="49"/>
      <c r="AJD17" s="12">
        <v>0</v>
      </c>
      <c r="AJE17" s="12"/>
      <c r="AJF17" s="49"/>
      <c r="AJG17" s="12">
        <v>0</v>
      </c>
      <c r="AJH17" s="12"/>
      <c r="AJI17" s="49"/>
      <c r="AJJ17" s="12">
        <v>0</v>
      </c>
      <c r="AJK17" s="55"/>
      <c r="AJL17" s="49"/>
      <c r="AJM17" s="12">
        <v>0</v>
      </c>
      <c r="AJN17" s="12"/>
      <c r="AJO17" s="49"/>
      <c r="AJP17" s="12">
        <v>0</v>
      </c>
      <c r="AJQ17" s="55"/>
      <c r="AJR17" s="49"/>
      <c r="AJS17" s="12">
        <v>0</v>
      </c>
      <c r="AJT17" s="12"/>
      <c r="AJU17" s="49"/>
      <c r="AJV17" s="12">
        <v>0</v>
      </c>
      <c r="AJW17" s="12"/>
      <c r="AJX17" s="49"/>
      <c r="AJY17" s="12">
        <v>0</v>
      </c>
      <c r="AJZ17" s="55"/>
      <c r="AKA17" s="49"/>
      <c r="AKB17" s="12">
        <v>0</v>
      </c>
      <c r="AKC17" s="12"/>
      <c r="AKD17" s="49"/>
      <c r="AKE17" s="12">
        <v>0</v>
      </c>
      <c r="AKF17" s="12"/>
      <c r="AKG17" s="49"/>
      <c r="AKH17" s="12">
        <v>0</v>
      </c>
      <c r="AKI17" s="12"/>
      <c r="AKJ17" s="49"/>
      <c r="AKK17" s="12">
        <v>0</v>
      </c>
      <c r="AKL17" s="12"/>
      <c r="AKM17" s="49"/>
      <c r="AKN17" s="12">
        <v>0</v>
      </c>
      <c r="AKO17" s="12"/>
      <c r="AKP17" s="49"/>
      <c r="AKQ17" s="12">
        <v>0</v>
      </c>
      <c r="AKR17" s="55"/>
      <c r="AKS17" s="49"/>
      <c r="AKT17" s="12">
        <v>0</v>
      </c>
      <c r="AKU17" s="12"/>
      <c r="AKV17" s="49"/>
      <c r="AKW17" s="12">
        <v>0</v>
      </c>
      <c r="AKX17" s="12"/>
      <c r="AKY17" s="49"/>
      <c r="AKZ17" s="12">
        <v>0</v>
      </c>
      <c r="ALA17" s="55"/>
      <c r="ALB17" s="49"/>
      <c r="ALC17" s="12">
        <v>0</v>
      </c>
      <c r="ALD17" s="12"/>
      <c r="ALE17" s="49"/>
      <c r="ALF17" s="12">
        <v>0</v>
      </c>
      <c r="ALG17" s="56"/>
      <c r="ALH17" s="49"/>
      <c r="ALI17" s="12">
        <v>0</v>
      </c>
      <c r="ALJ17" s="12"/>
      <c r="ALK17" s="49"/>
      <c r="ALL17" s="12">
        <v>0</v>
      </c>
      <c r="ALM17" s="12"/>
      <c r="ALN17" s="49"/>
      <c r="ALO17" s="12">
        <v>0</v>
      </c>
      <c r="ALP17" s="12"/>
      <c r="ALQ17" s="49"/>
      <c r="ALR17" s="12">
        <v>0</v>
      </c>
      <c r="ALS17" s="12"/>
      <c r="ALT17" s="49"/>
      <c r="ALU17" s="12">
        <v>0</v>
      </c>
      <c r="ALV17" s="12"/>
      <c r="ALW17" s="49"/>
      <c r="ALX17" s="12">
        <v>0</v>
      </c>
      <c r="ALY17" s="12"/>
      <c r="ALZ17" s="49"/>
      <c r="AMA17" s="12">
        <v>0</v>
      </c>
      <c r="AMB17" s="55"/>
      <c r="AMC17" s="49"/>
      <c r="AMD17" s="12">
        <v>0</v>
      </c>
      <c r="AME17" s="12"/>
      <c r="AMF17" s="49"/>
      <c r="AMG17" s="12">
        <v>0</v>
      </c>
      <c r="AMH17" s="12"/>
      <c r="AMI17" s="49"/>
      <c r="AMJ17" s="12">
        <v>0</v>
      </c>
      <c r="AMK17" s="12"/>
      <c r="AML17" s="49"/>
      <c r="AMM17" s="12">
        <v>0</v>
      </c>
      <c r="AMN17" s="12"/>
      <c r="AMO17" s="49"/>
      <c r="AMP17" s="12">
        <v>0</v>
      </c>
      <c r="AMQ17" s="12"/>
      <c r="AMR17" s="49"/>
      <c r="AMS17" s="12">
        <v>0</v>
      </c>
      <c r="AMT17" s="12"/>
      <c r="AMU17" s="49"/>
      <c r="AMV17" s="12">
        <v>0</v>
      </c>
      <c r="AMW17" s="55"/>
      <c r="AMX17" s="55"/>
      <c r="AMY17" s="55"/>
      <c r="AMZ17" s="55"/>
      <c r="ANA17" s="49"/>
      <c r="ANB17" s="12">
        <v>0</v>
      </c>
      <c r="ANC17" s="12"/>
      <c r="AND17" s="49"/>
      <c r="ANE17" s="12">
        <v>0</v>
      </c>
      <c r="ANF17" s="55"/>
      <c r="ANG17" s="49"/>
      <c r="ANH17" s="12">
        <v>0</v>
      </c>
      <c r="ANI17" s="12"/>
      <c r="ANJ17" s="49"/>
      <c r="ANK17" s="12">
        <v>1</v>
      </c>
      <c r="ANL17" s="12"/>
      <c r="ANM17" s="49"/>
      <c r="ANN17" s="12">
        <v>0</v>
      </c>
      <c r="ANO17" s="12"/>
      <c r="ANP17" s="49"/>
      <c r="ANQ17" s="12">
        <v>0</v>
      </c>
      <c r="ANR17" s="12"/>
      <c r="ANS17" s="49"/>
      <c r="ANT17" s="12">
        <v>0</v>
      </c>
      <c r="ANU17" s="12"/>
      <c r="ANV17" s="49"/>
      <c r="ANW17" s="12">
        <v>0</v>
      </c>
      <c r="ANX17" s="55"/>
      <c r="ANY17" s="49"/>
      <c r="ANZ17" s="12">
        <v>0</v>
      </c>
      <c r="AOA17" s="12"/>
      <c r="AOB17" s="49"/>
      <c r="AOC17" s="12">
        <v>0</v>
      </c>
      <c r="AOD17" s="12"/>
      <c r="AOE17" s="49"/>
      <c r="AOF17" s="12">
        <v>0</v>
      </c>
      <c r="AOG17" s="12"/>
      <c r="AOH17" s="49"/>
      <c r="AOI17" s="12">
        <v>1</v>
      </c>
      <c r="AOJ17" s="12"/>
      <c r="AOK17" s="49"/>
      <c r="AOL17" s="12">
        <v>2</v>
      </c>
      <c r="AOM17" s="12"/>
      <c r="AON17" s="49"/>
      <c r="AOO17" s="12">
        <v>0</v>
      </c>
      <c r="AOP17" s="55"/>
      <c r="AOQ17" s="49"/>
      <c r="AOR17" s="12">
        <v>0</v>
      </c>
      <c r="AOS17" s="12"/>
      <c r="AOT17" s="49"/>
      <c r="AOU17" s="12">
        <v>0</v>
      </c>
      <c r="AOV17" s="12"/>
      <c r="AOW17" s="49"/>
      <c r="AOX17" s="12">
        <v>0</v>
      </c>
      <c r="AOY17" s="12"/>
      <c r="AOZ17" s="49"/>
      <c r="APA17" s="12">
        <v>0</v>
      </c>
      <c r="APB17" s="12"/>
      <c r="APC17" s="49"/>
      <c r="APD17" s="12">
        <v>0</v>
      </c>
      <c r="APE17" s="12"/>
      <c r="APF17" s="49"/>
      <c r="APG17" s="12">
        <v>0</v>
      </c>
      <c r="APH17" s="55"/>
      <c r="API17" s="49"/>
      <c r="APJ17" s="12">
        <v>0</v>
      </c>
      <c r="APK17" s="12"/>
      <c r="APL17" s="49"/>
      <c r="APM17" s="12">
        <v>0</v>
      </c>
      <c r="APN17" s="12"/>
      <c r="APO17" s="49"/>
      <c r="APP17" s="12">
        <v>0</v>
      </c>
      <c r="APQ17" s="12"/>
      <c r="APR17" s="49"/>
      <c r="APS17" s="12">
        <v>0</v>
      </c>
      <c r="APT17" s="12"/>
      <c r="APU17" s="49"/>
      <c r="APV17" s="12">
        <v>1</v>
      </c>
      <c r="APW17" s="12"/>
      <c r="APX17" s="49"/>
      <c r="APY17" s="12">
        <v>1</v>
      </c>
      <c r="APZ17" s="55"/>
      <c r="AQA17" s="49"/>
      <c r="AQB17" s="12">
        <v>1</v>
      </c>
      <c r="AQC17" s="12"/>
      <c r="AQD17" s="49"/>
      <c r="AQE17" s="12">
        <v>0</v>
      </c>
      <c r="AQF17" s="12"/>
      <c r="AQG17" s="49"/>
      <c r="AQH17" s="12">
        <v>0</v>
      </c>
      <c r="AQI17" s="12"/>
      <c r="AQJ17" s="49"/>
      <c r="AQK17" s="12">
        <v>1</v>
      </c>
      <c r="AQL17" s="12"/>
      <c r="AQM17" s="49"/>
      <c r="AQN17" s="12">
        <v>0</v>
      </c>
      <c r="AQO17" s="12"/>
      <c r="AQP17" s="49"/>
      <c r="AQQ17" s="12">
        <v>0</v>
      </c>
      <c r="AQR17" s="55"/>
      <c r="AQS17" s="49"/>
      <c r="AQT17" s="12">
        <v>0</v>
      </c>
      <c r="AQU17" s="12"/>
      <c r="AQV17" s="49"/>
      <c r="AQW17" s="12">
        <v>0</v>
      </c>
      <c r="AQX17" s="12"/>
      <c r="AQY17" s="49"/>
      <c r="AQZ17" s="12">
        <v>0</v>
      </c>
      <c r="ARA17" s="12"/>
      <c r="ARB17" s="49"/>
      <c r="ARC17" s="12">
        <v>0</v>
      </c>
      <c r="ARD17" s="12"/>
      <c r="ARE17" s="49"/>
      <c r="ARF17" s="12">
        <v>0</v>
      </c>
      <c r="ARG17" s="12"/>
      <c r="ARH17" s="49"/>
      <c r="ARI17" s="12">
        <v>0</v>
      </c>
      <c r="ARJ17" s="55"/>
      <c r="ARK17" s="49"/>
      <c r="ARL17" s="12">
        <v>0</v>
      </c>
      <c r="ARM17" s="12"/>
      <c r="ARN17" s="49"/>
      <c r="ARO17" s="12">
        <v>0</v>
      </c>
      <c r="ARP17" s="12"/>
      <c r="ARQ17" s="49"/>
      <c r="ARR17" s="12">
        <v>0</v>
      </c>
      <c r="ARS17" s="12"/>
      <c r="ART17" s="49"/>
      <c r="ARU17" s="12">
        <v>3</v>
      </c>
      <c r="ARV17" s="12"/>
      <c r="ARW17" s="49"/>
      <c r="ARX17" s="12">
        <v>0</v>
      </c>
      <c r="ARY17" s="12"/>
      <c r="ARZ17" s="49"/>
      <c r="ASA17" s="12">
        <v>0</v>
      </c>
      <c r="ASB17" s="55"/>
      <c r="ASC17" s="49"/>
      <c r="ASD17" s="12">
        <v>0</v>
      </c>
      <c r="ASE17" s="12"/>
      <c r="ASF17" s="49"/>
      <c r="ASG17" s="12">
        <v>0</v>
      </c>
      <c r="ASH17" s="12"/>
      <c r="ASI17" s="49"/>
      <c r="ASJ17" s="12">
        <v>1</v>
      </c>
      <c r="ASK17" s="12"/>
      <c r="ASL17" s="49"/>
      <c r="ASM17" s="12">
        <v>1</v>
      </c>
      <c r="ASN17" s="12"/>
      <c r="ASO17" s="49"/>
      <c r="ASP17" s="12">
        <v>1</v>
      </c>
      <c r="ASQ17" s="12"/>
      <c r="ASR17" s="49"/>
      <c r="ASS17" s="12">
        <v>0</v>
      </c>
      <c r="AST17" s="55"/>
      <c r="ASU17" s="49"/>
      <c r="ASV17" s="12">
        <v>3</v>
      </c>
      <c r="ASW17" s="12"/>
      <c r="ASX17" s="49"/>
      <c r="ASY17" s="12">
        <v>2</v>
      </c>
      <c r="ASZ17" s="12"/>
      <c r="ATA17" s="49"/>
      <c r="ATB17" s="12">
        <v>4</v>
      </c>
      <c r="ATC17" s="12"/>
      <c r="ATD17" s="49"/>
      <c r="ATE17" s="12">
        <v>1</v>
      </c>
      <c r="ATF17" s="12"/>
      <c r="ATG17" s="12"/>
      <c r="ATH17" s="55"/>
      <c r="ATI17" s="12"/>
      <c r="ATJ17" s="12"/>
      <c r="ATK17" s="12"/>
      <c r="ATL17" s="12"/>
      <c r="ATM17" s="12"/>
      <c r="ATN17" s="12"/>
      <c r="ATO17" s="55"/>
      <c r="ATP17" s="12"/>
      <c r="ATQ17" s="12"/>
      <c r="ATR17" s="12"/>
      <c r="ATS17" s="12"/>
      <c r="ATT17" s="12"/>
      <c r="ATU17" s="12"/>
      <c r="ATV17" s="55"/>
      <c r="ATW17" s="12"/>
      <c r="ATX17" s="12"/>
      <c r="ATY17" s="12"/>
      <c r="ATZ17" s="12"/>
      <c r="AUA17" s="12"/>
      <c r="AUB17" s="12"/>
      <c r="AUC17" s="55"/>
      <c r="AUD17" s="12"/>
      <c r="AUE17" s="12"/>
      <c r="AUF17" s="12"/>
      <c r="AUG17" s="12"/>
      <c r="AUH17" s="12"/>
      <c r="AUI17" s="12"/>
      <c r="AUJ17" s="55"/>
      <c r="AUK17" s="12"/>
      <c r="AUL17" s="12"/>
      <c r="AUM17" s="12"/>
      <c r="AUN17" s="12"/>
      <c r="AUO17" s="12"/>
      <c r="AUP17" s="12"/>
      <c r="AUQ17" s="55"/>
      <c r="AUR17" s="12"/>
      <c r="AUS17" s="12"/>
      <c r="AUT17" s="12"/>
      <c r="AUU17" s="12"/>
      <c r="AUV17" s="12"/>
      <c r="AUW17" s="12"/>
      <c r="AUX17" s="55"/>
      <c r="AUY17" s="12"/>
      <c r="AUZ17" s="12"/>
      <c r="AVA17" s="12"/>
      <c r="AVB17" s="12"/>
      <c r="AVC17" s="12"/>
      <c r="AVD17" s="12"/>
      <c r="AVE17" s="55"/>
      <c r="AVF17" s="12"/>
      <c r="AVG17" s="12"/>
      <c r="AVH17" s="12"/>
      <c r="AVI17" s="12"/>
      <c r="AVJ17" s="12"/>
      <c r="AVK17" s="12"/>
      <c r="AVL17" s="55"/>
      <c r="AVM17" s="12"/>
      <c r="AVN17" s="12"/>
      <c r="AVO17" s="12"/>
      <c r="AVP17" s="12"/>
      <c r="AVQ17" s="12"/>
      <c r="AVR17" s="12"/>
      <c r="AVS17" s="55"/>
      <c r="AVT17" s="12"/>
      <c r="AVU17" s="12"/>
      <c r="AVV17" s="12"/>
      <c r="AVW17" s="12"/>
      <c r="AVX17" s="12"/>
      <c r="AVY17" s="12"/>
      <c r="AVZ17" s="55"/>
      <c r="AWA17" s="12"/>
      <c r="AWB17" s="12"/>
      <c r="AWC17" s="12"/>
      <c r="AWD17" s="12"/>
      <c r="AWE17" s="12"/>
      <c r="AWF17" s="12"/>
      <c r="AWG17" s="55"/>
      <c r="AWH17" s="12"/>
      <c r="AWI17" s="12"/>
      <c r="AWJ17" s="12"/>
      <c r="AWK17" s="12"/>
      <c r="AWL17" s="12"/>
      <c r="AWM17" s="12"/>
      <c r="AWN17" s="55"/>
      <c r="AWO17" s="12"/>
      <c r="AWP17" s="12"/>
      <c r="AWQ17" s="12"/>
      <c r="AWR17" s="12"/>
      <c r="AWS17" s="12"/>
      <c r="AWT17" s="12"/>
      <c r="AWU17" s="55"/>
      <c r="AWV17" s="12"/>
      <c r="AWW17" s="12"/>
      <c r="AWX17" s="12"/>
      <c r="AWY17" s="12"/>
      <c r="AWZ17" s="12"/>
      <c r="AXA17" s="12"/>
      <c r="AXB17" s="55"/>
    </row>
    <row r="18" spans="1:1302">
      <c r="A18" t="s">
        <v>911</v>
      </c>
      <c r="B18" t="s">
        <v>913</v>
      </c>
      <c r="C18" s="21" t="s">
        <v>920</v>
      </c>
      <c r="D18" s="13" t="s">
        <v>6</v>
      </c>
      <c r="E18" s="12"/>
      <c r="F18" s="12"/>
      <c r="G18" s="12"/>
      <c r="H18" s="18">
        <v>975</v>
      </c>
      <c r="I18" s="12">
        <v>936</v>
      </c>
      <c r="J18" s="16"/>
      <c r="K18" s="18">
        <f>H18+5</f>
        <v>980</v>
      </c>
      <c r="L18" s="12">
        <f>I18+4</f>
        <v>940</v>
      </c>
      <c r="M18" s="12"/>
      <c r="N18" s="18">
        <f>K18</f>
        <v>980</v>
      </c>
      <c r="O18" s="12">
        <f>L18</f>
        <v>940</v>
      </c>
      <c r="P18" s="12"/>
      <c r="Q18" s="18">
        <f>N18+5</f>
        <v>985</v>
      </c>
      <c r="R18" s="12">
        <f>O18+7</f>
        <v>947</v>
      </c>
      <c r="S18" s="12"/>
      <c r="T18" s="18">
        <f>Q18</f>
        <v>985</v>
      </c>
      <c r="U18" s="12">
        <f>R18+4</f>
        <v>951</v>
      </c>
      <c r="V18" s="12"/>
      <c r="W18" s="18">
        <f>T18</f>
        <v>985</v>
      </c>
      <c r="X18" s="12">
        <f>U18</f>
        <v>951</v>
      </c>
      <c r="Y18" s="12"/>
      <c r="Z18" s="18">
        <f>W18+5</f>
        <v>990</v>
      </c>
      <c r="AA18" s="12">
        <f>X18+17</f>
        <v>968</v>
      </c>
      <c r="AB18" s="16"/>
      <c r="AC18" s="18">
        <f>Z18+10</f>
        <v>1000</v>
      </c>
      <c r="AD18" s="12">
        <f>AA18+9</f>
        <v>977</v>
      </c>
      <c r="AE18" s="12"/>
      <c r="AF18" s="18">
        <f>AC18+5</f>
        <v>1005</v>
      </c>
      <c r="AG18" s="12">
        <f>AD18+4</f>
        <v>981</v>
      </c>
      <c r="AH18" s="12"/>
      <c r="AI18" s="18">
        <f>AF18+5</f>
        <v>1010</v>
      </c>
      <c r="AJ18" s="12">
        <f>AG18</f>
        <v>981</v>
      </c>
      <c r="AK18" s="12"/>
      <c r="AL18" s="18">
        <f>AI18</f>
        <v>1010</v>
      </c>
      <c r="AM18" s="12">
        <f>AJ18</f>
        <v>981</v>
      </c>
      <c r="AN18" s="12"/>
      <c r="AO18" s="18">
        <f>AL18</f>
        <v>1010</v>
      </c>
      <c r="AP18" s="12">
        <f>AM18-6</f>
        <v>975</v>
      </c>
      <c r="AQ18" s="12"/>
      <c r="AR18" s="18">
        <f>AO18</f>
        <v>1010</v>
      </c>
      <c r="AS18" s="12">
        <f>AP18</f>
        <v>975</v>
      </c>
      <c r="AT18" s="16"/>
      <c r="AU18" s="18">
        <f>AR18</f>
        <v>1010</v>
      </c>
      <c r="AV18" s="12">
        <f>AS18</f>
        <v>975</v>
      </c>
      <c r="AW18" s="12"/>
      <c r="AX18" s="18">
        <f>AU18</f>
        <v>1010</v>
      </c>
      <c r="AY18" s="12">
        <f>AV18</f>
        <v>975</v>
      </c>
      <c r="AZ18" s="12"/>
      <c r="BA18" s="18">
        <f>AX18</f>
        <v>1010</v>
      </c>
      <c r="BB18" s="12">
        <f>AY18</f>
        <v>975</v>
      </c>
      <c r="BC18" s="12"/>
      <c r="BD18" s="18">
        <f>BA18</f>
        <v>1010</v>
      </c>
      <c r="BE18" s="12">
        <f>BB18</f>
        <v>975</v>
      </c>
      <c r="BF18" s="12"/>
      <c r="BG18" s="18">
        <f>BD18</f>
        <v>1010</v>
      </c>
      <c r="BH18" s="12">
        <f>BE18</f>
        <v>975</v>
      </c>
      <c r="BI18" s="12"/>
      <c r="BJ18" s="18">
        <f>BG18</f>
        <v>1010</v>
      </c>
      <c r="BK18" s="12">
        <f>BH18</f>
        <v>975</v>
      </c>
      <c r="BL18" s="16"/>
      <c r="BM18" s="18">
        <f>BJ18</f>
        <v>1010</v>
      </c>
      <c r="BN18" s="12">
        <f>BK18</f>
        <v>975</v>
      </c>
      <c r="BO18" s="12"/>
      <c r="BP18" s="18">
        <f>BM18</f>
        <v>1010</v>
      </c>
      <c r="BQ18" s="12">
        <f>BN18</f>
        <v>975</v>
      </c>
      <c r="BR18" s="12"/>
      <c r="BS18" s="18">
        <f>BP18</f>
        <v>1010</v>
      </c>
      <c r="BT18" s="12">
        <f>BQ18</f>
        <v>975</v>
      </c>
      <c r="BU18" s="12"/>
      <c r="BV18" s="18">
        <f>BS18</f>
        <v>1010</v>
      </c>
      <c r="BW18" s="12">
        <f>BT18</f>
        <v>975</v>
      </c>
      <c r="BX18" s="12"/>
      <c r="BY18" s="18">
        <f>BV18+15</f>
        <v>1025</v>
      </c>
      <c r="BZ18" s="12">
        <f>BW18+15</f>
        <v>990</v>
      </c>
      <c r="CA18" s="12"/>
      <c r="CB18" s="18">
        <f>BY18</f>
        <v>1025</v>
      </c>
      <c r="CC18" s="12">
        <f>BZ18</f>
        <v>990</v>
      </c>
      <c r="CD18" s="16"/>
      <c r="CE18" s="16"/>
      <c r="CF18" s="18">
        <f>CB18</f>
        <v>1025</v>
      </c>
      <c r="CG18" s="12">
        <f>CC18</f>
        <v>990</v>
      </c>
      <c r="CH18" s="16"/>
      <c r="CI18" s="18">
        <f>CF18</f>
        <v>1025</v>
      </c>
      <c r="CJ18" s="12">
        <f>CG18</f>
        <v>990</v>
      </c>
      <c r="CK18" s="12"/>
      <c r="CL18" s="18">
        <f>CI18</f>
        <v>1025</v>
      </c>
      <c r="CM18" s="12">
        <f>CJ18</f>
        <v>990</v>
      </c>
      <c r="CN18" s="12"/>
      <c r="CO18" s="18">
        <f>CL18</f>
        <v>1025</v>
      </c>
      <c r="CP18" s="12">
        <f>CM18</f>
        <v>990</v>
      </c>
      <c r="CQ18" s="16"/>
      <c r="CR18" s="18">
        <f>CO18+8</f>
        <v>1033</v>
      </c>
      <c r="CS18" s="12">
        <f>CP18+5</f>
        <v>995</v>
      </c>
      <c r="CT18" s="12"/>
      <c r="CU18" s="18">
        <f>CR18+8</f>
        <v>1041</v>
      </c>
      <c r="CV18" s="12">
        <f>CS18+2</f>
        <v>997</v>
      </c>
      <c r="CW18" s="12"/>
      <c r="CX18" s="18">
        <f>CU18</f>
        <v>1041</v>
      </c>
      <c r="CY18" s="12">
        <f>CV18+2</f>
        <v>999</v>
      </c>
      <c r="CZ18" s="12"/>
      <c r="DA18" s="18">
        <f>CX18+10</f>
        <v>1051</v>
      </c>
      <c r="DB18" s="12">
        <f>CY18+15</f>
        <v>1014</v>
      </c>
      <c r="DC18" s="12"/>
      <c r="DD18" s="18">
        <f>DA18</f>
        <v>1051</v>
      </c>
      <c r="DE18" s="12">
        <f>DB18</f>
        <v>1014</v>
      </c>
      <c r="DF18" s="16"/>
      <c r="DG18" s="16"/>
      <c r="DH18" s="18">
        <f>DD18</f>
        <v>1051</v>
      </c>
      <c r="DI18" s="12">
        <f>DE18</f>
        <v>1014</v>
      </c>
      <c r="DJ18" s="12"/>
      <c r="DK18" s="18">
        <f>DH18</f>
        <v>1051</v>
      </c>
      <c r="DL18" s="12">
        <f>DI18</f>
        <v>1014</v>
      </c>
      <c r="DM18" s="12"/>
      <c r="DN18" s="18">
        <f>DK18</f>
        <v>1051</v>
      </c>
      <c r="DO18" s="12">
        <f>DL18</f>
        <v>1014</v>
      </c>
      <c r="DP18" s="12"/>
      <c r="DQ18" s="18">
        <f>DN18</f>
        <v>1051</v>
      </c>
      <c r="DR18" s="12">
        <f>DO18</f>
        <v>1014</v>
      </c>
      <c r="DS18" s="12"/>
      <c r="DT18" s="18">
        <f>DQ18</f>
        <v>1051</v>
      </c>
      <c r="DU18" s="12">
        <f>DR18</f>
        <v>1014</v>
      </c>
      <c r="DV18" s="12"/>
      <c r="DW18" s="18">
        <f>DT18</f>
        <v>1051</v>
      </c>
      <c r="DX18" s="12">
        <f>DU18</f>
        <v>1014</v>
      </c>
      <c r="DY18" s="16"/>
      <c r="DZ18" s="18">
        <f>DW18</f>
        <v>1051</v>
      </c>
      <c r="EA18" s="12">
        <f>DX18</f>
        <v>1014</v>
      </c>
      <c r="EB18" s="12"/>
      <c r="EC18" s="18">
        <f>DZ18</f>
        <v>1051</v>
      </c>
      <c r="ED18" s="12">
        <f>EA18</f>
        <v>1014</v>
      </c>
      <c r="EE18" s="12"/>
      <c r="EF18" s="18">
        <f>EC18</f>
        <v>1051</v>
      </c>
      <c r="EG18" s="12">
        <f>ED18</f>
        <v>1014</v>
      </c>
      <c r="EH18" s="12"/>
      <c r="EI18" s="18">
        <f>EF18</f>
        <v>1051</v>
      </c>
      <c r="EJ18" s="12">
        <f>EG18</f>
        <v>1014</v>
      </c>
      <c r="EK18" s="12"/>
      <c r="EL18" s="18">
        <f>EI18</f>
        <v>1051</v>
      </c>
      <c r="EM18" s="12">
        <f>EJ18</f>
        <v>1014</v>
      </c>
      <c r="EN18" s="12"/>
      <c r="EO18" s="18">
        <f>EL18</f>
        <v>1051</v>
      </c>
      <c r="EP18" s="12">
        <f>EM18</f>
        <v>1014</v>
      </c>
      <c r="EQ18" s="56"/>
      <c r="ER18" s="18">
        <f>EO18</f>
        <v>1051</v>
      </c>
      <c r="ES18" s="12">
        <f>EP18</f>
        <v>1014</v>
      </c>
      <c r="ET18" s="12"/>
      <c r="EU18" s="18">
        <f>ER18</f>
        <v>1051</v>
      </c>
      <c r="EV18" s="12">
        <f>ES18</f>
        <v>1014</v>
      </c>
      <c r="EW18" s="12"/>
      <c r="EX18" s="18">
        <f>EU18</f>
        <v>1051</v>
      </c>
      <c r="EY18" s="12">
        <f>EV18</f>
        <v>1014</v>
      </c>
      <c r="EZ18" s="12"/>
      <c r="FA18" s="18">
        <f>EX18</f>
        <v>1051</v>
      </c>
      <c r="FB18" s="12">
        <f>EY18</f>
        <v>1014</v>
      </c>
      <c r="FC18" s="16"/>
      <c r="FD18" s="16"/>
      <c r="FE18" s="16"/>
      <c r="FF18" s="16"/>
      <c r="FG18" s="18">
        <f>FA18</f>
        <v>1051</v>
      </c>
      <c r="FH18" s="12">
        <f>FB18</f>
        <v>1014</v>
      </c>
      <c r="FI18" s="12"/>
      <c r="FJ18" s="18">
        <f>FG18</f>
        <v>1051</v>
      </c>
      <c r="FK18" s="12">
        <f>FH18</f>
        <v>1014</v>
      </c>
      <c r="FL18" s="12"/>
      <c r="FM18" s="18">
        <f>FJ18</f>
        <v>1051</v>
      </c>
      <c r="FN18" s="12">
        <f>FK18</f>
        <v>1014</v>
      </c>
      <c r="FO18" s="16"/>
      <c r="FP18" s="18">
        <f>FM18</f>
        <v>1051</v>
      </c>
      <c r="FQ18" s="12">
        <f>FN18+1</f>
        <v>1015</v>
      </c>
      <c r="FR18" s="12"/>
      <c r="FS18" s="18">
        <f>FP18+5</f>
        <v>1056</v>
      </c>
      <c r="FT18" s="12">
        <f>FQ18+4</f>
        <v>1019</v>
      </c>
      <c r="FU18" s="16"/>
      <c r="FV18" s="18">
        <f>FS18+5</f>
        <v>1061</v>
      </c>
      <c r="FW18" s="12">
        <f>FT18+8</f>
        <v>1027</v>
      </c>
      <c r="FX18" s="12"/>
      <c r="FY18" s="18">
        <f>FV18</f>
        <v>1061</v>
      </c>
      <c r="FZ18" s="12">
        <f>FW18+9</f>
        <v>1036</v>
      </c>
      <c r="GA18" s="12"/>
      <c r="GB18" s="18">
        <f>FY18</f>
        <v>1061</v>
      </c>
      <c r="GC18" s="12">
        <f>FZ18+12</f>
        <v>1048</v>
      </c>
      <c r="GD18" s="12"/>
      <c r="GE18" s="18">
        <f>GB18</f>
        <v>1061</v>
      </c>
      <c r="GF18" s="12">
        <f>GC18+8</f>
        <v>1056</v>
      </c>
      <c r="GG18" s="12"/>
      <c r="GH18" s="18">
        <f>GE18+15</f>
        <v>1076</v>
      </c>
      <c r="GI18" s="12">
        <f>GF18+15</f>
        <v>1071</v>
      </c>
      <c r="GJ18" s="12"/>
      <c r="GK18" s="18">
        <f>GH18+10</f>
        <v>1086</v>
      </c>
      <c r="GL18" s="12">
        <f>GI18+11</f>
        <v>1082</v>
      </c>
      <c r="GM18" s="16"/>
      <c r="GN18" s="18">
        <f>GK18+15</f>
        <v>1101</v>
      </c>
      <c r="GO18" s="12">
        <f>GL18+4</f>
        <v>1086</v>
      </c>
      <c r="GP18" s="12"/>
      <c r="GQ18" s="18">
        <f>GN18</f>
        <v>1101</v>
      </c>
      <c r="GR18" s="12">
        <f>GO18</f>
        <v>1086</v>
      </c>
      <c r="GS18" s="12"/>
      <c r="GT18" s="18">
        <f>GQ18</f>
        <v>1101</v>
      </c>
      <c r="GU18" s="12">
        <f>GR18</f>
        <v>1086</v>
      </c>
      <c r="GV18" s="12"/>
      <c r="GW18" s="18">
        <f>GT18</f>
        <v>1101</v>
      </c>
      <c r="GX18" s="12">
        <f>GU18</f>
        <v>1086</v>
      </c>
      <c r="GY18" s="12"/>
      <c r="GZ18" s="18">
        <f>GW18</f>
        <v>1101</v>
      </c>
      <c r="HA18" s="12">
        <f>GX18</f>
        <v>1086</v>
      </c>
      <c r="HB18" s="12"/>
      <c r="HC18" s="18">
        <f>GZ18</f>
        <v>1101</v>
      </c>
      <c r="HD18" s="12">
        <f>HA18</f>
        <v>1086</v>
      </c>
      <c r="HE18" s="16"/>
      <c r="HF18" s="18">
        <f>HC18</f>
        <v>1101</v>
      </c>
      <c r="HG18" s="12">
        <f>HD18</f>
        <v>1086</v>
      </c>
      <c r="HH18" s="12"/>
      <c r="HI18" s="18">
        <f>HF18</f>
        <v>1101</v>
      </c>
      <c r="HJ18" s="12">
        <f>HG18</f>
        <v>1086</v>
      </c>
      <c r="HK18" s="12"/>
      <c r="HL18" s="18">
        <f>HI18</f>
        <v>1101</v>
      </c>
      <c r="HM18" s="12">
        <f>HJ18</f>
        <v>1086</v>
      </c>
      <c r="HN18" s="12"/>
      <c r="HO18" s="18">
        <f>HL18</f>
        <v>1101</v>
      </c>
      <c r="HP18" s="12">
        <f>HM18</f>
        <v>1086</v>
      </c>
      <c r="HQ18" s="12"/>
      <c r="HR18" s="18">
        <f>HO18</f>
        <v>1101</v>
      </c>
      <c r="HS18" s="12">
        <f>HP18</f>
        <v>1086</v>
      </c>
      <c r="HT18" s="12"/>
      <c r="HU18" s="18">
        <f>HR18+3</f>
        <v>1104</v>
      </c>
      <c r="HV18" s="12">
        <f>HS18+3</f>
        <v>1089</v>
      </c>
      <c r="HW18" s="16"/>
      <c r="HX18" s="18">
        <f>HV18+3</f>
        <v>1092</v>
      </c>
      <c r="HY18" s="12">
        <f>HV18</f>
        <v>1089</v>
      </c>
      <c r="HZ18" s="12"/>
      <c r="IA18" s="18">
        <f>HX18+3</f>
        <v>1095</v>
      </c>
      <c r="IB18" s="12">
        <f>HY18</f>
        <v>1089</v>
      </c>
      <c r="IC18" s="12"/>
      <c r="ID18" s="18">
        <f>IA18</f>
        <v>1095</v>
      </c>
      <c r="IE18" s="12">
        <f>IB18+7</f>
        <v>1096</v>
      </c>
      <c r="IF18" s="12"/>
      <c r="IG18" s="18">
        <f>ID18</f>
        <v>1095</v>
      </c>
      <c r="IH18" s="12">
        <f>IE18</f>
        <v>1096</v>
      </c>
      <c r="II18" s="12"/>
      <c r="IJ18" s="18">
        <f>IG18+5</f>
        <v>1100</v>
      </c>
      <c r="IK18" s="12">
        <f>IH18+2</f>
        <v>1098</v>
      </c>
      <c r="IL18" s="12"/>
      <c r="IM18" s="18">
        <f>IJ18</f>
        <v>1100</v>
      </c>
      <c r="IN18" s="12">
        <f>IK18+2</f>
        <v>1100</v>
      </c>
      <c r="IO18" s="16"/>
      <c r="IP18" s="18">
        <f>IM18</f>
        <v>1100</v>
      </c>
      <c r="IQ18" s="12">
        <f>IN18</f>
        <v>1100</v>
      </c>
      <c r="IR18" s="12"/>
      <c r="IS18" s="18">
        <f>IP18</f>
        <v>1100</v>
      </c>
      <c r="IT18" s="12">
        <f>IQ18</f>
        <v>1100</v>
      </c>
      <c r="IU18" s="12"/>
      <c r="IV18" s="18">
        <f>IS18</f>
        <v>1100</v>
      </c>
      <c r="IW18" s="12">
        <f>IT18</f>
        <v>1100</v>
      </c>
      <c r="IX18" s="12"/>
      <c r="IY18" s="18">
        <f>IV18</f>
        <v>1100</v>
      </c>
      <c r="IZ18" s="12">
        <f>IW18</f>
        <v>1100</v>
      </c>
      <c r="JA18" s="12"/>
      <c r="JB18" s="18">
        <f>IY18</f>
        <v>1100</v>
      </c>
      <c r="JC18" s="12">
        <f>IZ18</f>
        <v>1100</v>
      </c>
      <c r="JD18" s="12"/>
      <c r="JE18" s="18">
        <f>JB18</f>
        <v>1100</v>
      </c>
      <c r="JF18" s="12">
        <f>JC18</f>
        <v>1100</v>
      </c>
      <c r="JG18" s="16"/>
      <c r="JH18" s="18">
        <f>JE18</f>
        <v>1100</v>
      </c>
      <c r="JI18" s="12">
        <f>JF18</f>
        <v>1100</v>
      </c>
      <c r="JJ18" s="12"/>
      <c r="JK18" s="18">
        <f>JH18</f>
        <v>1100</v>
      </c>
      <c r="JL18" s="12">
        <f>JI18+1</f>
        <v>1101</v>
      </c>
      <c r="JM18" s="12"/>
      <c r="JN18" s="18">
        <f>JK18+3</f>
        <v>1103</v>
      </c>
      <c r="JO18" s="12">
        <f>JL18+3</f>
        <v>1104</v>
      </c>
      <c r="JP18" s="12"/>
      <c r="JQ18" s="18">
        <f>JN18+3</f>
        <v>1106</v>
      </c>
      <c r="JR18" s="12">
        <f>JO18</f>
        <v>1104</v>
      </c>
      <c r="JS18" s="12"/>
      <c r="JT18" s="18">
        <f>JQ18</f>
        <v>1106</v>
      </c>
      <c r="JU18" s="12">
        <f>JR18</f>
        <v>1104</v>
      </c>
      <c r="JV18" s="12"/>
      <c r="JW18" s="18">
        <f>JT18</f>
        <v>1106</v>
      </c>
      <c r="JX18" s="12">
        <f>JU18</f>
        <v>1104</v>
      </c>
      <c r="JY18" s="16"/>
      <c r="JZ18" s="18">
        <f>JW18</f>
        <v>1106</v>
      </c>
      <c r="KA18" s="12">
        <f>JX18</f>
        <v>1104</v>
      </c>
      <c r="KB18" s="12"/>
      <c r="KC18" s="18">
        <f>JZ18</f>
        <v>1106</v>
      </c>
      <c r="KD18" s="12">
        <f>KA18</f>
        <v>1104</v>
      </c>
      <c r="KE18" s="12"/>
      <c r="KF18" s="18">
        <f>KC18</f>
        <v>1106</v>
      </c>
      <c r="KG18" s="12">
        <f>KD18</f>
        <v>1104</v>
      </c>
      <c r="KH18" s="12"/>
      <c r="KI18" s="18">
        <f>KF18+11</f>
        <v>1117</v>
      </c>
      <c r="KJ18" s="12">
        <f>KG18+9</f>
        <v>1113</v>
      </c>
      <c r="KK18" s="12"/>
      <c r="KL18" s="18">
        <f>KI18</f>
        <v>1117</v>
      </c>
      <c r="KM18" s="12">
        <f>KJ18+1</f>
        <v>1114</v>
      </c>
      <c r="KN18" s="12"/>
      <c r="KO18" s="18">
        <f>KL18</f>
        <v>1117</v>
      </c>
      <c r="KP18" s="12">
        <f>KM18</f>
        <v>1114</v>
      </c>
      <c r="KQ18" s="56"/>
      <c r="KR18" s="18">
        <f>KO18</f>
        <v>1117</v>
      </c>
      <c r="KS18" s="12">
        <f>KP18</f>
        <v>1114</v>
      </c>
      <c r="KT18" s="12"/>
      <c r="KU18" s="18">
        <f>KR18</f>
        <v>1117</v>
      </c>
      <c r="KV18" s="12">
        <f>KS18</f>
        <v>1114</v>
      </c>
      <c r="KW18" s="14"/>
      <c r="KX18" s="14"/>
      <c r="KY18" s="14"/>
      <c r="KZ18" s="14"/>
      <c r="LA18" s="14"/>
      <c r="LB18" s="16"/>
      <c r="LC18" s="18">
        <f>KU18</f>
        <v>1117</v>
      </c>
      <c r="LD18" s="12">
        <f>KV18</f>
        <v>1114</v>
      </c>
      <c r="LE18" s="12"/>
      <c r="LF18" s="18">
        <f>LC18</f>
        <v>1117</v>
      </c>
      <c r="LG18" s="12">
        <f>LD18</f>
        <v>1114</v>
      </c>
      <c r="LH18" s="12"/>
      <c r="LI18" s="18">
        <f>LF18</f>
        <v>1117</v>
      </c>
      <c r="LJ18" s="12">
        <f>LG18</f>
        <v>1114</v>
      </c>
      <c r="LK18" s="12"/>
      <c r="LL18" s="18">
        <f>LI18</f>
        <v>1117</v>
      </c>
      <c r="LM18" s="12">
        <f>LJ18+3</f>
        <v>1117</v>
      </c>
      <c r="LN18" s="12"/>
      <c r="LO18" s="18">
        <f>LL18</f>
        <v>1117</v>
      </c>
      <c r="LP18" s="12">
        <f>LM18+1</f>
        <v>1118</v>
      </c>
      <c r="LQ18" s="12"/>
      <c r="LR18" s="18">
        <f>LO18+5</f>
        <v>1122</v>
      </c>
      <c r="LS18" s="12">
        <f>LP18+5</f>
        <v>1123</v>
      </c>
      <c r="LT18" s="16"/>
      <c r="LU18" s="18">
        <f>LR18+5</f>
        <v>1127</v>
      </c>
      <c r="LV18" s="12">
        <f>LS18+11</f>
        <v>1134</v>
      </c>
      <c r="LW18" s="12"/>
      <c r="LX18" s="18">
        <f>LU18</f>
        <v>1127</v>
      </c>
      <c r="LY18" s="12">
        <f>LV18</f>
        <v>1134</v>
      </c>
      <c r="LZ18" s="12"/>
      <c r="MA18" s="18">
        <f>LX18</f>
        <v>1127</v>
      </c>
      <c r="MB18" s="12">
        <f>LY18</f>
        <v>1134</v>
      </c>
      <c r="MC18" s="12"/>
      <c r="MD18" s="18">
        <f>MA18</f>
        <v>1127</v>
      </c>
      <c r="ME18" s="12">
        <f>MB18</f>
        <v>1134</v>
      </c>
      <c r="MF18" s="12"/>
      <c r="MG18" s="18">
        <f>MD18</f>
        <v>1127</v>
      </c>
      <c r="MH18" s="12">
        <f>ME18</f>
        <v>1134</v>
      </c>
      <c r="MI18" s="12"/>
      <c r="MJ18" s="18">
        <f>MG18</f>
        <v>1127</v>
      </c>
      <c r="MK18" s="12">
        <f>MH18</f>
        <v>1134</v>
      </c>
      <c r="ML18" s="16"/>
      <c r="MM18" s="18">
        <f>MJ18</f>
        <v>1127</v>
      </c>
      <c r="MN18" s="12">
        <f>MK18</f>
        <v>1134</v>
      </c>
      <c r="MO18" s="12"/>
      <c r="MP18" s="18">
        <f>MM18</f>
        <v>1127</v>
      </c>
      <c r="MQ18" s="12">
        <f>MN18</f>
        <v>1134</v>
      </c>
      <c r="MR18" s="12"/>
      <c r="MS18" s="18">
        <f>MP18</f>
        <v>1127</v>
      </c>
      <c r="MT18" s="12">
        <f>MQ18</f>
        <v>1134</v>
      </c>
      <c r="MU18" s="12"/>
      <c r="MV18" s="18">
        <f>MS18</f>
        <v>1127</v>
      </c>
      <c r="MW18" s="12">
        <f>MT18</f>
        <v>1134</v>
      </c>
      <c r="MX18" s="12"/>
      <c r="MY18" s="18">
        <f>MV18</f>
        <v>1127</v>
      </c>
      <c r="MZ18" s="12">
        <f>MW18</f>
        <v>1134</v>
      </c>
      <c r="NA18" s="12"/>
      <c r="NB18" s="18">
        <f>MY18</f>
        <v>1127</v>
      </c>
      <c r="NC18" s="12">
        <f>MZ18+3</f>
        <v>1137</v>
      </c>
      <c r="ND18" s="16"/>
      <c r="NE18" s="18">
        <f>NB18</f>
        <v>1127</v>
      </c>
      <c r="NF18" s="12">
        <f>NC18</f>
        <v>1137</v>
      </c>
      <c r="NG18" s="12"/>
      <c r="NH18" s="18">
        <f>NE18</f>
        <v>1127</v>
      </c>
      <c r="NI18" s="12">
        <f>NF18</f>
        <v>1137</v>
      </c>
      <c r="NJ18" s="12"/>
      <c r="NK18" s="18">
        <f>NH18</f>
        <v>1127</v>
      </c>
      <c r="NL18" s="12">
        <f>NI18</f>
        <v>1137</v>
      </c>
      <c r="NM18" s="12"/>
      <c r="NN18" s="18">
        <f>NK18</f>
        <v>1127</v>
      </c>
      <c r="NO18" s="12">
        <f>NL18</f>
        <v>1137</v>
      </c>
      <c r="NP18" s="12"/>
      <c r="NQ18" s="18">
        <f>NN18</f>
        <v>1127</v>
      </c>
      <c r="NR18" s="12">
        <f>NO18</f>
        <v>1137</v>
      </c>
      <c r="NS18" s="12"/>
      <c r="NT18" s="18">
        <f>NQ18</f>
        <v>1127</v>
      </c>
      <c r="NU18" s="12">
        <f>NR18</f>
        <v>1137</v>
      </c>
      <c r="NV18" s="16"/>
      <c r="NW18" s="18">
        <f>NT18</f>
        <v>1127</v>
      </c>
      <c r="NX18" s="12">
        <f>NU18</f>
        <v>1137</v>
      </c>
      <c r="NY18" s="12"/>
      <c r="NZ18" s="18">
        <f>NW18</f>
        <v>1127</v>
      </c>
      <c r="OA18" s="12">
        <f>NX18</f>
        <v>1137</v>
      </c>
      <c r="OB18" s="12"/>
      <c r="OC18" s="18">
        <f>NZ18</f>
        <v>1127</v>
      </c>
      <c r="OD18" s="12">
        <f>OA18</f>
        <v>1137</v>
      </c>
      <c r="OE18" s="12"/>
      <c r="OF18" s="18">
        <f>OC18+8</f>
        <v>1135</v>
      </c>
      <c r="OG18" s="12">
        <f>OD18+8</f>
        <v>1145</v>
      </c>
      <c r="OH18" s="12"/>
      <c r="OI18" s="18">
        <f>OF18</f>
        <v>1135</v>
      </c>
      <c r="OJ18" s="12">
        <f>OG18</f>
        <v>1145</v>
      </c>
      <c r="OK18" s="12"/>
      <c r="OL18" s="18">
        <f>OI18</f>
        <v>1135</v>
      </c>
      <c r="OM18" s="12">
        <f>OJ18</f>
        <v>1145</v>
      </c>
      <c r="ON18" s="16"/>
      <c r="OO18" s="18">
        <f>OL18</f>
        <v>1135</v>
      </c>
      <c r="OP18" s="12">
        <f>OM18</f>
        <v>1145</v>
      </c>
      <c r="OQ18" s="12"/>
      <c r="OR18" s="18">
        <f>OO18</f>
        <v>1135</v>
      </c>
      <c r="OS18" s="12">
        <f>OP18</f>
        <v>1145</v>
      </c>
      <c r="OT18" s="12"/>
      <c r="OU18" s="18">
        <f>OR18</f>
        <v>1135</v>
      </c>
      <c r="OV18" s="12">
        <f>OS18</f>
        <v>1145</v>
      </c>
      <c r="OW18" s="12"/>
      <c r="OX18" s="18">
        <f>OU18+10</f>
        <v>1145</v>
      </c>
      <c r="OY18" s="12">
        <f>OV18+13</f>
        <v>1158</v>
      </c>
      <c r="OZ18" s="12"/>
      <c r="PA18" s="18">
        <f>OX18+10</f>
        <v>1155</v>
      </c>
      <c r="PB18" s="12">
        <f>OY18+8</f>
        <v>1166</v>
      </c>
      <c r="PC18" s="12"/>
      <c r="PD18" s="18">
        <f>PA18+10</f>
        <v>1165</v>
      </c>
      <c r="PE18" s="12">
        <f>PB18+1</f>
        <v>1167</v>
      </c>
      <c r="PF18" s="16"/>
      <c r="PG18" s="18">
        <f>PD18</f>
        <v>1165</v>
      </c>
      <c r="PH18" s="12">
        <f>PE18</f>
        <v>1167</v>
      </c>
      <c r="PI18" s="12"/>
      <c r="PJ18" s="18">
        <f>PG18</f>
        <v>1165</v>
      </c>
      <c r="PK18" s="12">
        <f>PH18</f>
        <v>1167</v>
      </c>
      <c r="PL18" s="12"/>
      <c r="PM18" s="18">
        <f>PJ18</f>
        <v>1165</v>
      </c>
      <c r="PN18" s="12">
        <f>PK18</f>
        <v>1167</v>
      </c>
      <c r="PO18" s="12"/>
      <c r="PP18" s="18">
        <f>PM18</f>
        <v>1165</v>
      </c>
      <c r="PQ18" s="12">
        <f>PN18</f>
        <v>1167</v>
      </c>
      <c r="PR18" s="12"/>
      <c r="PS18" s="18">
        <f>PP18</f>
        <v>1165</v>
      </c>
      <c r="PT18" s="12">
        <f>PQ18</f>
        <v>1167</v>
      </c>
      <c r="PU18" s="12"/>
      <c r="PV18" s="18">
        <f>PS18</f>
        <v>1165</v>
      </c>
      <c r="PW18" s="12">
        <f>PT18</f>
        <v>1167</v>
      </c>
      <c r="PX18" s="16"/>
      <c r="PY18" s="18">
        <f>PV18</f>
        <v>1165</v>
      </c>
      <c r="PZ18" s="12">
        <f>PW18</f>
        <v>1167</v>
      </c>
      <c r="QA18" s="12"/>
      <c r="QB18" s="18">
        <f>PY18</f>
        <v>1165</v>
      </c>
      <c r="QC18" s="12">
        <f>PZ18</f>
        <v>1167</v>
      </c>
      <c r="QD18" s="16"/>
      <c r="QE18" s="18">
        <f>QB18+5</f>
        <v>1170</v>
      </c>
      <c r="QF18" s="12">
        <f>QC18+5</f>
        <v>1172</v>
      </c>
      <c r="QG18" s="12"/>
      <c r="QH18" s="18">
        <f>QE18</f>
        <v>1170</v>
      </c>
      <c r="QI18" s="12">
        <f>QF18+3</f>
        <v>1175</v>
      </c>
      <c r="QJ18" s="12"/>
      <c r="QK18" s="18">
        <f>QH18</f>
        <v>1170</v>
      </c>
      <c r="QL18" s="12">
        <f>QI18</f>
        <v>1175</v>
      </c>
      <c r="QM18" s="16"/>
      <c r="QN18" s="18">
        <f>QK18</f>
        <v>1170</v>
      </c>
      <c r="QO18" s="12">
        <f>QL18</f>
        <v>1175</v>
      </c>
      <c r="QP18" s="12"/>
      <c r="QQ18" s="18">
        <f>QN18</f>
        <v>1170</v>
      </c>
      <c r="QR18" s="12">
        <f>QO18</f>
        <v>1175</v>
      </c>
      <c r="QS18" s="12"/>
      <c r="QT18" s="18">
        <f>QQ18+5</f>
        <v>1175</v>
      </c>
      <c r="QU18" s="12">
        <f>QR18+7</f>
        <v>1182</v>
      </c>
      <c r="QV18" s="12"/>
      <c r="QW18" s="18">
        <f>QT18+5</f>
        <v>1180</v>
      </c>
      <c r="QX18" s="12">
        <f>QU18+5</f>
        <v>1187</v>
      </c>
      <c r="QY18" s="12"/>
      <c r="QZ18" s="18">
        <f>QW18+5</f>
        <v>1185</v>
      </c>
      <c r="RA18" s="12">
        <f>QX18</f>
        <v>1187</v>
      </c>
      <c r="RB18" s="12"/>
      <c r="RC18" s="18">
        <f>QZ18</f>
        <v>1185</v>
      </c>
      <c r="RD18" s="12">
        <f>RA18</f>
        <v>1187</v>
      </c>
      <c r="RE18" s="16"/>
      <c r="RF18" s="18">
        <f>RC18+5</f>
        <v>1190</v>
      </c>
      <c r="RG18" s="12">
        <f>RD18+2</f>
        <v>1189</v>
      </c>
      <c r="RH18" s="12"/>
      <c r="RI18" s="18">
        <f>RF18</f>
        <v>1190</v>
      </c>
      <c r="RJ18" s="12">
        <f>RG18+2</f>
        <v>1191</v>
      </c>
      <c r="RK18" s="12"/>
      <c r="RL18" s="18">
        <f>RI18</f>
        <v>1190</v>
      </c>
      <c r="RM18" s="12">
        <f>RJ18</f>
        <v>1191</v>
      </c>
      <c r="RN18" s="16"/>
      <c r="RO18" s="16"/>
      <c r="RP18" s="16"/>
      <c r="RQ18" s="18">
        <f>RL18</f>
        <v>1190</v>
      </c>
      <c r="RR18" s="12">
        <f>RM18+3</f>
        <v>1194</v>
      </c>
      <c r="RS18" s="12"/>
      <c r="RT18" s="18">
        <f>RQ18</f>
        <v>1190</v>
      </c>
      <c r="RU18" s="12">
        <f>RR18</f>
        <v>1194</v>
      </c>
      <c r="RV18" s="12"/>
      <c r="RW18" s="18">
        <f>RT18</f>
        <v>1190</v>
      </c>
      <c r="RX18" s="12">
        <f>RU18</f>
        <v>1194</v>
      </c>
      <c r="RY18" s="12"/>
      <c r="RZ18" s="18">
        <f>RW18</f>
        <v>1190</v>
      </c>
      <c r="SA18" s="12">
        <f>RX18</f>
        <v>1194</v>
      </c>
      <c r="SB18" s="12"/>
      <c r="SC18" s="18">
        <f>RZ18</f>
        <v>1190</v>
      </c>
      <c r="SD18" s="12">
        <f>SA18+2</f>
        <v>1196</v>
      </c>
      <c r="SE18" s="12"/>
      <c r="SF18" s="18">
        <f>SC18+5</f>
        <v>1195</v>
      </c>
      <c r="SG18" s="12">
        <f>SD18+3</f>
        <v>1199</v>
      </c>
      <c r="SH18" s="12"/>
      <c r="SI18" s="18">
        <f>SF18</f>
        <v>1195</v>
      </c>
      <c r="SJ18" s="12">
        <f>SG18+4</f>
        <v>1203</v>
      </c>
      <c r="SK18" s="16"/>
      <c r="SL18" s="18">
        <f>SI18+2</f>
        <v>1197</v>
      </c>
      <c r="SM18" s="12">
        <f>SJ18+1</f>
        <v>1204</v>
      </c>
      <c r="SN18" s="12"/>
      <c r="SO18" s="18">
        <f>SL18+2</f>
        <v>1199</v>
      </c>
      <c r="SP18" s="12">
        <f>SM18+2</f>
        <v>1206</v>
      </c>
      <c r="SQ18" s="12"/>
      <c r="SR18" s="18">
        <f>SO18+5</f>
        <v>1204</v>
      </c>
      <c r="SS18" s="12">
        <f>SP18+4</f>
        <v>1210</v>
      </c>
      <c r="ST18" s="12"/>
      <c r="SU18" s="18">
        <f>SR18</f>
        <v>1204</v>
      </c>
      <c r="SV18" s="12">
        <f>SS18+2</f>
        <v>1212</v>
      </c>
      <c r="SW18" s="12"/>
      <c r="SX18" s="18">
        <f>SU18</f>
        <v>1204</v>
      </c>
      <c r="SY18" s="12">
        <f>SV18</f>
        <v>1212</v>
      </c>
      <c r="SZ18" s="12"/>
      <c r="TA18" s="18">
        <f>SX18</f>
        <v>1204</v>
      </c>
      <c r="TB18" s="12">
        <f>SY18</f>
        <v>1212</v>
      </c>
      <c r="TC18" s="16"/>
      <c r="TD18" s="16"/>
      <c r="TE18" s="18">
        <f>TA18</f>
        <v>1204</v>
      </c>
      <c r="TF18" s="12">
        <f>TB18+1</f>
        <v>1213</v>
      </c>
      <c r="TG18" s="12"/>
      <c r="TH18" s="18">
        <f>TE18</f>
        <v>1204</v>
      </c>
      <c r="TI18" s="12">
        <f>TF18</f>
        <v>1213</v>
      </c>
      <c r="TJ18" s="12"/>
      <c r="TK18" s="18">
        <f>TH18</f>
        <v>1204</v>
      </c>
      <c r="TL18" s="12">
        <f>TI18</f>
        <v>1213</v>
      </c>
      <c r="TM18" s="12"/>
      <c r="TN18" s="18">
        <f>TK18</f>
        <v>1204</v>
      </c>
      <c r="TO18" s="12">
        <f>TL18</f>
        <v>1213</v>
      </c>
      <c r="TP18" s="12"/>
      <c r="TQ18" s="18">
        <f>TN18+2</f>
        <v>1206</v>
      </c>
      <c r="TR18" s="12">
        <f>TO18+2</f>
        <v>1215</v>
      </c>
      <c r="TS18" s="16"/>
      <c r="TT18" s="18">
        <f>TQ18</f>
        <v>1206</v>
      </c>
      <c r="TU18" s="12">
        <f>TR18</f>
        <v>1215</v>
      </c>
      <c r="TV18" s="12"/>
      <c r="TW18" s="18">
        <f>TT18</f>
        <v>1206</v>
      </c>
      <c r="TX18" s="12">
        <f>TU18+1</f>
        <v>1216</v>
      </c>
      <c r="TY18" s="12"/>
      <c r="TZ18" s="18">
        <f>TW18</f>
        <v>1206</v>
      </c>
      <c r="UA18" s="12">
        <f>TX18</f>
        <v>1216</v>
      </c>
      <c r="UB18" s="12"/>
      <c r="UC18" s="18">
        <f>TZ18</f>
        <v>1206</v>
      </c>
      <c r="UD18" s="12">
        <f>UA18</f>
        <v>1216</v>
      </c>
      <c r="UE18" s="12"/>
      <c r="UF18" s="18">
        <f>UC18</f>
        <v>1206</v>
      </c>
      <c r="UG18" s="12">
        <f>UD18</f>
        <v>1216</v>
      </c>
      <c r="UH18" s="12"/>
      <c r="UI18" s="18">
        <f>UF18</f>
        <v>1206</v>
      </c>
      <c r="UJ18" s="12">
        <f>UG18</f>
        <v>1216</v>
      </c>
      <c r="UK18" s="16"/>
      <c r="UL18" s="16"/>
      <c r="UM18" s="18">
        <f>UI18+2</f>
        <v>1208</v>
      </c>
      <c r="UN18" s="12">
        <f>UJ18</f>
        <v>1216</v>
      </c>
      <c r="UO18" s="12"/>
      <c r="UP18" s="18">
        <f>UM18</f>
        <v>1208</v>
      </c>
      <c r="UQ18" s="12">
        <f>UN18</f>
        <v>1216</v>
      </c>
      <c r="UR18" s="12"/>
      <c r="US18" s="18">
        <f>UP18</f>
        <v>1208</v>
      </c>
      <c r="UT18" s="12">
        <f>UQ18-10</f>
        <v>1206</v>
      </c>
      <c r="UU18" s="12"/>
      <c r="UV18" s="18">
        <f>US18</f>
        <v>1208</v>
      </c>
      <c r="UW18" s="12">
        <f>UT18</f>
        <v>1206</v>
      </c>
      <c r="UX18" s="12"/>
      <c r="UY18" s="18">
        <f>UV18</f>
        <v>1208</v>
      </c>
      <c r="UZ18" s="12">
        <f>UW18</f>
        <v>1206</v>
      </c>
      <c r="VA18" s="16"/>
      <c r="VB18" s="18">
        <f>UY18</f>
        <v>1208</v>
      </c>
      <c r="VC18" s="12">
        <f>UZ18</f>
        <v>1206</v>
      </c>
      <c r="VD18" s="12"/>
      <c r="VE18" s="18">
        <f>VB18</f>
        <v>1208</v>
      </c>
      <c r="VF18" s="12">
        <f>VC18</f>
        <v>1206</v>
      </c>
      <c r="VG18" s="12"/>
      <c r="VH18" s="18">
        <f>VE18</f>
        <v>1208</v>
      </c>
      <c r="VI18" s="12">
        <f>VF18</f>
        <v>1206</v>
      </c>
      <c r="VJ18" s="12"/>
      <c r="VK18" s="18">
        <f>VH18</f>
        <v>1208</v>
      </c>
      <c r="VL18" s="12">
        <f>VI18</f>
        <v>1206</v>
      </c>
      <c r="VM18" s="12"/>
      <c r="VN18" s="18">
        <f>VK18</f>
        <v>1208</v>
      </c>
      <c r="VO18" s="12">
        <f>VL18</f>
        <v>1206</v>
      </c>
      <c r="VP18" s="12"/>
      <c r="VQ18" s="18">
        <f>VN18</f>
        <v>1208</v>
      </c>
      <c r="VR18" s="12">
        <f>VO18</f>
        <v>1206</v>
      </c>
      <c r="VS18" s="16"/>
      <c r="VT18" s="18">
        <f>VQ18</f>
        <v>1208</v>
      </c>
      <c r="VU18" s="12">
        <f>VR18</f>
        <v>1206</v>
      </c>
      <c r="VV18" s="12"/>
      <c r="VW18" s="18">
        <f>VT18</f>
        <v>1208</v>
      </c>
      <c r="VX18" s="12">
        <f>VU18</f>
        <v>1206</v>
      </c>
      <c r="VY18" s="12"/>
      <c r="VZ18" s="18">
        <f>VW18</f>
        <v>1208</v>
      </c>
      <c r="WA18" s="12">
        <f>VX18</f>
        <v>1206</v>
      </c>
      <c r="WB18" s="12"/>
      <c r="WC18" s="18">
        <f>VZ18</f>
        <v>1208</v>
      </c>
      <c r="WD18" s="12">
        <f>WA18</f>
        <v>1206</v>
      </c>
      <c r="WE18" s="12"/>
      <c r="WF18" s="18">
        <f>WC18</f>
        <v>1208</v>
      </c>
      <c r="WG18" s="12">
        <f>WD18+2</f>
        <v>1208</v>
      </c>
      <c r="WH18" s="12"/>
      <c r="WI18" s="18">
        <f>WF18</f>
        <v>1208</v>
      </c>
      <c r="WJ18" s="12">
        <f>WG18</f>
        <v>1208</v>
      </c>
      <c r="WK18" s="56"/>
      <c r="WL18" s="18">
        <f>WI18</f>
        <v>1208</v>
      </c>
      <c r="WM18" s="12">
        <f>WJ18</f>
        <v>1208</v>
      </c>
      <c r="WN18" s="12"/>
      <c r="WO18" s="18">
        <f>WL18</f>
        <v>1208</v>
      </c>
      <c r="WP18" s="12">
        <f>WM18</f>
        <v>1208</v>
      </c>
      <c r="WQ18" s="12"/>
      <c r="WR18" s="18">
        <f>WO18</f>
        <v>1208</v>
      </c>
      <c r="WS18" s="12">
        <f>WP18</f>
        <v>1208</v>
      </c>
      <c r="WT18" s="12"/>
      <c r="WU18" s="18">
        <f>WR18</f>
        <v>1208</v>
      </c>
      <c r="WV18" s="12">
        <f>WS18</f>
        <v>1208</v>
      </c>
      <c r="WW18" s="12"/>
      <c r="WX18" s="18">
        <f>WU18</f>
        <v>1208</v>
      </c>
      <c r="WY18" s="12">
        <f>WV18+2</f>
        <v>1210</v>
      </c>
      <c r="WZ18" s="12"/>
      <c r="XA18" s="18">
        <f>WX18</f>
        <v>1208</v>
      </c>
      <c r="XB18" s="12">
        <f>WY18+1</f>
        <v>1211</v>
      </c>
      <c r="XC18" s="12"/>
      <c r="XD18" s="18">
        <f>XA18</f>
        <v>1208</v>
      </c>
      <c r="XE18" s="12">
        <f>XB18+1</f>
        <v>1212</v>
      </c>
      <c r="XF18" s="16"/>
      <c r="XG18" s="18">
        <f>XD18</f>
        <v>1208</v>
      </c>
      <c r="XH18" s="12">
        <f>XE18</f>
        <v>1212</v>
      </c>
      <c r="XI18" s="12"/>
      <c r="XJ18" s="18">
        <f>XG18</f>
        <v>1208</v>
      </c>
      <c r="XK18" s="12">
        <f>XH18</f>
        <v>1212</v>
      </c>
      <c r="XL18" s="12"/>
      <c r="XM18" s="18">
        <f>XJ18</f>
        <v>1208</v>
      </c>
      <c r="XN18" s="12">
        <f>XK18+4</f>
        <v>1216</v>
      </c>
      <c r="XO18" s="12"/>
      <c r="XP18" s="18">
        <f>XM18+5</f>
        <v>1213</v>
      </c>
      <c r="XQ18" s="12">
        <f>XN18+2</f>
        <v>1218</v>
      </c>
      <c r="XR18" s="12"/>
      <c r="XS18" s="18">
        <f>XP18+5</f>
        <v>1218</v>
      </c>
      <c r="XT18" s="12">
        <f>XQ18+2</f>
        <v>1220</v>
      </c>
      <c r="XU18" s="12"/>
      <c r="XV18" s="18">
        <f>XS18</f>
        <v>1218</v>
      </c>
      <c r="XW18" s="12">
        <f>XT18</f>
        <v>1220</v>
      </c>
      <c r="XX18" s="56"/>
      <c r="XY18" s="18">
        <f>XV18</f>
        <v>1218</v>
      </c>
      <c r="XZ18" s="12">
        <f>XW18+5</f>
        <v>1225</v>
      </c>
      <c r="YA18" s="12"/>
      <c r="YB18" s="18">
        <f>XY18</f>
        <v>1218</v>
      </c>
      <c r="YC18" s="12">
        <f>XZ18</f>
        <v>1225</v>
      </c>
      <c r="YD18" s="12"/>
      <c r="YE18" s="18">
        <f>YB18</f>
        <v>1218</v>
      </c>
      <c r="YF18" s="12">
        <f>YC18</f>
        <v>1225</v>
      </c>
      <c r="YG18" s="12"/>
      <c r="YH18" s="18">
        <f>YE18</f>
        <v>1218</v>
      </c>
      <c r="YI18" s="12">
        <f>YF18+1</f>
        <v>1226</v>
      </c>
      <c r="YJ18" s="12"/>
      <c r="YK18" s="18">
        <f>YH18+5</f>
        <v>1223</v>
      </c>
      <c r="YL18" s="12">
        <f>YI18+5</f>
        <v>1231</v>
      </c>
      <c r="YM18" s="12"/>
      <c r="YN18" s="18">
        <f>YK18</f>
        <v>1223</v>
      </c>
      <c r="YO18" s="12">
        <f>YL18+3</f>
        <v>1234</v>
      </c>
      <c r="YP18" s="12"/>
      <c r="YQ18" s="18">
        <f>YN18</f>
        <v>1223</v>
      </c>
      <c r="YR18" s="12">
        <f>YO18</f>
        <v>1234</v>
      </c>
      <c r="YS18" s="16"/>
      <c r="YT18" s="18">
        <f>YQ18</f>
        <v>1223</v>
      </c>
      <c r="YU18" s="12">
        <f>YR18</f>
        <v>1234</v>
      </c>
      <c r="YV18" s="12"/>
      <c r="YW18" s="18">
        <f>YT18</f>
        <v>1223</v>
      </c>
      <c r="YX18" s="12">
        <f>YU18+1</f>
        <v>1235</v>
      </c>
      <c r="YY18" s="12"/>
      <c r="YZ18" s="18">
        <f>YW18</f>
        <v>1223</v>
      </c>
      <c r="ZA18" s="12">
        <f>YX18</f>
        <v>1235</v>
      </c>
      <c r="ZB18" s="12"/>
      <c r="ZC18" s="18">
        <f>YZ18</f>
        <v>1223</v>
      </c>
      <c r="ZD18" s="12">
        <f>ZA18</f>
        <v>1235</v>
      </c>
      <c r="ZE18" s="12"/>
      <c r="ZF18" s="18">
        <f>ZC18+5</f>
        <v>1228</v>
      </c>
      <c r="ZG18" s="12">
        <f>ZD18+1</f>
        <v>1236</v>
      </c>
      <c r="ZH18" s="12"/>
      <c r="ZI18" s="18">
        <f>ZF18+5</f>
        <v>1233</v>
      </c>
      <c r="ZJ18" s="12">
        <f>ZG18+6</f>
        <v>1242</v>
      </c>
      <c r="ZK18" s="16"/>
      <c r="ZL18" s="18">
        <f>ZI18+5</f>
        <v>1238</v>
      </c>
      <c r="ZM18" s="12">
        <f>ZJ18</f>
        <v>1242</v>
      </c>
      <c r="ZN18" s="12"/>
      <c r="ZO18" s="18">
        <f>ZL18</f>
        <v>1238</v>
      </c>
      <c r="ZP18" s="12">
        <f>ZM18+1</f>
        <v>1243</v>
      </c>
      <c r="ZQ18" s="12"/>
      <c r="ZR18" s="18">
        <f>ZO18</f>
        <v>1238</v>
      </c>
      <c r="ZS18" s="12">
        <f>ZP18+2</f>
        <v>1245</v>
      </c>
      <c r="ZT18" s="12"/>
      <c r="ZU18" s="18">
        <f>ZR18+5</f>
        <v>1243</v>
      </c>
      <c r="ZV18" s="12">
        <f>ZS18+5</f>
        <v>1250</v>
      </c>
      <c r="ZW18" s="12"/>
      <c r="ZX18" s="18">
        <f>ZU18+5</f>
        <v>1248</v>
      </c>
      <c r="ZY18" s="12">
        <f>ZV18+10</f>
        <v>1260</v>
      </c>
      <c r="ZZ18" s="12"/>
      <c r="AAA18" s="18">
        <f>ZX18+5</f>
        <v>1253</v>
      </c>
      <c r="AAB18" s="12">
        <f>ZY18</f>
        <v>1260</v>
      </c>
      <c r="AAC18" s="16"/>
      <c r="AAD18" s="18">
        <f>AAA18</f>
        <v>1253</v>
      </c>
      <c r="AAE18" s="12">
        <f>AAB18+3</f>
        <v>1263</v>
      </c>
      <c r="AAF18" s="12"/>
      <c r="AAG18" s="18">
        <f>AAD18+5</f>
        <v>1258</v>
      </c>
      <c r="AAH18" s="12">
        <f>AAE18+1</f>
        <v>1264</v>
      </c>
      <c r="AAI18" s="12"/>
      <c r="AAJ18" s="18">
        <f>AAG18</f>
        <v>1258</v>
      </c>
      <c r="AAK18" s="12">
        <f>AAH18+2</f>
        <v>1266</v>
      </c>
      <c r="AAL18" s="12"/>
      <c r="AAM18" s="18">
        <f>AAJ18+5</f>
        <v>1263</v>
      </c>
      <c r="AAN18" s="12">
        <f>AAK18+2</f>
        <v>1268</v>
      </c>
      <c r="AAO18" s="12"/>
      <c r="AAP18" s="18">
        <f>AAM18+5</f>
        <v>1268</v>
      </c>
      <c r="AAQ18" s="12">
        <f>AAN18+1</f>
        <v>1269</v>
      </c>
      <c r="AAR18" s="12"/>
      <c r="AAS18" s="18">
        <f>AAP18</f>
        <v>1268</v>
      </c>
      <c r="AAT18" s="12">
        <f>AAQ18+1</f>
        <v>1270</v>
      </c>
      <c r="AAU18" s="16"/>
      <c r="AAV18" s="18">
        <f>AAS18</f>
        <v>1268</v>
      </c>
      <c r="AAW18" s="12">
        <f>AAT18</f>
        <v>1270</v>
      </c>
      <c r="AAX18" s="12"/>
      <c r="AAY18" s="18">
        <f>AAV18</f>
        <v>1268</v>
      </c>
      <c r="AAZ18" s="12">
        <f>AAW18</f>
        <v>1270</v>
      </c>
      <c r="ABA18" s="12"/>
      <c r="ABB18" s="18">
        <f>AAY18</f>
        <v>1268</v>
      </c>
      <c r="ABC18" s="12">
        <f>AAZ18</f>
        <v>1270</v>
      </c>
      <c r="ABD18" s="12"/>
      <c r="ABE18" s="18">
        <f>ABB18</f>
        <v>1268</v>
      </c>
      <c r="ABF18" s="12">
        <f>ABC18+2</f>
        <v>1272</v>
      </c>
      <c r="ABG18" s="12"/>
      <c r="ABH18" s="18">
        <f>ABE18+6</f>
        <v>1274</v>
      </c>
      <c r="ABI18" s="12">
        <f>ABF18+6</f>
        <v>1278</v>
      </c>
      <c r="ABJ18" s="12"/>
      <c r="ABK18" s="18">
        <f>ABH18</f>
        <v>1274</v>
      </c>
      <c r="ABL18" s="12">
        <f>ABI18</f>
        <v>1278</v>
      </c>
      <c r="ABM18" s="16"/>
      <c r="ABN18" s="18">
        <f>ABK18</f>
        <v>1274</v>
      </c>
      <c r="ABO18" s="12">
        <f>ABL18+1</f>
        <v>1279</v>
      </c>
      <c r="ABP18" s="12"/>
      <c r="ABQ18" s="18">
        <f>ABN18</f>
        <v>1274</v>
      </c>
      <c r="ABR18" s="12">
        <f>ABO18</f>
        <v>1279</v>
      </c>
      <c r="ABS18" s="12"/>
      <c r="ABT18" s="18">
        <f>ABQ18</f>
        <v>1274</v>
      </c>
      <c r="ABU18" s="12">
        <f>ABR18</f>
        <v>1279</v>
      </c>
      <c r="ABV18" s="16"/>
      <c r="ABW18" s="16"/>
      <c r="ABX18" s="16"/>
      <c r="ABY18" s="16"/>
      <c r="ABZ18" s="16"/>
      <c r="ACA18" s="18">
        <f>ABT18</f>
        <v>1274</v>
      </c>
      <c r="ACB18" s="12">
        <f>ABU18</f>
        <v>1279</v>
      </c>
      <c r="ACC18" s="12"/>
      <c r="ACD18" s="18">
        <f>ACA18</f>
        <v>1274</v>
      </c>
      <c r="ACE18" s="12">
        <f>ACB18</f>
        <v>1279</v>
      </c>
      <c r="ACF18" s="12"/>
      <c r="ACG18" s="18">
        <f>ACD18</f>
        <v>1274</v>
      </c>
      <c r="ACH18" s="12">
        <f>ACE18+1</f>
        <v>1280</v>
      </c>
      <c r="ACI18" s="12"/>
      <c r="ACJ18" s="18">
        <f>ACG18</f>
        <v>1274</v>
      </c>
      <c r="ACK18" s="12">
        <f>ACH18</f>
        <v>1280</v>
      </c>
      <c r="ACL18" s="12"/>
      <c r="ACM18" s="18">
        <f>ACJ18</f>
        <v>1274</v>
      </c>
      <c r="ACN18" s="12">
        <f>ACK18</f>
        <v>1280</v>
      </c>
      <c r="ACO18" s="16"/>
      <c r="ACP18" s="18">
        <f>ACM18+5</f>
        <v>1279</v>
      </c>
      <c r="ACQ18" s="12">
        <f>ACN18+4</f>
        <v>1284</v>
      </c>
      <c r="ACR18" s="12"/>
      <c r="ACS18" s="18">
        <f>ACP18</f>
        <v>1279</v>
      </c>
      <c r="ACT18" s="12">
        <f>ACQ18</f>
        <v>1284</v>
      </c>
      <c r="ACU18" s="12"/>
      <c r="ACV18" s="18">
        <f>ACS18</f>
        <v>1279</v>
      </c>
      <c r="ACW18" s="12">
        <f>ACT18</f>
        <v>1284</v>
      </c>
      <c r="ACX18" s="12"/>
      <c r="ACY18" s="18">
        <f>ACV18</f>
        <v>1279</v>
      </c>
      <c r="ACZ18" s="12">
        <f>ACW18</f>
        <v>1284</v>
      </c>
      <c r="ADA18" s="12"/>
      <c r="ADB18" s="18">
        <f>ACY18</f>
        <v>1279</v>
      </c>
      <c r="ADC18" s="12">
        <f>ACZ18</f>
        <v>1284</v>
      </c>
      <c r="ADD18" s="12"/>
      <c r="ADE18" s="18">
        <f>ADB18</f>
        <v>1279</v>
      </c>
      <c r="ADF18" s="12">
        <f>ADC18</f>
        <v>1284</v>
      </c>
      <c r="ADG18" s="16"/>
      <c r="ADH18" s="18">
        <f>ADE18</f>
        <v>1279</v>
      </c>
      <c r="ADI18" s="12">
        <f>ADF18</f>
        <v>1284</v>
      </c>
      <c r="ADJ18" s="12"/>
      <c r="ADK18" s="18">
        <f>ADH18</f>
        <v>1279</v>
      </c>
      <c r="ADL18" s="12">
        <f>ADI18</f>
        <v>1284</v>
      </c>
      <c r="ADM18" s="12"/>
      <c r="ADN18" s="18">
        <f>ADK18+3</f>
        <v>1282</v>
      </c>
      <c r="ADO18" s="12">
        <f>ADL18</f>
        <v>1284</v>
      </c>
      <c r="ADP18" s="12"/>
      <c r="ADQ18" s="18">
        <f>ADN18</f>
        <v>1282</v>
      </c>
      <c r="ADR18" s="12">
        <f>ADO18</f>
        <v>1284</v>
      </c>
      <c r="ADS18" s="12"/>
      <c r="ADT18" s="18">
        <f>ADQ18</f>
        <v>1282</v>
      </c>
      <c r="ADU18" s="12">
        <f>ADR18</f>
        <v>1284</v>
      </c>
      <c r="ADV18" s="12"/>
      <c r="ADW18" s="18">
        <f>ADT18+5</f>
        <v>1287</v>
      </c>
      <c r="ADX18" s="12">
        <f>ADU18+5</f>
        <v>1289</v>
      </c>
      <c r="ADY18" s="16"/>
      <c r="ADZ18" s="18">
        <f>ADW18</f>
        <v>1287</v>
      </c>
      <c r="AEA18" s="12">
        <f>ADX18</f>
        <v>1289</v>
      </c>
      <c r="AEB18" s="12"/>
      <c r="AEC18" s="18">
        <f>ADZ18</f>
        <v>1287</v>
      </c>
      <c r="AED18" s="12">
        <f>AEA18</f>
        <v>1289</v>
      </c>
      <c r="AEE18" s="12"/>
      <c r="AEF18" s="18">
        <f>AEC18</f>
        <v>1287</v>
      </c>
      <c r="AEG18" s="12">
        <f>AED18+1</f>
        <v>1290</v>
      </c>
      <c r="AEH18" s="12"/>
      <c r="AEI18" s="18">
        <f>AEF18</f>
        <v>1287</v>
      </c>
      <c r="AEJ18" s="12">
        <f>AEG18+1</f>
        <v>1291</v>
      </c>
      <c r="AEK18" s="12"/>
      <c r="AEL18" s="18">
        <f>AEI18+5</f>
        <v>1292</v>
      </c>
      <c r="AEM18" s="12">
        <f>AEJ18+5</f>
        <v>1296</v>
      </c>
      <c r="AEN18" s="12"/>
      <c r="AEO18" s="18">
        <f>AEL18</f>
        <v>1292</v>
      </c>
      <c r="AEP18" s="12">
        <f>AEM18</f>
        <v>1296</v>
      </c>
      <c r="AEQ18" s="16"/>
      <c r="AER18" s="18">
        <f>AEO18</f>
        <v>1292</v>
      </c>
      <c r="AES18" s="12">
        <f>AEP18</f>
        <v>1296</v>
      </c>
      <c r="AET18" s="12"/>
      <c r="AEU18" s="18">
        <f>AER18</f>
        <v>1292</v>
      </c>
      <c r="AEV18" s="12">
        <f>AES18</f>
        <v>1296</v>
      </c>
      <c r="AEW18" s="12"/>
      <c r="AEX18" s="18">
        <f>AEU18</f>
        <v>1292</v>
      </c>
      <c r="AEY18" s="12">
        <f>AEV18+1</f>
        <v>1297</v>
      </c>
      <c r="AEZ18" s="12"/>
      <c r="AFA18" s="18">
        <f>AEX18</f>
        <v>1292</v>
      </c>
      <c r="AFB18" s="12">
        <f>AEY18</f>
        <v>1297</v>
      </c>
      <c r="AFC18" s="12"/>
      <c r="AFD18" s="18">
        <f>AFA18</f>
        <v>1292</v>
      </c>
      <c r="AFE18" s="12">
        <f>AFB18</f>
        <v>1297</v>
      </c>
      <c r="AFF18" s="12"/>
      <c r="AFG18" s="18">
        <f>AFD18</f>
        <v>1292</v>
      </c>
      <c r="AFH18" s="12">
        <f>AFE18</f>
        <v>1297</v>
      </c>
      <c r="AFI18" s="16"/>
      <c r="AFJ18" s="18">
        <f>AFG18+5</f>
        <v>1297</v>
      </c>
      <c r="AFK18" s="12">
        <f>AFH18+5</f>
        <v>1302</v>
      </c>
      <c r="AFL18" s="12"/>
      <c r="AFM18" s="18">
        <f>AFJ18</f>
        <v>1297</v>
      </c>
      <c r="AFN18" s="12">
        <f>AFK18</f>
        <v>1302</v>
      </c>
      <c r="AFO18" s="12"/>
      <c r="AFP18" s="18">
        <f>AFM18+4</f>
        <v>1301</v>
      </c>
      <c r="AFQ18" s="12">
        <f>AFN18+4</f>
        <v>1306</v>
      </c>
      <c r="AFR18" s="12"/>
      <c r="AFS18" s="18">
        <f>AFP18+11</f>
        <v>1312</v>
      </c>
      <c r="AFT18" s="12">
        <f>AFQ18+7</f>
        <v>1313</v>
      </c>
      <c r="AFU18" s="12"/>
      <c r="AFV18" s="18">
        <f>AFS18+5</f>
        <v>1317</v>
      </c>
      <c r="AFW18" s="12">
        <f>AFT18+5</f>
        <v>1318</v>
      </c>
      <c r="AFX18" s="16"/>
      <c r="AFY18" s="16"/>
      <c r="AFZ18" s="18">
        <f>AFV18</f>
        <v>1317</v>
      </c>
      <c r="AGA18" s="12">
        <f>AFW18</f>
        <v>1318</v>
      </c>
      <c r="AGB18" s="12"/>
      <c r="AGC18" s="18">
        <f>AFZ18</f>
        <v>1317</v>
      </c>
      <c r="AGD18" s="12">
        <f>AGA18+3</f>
        <v>1321</v>
      </c>
      <c r="AGE18" s="12"/>
      <c r="AGF18" s="18">
        <f>AGC18</f>
        <v>1317</v>
      </c>
      <c r="AGG18" s="12">
        <f>AGD18</f>
        <v>1321</v>
      </c>
      <c r="AGH18" s="12"/>
      <c r="AGI18" s="18">
        <f>AGF18+10</f>
        <v>1327</v>
      </c>
      <c r="AGJ18" s="12">
        <f>AGG18+9</f>
        <v>1330</v>
      </c>
      <c r="AGK18" s="16"/>
      <c r="AGL18" s="18">
        <f>AGI18+5</f>
        <v>1332</v>
      </c>
      <c r="AGM18" s="12">
        <f>AGJ18+8</f>
        <v>1338</v>
      </c>
      <c r="AGN18" s="56"/>
      <c r="AGO18" s="18">
        <f>AGL18+10</f>
        <v>1342</v>
      </c>
      <c r="AGP18" s="12">
        <f>AGM18+2</f>
        <v>1340</v>
      </c>
      <c r="AGQ18" s="12"/>
      <c r="AGR18" s="18">
        <f>AGO18</f>
        <v>1342</v>
      </c>
      <c r="AGS18" s="12">
        <f>AGP18+6</f>
        <v>1346</v>
      </c>
      <c r="AGT18" s="12"/>
      <c r="AGU18" s="18">
        <f>AGR18+5</f>
        <v>1347</v>
      </c>
      <c r="AGV18" s="12">
        <f>AGS18</f>
        <v>1346</v>
      </c>
      <c r="AGW18" s="12"/>
      <c r="AGX18" s="18">
        <f>AGU18+5</f>
        <v>1352</v>
      </c>
      <c r="AGY18" s="12">
        <f>AGV18</f>
        <v>1346</v>
      </c>
      <c r="AGZ18" s="12"/>
      <c r="AHA18" s="18">
        <f>AGX18</f>
        <v>1352</v>
      </c>
      <c r="AHB18" s="12">
        <f>AGY18</f>
        <v>1346</v>
      </c>
      <c r="AHC18" s="12"/>
      <c r="AHD18" s="18">
        <f>AHA18</f>
        <v>1352</v>
      </c>
      <c r="AHE18" s="12">
        <f>AHB18</f>
        <v>1346</v>
      </c>
      <c r="AHF18" s="12"/>
      <c r="AHG18" s="18">
        <f>AHD18+5</f>
        <v>1357</v>
      </c>
      <c r="AHH18" s="12">
        <f>AHE18+9</f>
        <v>1355</v>
      </c>
      <c r="AHI18" s="16"/>
      <c r="AHJ18" s="18">
        <f>AHG18</f>
        <v>1357</v>
      </c>
      <c r="AHK18" s="12">
        <f>AHH18+4</f>
        <v>1359</v>
      </c>
      <c r="AHL18" s="12"/>
      <c r="AHM18" s="18">
        <f>AHJ18+5</f>
        <v>1362</v>
      </c>
      <c r="AHN18" s="12">
        <f>AHK18+5</f>
        <v>1364</v>
      </c>
      <c r="AHO18" s="12"/>
      <c r="AHP18" s="18">
        <f>AHM18+5</f>
        <v>1367</v>
      </c>
      <c r="AHQ18" s="12">
        <f>AHN18+4</f>
        <v>1368</v>
      </c>
      <c r="AHR18" s="12"/>
      <c r="AHS18" s="18">
        <f>AHP18</f>
        <v>1367</v>
      </c>
      <c r="AHT18" s="12">
        <f>AHQ18</f>
        <v>1368</v>
      </c>
      <c r="AHU18" s="12"/>
      <c r="AHV18" s="18">
        <f>AHS18</f>
        <v>1367</v>
      </c>
      <c r="AHW18" s="12">
        <f>AHT18</f>
        <v>1368</v>
      </c>
      <c r="AHX18" s="12"/>
      <c r="AHY18" s="18">
        <f>AHV18</f>
        <v>1367</v>
      </c>
      <c r="AHZ18" s="12">
        <f>AHW18</f>
        <v>1368</v>
      </c>
      <c r="AIA18" s="16"/>
      <c r="AIB18" s="18">
        <f>AHY18</f>
        <v>1367</v>
      </c>
      <c r="AIC18" s="12">
        <f>AHZ18</f>
        <v>1368</v>
      </c>
      <c r="AID18" s="12"/>
      <c r="AIE18" s="18">
        <f>AIB18</f>
        <v>1367</v>
      </c>
      <c r="AIF18" s="12">
        <f>AIC18</f>
        <v>1368</v>
      </c>
      <c r="AIG18" s="12"/>
      <c r="AIH18" s="18">
        <f>AIE18</f>
        <v>1367</v>
      </c>
      <c r="AII18" s="12">
        <f>AIF18</f>
        <v>1368</v>
      </c>
      <c r="AIJ18" s="12"/>
      <c r="AIK18" s="18">
        <f>AIH18+5</f>
        <v>1372</v>
      </c>
      <c r="AIL18" s="12">
        <f>AII18+5</f>
        <v>1373</v>
      </c>
      <c r="AIM18" s="12"/>
      <c r="AIN18" s="18">
        <f>AIK18+5</f>
        <v>1377</v>
      </c>
      <c r="AIO18" s="12">
        <f>AIL18+6</f>
        <v>1379</v>
      </c>
      <c r="AIP18" s="12"/>
      <c r="AIQ18" s="18">
        <f>AIN18+5</f>
        <v>1382</v>
      </c>
      <c r="AIR18" s="12">
        <f>AIO18+5</f>
        <v>1384</v>
      </c>
      <c r="AIS18" s="16"/>
      <c r="AIT18" s="18">
        <f>AIQ18</f>
        <v>1382</v>
      </c>
      <c r="AIU18" s="12">
        <f>AIR18</f>
        <v>1384</v>
      </c>
      <c r="AIV18" s="12"/>
      <c r="AIW18" s="18">
        <f>AIT18</f>
        <v>1382</v>
      </c>
      <c r="AIX18" s="12">
        <f>AIU18</f>
        <v>1384</v>
      </c>
      <c r="AIY18" s="12"/>
      <c r="AIZ18" s="18">
        <f>AIW18</f>
        <v>1382</v>
      </c>
      <c r="AJA18" s="12">
        <f>AIX18</f>
        <v>1384</v>
      </c>
      <c r="AJB18" s="12"/>
      <c r="AJC18" s="18">
        <f>AIZ18+5</f>
        <v>1387</v>
      </c>
      <c r="AJD18" s="12">
        <f>AJA18+3</f>
        <v>1387</v>
      </c>
      <c r="AJE18" s="12"/>
      <c r="AJF18" s="18">
        <f>AJC18+5</f>
        <v>1392</v>
      </c>
      <c r="AJG18" s="12">
        <f>AJD18</f>
        <v>1387</v>
      </c>
      <c r="AJH18" s="12"/>
      <c r="AJI18" s="18">
        <f>AJF18</f>
        <v>1392</v>
      </c>
      <c r="AJJ18" s="12">
        <f>AJG18</f>
        <v>1387</v>
      </c>
      <c r="AJK18" s="16"/>
      <c r="AJL18" s="18">
        <f>AJI18</f>
        <v>1392</v>
      </c>
      <c r="AJM18" s="12">
        <f>AJJ18</f>
        <v>1387</v>
      </c>
      <c r="AJN18" s="12"/>
      <c r="AJO18" s="18">
        <f>AJL18</f>
        <v>1392</v>
      </c>
      <c r="AJP18" s="12">
        <f>AJM18</f>
        <v>1387</v>
      </c>
      <c r="AJQ18" s="16"/>
      <c r="AJR18" s="18">
        <f>AJO18</f>
        <v>1392</v>
      </c>
      <c r="AJS18" s="12">
        <f>AJP18</f>
        <v>1387</v>
      </c>
      <c r="AJT18" s="12"/>
      <c r="AJU18" s="18">
        <f>AJR18</f>
        <v>1392</v>
      </c>
      <c r="AJV18" s="12">
        <f>AJS18</f>
        <v>1387</v>
      </c>
      <c r="AJW18" s="12"/>
      <c r="AJX18" s="18">
        <f>AJU18</f>
        <v>1392</v>
      </c>
      <c r="AJY18" s="12">
        <f>AJV18</f>
        <v>1387</v>
      </c>
      <c r="AJZ18" s="16"/>
      <c r="AKA18" s="18">
        <f>AJX18</f>
        <v>1392</v>
      </c>
      <c r="AKB18" s="12">
        <f>AJY18</f>
        <v>1387</v>
      </c>
      <c r="AKC18" s="12"/>
      <c r="AKD18" s="18">
        <f>AKA18</f>
        <v>1392</v>
      </c>
      <c r="AKE18" s="12">
        <f>AKB18+7</f>
        <v>1394</v>
      </c>
      <c r="AKF18" s="12"/>
      <c r="AKG18" s="18">
        <f>AKD18</f>
        <v>1392</v>
      </c>
      <c r="AKH18" s="12">
        <f>AKE18</f>
        <v>1394</v>
      </c>
      <c r="AKI18" s="12"/>
      <c r="AKJ18" s="18">
        <f>AKG18</f>
        <v>1392</v>
      </c>
      <c r="AKK18" s="12">
        <f>AKH18</f>
        <v>1394</v>
      </c>
      <c r="AKL18" s="12"/>
      <c r="AKM18" s="18">
        <f>AKJ18</f>
        <v>1392</v>
      </c>
      <c r="AKN18" s="12">
        <f>AKK18</f>
        <v>1394</v>
      </c>
      <c r="AKO18" s="12"/>
      <c r="AKP18" s="18">
        <f>AKM18</f>
        <v>1392</v>
      </c>
      <c r="AKQ18" s="12">
        <f>AKN18</f>
        <v>1394</v>
      </c>
      <c r="AKR18" s="16"/>
      <c r="AKS18" s="18">
        <f>AKP18</f>
        <v>1392</v>
      </c>
      <c r="AKT18" s="12">
        <f>AKQ18</f>
        <v>1394</v>
      </c>
      <c r="AKU18" s="12"/>
      <c r="AKV18" s="18">
        <f>AKS18</f>
        <v>1392</v>
      </c>
      <c r="AKW18" s="12">
        <f>AKT18</f>
        <v>1394</v>
      </c>
      <c r="AKX18" s="12"/>
      <c r="AKY18" s="18">
        <f>AKV18</f>
        <v>1392</v>
      </c>
      <c r="AKZ18" s="12">
        <f>AKW18</f>
        <v>1394</v>
      </c>
      <c r="ALA18" s="16"/>
      <c r="ALB18" s="18">
        <f>AKY18</f>
        <v>1392</v>
      </c>
      <c r="ALC18" s="12">
        <f>AKZ18</f>
        <v>1394</v>
      </c>
      <c r="ALD18" s="12"/>
      <c r="ALE18" s="18">
        <f>ALB18</f>
        <v>1392</v>
      </c>
      <c r="ALF18" s="12">
        <f>ALC18</f>
        <v>1394</v>
      </c>
      <c r="ALG18" s="56"/>
      <c r="ALH18" s="18">
        <f>ALE18</f>
        <v>1392</v>
      </c>
      <c r="ALI18" s="12">
        <f>ALF18</f>
        <v>1394</v>
      </c>
      <c r="ALJ18" s="12"/>
      <c r="ALK18" s="18">
        <f>ALH18</f>
        <v>1392</v>
      </c>
      <c r="ALL18" s="12">
        <f>ALI18</f>
        <v>1394</v>
      </c>
      <c r="ALM18" s="12"/>
      <c r="ALN18" s="18">
        <f>ALK18</f>
        <v>1392</v>
      </c>
      <c r="ALO18" s="12">
        <f>ALL18</f>
        <v>1394</v>
      </c>
      <c r="ALP18" s="12"/>
      <c r="ALQ18" s="18">
        <f>ALN18</f>
        <v>1392</v>
      </c>
      <c r="ALR18" s="12">
        <f>ALO18</f>
        <v>1394</v>
      </c>
      <c r="ALS18" s="12"/>
      <c r="ALT18" s="18">
        <f>ALQ18</f>
        <v>1392</v>
      </c>
      <c r="ALU18" s="12">
        <f>ALR18</f>
        <v>1394</v>
      </c>
      <c r="ALV18" s="12"/>
      <c r="ALW18" s="18">
        <f>ALT18</f>
        <v>1392</v>
      </c>
      <c r="ALX18" s="12">
        <f>ALU18</f>
        <v>1394</v>
      </c>
      <c r="ALY18" s="12"/>
      <c r="ALZ18" s="18">
        <f>ALW18</f>
        <v>1392</v>
      </c>
      <c r="AMA18" s="12">
        <f>ALX18</f>
        <v>1394</v>
      </c>
      <c r="AMB18" s="16"/>
      <c r="AMC18" s="18">
        <f>ALZ18</f>
        <v>1392</v>
      </c>
      <c r="AMD18" s="12">
        <f>AMA18</f>
        <v>1394</v>
      </c>
      <c r="AME18" s="12"/>
      <c r="AMF18" s="18">
        <f>AMC18</f>
        <v>1392</v>
      </c>
      <c r="AMG18" s="12">
        <f>AMD18</f>
        <v>1394</v>
      </c>
      <c r="AMH18" s="12"/>
      <c r="AMI18" s="18">
        <f>AMF18</f>
        <v>1392</v>
      </c>
      <c r="AMJ18" s="12">
        <f>AMG18</f>
        <v>1394</v>
      </c>
      <c r="AMK18" s="12"/>
      <c r="AML18" s="18">
        <f>AMI18</f>
        <v>1392</v>
      </c>
      <c r="AMM18" s="12">
        <f>AMJ18</f>
        <v>1394</v>
      </c>
      <c r="AMN18" s="12"/>
      <c r="AMO18" s="18">
        <f>AML18</f>
        <v>1392</v>
      </c>
      <c r="AMP18" s="12">
        <f>AMM18</f>
        <v>1394</v>
      </c>
      <c r="AMQ18" s="12"/>
      <c r="AMR18" s="18">
        <f>AMO18</f>
        <v>1392</v>
      </c>
      <c r="AMS18" s="12">
        <f>AMP18</f>
        <v>1394</v>
      </c>
      <c r="AMT18" s="12"/>
      <c r="AMU18" s="18">
        <f>AMR18</f>
        <v>1392</v>
      </c>
      <c r="AMV18" s="12">
        <f>AMS18</f>
        <v>1394</v>
      </c>
      <c r="AMW18" s="16"/>
      <c r="AMX18" s="16"/>
      <c r="AMY18" s="16"/>
      <c r="AMZ18" s="16"/>
      <c r="ANA18" s="18">
        <f>AMU18</f>
        <v>1392</v>
      </c>
      <c r="ANB18" s="12">
        <f>AMV18</f>
        <v>1394</v>
      </c>
      <c r="ANC18" s="12"/>
      <c r="AND18" s="18">
        <f>ANA18</f>
        <v>1392</v>
      </c>
      <c r="ANE18" s="12">
        <f>ANB18</f>
        <v>1394</v>
      </c>
      <c r="ANF18" s="16"/>
      <c r="ANG18" s="18">
        <f>AND18</f>
        <v>1392</v>
      </c>
      <c r="ANH18" s="12">
        <f>ANE18</f>
        <v>1394</v>
      </c>
      <c r="ANI18" s="12"/>
      <c r="ANJ18" s="18">
        <f>ANG18</f>
        <v>1392</v>
      </c>
      <c r="ANK18" s="12">
        <f>ANH18</f>
        <v>1394</v>
      </c>
      <c r="ANL18" s="12"/>
      <c r="ANM18" s="18">
        <f>ANJ18+5</f>
        <v>1397</v>
      </c>
      <c r="ANN18" s="12">
        <f>ANK18+3</f>
        <v>1397</v>
      </c>
      <c r="ANO18" s="12"/>
      <c r="ANP18" s="18">
        <f>ANM18</f>
        <v>1397</v>
      </c>
      <c r="ANQ18" s="12">
        <f>ANN18</f>
        <v>1397</v>
      </c>
      <c r="ANR18" s="12"/>
      <c r="ANS18" s="18">
        <f>ANP18</f>
        <v>1397</v>
      </c>
      <c r="ANT18" s="12">
        <f>ANQ18</f>
        <v>1397</v>
      </c>
      <c r="ANU18" s="12"/>
      <c r="ANV18" s="18">
        <f>ANS18</f>
        <v>1397</v>
      </c>
      <c r="ANW18" s="12">
        <f>ANT18</f>
        <v>1397</v>
      </c>
      <c r="ANX18" s="16"/>
      <c r="ANY18" s="18">
        <f>ANV18</f>
        <v>1397</v>
      </c>
      <c r="ANZ18" s="12">
        <f>ANW18</f>
        <v>1397</v>
      </c>
      <c r="AOA18" s="12"/>
      <c r="AOB18" s="18">
        <f>ANY18+5</f>
        <v>1402</v>
      </c>
      <c r="AOC18" s="12">
        <f>ANZ18+2</f>
        <v>1399</v>
      </c>
      <c r="AOD18" s="12"/>
      <c r="AOE18" s="18">
        <f>AOB18</f>
        <v>1402</v>
      </c>
      <c r="AOF18" s="12">
        <f>AOC18</f>
        <v>1399</v>
      </c>
      <c r="AOG18" s="12"/>
      <c r="AOH18" s="18">
        <f>AOE18</f>
        <v>1402</v>
      </c>
      <c r="AOI18" s="12">
        <f>AOF18</f>
        <v>1399</v>
      </c>
      <c r="AOJ18" s="12"/>
      <c r="AOK18" s="18">
        <f>AOH18+5</f>
        <v>1407</v>
      </c>
      <c r="AOL18" s="12">
        <f>AOI18+4</f>
        <v>1403</v>
      </c>
      <c r="AOM18" s="12"/>
      <c r="AON18" s="18">
        <f>AOK18</f>
        <v>1407</v>
      </c>
      <c r="AOO18" s="12">
        <f>AOL18+3</f>
        <v>1406</v>
      </c>
      <c r="AOP18" s="16"/>
      <c r="AOQ18" s="18">
        <f>AON18</f>
        <v>1407</v>
      </c>
      <c r="AOR18" s="12">
        <f>AOO18</f>
        <v>1406</v>
      </c>
      <c r="AOS18" s="12"/>
      <c r="AOT18" s="18">
        <f>AOQ18</f>
        <v>1407</v>
      </c>
      <c r="AOU18" s="12">
        <f>AOR18</f>
        <v>1406</v>
      </c>
      <c r="AOV18" s="12"/>
      <c r="AOW18" s="18">
        <f>AOT18</f>
        <v>1407</v>
      </c>
      <c r="AOX18" s="12">
        <f>AOU18+2</f>
        <v>1408</v>
      </c>
      <c r="AOY18" s="12"/>
      <c r="AOZ18" s="18">
        <f>AOW18</f>
        <v>1407</v>
      </c>
      <c r="APA18" s="12">
        <f>AOX18+2</f>
        <v>1410</v>
      </c>
      <c r="APB18" s="12"/>
      <c r="APC18" s="18">
        <f>AOZ18+5</f>
        <v>1412</v>
      </c>
      <c r="APD18" s="12">
        <f>APA18+2</f>
        <v>1412</v>
      </c>
      <c r="APE18" s="12"/>
      <c r="APF18" s="18">
        <f>APC18</f>
        <v>1412</v>
      </c>
      <c r="APG18" s="12">
        <f>APD18+2</f>
        <v>1414</v>
      </c>
      <c r="APH18" s="16"/>
      <c r="API18" s="18">
        <f>APF18</f>
        <v>1412</v>
      </c>
      <c r="APJ18" s="12">
        <f>APG18+2</f>
        <v>1416</v>
      </c>
      <c r="APK18" s="12"/>
      <c r="APL18" s="18">
        <f>API18+5</f>
        <v>1417</v>
      </c>
      <c r="APM18" s="12">
        <f>APJ18+5</f>
        <v>1421</v>
      </c>
      <c r="APN18" s="12"/>
      <c r="APO18" s="18">
        <f>APL18</f>
        <v>1417</v>
      </c>
      <c r="APP18" s="12">
        <f>APM18</f>
        <v>1421</v>
      </c>
      <c r="APQ18" s="12"/>
      <c r="APR18" s="18">
        <f>APO18</f>
        <v>1417</v>
      </c>
      <c r="APS18" s="12">
        <f>APP18</f>
        <v>1421</v>
      </c>
      <c r="APT18" s="12"/>
      <c r="APU18" s="18">
        <f>APR18</f>
        <v>1417</v>
      </c>
      <c r="APV18" s="12">
        <f>APS18+1</f>
        <v>1422</v>
      </c>
      <c r="APW18" s="12"/>
      <c r="APX18" s="18">
        <f>APU18+5</f>
        <v>1422</v>
      </c>
      <c r="APY18" s="12">
        <f>APV18</f>
        <v>1422</v>
      </c>
      <c r="APZ18" s="16"/>
      <c r="AQA18" s="18">
        <f>APX18</f>
        <v>1422</v>
      </c>
      <c r="AQB18" s="12">
        <f>APY18</f>
        <v>1422</v>
      </c>
      <c r="AQC18" s="12"/>
      <c r="AQD18" s="18">
        <f>AQA18+5</f>
        <v>1427</v>
      </c>
      <c r="AQE18" s="12">
        <f>AQB18</f>
        <v>1422</v>
      </c>
      <c r="AQF18" s="12"/>
      <c r="AQG18" s="18">
        <f>AQD18</f>
        <v>1427</v>
      </c>
      <c r="AQH18" s="12">
        <f>AQE18+2</f>
        <v>1424</v>
      </c>
      <c r="AQI18" s="12"/>
      <c r="AQJ18" s="18">
        <f>AQG18</f>
        <v>1427</v>
      </c>
      <c r="AQK18" s="12">
        <f>AQH18</f>
        <v>1424</v>
      </c>
      <c r="AQL18" s="12"/>
      <c r="AQM18" s="18">
        <f>AQJ18</f>
        <v>1427</v>
      </c>
      <c r="AQN18" s="12">
        <f>AQK18</f>
        <v>1424</v>
      </c>
      <c r="AQO18" s="12"/>
      <c r="AQP18" s="18">
        <f>AQM18</f>
        <v>1427</v>
      </c>
      <c r="AQQ18" s="12">
        <f>AQN18</f>
        <v>1424</v>
      </c>
      <c r="AQR18" s="16"/>
      <c r="AQS18" s="18">
        <f>AQP18</f>
        <v>1427</v>
      </c>
      <c r="AQT18" s="12">
        <f>AQQ18</f>
        <v>1424</v>
      </c>
      <c r="AQU18" s="12"/>
      <c r="AQV18" s="18">
        <f>AQS18</f>
        <v>1427</v>
      </c>
      <c r="AQW18" s="12">
        <f>AQT18</f>
        <v>1424</v>
      </c>
      <c r="AQX18" s="12"/>
      <c r="AQY18" s="18">
        <f>AQV18+5</f>
        <v>1432</v>
      </c>
      <c r="AQZ18" s="12">
        <f>AQW18+5</f>
        <v>1429</v>
      </c>
      <c r="ARA18" s="12"/>
      <c r="ARB18" s="18">
        <f>AQY18</f>
        <v>1432</v>
      </c>
      <c r="ARC18" s="12">
        <f>AQZ18+3</f>
        <v>1432</v>
      </c>
      <c r="ARD18" s="12"/>
      <c r="ARE18" s="18">
        <f>ARB18</f>
        <v>1432</v>
      </c>
      <c r="ARF18" s="12">
        <f>ARC18</f>
        <v>1432</v>
      </c>
      <c r="ARG18" s="12"/>
      <c r="ARH18" s="18">
        <f>ARE18</f>
        <v>1432</v>
      </c>
      <c r="ARI18" s="12">
        <f>ARF18</f>
        <v>1432</v>
      </c>
      <c r="ARJ18" s="16"/>
      <c r="ARK18" s="18">
        <f>ARH18</f>
        <v>1432</v>
      </c>
      <c r="ARL18" s="12">
        <f>ARI18</f>
        <v>1432</v>
      </c>
      <c r="ARM18" s="12"/>
      <c r="ARN18" s="18">
        <f>ARK18</f>
        <v>1432</v>
      </c>
      <c r="ARO18" s="12">
        <f>ARL18</f>
        <v>1432</v>
      </c>
      <c r="ARP18" s="12"/>
      <c r="ARQ18" s="18">
        <f>ARN18</f>
        <v>1432</v>
      </c>
      <c r="ARR18" s="12">
        <f>ARO18</f>
        <v>1432</v>
      </c>
      <c r="ARS18" s="12"/>
      <c r="ART18" s="18">
        <f>ARQ18</f>
        <v>1432</v>
      </c>
      <c r="ARU18" s="12">
        <f>ARR18</f>
        <v>1432</v>
      </c>
      <c r="ARV18" s="12"/>
      <c r="ARW18" s="18">
        <f>ART18+5</f>
        <v>1437</v>
      </c>
      <c r="ARX18" s="12">
        <f>ARU18+3</f>
        <v>1435</v>
      </c>
      <c r="ARY18" s="12"/>
      <c r="ARZ18" s="18">
        <f>ARW18</f>
        <v>1437</v>
      </c>
      <c r="ASA18" s="12">
        <f>ARX18</f>
        <v>1435</v>
      </c>
      <c r="ASB18" s="16"/>
      <c r="ASC18" s="18">
        <f>ARZ18</f>
        <v>1437</v>
      </c>
      <c r="ASD18" s="12">
        <f>ASA18</f>
        <v>1435</v>
      </c>
      <c r="ASE18" s="12"/>
      <c r="ASF18" s="18">
        <f>ASC18</f>
        <v>1437</v>
      </c>
      <c r="ASG18" s="12">
        <f>ASD18+2</f>
        <v>1437</v>
      </c>
      <c r="ASH18" s="12"/>
      <c r="ASI18" s="18">
        <f>ASF18</f>
        <v>1437</v>
      </c>
      <c r="ASJ18" s="12">
        <f>ASG18</f>
        <v>1437</v>
      </c>
      <c r="ASK18" s="12"/>
      <c r="ASL18" s="18">
        <f>ASI18</f>
        <v>1437</v>
      </c>
      <c r="ASM18" s="12">
        <f>ASJ18+4</f>
        <v>1441</v>
      </c>
      <c r="ASN18" s="12"/>
      <c r="ASO18" s="18">
        <f>ASL18+5</f>
        <v>1442</v>
      </c>
      <c r="ASP18" s="12">
        <f>ASM18+2</f>
        <v>1443</v>
      </c>
      <c r="ASQ18" s="12"/>
      <c r="ASR18" s="18">
        <f>ASO18</f>
        <v>1442</v>
      </c>
      <c r="ASS18" s="12">
        <f>ASP18</f>
        <v>1443</v>
      </c>
      <c r="AST18" s="16"/>
      <c r="ASU18" s="18">
        <f>ASR18</f>
        <v>1442</v>
      </c>
      <c r="ASV18" s="12">
        <f>ASS18+1</f>
        <v>1444</v>
      </c>
      <c r="ASW18" s="12"/>
      <c r="ASX18" s="18">
        <f>ASU18</f>
        <v>1442</v>
      </c>
      <c r="ASY18" s="12">
        <f>ASV18</f>
        <v>1444</v>
      </c>
      <c r="ASZ18" s="12"/>
      <c r="ATA18" s="18">
        <f>ASX18</f>
        <v>1442</v>
      </c>
      <c r="ATB18" s="12">
        <f>ASY18</f>
        <v>1444</v>
      </c>
      <c r="ATC18" s="12"/>
      <c r="ATD18" s="18">
        <f>ATA18</f>
        <v>1442</v>
      </c>
      <c r="ATE18" s="12">
        <f>ATB18+2</f>
        <v>1446</v>
      </c>
      <c r="ATF18" s="54"/>
      <c r="ATG18" s="54"/>
      <c r="ATH18" s="16"/>
      <c r="ATI18" s="54"/>
      <c r="ATJ18" s="54"/>
      <c r="ATK18" s="54"/>
      <c r="ATL18" s="54"/>
      <c r="ATM18" s="54"/>
      <c r="ATN18" s="54"/>
      <c r="ATO18" s="16"/>
      <c r="ATP18" s="54"/>
      <c r="ATQ18" s="54"/>
      <c r="ATR18" s="54"/>
      <c r="ATS18" s="54"/>
      <c r="ATT18" s="54"/>
      <c r="ATU18" s="54"/>
      <c r="ATV18" s="16"/>
      <c r="ATW18" s="54"/>
      <c r="ATX18" s="54"/>
      <c r="ATY18" s="54"/>
      <c r="ATZ18" s="54"/>
      <c r="AUA18" s="54"/>
      <c r="AUB18" s="54"/>
      <c r="AUC18" s="16"/>
      <c r="AUD18" s="54"/>
      <c r="AUE18" s="54"/>
      <c r="AUF18" s="54"/>
      <c r="AUG18" s="54"/>
      <c r="AUH18" s="54"/>
      <c r="AUI18" s="54"/>
      <c r="AUJ18" s="16"/>
      <c r="AUK18" s="54"/>
      <c r="AUL18" s="54"/>
      <c r="AUM18" s="54"/>
      <c r="AUN18" s="54"/>
      <c r="AUO18" s="54"/>
      <c r="AUP18" s="54"/>
      <c r="AUQ18" s="16"/>
      <c r="AUR18" s="54"/>
      <c r="AUS18" s="54"/>
      <c r="AUT18" s="54"/>
      <c r="AUU18" s="54"/>
      <c r="AUV18" s="54"/>
      <c r="AUW18" s="54"/>
      <c r="AUX18" s="16"/>
      <c r="AUY18" s="54"/>
      <c r="AUZ18" s="54"/>
      <c r="AVA18" s="54"/>
      <c r="AVB18" s="54"/>
      <c r="AVC18" s="54"/>
      <c r="AVD18" s="54"/>
      <c r="AVE18" s="16"/>
      <c r="AVF18" s="54"/>
      <c r="AVG18" s="54"/>
      <c r="AVH18" s="54"/>
      <c r="AVI18" s="54"/>
      <c r="AVJ18" s="54"/>
      <c r="AVK18" s="54"/>
      <c r="AVL18" s="16"/>
      <c r="AVM18" s="54"/>
      <c r="AVN18" s="54"/>
      <c r="AVO18" s="54"/>
      <c r="AVP18" s="54"/>
      <c r="AVQ18" s="54"/>
      <c r="AVR18" s="54"/>
      <c r="AVS18" s="16"/>
      <c r="AVT18" s="54"/>
      <c r="AVU18" s="54"/>
      <c r="AVV18" s="54"/>
      <c r="AVW18" s="54"/>
      <c r="AVX18" s="54"/>
      <c r="AVY18" s="54"/>
      <c r="AVZ18" s="16"/>
      <c r="AWA18" s="54"/>
      <c r="AWB18" s="54"/>
      <c r="AWC18" s="54"/>
      <c r="AWD18" s="54"/>
      <c r="AWE18" s="54"/>
      <c r="AWF18" s="54"/>
      <c r="AWG18" s="16"/>
      <c r="AWH18" s="54"/>
      <c r="AWI18" s="54"/>
      <c r="AWJ18" s="54"/>
      <c r="AWK18" s="54"/>
      <c r="AWL18" s="54"/>
      <c r="AWM18" s="54"/>
      <c r="AWN18" s="16"/>
      <c r="AWO18" s="54"/>
      <c r="AWP18" s="54"/>
      <c r="AWQ18" s="54"/>
      <c r="AWR18" s="54"/>
      <c r="AWS18" s="54"/>
      <c r="AWT18" s="54"/>
      <c r="AWU18" s="16"/>
      <c r="AWV18" s="54"/>
      <c r="AWW18" s="54"/>
      <c r="AWX18" s="54"/>
      <c r="AWY18" s="54"/>
      <c r="AWZ18" s="54"/>
      <c r="AXA18" s="54"/>
      <c r="AXB18" s="16"/>
    </row>
    <row r="19" spans="1:1302">
      <c r="A19" t="s">
        <v>911</v>
      </c>
      <c r="B19" t="s">
        <v>913</v>
      </c>
      <c r="C19" s="21" t="s">
        <v>920</v>
      </c>
      <c r="D19" s="10" t="s">
        <v>8</v>
      </c>
      <c r="E19" s="12"/>
      <c r="F19" s="12"/>
      <c r="G19" s="12"/>
      <c r="H19" s="18">
        <v>900</v>
      </c>
      <c r="I19" s="12">
        <v>874</v>
      </c>
      <c r="J19" s="16"/>
      <c r="K19" s="18">
        <f>H19+2</f>
        <v>902</v>
      </c>
      <c r="L19" s="12">
        <f>I19+2</f>
        <v>876</v>
      </c>
      <c r="M19" s="12"/>
      <c r="N19" s="18">
        <f>K19+2</f>
        <v>904</v>
      </c>
      <c r="O19" s="12">
        <f>L19</f>
        <v>876</v>
      </c>
      <c r="P19" s="12"/>
      <c r="Q19" s="18">
        <f>N19+2</f>
        <v>906</v>
      </c>
      <c r="R19" s="12">
        <f>O19+2</f>
        <v>878</v>
      </c>
      <c r="S19" s="12"/>
      <c r="T19" s="18">
        <f>Q19</f>
        <v>906</v>
      </c>
      <c r="U19" s="12">
        <f>R19</f>
        <v>878</v>
      </c>
      <c r="V19" s="12"/>
      <c r="W19" s="18">
        <f>T19+2</f>
        <v>908</v>
      </c>
      <c r="X19" s="12">
        <f>U19</f>
        <v>878</v>
      </c>
      <c r="Y19" s="12"/>
      <c r="Z19" s="18">
        <f>W19+2</f>
        <v>910</v>
      </c>
      <c r="AA19" s="12">
        <f>X19</f>
        <v>878</v>
      </c>
      <c r="AB19" s="16"/>
      <c r="AC19" s="18">
        <f>Z19</f>
        <v>910</v>
      </c>
      <c r="AD19" s="12">
        <f>AA19</f>
        <v>878</v>
      </c>
      <c r="AE19" s="12"/>
      <c r="AF19" s="18">
        <f>AC19+2</f>
        <v>912</v>
      </c>
      <c r="AG19" s="12">
        <f>AD19</f>
        <v>878</v>
      </c>
      <c r="AH19" s="12"/>
      <c r="AI19" s="18">
        <f>AF19+2</f>
        <v>914</v>
      </c>
      <c r="AJ19" s="12">
        <f>AG19</f>
        <v>878</v>
      </c>
      <c r="AK19" s="12"/>
      <c r="AL19" s="18">
        <f>AI19</f>
        <v>914</v>
      </c>
      <c r="AM19" s="12">
        <f>AJ19</f>
        <v>878</v>
      </c>
      <c r="AN19" s="12"/>
      <c r="AO19" s="18">
        <f>AL19+2</f>
        <v>916</v>
      </c>
      <c r="AP19" s="12">
        <f>AM19+4</f>
        <v>882</v>
      </c>
      <c r="AQ19" s="12"/>
      <c r="AR19" s="18">
        <f>AO19+2</f>
        <v>918</v>
      </c>
      <c r="AS19" s="12">
        <f>AP19+2</f>
        <v>884</v>
      </c>
      <c r="AT19" s="16"/>
      <c r="AU19" s="18">
        <f>AR19</f>
        <v>918</v>
      </c>
      <c r="AV19" s="12">
        <f>AS19</f>
        <v>884</v>
      </c>
      <c r="AW19" s="12"/>
      <c r="AX19" s="18">
        <f>AU19+2</f>
        <v>920</v>
      </c>
      <c r="AY19" s="12">
        <f>AV19+2</f>
        <v>886</v>
      </c>
      <c r="AZ19" s="12"/>
      <c r="BA19" s="18">
        <f>AX19+2</f>
        <v>922</v>
      </c>
      <c r="BB19" s="12">
        <f>AY19</f>
        <v>886</v>
      </c>
      <c r="BC19" s="12"/>
      <c r="BD19" s="18">
        <f>BA19</f>
        <v>922</v>
      </c>
      <c r="BE19" s="12">
        <f>BB19</f>
        <v>886</v>
      </c>
      <c r="BF19" s="12"/>
      <c r="BG19" s="18">
        <f>BD19</f>
        <v>922</v>
      </c>
      <c r="BH19" s="12">
        <f>BE19</f>
        <v>886</v>
      </c>
      <c r="BI19" s="12"/>
      <c r="BJ19" s="18">
        <f>BG19</f>
        <v>922</v>
      </c>
      <c r="BK19" s="12">
        <f>BH19</f>
        <v>886</v>
      </c>
      <c r="BL19" s="16"/>
      <c r="BM19" s="18">
        <f>BJ19</f>
        <v>922</v>
      </c>
      <c r="BN19" s="12">
        <f>BK19</f>
        <v>886</v>
      </c>
      <c r="BO19" s="12"/>
      <c r="BP19" s="18">
        <f>BM19</f>
        <v>922</v>
      </c>
      <c r="BQ19" s="12">
        <f>BN19</f>
        <v>886</v>
      </c>
      <c r="BR19" s="12"/>
      <c r="BS19" s="18">
        <f>BP19</f>
        <v>922</v>
      </c>
      <c r="BT19" s="12">
        <f>BQ19+2</f>
        <v>888</v>
      </c>
      <c r="BU19" s="12"/>
      <c r="BV19" s="18">
        <f>BS19</f>
        <v>922</v>
      </c>
      <c r="BW19" s="12">
        <f>BT19</f>
        <v>888</v>
      </c>
      <c r="BX19" s="12"/>
      <c r="BY19" s="18">
        <f>BV19</f>
        <v>922</v>
      </c>
      <c r="BZ19" s="12">
        <f>BW19</f>
        <v>888</v>
      </c>
      <c r="CA19" s="12"/>
      <c r="CB19" s="18">
        <f>BY19</f>
        <v>922</v>
      </c>
      <c r="CC19" s="12">
        <f>BZ19+2</f>
        <v>890</v>
      </c>
      <c r="CD19" s="16"/>
      <c r="CE19" s="16"/>
      <c r="CF19" s="18">
        <f>CB19</f>
        <v>922</v>
      </c>
      <c r="CG19" s="12">
        <f>CC19+2</f>
        <v>892</v>
      </c>
      <c r="CH19" s="16"/>
      <c r="CI19" s="18">
        <f>CF19+2</f>
        <v>924</v>
      </c>
      <c r="CJ19" s="12">
        <f>CG19</f>
        <v>892</v>
      </c>
      <c r="CK19" s="12"/>
      <c r="CL19" s="18">
        <f>CI19+2</f>
        <v>926</v>
      </c>
      <c r="CM19" s="12">
        <f>CJ19</f>
        <v>892</v>
      </c>
      <c r="CN19" s="12"/>
      <c r="CO19" s="18">
        <f>CL19+2</f>
        <v>928</v>
      </c>
      <c r="CP19" s="12">
        <f>CM19</f>
        <v>892</v>
      </c>
      <c r="CQ19" s="16"/>
      <c r="CR19" s="18">
        <f>CO19</f>
        <v>928</v>
      </c>
      <c r="CS19" s="12">
        <f>CP19</f>
        <v>892</v>
      </c>
      <c r="CT19" s="12"/>
      <c r="CU19" s="18">
        <f>CR19+2</f>
        <v>930</v>
      </c>
      <c r="CV19" s="12">
        <f>CS19</f>
        <v>892</v>
      </c>
      <c r="CW19" s="12"/>
      <c r="CX19" s="18">
        <f>CU19+2</f>
        <v>932</v>
      </c>
      <c r="CY19" s="12">
        <f>CV19+2</f>
        <v>894</v>
      </c>
      <c r="CZ19" s="12"/>
      <c r="DA19" s="18">
        <f>CX19</f>
        <v>932</v>
      </c>
      <c r="DB19" s="12">
        <f>CY19+5</f>
        <v>899</v>
      </c>
      <c r="DC19" s="12"/>
      <c r="DD19" s="18">
        <f>DA19+2</f>
        <v>934</v>
      </c>
      <c r="DE19" s="12">
        <f>DB19</f>
        <v>899</v>
      </c>
      <c r="DF19" s="16"/>
      <c r="DG19" s="16"/>
      <c r="DH19" s="18">
        <f>DD19</f>
        <v>934</v>
      </c>
      <c r="DI19" s="12">
        <f>DE19+1</f>
        <v>900</v>
      </c>
      <c r="DJ19" s="12"/>
      <c r="DK19" s="18">
        <f>DH19+2</f>
        <v>936</v>
      </c>
      <c r="DL19" s="12">
        <f>DI19</f>
        <v>900</v>
      </c>
      <c r="DM19" s="12"/>
      <c r="DN19" s="18">
        <f>DK19</f>
        <v>936</v>
      </c>
      <c r="DO19" s="12">
        <f>DL19</f>
        <v>900</v>
      </c>
      <c r="DP19" s="12"/>
      <c r="DQ19" s="18">
        <f>DN19</f>
        <v>936</v>
      </c>
      <c r="DR19" s="12">
        <f>DO19</f>
        <v>900</v>
      </c>
      <c r="DS19" s="12"/>
      <c r="DT19" s="18">
        <f>DQ19</f>
        <v>936</v>
      </c>
      <c r="DU19" s="12">
        <f>DR19</f>
        <v>900</v>
      </c>
      <c r="DV19" s="12"/>
      <c r="DW19" s="18">
        <f>DT19</f>
        <v>936</v>
      </c>
      <c r="DX19" s="12">
        <f>DU19</f>
        <v>900</v>
      </c>
      <c r="DY19" s="16"/>
      <c r="DZ19" s="18">
        <f>DW19</f>
        <v>936</v>
      </c>
      <c r="EA19" s="12">
        <f>DX19</f>
        <v>900</v>
      </c>
      <c r="EB19" s="12"/>
      <c r="EC19" s="18">
        <f>DZ19</f>
        <v>936</v>
      </c>
      <c r="ED19" s="12">
        <f>EA19</f>
        <v>900</v>
      </c>
      <c r="EE19" s="12"/>
      <c r="EF19" s="18">
        <f>EC19</f>
        <v>936</v>
      </c>
      <c r="EG19" s="12">
        <f>ED19</f>
        <v>900</v>
      </c>
      <c r="EH19" s="12"/>
      <c r="EI19" s="18">
        <f>EF19</f>
        <v>936</v>
      </c>
      <c r="EJ19" s="12">
        <f>EG19</f>
        <v>900</v>
      </c>
      <c r="EK19" s="12"/>
      <c r="EL19" s="18">
        <f>EI19</f>
        <v>936</v>
      </c>
      <c r="EM19" s="12">
        <f>EJ19</f>
        <v>900</v>
      </c>
      <c r="EN19" s="12"/>
      <c r="EO19" s="18">
        <f>EL19</f>
        <v>936</v>
      </c>
      <c r="EP19" s="12">
        <f>EM19</f>
        <v>900</v>
      </c>
      <c r="EQ19" s="56"/>
      <c r="ER19" s="18">
        <f>EO19</f>
        <v>936</v>
      </c>
      <c r="ES19" s="12">
        <f>EP19</f>
        <v>900</v>
      </c>
      <c r="ET19" s="12"/>
      <c r="EU19" s="18">
        <f>ER19</f>
        <v>936</v>
      </c>
      <c r="EV19" s="12">
        <f>ES19</f>
        <v>900</v>
      </c>
      <c r="EW19" s="12"/>
      <c r="EX19" s="18">
        <f>EU19</f>
        <v>936</v>
      </c>
      <c r="EY19" s="12">
        <f>EV19+2</f>
        <v>902</v>
      </c>
      <c r="EZ19" s="12"/>
      <c r="FA19" s="18">
        <f>EX19</f>
        <v>936</v>
      </c>
      <c r="FB19" s="12">
        <f>EY19</f>
        <v>902</v>
      </c>
      <c r="FC19" s="16"/>
      <c r="FD19" s="16"/>
      <c r="FE19" s="16"/>
      <c r="FF19" s="16"/>
      <c r="FG19" s="18">
        <f>FA19+2</f>
        <v>938</v>
      </c>
      <c r="FH19" s="12">
        <f>FB19+4</f>
        <v>906</v>
      </c>
      <c r="FI19" s="12"/>
      <c r="FJ19" s="18">
        <f>FG19+2</f>
        <v>940</v>
      </c>
      <c r="FK19" s="12">
        <f>FH19+3</f>
        <v>909</v>
      </c>
      <c r="FL19" s="12"/>
      <c r="FM19" s="18">
        <f>FJ19+2</f>
        <v>942</v>
      </c>
      <c r="FN19" s="12">
        <f>FK19</f>
        <v>909</v>
      </c>
      <c r="FO19" s="16"/>
      <c r="FP19" s="18">
        <f>FM19+2</f>
        <v>944</v>
      </c>
      <c r="FQ19" s="12">
        <f>FN19+3</f>
        <v>912</v>
      </c>
      <c r="FR19" s="12"/>
      <c r="FS19" s="18">
        <f>FP19+2</f>
        <v>946</v>
      </c>
      <c r="FT19" s="12">
        <f>FQ19+2</f>
        <v>914</v>
      </c>
      <c r="FU19" s="16"/>
      <c r="FV19" s="18">
        <f>FS19</f>
        <v>946</v>
      </c>
      <c r="FW19" s="12">
        <f>FT19+6</f>
        <v>920</v>
      </c>
      <c r="FX19" s="12"/>
      <c r="FY19" s="18">
        <f>FV19+2</f>
        <v>948</v>
      </c>
      <c r="FZ19" s="12">
        <f>FW19+6</f>
        <v>926</v>
      </c>
      <c r="GA19" s="12"/>
      <c r="GB19" s="18">
        <f>FY19+2</f>
        <v>950</v>
      </c>
      <c r="GC19" s="12">
        <f>FZ19+1</f>
        <v>927</v>
      </c>
      <c r="GD19" s="12"/>
      <c r="GE19" s="18">
        <f>GB19+2</f>
        <v>952</v>
      </c>
      <c r="GF19" s="12">
        <f>GC19</f>
        <v>927</v>
      </c>
      <c r="GG19" s="12"/>
      <c r="GH19" s="18">
        <f>GE19+2</f>
        <v>954</v>
      </c>
      <c r="GI19" s="12">
        <f>GF19+3</f>
        <v>930</v>
      </c>
      <c r="GJ19" s="12"/>
      <c r="GK19" s="18">
        <f>GH19+2</f>
        <v>956</v>
      </c>
      <c r="GL19" s="12">
        <f>GI19+3</f>
        <v>933</v>
      </c>
      <c r="GM19" s="16"/>
      <c r="GN19" s="18">
        <f>GK19+2</f>
        <v>958</v>
      </c>
      <c r="GO19" s="12">
        <f>GL19+3</f>
        <v>936</v>
      </c>
      <c r="GP19" s="12"/>
      <c r="GQ19" s="18">
        <f>GN19+2</f>
        <v>960</v>
      </c>
      <c r="GR19" s="12">
        <f>GO19+2</f>
        <v>938</v>
      </c>
      <c r="GS19" s="12"/>
      <c r="GT19" s="18">
        <f>GQ19+2</f>
        <v>962</v>
      </c>
      <c r="GU19" s="12">
        <f>GR19+5</f>
        <v>943</v>
      </c>
      <c r="GV19" s="12"/>
      <c r="GW19" s="18">
        <f>GT19</f>
        <v>962</v>
      </c>
      <c r="GX19" s="12">
        <f>GU19+2</f>
        <v>945</v>
      </c>
      <c r="GY19" s="12"/>
      <c r="GZ19" s="18">
        <f>GW19+2</f>
        <v>964</v>
      </c>
      <c r="HA19" s="12">
        <f>GX19+2</f>
        <v>947</v>
      </c>
      <c r="HB19" s="12"/>
      <c r="HC19" s="18">
        <f>GZ19+2</f>
        <v>966</v>
      </c>
      <c r="HD19" s="12">
        <f>HA19+1</f>
        <v>948</v>
      </c>
      <c r="HE19" s="16"/>
      <c r="HF19" s="18">
        <f>HC19</f>
        <v>966</v>
      </c>
      <c r="HG19" s="12">
        <f>HD19+2</f>
        <v>950</v>
      </c>
      <c r="HH19" s="12"/>
      <c r="HI19" s="18">
        <f>HF19+2</f>
        <v>968</v>
      </c>
      <c r="HJ19" s="12">
        <f>HG19+3</f>
        <v>953</v>
      </c>
      <c r="HK19" s="12"/>
      <c r="HL19" s="18">
        <f>HI19+2</f>
        <v>970</v>
      </c>
      <c r="HM19" s="12">
        <f>HJ19+5</f>
        <v>958</v>
      </c>
      <c r="HN19" s="12"/>
      <c r="HO19" s="18">
        <f>HL19</f>
        <v>970</v>
      </c>
      <c r="HP19" s="12">
        <f>HM19</f>
        <v>958</v>
      </c>
      <c r="HQ19" s="12"/>
      <c r="HR19" s="18">
        <f>HO19+2</f>
        <v>972</v>
      </c>
      <c r="HS19" s="12">
        <f>HP19</f>
        <v>958</v>
      </c>
      <c r="HT19" s="12"/>
      <c r="HU19" s="18">
        <f>HR19+2</f>
        <v>974</v>
      </c>
      <c r="HV19" s="12">
        <f>HS19+2</f>
        <v>960</v>
      </c>
      <c r="HW19" s="16"/>
      <c r="HX19" s="18">
        <f>HV19+2</f>
        <v>962</v>
      </c>
      <c r="HY19" s="12">
        <f>HV19+2</f>
        <v>962</v>
      </c>
      <c r="HZ19" s="12"/>
      <c r="IA19" s="18">
        <f>HX19+2</f>
        <v>964</v>
      </c>
      <c r="IB19" s="12">
        <f>HY19+2</f>
        <v>964</v>
      </c>
      <c r="IC19" s="12"/>
      <c r="ID19" s="18">
        <f>IA19+2</f>
        <v>966</v>
      </c>
      <c r="IE19" s="12">
        <f>IB19</f>
        <v>964</v>
      </c>
      <c r="IF19" s="12"/>
      <c r="IG19" s="18">
        <f>ID19+2</f>
        <v>968</v>
      </c>
      <c r="IH19" s="12">
        <f>IE19+4</f>
        <v>968</v>
      </c>
      <c r="II19" s="12"/>
      <c r="IJ19" s="18">
        <f>IG19+2</f>
        <v>970</v>
      </c>
      <c r="IK19" s="12">
        <f>IH19+2</f>
        <v>970</v>
      </c>
      <c r="IL19" s="12"/>
      <c r="IM19" s="18">
        <f>IJ19+2</f>
        <v>972</v>
      </c>
      <c r="IN19" s="12">
        <f>IK19</f>
        <v>970</v>
      </c>
      <c r="IO19" s="16"/>
      <c r="IP19" s="18">
        <f>IM19+2</f>
        <v>974</v>
      </c>
      <c r="IQ19" s="12">
        <f>IN19</f>
        <v>970</v>
      </c>
      <c r="IR19" s="12"/>
      <c r="IS19" s="18">
        <f>IP19+2</f>
        <v>976</v>
      </c>
      <c r="IT19" s="12">
        <f>IQ19+2</f>
        <v>972</v>
      </c>
      <c r="IU19" s="12"/>
      <c r="IV19" s="18">
        <f>IS19+2</f>
        <v>978</v>
      </c>
      <c r="IW19" s="12">
        <f>IT19+1</f>
        <v>973</v>
      </c>
      <c r="IX19" s="12"/>
      <c r="IY19" s="18">
        <f>IV19</f>
        <v>978</v>
      </c>
      <c r="IZ19" s="12">
        <f>IW19</f>
        <v>973</v>
      </c>
      <c r="JA19" s="12"/>
      <c r="JB19" s="18">
        <f>IY19</f>
        <v>978</v>
      </c>
      <c r="JC19" s="12">
        <f>IZ19+1</f>
        <v>974</v>
      </c>
      <c r="JD19" s="12"/>
      <c r="JE19" s="18">
        <f>JB19</f>
        <v>978</v>
      </c>
      <c r="JF19" s="12">
        <f>JC19</f>
        <v>974</v>
      </c>
      <c r="JG19" s="16"/>
      <c r="JH19" s="18">
        <f>JE19</f>
        <v>978</v>
      </c>
      <c r="JI19" s="12">
        <f>JF19+2</f>
        <v>976</v>
      </c>
      <c r="JJ19" s="12"/>
      <c r="JK19" s="18">
        <f>JH19+2</f>
        <v>980</v>
      </c>
      <c r="JL19" s="12">
        <f>JI19</f>
        <v>976</v>
      </c>
      <c r="JM19" s="12"/>
      <c r="JN19" s="18">
        <f>JK19</f>
        <v>980</v>
      </c>
      <c r="JO19" s="12">
        <f>JL19+2</f>
        <v>978</v>
      </c>
      <c r="JP19" s="12"/>
      <c r="JQ19" s="18">
        <f>JN19+2</f>
        <v>982</v>
      </c>
      <c r="JR19" s="12">
        <f>JO19+3</f>
        <v>981</v>
      </c>
      <c r="JS19" s="12"/>
      <c r="JT19" s="18">
        <f>JQ19</f>
        <v>982</v>
      </c>
      <c r="JU19" s="12">
        <f>JR19</f>
        <v>981</v>
      </c>
      <c r="JV19" s="12"/>
      <c r="JW19" s="18">
        <f>JT19</f>
        <v>982</v>
      </c>
      <c r="JX19" s="12">
        <f>JU19</f>
        <v>981</v>
      </c>
      <c r="JY19" s="16"/>
      <c r="JZ19" s="18">
        <f>JW19</f>
        <v>982</v>
      </c>
      <c r="KA19" s="12">
        <f>JX19+4</f>
        <v>985</v>
      </c>
      <c r="KB19" s="12"/>
      <c r="KC19" s="18">
        <f>JZ19+2</f>
        <v>984</v>
      </c>
      <c r="KD19" s="12">
        <f>KA19</f>
        <v>985</v>
      </c>
      <c r="KE19" s="12"/>
      <c r="KF19" s="18">
        <f>KC19+2</f>
        <v>986</v>
      </c>
      <c r="KG19" s="12">
        <f>KD19</f>
        <v>985</v>
      </c>
      <c r="KH19" s="12"/>
      <c r="KI19" s="18">
        <f>KF19</f>
        <v>986</v>
      </c>
      <c r="KJ19" s="12">
        <f>KG19+2</f>
        <v>987</v>
      </c>
      <c r="KK19" s="12"/>
      <c r="KL19" s="18">
        <f>KI19+2</f>
        <v>988</v>
      </c>
      <c r="KM19" s="12">
        <f>KJ19+2</f>
        <v>989</v>
      </c>
      <c r="KN19" s="12"/>
      <c r="KO19" s="18">
        <f>KL19+2</f>
        <v>990</v>
      </c>
      <c r="KP19" s="12">
        <f>KM19</f>
        <v>989</v>
      </c>
      <c r="KQ19" s="56"/>
      <c r="KR19" s="18">
        <f>KO19</f>
        <v>990</v>
      </c>
      <c r="KS19" s="12">
        <f>KP19+4</f>
        <v>993</v>
      </c>
      <c r="KT19" s="12"/>
      <c r="KU19" s="18">
        <f>KR19</f>
        <v>990</v>
      </c>
      <c r="KV19" s="12">
        <f>KS19+5</f>
        <v>998</v>
      </c>
      <c r="KW19" s="14"/>
      <c r="KX19" s="14"/>
      <c r="KY19" s="14"/>
      <c r="KZ19" s="14"/>
      <c r="LA19" s="14"/>
      <c r="LB19" s="16"/>
      <c r="LC19" s="18">
        <f>KU19+2</f>
        <v>992</v>
      </c>
      <c r="LD19" s="12">
        <f>KV19</f>
        <v>998</v>
      </c>
      <c r="LE19" s="12"/>
      <c r="LF19" s="18">
        <f>LC19+2</f>
        <v>994</v>
      </c>
      <c r="LG19" s="12">
        <f>LD19+4</f>
        <v>1002</v>
      </c>
      <c r="LH19" s="12"/>
      <c r="LI19" s="18">
        <f>LF19+2</f>
        <v>996</v>
      </c>
      <c r="LJ19" s="12">
        <f>LG19+2</f>
        <v>1004</v>
      </c>
      <c r="LK19" s="12"/>
      <c r="LL19" s="18">
        <f>LI19+2</f>
        <v>998</v>
      </c>
      <c r="LM19" s="12">
        <f>LJ19</f>
        <v>1004</v>
      </c>
      <c r="LN19" s="12"/>
      <c r="LO19" s="18">
        <f>LL19+2</f>
        <v>1000</v>
      </c>
      <c r="LP19" s="12">
        <f>LM19</f>
        <v>1004</v>
      </c>
      <c r="LQ19" s="12"/>
      <c r="LR19" s="18">
        <f>LO19+2</f>
        <v>1002</v>
      </c>
      <c r="LS19" s="12">
        <f>LP19</f>
        <v>1004</v>
      </c>
      <c r="LT19" s="16"/>
      <c r="LU19" s="18">
        <f>LR19</f>
        <v>1002</v>
      </c>
      <c r="LV19" s="12">
        <f>LS19+2</f>
        <v>1006</v>
      </c>
      <c r="LW19" s="12"/>
      <c r="LX19" s="18">
        <f>LU19+2</f>
        <v>1004</v>
      </c>
      <c r="LY19" s="12">
        <f>LV19+2</f>
        <v>1008</v>
      </c>
      <c r="LZ19" s="12"/>
      <c r="MA19" s="18">
        <f>LX19+2</f>
        <v>1006</v>
      </c>
      <c r="MB19" s="12">
        <f>LY19+3</f>
        <v>1011</v>
      </c>
      <c r="MC19" s="12"/>
      <c r="MD19" s="18">
        <f>MA19</f>
        <v>1006</v>
      </c>
      <c r="ME19" s="12">
        <f>MB19+2</f>
        <v>1013</v>
      </c>
      <c r="MF19" s="12"/>
      <c r="MG19" s="18">
        <f>MD19</f>
        <v>1006</v>
      </c>
      <c r="MH19" s="12">
        <f>ME19</f>
        <v>1013</v>
      </c>
      <c r="MI19" s="12"/>
      <c r="MJ19" s="18">
        <f>MG19+2</f>
        <v>1008</v>
      </c>
      <c r="MK19" s="12">
        <f>MH19</f>
        <v>1013</v>
      </c>
      <c r="ML19" s="16"/>
      <c r="MM19" s="18">
        <f>MJ19</f>
        <v>1008</v>
      </c>
      <c r="MN19" s="12">
        <f>MK19+2</f>
        <v>1015</v>
      </c>
      <c r="MO19" s="12"/>
      <c r="MP19" s="18">
        <f>MM19</f>
        <v>1008</v>
      </c>
      <c r="MQ19" s="12">
        <f>MN19</f>
        <v>1015</v>
      </c>
      <c r="MR19" s="12"/>
      <c r="MS19" s="18">
        <f>MP19+2</f>
        <v>1010</v>
      </c>
      <c r="MT19" s="12">
        <f>MQ19+1</f>
        <v>1016</v>
      </c>
      <c r="MU19" s="12"/>
      <c r="MV19" s="18">
        <f>MS19</f>
        <v>1010</v>
      </c>
      <c r="MW19" s="12">
        <f>MT19+2</f>
        <v>1018</v>
      </c>
      <c r="MX19" s="12"/>
      <c r="MY19" s="18">
        <f>MV19+2</f>
        <v>1012</v>
      </c>
      <c r="MZ19" s="12">
        <f>MW19+5</f>
        <v>1023</v>
      </c>
      <c r="NA19" s="12"/>
      <c r="NB19" s="18">
        <f>MY19</f>
        <v>1012</v>
      </c>
      <c r="NC19" s="12">
        <f>MZ19</f>
        <v>1023</v>
      </c>
      <c r="ND19" s="16"/>
      <c r="NE19" s="18">
        <f>NB19</f>
        <v>1012</v>
      </c>
      <c r="NF19" s="12">
        <f>NC19+2</f>
        <v>1025</v>
      </c>
      <c r="NG19" s="12"/>
      <c r="NH19" s="18">
        <f>NE19+2</f>
        <v>1014</v>
      </c>
      <c r="NI19" s="12">
        <f>NF19+2</f>
        <v>1027</v>
      </c>
      <c r="NJ19" s="12"/>
      <c r="NK19" s="18">
        <f>NH19+2</f>
        <v>1016</v>
      </c>
      <c r="NL19" s="12">
        <f>NI19</f>
        <v>1027</v>
      </c>
      <c r="NM19" s="12"/>
      <c r="NN19" s="18">
        <f>NK19+2</f>
        <v>1018</v>
      </c>
      <c r="NO19" s="12">
        <f>NL19</f>
        <v>1027</v>
      </c>
      <c r="NP19" s="12"/>
      <c r="NQ19" s="18">
        <f>NN19+2</f>
        <v>1020</v>
      </c>
      <c r="NR19" s="12">
        <f>NO19+2</f>
        <v>1029</v>
      </c>
      <c r="NS19" s="12"/>
      <c r="NT19" s="18">
        <f>NQ19+2</f>
        <v>1022</v>
      </c>
      <c r="NU19" s="12">
        <f>NR19</f>
        <v>1029</v>
      </c>
      <c r="NV19" s="16"/>
      <c r="NW19" s="18">
        <f>NT19+2</f>
        <v>1024</v>
      </c>
      <c r="NX19" s="12">
        <f>NU19</f>
        <v>1029</v>
      </c>
      <c r="NY19" s="12"/>
      <c r="NZ19" s="18">
        <f>NW19+2</f>
        <v>1026</v>
      </c>
      <c r="OA19" s="12">
        <f>NX19+2</f>
        <v>1031</v>
      </c>
      <c r="OB19" s="12"/>
      <c r="OC19" s="18">
        <f>NZ19+2</f>
        <v>1028</v>
      </c>
      <c r="OD19" s="12">
        <f>OA19</f>
        <v>1031</v>
      </c>
      <c r="OE19" s="12"/>
      <c r="OF19" s="18">
        <f>OC19</f>
        <v>1028</v>
      </c>
      <c r="OG19" s="12">
        <f>OD19+2</f>
        <v>1033</v>
      </c>
      <c r="OH19" s="12"/>
      <c r="OI19" s="18">
        <f>OF19+2</f>
        <v>1030</v>
      </c>
      <c r="OJ19" s="12">
        <f>OG19</f>
        <v>1033</v>
      </c>
      <c r="OK19" s="12"/>
      <c r="OL19" s="18">
        <f>OI19+2</f>
        <v>1032</v>
      </c>
      <c r="OM19" s="12">
        <f>OJ19</f>
        <v>1033</v>
      </c>
      <c r="ON19" s="16"/>
      <c r="OO19" s="18">
        <f>OL19</f>
        <v>1032</v>
      </c>
      <c r="OP19" s="12">
        <f>OM19</f>
        <v>1033</v>
      </c>
      <c r="OQ19" s="12"/>
      <c r="OR19" s="18">
        <f>OO19+2</f>
        <v>1034</v>
      </c>
      <c r="OS19" s="12">
        <f>OP19</f>
        <v>1033</v>
      </c>
      <c r="OT19" s="12"/>
      <c r="OU19" s="18">
        <f>OR19+2</f>
        <v>1036</v>
      </c>
      <c r="OV19" s="12">
        <f>OS19</f>
        <v>1033</v>
      </c>
      <c r="OW19" s="12"/>
      <c r="OX19" s="18">
        <f>OU19</f>
        <v>1036</v>
      </c>
      <c r="OY19" s="12">
        <f>OV19+2</f>
        <v>1035</v>
      </c>
      <c r="OZ19" s="12"/>
      <c r="PA19" s="18">
        <f>OX19</f>
        <v>1036</v>
      </c>
      <c r="PB19" s="12">
        <f>OY19+1</f>
        <v>1036</v>
      </c>
      <c r="PC19" s="12"/>
      <c r="PD19" s="18">
        <f>PA19+2</f>
        <v>1038</v>
      </c>
      <c r="PE19" s="12">
        <f>PB19+1</f>
        <v>1037</v>
      </c>
      <c r="PF19" s="16"/>
      <c r="PG19" s="18">
        <f>PD19</f>
        <v>1038</v>
      </c>
      <c r="PH19" s="12">
        <f>PE19</f>
        <v>1037</v>
      </c>
      <c r="PI19" s="12"/>
      <c r="PJ19" s="18">
        <f>PG19+2</f>
        <v>1040</v>
      </c>
      <c r="PK19" s="12">
        <f>PH19+2</f>
        <v>1039</v>
      </c>
      <c r="PL19" s="12"/>
      <c r="PM19" s="18">
        <f>PJ19+2</f>
        <v>1042</v>
      </c>
      <c r="PN19" s="12">
        <f>PK19+4</f>
        <v>1043</v>
      </c>
      <c r="PO19" s="12"/>
      <c r="PP19" s="18">
        <f>PM19</f>
        <v>1042</v>
      </c>
      <c r="PQ19" s="12">
        <f>PN19</f>
        <v>1043</v>
      </c>
      <c r="PR19" s="12"/>
      <c r="PS19" s="18">
        <f>PP19+2</f>
        <v>1044</v>
      </c>
      <c r="PT19" s="12">
        <f>PQ19</f>
        <v>1043</v>
      </c>
      <c r="PU19" s="12"/>
      <c r="PV19" s="18">
        <f>PS19+2</f>
        <v>1046</v>
      </c>
      <c r="PW19" s="12">
        <f>PT19</f>
        <v>1043</v>
      </c>
      <c r="PX19" s="16"/>
      <c r="PY19" s="18">
        <f>PV19</f>
        <v>1046</v>
      </c>
      <c r="PZ19" s="12">
        <f>PW19</f>
        <v>1043</v>
      </c>
      <c r="QA19" s="12"/>
      <c r="QB19" s="18">
        <f>PY19+2</f>
        <v>1048</v>
      </c>
      <c r="QC19" s="12">
        <f>PZ19</f>
        <v>1043</v>
      </c>
      <c r="QD19" s="16"/>
      <c r="QE19" s="18">
        <f>QB19+2</f>
        <v>1050</v>
      </c>
      <c r="QF19" s="12">
        <f>QC19+7</f>
        <v>1050</v>
      </c>
      <c r="QG19" s="12"/>
      <c r="QH19" s="18">
        <f>QE19+2</f>
        <v>1052</v>
      </c>
      <c r="QI19" s="12">
        <f>QF19+3</f>
        <v>1053</v>
      </c>
      <c r="QJ19" s="12"/>
      <c r="QK19" s="18">
        <f>QH19+2</f>
        <v>1054</v>
      </c>
      <c r="QL19" s="12">
        <f>QI19+3</f>
        <v>1056</v>
      </c>
      <c r="QM19" s="16"/>
      <c r="QN19" s="18">
        <f>QK19</f>
        <v>1054</v>
      </c>
      <c r="QO19" s="12">
        <f>QL19</f>
        <v>1056</v>
      </c>
      <c r="QP19" s="12"/>
      <c r="QQ19" s="18">
        <f>QN19+2</f>
        <v>1056</v>
      </c>
      <c r="QR19" s="12">
        <f>QO19+4</f>
        <v>1060</v>
      </c>
      <c r="QS19" s="12"/>
      <c r="QT19" s="18">
        <f>QQ19+2</f>
        <v>1058</v>
      </c>
      <c r="QU19" s="12">
        <f>QR19+2</f>
        <v>1062</v>
      </c>
      <c r="QV19" s="12"/>
      <c r="QW19" s="18">
        <f>QT19</f>
        <v>1058</v>
      </c>
      <c r="QX19" s="12">
        <f>QU19+2</f>
        <v>1064</v>
      </c>
      <c r="QY19" s="12"/>
      <c r="QZ19" s="18">
        <f>QW19</f>
        <v>1058</v>
      </c>
      <c r="RA19" s="12">
        <f>QX19+2</f>
        <v>1066</v>
      </c>
      <c r="RB19" s="12"/>
      <c r="RC19" s="18">
        <f>QZ19+2</f>
        <v>1060</v>
      </c>
      <c r="RD19" s="12">
        <f>RA19+1</f>
        <v>1067</v>
      </c>
      <c r="RE19" s="16"/>
      <c r="RF19" s="18">
        <f>RC19</f>
        <v>1060</v>
      </c>
      <c r="RG19" s="12">
        <f>RD19</f>
        <v>1067</v>
      </c>
      <c r="RH19" s="12"/>
      <c r="RI19" s="18">
        <f>RF19+2</f>
        <v>1062</v>
      </c>
      <c r="RJ19" s="12">
        <f>RG19+2</f>
        <v>1069</v>
      </c>
      <c r="RK19" s="12"/>
      <c r="RL19" s="18">
        <f>RI19+2</f>
        <v>1064</v>
      </c>
      <c r="RM19" s="12">
        <f>RJ19</f>
        <v>1069</v>
      </c>
      <c r="RN19" s="16"/>
      <c r="RO19" s="16"/>
      <c r="RP19" s="16"/>
      <c r="RQ19" s="18">
        <f>RL19+4</f>
        <v>1068</v>
      </c>
      <c r="RR19" s="12">
        <f>RM19+1</f>
        <v>1070</v>
      </c>
      <c r="RS19" s="12"/>
      <c r="RT19" s="18">
        <f>RQ19+2</f>
        <v>1070</v>
      </c>
      <c r="RU19" s="12">
        <f>RR19+4</f>
        <v>1074</v>
      </c>
      <c r="RV19" s="12"/>
      <c r="RW19" s="18">
        <f>RT19+2</f>
        <v>1072</v>
      </c>
      <c r="RX19" s="12">
        <f>RU19</f>
        <v>1074</v>
      </c>
      <c r="RY19" s="12"/>
      <c r="RZ19" s="18">
        <f>RW19+2</f>
        <v>1074</v>
      </c>
      <c r="SA19" s="12">
        <f>RX19+2</f>
        <v>1076</v>
      </c>
      <c r="SB19" s="12"/>
      <c r="SC19" s="18">
        <f>RZ19</f>
        <v>1074</v>
      </c>
      <c r="SD19" s="12">
        <f>SA19+1</f>
        <v>1077</v>
      </c>
      <c r="SE19" s="12"/>
      <c r="SF19" s="18">
        <f>SC19+2</f>
        <v>1076</v>
      </c>
      <c r="SG19" s="12">
        <f>SD19</f>
        <v>1077</v>
      </c>
      <c r="SH19" s="12"/>
      <c r="SI19" s="18">
        <f>SF19+2</f>
        <v>1078</v>
      </c>
      <c r="SJ19" s="12">
        <f>SG19</f>
        <v>1077</v>
      </c>
      <c r="SK19" s="16"/>
      <c r="SL19" s="18">
        <f>SI19</f>
        <v>1078</v>
      </c>
      <c r="SM19" s="12">
        <f>SJ19+1</f>
        <v>1078</v>
      </c>
      <c r="SN19" s="12"/>
      <c r="SO19" s="18">
        <f>SL19+2</f>
        <v>1080</v>
      </c>
      <c r="SP19" s="12">
        <f>SM19</f>
        <v>1078</v>
      </c>
      <c r="SQ19" s="12"/>
      <c r="SR19" s="18">
        <f>SO19+2</f>
        <v>1082</v>
      </c>
      <c r="SS19" s="12">
        <f>SP19+2</f>
        <v>1080</v>
      </c>
      <c r="ST19" s="12"/>
      <c r="SU19" s="18">
        <f>SR19</f>
        <v>1082</v>
      </c>
      <c r="SV19" s="12">
        <f>SS19+2</f>
        <v>1082</v>
      </c>
      <c r="SW19" s="12"/>
      <c r="SX19" s="18">
        <f>SU19+2</f>
        <v>1084</v>
      </c>
      <c r="SY19" s="12">
        <f>SV19</f>
        <v>1082</v>
      </c>
      <c r="SZ19" s="12"/>
      <c r="TA19" s="18">
        <f>SX19+2</f>
        <v>1086</v>
      </c>
      <c r="TB19" s="12">
        <f>SY19+4</f>
        <v>1086</v>
      </c>
      <c r="TC19" s="16"/>
      <c r="TD19" s="16"/>
      <c r="TE19" s="18">
        <f>TA19+2</f>
        <v>1088</v>
      </c>
      <c r="TF19" s="12">
        <f>TB19</f>
        <v>1086</v>
      </c>
      <c r="TG19" s="12"/>
      <c r="TH19" s="18">
        <f>TE19+2</f>
        <v>1090</v>
      </c>
      <c r="TI19" s="12">
        <f>TF19</f>
        <v>1086</v>
      </c>
      <c r="TJ19" s="12"/>
      <c r="TK19" s="18">
        <f>TH19+2</f>
        <v>1092</v>
      </c>
      <c r="TL19" s="12">
        <f>TI19</f>
        <v>1086</v>
      </c>
      <c r="TM19" s="12"/>
      <c r="TN19" s="18">
        <f>TK19+2</f>
        <v>1094</v>
      </c>
      <c r="TO19" s="12">
        <f>TL19</f>
        <v>1086</v>
      </c>
      <c r="TP19" s="12"/>
      <c r="TQ19" s="18">
        <f>TN19+2</f>
        <v>1096</v>
      </c>
      <c r="TR19" s="12">
        <f>TO19</f>
        <v>1086</v>
      </c>
      <c r="TS19" s="16"/>
      <c r="TT19" s="18">
        <f>TQ19</f>
        <v>1096</v>
      </c>
      <c r="TU19" s="12">
        <f>TR19</f>
        <v>1086</v>
      </c>
      <c r="TV19" s="12"/>
      <c r="TW19" s="18">
        <f>TT19</f>
        <v>1096</v>
      </c>
      <c r="TX19" s="12">
        <f>TU19</f>
        <v>1086</v>
      </c>
      <c r="TY19" s="12"/>
      <c r="TZ19" s="18">
        <f>TW19</f>
        <v>1096</v>
      </c>
      <c r="UA19" s="12">
        <f>TX19+1</f>
        <v>1087</v>
      </c>
      <c r="UB19" s="12"/>
      <c r="UC19" s="18">
        <f>TZ19+2</f>
        <v>1098</v>
      </c>
      <c r="UD19" s="12">
        <f>UA19+3</f>
        <v>1090</v>
      </c>
      <c r="UE19" s="12"/>
      <c r="UF19" s="18">
        <f>UC19</f>
        <v>1098</v>
      </c>
      <c r="UG19" s="12">
        <f>UD19</f>
        <v>1090</v>
      </c>
      <c r="UH19" s="12"/>
      <c r="UI19" s="18">
        <f>UF19</f>
        <v>1098</v>
      </c>
      <c r="UJ19" s="12">
        <f>UG19</f>
        <v>1090</v>
      </c>
      <c r="UK19" s="16"/>
      <c r="UL19" s="16"/>
      <c r="UM19" s="18">
        <f>UI19</f>
        <v>1098</v>
      </c>
      <c r="UN19" s="12">
        <f>UJ19</f>
        <v>1090</v>
      </c>
      <c r="UO19" s="12"/>
      <c r="UP19" s="18">
        <f>UM19</f>
        <v>1098</v>
      </c>
      <c r="UQ19" s="12">
        <f>UN19</f>
        <v>1090</v>
      </c>
      <c r="UR19" s="12"/>
      <c r="US19" s="18">
        <f>UP19</f>
        <v>1098</v>
      </c>
      <c r="UT19" s="12">
        <f>UQ19</f>
        <v>1090</v>
      </c>
      <c r="UU19" s="12"/>
      <c r="UV19" s="18">
        <f>US19</f>
        <v>1098</v>
      </c>
      <c r="UW19" s="12">
        <f>UT19+4</f>
        <v>1094</v>
      </c>
      <c r="UX19" s="12"/>
      <c r="UY19" s="18">
        <f>UV19+2</f>
        <v>1100</v>
      </c>
      <c r="UZ19" s="12">
        <f>UW19</f>
        <v>1094</v>
      </c>
      <c r="VA19" s="16"/>
      <c r="VB19" s="18">
        <f>UY19</f>
        <v>1100</v>
      </c>
      <c r="VC19" s="12">
        <f>UZ19+2</f>
        <v>1096</v>
      </c>
      <c r="VD19" s="12"/>
      <c r="VE19" s="18">
        <f>VB19+2</f>
        <v>1102</v>
      </c>
      <c r="VF19" s="12">
        <f>VC19+5</f>
        <v>1101</v>
      </c>
      <c r="VG19" s="12"/>
      <c r="VH19" s="18">
        <f>VE19</f>
        <v>1102</v>
      </c>
      <c r="VI19" s="12">
        <f>VF19</f>
        <v>1101</v>
      </c>
      <c r="VJ19" s="12"/>
      <c r="VK19" s="18">
        <f>VH19</f>
        <v>1102</v>
      </c>
      <c r="VL19" s="12">
        <f>VI19</f>
        <v>1101</v>
      </c>
      <c r="VM19" s="12"/>
      <c r="VN19" s="18">
        <f>VK19+2</f>
        <v>1104</v>
      </c>
      <c r="VO19" s="12">
        <f>VL19</f>
        <v>1101</v>
      </c>
      <c r="VP19" s="12"/>
      <c r="VQ19" s="18">
        <f>VN19+2</f>
        <v>1106</v>
      </c>
      <c r="VR19" s="12">
        <f>VO19+1</f>
        <v>1102</v>
      </c>
      <c r="VS19" s="16"/>
      <c r="VT19" s="18">
        <f>VQ19</f>
        <v>1106</v>
      </c>
      <c r="VU19" s="12">
        <f>VR19+4</f>
        <v>1106</v>
      </c>
      <c r="VV19" s="12"/>
      <c r="VW19" s="18">
        <f>VT19+2</f>
        <v>1108</v>
      </c>
      <c r="VX19" s="12">
        <f>VU19+2</f>
        <v>1108</v>
      </c>
      <c r="VY19" s="12"/>
      <c r="VZ19" s="18">
        <f>VW19+2</f>
        <v>1110</v>
      </c>
      <c r="WA19" s="12">
        <f>VX19+2</f>
        <v>1110</v>
      </c>
      <c r="WB19" s="12"/>
      <c r="WC19" s="18">
        <f>VZ19+2</f>
        <v>1112</v>
      </c>
      <c r="WD19" s="12">
        <f>WA19+4</f>
        <v>1114</v>
      </c>
      <c r="WE19" s="12"/>
      <c r="WF19" s="18">
        <f>WC19+2</f>
        <v>1114</v>
      </c>
      <c r="WG19" s="12">
        <f>WD19</f>
        <v>1114</v>
      </c>
      <c r="WH19" s="12"/>
      <c r="WI19" s="18">
        <f>WF19+2</f>
        <v>1116</v>
      </c>
      <c r="WJ19" s="12">
        <f>WG19</f>
        <v>1114</v>
      </c>
      <c r="WK19" s="56"/>
      <c r="WL19" s="18">
        <f>WI19</f>
        <v>1116</v>
      </c>
      <c r="WM19" s="12">
        <f>WJ19</f>
        <v>1114</v>
      </c>
      <c r="WN19" s="12"/>
      <c r="WO19" s="18">
        <f>WL19</f>
        <v>1116</v>
      </c>
      <c r="WP19" s="12">
        <f>WM19</f>
        <v>1114</v>
      </c>
      <c r="WQ19" s="12"/>
      <c r="WR19" s="18">
        <f>WO19+2</f>
        <v>1118</v>
      </c>
      <c r="WS19" s="12">
        <f>WP19+2</f>
        <v>1116</v>
      </c>
      <c r="WT19" s="12"/>
      <c r="WU19" s="18">
        <f>WR19+2</f>
        <v>1120</v>
      </c>
      <c r="WV19" s="12">
        <f>WS19</f>
        <v>1116</v>
      </c>
      <c r="WW19" s="12"/>
      <c r="WX19" s="18">
        <f>WU19</f>
        <v>1120</v>
      </c>
      <c r="WY19" s="12">
        <f>WV19+2</f>
        <v>1118</v>
      </c>
      <c r="WZ19" s="12"/>
      <c r="XA19" s="18">
        <f>WX19</f>
        <v>1120</v>
      </c>
      <c r="XB19" s="12">
        <f>WY19+1</f>
        <v>1119</v>
      </c>
      <c r="XC19" s="12"/>
      <c r="XD19" s="18">
        <f>XA19</f>
        <v>1120</v>
      </c>
      <c r="XE19" s="12">
        <f>XB19+1</f>
        <v>1120</v>
      </c>
      <c r="XF19" s="16"/>
      <c r="XG19" s="18">
        <f>XD19</f>
        <v>1120</v>
      </c>
      <c r="XH19" s="12">
        <f>XE19+2</f>
        <v>1122</v>
      </c>
      <c r="XI19" s="12"/>
      <c r="XJ19" s="18">
        <f>XG19+2</f>
        <v>1122</v>
      </c>
      <c r="XK19" s="12">
        <f>XH19</f>
        <v>1122</v>
      </c>
      <c r="XL19" s="12"/>
      <c r="XM19" s="18">
        <f>XJ19+2</f>
        <v>1124</v>
      </c>
      <c r="XN19" s="12">
        <f>XK19+4</f>
        <v>1126</v>
      </c>
      <c r="XO19" s="12"/>
      <c r="XP19" s="18">
        <f>XM19</f>
        <v>1124</v>
      </c>
      <c r="XQ19" s="12">
        <f>XN19</f>
        <v>1126</v>
      </c>
      <c r="XR19" s="12"/>
      <c r="XS19" s="18">
        <f>XP19+2</f>
        <v>1126</v>
      </c>
      <c r="XT19" s="12">
        <f>XQ19+3</f>
        <v>1129</v>
      </c>
      <c r="XU19" s="12"/>
      <c r="XV19" s="18">
        <f>XS19+2</f>
        <v>1128</v>
      </c>
      <c r="XW19" s="12">
        <f>XT19+5</f>
        <v>1134</v>
      </c>
      <c r="XX19" s="56"/>
      <c r="XY19" s="18">
        <f>XV19</f>
        <v>1128</v>
      </c>
      <c r="XZ19" s="12">
        <f>XW19+1</f>
        <v>1135</v>
      </c>
      <c r="YA19" s="12"/>
      <c r="YB19" s="18">
        <f>XY19</f>
        <v>1128</v>
      </c>
      <c r="YC19" s="12">
        <f>XZ19</f>
        <v>1135</v>
      </c>
      <c r="YD19" s="12"/>
      <c r="YE19" s="18">
        <f>YB19</f>
        <v>1128</v>
      </c>
      <c r="YF19" s="12">
        <f>YC19+2</f>
        <v>1137</v>
      </c>
      <c r="YG19" s="12"/>
      <c r="YH19" s="18">
        <f>YE19+2</f>
        <v>1130</v>
      </c>
      <c r="YI19" s="12">
        <f>YF19+1</f>
        <v>1138</v>
      </c>
      <c r="YJ19" s="12"/>
      <c r="YK19" s="18">
        <f>YH19+2</f>
        <v>1132</v>
      </c>
      <c r="YL19" s="12">
        <f>YI19+3</f>
        <v>1141</v>
      </c>
      <c r="YM19" s="12"/>
      <c r="YN19" s="18">
        <f>YK19+2</f>
        <v>1134</v>
      </c>
      <c r="YO19" s="12">
        <f>YL19+3</f>
        <v>1144</v>
      </c>
      <c r="YP19" s="12"/>
      <c r="YQ19" s="18">
        <f>YN19+2</f>
        <v>1136</v>
      </c>
      <c r="YR19" s="12">
        <f>YO19</f>
        <v>1144</v>
      </c>
      <c r="YS19" s="16"/>
      <c r="YT19" s="18">
        <f>YQ19</f>
        <v>1136</v>
      </c>
      <c r="YU19" s="12">
        <f>YR19</f>
        <v>1144</v>
      </c>
      <c r="YV19" s="12"/>
      <c r="YW19" s="18">
        <f>YT19+2</f>
        <v>1138</v>
      </c>
      <c r="YX19" s="12">
        <f>YU19+1</f>
        <v>1145</v>
      </c>
      <c r="YY19" s="12"/>
      <c r="YZ19" s="18">
        <f>YW19+2</f>
        <v>1140</v>
      </c>
      <c r="ZA19" s="12">
        <f>YX19</f>
        <v>1145</v>
      </c>
      <c r="ZB19" s="12"/>
      <c r="ZC19" s="18">
        <f>YZ19</f>
        <v>1140</v>
      </c>
      <c r="ZD19" s="12">
        <f>ZA19</f>
        <v>1145</v>
      </c>
      <c r="ZE19" s="12"/>
      <c r="ZF19" s="18">
        <f>ZC19+2</f>
        <v>1142</v>
      </c>
      <c r="ZG19" s="12">
        <f>ZD19+1</f>
        <v>1146</v>
      </c>
      <c r="ZH19" s="12"/>
      <c r="ZI19" s="18">
        <f>ZF19+2</f>
        <v>1144</v>
      </c>
      <c r="ZJ19" s="12">
        <f>ZG19</f>
        <v>1146</v>
      </c>
      <c r="ZK19" s="16"/>
      <c r="ZL19" s="18">
        <f>ZI19+2</f>
        <v>1146</v>
      </c>
      <c r="ZM19" s="12">
        <f>ZJ19+2</f>
        <v>1148</v>
      </c>
      <c r="ZN19" s="12"/>
      <c r="ZO19" s="18">
        <f>ZL19+2</f>
        <v>1148</v>
      </c>
      <c r="ZP19" s="12">
        <f>ZM19+3</f>
        <v>1151</v>
      </c>
      <c r="ZQ19" s="12"/>
      <c r="ZR19" s="18">
        <f>ZO19+2</f>
        <v>1150</v>
      </c>
      <c r="ZS19" s="12">
        <f>ZP19</f>
        <v>1151</v>
      </c>
      <c r="ZT19" s="12"/>
      <c r="ZU19" s="18">
        <f>ZR19</f>
        <v>1150</v>
      </c>
      <c r="ZV19" s="12">
        <f>ZS19</f>
        <v>1151</v>
      </c>
      <c r="ZW19" s="12"/>
      <c r="ZX19" s="18">
        <f>ZU19+2</f>
        <v>1152</v>
      </c>
      <c r="ZY19" s="12">
        <f>ZV19+1</f>
        <v>1152</v>
      </c>
      <c r="ZZ19" s="12"/>
      <c r="AAA19" s="18">
        <f>ZX19+2</f>
        <v>1154</v>
      </c>
      <c r="AAB19" s="12">
        <f>ZY19</f>
        <v>1152</v>
      </c>
      <c r="AAC19" s="16"/>
      <c r="AAD19" s="18">
        <f>AAA19</f>
        <v>1154</v>
      </c>
      <c r="AAE19" s="12">
        <f>AAB19+3</f>
        <v>1155</v>
      </c>
      <c r="AAF19" s="12"/>
      <c r="AAG19" s="18">
        <f>AAD19+2</f>
        <v>1156</v>
      </c>
      <c r="AAH19" s="12">
        <f>AAE19+1</f>
        <v>1156</v>
      </c>
      <c r="AAI19" s="12"/>
      <c r="AAJ19" s="18">
        <f>AAG19+2</f>
        <v>1158</v>
      </c>
      <c r="AAK19" s="12">
        <f>AAH19</f>
        <v>1156</v>
      </c>
      <c r="AAL19" s="12"/>
      <c r="AAM19" s="18">
        <f>AAJ19</f>
        <v>1158</v>
      </c>
      <c r="AAN19" s="12">
        <f>AAK19</f>
        <v>1156</v>
      </c>
      <c r="AAO19" s="12"/>
      <c r="AAP19" s="18">
        <f>AAM19+2</f>
        <v>1160</v>
      </c>
      <c r="AAQ19" s="12">
        <f>AAN19+3</f>
        <v>1159</v>
      </c>
      <c r="AAR19" s="12"/>
      <c r="AAS19" s="18">
        <f>AAP19+2</f>
        <v>1162</v>
      </c>
      <c r="AAT19" s="12">
        <f>AAQ19+3</f>
        <v>1162</v>
      </c>
      <c r="AAU19" s="16"/>
      <c r="AAV19" s="18">
        <f>AAS19</f>
        <v>1162</v>
      </c>
      <c r="AAW19" s="12">
        <f>AAT19</f>
        <v>1162</v>
      </c>
      <c r="AAX19" s="12"/>
      <c r="AAY19" s="18">
        <f>AAV19</f>
        <v>1162</v>
      </c>
      <c r="AAZ19" s="12">
        <f>AAW19</f>
        <v>1162</v>
      </c>
      <c r="ABA19" s="12"/>
      <c r="ABB19" s="18">
        <f>AAY19+2</f>
        <v>1164</v>
      </c>
      <c r="ABC19" s="12">
        <f>AAZ19+4</f>
        <v>1166</v>
      </c>
      <c r="ABD19" s="12"/>
      <c r="ABE19" s="18">
        <f>ABB19+2</f>
        <v>1166</v>
      </c>
      <c r="ABF19" s="12">
        <f>ABC19</f>
        <v>1166</v>
      </c>
      <c r="ABG19" s="12"/>
      <c r="ABH19" s="18">
        <f>ABE19+2</f>
        <v>1168</v>
      </c>
      <c r="ABI19" s="12">
        <f>ABF19</f>
        <v>1166</v>
      </c>
      <c r="ABJ19" s="12"/>
      <c r="ABK19" s="18">
        <f>ABH19+2</f>
        <v>1170</v>
      </c>
      <c r="ABL19" s="12">
        <f>ABI19</f>
        <v>1166</v>
      </c>
      <c r="ABM19" s="16"/>
      <c r="ABN19" s="18">
        <f>ABK19</f>
        <v>1170</v>
      </c>
      <c r="ABO19" s="12">
        <f>ABL19+1</f>
        <v>1167</v>
      </c>
      <c r="ABP19" s="12"/>
      <c r="ABQ19" s="18">
        <f>ABN19</f>
        <v>1170</v>
      </c>
      <c r="ABR19" s="12">
        <f>ABO19</f>
        <v>1167</v>
      </c>
      <c r="ABS19" s="12"/>
      <c r="ABT19" s="18">
        <f>ABQ19+2</f>
        <v>1172</v>
      </c>
      <c r="ABU19" s="12">
        <f>ABR19</f>
        <v>1167</v>
      </c>
      <c r="ABV19" s="16"/>
      <c r="ABW19" s="16"/>
      <c r="ABX19" s="16"/>
      <c r="ABY19" s="16"/>
      <c r="ABZ19" s="16"/>
      <c r="ACA19" s="18">
        <f>ABT19+2</f>
        <v>1174</v>
      </c>
      <c r="ACB19" s="12">
        <f>ABU19+2</f>
        <v>1169</v>
      </c>
      <c r="ACC19" s="12"/>
      <c r="ACD19" s="18">
        <f>ACA19+2</f>
        <v>1176</v>
      </c>
      <c r="ACE19" s="12">
        <f>ACB19+2</f>
        <v>1171</v>
      </c>
      <c r="ACF19" s="12"/>
      <c r="ACG19" s="18">
        <f>ACD19</f>
        <v>1176</v>
      </c>
      <c r="ACH19" s="12">
        <f>ACE19+1</f>
        <v>1172</v>
      </c>
      <c r="ACI19" s="12"/>
      <c r="ACJ19" s="18">
        <f>ACG19</f>
        <v>1176</v>
      </c>
      <c r="ACK19" s="12">
        <f>ACH19</f>
        <v>1172</v>
      </c>
      <c r="ACL19" s="12"/>
      <c r="ACM19" s="18">
        <f>ACJ19+2</f>
        <v>1178</v>
      </c>
      <c r="ACN19" s="12">
        <f>ACK19</f>
        <v>1172</v>
      </c>
      <c r="ACO19" s="16"/>
      <c r="ACP19" s="18">
        <f>ACM19</f>
        <v>1178</v>
      </c>
      <c r="ACQ19" s="12">
        <f>ACN19+4</f>
        <v>1176</v>
      </c>
      <c r="ACR19" s="12"/>
      <c r="ACS19" s="18">
        <f>ACP19+2</f>
        <v>1180</v>
      </c>
      <c r="ACT19" s="12">
        <f>ACQ19+2</f>
        <v>1178</v>
      </c>
      <c r="ACU19" s="12"/>
      <c r="ACV19" s="18">
        <f>ACS19+2</f>
        <v>1182</v>
      </c>
      <c r="ACW19" s="12">
        <f>ACT19+2</f>
        <v>1180</v>
      </c>
      <c r="ACX19" s="12"/>
      <c r="ACY19" s="18">
        <f>ACV19</f>
        <v>1182</v>
      </c>
      <c r="ACZ19" s="12">
        <f>ACW19+2</f>
        <v>1182</v>
      </c>
      <c r="ADA19" s="12"/>
      <c r="ADB19" s="18">
        <f>ACY19+2</f>
        <v>1184</v>
      </c>
      <c r="ADC19" s="12">
        <f>ACZ19+4</f>
        <v>1186</v>
      </c>
      <c r="ADD19" s="12"/>
      <c r="ADE19" s="18">
        <f>ADB19+2</f>
        <v>1186</v>
      </c>
      <c r="ADF19" s="12">
        <f>ADC19+2</f>
        <v>1188</v>
      </c>
      <c r="ADG19" s="16"/>
      <c r="ADH19" s="18">
        <f>ADE19+2</f>
        <v>1188</v>
      </c>
      <c r="ADI19" s="12">
        <f>ADF19</f>
        <v>1188</v>
      </c>
      <c r="ADJ19" s="12"/>
      <c r="ADK19" s="18">
        <f>ADH19+2</f>
        <v>1190</v>
      </c>
      <c r="ADL19" s="12">
        <f>ADI19+2</f>
        <v>1190</v>
      </c>
      <c r="ADM19" s="12"/>
      <c r="ADN19" s="18">
        <f>ADK19+2</f>
        <v>1192</v>
      </c>
      <c r="ADO19" s="12">
        <f>ADL19+4</f>
        <v>1194</v>
      </c>
      <c r="ADP19" s="12"/>
      <c r="ADQ19" s="18">
        <f>ADN19+2</f>
        <v>1194</v>
      </c>
      <c r="ADR19" s="12">
        <f>ADO19</f>
        <v>1194</v>
      </c>
      <c r="ADS19" s="12"/>
      <c r="ADT19" s="18">
        <f>ADQ19+2</f>
        <v>1196</v>
      </c>
      <c r="ADU19" s="12">
        <f>ADR19</f>
        <v>1194</v>
      </c>
      <c r="ADV19" s="12"/>
      <c r="ADW19" s="18">
        <f>ADT19+2</f>
        <v>1198</v>
      </c>
      <c r="ADX19" s="12">
        <f>ADU19+2</f>
        <v>1196</v>
      </c>
      <c r="ADY19" s="16"/>
      <c r="ADZ19" s="18">
        <f>ADW19</f>
        <v>1198</v>
      </c>
      <c r="AEA19" s="12">
        <f>ADX19+1</f>
        <v>1197</v>
      </c>
      <c r="AEB19" s="12"/>
      <c r="AEC19" s="18">
        <f>ADZ19+2</f>
        <v>1200</v>
      </c>
      <c r="AED19" s="12">
        <f>AEA19</f>
        <v>1197</v>
      </c>
      <c r="AEE19" s="12"/>
      <c r="AEF19" s="18">
        <f>AEC19+2</f>
        <v>1202</v>
      </c>
      <c r="AEG19" s="12">
        <f>AED19</f>
        <v>1197</v>
      </c>
      <c r="AEH19" s="12"/>
      <c r="AEI19" s="18">
        <f>AEF19</f>
        <v>1202</v>
      </c>
      <c r="AEJ19" s="12">
        <f>AEG19+3</f>
        <v>1200</v>
      </c>
      <c r="AEK19" s="12"/>
      <c r="AEL19" s="18">
        <f>AEI19+2</f>
        <v>1204</v>
      </c>
      <c r="AEM19" s="12">
        <f>AEJ19</f>
        <v>1200</v>
      </c>
      <c r="AEN19" s="12"/>
      <c r="AEO19" s="18">
        <f>AEL19</f>
        <v>1204</v>
      </c>
      <c r="AEP19" s="12">
        <f>AEM19+1</f>
        <v>1201</v>
      </c>
      <c r="AEQ19" s="16"/>
      <c r="AER19" s="18">
        <f>AEO19</f>
        <v>1204</v>
      </c>
      <c r="AES19" s="12">
        <f>AEP19</f>
        <v>1201</v>
      </c>
      <c r="AET19" s="12"/>
      <c r="AEU19" s="18">
        <f>AER19+2</f>
        <v>1206</v>
      </c>
      <c r="AEV19" s="12">
        <f>AES19+3</f>
        <v>1204</v>
      </c>
      <c r="AEW19" s="12"/>
      <c r="AEX19" s="18">
        <f>AEU19+2</f>
        <v>1208</v>
      </c>
      <c r="AEY19" s="12">
        <f>AEV19</f>
        <v>1204</v>
      </c>
      <c r="AEZ19" s="12"/>
      <c r="AFA19" s="18">
        <f>AEX19</f>
        <v>1208</v>
      </c>
      <c r="AFB19" s="12">
        <f>AEY19</f>
        <v>1204</v>
      </c>
      <c r="AFC19" s="12"/>
      <c r="AFD19" s="18">
        <f>AFA19+2</f>
        <v>1210</v>
      </c>
      <c r="AFE19" s="12">
        <f>AFB19+2</f>
        <v>1206</v>
      </c>
      <c r="AFF19" s="12"/>
      <c r="AFG19" s="18">
        <f>AFD19+2</f>
        <v>1212</v>
      </c>
      <c r="AFH19" s="12">
        <f>AFE19+2</f>
        <v>1208</v>
      </c>
      <c r="AFI19" s="16"/>
      <c r="AFJ19" s="18">
        <f>AFG19</f>
        <v>1212</v>
      </c>
      <c r="AFK19" s="12">
        <f>AFH19+2</f>
        <v>1210</v>
      </c>
      <c r="AFL19" s="12"/>
      <c r="AFM19" s="18">
        <f>AFJ19+2</f>
        <v>1214</v>
      </c>
      <c r="AFN19" s="12">
        <f>AFK19+4</f>
        <v>1214</v>
      </c>
      <c r="AFO19" s="12"/>
      <c r="AFP19" s="18">
        <f>AFM19+2</f>
        <v>1216</v>
      </c>
      <c r="AFQ19" s="12">
        <f>AFN19+4</f>
        <v>1218</v>
      </c>
      <c r="AFR19" s="12"/>
      <c r="AFS19" s="18">
        <f>AFP19</f>
        <v>1216</v>
      </c>
      <c r="AFT19" s="12">
        <f>AFQ19</f>
        <v>1218</v>
      </c>
      <c r="AFU19" s="12"/>
      <c r="AFV19" s="18">
        <f>AFS19</f>
        <v>1216</v>
      </c>
      <c r="AFW19" s="12">
        <f>AFT19</f>
        <v>1218</v>
      </c>
      <c r="AFX19" s="16"/>
      <c r="AFY19" s="16"/>
      <c r="AFZ19" s="18">
        <f>AFV19</f>
        <v>1216</v>
      </c>
      <c r="AGA19" s="12">
        <f>AFW19+2</f>
        <v>1220</v>
      </c>
      <c r="AGB19" s="12"/>
      <c r="AGC19" s="18">
        <f>AFZ19+2</f>
        <v>1218</v>
      </c>
      <c r="AGD19" s="12">
        <f>AGA19+3</f>
        <v>1223</v>
      </c>
      <c r="AGE19" s="12"/>
      <c r="AGF19" s="18">
        <f>AGC19+2</f>
        <v>1220</v>
      </c>
      <c r="AGG19" s="12">
        <f>AGD19</f>
        <v>1223</v>
      </c>
      <c r="AGH19" s="12"/>
      <c r="AGI19" s="18">
        <f>AGF19</f>
        <v>1220</v>
      </c>
      <c r="AGJ19" s="12">
        <f>AGG19</f>
        <v>1223</v>
      </c>
      <c r="AGK19" s="16"/>
      <c r="AGL19" s="18">
        <f>AGI19+2</f>
        <v>1222</v>
      </c>
      <c r="AGM19" s="12">
        <f>AGJ19</f>
        <v>1223</v>
      </c>
      <c r="AGN19" s="56"/>
      <c r="AGO19" s="18">
        <f>AGL19</f>
        <v>1222</v>
      </c>
      <c r="AGP19" s="12">
        <f>AGM19</f>
        <v>1223</v>
      </c>
      <c r="AGQ19" s="12"/>
      <c r="AGR19" s="18">
        <f>AGO19</f>
        <v>1222</v>
      </c>
      <c r="AGS19" s="12">
        <f>AGP19+2</f>
        <v>1225</v>
      </c>
      <c r="AGT19" s="12"/>
      <c r="AGU19" s="18">
        <f>AGR19+2</f>
        <v>1224</v>
      </c>
      <c r="AGV19" s="12">
        <f>AGS19+4</f>
        <v>1229</v>
      </c>
      <c r="AGW19" s="12"/>
      <c r="AGX19" s="18">
        <f>AGU19+2</f>
        <v>1226</v>
      </c>
      <c r="AGY19" s="12">
        <f>AGV19+5</f>
        <v>1234</v>
      </c>
      <c r="AGZ19" s="12"/>
      <c r="AHA19" s="18">
        <f>AGX19+2</f>
        <v>1228</v>
      </c>
      <c r="AHB19" s="12">
        <f>AGY19+4</f>
        <v>1238</v>
      </c>
      <c r="AHC19" s="12"/>
      <c r="AHD19" s="18">
        <f>AHA19+2</f>
        <v>1230</v>
      </c>
      <c r="AHE19" s="12">
        <f>AHB19</f>
        <v>1238</v>
      </c>
      <c r="AHF19" s="12"/>
      <c r="AHG19" s="18">
        <f>AHD19+2</f>
        <v>1232</v>
      </c>
      <c r="AHH19" s="12">
        <f>AHE19</f>
        <v>1238</v>
      </c>
      <c r="AHI19" s="16"/>
      <c r="AHJ19" s="18">
        <f>AHG19</f>
        <v>1232</v>
      </c>
      <c r="AHK19" s="12">
        <f>AHH19+2</f>
        <v>1240</v>
      </c>
      <c r="AHL19" s="12"/>
      <c r="AHM19" s="18">
        <f>AHJ19+2</f>
        <v>1234</v>
      </c>
      <c r="AHN19" s="12">
        <f>AHK19</f>
        <v>1240</v>
      </c>
      <c r="AHO19" s="12"/>
      <c r="AHP19" s="18">
        <f>AHM19+2</f>
        <v>1236</v>
      </c>
      <c r="AHQ19" s="12">
        <f>AHN19+5</f>
        <v>1245</v>
      </c>
      <c r="AHR19" s="12"/>
      <c r="AHS19" s="18">
        <f>AHP19</f>
        <v>1236</v>
      </c>
      <c r="AHT19" s="12">
        <f>AHQ19</f>
        <v>1245</v>
      </c>
      <c r="AHU19" s="12"/>
      <c r="AHV19" s="18">
        <f>AHS19+2</f>
        <v>1238</v>
      </c>
      <c r="AHW19" s="12">
        <f>AHT19+1</f>
        <v>1246</v>
      </c>
      <c r="AHX19" s="12"/>
      <c r="AHY19" s="18">
        <f>AHV19+2</f>
        <v>1240</v>
      </c>
      <c r="AHZ19" s="12">
        <f>AHW19+2</f>
        <v>1248</v>
      </c>
      <c r="AIA19" s="16"/>
      <c r="AIB19" s="18">
        <f>AHY19+2</f>
        <v>1242</v>
      </c>
      <c r="AIC19" s="12">
        <f>AHZ19+2</f>
        <v>1250</v>
      </c>
      <c r="AID19" s="12"/>
      <c r="AIE19" s="18">
        <f>AIB19+2</f>
        <v>1244</v>
      </c>
      <c r="AIF19" s="12">
        <f>AIC19</f>
        <v>1250</v>
      </c>
      <c r="AIG19" s="12"/>
      <c r="AIH19" s="18">
        <f>AIE19</f>
        <v>1244</v>
      </c>
      <c r="AII19" s="12">
        <f>AIF19</f>
        <v>1250</v>
      </c>
      <c r="AIJ19" s="12"/>
      <c r="AIK19" s="18">
        <f>AIH19+2</f>
        <v>1246</v>
      </c>
      <c r="AIL19" s="12">
        <f>AII19+2</f>
        <v>1252</v>
      </c>
      <c r="AIM19" s="12"/>
      <c r="AIN19" s="18">
        <f>AIK19</f>
        <v>1246</v>
      </c>
      <c r="AIO19" s="12">
        <f>AIL19</f>
        <v>1252</v>
      </c>
      <c r="AIP19" s="12"/>
      <c r="AIQ19" s="18">
        <f>AIN19+2</f>
        <v>1248</v>
      </c>
      <c r="AIR19" s="12">
        <f>AIO19</f>
        <v>1252</v>
      </c>
      <c r="AIS19" s="16"/>
      <c r="AIT19" s="18">
        <f>AIQ19</f>
        <v>1248</v>
      </c>
      <c r="AIU19" s="12">
        <f>AIR19+4</f>
        <v>1256</v>
      </c>
      <c r="AIV19" s="12"/>
      <c r="AIW19" s="18">
        <f>AIT19+2</f>
        <v>1250</v>
      </c>
      <c r="AIX19" s="12">
        <f>AIU19</f>
        <v>1256</v>
      </c>
      <c r="AIY19" s="12"/>
      <c r="AIZ19" s="18">
        <f>AIW19+2</f>
        <v>1252</v>
      </c>
      <c r="AJA19" s="12">
        <f>AIX19</f>
        <v>1256</v>
      </c>
      <c r="AJB19" s="12"/>
      <c r="AJC19" s="18">
        <f>AIZ19</f>
        <v>1252</v>
      </c>
      <c r="AJD19" s="12">
        <f>AJA19+1</f>
        <v>1257</v>
      </c>
      <c r="AJE19" s="12"/>
      <c r="AJF19" s="18">
        <f>AJC19+2</f>
        <v>1254</v>
      </c>
      <c r="AJG19" s="12">
        <f>AJD19</f>
        <v>1257</v>
      </c>
      <c r="AJH19" s="12"/>
      <c r="AJI19" s="18">
        <f>AJF19+2</f>
        <v>1256</v>
      </c>
      <c r="AJJ19" s="12">
        <f>AJG19</f>
        <v>1257</v>
      </c>
      <c r="AJK19" s="16"/>
      <c r="AJL19" s="18">
        <f>AJI19</f>
        <v>1256</v>
      </c>
      <c r="AJM19" s="12">
        <f>AJJ19</f>
        <v>1257</v>
      </c>
      <c r="AJN19" s="12"/>
      <c r="AJO19" s="18">
        <f>AJL19+2</f>
        <v>1258</v>
      </c>
      <c r="AJP19" s="12">
        <f>AJM19</f>
        <v>1257</v>
      </c>
      <c r="AJQ19" s="16"/>
      <c r="AJR19" s="18">
        <f>AJO19</f>
        <v>1258</v>
      </c>
      <c r="AJS19" s="12">
        <f>AJP19</f>
        <v>1257</v>
      </c>
      <c r="AJT19" s="12"/>
      <c r="AJU19" s="18">
        <f>AJR19</f>
        <v>1258</v>
      </c>
      <c r="AJV19" s="12">
        <f>AJS19</f>
        <v>1257</v>
      </c>
      <c r="AJW19" s="12"/>
      <c r="AJX19" s="18">
        <f>AJU19</f>
        <v>1258</v>
      </c>
      <c r="AJY19" s="12">
        <f>AJV19</f>
        <v>1257</v>
      </c>
      <c r="AJZ19" s="16"/>
      <c r="AKA19" s="18">
        <f>AJX19</f>
        <v>1258</v>
      </c>
      <c r="AKB19" s="12">
        <f>AJY19+2</f>
        <v>1259</v>
      </c>
      <c r="AKC19" s="12"/>
      <c r="AKD19" s="18">
        <f>AKA19+2</f>
        <v>1260</v>
      </c>
      <c r="AKE19" s="12">
        <f>AKB19+1</f>
        <v>1260</v>
      </c>
      <c r="AKF19" s="12"/>
      <c r="AKG19" s="18">
        <f>AKD19+2</f>
        <v>1262</v>
      </c>
      <c r="AKH19" s="12">
        <f>AKE19+2</f>
        <v>1262</v>
      </c>
      <c r="AKI19" s="12"/>
      <c r="AKJ19" s="18">
        <f>AKG19</f>
        <v>1262</v>
      </c>
      <c r="AKK19" s="12">
        <f>AKH19+2</f>
        <v>1264</v>
      </c>
      <c r="AKL19" s="12"/>
      <c r="AKM19" s="18">
        <f>AKJ19+2</f>
        <v>1264</v>
      </c>
      <c r="AKN19" s="12">
        <f>AKK19</f>
        <v>1264</v>
      </c>
      <c r="AKO19" s="12"/>
      <c r="AKP19" s="18">
        <f>AKM19</f>
        <v>1264</v>
      </c>
      <c r="AKQ19" s="12">
        <f>AKN19+2</f>
        <v>1266</v>
      </c>
      <c r="AKR19" s="16"/>
      <c r="AKS19" s="18">
        <f>AKP19</f>
        <v>1264</v>
      </c>
      <c r="AKT19" s="12">
        <f>AKQ19+2</f>
        <v>1268</v>
      </c>
      <c r="AKU19" s="12"/>
      <c r="AKV19" s="18">
        <f>AKS19</f>
        <v>1264</v>
      </c>
      <c r="AKW19" s="12">
        <f>AKT19</f>
        <v>1268</v>
      </c>
      <c r="AKX19" s="12"/>
      <c r="AKY19" s="18">
        <f>AKV19+2</f>
        <v>1266</v>
      </c>
      <c r="AKZ19" s="12">
        <f>AKW19</f>
        <v>1268</v>
      </c>
      <c r="ALA19" s="16"/>
      <c r="ALB19" s="18">
        <f>AKY19</f>
        <v>1266</v>
      </c>
      <c r="ALC19" s="12">
        <f>AKZ19+2</f>
        <v>1270</v>
      </c>
      <c r="ALD19" s="12"/>
      <c r="ALE19" s="18">
        <f>ALB19+2</f>
        <v>1268</v>
      </c>
      <c r="ALF19" s="12">
        <f>ALC19</f>
        <v>1270</v>
      </c>
      <c r="ALG19" s="56"/>
      <c r="ALH19" s="18">
        <f>ALE19</f>
        <v>1268</v>
      </c>
      <c r="ALI19" s="12">
        <f>ALF19</f>
        <v>1270</v>
      </c>
      <c r="ALJ19" s="12"/>
      <c r="ALK19" s="18">
        <f>ALH19</f>
        <v>1268</v>
      </c>
      <c r="ALL19" s="12">
        <f>ALI19</f>
        <v>1270</v>
      </c>
      <c r="ALM19" s="12"/>
      <c r="ALN19" s="18">
        <f>ALK19</f>
        <v>1268</v>
      </c>
      <c r="ALO19" s="12">
        <f>ALL19</f>
        <v>1270</v>
      </c>
      <c r="ALP19" s="12"/>
      <c r="ALQ19" s="18">
        <f>ALN19</f>
        <v>1268</v>
      </c>
      <c r="ALR19" s="12">
        <f>ALO19+2</f>
        <v>1272</v>
      </c>
      <c r="ALS19" s="12"/>
      <c r="ALT19" s="18">
        <f>ALQ19</f>
        <v>1268</v>
      </c>
      <c r="ALU19" s="12">
        <f>ALR19</f>
        <v>1272</v>
      </c>
      <c r="ALV19" s="12"/>
      <c r="ALW19" s="18">
        <f>ALT19</f>
        <v>1268</v>
      </c>
      <c r="ALX19" s="12">
        <f>ALU19</f>
        <v>1272</v>
      </c>
      <c r="ALY19" s="12"/>
      <c r="ALZ19" s="18">
        <f>ALW19</f>
        <v>1268</v>
      </c>
      <c r="AMA19" s="12">
        <f>ALX19</f>
        <v>1272</v>
      </c>
      <c r="AMB19" s="16"/>
      <c r="AMC19" s="18">
        <f>ALZ19</f>
        <v>1268</v>
      </c>
      <c r="AMD19" s="12">
        <f>AMA19</f>
        <v>1272</v>
      </c>
      <c r="AME19" s="12"/>
      <c r="AMF19" s="18">
        <f>AMC19</f>
        <v>1268</v>
      </c>
      <c r="AMG19" s="12">
        <f>AMD19</f>
        <v>1272</v>
      </c>
      <c r="AMH19" s="12"/>
      <c r="AMI19" s="18">
        <f>AMF19</f>
        <v>1268</v>
      </c>
      <c r="AMJ19" s="12">
        <f>AMG19</f>
        <v>1272</v>
      </c>
      <c r="AMK19" s="12"/>
      <c r="AML19" s="18">
        <f>AMI19</f>
        <v>1268</v>
      </c>
      <c r="AMM19" s="12">
        <f>AMJ19</f>
        <v>1272</v>
      </c>
      <c r="AMN19" s="12"/>
      <c r="AMO19" s="18">
        <f>AML19</f>
        <v>1268</v>
      </c>
      <c r="AMP19" s="12">
        <f>AMM19</f>
        <v>1272</v>
      </c>
      <c r="AMQ19" s="12"/>
      <c r="AMR19" s="18">
        <f>AMO19</f>
        <v>1268</v>
      </c>
      <c r="AMS19" s="12">
        <f>AMP19+2</f>
        <v>1274</v>
      </c>
      <c r="AMT19" s="12"/>
      <c r="AMU19" s="18">
        <f>AMR19</f>
        <v>1268</v>
      </c>
      <c r="AMV19" s="12">
        <f>AMS19</f>
        <v>1274</v>
      </c>
      <c r="AMW19" s="16"/>
      <c r="AMX19" s="16"/>
      <c r="AMY19" s="16"/>
      <c r="AMZ19" s="16"/>
      <c r="ANA19" s="18">
        <f>AMU19+2</f>
        <v>1270</v>
      </c>
      <c r="ANB19" s="12">
        <f>AMV19+2</f>
        <v>1276</v>
      </c>
      <c r="ANC19" s="12"/>
      <c r="AND19" s="18">
        <f>ANA19+2</f>
        <v>1272</v>
      </c>
      <c r="ANE19" s="12">
        <f>ANB19+2</f>
        <v>1278</v>
      </c>
      <c r="ANF19" s="16"/>
      <c r="ANG19" s="18">
        <f>AND19+2</f>
        <v>1274</v>
      </c>
      <c r="ANH19" s="12">
        <f>ANE19+2</f>
        <v>1280</v>
      </c>
      <c r="ANI19" s="12"/>
      <c r="ANJ19" s="18">
        <f>ANG19+2</f>
        <v>1276</v>
      </c>
      <c r="ANK19" s="12">
        <f>ANH19</f>
        <v>1280</v>
      </c>
      <c r="ANL19" s="12"/>
      <c r="ANM19" s="18">
        <f>ANJ19+2</f>
        <v>1278</v>
      </c>
      <c r="ANN19" s="12">
        <f>ANK19+2</f>
        <v>1282</v>
      </c>
      <c r="ANO19" s="12"/>
      <c r="ANP19" s="18">
        <f>ANM19+2</f>
        <v>1280</v>
      </c>
      <c r="ANQ19" s="12">
        <f>ANN19+3</f>
        <v>1285</v>
      </c>
      <c r="ANR19" s="12"/>
      <c r="ANS19" s="18">
        <f>ANP19+2</f>
        <v>1282</v>
      </c>
      <c r="ANT19" s="12">
        <f>ANQ19+4</f>
        <v>1289</v>
      </c>
      <c r="ANU19" s="12"/>
      <c r="ANV19" s="18">
        <f>ANS19+2</f>
        <v>1284</v>
      </c>
      <c r="ANW19" s="12">
        <f>ANT19+2</f>
        <v>1291</v>
      </c>
      <c r="ANX19" s="16"/>
      <c r="ANY19" s="18">
        <f>ANV19+2</f>
        <v>1286</v>
      </c>
      <c r="ANZ19" s="12">
        <f>ANW19+2</f>
        <v>1293</v>
      </c>
      <c r="AOA19" s="12"/>
      <c r="AOB19" s="18">
        <f>ANY19+2</f>
        <v>1288</v>
      </c>
      <c r="AOC19" s="12">
        <f>ANZ19+2</f>
        <v>1295</v>
      </c>
      <c r="AOD19" s="12"/>
      <c r="AOE19" s="18">
        <f>AOB19+2</f>
        <v>1290</v>
      </c>
      <c r="AOF19" s="12">
        <f>AOC19+2</f>
        <v>1297</v>
      </c>
      <c r="AOG19" s="12"/>
      <c r="AOH19" s="18">
        <f>AOE19+2</f>
        <v>1292</v>
      </c>
      <c r="AOI19" s="12">
        <f>AOF19+2</f>
        <v>1299</v>
      </c>
      <c r="AOJ19" s="12"/>
      <c r="AOK19" s="18">
        <f>AOH19+2</f>
        <v>1294</v>
      </c>
      <c r="AOL19" s="12">
        <f>AOI19+2</f>
        <v>1301</v>
      </c>
      <c r="AOM19" s="12"/>
      <c r="AON19" s="18">
        <f>AOK19+2</f>
        <v>1296</v>
      </c>
      <c r="AOO19" s="12">
        <f>AOL19+1</f>
        <v>1302</v>
      </c>
      <c r="AOP19" s="16"/>
      <c r="AOQ19" s="18">
        <f>AON19</f>
        <v>1296</v>
      </c>
      <c r="AOR19" s="12">
        <f>AOO19</f>
        <v>1302</v>
      </c>
      <c r="AOS19" s="12"/>
      <c r="AOT19" s="18">
        <f>AOQ19+2</f>
        <v>1298</v>
      </c>
      <c r="AOU19" s="12">
        <f>AOR19+2</f>
        <v>1304</v>
      </c>
      <c r="AOV19" s="12"/>
      <c r="AOW19" s="18">
        <f>AOT19+2</f>
        <v>1300</v>
      </c>
      <c r="AOX19" s="12">
        <f>AOU19+1</f>
        <v>1305</v>
      </c>
      <c r="AOY19" s="12"/>
      <c r="AOZ19" s="18">
        <f>AOW19</f>
        <v>1300</v>
      </c>
      <c r="APA19" s="12">
        <f>AOX19</f>
        <v>1305</v>
      </c>
      <c r="APB19" s="12"/>
      <c r="APC19" s="18">
        <f>AOZ19+2</f>
        <v>1302</v>
      </c>
      <c r="APD19" s="12">
        <f>APA19</f>
        <v>1305</v>
      </c>
      <c r="APE19" s="12"/>
      <c r="APF19" s="18">
        <f>APC19+2</f>
        <v>1304</v>
      </c>
      <c r="APG19" s="12">
        <f>APD19+2</f>
        <v>1307</v>
      </c>
      <c r="APH19" s="16"/>
      <c r="API19" s="18">
        <f>APF19</f>
        <v>1304</v>
      </c>
      <c r="APJ19" s="12">
        <f>APG19+1</f>
        <v>1308</v>
      </c>
      <c r="APK19" s="12"/>
      <c r="APL19" s="18">
        <f>API19+2</f>
        <v>1306</v>
      </c>
      <c r="APM19" s="12">
        <f>APJ19+2</f>
        <v>1310</v>
      </c>
      <c r="APN19" s="12"/>
      <c r="APO19" s="18">
        <f>APL19+2</f>
        <v>1308</v>
      </c>
      <c r="APP19" s="12">
        <f>APM19+1</f>
        <v>1311</v>
      </c>
      <c r="APQ19" s="12"/>
      <c r="APR19" s="18">
        <f>APO19</f>
        <v>1308</v>
      </c>
      <c r="APS19" s="12">
        <f>APP19+1</f>
        <v>1312</v>
      </c>
      <c r="APT19" s="12"/>
      <c r="APU19" s="18">
        <f>APR19+2</f>
        <v>1310</v>
      </c>
      <c r="APV19" s="12">
        <f>APS19+2</f>
        <v>1314</v>
      </c>
      <c r="APW19" s="12"/>
      <c r="APX19" s="18">
        <f>APU19+2</f>
        <v>1312</v>
      </c>
      <c r="APY19" s="12">
        <f>APV19+2</f>
        <v>1316</v>
      </c>
      <c r="APZ19" s="16"/>
      <c r="AQA19" s="18">
        <f>APX19</f>
        <v>1312</v>
      </c>
      <c r="AQB19" s="12">
        <f>APY19+3</f>
        <v>1319</v>
      </c>
      <c r="AQC19" s="12"/>
      <c r="AQD19" s="18">
        <f>AQA19+2</f>
        <v>1314</v>
      </c>
      <c r="AQE19" s="12">
        <f>AQB19</f>
        <v>1319</v>
      </c>
      <c r="AQF19" s="12"/>
      <c r="AQG19" s="18">
        <f>AQD19+2</f>
        <v>1316</v>
      </c>
      <c r="AQH19" s="12">
        <f>AQE19</f>
        <v>1319</v>
      </c>
      <c r="AQI19" s="12"/>
      <c r="AQJ19" s="18">
        <f>AQG19</f>
        <v>1316</v>
      </c>
      <c r="AQK19" s="12">
        <f>AQH19+3</f>
        <v>1322</v>
      </c>
      <c r="AQL19" s="12"/>
      <c r="AQM19" s="18">
        <f>AQJ19+2</f>
        <v>1318</v>
      </c>
      <c r="AQN19" s="12">
        <f>AQK19</f>
        <v>1322</v>
      </c>
      <c r="AQO19" s="12"/>
      <c r="AQP19" s="18">
        <f>AQM19+2</f>
        <v>1320</v>
      </c>
      <c r="AQQ19" s="12">
        <f>AQN19+1</f>
        <v>1323</v>
      </c>
      <c r="AQR19" s="16"/>
      <c r="AQS19" s="18">
        <f>AQP19+2</f>
        <v>1322</v>
      </c>
      <c r="AQT19" s="12">
        <f>AQQ19</f>
        <v>1323</v>
      </c>
      <c r="AQU19" s="12"/>
      <c r="AQV19" s="18">
        <f>AQS19+2</f>
        <v>1324</v>
      </c>
      <c r="AQW19" s="12">
        <f>AQT19+3</f>
        <v>1326</v>
      </c>
      <c r="AQX19" s="12"/>
      <c r="AQY19" s="18">
        <f>AQV19+2</f>
        <v>1326</v>
      </c>
      <c r="AQZ19" s="12">
        <f>AQW19+2</f>
        <v>1328</v>
      </c>
      <c r="ARA19" s="12"/>
      <c r="ARB19" s="18">
        <f>AQY19</f>
        <v>1326</v>
      </c>
      <c r="ARC19" s="12">
        <f>AQZ19+2</f>
        <v>1330</v>
      </c>
      <c r="ARD19" s="12"/>
      <c r="ARE19" s="18">
        <f>ARB19+2</f>
        <v>1328</v>
      </c>
      <c r="ARF19" s="12">
        <f>ARC19+2</f>
        <v>1332</v>
      </c>
      <c r="ARG19" s="12"/>
      <c r="ARH19" s="18">
        <f>ARE19+2</f>
        <v>1330</v>
      </c>
      <c r="ARI19" s="12">
        <f>ARF19+2</f>
        <v>1334</v>
      </c>
      <c r="ARJ19" s="16"/>
      <c r="ARK19" s="18">
        <f>ARH19</f>
        <v>1330</v>
      </c>
      <c r="ARL19" s="12">
        <f>ARI19+2</f>
        <v>1336</v>
      </c>
      <c r="ARM19" s="12"/>
      <c r="ARN19" s="18">
        <f>ARK19+2</f>
        <v>1332</v>
      </c>
      <c r="ARO19" s="12">
        <f>ARL19+2</f>
        <v>1338</v>
      </c>
      <c r="ARP19" s="12"/>
      <c r="ARQ19" s="18">
        <f>ARN19+2</f>
        <v>1334</v>
      </c>
      <c r="ARR19" s="12">
        <f>ARO19+1</f>
        <v>1339</v>
      </c>
      <c r="ARS19" s="12"/>
      <c r="ART19" s="18">
        <f>ARQ19</f>
        <v>1334</v>
      </c>
      <c r="ARU19" s="12">
        <f>ARR19+1</f>
        <v>1340</v>
      </c>
      <c r="ARV19" s="12"/>
      <c r="ARW19" s="18">
        <f>ART19+2</f>
        <v>1336</v>
      </c>
      <c r="ARX19" s="12">
        <f>ARU19</f>
        <v>1340</v>
      </c>
      <c r="ARY19" s="12"/>
      <c r="ARZ19" s="18">
        <f>ARW19+2</f>
        <v>1338</v>
      </c>
      <c r="ASA19" s="12">
        <f>ARX19+1</f>
        <v>1341</v>
      </c>
      <c r="ASB19" s="16"/>
      <c r="ASC19" s="18">
        <f>ARZ19+2</f>
        <v>1340</v>
      </c>
      <c r="ASD19" s="12">
        <f>ASA19</f>
        <v>1341</v>
      </c>
      <c r="ASE19" s="12"/>
      <c r="ASF19" s="18">
        <f>ASC19+2</f>
        <v>1342</v>
      </c>
      <c r="ASG19" s="12">
        <f>ASD19</f>
        <v>1341</v>
      </c>
      <c r="ASH19" s="12"/>
      <c r="ASI19" s="18">
        <f>ASF19+2</f>
        <v>1344</v>
      </c>
      <c r="ASJ19" s="12">
        <f>ASG19</f>
        <v>1341</v>
      </c>
      <c r="ASK19" s="12"/>
      <c r="ASL19" s="18">
        <f>ASI19</f>
        <v>1344</v>
      </c>
      <c r="ASM19" s="12">
        <f>ASJ19</f>
        <v>1341</v>
      </c>
      <c r="ASN19" s="12"/>
      <c r="ASO19" s="18">
        <f>ASL19</f>
        <v>1344</v>
      </c>
      <c r="ASP19" s="12">
        <f>ASM19</f>
        <v>1341</v>
      </c>
      <c r="ASQ19" s="12"/>
      <c r="ASR19" s="18">
        <f>ASO19</f>
        <v>1344</v>
      </c>
      <c r="ASS19" s="12">
        <f>ASP19</f>
        <v>1341</v>
      </c>
      <c r="AST19" s="16"/>
      <c r="ASU19" s="18">
        <f>ASR19</f>
        <v>1344</v>
      </c>
      <c r="ASV19" s="12">
        <f>ASS19+1</f>
        <v>1342</v>
      </c>
      <c r="ASW19" s="12"/>
      <c r="ASX19" s="18">
        <f>ASU19</f>
        <v>1344</v>
      </c>
      <c r="ASY19" s="12">
        <f>ASV19</f>
        <v>1342</v>
      </c>
      <c r="ASZ19" s="12"/>
      <c r="ATA19" s="18">
        <f>ASX19</f>
        <v>1344</v>
      </c>
      <c r="ATB19" s="12">
        <f>ASY19</f>
        <v>1342</v>
      </c>
      <c r="ATC19" s="12"/>
      <c r="ATD19" s="18">
        <f>ATA19</f>
        <v>1344</v>
      </c>
      <c r="ATE19" s="12">
        <f>ATB19</f>
        <v>1342</v>
      </c>
      <c r="ATF19" s="54"/>
      <c r="ATG19" s="54"/>
      <c r="ATH19" s="16"/>
      <c r="ATI19" s="54"/>
      <c r="ATJ19" s="54"/>
      <c r="ATK19" s="54"/>
      <c r="ATL19" s="54"/>
      <c r="ATM19" s="54"/>
      <c r="ATN19" s="54"/>
      <c r="ATO19" s="16"/>
      <c r="ATP19" s="54"/>
      <c r="ATQ19" s="54"/>
      <c r="ATR19" s="54"/>
      <c r="ATS19" s="54"/>
      <c r="ATT19" s="54"/>
      <c r="ATU19" s="54"/>
      <c r="ATV19" s="16"/>
      <c r="ATW19" s="54"/>
      <c r="ATX19" s="54"/>
      <c r="ATY19" s="54"/>
      <c r="ATZ19" s="54"/>
      <c r="AUA19" s="54"/>
      <c r="AUB19" s="54"/>
      <c r="AUC19" s="16"/>
      <c r="AUD19" s="54"/>
      <c r="AUE19" s="54"/>
      <c r="AUF19" s="54"/>
      <c r="AUG19" s="54"/>
      <c r="AUH19" s="54"/>
      <c r="AUI19" s="54"/>
      <c r="AUJ19" s="16"/>
      <c r="AUK19" s="54"/>
      <c r="AUL19" s="54"/>
      <c r="AUM19" s="54"/>
      <c r="AUN19" s="54"/>
      <c r="AUO19" s="54"/>
      <c r="AUP19" s="54"/>
      <c r="AUQ19" s="16"/>
      <c r="AUR19" s="54"/>
      <c r="AUS19" s="54"/>
      <c r="AUT19" s="54"/>
      <c r="AUU19" s="54"/>
      <c r="AUV19" s="54"/>
      <c r="AUW19" s="54"/>
      <c r="AUX19" s="16"/>
      <c r="AUY19" s="54"/>
      <c r="AUZ19" s="54"/>
      <c r="AVA19" s="54"/>
      <c r="AVB19" s="54"/>
      <c r="AVC19" s="54"/>
      <c r="AVD19" s="54"/>
      <c r="AVE19" s="16"/>
      <c r="AVF19" s="54"/>
      <c r="AVG19" s="54"/>
      <c r="AVH19" s="54"/>
      <c r="AVI19" s="54"/>
      <c r="AVJ19" s="54"/>
      <c r="AVK19" s="54"/>
      <c r="AVL19" s="16"/>
      <c r="AVM19" s="54"/>
      <c r="AVN19" s="54"/>
      <c r="AVO19" s="54"/>
      <c r="AVP19" s="54"/>
      <c r="AVQ19" s="54"/>
      <c r="AVR19" s="54"/>
      <c r="AVS19" s="16"/>
      <c r="AVT19" s="54"/>
      <c r="AVU19" s="54"/>
      <c r="AVV19" s="54"/>
      <c r="AVW19" s="54"/>
      <c r="AVX19" s="54"/>
      <c r="AVY19" s="54"/>
      <c r="AVZ19" s="16"/>
      <c r="AWA19" s="54"/>
      <c r="AWB19" s="54"/>
      <c r="AWC19" s="54"/>
      <c r="AWD19" s="54"/>
      <c r="AWE19" s="54"/>
      <c r="AWF19" s="54"/>
      <c r="AWG19" s="16"/>
      <c r="AWH19" s="54"/>
      <c r="AWI19" s="54"/>
      <c r="AWJ19" s="54"/>
      <c r="AWK19" s="54"/>
      <c r="AWL19" s="54"/>
      <c r="AWM19" s="54"/>
      <c r="AWN19" s="16"/>
      <c r="AWO19" s="54"/>
      <c r="AWP19" s="54"/>
      <c r="AWQ19" s="54"/>
      <c r="AWR19" s="54"/>
      <c r="AWS19" s="54"/>
      <c r="AWT19" s="54"/>
      <c r="AWU19" s="16"/>
      <c r="AWV19" s="54"/>
      <c r="AWW19" s="54"/>
      <c r="AWX19" s="54"/>
      <c r="AWY19" s="54"/>
      <c r="AWZ19" s="54"/>
      <c r="AXA19" s="54"/>
      <c r="AXB19" s="16"/>
    </row>
    <row r="20" spans="1:1302" s="57" customFormat="1" ht="18" customHeight="1">
      <c r="A20" t="s">
        <v>911</v>
      </c>
      <c r="B20" t="s">
        <v>913</v>
      </c>
      <c r="C20" s="21" t="s">
        <v>920</v>
      </c>
      <c r="D20" s="53" t="s">
        <v>144</v>
      </c>
      <c r="E20" s="12"/>
      <c r="F20" s="12"/>
      <c r="G20" s="12"/>
      <c r="H20" s="49"/>
      <c r="I20" s="12">
        <v>24</v>
      </c>
      <c r="J20" s="55"/>
      <c r="K20" s="49"/>
      <c r="L20" s="12">
        <f>L19-I19</f>
        <v>2</v>
      </c>
      <c r="M20" s="12"/>
      <c r="N20" s="49"/>
      <c r="O20" s="12">
        <f>O19-L19+L20</f>
        <v>2</v>
      </c>
      <c r="P20" s="12"/>
      <c r="Q20" s="49"/>
      <c r="R20" s="12">
        <f>R19-O19+O20</f>
        <v>4</v>
      </c>
      <c r="S20" s="12"/>
      <c r="T20" s="49"/>
      <c r="U20" s="12">
        <f>U19-R19+R20</f>
        <v>4</v>
      </c>
      <c r="V20" s="12"/>
      <c r="W20" s="49"/>
      <c r="X20" s="12">
        <f>X19-U19+U20</f>
        <v>4</v>
      </c>
      <c r="Y20" s="12"/>
      <c r="Z20" s="49"/>
      <c r="AA20" s="12">
        <f>AA19-X19+X20</f>
        <v>4</v>
      </c>
      <c r="AB20" s="55"/>
      <c r="AC20" s="49"/>
      <c r="AD20" s="12">
        <f>AD19-AA19+AA20</f>
        <v>4</v>
      </c>
      <c r="AE20" s="12"/>
      <c r="AF20" s="49"/>
      <c r="AG20" s="12">
        <f>AG19-AD19+AD20</f>
        <v>4</v>
      </c>
      <c r="AH20" s="12"/>
      <c r="AI20" s="49"/>
      <c r="AJ20" s="12">
        <f>AJ19-AG19+AG20</f>
        <v>4</v>
      </c>
      <c r="AK20" s="12"/>
      <c r="AL20" s="49"/>
      <c r="AM20" s="12">
        <f>AM19-AJ19+AJ20</f>
        <v>4</v>
      </c>
      <c r="AN20" s="12"/>
      <c r="AO20" s="49"/>
      <c r="AP20" s="12">
        <f>AP19-AM19+AM20</f>
        <v>8</v>
      </c>
      <c r="AQ20" s="12"/>
      <c r="AR20" s="49"/>
      <c r="AS20" s="12">
        <f>AS19-AP19+AP20</f>
        <v>10</v>
      </c>
      <c r="AT20" s="55"/>
      <c r="AU20" s="49"/>
      <c r="AV20" s="12">
        <f>AV19-AS19+AS20</f>
        <v>10</v>
      </c>
      <c r="AW20" s="12"/>
      <c r="AX20" s="49"/>
      <c r="AY20" s="12">
        <f>AY19-AV19+AV20</f>
        <v>12</v>
      </c>
      <c r="AZ20" s="12"/>
      <c r="BA20" s="49"/>
      <c r="BB20" s="12">
        <f>BB19-AY19+AY20</f>
        <v>12</v>
      </c>
      <c r="BC20" s="12"/>
      <c r="BD20" s="49"/>
      <c r="BE20" s="12">
        <f>BE19-BB19+BB20</f>
        <v>12</v>
      </c>
      <c r="BF20" s="12"/>
      <c r="BG20" s="49"/>
      <c r="BH20" s="12">
        <f>BH19-BE19+BE20</f>
        <v>12</v>
      </c>
      <c r="BI20" s="12"/>
      <c r="BJ20" s="49"/>
      <c r="BK20" s="12">
        <f>BK19-BH19+BH20</f>
        <v>12</v>
      </c>
      <c r="BL20" s="55"/>
      <c r="BM20" s="49"/>
      <c r="BN20" s="12">
        <f>BN19-BK19+BK20</f>
        <v>12</v>
      </c>
      <c r="BO20" s="12"/>
      <c r="BP20" s="49"/>
      <c r="BQ20" s="12">
        <f>BQ19-BN19+BN20</f>
        <v>12</v>
      </c>
      <c r="BR20" s="12"/>
      <c r="BS20" s="49"/>
      <c r="BT20" s="12">
        <f>BT19-BQ19+BQ20</f>
        <v>14</v>
      </c>
      <c r="BU20" s="12"/>
      <c r="BV20" s="49"/>
      <c r="BW20" s="12">
        <f>BW19-BT19+BT20</f>
        <v>14</v>
      </c>
      <c r="BX20" s="12"/>
      <c r="BY20" s="49"/>
      <c r="BZ20" s="12">
        <f>BZ19-BW19+BW20</f>
        <v>14</v>
      </c>
      <c r="CA20" s="12"/>
      <c r="CB20" s="49"/>
      <c r="CC20" s="12">
        <f>CC19-BZ19+BZ20</f>
        <v>16</v>
      </c>
      <c r="CD20" s="55"/>
      <c r="CE20" s="55"/>
      <c r="CF20" s="49"/>
      <c r="CG20" s="12">
        <f>CG19-CC19</f>
        <v>2</v>
      </c>
      <c r="CH20" s="55"/>
      <c r="CI20" s="49"/>
      <c r="CJ20" s="12">
        <f>CJ19-CG19+CG20</f>
        <v>2</v>
      </c>
      <c r="CK20" s="12"/>
      <c r="CL20" s="49"/>
      <c r="CM20" s="12">
        <f>CM19-CJ19+CJ20</f>
        <v>2</v>
      </c>
      <c r="CN20" s="12"/>
      <c r="CO20" s="49"/>
      <c r="CP20" s="12">
        <f>CP19-CM19+CM20</f>
        <v>2</v>
      </c>
      <c r="CQ20" s="55"/>
      <c r="CR20" s="49"/>
      <c r="CS20" s="12">
        <f>CS19-CP19+CP20</f>
        <v>2</v>
      </c>
      <c r="CT20" s="12"/>
      <c r="CU20" s="49"/>
      <c r="CV20" s="12">
        <f>CV19-CS19+CS20</f>
        <v>2</v>
      </c>
      <c r="CW20" s="12"/>
      <c r="CX20" s="49"/>
      <c r="CY20" s="12">
        <f>CY19-CV19+CV20</f>
        <v>4</v>
      </c>
      <c r="CZ20" s="12"/>
      <c r="DA20" s="49"/>
      <c r="DB20" s="12">
        <f>DB19-CY19+CY20</f>
        <v>9</v>
      </c>
      <c r="DC20" s="12"/>
      <c r="DD20" s="49"/>
      <c r="DE20" s="12">
        <f>DE19-DB19+DB20</f>
        <v>9</v>
      </c>
      <c r="DF20" s="55"/>
      <c r="DG20" s="55"/>
      <c r="DH20" s="49"/>
      <c r="DI20" s="12">
        <f>DI19-DE19+DE20</f>
        <v>10</v>
      </c>
      <c r="DJ20" s="12"/>
      <c r="DK20" s="49"/>
      <c r="DL20" s="12">
        <f>DL19-DI19+DI20</f>
        <v>10</v>
      </c>
      <c r="DM20" s="12"/>
      <c r="DN20" s="49"/>
      <c r="DO20" s="12">
        <f>DO19-DL19+DL20</f>
        <v>10</v>
      </c>
      <c r="DP20" s="12"/>
      <c r="DQ20" s="49"/>
      <c r="DR20" s="12">
        <f>DR19-DO19+DO20</f>
        <v>10</v>
      </c>
      <c r="DS20" s="12"/>
      <c r="DT20" s="49"/>
      <c r="DU20" s="12">
        <f>DU19-DR19+DR20</f>
        <v>10</v>
      </c>
      <c r="DV20" s="12"/>
      <c r="DW20" s="49"/>
      <c r="DX20" s="12">
        <f>DX19-DU19+DU20</f>
        <v>10</v>
      </c>
      <c r="DY20" s="55"/>
      <c r="DZ20" s="49"/>
      <c r="EA20" s="12">
        <f>EA19-DX19+DX20</f>
        <v>10</v>
      </c>
      <c r="EB20" s="12"/>
      <c r="EC20" s="49"/>
      <c r="ED20" s="12">
        <f>ED19-EA19+EA20</f>
        <v>10</v>
      </c>
      <c r="EE20" s="12"/>
      <c r="EF20" s="49"/>
      <c r="EG20" s="12">
        <f>EG19-ED19+ED20</f>
        <v>10</v>
      </c>
      <c r="EH20" s="12"/>
      <c r="EI20" s="49"/>
      <c r="EJ20" s="12">
        <f>EJ19-EG19+EG20</f>
        <v>10</v>
      </c>
      <c r="EK20" s="12"/>
      <c r="EL20" s="49"/>
      <c r="EM20" s="12">
        <f>EM19-EJ19+EJ20</f>
        <v>10</v>
      </c>
      <c r="EN20" s="12"/>
      <c r="EO20" s="49"/>
      <c r="EP20" s="12">
        <f>EP19-EM19+EM20</f>
        <v>10</v>
      </c>
      <c r="EQ20" s="56"/>
      <c r="ER20" s="49"/>
      <c r="ES20" s="12">
        <f>ES19-EP19+EP20</f>
        <v>10</v>
      </c>
      <c r="ET20" s="12"/>
      <c r="EU20" s="49"/>
      <c r="EV20" s="12">
        <f>EV19-ES19+ES20</f>
        <v>10</v>
      </c>
      <c r="EW20" s="12"/>
      <c r="EX20" s="49"/>
      <c r="EY20" s="12">
        <f>EY19-EV19+EV20</f>
        <v>12</v>
      </c>
      <c r="EZ20" s="12"/>
      <c r="FA20" s="49"/>
      <c r="FB20" s="12">
        <f>FB19-EY19+EY20</f>
        <v>12</v>
      </c>
      <c r="FC20" s="55"/>
      <c r="FD20" s="55"/>
      <c r="FE20" s="55"/>
      <c r="FF20" s="55"/>
      <c r="FG20" s="49"/>
      <c r="FH20" s="12">
        <f>FH19-FB19+FE20</f>
        <v>4</v>
      </c>
      <c r="FI20" s="12"/>
      <c r="FJ20" s="49"/>
      <c r="FK20" s="12">
        <f>FK19-FH19+FH20</f>
        <v>7</v>
      </c>
      <c r="FL20" s="12"/>
      <c r="FM20" s="49"/>
      <c r="FN20" s="12">
        <f>FN19-FK19+FK20</f>
        <v>7</v>
      </c>
      <c r="FO20" s="55"/>
      <c r="FP20" s="49"/>
      <c r="FQ20" s="12">
        <f>FQ19-FN19+FN20</f>
        <v>10</v>
      </c>
      <c r="FR20" s="12"/>
      <c r="FS20" s="49"/>
      <c r="FT20" s="12">
        <f>FT19-FQ19+FQ20</f>
        <v>12</v>
      </c>
      <c r="FU20" s="55"/>
      <c r="FV20" s="49"/>
      <c r="FW20" s="12">
        <f>FW19-FT19+FT20</f>
        <v>18</v>
      </c>
      <c r="FX20" s="12"/>
      <c r="FY20" s="49"/>
      <c r="FZ20" s="12">
        <f>FZ19-FW19+FW20</f>
        <v>24</v>
      </c>
      <c r="GA20" s="12"/>
      <c r="GB20" s="49"/>
      <c r="GC20" s="12">
        <f>GC19-FZ19+FZ20</f>
        <v>25</v>
      </c>
      <c r="GD20" s="12"/>
      <c r="GE20" s="49"/>
      <c r="GF20" s="12">
        <f>GF19-GC19+GC20</f>
        <v>25</v>
      </c>
      <c r="GG20" s="12"/>
      <c r="GH20" s="49"/>
      <c r="GI20" s="12">
        <f>GI19-GF19+GF20</f>
        <v>28</v>
      </c>
      <c r="GJ20" s="12"/>
      <c r="GK20" s="49"/>
      <c r="GL20" s="12">
        <f>GL19-GI19+GI20</f>
        <v>31</v>
      </c>
      <c r="GM20" s="55"/>
      <c r="GN20" s="49"/>
      <c r="GO20" s="12">
        <f>GO19-GL19+GL20</f>
        <v>34</v>
      </c>
      <c r="GP20" s="12"/>
      <c r="GQ20" s="49"/>
      <c r="GR20" s="12">
        <f>GR19-GO19+GO20</f>
        <v>36</v>
      </c>
      <c r="GS20" s="12"/>
      <c r="GT20" s="49"/>
      <c r="GU20" s="12">
        <f>GU19-GR19+GR20</f>
        <v>41</v>
      </c>
      <c r="GV20" s="12"/>
      <c r="GW20" s="49"/>
      <c r="GX20" s="12">
        <f>GX19-GU19+GU20</f>
        <v>43</v>
      </c>
      <c r="GY20" s="12"/>
      <c r="GZ20" s="49"/>
      <c r="HA20" s="12">
        <f>HA19-GX19+GX20</f>
        <v>45</v>
      </c>
      <c r="HB20" s="12"/>
      <c r="HC20" s="49"/>
      <c r="HD20" s="12">
        <f>HD19-HA19+HA20</f>
        <v>46</v>
      </c>
      <c r="HE20" s="55"/>
      <c r="HF20" s="49"/>
      <c r="HG20" s="12">
        <f>HG19-HD19+HD20</f>
        <v>48</v>
      </c>
      <c r="HH20" s="12"/>
      <c r="HI20" s="49"/>
      <c r="HJ20" s="12">
        <f>HJ19-HG19+HG20</f>
        <v>51</v>
      </c>
      <c r="HK20" s="12"/>
      <c r="HL20" s="49"/>
      <c r="HM20" s="12">
        <f>HM19-HJ19+HJ20</f>
        <v>56</v>
      </c>
      <c r="HN20" s="12"/>
      <c r="HO20" s="49"/>
      <c r="HP20" s="12">
        <f>HP19-HM19+HM20</f>
        <v>56</v>
      </c>
      <c r="HQ20" s="12"/>
      <c r="HR20" s="49"/>
      <c r="HS20" s="12">
        <f>HS19-HP19+HP20</f>
        <v>56</v>
      </c>
      <c r="HT20" s="12"/>
      <c r="HU20" s="49"/>
      <c r="HV20" s="12">
        <f>HV19-HS19+HS20</f>
        <v>58</v>
      </c>
      <c r="HW20" s="55"/>
      <c r="HX20" s="49"/>
      <c r="HY20" s="12">
        <f>HY19-HV19</f>
        <v>2</v>
      </c>
      <c r="HZ20" s="12"/>
      <c r="IA20" s="49"/>
      <c r="IB20" s="12">
        <f>IB19-HY19+HY20</f>
        <v>4</v>
      </c>
      <c r="IC20" s="12"/>
      <c r="ID20" s="49"/>
      <c r="IE20" s="12">
        <f>IE19-IB19+IB20</f>
        <v>4</v>
      </c>
      <c r="IF20" s="12"/>
      <c r="IG20" s="49"/>
      <c r="IH20" s="12">
        <f>IH19-IE19+IE20</f>
        <v>8</v>
      </c>
      <c r="II20" s="12"/>
      <c r="IJ20" s="49"/>
      <c r="IK20" s="12">
        <f>IK19-IH19+IH20</f>
        <v>10</v>
      </c>
      <c r="IL20" s="12"/>
      <c r="IM20" s="49"/>
      <c r="IN20" s="12">
        <f>IN19-IK19+IK20</f>
        <v>10</v>
      </c>
      <c r="IO20" s="55"/>
      <c r="IP20" s="49"/>
      <c r="IQ20" s="12">
        <f>IQ19-IN19+IN20</f>
        <v>10</v>
      </c>
      <c r="IR20" s="12"/>
      <c r="IS20" s="49"/>
      <c r="IT20" s="12">
        <f>IT19-IQ19+IQ20</f>
        <v>12</v>
      </c>
      <c r="IU20" s="12"/>
      <c r="IV20" s="49"/>
      <c r="IW20" s="12">
        <f>IW19-IT19+IT20</f>
        <v>13</v>
      </c>
      <c r="IX20" s="12"/>
      <c r="IY20" s="49"/>
      <c r="IZ20" s="12">
        <f>IZ19-IW19+IW20</f>
        <v>13</v>
      </c>
      <c r="JA20" s="12"/>
      <c r="JB20" s="49"/>
      <c r="JC20" s="12">
        <f>JC19-IZ19+IZ20</f>
        <v>14</v>
      </c>
      <c r="JD20" s="12"/>
      <c r="JE20" s="49"/>
      <c r="JF20" s="12">
        <f>JF19-JC19+JC20</f>
        <v>14</v>
      </c>
      <c r="JG20" s="55"/>
      <c r="JH20" s="49"/>
      <c r="JI20" s="12">
        <f>JI19-JF19+JF20</f>
        <v>16</v>
      </c>
      <c r="JJ20" s="12"/>
      <c r="JK20" s="49"/>
      <c r="JL20" s="12">
        <f>JL19-JI19+JI20</f>
        <v>16</v>
      </c>
      <c r="JM20" s="12"/>
      <c r="JN20" s="49"/>
      <c r="JO20" s="12">
        <f>JO19-JL19+JL20</f>
        <v>18</v>
      </c>
      <c r="JP20" s="12"/>
      <c r="JQ20" s="49"/>
      <c r="JR20" s="12">
        <f>JR19-JO19+JO20</f>
        <v>21</v>
      </c>
      <c r="JS20" s="12"/>
      <c r="JT20" s="49"/>
      <c r="JU20" s="12">
        <f>JU19-JR19+JR20</f>
        <v>21</v>
      </c>
      <c r="JV20" s="12"/>
      <c r="JW20" s="49"/>
      <c r="JX20" s="12">
        <f>JX19-JU19+JU20</f>
        <v>21</v>
      </c>
      <c r="JY20" s="55"/>
      <c r="JZ20" s="49"/>
      <c r="KA20" s="12">
        <f>KA19-JX19+JX20</f>
        <v>25</v>
      </c>
      <c r="KB20" s="12"/>
      <c r="KC20" s="49"/>
      <c r="KD20" s="12">
        <f>KD19-KA19+KA20</f>
        <v>25</v>
      </c>
      <c r="KE20" s="12"/>
      <c r="KF20" s="49"/>
      <c r="KG20" s="12">
        <f>KG19-KD19+KD20</f>
        <v>25</v>
      </c>
      <c r="KH20" s="12"/>
      <c r="KI20" s="49"/>
      <c r="KJ20" s="12">
        <f>KJ19-KG19+KG20</f>
        <v>27</v>
      </c>
      <c r="KK20" s="12"/>
      <c r="KL20" s="49"/>
      <c r="KM20" s="12">
        <f>KM19-KJ19+KJ20</f>
        <v>29</v>
      </c>
      <c r="KN20" s="12"/>
      <c r="KO20" s="49"/>
      <c r="KP20" s="12">
        <f>KP19-KM19+KM20</f>
        <v>29</v>
      </c>
      <c r="KQ20" s="56"/>
      <c r="KR20" s="49"/>
      <c r="KS20" s="12">
        <f>KS19-KP19+KP20</f>
        <v>33</v>
      </c>
      <c r="KT20" s="12"/>
      <c r="KU20" s="49"/>
      <c r="KV20" s="12">
        <f>KV19-KS19+KS20</f>
        <v>38</v>
      </c>
      <c r="KW20" s="149"/>
      <c r="KX20" s="149"/>
      <c r="KY20" s="149"/>
      <c r="KZ20" s="149"/>
      <c r="LA20" s="149"/>
      <c r="LB20" s="55"/>
      <c r="LC20" s="49"/>
      <c r="LD20" s="12">
        <f>LD19-KV19</f>
        <v>0</v>
      </c>
      <c r="LE20" s="12"/>
      <c r="LF20" s="49"/>
      <c r="LG20" s="12">
        <f>LG19-LD19+LD20</f>
        <v>4</v>
      </c>
      <c r="LH20" s="12"/>
      <c r="LI20" s="49"/>
      <c r="LJ20" s="12">
        <f>LJ19-LG19+LG20</f>
        <v>6</v>
      </c>
      <c r="LK20" s="12"/>
      <c r="LL20" s="49"/>
      <c r="LM20" s="12">
        <f>LM19-LJ19+LJ20</f>
        <v>6</v>
      </c>
      <c r="LN20" s="12"/>
      <c r="LO20" s="49"/>
      <c r="LP20" s="12">
        <f>LP19-LM19+LM20</f>
        <v>6</v>
      </c>
      <c r="LQ20" s="12"/>
      <c r="LR20" s="49"/>
      <c r="LS20" s="12">
        <f>LS19-LP19+LP20</f>
        <v>6</v>
      </c>
      <c r="LT20" s="55"/>
      <c r="LU20" s="49"/>
      <c r="LV20" s="12">
        <f>LV19-LS19+LS20</f>
        <v>8</v>
      </c>
      <c r="LW20" s="12"/>
      <c r="LX20" s="49"/>
      <c r="LY20" s="12">
        <f>LY19-LV19+LV20</f>
        <v>10</v>
      </c>
      <c r="LZ20" s="12"/>
      <c r="MA20" s="49"/>
      <c r="MB20" s="12">
        <f>MB19-LY19+LY20</f>
        <v>13</v>
      </c>
      <c r="MC20" s="12"/>
      <c r="MD20" s="49"/>
      <c r="ME20" s="12">
        <f>ME19-MB19+MB20</f>
        <v>15</v>
      </c>
      <c r="MF20" s="12"/>
      <c r="MG20" s="49"/>
      <c r="MH20" s="12">
        <f>MH19-ME19+ME20</f>
        <v>15</v>
      </c>
      <c r="MI20" s="12"/>
      <c r="MJ20" s="49"/>
      <c r="MK20" s="12">
        <f>MK19-MH19+MH20</f>
        <v>15</v>
      </c>
      <c r="ML20" s="55"/>
      <c r="MM20" s="49"/>
      <c r="MN20" s="12">
        <f>MN19-MK19+MK20</f>
        <v>17</v>
      </c>
      <c r="MO20" s="12"/>
      <c r="MP20" s="49"/>
      <c r="MQ20" s="12">
        <f>MQ19-MN19+MN20</f>
        <v>17</v>
      </c>
      <c r="MR20" s="12"/>
      <c r="MS20" s="49"/>
      <c r="MT20" s="12">
        <f>MT19-MQ19+MQ20</f>
        <v>18</v>
      </c>
      <c r="MU20" s="12"/>
      <c r="MV20" s="49"/>
      <c r="MW20" s="12">
        <f>MW19-MT19+MT20</f>
        <v>20</v>
      </c>
      <c r="MX20" s="12"/>
      <c r="MY20" s="49"/>
      <c r="MZ20" s="12">
        <f>MZ19-MW19+MW20</f>
        <v>25</v>
      </c>
      <c r="NA20" s="12"/>
      <c r="NB20" s="49"/>
      <c r="NC20" s="12">
        <f>NC19-MZ19+MZ20</f>
        <v>25</v>
      </c>
      <c r="ND20" s="55"/>
      <c r="NE20" s="49"/>
      <c r="NF20" s="12">
        <f>NF19-NC19+NC20</f>
        <v>27</v>
      </c>
      <c r="NG20" s="12"/>
      <c r="NH20" s="49"/>
      <c r="NI20" s="12">
        <f>NI19-NF19+NF20</f>
        <v>29</v>
      </c>
      <c r="NJ20" s="12"/>
      <c r="NK20" s="49"/>
      <c r="NL20" s="12">
        <f>NL19-NI19+NI20</f>
        <v>29</v>
      </c>
      <c r="NM20" s="12"/>
      <c r="NN20" s="49"/>
      <c r="NO20" s="12">
        <f>NO19-NL19+NL20</f>
        <v>29</v>
      </c>
      <c r="NP20" s="12"/>
      <c r="NQ20" s="49"/>
      <c r="NR20" s="12">
        <f>NR19-NO19+NO20</f>
        <v>31</v>
      </c>
      <c r="NS20" s="12"/>
      <c r="NT20" s="49"/>
      <c r="NU20" s="12">
        <f>NU19-NR19</f>
        <v>0</v>
      </c>
      <c r="NV20" s="55"/>
      <c r="NW20" s="49"/>
      <c r="NX20" s="12">
        <f>NX19-NU19+NU20</f>
        <v>0</v>
      </c>
      <c r="NY20" s="12"/>
      <c r="NZ20" s="49"/>
      <c r="OA20" s="12">
        <f>OA19-NX19+NX20</f>
        <v>2</v>
      </c>
      <c r="OB20" s="12"/>
      <c r="OC20" s="49"/>
      <c r="OD20" s="12">
        <f>OD19-OA19+OA20</f>
        <v>2</v>
      </c>
      <c r="OE20" s="12"/>
      <c r="OF20" s="49"/>
      <c r="OG20" s="12">
        <f>OG19-OD19+OD20</f>
        <v>4</v>
      </c>
      <c r="OH20" s="12"/>
      <c r="OI20" s="49"/>
      <c r="OJ20" s="12">
        <f>OJ19-OG19+OG20</f>
        <v>4</v>
      </c>
      <c r="OK20" s="12"/>
      <c r="OL20" s="49"/>
      <c r="OM20" s="12">
        <f>OM19-OJ19+OJ20</f>
        <v>4</v>
      </c>
      <c r="ON20" s="55"/>
      <c r="OO20" s="49"/>
      <c r="OP20" s="12">
        <f>OP19-OM19+OM20</f>
        <v>4</v>
      </c>
      <c r="OQ20" s="12"/>
      <c r="OR20" s="49"/>
      <c r="OS20" s="12">
        <f>OS19-OP19+OP20</f>
        <v>4</v>
      </c>
      <c r="OT20" s="12"/>
      <c r="OU20" s="49"/>
      <c r="OV20" s="12">
        <f>OV19-OS19+OS20</f>
        <v>4</v>
      </c>
      <c r="OW20" s="12"/>
      <c r="OX20" s="49"/>
      <c r="OY20" s="12">
        <f>OY19-OV19+OV20</f>
        <v>6</v>
      </c>
      <c r="OZ20" s="12"/>
      <c r="PA20" s="49"/>
      <c r="PB20" s="12">
        <f>PB19-OY19+OY20</f>
        <v>7</v>
      </c>
      <c r="PC20" s="12"/>
      <c r="PD20" s="49"/>
      <c r="PE20" s="12">
        <f>PE19-PB19+PB20</f>
        <v>8</v>
      </c>
      <c r="PF20" s="55"/>
      <c r="PG20" s="49"/>
      <c r="PH20" s="12">
        <f>PH19-PE19+PE20</f>
        <v>8</v>
      </c>
      <c r="PI20" s="12"/>
      <c r="PJ20" s="49"/>
      <c r="PK20" s="12">
        <f>PK19-PH19+PH20</f>
        <v>10</v>
      </c>
      <c r="PL20" s="12"/>
      <c r="PM20" s="49"/>
      <c r="PN20" s="12">
        <f>PN19-PK19+PK20</f>
        <v>14</v>
      </c>
      <c r="PO20" s="12"/>
      <c r="PP20" s="49"/>
      <c r="PQ20" s="12">
        <f>PQ19-PN19+PN20</f>
        <v>14</v>
      </c>
      <c r="PR20" s="12"/>
      <c r="PS20" s="49"/>
      <c r="PT20" s="12">
        <f>PT19-PQ19+PQ20</f>
        <v>14</v>
      </c>
      <c r="PU20" s="12"/>
      <c r="PV20" s="49"/>
      <c r="PW20" s="12">
        <f>PW19-PT19+PT20</f>
        <v>14</v>
      </c>
      <c r="PX20" s="55"/>
      <c r="PY20" s="49"/>
      <c r="PZ20" s="12">
        <f>PZ19-PW19+PW20</f>
        <v>14</v>
      </c>
      <c r="QA20" s="12"/>
      <c r="QB20" s="49"/>
      <c r="QC20" s="12">
        <f>QC19-PZ19+PZ20</f>
        <v>14</v>
      </c>
      <c r="QD20" s="55"/>
      <c r="QE20" s="49"/>
      <c r="QF20" s="12">
        <f>QF19-QC19+QC20</f>
        <v>21</v>
      </c>
      <c r="QG20" s="12"/>
      <c r="QH20" s="49"/>
      <c r="QI20" s="12">
        <f>QI19-QF19+QF20</f>
        <v>24</v>
      </c>
      <c r="QJ20" s="12"/>
      <c r="QK20" s="49"/>
      <c r="QL20" s="12">
        <f>QL19-QI19</f>
        <v>3</v>
      </c>
      <c r="QM20" s="55"/>
      <c r="QN20" s="49"/>
      <c r="QO20" s="12">
        <f>QO19-QL19+QL20</f>
        <v>3</v>
      </c>
      <c r="QP20" s="12"/>
      <c r="QQ20" s="49"/>
      <c r="QR20" s="12">
        <f>QR19-QO19+QO20</f>
        <v>7</v>
      </c>
      <c r="QS20" s="12"/>
      <c r="QT20" s="49"/>
      <c r="QU20" s="12">
        <f>QU19-QR19+QR20</f>
        <v>9</v>
      </c>
      <c r="QV20" s="12"/>
      <c r="QW20" s="49"/>
      <c r="QX20" s="12">
        <f>QX19-QU19+QU20</f>
        <v>11</v>
      </c>
      <c r="QY20" s="12"/>
      <c r="QZ20" s="49"/>
      <c r="RA20" s="12">
        <f>RA19-QX19+QX20</f>
        <v>13</v>
      </c>
      <c r="RB20" s="12"/>
      <c r="RC20" s="49"/>
      <c r="RD20" s="12">
        <f>RD19-RA19+RA20</f>
        <v>14</v>
      </c>
      <c r="RE20" s="55"/>
      <c r="RF20" s="49"/>
      <c r="RG20" s="12">
        <f>RG19-RD19+RD20</f>
        <v>14</v>
      </c>
      <c r="RH20" s="12"/>
      <c r="RI20" s="49"/>
      <c r="RJ20" s="12">
        <f>RJ19-RG19+RG20</f>
        <v>16</v>
      </c>
      <c r="RK20" s="12"/>
      <c r="RL20" s="49"/>
      <c r="RM20" s="12">
        <f>RM19-RJ19+RJ20</f>
        <v>16</v>
      </c>
      <c r="RN20" s="55"/>
      <c r="RO20" s="55"/>
      <c r="RP20" s="55"/>
      <c r="RQ20" s="49"/>
      <c r="RR20" s="12">
        <f>RR19-RM19+RM20</f>
        <v>17</v>
      </c>
      <c r="RS20" s="12"/>
      <c r="RT20" s="49"/>
      <c r="RU20" s="12">
        <f>RU19-RR19+RR20</f>
        <v>21</v>
      </c>
      <c r="RV20" s="12"/>
      <c r="RW20" s="49"/>
      <c r="RX20" s="12">
        <f>RX19-RU19+RU20</f>
        <v>21</v>
      </c>
      <c r="RY20" s="12"/>
      <c r="RZ20" s="49"/>
      <c r="SA20" s="12">
        <f>SA19-RX19+RX20</f>
        <v>23</v>
      </c>
      <c r="SB20" s="12"/>
      <c r="SC20" s="49"/>
      <c r="SD20" s="12">
        <f>SD19-SA19+SA20</f>
        <v>24</v>
      </c>
      <c r="SE20" s="12"/>
      <c r="SF20" s="49"/>
      <c r="SG20" s="12">
        <f>SG19-SD19+SD20</f>
        <v>24</v>
      </c>
      <c r="SH20" s="12"/>
      <c r="SI20" s="49"/>
      <c r="SJ20" s="12">
        <f>SJ19-SG19+SG20</f>
        <v>24</v>
      </c>
      <c r="SK20" s="55"/>
      <c r="SL20" s="49"/>
      <c r="SM20" s="12">
        <f>SM19-SJ19+SJ20</f>
        <v>25</v>
      </c>
      <c r="SN20" s="12"/>
      <c r="SO20" s="49"/>
      <c r="SP20" s="12">
        <f>SP19-SM19+SM20</f>
        <v>25</v>
      </c>
      <c r="SQ20" s="12"/>
      <c r="SR20" s="49"/>
      <c r="SS20" s="12">
        <f>SS19-SP19+SP20</f>
        <v>27</v>
      </c>
      <c r="ST20" s="12"/>
      <c r="SU20" s="49"/>
      <c r="SV20" s="12">
        <f>SV19-SS19+SS20</f>
        <v>29</v>
      </c>
      <c r="SW20" s="12"/>
      <c r="SX20" s="49"/>
      <c r="SY20" s="12">
        <f>SY19-SV19+SV20</f>
        <v>29</v>
      </c>
      <c r="SZ20" s="12"/>
      <c r="TA20" s="49"/>
      <c r="TB20" s="12">
        <f>TB19-SY19+SY20</f>
        <v>33</v>
      </c>
      <c r="TC20" s="55"/>
      <c r="TD20" s="55"/>
      <c r="TE20" s="49"/>
      <c r="TF20" s="12">
        <f>TF19-TB19</f>
        <v>0</v>
      </c>
      <c r="TG20" s="12"/>
      <c r="TH20" s="49"/>
      <c r="TI20" s="12">
        <f>TI19-TF19+TF20</f>
        <v>0</v>
      </c>
      <c r="TJ20" s="12"/>
      <c r="TK20" s="49"/>
      <c r="TL20" s="12">
        <f>TL19-TI19+TI20</f>
        <v>0</v>
      </c>
      <c r="TM20" s="12"/>
      <c r="TN20" s="49"/>
      <c r="TO20" s="12">
        <f>TO19-TL19+TL20</f>
        <v>0</v>
      </c>
      <c r="TP20" s="12"/>
      <c r="TQ20" s="49"/>
      <c r="TR20" s="12">
        <f>TR19-TO19+TO20</f>
        <v>0</v>
      </c>
      <c r="TS20" s="55"/>
      <c r="TT20" s="49"/>
      <c r="TU20" s="12">
        <f>TU19-TR19+TR20</f>
        <v>0</v>
      </c>
      <c r="TV20" s="12"/>
      <c r="TW20" s="49"/>
      <c r="TX20" s="12">
        <f>TX19-TU19+TU20</f>
        <v>0</v>
      </c>
      <c r="TY20" s="12"/>
      <c r="TZ20" s="49"/>
      <c r="UA20" s="12">
        <f>UA19-TX19+TX20</f>
        <v>1</v>
      </c>
      <c r="UB20" s="12"/>
      <c r="UC20" s="49"/>
      <c r="UD20" s="12">
        <f>UD19-UA19+UA20</f>
        <v>4</v>
      </c>
      <c r="UE20" s="12"/>
      <c r="UF20" s="49"/>
      <c r="UG20" s="12">
        <f>UG19-UD19+UD20</f>
        <v>4</v>
      </c>
      <c r="UH20" s="12"/>
      <c r="UI20" s="49"/>
      <c r="UJ20" s="12">
        <f>UJ19-UG19+UG20</f>
        <v>4</v>
      </c>
      <c r="UK20" s="55"/>
      <c r="UL20" s="55"/>
      <c r="UM20" s="49"/>
      <c r="UN20" s="12">
        <f>UN19-UJ19+UJ20</f>
        <v>4</v>
      </c>
      <c r="UO20" s="12"/>
      <c r="UP20" s="49"/>
      <c r="UQ20" s="12">
        <f>UQ19-UN19+UN20</f>
        <v>4</v>
      </c>
      <c r="UR20" s="12"/>
      <c r="US20" s="49"/>
      <c r="UT20" s="12">
        <f>UT19-UQ19+UQ20</f>
        <v>4</v>
      </c>
      <c r="UU20" s="12"/>
      <c r="UV20" s="49"/>
      <c r="UW20" s="12">
        <f>UW19-UT19+UT20</f>
        <v>8</v>
      </c>
      <c r="UX20" s="12"/>
      <c r="UY20" s="49"/>
      <c r="UZ20" s="12">
        <f>UZ19-UW19+UW20</f>
        <v>8</v>
      </c>
      <c r="VA20" s="55"/>
      <c r="VB20" s="49"/>
      <c r="VC20" s="12">
        <f>VC19-UZ19+UZ20</f>
        <v>10</v>
      </c>
      <c r="VD20" s="12"/>
      <c r="VE20" s="49"/>
      <c r="VF20" s="12">
        <f>VF19-VC19+VC20</f>
        <v>15</v>
      </c>
      <c r="VG20" s="12"/>
      <c r="VH20" s="49"/>
      <c r="VI20" s="12">
        <f>VI19-VF19+VF20</f>
        <v>15</v>
      </c>
      <c r="VJ20" s="12"/>
      <c r="VK20" s="49"/>
      <c r="VL20" s="12">
        <f>VL19-VI19+VI20</f>
        <v>15</v>
      </c>
      <c r="VM20" s="12"/>
      <c r="VN20" s="49"/>
      <c r="VO20" s="12">
        <f>VO19-VL19+VL20</f>
        <v>15</v>
      </c>
      <c r="VP20" s="12"/>
      <c r="VQ20" s="49"/>
      <c r="VR20" s="12">
        <f>VR19-VO19+VO20</f>
        <v>16</v>
      </c>
      <c r="VS20" s="55"/>
      <c r="VT20" s="49"/>
      <c r="VU20" s="12">
        <f>VU19-VR19+VR20</f>
        <v>20</v>
      </c>
      <c r="VV20" s="12"/>
      <c r="VW20" s="49"/>
      <c r="VX20" s="12">
        <f>VX19-VU19+VU20</f>
        <v>22</v>
      </c>
      <c r="VY20" s="12"/>
      <c r="VZ20" s="49"/>
      <c r="WA20" s="12">
        <f>WA19-VX19+VX20</f>
        <v>24</v>
      </c>
      <c r="WB20" s="12"/>
      <c r="WC20" s="49"/>
      <c r="WD20" s="12">
        <f>WD19-WA19</f>
        <v>4</v>
      </c>
      <c r="WE20" s="12"/>
      <c r="WF20" s="49"/>
      <c r="WG20" s="12">
        <f>WG19-WD19+WD20</f>
        <v>4</v>
      </c>
      <c r="WH20" s="12"/>
      <c r="WI20" s="49"/>
      <c r="WJ20" s="12">
        <f>WJ19-WG19+WG20</f>
        <v>4</v>
      </c>
      <c r="WK20" s="56"/>
      <c r="WL20" s="49"/>
      <c r="WM20" s="12">
        <f>WM19-WJ19+WJ20</f>
        <v>4</v>
      </c>
      <c r="WN20" s="12"/>
      <c r="WO20" s="49"/>
      <c r="WP20" s="12">
        <f>WP19-WM19+WM20</f>
        <v>4</v>
      </c>
      <c r="WQ20" s="12"/>
      <c r="WR20" s="49"/>
      <c r="WS20" s="12">
        <f>WS19-WP19+WP20</f>
        <v>6</v>
      </c>
      <c r="WT20" s="12"/>
      <c r="WU20" s="49"/>
      <c r="WV20" s="12">
        <f>WV19-WS19+WS20</f>
        <v>6</v>
      </c>
      <c r="WW20" s="12"/>
      <c r="WX20" s="49"/>
      <c r="WY20" s="12">
        <f>WY19-WV19+WV20</f>
        <v>8</v>
      </c>
      <c r="WZ20" s="12"/>
      <c r="XA20" s="49"/>
      <c r="XB20" s="12">
        <f>XB19-WY19+WY20</f>
        <v>9</v>
      </c>
      <c r="XC20" s="12"/>
      <c r="XD20" s="49"/>
      <c r="XE20" s="12">
        <f>XE19-XB19+XB20</f>
        <v>10</v>
      </c>
      <c r="XF20" s="55"/>
      <c r="XG20" s="49"/>
      <c r="XH20" s="12">
        <f>XH19-XE19+XE20</f>
        <v>12</v>
      </c>
      <c r="XI20" s="12"/>
      <c r="XJ20" s="49"/>
      <c r="XK20" s="12">
        <f>XK19-XH19+XH20</f>
        <v>12</v>
      </c>
      <c r="XL20" s="12"/>
      <c r="XM20" s="49"/>
      <c r="XN20" s="12">
        <f>XN19-XK19+XK20</f>
        <v>16</v>
      </c>
      <c r="XO20" s="12"/>
      <c r="XP20" s="49"/>
      <c r="XQ20" s="12">
        <f>XQ19-XN19+XN20</f>
        <v>16</v>
      </c>
      <c r="XR20" s="12"/>
      <c r="XS20" s="49"/>
      <c r="XT20" s="12">
        <f>XT19-XQ19+XQ20</f>
        <v>19</v>
      </c>
      <c r="XU20" s="12"/>
      <c r="XV20" s="49"/>
      <c r="XW20" s="12">
        <f>XW19-XT19+XT20</f>
        <v>24</v>
      </c>
      <c r="XX20" s="56"/>
      <c r="XY20" s="49"/>
      <c r="XZ20" s="12">
        <f>XZ19-XW19+XW20</f>
        <v>25</v>
      </c>
      <c r="YA20" s="12"/>
      <c r="YB20" s="49"/>
      <c r="YC20" s="12">
        <f>YC19-XZ19+XZ20</f>
        <v>25</v>
      </c>
      <c r="YD20" s="12"/>
      <c r="YE20" s="49"/>
      <c r="YF20" s="12">
        <f>YF19-YC19+YC20</f>
        <v>27</v>
      </c>
      <c r="YG20" s="12"/>
      <c r="YH20" s="49"/>
      <c r="YI20" s="12">
        <f>YI19-YF19+YF20</f>
        <v>28</v>
      </c>
      <c r="YJ20" s="12"/>
      <c r="YK20" s="49"/>
      <c r="YL20" s="12">
        <f>YL19-YI19+YI20</f>
        <v>31</v>
      </c>
      <c r="YM20" s="12"/>
      <c r="YN20" s="49"/>
      <c r="YO20" s="12">
        <f>YO19-YL19+YL20</f>
        <v>34</v>
      </c>
      <c r="YP20" s="12"/>
      <c r="YQ20" s="49"/>
      <c r="YR20" s="12">
        <f>YR19-YO19+YO20</f>
        <v>34</v>
      </c>
      <c r="YS20" s="55"/>
      <c r="YT20" s="49"/>
      <c r="YU20" s="12">
        <f>YU19-YR19+YR20</f>
        <v>34</v>
      </c>
      <c r="YV20" s="12"/>
      <c r="YW20" s="49"/>
      <c r="YX20" s="12">
        <f>YX19-YU19+YU20</f>
        <v>35</v>
      </c>
      <c r="YY20" s="12"/>
      <c r="YZ20" s="49"/>
      <c r="ZA20" s="12">
        <f>ZA19-YX19+YX20</f>
        <v>35</v>
      </c>
      <c r="ZB20" s="12"/>
      <c r="ZC20" s="49"/>
      <c r="ZD20" s="12">
        <f>ZD19-ZA19+ZA20</f>
        <v>35</v>
      </c>
      <c r="ZE20" s="12"/>
      <c r="ZF20" s="49"/>
      <c r="ZG20" s="12">
        <f>ZG19-ZD19+ZD20</f>
        <v>36</v>
      </c>
      <c r="ZH20" s="12"/>
      <c r="ZI20" s="49"/>
      <c r="ZJ20" s="12">
        <f>ZJ19-ZG19+ZG20</f>
        <v>36</v>
      </c>
      <c r="ZK20" s="55"/>
      <c r="ZL20" s="49"/>
      <c r="ZM20" s="12">
        <f>ZM19-ZJ19</f>
        <v>2</v>
      </c>
      <c r="ZN20" s="12"/>
      <c r="ZO20" s="49"/>
      <c r="ZP20" s="12">
        <f>ZP19-ZM19+ZM20</f>
        <v>5</v>
      </c>
      <c r="ZQ20" s="12"/>
      <c r="ZR20" s="49"/>
      <c r="ZS20" s="12">
        <f>ZS19-ZP19+ZP20</f>
        <v>5</v>
      </c>
      <c r="ZT20" s="12"/>
      <c r="ZU20" s="49"/>
      <c r="ZV20" s="12">
        <f>ZV19-ZS19+ZS20</f>
        <v>5</v>
      </c>
      <c r="ZW20" s="12"/>
      <c r="ZX20" s="49"/>
      <c r="ZY20" s="12">
        <f>ZY19-ZV19+ZV20</f>
        <v>6</v>
      </c>
      <c r="ZZ20" s="12"/>
      <c r="AAA20" s="49"/>
      <c r="AAB20" s="12">
        <f>AAB19-ZY19+ZY20</f>
        <v>6</v>
      </c>
      <c r="AAC20" s="55"/>
      <c r="AAD20" s="49"/>
      <c r="AAE20" s="12">
        <f>AAE19-AAB19+AAB20</f>
        <v>9</v>
      </c>
      <c r="AAF20" s="12"/>
      <c r="AAG20" s="49"/>
      <c r="AAH20" s="12">
        <f>AAH19-AAE19+AAE20</f>
        <v>10</v>
      </c>
      <c r="AAI20" s="12"/>
      <c r="AAJ20" s="49"/>
      <c r="AAK20" s="12">
        <f>AAK19-AAH19+AAH20</f>
        <v>10</v>
      </c>
      <c r="AAL20" s="12"/>
      <c r="AAM20" s="49"/>
      <c r="AAN20" s="12">
        <f>AAN19-AAK19+AAK20</f>
        <v>10</v>
      </c>
      <c r="AAO20" s="12"/>
      <c r="AAP20" s="49"/>
      <c r="AAQ20" s="12">
        <f>AAQ19-AAN19+AAN20</f>
        <v>13</v>
      </c>
      <c r="AAR20" s="12"/>
      <c r="AAS20" s="49"/>
      <c r="AAT20" s="12">
        <f>AAT19-AAQ19+AAQ20</f>
        <v>16</v>
      </c>
      <c r="AAU20" s="55"/>
      <c r="AAV20" s="49"/>
      <c r="AAW20" s="12">
        <f>AAW19-AAT19+AAT20</f>
        <v>16</v>
      </c>
      <c r="AAX20" s="12"/>
      <c r="AAY20" s="49"/>
      <c r="AAZ20" s="12">
        <f>AAZ19-AAW19+AAW20</f>
        <v>16</v>
      </c>
      <c r="ABA20" s="12"/>
      <c r="ABB20" s="49"/>
      <c r="ABC20" s="12">
        <f>ABC19-AAZ19+AAZ20</f>
        <v>20</v>
      </c>
      <c r="ABD20" s="12"/>
      <c r="ABE20" s="49"/>
      <c r="ABF20" s="12">
        <f>ABF19-ABC19+ABC20</f>
        <v>20</v>
      </c>
      <c r="ABG20" s="12"/>
      <c r="ABH20" s="49"/>
      <c r="ABI20" s="12">
        <f>ABI19-ABF19+ABF20</f>
        <v>20</v>
      </c>
      <c r="ABJ20" s="12"/>
      <c r="ABK20" s="49"/>
      <c r="ABL20" s="12">
        <f>ABL19-ABI19+ABI20</f>
        <v>20</v>
      </c>
      <c r="ABM20" s="55"/>
      <c r="ABN20" s="49"/>
      <c r="ABO20" s="12">
        <f>ABO19-ABL19+ABL20</f>
        <v>21</v>
      </c>
      <c r="ABP20" s="12"/>
      <c r="ABQ20" s="49"/>
      <c r="ABR20" s="12">
        <f>ABR19-ABO19+ABO20</f>
        <v>21</v>
      </c>
      <c r="ABS20" s="12"/>
      <c r="ABT20" s="49"/>
      <c r="ABU20" s="12">
        <f>ABU19-ABR19+ABR20</f>
        <v>21</v>
      </c>
      <c r="ABV20" s="55"/>
      <c r="ABW20" s="55"/>
      <c r="ABX20" s="55"/>
      <c r="ABY20" s="55"/>
      <c r="ABZ20" s="55"/>
      <c r="ACA20" s="49"/>
      <c r="ACB20" s="12">
        <f>ACB19-ABU19</f>
        <v>2</v>
      </c>
      <c r="ACC20" s="12"/>
      <c r="ACD20" s="49"/>
      <c r="ACE20" s="12">
        <f>ACE19-ACB19+ACB20</f>
        <v>4</v>
      </c>
      <c r="ACF20" s="12"/>
      <c r="ACG20" s="49"/>
      <c r="ACH20" s="12">
        <f>ACH19-ACE19+ACE20</f>
        <v>5</v>
      </c>
      <c r="ACI20" s="12"/>
      <c r="ACJ20" s="49"/>
      <c r="ACK20" s="12">
        <f>ACK19-ACH19+ACH20</f>
        <v>5</v>
      </c>
      <c r="ACL20" s="12"/>
      <c r="ACM20" s="49"/>
      <c r="ACN20" s="12">
        <f>ACN19-ACK19+ACK20</f>
        <v>5</v>
      </c>
      <c r="ACO20" s="55"/>
      <c r="ACP20" s="49"/>
      <c r="ACQ20" s="12">
        <f>ACQ19-ACN19+ACN20</f>
        <v>9</v>
      </c>
      <c r="ACR20" s="12"/>
      <c r="ACS20" s="49"/>
      <c r="ACT20" s="12">
        <f>ACT19-ACQ19+ACQ20</f>
        <v>11</v>
      </c>
      <c r="ACU20" s="12"/>
      <c r="ACV20" s="49"/>
      <c r="ACW20" s="12">
        <f>ACW19-ACT19+ACT20</f>
        <v>13</v>
      </c>
      <c r="ACX20" s="12"/>
      <c r="ACY20" s="49"/>
      <c r="ACZ20" s="12">
        <f>ACZ19-ACW19+ACW20</f>
        <v>15</v>
      </c>
      <c r="ADA20" s="12"/>
      <c r="ADB20" s="49"/>
      <c r="ADC20" s="12">
        <f>ADC19-ACZ19+ACZ20</f>
        <v>19</v>
      </c>
      <c r="ADD20" s="12"/>
      <c r="ADE20" s="49"/>
      <c r="ADF20" s="12">
        <f>ADF19-ADC19+ADC20</f>
        <v>21</v>
      </c>
      <c r="ADG20" s="55"/>
      <c r="ADH20" s="49"/>
      <c r="ADI20" s="12">
        <f>ADI19-ADF19+ADF20</f>
        <v>21</v>
      </c>
      <c r="ADJ20" s="12"/>
      <c r="ADK20" s="49"/>
      <c r="ADL20" s="12">
        <f>ADL19-ADI19+ADI20</f>
        <v>23</v>
      </c>
      <c r="ADM20" s="12"/>
      <c r="ADN20" s="49"/>
      <c r="ADO20" s="12">
        <f>ADO19-ADL19+ADL20</f>
        <v>27</v>
      </c>
      <c r="ADP20" s="12"/>
      <c r="ADQ20" s="49"/>
      <c r="ADR20" s="12">
        <f>ADR19-ADO19+ADO20</f>
        <v>27</v>
      </c>
      <c r="ADS20" s="12"/>
      <c r="ADT20" s="49"/>
      <c r="ADU20" s="12">
        <f>ADU19-ADR19+ADR20</f>
        <v>27</v>
      </c>
      <c r="ADV20" s="12"/>
      <c r="ADW20" s="49"/>
      <c r="ADX20" s="12">
        <f>ADX19-ADU19+ADU20</f>
        <v>29</v>
      </c>
      <c r="ADY20" s="55"/>
      <c r="ADZ20" s="49"/>
      <c r="AEA20" s="12">
        <f>AEA19-ADX19+ADX20</f>
        <v>30</v>
      </c>
      <c r="AEB20" s="12"/>
      <c r="AEC20" s="49"/>
      <c r="AED20" s="12">
        <f>AED19-AEA19+AEA20</f>
        <v>30</v>
      </c>
      <c r="AEE20" s="12"/>
      <c r="AEF20" s="49"/>
      <c r="AEG20" s="12">
        <f>AEG19-AED19+AED20</f>
        <v>30</v>
      </c>
      <c r="AEH20" s="12"/>
      <c r="AEI20" s="49"/>
      <c r="AEJ20" s="12">
        <f>AEJ19-AEG19+AEG20</f>
        <v>33</v>
      </c>
      <c r="AEK20" s="12"/>
      <c r="AEL20" s="49"/>
      <c r="AEM20" s="12">
        <f>AEM19-AEJ19+AEJ20</f>
        <v>33</v>
      </c>
      <c r="AEN20" s="12"/>
      <c r="AEO20" s="49"/>
      <c r="AEP20" s="12">
        <f>AEP19-AEM19+AEM20</f>
        <v>34</v>
      </c>
      <c r="AEQ20" s="55"/>
      <c r="AER20" s="49"/>
      <c r="AES20" s="12">
        <f>AES19-AEP19+AEP20</f>
        <v>34</v>
      </c>
      <c r="AET20" s="12"/>
      <c r="AEU20" s="49"/>
      <c r="AEV20" s="12">
        <f>AEV19-AES19+AES20</f>
        <v>37</v>
      </c>
      <c r="AEW20" s="12"/>
      <c r="AEX20" s="49"/>
      <c r="AEY20" s="12">
        <f>AEY19-AEV19+AEV20</f>
        <v>37</v>
      </c>
      <c r="AEZ20" s="12"/>
      <c r="AFA20" s="49"/>
      <c r="AFB20" s="12">
        <f>AFB19-AEY19+AEY20</f>
        <v>37</v>
      </c>
      <c r="AFC20" s="12"/>
      <c r="AFD20" s="49"/>
      <c r="AFE20" s="12">
        <f>AFE19-AFB19</f>
        <v>2</v>
      </c>
      <c r="AFF20" s="12"/>
      <c r="AFG20" s="49"/>
      <c r="AFH20" s="12">
        <f>AFH19-AFE19+AFE20</f>
        <v>4</v>
      </c>
      <c r="AFI20" s="55"/>
      <c r="AFJ20" s="49"/>
      <c r="AFK20" s="12">
        <f>AFK19-AFH19+AFH20</f>
        <v>6</v>
      </c>
      <c r="AFL20" s="12"/>
      <c r="AFM20" s="49"/>
      <c r="AFN20" s="12">
        <f>AFN19-AFK19+AFK20</f>
        <v>10</v>
      </c>
      <c r="AFO20" s="12"/>
      <c r="AFP20" s="49"/>
      <c r="AFQ20" s="12">
        <f>AFQ19-AFN19+AFN20</f>
        <v>14</v>
      </c>
      <c r="AFR20" s="12"/>
      <c r="AFS20" s="49"/>
      <c r="AFT20" s="12">
        <f>AFT19-AFQ19+AFQ20</f>
        <v>14</v>
      </c>
      <c r="AFU20" s="12"/>
      <c r="AFV20" s="49"/>
      <c r="AFW20" s="12">
        <f>AFW19-AFT19+AFT20</f>
        <v>14</v>
      </c>
      <c r="AFX20" s="55"/>
      <c r="AFY20" s="55"/>
      <c r="AFZ20" s="49"/>
      <c r="AGA20" s="12">
        <f>AGA19-AFW19+AFW20</f>
        <v>16</v>
      </c>
      <c r="AGB20" s="12"/>
      <c r="AGC20" s="49"/>
      <c r="AGD20" s="12">
        <f>AGD19-AGA19+AGA20</f>
        <v>19</v>
      </c>
      <c r="AGE20" s="12"/>
      <c r="AGF20" s="49"/>
      <c r="AGG20" s="12">
        <f>AGG19-AGD19+AGD20</f>
        <v>19</v>
      </c>
      <c r="AGH20" s="12"/>
      <c r="AGI20" s="49"/>
      <c r="AGJ20" s="12">
        <f>AGJ19-AGG19+AGG20</f>
        <v>19</v>
      </c>
      <c r="AGK20" s="55"/>
      <c r="AGL20" s="49"/>
      <c r="AGM20" s="12">
        <f>AGM19-AGJ19+AGJ20</f>
        <v>19</v>
      </c>
      <c r="AGN20" s="56"/>
      <c r="AGO20" s="49"/>
      <c r="AGP20" s="12">
        <f>AGP19-AGM19+AGM20</f>
        <v>19</v>
      </c>
      <c r="AGQ20" s="12"/>
      <c r="AGR20" s="49"/>
      <c r="AGS20" s="12">
        <f>AGS19-AGP19+AGP20</f>
        <v>21</v>
      </c>
      <c r="AGT20" s="12"/>
      <c r="AGU20" s="49"/>
      <c r="AGV20" s="12">
        <f>AGV19-AGS19+AGS20</f>
        <v>25</v>
      </c>
      <c r="AGW20" s="12"/>
      <c r="AGX20" s="49"/>
      <c r="AGY20" s="12">
        <f>AGY19-AGV19+AGV20</f>
        <v>30</v>
      </c>
      <c r="AGZ20" s="12"/>
      <c r="AHA20" s="49"/>
      <c r="AHB20" s="12">
        <f>AHB19-AGY19+AGY20</f>
        <v>34</v>
      </c>
      <c r="AHC20" s="12"/>
      <c r="AHD20" s="49"/>
      <c r="AHE20" s="12">
        <f>AHE19-AHB19+AHB20</f>
        <v>34</v>
      </c>
      <c r="AHF20" s="12"/>
      <c r="AHG20" s="49"/>
      <c r="AHH20" s="12">
        <f>AHH19-AHE19+AHE20</f>
        <v>34</v>
      </c>
      <c r="AHI20" s="55"/>
      <c r="AHJ20" s="49"/>
      <c r="AHK20" s="12">
        <f>AHK19-AHH19+AHH20</f>
        <v>36</v>
      </c>
      <c r="AHL20" s="12"/>
      <c r="AHM20" s="49"/>
      <c r="AHN20" s="12">
        <f>AHN19-AHK19+AHK20</f>
        <v>36</v>
      </c>
      <c r="AHO20" s="12"/>
      <c r="AHP20" s="49"/>
      <c r="AHQ20" s="12">
        <f>AHQ19-AHN19+AHN20</f>
        <v>41</v>
      </c>
      <c r="AHR20" s="12"/>
      <c r="AHS20" s="49"/>
      <c r="AHT20" s="12">
        <f>AHT19-AHQ19+AHQ20</f>
        <v>41</v>
      </c>
      <c r="AHU20" s="12"/>
      <c r="AHV20" s="49"/>
      <c r="AHW20" s="12">
        <f>AHW19-AHT19+AHT20</f>
        <v>42</v>
      </c>
      <c r="AHX20" s="12"/>
      <c r="AHY20" s="49"/>
      <c r="AHZ20" s="12">
        <f>AHZ19-AHW19+AHW20</f>
        <v>44</v>
      </c>
      <c r="AIA20" s="55"/>
      <c r="AIB20" s="49"/>
      <c r="AIC20" s="12">
        <f>AIC19-AHZ19</f>
        <v>2</v>
      </c>
      <c r="AID20" s="12"/>
      <c r="AIE20" s="49"/>
      <c r="AIF20" s="12">
        <f>AIF19-AIC19+AIC20</f>
        <v>2</v>
      </c>
      <c r="AIG20" s="12"/>
      <c r="AIH20" s="49"/>
      <c r="AII20" s="12">
        <f>AII19-AIF19+AIF20</f>
        <v>2</v>
      </c>
      <c r="AIJ20" s="12"/>
      <c r="AIK20" s="49"/>
      <c r="AIL20" s="12">
        <f>AIL19-AII19+AII20</f>
        <v>4</v>
      </c>
      <c r="AIM20" s="12"/>
      <c r="AIN20" s="49"/>
      <c r="AIO20" s="12">
        <f>AIO19-AIL19+AIL20</f>
        <v>4</v>
      </c>
      <c r="AIP20" s="12"/>
      <c r="AIQ20" s="49"/>
      <c r="AIR20" s="12">
        <f>AIR19-AIO19+AIO20</f>
        <v>4</v>
      </c>
      <c r="AIS20" s="55"/>
      <c r="AIT20" s="49"/>
      <c r="AIU20" s="12">
        <f>AIU19-AIR19+AIR20</f>
        <v>8</v>
      </c>
      <c r="AIV20" s="12"/>
      <c r="AIW20" s="49"/>
      <c r="AIX20" s="12">
        <f>AIX19-AIU19+AIU20</f>
        <v>8</v>
      </c>
      <c r="AIY20" s="12"/>
      <c r="AIZ20" s="49"/>
      <c r="AJA20" s="12">
        <f>AJA19-AIX19+AIX20</f>
        <v>8</v>
      </c>
      <c r="AJB20" s="12"/>
      <c r="AJC20" s="49"/>
      <c r="AJD20" s="12">
        <f>AJD19-AJA19+AJA20</f>
        <v>9</v>
      </c>
      <c r="AJE20" s="12"/>
      <c r="AJF20" s="49"/>
      <c r="AJG20" s="12">
        <f>AJG19-AJD19+AJD20</f>
        <v>9</v>
      </c>
      <c r="AJH20" s="12"/>
      <c r="AJI20" s="49"/>
      <c r="AJJ20" s="12">
        <f>AJJ19-AJG19+AJG20</f>
        <v>9</v>
      </c>
      <c r="AJK20" s="55"/>
      <c r="AJL20" s="49"/>
      <c r="AJM20" s="12">
        <f>AJM19-AJJ19+AJJ20</f>
        <v>9</v>
      </c>
      <c r="AJN20" s="12"/>
      <c r="AJO20" s="49"/>
      <c r="AJP20" s="12">
        <f>AJP19-AJM19+AJM20</f>
        <v>9</v>
      </c>
      <c r="AJQ20" s="55"/>
      <c r="AJR20" s="49"/>
      <c r="AJS20" s="12">
        <f>AJS19-AJP19+AJP20</f>
        <v>9</v>
      </c>
      <c r="AJT20" s="12"/>
      <c r="AJU20" s="49"/>
      <c r="AJV20" s="12">
        <f>AJV19-AJS19+AJS20</f>
        <v>9</v>
      </c>
      <c r="AJW20" s="12"/>
      <c r="AJX20" s="49"/>
      <c r="AJY20" s="12">
        <f>AJY19-AJV19+AJV20</f>
        <v>9</v>
      </c>
      <c r="AJZ20" s="55"/>
      <c r="AKA20" s="49"/>
      <c r="AKB20" s="12">
        <f>AKB19-AJY19+AJY20</f>
        <v>11</v>
      </c>
      <c r="AKC20" s="12"/>
      <c r="AKD20" s="49"/>
      <c r="AKE20" s="12">
        <f>AKE19-AKB19+AKB20</f>
        <v>12</v>
      </c>
      <c r="AKF20" s="12"/>
      <c r="AKG20" s="49"/>
      <c r="AKH20" s="12">
        <f>AKH19-AKE19+AKE20</f>
        <v>14</v>
      </c>
      <c r="AKI20" s="12"/>
      <c r="AKJ20" s="49"/>
      <c r="AKK20" s="12">
        <f>AKK19-AKH19+AKH20</f>
        <v>16</v>
      </c>
      <c r="AKL20" s="12"/>
      <c r="AKM20" s="49"/>
      <c r="AKN20" s="12">
        <f>AKN19-AKK19+AKK20</f>
        <v>16</v>
      </c>
      <c r="AKO20" s="12"/>
      <c r="AKP20" s="49"/>
      <c r="AKQ20" s="12">
        <f>AKQ19-AKN19+AKN20</f>
        <v>18</v>
      </c>
      <c r="AKR20" s="55"/>
      <c r="AKS20" s="49"/>
      <c r="AKT20" s="12">
        <f>AKT19-AKQ19+AKQ20</f>
        <v>20</v>
      </c>
      <c r="AKU20" s="12"/>
      <c r="AKV20" s="49"/>
      <c r="AKW20" s="12">
        <f>AKW19-AKT19+AKT20</f>
        <v>20</v>
      </c>
      <c r="AKX20" s="12"/>
      <c r="AKY20" s="49"/>
      <c r="AKZ20" s="12">
        <f>AKZ19-AKW19</f>
        <v>0</v>
      </c>
      <c r="ALA20" s="55"/>
      <c r="ALB20" s="49"/>
      <c r="ALC20" s="12">
        <f>ALC19-AKZ19+AKZ20</f>
        <v>2</v>
      </c>
      <c r="ALD20" s="12"/>
      <c r="ALE20" s="49"/>
      <c r="ALF20" s="12">
        <f>ALF19-ALC19+ALC20</f>
        <v>2</v>
      </c>
      <c r="ALG20" s="56"/>
      <c r="ALH20" s="49"/>
      <c r="ALI20" s="12">
        <f>ALI19-ALF19+ALF20</f>
        <v>2</v>
      </c>
      <c r="ALJ20" s="12"/>
      <c r="ALK20" s="49"/>
      <c r="ALL20" s="12">
        <f>ALL19-ALI19+ALI20</f>
        <v>2</v>
      </c>
      <c r="ALM20" s="12"/>
      <c r="ALN20" s="49"/>
      <c r="ALO20" s="12">
        <f>ALO19-ALL19+ALL20</f>
        <v>2</v>
      </c>
      <c r="ALP20" s="12"/>
      <c r="ALQ20" s="49"/>
      <c r="ALR20" s="12">
        <f>ALR19-ALO19+ALO20</f>
        <v>4</v>
      </c>
      <c r="ALS20" s="12"/>
      <c r="ALT20" s="49"/>
      <c r="ALU20" s="12">
        <f>ALU19-ALR19+ALR20</f>
        <v>4</v>
      </c>
      <c r="ALV20" s="12"/>
      <c r="ALW20" s="49"/>
      <c r="ALX20" s="12">
        <f>ALX19-ALU19+ALU20</f>
        <v>4</v>
      </c>
      <c r="ALY20" s="12"/>
      <c r="ALZ20" s="49"/>
      <c r="AMA20" s="12">
        <f>AMA19-ALX19+ALX20</f>
        <v>4</v>
      </c>
      <c r="AMB20" s="55"/>
      <c r="AMC20" s="49"/>
      <c r="AMD20" s="12">
        <f>AMD19-AMA19+AMA20</f>
        <v>4</v>
      </c>
      <c r="AME20" s="12"/>
      <c r="AMF20" s="49"/>
      <c r="AMG20" s="12">
        <f>AMG19-AMD19+AMD20</f>
        <v>4</v>
      </c>
      <c r="AMH20" s="12"/>
      <c r="AMI20" s="49"/>
      <c r="AMJ20" s="12">
        <f>AMJ19-AMG19+AMG20</f>
        <v>4</v>
      </c>
      <c r="AMK20" s="12"/>
      <c r="AML20" s="49"/>
      <c r="AMM20" s="12">
        <f>AMM19-AMJ19+AMJ20</f>
        <v>4</v>
      </c>
      <c r="AMN20" s="12"/>
      <c r="AMO20" s="49"/>
      <c r="AMP20" s="12">
        <f>AMP19-AMM19+AMM20</f>
        <v>4</v>
      </c>
      <c r="AMQ20" s="12"/>
      <c r="AMR20" s="49"/>
      <c r="AMS20" s="12">
        <f>AMS19-AMP19+AMP20</f>
        <v>6</v>
      </c>
      <c r="AMT20" s="12"/>
      <c r="AMU20" s="49"/>
      <c r="AMV20" s="12">
        <f>AMV19-AMS19+AMS20</f>
        <v>6</v>
      </c>
      <c r="AMW20" s="55"/>
      <c r="AMX20" s="55"/>
      <c r="AMY20" s="55"/>
      <c r="AMZ20" s="55"/>
      <c r="ANA20" s="49"/>
      <c r="ANB20" s="12">
        <f>ANB19-AMV19+AMV20</f>
        <v>8</v>
      </c>
      <c r="ANC20" s="12"/>
      <c r="AND20" s="49"/>
      <c r="ANE20" s="12">
        <f>ANE19-ANB19+ANB20</f>
        <v>10</v>
      </c>
      <c r="ANF20" s="55"/>
      <c r="ANG20" s="49"/>
      <c r="ANH20" s="12">
        <f>ANH19-ANE19+ANE20</f>
        <v>12</v>
      </c>
      <c r="ANI20" s="12"/>
      <c r="ANJ20" s="49"/>
      <c r="ANK20" s="12">
        <f>ANK19-ANH19+ANH20</f>
        <v>12</v>
      </c>
      <c r="ANL20" s="12"/>
      <c r="ANM20" s="49"/>
      <c r="ANN20" s="12">
        <f>ANN19-ANK19+ANK20</f>
        <v>14</v>
      </c>
      <c r="ANO20" s="12"/>
      <c r="ANP20" s="49"/>
      <c r="ANQ20" s="12">
        <f>ANQ19-ANN19+ANN20</f>
        <v>17</v>
      </c>
      <c r="ANR20" s="12"/>
      <c r="ANS20" s="49"/>
      <c r="ANT20" s="12">
        <f>ANT19-ANQ19+ANQ20</f>
        <v>21</v>
      </c>
      <c r="ANU20" s="12"/>
      <c r="ANV20" s="49"/>
      <c r="ANW20" s="12">
        <f>ANW19-ANT19</f>
        <v>2</v>
      </c>
      <c r="ANX20" s="55"/>
      <c r="ANY20" s="49"/>
      <c r="ANZ20" s="12">
        <f>ANZ19-ANW19+ANW20</f>
        <v>4</v>
      </c>
      <c r="AOA20" s="12"/>
      <c r="AOB20" s="49"/>
      <c r="AOC20" s="12">
        <f>AOC19-ANZ19+ANZ20</f>
        <v>6</v>
      </c>
      <c r="AOD20" s="12"/>
      <c r="AOE20" s="49"/>
      <c r="AOF20" s="12">
        <f>AOF19-AOC19+AOC20</f>
        <v>8</v>
      </c>
      <c r="AOG20" s="12"/>
      <c r="AOH20" s="49"/>
      <c r="AOI20" s="12">
        <f>AOI19-AOF19+AOF20</f>
        <v>10</v>
      </c>
      <c r="AOJ20" s="12"/>
      <c r="AOK20" s="49"/>
      <c r="AOL20" s="12">
        <f>AOL19-AOI19+AOI20</f>
        <v>12</v>
      </c>
      <c r="AOM20" s="12"/>
      <c r="AON20" s="49"/>
      <c r="AOO20" s="12">
        <f>AOO19-AOL19+AOL20</f>
        <v>13</v>
      </c>
      <c r="AOP20" s="55"/>
      <c r="AOQ20" s="49"/>
      <c r="AOR20" s="12">
        <f>AOR19-AOO19+AOO20</f>
        <v>13</v>
      </c>
      <c r="AOS20" s="12"/>
      <c r="AOT20" s="49"/>
      <c r="AOU20" s="12">
        <f>AOU19-AOR19+AOR20</f>
        <v>15</v>
      </c>
      <c r="AOV20" s="12"/>
      <c r="AOW20" s="49"/>
      <c r="AOX20" s="12">
        <f>AOX19-AOU19+AOU20</f>
        <v>16</v>
      </c>
      <c r="AOY20" s="12"/>
      <c r="AOZ20" s="49"/>
      <c r="APA20" s="12">
        <f>APA19-AOX19+AOX20</f>
        <v>16</v>
      </c>
      <c r="APB20" s="12"/>
      <c r="APC20" s="49"/>
      <c r="APD20" s="12">
        <f>APD19-APA19+APA20</f>
        <v>16</v>
      </c>
      <c r="APE20" s="12"/>
      <c r="APF20" s="49"/>
      <c r="APG20" s="12">
        <f>APG19-APD19+APD20</f>
        <v>18</v>
      </c>
      <c r="APH20" s="55"/>
      <c r="API20" s="49"/>
      <c r="APJ20" s="12">
        <f>APJ19-APG19+APG20</f>
        <v>19</v>
      </c>
      <c r="APK20" s="12"/>
      <c r="APL20" s="49"/>
      <c r="APM20" s="12">
        <f>APM19-APJ19+APJ20</f>
        <v>21</v>
      </c>
      <c r="APN20" s="12"/>
      <c r="APO20" s="49"/>
      <c r="APP20" s="12">
        <f>APP19-APM19+APM20</f>
        <v>22</v>
      </c>
      <c r="APQ20" s="12"/>
      <c r="APR20" s="49"/>
      <c r="APS20" s="12">
        <f>APS19-APP19+APP20</f>
        <v>23</v>
      </c>
      <c r="APT20" s="12"/>
      <c r="APU20" s="49"/>
      <c r="APV20" s="12">
        <f>APV19-APS19+APS20</f>
        <v>25</v>
      </c>
      <c r="APW20" s="12"/>
      <c r="APX20" s="49"/>
      <c r="APY20" s="12">
        <f>APY19-APV19+APV20</f>
        <v>27</v>
      </c>
      <c r="APZ20" s="55"/>
      <c r="AQA20" s="49"/>
      <c r="AQB20" s="12">
        <f>AQB19-APY19+APY20</f>
        <v>30</v>
      </c>
      <c r="AQC20" s="12"/>
      <c r="AQD20" s="49"/>
      <c r="AQE20" s="12">
        <f>AQE19-AQB19+AQB20</f>
        <v>30</v>
      </c>
      <c r="AQF20" s="12"/>
      <c r="AQG20" s="49"/>
      <c r="AQH20" s="12">
        <f>AQH19-AQE19+AQE20</f>
        <v>30</v>
      </c>
      <c r="AQI20" s="12"/>
      <c r="AQJ20" s="49"/>
      <c r="AQK20" s="12">
        <f>AQK19-AQH19+AQH20</f>
        <v>33</v>
      </c>
      <c r="AQL20" s="12"/>
      <c r="AQM20" s="49"/>
      <c r="AQN20" s="12">
        <f>AQN19-AQK19+AQK20</f>
        <v>33</v>
      </c>
      <c r="AQO20" s="12"/>
      <c r="AQP20" s="49"/>
      <c r="AQQ20" s="12">
        <f>AQQ19-AQN19+AQN20</f>
        <v>34</v>
      </c>
      <c r="AQR20" s="55"/>
      <c r="AQS20" s="49"/>
      <c r="AQT20" s="12">
        <f>AQT19-AQQ19</f>
        <v>0</v>
      </c>
      <c r="AQU20" s="12"/>
      <c r="AQV20" s="49"/>
      <c r="AQW20" s="12">
        <f>AQW19-AQT19+AQT20</f>
        <v>3</v>
      </c>
      <c r="AQX20" s="12"/>
      <c r="AQY20" s="49"/>
      <c r="AQZ20" s="12">
        <f>AQZ19-AQW19+AQW20</f>
        <v>5</v>
      </c>
      <c r="ARA20" s="12"/>
      <c r="ARB20" s="49"/>
      <c r="ARC20" s="12">
        <f>ARC19-AQZ19+AQZ20</f>
        <v>7</v>
      </c>
      <c r="ARD20" s="12"/>
      <c r="ARE20" s="49"/>
      <c r="ARF20" s="12">
        <f>ARF19-ARC19+ARC20</f>
        <v>9</v>
      </c>
      <c r="ARG20" s="12"/>
      <c r="ARH20" s="49"/>
      <c r="ARI20" s="12">
        <f>ARI19-ARF19+ARF20</f>
        <v>11</v>
      </c>
      <c r="ARJ20" s="55"/>
      <c r="ARK20" s="49"/>
      <c r="ARL20" s="12">
        <f>ARL19-ARI19+ARI20</f>
        <v>13</v>
      </c>
      <c r="ARM20" s="12"/>
      <c r="ARN20" s="49"/>
      <c r="ARO20" s="12">
        <f>ARO19-ARL19+ARL20</f>
        <v>15</v>
      </c>
      <c r="ARP20" s="12"/>
      <c r="ARQ20" s="49"/>
      <c r="ARR20" s="12">
        <f>ARR19-ARO19+ARO20</f>
        <v>16</v>
      </c>
      <c r="ARS20" s="12"/>
      <c r="ART20" s="49"/>
      <c r="ARU20" s="12">
        <f>ARU19-ARR19+ARR20</f>
        <v>17</v>
      </c>
      <c r="ARV20" s="12"/>
      <c r="ARW20" s="49"/>
      <c r="ARX20" s="12">
        <f>ARX19-ARU19+ARU20</f>
        <v>17</v>
      </c>
      <c r="ARY20" s="12"/>
      <c r="ARZ20" s="49"/>
      <c r="ASA20" s="12">
        <f>ASA19-ARX19+ARX20</f>
        <v>18</v>
      </c>
      <c r="ASB20" s="55"/>
      <c r="ASC20" s="49"/>
      <c r="ASD20" s="12">
        <f>ASD19-ASA19+ASA20</f>
        <v>18</v>
      </c>
      <c r="ASE20" s="12"/>
      <c r="ASF20" s="49"/>
      <c r="ASG20" s="12">
        <f>ASG19-ASD19+ASD20</f>
        <v>18</v>
      </c>
      <c r="ASH20" s="12"/>
      <c r="ASI20" s="49"/>
      <c r="ASJ20" s="12">
        <f>ASJ19-ASG19+ASG20</f>
        <v>18</v>
      </c>
      <c r="ASK20" s="12"/>
      <c r="ASL20" s="49"/>
      <c r="ASM20" s="12">
        <f>ASM19-ASJ19+ASJ20</f>
        <v>18</v>
      </c>
      <c r="ASN20" s="12"/>
      <c r="ASO20" s="49"/>
      <c r="ASP20" s="12">
        <f>ASP19-ASM19+ASM20</f>
        <v>18</v>
      </c>
      <c r="ASQ20" s="12"/>
      <c r="ASR20" s="49"/>
      <c r="ASS20" s="12">
        <f>ASS19-ASP19+ASP20</f>
        <v>18</v>
      </c>
      <c r="AST20" s="55"/>
      <c r="ASU20" s="49"/>
      <c r="ASV20" s="12">
        <f>ASV19-ASS19+ASS20</f>
        <v>19</v>
      </c>
      <c r="ASW20" s="12"/>
      <c r="ASX20" s="49"/>
      <c r="ASY20" s="12">
        <f>ASY19-ASV19+ASV20</f>
        <v>19</v>
      </c>
      <c r="ASZ20" s="12"/>
      <c r="ATA20" s="49"/>
      <c r="ATB20" s="12">
        <f>ATB19-ASY19+ASY20</f>
        <v>19</v>
      </c>
      <c r="ATC20" s="12"/>
      <c r="ATD20" s="49"/>
      <c r="ATE20" s="12">
        <f>ATE19-ATB19+ATB20</f>
        <v>19</v>
      </c>
      <c r="ATF20" s="12"/>
      <c r="ATG20" s="12"/>
      <c r="ATH20" s="55"/>
      <c r="ATI20" s="12"/>
      <c r="ATJ20" s="12"/>
      <c r="ATK20" s="12"/>
      <c r="ATL20" s="12"/>
      <c r="ATM20" s="12"/>
      <c r="ATN20" s="12"/>
      <c r="ATO20" s="55"/>
      <c r="ATP20" s="12"/>
      <c r="ATQ20" s="12"/>
      <c r="ATR20" s="12"/>
      <c r="ATS20" s="12"/>
      <c r="ATT20" s="12"/>
      <c r="ATU20" s="12"/>
      <c r="ATV20" s="55"/>
      <c r="ATW20" s="12"/>
      <c r="ATX20" s="12"/>
      <c r="ATY20" s="12"/>
      <c r="ATZ20" s="12"/>
      <c r="AUA20" s="12"/>
      <c r="AUB20" s="12"/>
      <c r="AUC20" s="55"/>
      <c r="AUD20" s="12"/>
      <c r="AUE20" s="12"/>
      <c r="AUF20" s="12"/>
      <c r="AUG20" s="12"/>
      <c r="AUH20" s="12"/>
      <c r="AUI20" s="12"/>
      <c r="AUJ20" s="55"/>
      <c r="AUK20" s="12"/>
      <c r="AUL20" s="12"/>
      <c r="AUM20" s="12"/>
      <c r="AUN20" s="12"/>
      <c r="AUO20" s="12"/>
      <c r="AUP20" s="12"/>
      <c r="AUQ20" s="55"/>
      <c r="AUR20" s="12"/>
      <c r="AUS20" s="12"/>
      <c r="AUT20" s="12"/>
      <c r="AUU20" s="12"/>
      <c r="AUV20" s="12"/>
      <c r="AUW20" s="12"/>
      <c r="AUX20" s="55"/>
      <c r="AUY20" s="12"/>
      <c r="AUZ20" s="12"/>
      <c r="AVA20" s="12"/>
      <c r="AVB20" s="12"/>
      <c r="AVC20" s="12"/>
      <c r="AVD20" s="12"/>
      <c r="AVE20" s="55"/>
      <c r="AVF20" s="12"/>
      <c r="AVG20" s="12"/>
      <c r="AVH20" s="12"/>
      <c r="AVI20" s="12"/>
      <c r="AVJ20" s="12"/>
      <c r="AVK20" s="12"/>
      <c r="AVL20" s="55"/>
      <c r="AVM20" s="12"/>
      <c r="AVN20" s="12"/>
      <c r="AVO20" s="12"/>
      <c r="AVP20" s="12"/>
      <c r="AVQ20" s="12"/>
      <c r="AVR20" s="12"/>
      <c r="AVS20" s="55"/>
      <c r="AVT20" s="12"/>
      <c r="AVU20" s="12"/>
      <c r="AVV20" s="12"/>
      <c r="AVW20" s="12"/>
      <c r="AVX20" s="12"/>
      <c r="AVY20" s="12"/>
      <c r="AVZ20" s="55"/>
      <c r="AWA20" s="12"/>
      <c r="AWB20" s="12"/>
      <c r="AWC20" s="12"/>
      <c r="AWD20" s="12"/>
      <c r="AWE20" s="12"/>
      <c r="AWF20" s="12"/>
      <c r="AWG20" s="55"/>
      <c r="AWH20" s="12"/>
      <c r="AWI20" s="12"/>
      <c r="AWJ20" s="12"/>
      <c r="AWK20" s="12"/>
      <c r="AWL20" s="12"/>
      <c r="AWM20" s="12"/>
      <c r="AWN20" s="55"/>
      <c r="AWO20" s="12"/>
      <c r="AWP20" s="12"/>
      <c r="AWQ20" s="12"/>
      <c r="AWR20" s="12"/>
      <c r="AWS20" s="12"/>
      <c r="AWT20" s="12"/>
      <c r="AWU20" s="55"/>
      <c r="AWV20" s="12"/>
      <c r="AWW20" s="12"/>
      <c r="AWX20" s="12"/>
      <c r="AWY20" s="12"/>
      <c r="AWZ20" s="12"/>
      <c r="AXA20" s="12"/>
      <c r="AXB20" s="55"/>
    </row>
    <row r="21" spans="1:1302" ht="43.8" thickBot="1">
      <c r="A21" t="s">
        <v>911</v>
      </c>
      <c r="B21" s="159" t="s">
        <v>915</v>
      </c>
      <c r="C21" s="21" t="s">
        <v>920</v>
      </c>
      <c r="D21" s="97" t="s">
        <v>143</v>
      </c>
      <c r="E21" s="54"/>
      <c r="F21" s="54"/>
      <c r="G21" s="54"/>
      <c r="H21" s="49">
        <v>0</v>
      </c>
      <c r="I21" s="54">
        <v>26</v>
      </c>
      <c r="J21" s="16"/>
      <c r="K21" s="49">
        <v>2</v>
      </c>
      <c r="L21" s="54">
        <v>2</v>
      </c>
      <c r="M21" s="54"/>
      <c r="N21" s="49">
        <v>2</v>
      </c>
      <c r="O21" s="54">
        <f>L21+2</f>
        <v>4</v>
      </c>
      <c r="P21" s="54"/>
      <c r="Q21" s="49">
        <v>2</v>
      </c>
      <c r="R21" s="54">
        <f>O21+2</f>
        <v>6</v>
      </c>
      <c r="S21" s="54"/>
      <c r="T21" s="49">
        <v>0</v>
      </c>
      <c r="U21" s="54">
        <f>R21</f>
        <v>6</v>
      </c>
      <c r="V21" s="54"/>
      <c r="W21" s="49">
        <v>2</v>
      </c>
      <c r="X21" s="54">
        <f>U21+2</f>
        <v>8</v>
      </c>
      <c r="Y21" s="54"/>
      <c r="Z21" s="49">
        <v>2</v>
      </c>
      <c r="AA21" s="54">
        <f>X21+2</f>
        <v>10</v>
      </c>
      <c r="AB21" s="16"/>
      <c r="AC21" s="49">
        <v>0</v>
      </c>
      <c r="AD21" s="54">
        <f>AA21</f>
        <v>10</v>
      </c>
      <c r="AE21" s="54"/>
      <c r="AF21" s="49">
        <v>2</v>
      </c>
      <c r="AG21" s="54">
        <f>AD21+2</f>
        <v>12</v>
      </c>
      <c r="AH21" s="54"/>
      <c r="AI21" s="49">
        <v>2</v>
      </c>
      <c r="AJ21" s="54">
        <f>AG21+2</f>
        <v>14</v>
      </c>
      <c r="AK21" s="54"/>
      <c r="AL21" s="49">
        <v>0</v>
      </c>
      <c r="AM21" s="54">
        <f>AJ21</f>
        <v>14</v>
      </c>
      <c r="AN21" s="54"/>
      <c r="AO21" s="49">
        <v>2</v>
      </c>
      <c r="AP21" s="54">
        <f>AM21+2</f>
        <v>16</v>
      </c>
      <c r="AQ21" s="54"/>
      <c r="AR21" s="49">
        <v>2</v>
      </c>
      <c r="AS21" s="54">
        <f>AP21+2</f>
        <v>18</v>
      </c>
      <c r="AT21" s="16"/>
      <c r="AU21" s="49">
        <v>0</v>
      </c>
      <c r="AV21" s="54">
        <f>AS21</f>
        <v>18</v>
      </c>
      <c r="AW21" s="54"/>
      <c r="AX21" s="49">
        <v>2</v>
      </c>
      <c r="AY21" s="54">
        <f>AV21+2</f>
        <v>20</v>
      </c>
      <c r="AZ21" s="54"/>
      <c r="BA21" s="49">
        <v>2</v>
      </c>
      <c r="BB21" s="54">
        <f>AY21+2</f>
        <v>22</v>
      </c>
      <c r="BC21" s="54"/>
      <c r="BD21" s="49">
        <v>0</v>
      </c>
      <c r="BE21" s="54">
        <f>BB21</f>
        <v>22</v>
      </c>
      <c r="BF21" s="54"/>
      <c r="BG21" s="49">
        <v>0</v>
      </c>
      <c r="BH21" s="54">
        <f>BE21</f>
        <v>22</v>
      </c>
      <c r="BI21" s="54"/>
      <c r="BJ21" s="49">
        <v>0</v>
      </c>
      <c r="BK21" s="54">
        <f>BH21+2</f>
        <v>24</v>
      </c>
      <c r="BL21" s="16"/>
      <c r="BM21" s="49">
        <v>0</v>
      </c>
      <c r="BN21" s="54">
        <f>BK21</f>
        <v>24</v>
      </c>
      <c r="BO21" s="54"/>
      <c r="BP21" s="49">
        <v>0</v>
      </c>
      <c r="BQ21" s="54">
        <f>BN21</f>
        <v>24</v>
      </c>
      <c r="BR21" s="54"/>
      <c r="BS21" s="49">
        <v>0</v>
      </c>
      <c r="BT21" s="54">
        <f>BQ21</f>
        <v>24</v>
      </c>
      <c r="BU21" s="54"/>
      <c r="BV21" s="49">
        <v>0</v>
      </c>
      <c r="BW21" s="54">
        <f>BT21</f>
        <v>24</v>
      </c>
      <c r="BX21" s="54"/>
      <c r="BY21" s="49">
        <v>0</v>
      </c>
      <c r="BZ21" s="54">
        <f>BW21</f>
        <v>24</v>
      </c>
      <c r="CA21" s="54"/>
      <c r="CB21" s="49">
        <v>0</v>
      </c>
      <c r="CC21" s="54">
        <f>BZ21</f>
        <v>24</v>
      </c>
      <c r="CD21" s="16"/>
      <c r="CE21" s="16">
        <f>CC21</f>
        <v>24</v>
      </c>
      <c r="CF21" s="49">
        <v>0</v>
      </c>
      <c r="CG21" s="54">
        <v>2</v>
      </c>
      <c r="CH21" s="16">
        <f>CG21+2</f>
        <v>4</v>
      </c>
      <c r="CI21" s="49">
        <v>2</v>
      </c>
      <c r="CJ21" s="54">
        <f>CH21</f>
        <v>4</v>
      </c>
      <c r="CK21" s="54"/>
      <c r="CL21" s="49">
        <v>2</v>
      </c>
      <c r="CM21" s="54">
        <f>CJ21+2</f>
        <v>6</v>
      </c>
      <c r="CN21" s="54"/>
      <c r="CO21" s="49">
        <v>2</v>
      </c>
      <c r="CP21" s="54">
        <f>CM21+2</f>
        <v>8</v>
      </c>
      <c r="CQ21" s="16"/>
      <c r="CR21" s="49">
        <v>0</v>
      </c>
      <c r="CS21" s="54">
        <f>CP21</f>
        <v>8</v>
      </c>
      <c r="CT21" s="54"/>
      <c r="CU21" s="49">
        <v>2</v>
      </c>
      <c r="CV21" s="54">
        <f>CS21+2</f>
        <v>10</v>
      </c>
      <c r="CW21" s="54"/>
      <c r="CX21" s="49">
        <v>2</v>
      </c>
      <c r="CY21" s="54">
        <f>CV21+2</f>
        <v>12</v>
      </c>
      <c r="CZ21" s="54"/>
      <c r="DA21" s="49">
        <v>0</v>
      </c>
      <c r="DB21" s="54">
        <f>CY21</f>
        <v>12</v>
      </c>
      <c r="DC21" s="54"/>
      <c r="DD21" s="49">
        <v>2</v>
      </c>
      <c r="DE21" s="54">
        <f>DB21+2</f>
        <v>14</v>
      </c>
      <c r="DF21" s="16">
        <f>DE21+2</f>
        <v>16</v>
      </c>
      <c r="DG21" s="16"/>
      <c r="DH21" s="49">
        <v>0</v>
      </c>
      <c r="DI21" s="54">
        <f>DF21</f>
        <v>16</v>
      </c>
      <c r="DJ21" s="54"/>
      <c r="DK21" s="49">
        <v>2</v>
      </c>
      <c r="DL21" s="54">
        <f>DI21+2</f>
        <v>18</v>
      </c>
      <c r="DM21" s="54"/>
      <c r="DN21" s="49">
        <v>0</v>
      </c>
      <c r="DO21" s="54">
        <f>DL21</f>
        <v>18</v>
      </c>
      <c r="DP21" s="54"/>
      <c r="DQ21" s="49">
        <v>0</v>
      </c>
      <c r="DR21" s="54">
        <f>DO21</f>
        <v>18</v>
      </c>
      <c r="DS21" s="54"/>
      <c r="DT21" s="49">
        <v>0</v>
      </c>
      <c r="DU21" s="54">
        <f>DR21+2</f>
        <v>20</v>
      </c>
      <c r="DV21" s="54"/>
      <c r="DW21" s="49">
        <v>0</v>
      </c>
      <c r="DX21" s="54">
        <f>DU21</f>
        <v>20</v>
      </c>
      <c r="DY21" s="16"/>
      <c r="DZ21" s="49">
        <v>0</v>
      </c>
      <c r="EA21" s="54">
        <f>DX21</f>
        <v>20</v>
      </c>
      <c r="EB21" s="54"/>
      <c r="EC21" s="49">
        <v>0</v>
      </c>
      <c r="ED21" s="54">
        <f>EA21</f>
        <v>20</v>
      </c>
      <c r="EE21" s="54"/>
      <c r="EF21" s="49">
        <v>0</v>
      </c>
      <c r="EG21" s="54">
        <f>ED21</f>
        <v>20</v>
      </c>
      <c r="EH21" s="54"/>
      <c r="EI21" s="49">
        <v>0</v>
      </c>
      <c r="EJ21" s="54">
        <f>EG21</f>
        <v>20</v>
      </c>
      <c r="EK21" s="54"/>
      <c r="EL21" s="49">
        <v>0</v>
      </c>
      <c r="EM21" s="54">
        <f>EJ21</f>
        <v>20</v>
      </c>
      <c r="EN21" s="54"/>
      <c r="EO21" s="49">
        <v>0</v>
      </c>
      <c r="EP21" s="54">
        <f>EM21</f>
        <v>20</v>
      </c>
      <c r="EQ21" s="48"/>
      <c r="ER21" s="49">
        <v>0</v>
      </c>
      <c r="ES21" s="54">
        <f>EP21</f>
        <v>20</v>
      </c>
      <c r="ET21" s="54"/>
      <c r="EU21" s="49">
        <v>0</v>
      </c>
      <c r="EV21" s="54">
        <f>EP21</f>
        <v>20</v>
      </c>
      <c r="EW21" s="54"/>
      <c r="EX21" s="49">
        <v>0</v>
      </c>
      <c r="EY21" s="54">
        <f>EV21</f>
        <v>20</v>
      </c>
      <c r="EZ21" s="54"/>
      <c r="FA21" s="49">
        <v>0</v>
      </c>
      <c r="FB21" s="54">
        <f>EY21+2</f>
        <v>22</v>
      </c>
      <c r="FC21" s="16">
        <f>FB21</f>
        <v>22</v>
      </c>
      <c r="FD21" s="16">
        <v>2</v>
      </c>
      <c r="FE21" s="16">
        <f>FD21+2</f>
        <v>4</v>
      </c>
      <c r="FF21" s="16"/>
      <c r="FG21" s="49">
        <v>4</v>
      </c>
      <c r="FH21" s="54">
        <f>FE21</f>
        <v>4</v>
      </c>
      <c r="FI21" s="54"/>
      <c r="FJ21" s="49">
        <v>2</v>
      </c>
      <c r="FK21" s="54">
        <f>FH21+2</f>
        <v>6</v>
      </c>
      <c r="FL21" s="54"/>
      <c r="FM21" s="49">
        <v>2</v>
      </c>
      <c r="FN21" s="54">
        <f>FK21+2</f>
        <v>8</v>
      </c>
      <c r="FO21" s="16">
        <f>FN21</f>
        <v>8</v>
      </c>
      <c r="FP21" s="49">
        <v>2</v>
      </c>
      <c r="FQ21" s="54">
        <f>FO21+2</f>
        <v>10</v>
      </c>
      <c r="FR21" s="54"/>
      <c r="FS21" s="49">
        <v>2</v>
      </c>
      <c r="FT21" s="54">
        <f>FQ21+2</f>
        <v>12</v>
      </c>
      <c r="FU21" s="16"/>
      <c r="FV21" s="49">
        <v>2</v>
      </c>
      <c r="FW21" s="54">
        <f>FT21+2</f>
        <v>14</v>
      </c>
      <c r="FX21" s="54"/>
      <c r="FY21" s="49">
        <v>2</v>
      </c>
      <c r="FZ21" s="54">
        <f>FW21+2</f>
        <v>16</v>
      </c>
      <c r="GA21" s="54"/>
      <c r="GB21" s="49">
        <v>2</v>
      </c>
      <c r="GC21" s="54">
        <f>FZ21+2</f>
        <v>18</v>
      </c>
      <c r="GD21" s="54"/>
      <c r="GE21" s="49">
        <v>2</v>
      </c>
      <c r="GF21" s="54">
        <f>GC21+2</f>
        <v>20</v>
      </c>
      <c r="GG21" s="54"/>
      <c r="GH21" s="49">
        <v>2</v>
      </c>
      <c r="GI21" s="54">
        <f>GF21+2</f>
        <v>22</v>
      </c>
      <c r="GJ21" s="54"/>
      <c r="GK21" s="49">
        <v>2</v>
      </c>
      <c r="GL21" s="54">
        <f>GI21+2</f>
        <v>24</v>
      </c>
      <c r="GM21" s="16"/>
      <c r="GN21" s="49">
        <v>2</v>
      </c>
      <c r="GO21" s="54">
        <f>GL21+2</f>
        <v>26</v>
      </c>
      <c r="GP21" s="54"/>
      <c r="GQ21" s="49">
        <v>2</v>
      </c>
      <c r="GR21" s="54">
        <f>GO21+2</f>
        <v>28</v>
      </c>
      <c r="GS21" s="54"/>
      <c r="GT21" s="49">
        <v>2</v>
      </c>
      <c r="GU21" s="54">
        <f>GR21+2</f>
        <v>30</v>
      </c>
      <c r="GV21" s="54"/>
      <c r="GW21" s="49">
        <v>0</v>
      </c>
      <c r="GX21" s="54">
        <f>GU21+2</f>
        <v>32</v>
      </c>
      <c r="GY21" s="54"/>
      <c r="GZ21" s="49">
        <v>2</v>
      </c>
      <c r="HA21" s="54">
        <f>GX21+2</f>
        <v>34</v>
      </c>
      <c r="HB21" s="54"/>
      <c r="HC21" s="49">
        <v>2</v>
      </c>
      <c r="HD21" s="54">
        <f>HA21+2</f>
        <v>36</v>
      </c>
      <c r="HE21" s="16"/>
      <c r="HF21" s="49">
        <v>0</v>
      </c>
      <c r="HG21" s="54">
        <f>HD21</f>
        <v>36</v>
      </c>
      <c r="HH21" s="54"/>
      <c r="HI21" s="49">
        <v>2</v>
      </c>
      <c r="HJ21" s="54">
        <f>HG21+2</f>
        <v>38</v>
      </c>
      <c r="HK21" s="54"/>
      <c r="HL21" s="49">
        <v>2</v>
      </c>
      <c r="HM21" s="54">
        <f>HJ21+2</f>
        <v>40</v>
      </c>
      <c r="HN21" s="54"/>
      <c r="HO21" s="49">
        <v>0</v>
      </c>
      <c r="HP21" s="54">
        <f>HM21</f>
        <v>40</v>
      </c>
      <c r="HQ21" s="54"/>
      <c r="HR21" s="49">
        <v>2</v>
      </c>
      <c r="HS21" s="54">
        <f>HP21+2</f>
        <v>42</v>
      </c>
      <c r="HT21" s="54"/>
      <c r="HU21" s="49">
        <v>2</v>
      </c>
      <c r="HV21" s="54">
        <f>HS21+2</f>
        <v>44</v>
      </c>
      <c r="HW21" s="16"/>
      <c r="HX21" s="49">
        <v>2</v>
      </c>
      <c r="HY21" s="54">
        <v>2</v>
      </c>
      <c r="HZ21" s="54"/>
      <c r="IA21" s="49">
        <v>2</v>
      </c>
      <c r="IB21" s="54">
        <f>HY21+2</f>
        <v>4</v>
      </c>
      <c r="IC21" s="54"/>
      <c r="ID21" s="49">
        <v>2</v>
      </c>
      <c r="IE21" s="54">
        <f>IB21+2</f>
        <v>6</v>
      </c>
      <c r="IF21" s="54"/>
      <c r="IG21" s="49">
        <v>2</v>
      </c>
      <c r="IH21" s="54">
        <f>IE21</f>
        <v>6</v>
      </c>
      <c r="II21" s="54"/>
      <c r="IJ21" s="49">
        <v>2</v>
      </c>
      <c r="IK21" s="54">
        <f>IH21+2</f>
        <v>8</v>
      </c>
      <c r="IL21" s="54"/>
      <c r="IM21" s="49">
        <v>2</v>
      </c>
      <c r="IN21" s="54">
        <f>IK21+2</f>
        <v>10</v>
      </c>
      <c r="IO21" s="16"/>
      <c r="IP21" s="49">
        <v>2</v>
      </c>
      <c r="IQ21" s="54">
        <f>IN21</f>
        <v>10</v>
      </c>
      <c r="IR21" s="54"/>
      <c r="IS21" s="49">
        <v>2</v>
      </c>
      <c r="IT21" s="54">
        <f>IQ21+2</f>
        <v>12</v>
      </c>
      <c r="IU21" s="54"/>
      <c r="IV21" s="49">
        <v>2</v>
      </c>
      <c r="IW21" s="54">
        <f>IT21+2</f>
        <v>14</v>
      </c>
      <c r="IX21" s="54"/>
      <c r="IY21" s="49">
        <v>0</v>
      </c>
      <c r="IZ21" s="54">
        <f>IW21</f>
        <v>14</v>
      </c>
      <c r="JA21" s="54"/>
      <c r="JB21" s="49">
        <v>0</v>
      </c>
      <c r="JC21" s="54">
        <f>IZ21</f>
        <v>14</v>
      </c>
      <c r="JD21" s="54"/>
      <c r="JE21" s="49">
        <v>0</v>
      </c>
      <c r="JF21" s="54">
        <f>JC21+2</f>
        <v>16</v>
      </c>
      <c r="JG21" s="16"/>
      <c r="JH21" s="49">
        <v>0</v>
      </c>
      <c r="JI21" s="54">
        <f>JF21</f>
        <v>16</v>
      </c>
      <c r="JJ21" s="54"/>
      <c r="JK21" s="49">
        <v>2</v>
      </c>
      <c r="JL21" s="54">
        <f>JI21+2</f>
        <v>18</v>
      </c>
      <c r="JM21" s="54"/>
      <c r="JN21" s="49">
        <v>0</v>
      </c>
      <c r="JO21" s="54">
        <f>JL21</f>
        <v>18</v>
      </c>
      <c r="JP21" s="54"/>
      <c r="JQ21" s="49">
        <v>2</v>
      </c>
      <c r="JR21" s="54">
        <f>JO21+2</f>
        <v>20</v>
      </c>
      <c r="JS21" s="54"/>
      <c r="JT21" s="49">
        <v>0</v>
      </c>
      <c r="JU21" s="54">
        <f>JR21</f>
        <v>20</v>
      </c>
      <c r="JV21" s="54"/>
      <c r="JW21" s="49">
        <v>0</v>
      </c>
      <c r="JX21" s="54">
        <f>JU21+2</f>
        <v>22</v>
      </c>
      <c r="JY21" s="16"/>
      <c r="JZ21" s="49">
        <v>0</v>
      </c>
      <c r="KA21" s="54">
        <f>JX21</f>
        <v>22</v>
      </c>
      <c r="KB21" s="54"/>
      <c r="KC21" s="49">
        <v>2</v>
      </c>
      <c r="KD21" s="54">
        <f>KA21+2</f>
        <v>24</v>
      </c>
      <c r="KE21" s="54"/>
      <c r="KF21" s="49">
        <v>2</v>
      </c>
      <c r="KG21" s="54">
        <f>KD21+2</f>
        <v>26</v>
      </c>
      <c r="KH21" s="54"/>
      <c r="KI21" s="49">
        <v>0</v>
      </c>
      <c r="KJ21" s="54">
        <f>KG21</f>
        <v>26</v>
      </c>
      <c r="KK21" s="54"/>
      <c r="KL21" s="49">
        <v>2</v>
      </c>
      <c r="KM21" s="54">
        <f>KJ21+2</f>
        <v>28</v>
      </c>
      <c r="KN21" s="54"/>
      <c r="KO21" s="49">
        <v>2</v>
      </c>
      <c r="KP21" s="54">
        <f>KM21+2</f>
        <v>30</v>
      </c>
      <c r="KQ21" s="48"/>
      <c r="KR21" s="49">
        <v>0</v>
      </c>
      <c r="KS21" s="54">
        <f>KP21</f>
        <v>30</v>
      </c>
      <c r="KT21" s="54"/>
      <c r="KU21" s="49">
        <v>0</v>
      </c>
      <c r="KV21" s="54">
        <f>KP21</f>
        <v>30</v>
      </c>
      <c r="KW21" s="14">
        <f>KV21+2</f>
        <v>32</v>
      </c>
      <c r="KX21" s="14">
        <v>0</v>
      </c>
      <c r="KY21" s="14">
        <f>KX21</f>
        <v>0</v>
      </c>
      <c r="KZ21" s="14">
        <v>0</v>
      </c>
      <c r="LA21" s="14">
        <v>0</v>
      </c>
      <c r="LB21" s="16"/>
      <c r="LC21" s="49">
        <v>2</v>
      </c>
      <c r="LD21" s="54">
        <f>LA21+2</f>
        <v>2</v>
      </c>
      <c r="LE21" s="54"/>
      <c r="LF21" s="49">
        <v>2</v>
      </c>
      <c r="LG21" s="54">
        <f>LD21+2</f>
        <v>4</v>
      </c>
      <c r="LH21" s="54"/>
      <c r="LI21" s="49">
        <v>2</v>
      </c>
      <c r="LJ21" s="54">
        <f>LG21+2</f>
        <v>6</v>
      </c>
      <c r="LK21" s="54"/>
      <c r="LL21" s="49">
        <v>2</v>
      </c>
      <c r="LM21" s="54">
        <f>LJ21+2</f>
        <v>8</v>
      </c>
      <c r="LN21" s="54"/>
      <c r="LO21" s="49">
        <v>2</v>
      </c>
      <c r="LP21" s="54">
        <f>LM21+2</f>
        <v>10</v>
      </c>
      <c r="LQ21" s="54"/>
      <c r="LR21" s="49">
        <v>2</v>
      </c>
      <c r="LS21" s="54">
        <f>LP21+2</f>
        <v>12</v>
      </c>
      <c r="LT21" s="16"/>
      <c r="LU21" s="49">
        <v>0</v>
      </c>
      <c r="LV21" s="54">
        <f>LS21</f>
        <v>12</v>
      </c>
      <c r="LW21" s="54"/>
      <c r="LX21" s="49">
        <v>2</v>
      </c>
      <c r="LY21" s="54">
        <f>LV21+2</f>
        <v>14</v>
      </c>
      <c r="LZ21" s="54"/>
      <c r="MA21" s="49">
        <v>2</v>
      </c>
      <c r="MB21" s="54">
        <f>LY21+2</f>
        <v>16</v>
      </c>
      <c r="MC21" s="54"/>
      <c r="MD21" s="49">
        <v>0</v>
      </c>
      <c r="ME21" s="54">
        <f>MB21</f>
        <v>16</v>
      </c>
      <c r="MF21" s="54"/>
      <c r="MG21" s="49">
        <v>0</v>
      </c>
      <c r="MH21" s="54">
        <f>ME21</f>
        <v>16</v>
      </c>
      <c r="MI21" s="54"/>
      <c r="MJ21" s="49">
        <v>2</v>
      </c>
      <c r="MK21" s="54">
        <f>MH21+2</f>
        <v>18</v>
      </c>
      <c r="ML21" s="16"/>
      <c r="MM21" s="49">
        <v>0</v>
      </c>
      <c r="MN21" s="54">
        <f>MK21</f>
        <v>18</v>
      </c>
      <c r="MO21" s="54"/>
      <c r="MP21" s="49">
        <v>0</v>
      </c>
      <c r="MQ21" s="54">
        <f>MN21</f>
        <v>18</v>
      </c>
      <c r="MR21" s="54"/>
      <c r="MS21" s="49">
        <v>2</v>
      </c>
      <c r="MT21" s="54">
        <f>MQ21+2</f>
        <v>20</v>
      </c>
      <c r="MU21" s="54"/>
      <c r="MV21" s="49">
        <v>0</v>
      </c>
      <c r="MW21" s="54">
        <f>MT21</f>
        <v>20</v>
      </c>
      <c r="MX21" s="54"/>
      <c r="MY21" s="49">
        <v>2</v>
      </c>
      <c r="MZ21" s="54">
        <f>MW21+2</f>
        <v>22</v>
      </c>
      <c r="NA21" s="54"/>
      <c r="NB21" s="49">
        <v>0</v>
      </c>
      <c r="NC21" s="54">
        <f>MZ21</f>
        <v>22</v>
      </c>
      <c r="ND21" s="16"/>
      <c r="NE21" s="49">
        <v>0</v>
      </c>
      <c r="NF21" s="54">
        <f>NC21</f>
        <v>22</v>
      </c>
      <c r="NG21" s="54"/>
      <c r="NH21" s="49">
        <v>0</v>
      </c>
      <c r="NI21" s="54">
        <f>NF21+2</f>
        <v>24</v>
      </c>
      <c r="NJ21" s="54"/>
      <c r="NK21" s="49">
        <v>0</v>
      </c>
      <c r="NL21" s="54">
        <f>NI21+2</f>
        <v>26</v>
      </c>
      <c r="NM21" s="54"/>
      <c r="NN21" s="49">
        <v>0</v>
      </c>
      <c r="NO21" s="54">
        <f>NL21</f>
        <v>26</v>
      </c>
      <c r="NP21" s="54"/>
      <c r="NQ21" s="49">
        <v>0</v>
      </c>
      <c r="NR21" s="54">
        <f>NO21+2</f>
        <v>28</v>
      </c>
      <c r="NS21" s="54"/>
      <c r="NT21" s="49">
        <v>0</v>
      </c>
      <c r="NU21" s="54">
        <v>2</v>
      </c>
      <c r="NV21" s="16"/>
      <c r="NW21" s="49">
        <v>0</v>
      </c>
      <c r="NX21" s="54">
        <f>NU21</f>
        <v>2</v>
      </c>
      <c r="NY21" s="54"/>
      <c r="NZ21" s="49">
        <v>2</v>
      </c>
      <c r="OA21" s="54">
        <f>NX21+2</f>
        <v>4</v>
      </c>
      <c r="OB21" s="54"/>
      <c r="OC21" s="49">
        <v>2</v>
      </c>
      <c r="OD21" s="54">
        <f>OA21+2</f>
        <v>6</v>
      </c>
      <c r="OE21" s="54"/>
      <c r="OF21" s="49">
        <v>0</v>
      </c>
      <c r="OG21" s="54">
        <f>OD21</f>
        <v>6</v>
      </c>
      <c r="OH21" s="54"/>
      <c r="OI21" s="49">
        <v>2</v>
      </c>
      <c r="OJ21" s="54">
        <f>OG21+2</f>
        <v>8</v>
      </c>
      <c r="OK21" s="54"/>
      <c r="OL21" s="49">
        <v>2</v>
      </c>
      <c r="OM21" s="54">
        <f>OJ21+2</f>
        <v>10</v>
      </c>
      <c r="ON21" s="16"/>
      <c r="OO21" s="49">
        <v>0</v>
      </c>
      <c r="OP21" s="54">
        <f>OM21</f>
        <v>10</v>
      </c>
      <c r="OQ21" s="54"/>
      <c r="OR21" s="49">
        <v>2</v>
      </c>
      <c r="OS21" s="54">
        <f>OP21+2</f>
        <v>12</v>
      </c>
      <c r="OT21" s="54"/>
      <c r="OU21" s="49">
        <v>2</v>
      </c>
      <c r="OV21" s="54">
        <f>OS21+2</f>
        <v>14</v>
      </c>
      <c r="OW21" s="54"/>
      <c r="OX21" s="49">
        <v>0</v>
      </c>
      <c r="OY21" s="54">
        <f>OV21</f>
        <v>14</v>
      </c>
      <c r="OZ21" s="54"/>
      <c r="PA21" s="49">
        <v>0</v>
      </c>
      <c r="PB21" s="54">
        <f>OY21+2</f>
        <v>16</v>
      </c>
      <c r="PC21" s="54"/>
      <c r="PD21" s="49">
        <v>2</v>
      </c>
      <c r="PE21" s="54">
        <f>PB21+2</f>
        <v>18</v>
      </c>
      <c r="PF21" s="16"/>
      <c r="PG21" s="49">
        <v>0</v>
      </c>
      <c r="PH21" s="54">
        <f>PE21</f>
        <v>18</v>
      </c>
      <c r="PI21" s="54"/>
      <c r="PJ21" s="49">
        <v>2</v>
      </c>
      <c r="PK21" s="54">
        <f>PH21+2</f>
        <v>20</v>
      </c>
      <c r="PL21" s="54"/>
      <c r="PM21" s="49">
        <v>2</v>
      </c>
      <c r="PN21" s="54">
        <f>PK21+2</f>
        <v>22</v>
      </c>
      <c r="PO21" s="54"/>
      <c r="PP21" s="49">
        <v>0</v>
      </c>
      <c r="PQ21" s="54">
        <f>PN21</f>
        <v>22</v>
      </c>
      <c r="PR21" s="54"/>
      <c r="PS21" s="49">
        <v>2</v>
      </c>
      <c r="PT21" s="54">
        <f>PQ21+2</f>
        <v>24</v>
      </c>
      <c r="PU21" s="54"/>
      <c r="PV21" s="49">
        <v>2</v>
      </c>
      <c r="PW21" s="54">
        <f>PT21+2</f>
        <v>26</v>
      </c>
      <c r="PX21" s="16"/>
      <c r="PY21" s="49">
        <v>0</v>
      </c>
      <c r="PZ21" s="54">
        <f>PW21</f>
        <v>26</v>
      </c>
      <c r="QA21" s="54"/>
      <c r="QB21" s="49">
        <v>2</v>
      </c>
      <c r="QC21" s="54">
        <f>PZ21+2</f>
        <v>28</v>
      </c>
      <c r="QD21" s="16">
        <f>QC21+2</f>
        <v>30</v>
      </c>
      <c r="QE21" s="49">
        <v>2</v>
      </c>
      <c r="QF21" s="54">
        <f>QD21</f>
        <v>30</v>
      </c>
      <c r="QG21" s="54"/>
      <c r="QH21" s="49">
        <v>2</v>
      </c>
      <c r="QI21" s="54">
        <f>QF21+2</f>
        <v>32</v>
      </c>
      <c r="QJ21" s="54"/>
      <c r="QK21" s="49">
        <v>2</v>
      </c>
      <c r="QL21" s="54">
        <v>2</v>
      </c>
      <c r="QM21" s="16"/>
      <c r="QN21" s="49">
        <v>0</v>
      </c>
      <c r="QO21" s="54">
        <f>QL21</f>
        <v>2</v>
      </c>
      <c r="QP21" s="54"/>
      <c r="QQ21" s="49">
        <v>2</v>
      </c>
      <c r="QR21" s="54">
        <f>QO21+2</f>
        <v>4</v>
      </c>
      <c r="QS21" s="54"/>
      <c r="QT21" s="49">
        <v>2</v>
      </c>
      <c r="QU21" s="54">
        <f>QR21+2</f>
        <v>6</v>
      </c>
      <c r="QV21" s="54"/>
      <c r="QW21" s="49">
        <v>0</v>
      </c>
      <c r="QX21" s="54">
        <f>QU21</f>
        <v>6</v>
      </c>
      <c r="QY21" s="54"/>
      <c r="QZ21" s="49">
        <v>0</v>
      </c>
      <c r="RA21" s="54">
        <f>QX21+2</f>
        <v>8</v>
      </c>
      <c r="RB21" s="54"/>
      <c r="RC21" s="49">
        <v>0</v>
      </c>
      <c r="RD21" s="54">
        <f>RA21+2</f>
        <v>10</v>
      </c>
      <c r="RE21" s="16"/>
      <c r="RF21" s="49">
        <v>0</v>
      </c>
      <c r="RG21" s="54">
        <f>RD21</f>
        <v>10</v>
      </c>
      <c r="RH21" s="54"/>
      <c r="RI21" s="49">
        <v>2</v>
      </c>
      <c r="RJ21" s="54">
        <f>RG21+2</f>
        <v>12</v>
      </c>
      <c r="RK21" s="54"/>
      <c r="RL21" s="49">
        <v>2</v>
      </c>
      <c r="RM21" s="54">
        <f>RJ21+2</f>
        <v>14</v>
      </c>
      <c r="RN21" s="16">
        <f>RM21</f>
        <v>14</v>
      </c>
      <c r="RO21" s="16">
        <f>RN21</f>
        <v>14</v>
      </c>
      <c r="RP21" s="16">
        <f>RO21</f>
        <v>14</v>
      </c>
      <c r="RQ21" s="49">
        <v>4</v>
      </c>
      <c r="RR21" s="54">
        <f>RP21+4</f>
        <v>18</v>
      </c>
      <c r="RS21" s="54"/>
      <c r="RT21" s="49">
        <v>2</v>
      </c>
      <c r="RU21" s="54">
        <f>RR21+2</f>
        <v>20</v>
      </c>
      <c r="RV21" s="54"/>
      <c r="RW21" s="49">
        <v>2</v>
      </c>
      <c r="RX21" s="54">
        <f>RU21+2</f>
        <v>22</v>
      </c>
      <c r="RY21" s="54"/>
      <c r="RZ21" s="49">
        <v>2</v>
      </c>
      <c r="SA21" s="54">
        <f>RX21+2</f>
        <v>24</v>
      </c>
      <c r="SB21" s="54"/>
      <c r="SC21" s="49">
        <v>0</v>
      </c>
      <c r="SD21" s="54">
        <f>SA21</f>
        <v>24</v>
      </c>
      <c r="SE21" s="54"/>
      <c r="SF21" s="49">
        <v>2</v>
      </c>
      <c r="SG21" s="54">
        <f>SD21+2</f>
        <v>26</v>
      </c>
      <c r="SH21" s="54"/>
      <c r="SI21" s="49">
        <v>2</v>
      </c>
      <c r="SJ21" s="54">
        <f>SG21+2</f>
        <v>28</v>
      </c>
      <c r="SK21" s="16"/>
      <c r="SL21" s="49">
        <v>0</v>
      </c>
      <c r="SM21" s="54">
        <f>SJ21</f>
        <v>28</v>
      </c>
      <c r="SN21" s="54"/>
      <c r="SO21" s="49">
        <v>0</v>
      </c>
      <c r="SP21" s="54">
        <f>SM21+2</f>
        <v>30</v>
      </c>
      <c r="SQ21" s="54"/>
      <c r="SR21" s="49">
        <v>2</v>
      </c>
      <c r="SS21" s="54">
        <f>SP21+2</f>
        <v>32</v>
      </c>
      <c r="ST21" s="54"/>
      <c r="SU21" s="49">
        <v>0</v>
      </c>
      <c r="SV21" s="54">
        <f>SS21</f>
        <v>32</v>
      </c>
      <c r="SW21" s="54"/>
      <c r="SX21" s="49">
        <v>2</v>
      </c>
      <c r="SY21" s="54">
        <f>SV21+2</f>
        <v>34</v>
      </c>
      <c r="SZ21" s="54"/>
      <c r="TA21" s="49">
        <v>2</v>
      </c>
      <c r="TB21" s="54">
        <f>SY21+2</f>
        <v>36</v>
      </c>
      <c r="TC21" s="16"/>
      <c r="TD21" s="16">
        <f>TB21</f>
        <v>36</v>
      </c>
      <c r="TE21" s="49">
        <v>2</v>
      </c>
      <c r="TF21" s="54">
        <v>2</v>
      </c>
      <c r="TG21" s="54"/>
      <c r="TH21" s="49">
        <v>2</v>
      </c>
      <c r="TI21" s="54">
        <f>TF21+2</f>
        <v>4</v>
      </c>
      <c r="TJ21" s="54"/>
      <c r="TK21" s="49">
        <v>2</v>
      </c>
      <c r="TL21" s="54">
        <f>TI21</f>
        <v>4</v>
      </c>
      <c r="TM21" s="54"/>
      <c r="TN21" s="49">
        <v>2</v>
      </c>
      <c r="TO21" s="54">
        <f>TL21+2</f>
        <v>6</v>
      </c>
      <c r="TP21" s="54"/>
      <c r="TQ21" s="49">
        <v>2</v>
      </c>
      <c r="TR21" s="54">
        <f>TO21+2</f>
        <v>8</v>
      </c>
      <c r="TS21" s="16"/>
      <c r="TT21" s="49">
        <v>0</v>
      </c>
      <c r="TU21" s="54">
        <f>TR21</f>
        <v>8</v>
      </c>
      <c r="TV21" s="54"/>
      <c r="TW21" s="49">
        <v>0</v>
      </c>
      <c r="TX21" s="54">
        <f>TU21</f>
        <v>8</v>
      </c>
      <c r="TY21" s="54"/>
      <c r="TZ21" s="49">
        <v>0</v>
      </c>
      <c r="UA21" s="54">
        <f>TX21</f>
        <v>8</v>
      </c>
      <c r="UB21" s="54"/>
      <c r="UC21" s="49">
        <v>2</v>
      </c>
      <c r="UD21" s="54">
        <f>UA21+2</f>
        <v>10</v>
      </c>
      <c r="UE21" s="54"/>
      <c r="UF21" s="49"/>
      <c r="UG21" s="54">
        <f>UD21</f>
        <v>10</v>
      </c>
      <c r="UH21" s="54"/>
      <c r="UI21" s="49"/>
      <c r="UJ21" s="54">
        <f>UG21+2</f>
        <v>12</v>
      </c>
      <c r="UK21" s="16"/>
      <c r="UL21" s="16">
        <f>UJ21</f>
        <v>12</v>
      </c>
      <c r="UM21" s="49">
        <v>2</v>
      </c>
      <c r="UN21" s="54">
        <f>UL21+2</f>
        <v>14</v>
      </c>
      <c r="UO21" s="54"/>
      <c r="UP21" s="49"/>
      <c r="UQ21" s="54">
        <f>UN21</f>
        <v>14</v>
      </c>
      <c r="UR21" s="54"/>
      <c r="US21" s="49"/>
      <c r="UT21" s="54">
        <f>UQ21</f>
        <v>14</v>
      </c>
      <c r="UU21" s="54"/>
      <c r="UV21" s="49"/>
      <c r="UW21" s="54">
        <f>UT21+2</f>
        <v>16</v>
      </c>
      <c r="UX21" s="54"/>
      <c r="UY21" s="49">
        <v>2</v>
      </c>
      <c r="UZ21" s="54">
        <f>UW21+2</f>
        <v>18</v>
      </c>
      <c r="VA21" s="16"/>
      <c r="VB21" s="49">
        <v>0</v>
      </c>
      <c r="VC21" s="54">
        <f>UZ21</f>
        <v>18</v>
      </c>
      <c r="VD21" s="54"/>
      <c r="VE21" s="49">
        <v>2</v>
      </c>
      <c r="VF21" s="54">
        <f>VC21+2</f>
        <v>20</v>
      </c>
      <c r="VG21" s="54"/>
      <c r="VH21" s="49">
        <v>0</v>
      </c>
      <c r="VI21" s="54">
        <f>VF21</f>
        <v>20</v>
      </c>
      <c r="VJ21" s="54"/>
      <c r="VK21" s="49">
        <v>0</v>
      </c>
      <c r="VL21" s="54">
        <f>VI21</f>
        <v>20</v>
      </c>
      <c r="VM21" s="54"/>
      <c r="VN21" s="49">
        <v>2</v>
      </c>
      <c r="VO21" s="54">
        <f>VL21+2</f>
        <v>22</v>
      </c>
      <c r="VP21" s="54"/>
      <c r="VQ21" s="49">
        <v>2</v>
      </c>
      <c r="VR21" s="54">
        <f>VO21+2</f>
        <v>24</v>
      </c>
      <c r="VS21" s="16"/>
      <c r="VT21" s="49">
        <v>0</v>
      </c>
      <c r="VU21" s="54">
        <f>VR21</f>
        <v>24</v>
      </c>
      <c r="VV21" s="54"/>
      <c r="VW21" s="49">
        <v>2</v>
      </c>
      <c r="VX21" s="54">
        <f>VU21+2</f>
        <v>26</v>
      </c>
      <c r="VY21" s="54"/>
      <c r="VZ21" s="49">
        <v>2</v>
      </c>
      <c r="WA21" s="54">
        <f>VX21+2</f>
        <v>28</v>
      </c>
      <c r="WB21" s="54"/>
      <c r="WC21" s="49">
        <v>2</v>
      </c>
      <c r="WD21" s="54">
        <v>2</v>
      </c>
      <c r="WE21" s="54"/>
      <c r="WF21" s="49">
        <v>2</v>
      </c>
      <c r="WG21" s="54">
        <f>WD21+2</f>
        <v>4</v>
      </c>
      <c r="WH21" s="54"/>
      <c r="WI21" s="49">
        <v>2</v>
      </c>
      <c r="WJ21" s="54">
        <f>WG21+2</f>
        <v>6</v>
      </c>
      <c r="WK21" s="48"/>
      <c r="WL21" s="49">
        <v>0</v>
      </c>
      <c r="WM21" s="54">
        <f>WJ21</f>
        <v>6</v>
      </c>
      <c r="WN21" s="54"/>
      <c r="WO21" s="49">
        <v>0</v>
      </c>
      <c r="WP21" s="54">
        <f>WJ21</f>
        <v>6</v>
      </c>
      <c r="WQ21" s="54"/>
      <c r="WR21" s="49">
        <v>2</v>
      </c>
      <c r="WS21" s="54">
        <f>WP21+2</f>
        <v>8</v>
      </c>
      <c r="WT21" s="54"/>
      <c r="WU21" s="49">
        <v>2</v>
      </c>
      <c r="WV21" s="54">
        <f>WS21+2</f>
        <v>10</v>
      </c>
      <c r="WW21" s="54"/>
      <c r="WX21" s="49">
        <v>0</v>
      </c>
      <c r="WY21" s="54">
        <f>WV21</f>
        <v>10</v>
      </c>
      <c r="WZ21" s="54"/>
      <c r="XA21" s="49">
        <v>0</v>
      </c>
      <c r="XB21" s="54">
        <f>WY21+2</f>
        <v>12</v>
      </c>
      <c r="XC21" s="54"/>
      <c r="XD21" s="49">
        <v>0</v>
      </c>
      <c r="XE21" s="54">
        <f>XB21+2</f>
        <v>14</v>
      </c>
      <c r="XF21" s="16"/>
      <c r="XG21" s="49">
        <v>0</v>
      </c>
      <c r="XH21" s="54">
        <f>XE21</f>
        <v>14</v>
      </c>
      <c r="XI21" s="54"/>
      <c r="XJ21" s="49">
        <v>2</v>
      </c>
      <c r="XK21" s="54">
        <f>XH21+2</f>
        <v>16</v>
      </c>
      <c r="XL21" s="54"/>
      <c r="XM21" s="49">
        <v>2</v>
      </c>
      <c r="XN21" s="54">
        <f>XK21+2</f>
        <v>18</v>
      </c>
      <c r="XO21" s="54"/>
      <c r="XP21" s="49">
        <v>0</v>
      </c>
      <c r="XQ21" s="54">
        <f>XN21</f>
        <v>18</v>
      </c>
      <c r="XR21" s="54"/>
      <c r="XS21" s="49">
        <v>2</v>
      </c>
      <c r="XT21" s="54">
        <f>XQ21+2</f>
        <v>20</v>
      </c>
      <c r="XU21" s="54"/>
      <c r="XV21" s="49">
        <v>2</v>
      </c>
      <c r="XW21" s="54">
        <f>XT21+2</f>
        <v>22</v>
      </c>
      <c r="XX21" s="48"/>
      <c r="XY21" s="49">
        <v>0</v>
      </c>
      <c r="XZ21" s="54">
        <f>XW21</f>
        <v>22</v>
      </c>
      <c r="YA21" s="54"/>
      <c r="YB21" s="49">
        <v>0</v>
      </c>
      <c r="YC21" s="54">
        <f>XW21</f>
        <v>22</v>
      </c>
      <c r="YD21" s="54"/>
      <c r="YE21" s="49">
        <v>0</v>
      </c>
      <c r="YF21" s="54">
        <f>YC21+2</f>
        <v>24</v>
      </c>
      <c r="YG21" s="54"/>
      <c r="YH21" s="49">
        <v>2</v>
      </c>
      <c r="YI21" s="54">
        <f>YF21+2</f>
        <v>26</v>
      </c>
      <c r="YJ21" s="54"/>
      <c r="YK21" s="49">
        <v>2</v>
      </c>
      <c r="YL21" s="54">
        <f>YI21</f>
        <v>26</v>
      </c>
      <c r="YM21" s="54"/>
      <c r="YN21" s="49">
        <v>2</v>
      </c>
      <c r="YO21" s="54">
        <f>YL21+2</f>
        <v>28</v>
      </c>
      <c r="YP21" s="54"/>
      <c r="YQ21" s="49">
        <v>2</v>
      </c>
      <c r="YR21" s="54">
        <f>YO21+2</f>
        <v>30</v>
      </c>
      <c r="YS21" s="16"/>
      <c r="YT21" s="49">
        <v>0</v>
      </c>
      <c r="YU21" s="54">
        <f>YR21</f>
        <v>30</v>
      </c>
      <c r="YV21" s="54"/>
      <c r="YW21" s="49">
        <v>2</v>
      </c>
      <c r="YX21" s="54">
        <f>YU21+2</f>
        <v>32</v>
      </c>
      <c r="YY21" s="54"/>
      <c r="YZ21" s="49">
        <v>2</v>
      </c>
      <c r="ZA21" s="54">
        <f>YX21+2</f>
        <v>34</v>
      </c>
      <c r="ZB21" s="54"/>
      <c r="ZC21" s="49">
        <v>0</v>
      </c>
      <c r="ZD21" s="54">
        <f>ZA21</f>
        <v>34</v>
      </c>
      <c r="ZE21" s="54"/>
      <c r="ZF21" s="49">
        <v>2</v>
      </c>
      <c r="ZG21" s="54">
        <f>ZD21+2</f>
        <v>36</v>
      </c>
      <c r="ZH21" s="54"/>
      <c r="ZI21" s="49">
        <v>2</v>
      </c>
      <c r="ZJ21" s="54">
        <f>ZG21+2</f>
        <v>38</v>
      </c>
      <c r="ZK21" s="16"/>
      <c r="ZL21" s="49">
        <v>2</v>
      </c>
      <c r="ZM21" s="54">
        <v>2</v>
      </c>
      <c r="ZN21" s="54"/>
      <c r="ZO21" s="49">
        <v>2</v>
      </c>
      <c r="ZP21" s="54">
        <f>ZM21+2</f>
        <v>4</v>
      </c>
      <c r="ZQ21" s="54"/>
      <c r="ZR21" s="49">
        <v>2</v>
      </c>
      <c r="ZS21" s="54">
        <f>ZP21+2</f>
        <v>6</v>
      </c>
      <c r="ZT21" s="54"/>
      <c r="ZU21" s="49">
        <v>0</v>
      </c>
      <c r="ZV21" s="54">
        <f>ZS21</f>
        <v>6</v>
      </c>
      <c r="ZW21" s="54"/>
      <c r="ZX21" s="49">
        <v>2</v>
      </c>
      <c r="ZY21" s="54">
        <f>ZV21+2</f>
        <v>8</v>
      </c>
      <c r="ZZ21" s="54"/>
      <c r="AAA21" s="49">
        <v>2</v>
      </c>
      <c r="AAB21" s="54">
        <f>ZY21+2</f>
        <v>10</v>
      </c>
      <c r="AAC21" s="16"/>
      <c r="AAD21" s="49">
        <v>0</v>
      </c>
      <c r="AAE21" s="54">
        <f>AAB21</f>
        <v>10</v>
      </c>
      <c r="AAF21" s="54"/>
      <c r="AAG21" s="49">
        <v>2</v>
      </c>
      <c r="AAH21" s="54">
        <f>AAE21+2</f>
        <v>12</v>
      </c>
      <c r="AAI21" s="54"/>
      <c r="AAJ21" s="49">
        <v>2</v>
      </c>
      <c r="AAK21" s="54">
        <f>AAH21+2</f>
        <v>14</v>
      </c>
      <c r="AAL21" s="54"/>
      <c r="AAM21" s="49">
        <v>0</v>
      </c>
      <c r="AAN21" s="54">
        <f>AAK21</f>
        <v>14</v>
      </c>
      <c r="AAO21" s="54"/>
      <c r="AAP21" s="49">
        <v>2</v>
      </c>
      <c r="AAQ21" s="54">
        <f>AAN21+2</f>
        <v>16</v>
      </c>
      <c r="AAR21" s="54"/>
      <c r="AAS21" s="49">
        <v>2</v>
      </c>
      <c r="AAT21" s="54">
        <f>AAQ21+2</f>
        <v>18</v>
      </c>
      <c r="AAU21" s="16"/>
      <c r="AAV21" s="49">
        <v>0</v>
      </c>
      <c r="AAW21" s="54">
        <f>AAT21</f>
        <v>18</v>
      </c>
      <c r="AAX21" s="54"/>
      <c r="AAY21" s="49">
        <v>0</v>
      </c>
      <c r="AAZ21" s="54">
        <f>AAW21+2</f>
        <v>20</v>
      </c>
      <c r="ABA21" s="54"/>
      <c r="ABB21" s="49">
        <v>2</v>
      </c>
      <c r="ABC21" s="54">
        <f>AAZ21+2</f>
        <v>22</v>
      </c>
      <c r="ABD21" s="54"/>
      <c r="ABE21" s="49">
        <v>2</v>
      </c>
      <c r="ABF21" s="54">
        <f>ABC21</f>
        <v>22</v>
      </c>
      <c r="ABG21" s="54"/>
      <c r="ABH21" s="49">
        <v>2</v>
      </c>
      <c r="ABI21" s="54">
        <f>ABF21+2</f>
        <v>24</v>
      </c>
      <c r="ABJ21" s="54"/>
      <c r="ABK21" s="49">
        <v>2</v>
      </c>
      <c r="ABL21" s="54">
        <f>ABI21+2</f>
        <v>26</v>
      </c>
      <c r="ABM21" s="16"/>
      <c r="ABN21" s="49">
        <v>0</v>
      </c>
      <c r="ABO21" s="54">
        <f>ABL21</f>
        <v>26</v>
      </c>
      <c r="ABP21" s="54"/>
      <c r="ABQ21" s="49">
        <v>0</v>
      </c>
      <c r="ABR21" s="54">
        <f>ABO21</f>
        <v>26</v>
      </c>
      <c r="ABS21" s="54"/>
      <c r="ABT21" s="49">
        <v>2</v>
      </c>
      <c r="ABU21" s="54">
        <f>ABR21+2</f>
        <v>28</v>
      </c>
      <c r="ABV21" s="16">
        <f>ABU21</f>
        <v>28</v>
      </c>
      <c r="ABW21" s="16">
        <f>ABV21+2</f>
        <v>30</v>
      </c>
      <c r="ABX21" s="16">
        <f>ABW21+2</f>
        <v>32</v>
      </c>
      <c r="ABY21" s="16"/>
      <c r="ABZ21" s="16">
        <f>ABX21</f>
        <v>32</v>
      </c>
      <c r="ACA21" s="49">
        <v>2</v>
      </c>
      <c r="ACB21" s="54">
        <v>2</v>
      </c>
      <c r="ACC21" s="54"/>
      <c r="ACD21" s="49">
        <v>2</v>
      </c>
      <c r="ACE21" s="54">
        <f>ACB21+2</f>
        <v>4</v>
      </c>
      <c r="ACF21" s="54"/>
      <c r="ACG21" s="49">
        <v>0</v>
      </c>
      <c r="ACH21" s="54">
        <f>ACE21</f>
        <v>4</v>
      </c>
      <c r="ACI21" s="54"/>
      <c r="ACJ21" s="49">
        <v>0</v>
      </c>
      <c r="ACK21" s="54">
        <f>ACH21+2</f>
        <v>6</v>
      </c>
      <c r="ACL21" s="54"/>
      <c r="ACM21" s="49">
        <v>2</v>
      </c>
      <c r="ACN21" s="54">
        <f>ACK21+2</f>
        <v>8</v>
      </c>
      <c r="ACO21" s="16"/>
      <c r="ACP21" s="49">
        <v>0</v>
      </c>
      <c r="ACQ21" s="54">
        <f>ACN21</f>
        <v>8</v>
      </c>
      <c r="ACR21" s="54"/>
      <c r="ACS21" s="49">
        <v>2</v>
      </c>
      <c r="ACT21" s="54">
        <f>ACQ21+2</f>
        <v>10</v>
      </c>
      <c r="ACU21" s="54"/>
      <c r="ACV21" s="49">
        <v>2</v>
      </c>
      <c r="ACW21" s="54">
        <f>ACT21+2</f>
        <v>12</v>
      </c>
      <c r="ACX21" s="54"/>
      <c r="ACY21" s="49">
        <v>0</v>
      </c>
      <c r="ACZ21" s="54">
        <f>ACW21</f>
        <v>12</v>
      </c>
      <c r="ADA21" s="54"/>
      <c r="ADB21" s="49">
        <v>2</v>
      </c>
      <c r="ADC21" s="54">
        <f>ACZ21+2</f>
        <v>14</v>
      </c>
      <c r="ADD21" s="54"/>
      <c r="ADE21" s="49">
        <v>2</v>
      </c>
      <c r="ADF21" s="54">
        <f>ADC21+2</f>
        <v>16</v>
      </c>
      <c r="ADG21" s="16"/>
      <c r="ADH21" s="49">
        <v>2</v>
      </c>
      <c r="ADI21" s="54">
        <f>ADF21+2</f>
        <v>18</v>
      </c>
      <c r="ADJ21" s="54"/>
      <c r="ADK21" s="49">
        <v>2</v>
      </c>
      <c r="ADL21" s="54">
        <f>ADI21+2</f>
        <v>20</v>
      </c>
      <c r="ADM21" s="54"/>
      <c r="ADN21" s="49">
        <v>2</v>
      </c>
      <c r="ADO21" s="54">
        <f>ADL21+2</f>
        <v>22</v>
      </c>
      <c r="ADP21" s="54"/>
      <c r="ADQ21" s="49">
        <v>2</v>
      </c>
      <c r="ADR21" s="54">
        <f>ADO21+2</f>
        <v>24</v>
      </c>
      <c r="ADS21" s="54"/>
      <c r="ADT21" s="49">
        <v>2</v>
      </c>
      <c r="ADU21" s="54">
        <f>ADR21+2</f>
        <v>26</v>
      </c>
      <c r="ADV21" s="54"/>
      <c r="ADW21" s="49">
        <v>2</v>
      </c>
      <c r="ADX21" s="54">
        <f>ADU21+2</f>
        <v>28</v>
      </c>
      <c r="ADY21" s="16"/>
      <c r="ADZ21" s="49">
        <v>0</v>
      </c>
      <c r="AEA21" s="54">
        <f>ADX21</f>
        <v>28</v>
      </c>
      <c r="AEB21" s="54"/>
      <c r="AEC21" s="49">
        <v>2</v>
      </c>
      <c r="AED21" s="54">
        <f>AEA21+2</f>
        <v>30</v>
      </c>
      <c r="AEE21" s="54"/>
      <c r="AEF21" s="49">
        <v>2</v>
      </c>
      <c r="AEG21" s="54">
        <f>AED21+2</f>
        <v>32</v>
      </c>
      <c r="AEH21" s="54"/>
      <c r="AEI21" s="49">
        <v>0</v>
      </c>
      <c r="AEJ21" s="54">
        <f>AEG21</f>
        <v>32</v>
      </c>
      <c r="AEK21" s="54"/>
      <c r="AEL21" s="49">
        <v>2</v>
      </c>
      <c r="AEM21" s="54">
        <f>AEJ21+2</f>
        <v>34</v>
      </c>
      <c r="AEN21" s="54"/>
      <c r="AEO21" s="49">
        <v>0</v>
      </c>
      <c r="AEP21" s="54">
        <f>AEM21</f>
        <v>34</v>
      </c>
      <c r="AEQ21" s="16"/>
      <c r="AER21" s="49">
        <v>0</v>
      </c>
      <c r="AES21" s="54">
        <f>AEP21</f>
        <v>34</v>
      </c>
      <c r="AET21" s="54"/>
      <c r="AEU21" s="49">
        <v>0</v>
      </c>
      <c r="AEV21" s="54">
        <f>AES21+2</f>
        <v>36</v>
      </c>
      <c r="AEW21" s="54"/>
      <c r="AEX21" s="49">
        <v>0</v>
      </c>
      <c r="AEY21" s="54">
        <f>AEV21+2</f>
        <v>38</v>
      </c>
      <c r="AEZ21" s="54"/>
      <c r="AFA21" s="49">
        <v>0</v>
      </c>
      <c r="AFB21" s="54">
        <f>AEY21</f>
        <v>38</v>
      </c>
      <c r="AFC21" s="54"/>
      <c r="AFD21" s="49">
        <v>2</v>
      </c>
      <c r="AFE21" s="54">
        <v>2</v>
      </c>
      <c r="AFF21" s="54"/>
      <c r="AFG21" s="49">
        <v>2</v>
      </c>
      <c r="AFH21" s="54">
        <f>AFE21+2</f>
        <v>4</v>
      </c>
      <c r="AFI21" s="16"/>
      <c r="AFJ21" s="49">
        <v>0</v>
      </c>
      <c r="AFK21" s="54">
        <f>AFH21</f>
        <v>4</v>
      </c>
      <c r="AFL21" s="54"/>
      <c r="AFM21" s="49">
        <v>2</v>
      </c>
      <c r="AFN21" s="54">
        <f>AFK21+2</f>
        <v>6</v>
      </c>
      <c r="AFO21" s="54"/>
      <c r="AFP21" s="49">
        <v>2</v>
      </c>
      <c r="AFQ21" s="54">
        <f>AFN21+2</f>
        <v>8</v>
      </c>
      <c r="AFR21" s="54"/>
      <c r="AFS21" s="49">
        <v>0</v>
      </c>
      <c r="AFT21" s="54">
        <f>AFQ21</f>
        <v>8</v>
      </c>
      <c r="AFU21" s="54"/>
      <c r="AFV21" s="49">
        <v>0</v>
      </c>
      <c r="AFW21" s="54">
        <f>AFT21+2</f>
        <v>10</v>
      </c>
      <c r="AFX21" s="16">
        <f>AFW21</f>
        <v>10</v>
      </c>
      <c r="AFY21" s="16"/>
      <c r="AFZ21" s="49">
        <v>0</v>
      </c>
      <c r="AGA21" s="54">
        <f>AFX21</f>
        <v>10</v>
      </c>
      <c r="AGB21" s="54"/>
      <c r="AGC21" s="49">
        <v>2</v>
      </c>
      <c r="AGD21" s="54">
        <f>AGA21+2</f>
        <v>12</v>
      </c>
      <c r="AGE21" s="54"/>
      <c r="AGF21" s="49">
        <v>2</v>
      </c>
      <c r="AGG21" s="54">
        <f>AGD21+2</f>
        <v>14</v>
      </c>
      <c r="AGH21" s="54"/>
      <c r="AGI21" s="49">
        <v>0</v>
      </c>
      <c r="AGJ21" s="54">
        <f>AGG21</f>
        <v>14</v>
      </c>
      <c r="AGK21" s="16">
        <f>AGJ21</f>
        <v>14</v>
      </c>
      <c r="AGL21" s="49">
        <v>2</v>
      </c>
      <c r="AGM21" s="54">
        <f>AGK21+2</f>
        <v>16</v>
      </c>
      <c r="AGN21" s="48"/>
      <c r="AGO21" s="49">
        <v>0</v>
      </c>
      <c r="AGP21" s="54">
        <f>AGM21</f>
        <v>16</v>
      </c>
      <c r="AGQ21" s="54"/>
      <c r="AGR21" s="49">
        <v>0</v>
      </c>
      <c r="AGS21" s="54">
        <f>AGM21</f>
        <v>16</v>
      </c>
      <c r="AGT21" s="54"/>
      <c r="AGU21" s="49">
        <v>2</v>
      </c>
      <c r="AGV21" s="54">
        <f>AGS21+2</f>
        <v>18</v>
      </c>
      <c r="AGW21" s="54"/>
      <c r="AGX21" s="49">
        <v>2</v>
      </c>
      <c r="AGY21" s="54">
        <f>AGV21+2</f>
        <v>20</v>
      </c>
      <c r="AGZ21" s="54"/>
      <c r="AHA21" s="49">
        <v>2</v>
      </c>
      <c r="AHB21" s="54">
        <f>AGY21+2</f>
        <v>22</v>
      </c>
      <c r="AHC21" s="54"/>
      <c r="AHD21" s="49">
        <v>2</v>
      </c>
      <c r="AHE21" s="54">
        <f>AHB21+2</f>
        <v>24</v>
      </c>
      <c r="AHF21" s="54"/>
      <c r="AHG21" s="49">
        <v>2</v>
      </c>
      <c r="AHH21" s="54">
        <f>AHE21+2</f>
        <v>26</v>
      </c>
      <c r="AHI21" s="16"/>
      <c r="AHJ21" s="49">
        <v>0</v>
      </c>
      <c r="AHK21" s="54">
        <f>AHH21</f>
        <v>26</v>
      </c>
      <c r="AHL21" s="54"/>
      <c r="AHM21" s="49">
        <v>2</v>
      </c>
      <c r="AHN21" s="54">
        <f>AHK21+2</f>
        <v>28</v>
      </c>
      <c r="AHO21" s="54"/>
      <c r="AHP21" s="49">
        <v>2</v>
      </c>
      <c r="AHQ21" s="54">
        <f>AHN21+2</f>
        <v>30</v>
      </c>
      <c r="AHR21" s="54"/>
      <c r="AHS21" s="49">
        <v>0</v>
      </c>
      <c r="AHT21" s="54">
        <f>AHQ21</f>
        <v>30</v>
      </c>
      <c r="AHU21" s="54"/>
      <c r="AHV21" s="49">
        <v>2</v>
      </c>
      <c r="AHW21" s="54">
        <f>AHT21+2</f>
        <v>32</v>
      </c>
      <c r="AHX21" s="54"/>
      <c r="AHY21" s="49">
        <v>2</v>
      </c>
      <c r="AHZ21" s="54">
        <f>AHW21+2</f>
        <v>34</v>
      </c>
      <c r="AIA21" s="16"/>
      <c r="AIB21" s="49">
        <v>2</v>
      </c>
      <c r="AIC21" s="54">
        <v>2</v>
      </c>
      <c r="AID21" s="54"/>
      <c r="AIE21" s="49">
        <v>2</v>
      </c>
      <c r="AIF21" s="54">
        <f>AIC21+2</f>
        <v>4</v>
      </c>
      <c r="AIG21" s="54"/>
      <c r="AIH21" s="49">
        <v>0</v>
      </c>
      <c r="AII21" s="54">
        <f>AIF21</f>
        <v>4</v>
      </c>
      <c r="AIJ21" s="54"/>
      <c r="AIK21" s="49">
        <v>2</v>
      </c>
      <c r="AIL21" s="54">
        <f>AII21+2</f>
        <v>6</v>
      </c>
      <c r="AIM21" s="54"/>
      <c r="AIN21" s="49">
        <v>0</v>
      </c>
      <c r="AIO21" s="54">
        <f>AIL21</f>
        <v>6</v>
      </c>
      <c r="AIP21" s="54"/>
      <c r="AIQ21" s="49">
        <v>2</v>
      </c>
      <c r="AIR21" s="54">
        <f>AIO21+2</f>
        <v>8</v>
      </c>
      <c r="AIS21" s="16"/>
      <c r="AIT21" s="49">
        <v>0</v>
      </c>
      <c r="AIU21" s="54">
        <f>AIR21</f>
        <v>8</v>
      </c>
      <c r="AIV21" s="54"/>
      <c r="AIW21" s="49">
        <v>2</v>
      </c>
      <c r="AIX21" s="54">
        <f>AIU21+2</f>
        <v>10</v>
      </c>
      <c r="AIY21" s="54"/>
      <c r="AIZ21" s="49">
        <v>2</v>
      </c>
      <c r="AJA21" s="54">
        <f>AIX21+2</f>
        <v>12</v>
      </c>
      <c r="AJB21" s="54"/>
      <c r="AJC21" s="49">
        <v>0</v>
      </c>
      <c r="AJD21" s="54">
        <f>AJA21</f>
        <v>12</v>
      </c>
      <c r="AJE21" s="54"/>
      <c r="AJF21" s="49">
        <v>2</v>
      </c>
      <c r="AJG21" s="54">
        <f>AJD21+2</f>
        <v>14</v>
      </c>
      <c r="AJH21" s="54"/>
      <c r="AJI21" s="49">
        <v>2</v>
      </c>
      <c r="AJJ21" s="54">
        <f>AJG21+2</f>
        <v>16</v>
      </c>
      <c r="AJK21" s="16"/>
      <c r="AJL21" s="49">
        <v>0</v>
      </c>
      <c r="AJM21" s="54">
        <f>AJJ21</f>
        <v>16</v>
      </c>
      <c r="AJN21" s="54"/>
      <c r="AJO21" s="49">
        <v>2</v>
      </c>
      <c r="AJP21" s="54">
        <f>AJM21+2</f>
        <v>18</v>
      </c>
      <c r="AJQ21" s="16">
        <f>AJP21</f>
        <v>18</v>
      </c>
      <c r="AJR21" s="49">
        <v>0</v>
      </c>
      <c r="AJS21" s="54">
        <f>AJQ21</f>
        <v>18</v>
      </c>
      <c r="AJT21" s="54"/>
      <c r="AJU21" s="49">
        <v>0</v>
      </c>
      <c r="AJV21" s="54">
        <f>AJS21</f>
        <v>18</v>
      </c>
      <c r="AJW21" s="54"/>
      <c r="AJX21" s="49">
        <v>0</v>
      </c>
      <c r="AJY21" s="54">
        <f>AJV21+2</f>
        <v>20</v>
      </c>
      <c r="AJZ21" s="16"/>
      <c r="AKA21" s="49">
        <v>0</v>
      </c>
      <c r="AKB21" s="54">
        <f>AJY21</f>
        <v>20</v>
      </c>
      <c r="AKC21" s="54"/>
      <c r="AKD21" s="49">
        <v>2</v>
      </c>
      <c r="AKE21" s="54">
        <f>AKB21+2</f>
        <v>22</v>
      </c>
      <c r="AKF21" s="54"/>
      <c r="AKG21" s="49">
        <v>2</v>
      </c>
      <c r="AKH21" s="54">
        <f>AKE21+2</f>
        <v>24</v>
      </c>
      <c r="AKI21" s="54"/>
      <c r="AKJ21" s="49">
        <v>0</v>
      </c>
      <c r="AKK21" s="54">
        <f>AKH21</f>
        <v>24</v>
      </c>
      <c r="AKL21" s="54"/>
      <c r="AKM21" s="49">
        <v>2</v>
      </c>
      <c r="AKN21" s="54">
        <f>AKK21+2</f>
        <v>26</v>
      </c>
      <c r="AKO21" s="54"/>
      <c r="AKP21" s="49">
        <v>0</v>
      </c>
      <c r="AKQ21" s="54">
        <f>AKN21</f>
        <v>26</v>
      </c>
      <c r="AKR21" s="16"/>
      <c r="AKS21" s="49">
        <v>0</v>
      </c>
      <c r="AKT21" s="54">
        <f>AKQ21</f>
        <v>26</v>
      </c>
      <c r="AKU21" s="54"/>
      <c r="AKV21" s="49">
        <v>0</v>
      </c>
      <c r="AKW21" s="54">
        <f>AKT21+2</f>
        <v>28</v>
      </c>
      <c r="AKX21" s="54"/>
      <c r="AKY21" s="49">
        <v>2</v>
      </c>
      <c r="AKZ21" s="54">
        <v>2</v>
      </c>
      <c r="ALA21" s="16">
        <f>AKZ21</f>
        <v>2</v>
      </c>
      <c r="ALB21" s="49">
        <v>0</v>
      </c>
      <c r="ALC21" s="54">
        <f>ALA21</f>
        <v>2</v>
      </c>
      <c r="ALD21" s="54"/>
      <c r="ALE21" s="49">
        <v>2</v>
      </c>
      <c r="ALF21" s="54">
        <f>ALC21+2</f>
        <v>4</v>
      </c>
      <c r="ALG21" s="48"/>
      <c r="ALH21" s="49">
        <v>0</v>
      </c>
      <c r="ALI21" s="16">
        <v>4</v>
      </c>
      <c r="ALJ21" s="16"/>
      <c r="ALK21" s="49">
        <v>0</v>
      </c>
      <c r="ALL21" s="54">
        <f>ALF21</f>
        <v>4</v>
      </c>
      <c r="ALM21" s="54"/>
      <c r="ALN21" s="49">
        <v>0</v>
      </c>
      <c r="ALO21" s="54">
        <f>ALL21</f>
        <v>4</v>
      </c>
      <c r="ALP21" s="54"/>
      <c r="ALQ21" s="49">
        <v>0</v>
      </c>
      <c r="ALR21" s="54">
        <f>ALO21+2</f>
        <v>6</v>
      </c>
      <c r="ALS21" s="54"/>
      <c r="ALT21" s="49">
        <v>0</v>
      </c>
      <c r="ALU21" s="54">
        <f>ALR21</f>
        <v>6</v>
      </c>
      <c r="ALV21" s="54"/>
      <c r="ALW21" s="49">
        <v>0</v>
      </c>
      <c r="ALX21" s="54">
        <f>ALU21+2</f>
        <v>8</v>
      </c>
      <c r="ALY21" s="54"/>
      <c r="ALZ21" s="49">
        <v>0</v>
      </c>
      <c r="AMA21" s="54">
        <f>ALX21</f>
        <v>8</v>
      </c>
      <c r="AMB21" s="16"/>
      <c r="AMC21" s="49">
        <v>0</v>
      </c>
      <c r="AMD21" s="54">
        <f>AMA21</f>
        <v>8</v>
      </c>
      <c r="AME21" s="54"/>
      <c r="AMF21" s="49">
        <v>0</v>
      </c>
      <c r="AMG21" s="54">
        <f>AMD21</f>
        <v>8</v>
      </c>
      <c r="AMH21" s="54"/>
      <c r="AMI21" s="49">
        <v>0</v>
      </c>
      <c r="AMJ21" s="54">
        <f>AMG21+2</f>
        <v>10</v>
      </c>
      <c r="AMK21" s="54"/>
      <c r="AML21" s="49">
        <v>0</v>
      </c>
      <c r="AMM21" s="54">
        <f>AMJ21</f>
        <v>10</v>
      </c>
      <c r="AMN21" s="54"/>
      <c r="AMO21" s="49">
        <v>0</v>
      </c>
      <c r="AMP21" s="54">
        <f>AMM21</f>
        <v>10</v>
      </c>
      <c r="AMQ21" s="54"/>
      <c r="AMR21" s="49">
        <v>0</v>
      </c>
      <c r="AMS21" s="54">
        <f>AMP21+2</f>
        <v>12</v>
      </c>
      <c r="AMT21" s="54"/>
      <c r="AMU21" s="49">
        <v>0</v>
      </c>
      <c r="AMV21" s="54">
        <f>AMS21</f>
        <v>12</v>
      </c>
      <c r="AMW21" s="16">
        <f>AMS21</f>
        <v>12</v>
      </c>
      <c r="AMX21" s="16">
        <f>AMW21</f>
        <v>12</v>
      </c>
      <c r="AMY21" s="16">
        <f>AMX21</f>
        <v>12</v>
      </c>
      <c r="AMZ21" s="16">
        <f>AMY21</f>
        <v>12</v>
      </c>
      <c r="ANA21" s="49">
        <v>2</v>
      </c>
      <c r="ANB21" s="54">
        <f>AMZ21+2</f>
        <v>14</v>
      </c>
      <c r="ANC21" s="54"/>
      <c r="AND21" s="49">
        <v>2</v>
      </c>
      <c r="ANE21" s="54">
        <f>ANB21+2</f>
        <v>16</v>
      </c>
      <c r="ANF21" s="16">
        <f>ANE21</f>
        <v>16</v>
      </c>
      <c r="ANG21" s="49">
        <v>2</v>
      </c>
      <c r="ANH21" s="54">
        <f>ANF21+2</f>
        <v>18</v>
      </c>
      <c r="ANI21" s="54"/>
      <c r="ANJ21" s="49">
        <v>2</v>
      </c>
      <c r="ANK21" s="54">
        <f>ANH21+2</f>
        <v>20</v>
      </c>
      <c r="ANL21" s="54"/>
      <c r="ANM21" s="49">
        <v>2</v>
      </c>
      <c r="ANN21" s="54">
        <f>ANK21+2</f>
        <v>22</v>
      </c>
      <c r="ANO21" s="54"/>
      <c r="ANP21" s="49">
        <v>2</v>
      </c>
      <c r="ANQ21" s="54">
        <f>ANN21+2</f>
        <v>24</v>
      </c>
      <c r="ANR21" s="54"/>
      <c r="ANS21" s="49">
        <v>2</v>
      </c>
      <c r="ANT21" s="54">
        <f>ANQ21+2</f>
        <v>26</v>
      </c>
      <c r="ANU21" s="54"/>
      <c r="ANV21" s="49">
        <v>2</v>
      </c>
      <c r="ANW21" s="54">
        <v>2</v>
      </c>
      <c r="ANX21" s="16"/>
      <c r="ANY21" s="49">
        <v>2</v>
      </c>
      <c r="ANZ21" s="54">
        <f>ANW21+2</f>
        <v>4</v>
      </c>
      <c r="AOA21" s="54"/>
      <c r="AOB21" s="49">
        <v>2</v>
      </c>
      <c r="AOC21" s="54">
        <f>ANZ21+2</f>
        <v>6</v>
      </c>
      <c r="AOD21" s="54"/>
      <c r="AOE21" s="49">
        <v>2</v>
      </c>
      <c r="AOF21" s="54">
        <f>AOC21+2</f>
        <v>8</v>
      </c>
      <c r="AOG21" s="54"/>
      <c r="AOH21" s="49">
        <v>2</v>
      </c>
      <c r="AOI21" s="54">
        <f>AOF21+2</f>
        <v>10</v>
      </c>
      <c r="AOJ21" s="54"/>
      <c r="AOK21" s="49">
        <v>2</v>
      </c>
      <c r="AOL21" s="54">
        <f>AOI21+2</f>
        <v>12</v>
      </c>
      <c r="AOM21" s="54"/>
      <c r="AON21" s="49">
        <v>2</v>
      </c>
      <c r="AOO21" s="54">
        <f>AOL21+2</f>
        <v>14</v>
      </c>
      <c r="AOP21" s="16"/>
      <c r="AOQ21" s="49">
        <v>0</v>
      </c>
      <c r="AOR21" s="54">
        <f>AOO21</f>
        <v>14</v>
      </c>
      <c r="AOS21" s="54"/>
      <c r="AOT21" s="49">
        <v>2</v>
      </c>
      <c r="AOU21" s="54">
        <f>AOR21+2</f>
        <v>16</v>
      </c>
      <c r="AOV21" s="54"/>
      <c r="AOW21" s="49">
        <v>2</v>
      </c>
      <c r="AOX21" s="54">
        <f>AOU21+2</f>
        <v>18</v>
      </c>
      <c r="AOY21" s="54"/>
      <c r="AOZ21" s="49">
        <v>0</v>
      </c>
      <c r="APA21" s="54">
        <f>AOX21</f>
        <v>18</v>
      </c>
      <c r="APB21" s="54"/>
      <c r="APC21" s="49">
        <v>2</v>
      </c>
      <c r="APD21" s="54">
        <f>APA21+2</f>
        <v>20</v>
      </c>
      <c r="APE21" s="54"/>
      <c r="APF21" s="49">
        <v>2</v>
      </c>
      <c r="APG21" s="54">
        <f>APD21+2</f>
        <v>22</v>
      </c>
      <c r="APH21" s="16"/>
      <c r="API21" s="49">
        <v>0</v>
      </c>
      <c r="APJ21" s="54">
        <f>APG21</f>
        <v>22</v>
      </c>
      <c r="APK21" s="54"/>
      <c r="APL21" s="49">
        <v>2</v>
      </c>
      <c r="APM21" s="54">
        <f>APJ21+2</f>
        <v>24</v>
      </c>
      <c r="APN21" s="54"/>
      <c r="APO21" s="49">
        <v>2</v>
      </c>
      <c r="APP21" s="54">
        <f>APM21+2</f>
        <v>26</v>
      </c>
      <c r="APQ21" s="54"/>
      <c r="APR21" s="49">
        <v>0</v>
      </c>
      <c r="APS21" s="54">
        <f>APP21</f>
        <v>26</v>
      </c>
      <c r="APT21" s="54"/>
      <c r="APU21" s="49">
        <v>2</v>
      </c>
      <c r="APV21" s="54">
        <f>APS21+2</f>
        <v>28</v>
      </c>
      <c r="APW21" s="54"/>
      <c r="APX21" s="49">
        <v>2</v>
      </c>
      <c r="APY21" s="54">
        <f>APV21+2</f>
        <v>30</v>
      </c>
      <c r="APZ21" s="16"/>
      <c r="AQA21" s="49">
        <v>0</v>
      </c>
      <c r="AQB21" s="54">
        <f>APY21</f>
        <v>30</v>
      </c>
      <c r="AQC21" s="54"/>
      <c r="AQD21" s="49">
        <v>2</v>
      </c>
      <c r="AQE21" s="54">
        <f>AQB21+2</f>
        <v>32</v>
      </c>
      <c r="AQF21" s="54"/>
      <c r="AQG21" s="49">
        <v>2</v>
      </c>
      <c r="AQH21" s="54">
        <f>AQE21+2</f>
        <v>34</v>
      </c>
      <c r="AQI21" s="54"/>
      <c r="AQJ21" s="49">
        <v>0</v>
      </c>
      <c r="AQK21" s="54">
        <f>AQH21</f>
        <v>34</v>
      </c>
      <c r="AQL21" s="54"/>
      <c r="AQM21" s="49">
        <v>0</v>
      </c>
      <c r="AQN21" s="54">
        <f>AQK21+2</f>
        <v>36</v>
      </c>
      <c r="AQO21" s="54"/>
      <c r="AQP21" s="49">
        <v>0</v>
      </c>
      <c r="AQQ21" s="54">
        <f>AQN21+2</f>
        <v>38</v>
      </c>
      <c r="AQR21" s="16"/>
      <c r="AQS21" s="49">
        <v>0</v>
      </c>
      <c r="AQT21" s="54">
        <v>2</v>
      </c>
      <c r="AQU21" s="54"/>
      <c r="AQV21" s="49">
        <v>2</v>
      </c>
      <c r="AQW21" s="54">
        <f>AQT21+2</f>
        <v>4</v>
      </c>
      <c r="AQX21" s="54"/>
      <c r="AQY21" s="49">
        <v>2</v>
      </c>
      <c r="AQZ21" s="54">
        <f>AQW21+2</f>
        <v>6</v>
      </c>
      <c r="ARA21" s="54"/>
      <c r="ARB21" s="49">
        <v>0</v>
      </c>
      <c r="ARC21" s="54">
        <f>AQZ21</f>
        <v>6</v>
      </c>
      <c r="ARD21" s="54"/>
      <c r="ARE21" s="49">
        <v>2</v>
      </c>
      <c r="ARF21" s="54">
        <f>ARC21+2</f>
        <v>8</v>
      </c>
      <c r="ARG21" s="54"/>
      <c r="ARH21" s="49">
        <v>2</v>
      </c>
      <c r="ARI21" s="54">
        <f>ARF21+2</f>
        <v>10</v>
      </c>
      <c r="ARJ21" s="16"/>
      <c r="ARK21" s="49">
        <v>0</v>
      </c>
      <c r="ARL21" s="54">
        <f>ARI21</f>
        <v>10</v>
      </c>
      <c r="ARM21" s="54"/>
      <c r="ARN21" s="49">
        <v>2</v>
      </c>
      <c r="ARO21" s="54">
        <f>ARL21+2</f>
        <v>12</v>
      </c>
      <c r="ARP21" s="54"/>
      <c r="ARQ21" s="49">
        <v>2</v>
      </c>
      <c r="ARR21" s="54">
        <f>ARO21+2</f>
        <v>14</v>
      </c>
      <c r="ARS21" s="54"/>
      <c r="ART21" s="49">
        <v>0</v>
      </c>
      <c r="ARU21" s="54">
        <f>ARR21</f>
        <v>14</v>
      </c>
      <c r="ARV21" s="54"/>
      <c r="ARW21" s="49">
        <v>2</v>
      </c>
      <c r="ARX21" s="54">
        <f>ARU21+2</f>
        <v>16</v>
      </c>
      <c r="ARY21" s="54"/>
      <c r="ARZ21" s="49">
        <v>2</v>
      </c>
      <c r="ASA21" s="54">
        <f>ARX21+2</f>
        <v>18</v>
      </c>
      <c r="ASB21" s="16"/>
      <c r="ASC21" s="49">
        <v>2</v>
      </c>
      <c r="ASD21" s="54">
        <f>ASA21</f>
        <v>18</v>
      </c>
      <c r="ASE21" s="54"/>
      <c r="ASF21" s="49">
        <v>2</v>
      </c>
      <c r="ASG21" s="54">
        <f>ASD21+2</f>
        <v>20</v>
      </c>
      <c r="ASH21" s="54"/>
      <c r="ASI21" s="49">
        <v>2</v>
      </c>
      <c r="ASJ21" s="54">
        <f>ASG21+2</f>
        <v>22</v>
      </c>
      <c r="ASK21" s="54"/>
      <c r="ASL21" s="49">
        <v>0</v>
      </c>
      <c r="ASM21" s="54">
        <f>ASJ21</f>
        <v>22</v>
      </c>
      <c r="ASN21" s="54"/>
      <c r="ASO21" s="49">
        <v>0</v>
      </c>
      <c r="ASP21" s="54">
        <f>ASM21</f>
        <v>22</v>
      </c>
      <c r="ASQ21" s="54"/>
      <c r="ASR21" s="49">
        <v>0</v>
      </c>
      <c r="ASS21" s="54">
        <f>ASP21</f>
        <v>22</v>
      </c>
      <c r="AST21" s="16"/>
      <c r="ASU21" s="49">
        <v>0</v>
      </c>
      <c r="ASV21" s="54">
        <f>ASS21</f>
        <v>22</v>
      </c>
      <c r="ASW21" s="54"/>
      <c r="ASX21" s="49">
        <v>0</v>
      </c>
      <c r="ASY21" s="54">
        <f>ASV21+2</f>
        <v>24</v>
      </c>
      <c r="ASZ21" s="54"/>
      <c r="ATA21" s="49">
        <v>0</v>
      </c>
      <c r="ATB21" s="54">
        <f>ASY21</f>
        <v>24</v>
      </c>
      <c r="ATC21" s="54"/>
      <c r="ATD21" s="49">
        <v>0</v>
      </c>
      <c r="ATE21" s="54">
        <f>ATB21</f>
        <v>24</v>
      </c>
      <c r="ATF21" s="54">
        <f>ATE21+2</f>
        <v>26</v>
      </c>
      <c r="ATG21" s="54">
        <f>ATF21+2</f>
        <v>28</v>
      </c>
      <c r="ATH21" s="16"/>
      <c r="ATI21" s="54">
        <f>ATG21</f>
        <v>28</v>
      </c>
      <c r="ATJ21" s="54">
        <f>ATI21+2</f>
        <v>30</v>
      </c>
      <c r="ATK21" s="54">
        <f>ATJ21+2</f>
        <v>32</v>
      </c>
      <c r="ATL21" s="54">
        <v>2</v>
      </c>
      <c r="ATM21" s="54">
        <f>ATL21+2</f>
        <v>4</v>
      </c>
      <c r="ATN21" s="54">
        <f>ATM21+2</f>
        <v>6</v>
      </c>
      <c r="ATO21" s="16"/>
      <c r="ATP21" s="54">
        <f>ATN21</f>
        <v>6</v>
      </c>
      <c r="ATQ21" s="54">
        <f>ATP21+2</f>
        <v>8</v>
      </c>
      <c r="ATR21" s="54">
        <f>ATQ21+2</f>
        <v>10</v>
      </c>
      <c r="ATS21" s="54">
        <f>ATR21</f>
        <v>10</v>
      </c>
      <c r="ATT21" s="54">
        <f>ATS21+2</f>
        <v>12</v>
      </c>
      <c r="ATU21" s="54">
        <f>ATT21+2</f>
        <v>14</v>
      </c>
      <c r="ATV21" s="16"/>
      <c r="ATW21" s="54">
        <f>ATU21</f>
        <v>14</v>
      </c>
      <c r="ATX21" s="54">
        <f>ATW21+2</f>
        <v>16</v>
      </c>
      <c r="ATY21" s="54">
        <f>ATX21+2</f>
        <v>18</v>
      </c>
      <c r="ATZ21" s="54">
        <f>ATY21</f>
        <v>18</v>
      </c>
      <c r="AUA21" s="54">
        <f>ATZ21+2</f>
        <v>20</v>
      </c>
      <c r="AUB21" s="54">
        <f>AUA21+2</f>
        <v>22</v>
      </c>
      <c r="AUC21" s="16"/>
      <c r="AUD21" s="54">
        <f>AUB21</f>
        <v>22</v>
      </c>
      <c r="AUE21" s="54">
        <f>AUD21+2</f>
        <v>24</v>
      </c>
      <c r="AUF21" s="54">
        <f>AUE21+2</f>
        <v>26</v>
      </c>
      <c r="AUG21" s="54">
        <f>AUF21</f>
        <v>26</v>
      </c>
      <c r="AUH21" s="54">
        <f>AUG21+2</f>
        <v>28</v>
      </c>
      <c r="AUI21" s="54">
        <f>AUH21+2</f>
        <v>30</v>
      </c>
      <c r="AUJ21" s="16"/>
      <c r="AUK21" s="54">
        <f>AUI21</f>
        <v>30</v>
      </c>
      <c r="AUL21" s="54">
        <f>AUK21+2</f>
        <v>32</v>
      </c>
      <c r="AUM21" s="54">
        <f>AUL21+2</f>
        <v>34</v>
      </c>
      <c r="AUN21" s="54">
        <f>AUM21</f>
        <v>34</v>
      </c>
      <c r="AUO21" s="54">
        <f>AUN21+2</f>
        <v>36</v>
      </c>
      <c r="AUP21" s="54">
        <f>AUO21+2</f>
        <v>38</v>
      </c>
      <c r="AUQ21" s="16"/>
      <c r="AUR21" s="54">
        <v>2</v>
      </c>
      <c r="AUS21" s="54">
        <f>AUR21+2</f>
        <v>4</v>
      </c>
      <c r="AUT21" s="54">
        <f>AUS21+2</f>
        <v>6</v>
      </c>
      <c r="AUU21" s="54">
        <f>AUT21</f>
        <v>6</v>
      </c>
      <c r="AUV21" s="54">
        <f>AUU21+2</f>
        <v>8</v>
      </c>
      <c r="AUW21" s="54">
        <f>AUV21+2</f>
        <v>10</v>
      </c>
      <c r="AUX21" s="16"/>
      <c r="AUY21" s="54">
        <f>AUW21</f>
        <v>10</v>
      </c>
      <c r="AUZ21" s="54">
        <f>AUY21+2</f>
        <v>12</v>
      </c>
      <c r="AVA21" s="54">
        <f>AUZ21+2</f>
        <v>14</v>
      </c>
      <c r="AVB21" s="54">
        <f>AVA21</f>
        <v>14</v>
      </c>
      <c r="AVC21" s="54">
        <f>AVB21+2</f>
        <v>16</v>
      </c>
      <c r="AVD21" s="54">
        <f>AVC21+2</f>
        <v>18</v>
      </c>
      <c r="AVE21" s="16"/>
      <c r="AVF21" s="54">
        <f>AVD21</f>
        <v>18</v>
      </c>
      <c r="AVG21" s="54">
        <f>AVF21+2</f>
        <v>20</v>
      </c>
      <c r="AVH21" s="54">
        <f>AVG21+2</f>
        <v>22</v>
      </c>
      <c r="AVI21" s="54">
        <f>AVH21</f>
        <v>22</v>
      </c>
      <c r="AVJ21" s="54">
        <f>AVI21+2</f>
        <v>24</v>
      </c>
      <c r="AVK21" s="54">
        <f>AVJ21+2</f>
        <v>26</v>
      </c>
      <c r="AVL21" s="16"/>
      <c r="AVM21" s="54">
        <f>AVK21</f>
        <v>26</v>
      </c>
      <c r="AVN21" s="54">
        <f>AVM21+2</f>
        <v>28</v>
      </c>
      <c r="AVO21" s="54">
        <f>AVN21+2</f>
        <v>30</v>
      </c>
      <c r="AVP21" s="54">
        <f>AVO21</f>
        <v>30</v>
      </c>
      <c r="AVQ21" s="54">
        <f>AVP21+2</f>
        <v>32</v>
      </c>
      <c r="AVR21" s="54">
        <f>AVQ21+2</f>
        <v>34</v>
      </c>
      <c r="AVS21" s="16"/>
      <c r="AVT21" s="54">
        <v>2</v>
      </c>
      <c r="AVU21" s="54">
        <f>AVT21+2</f>
        <v>4</v>
      </c>
      <c r="AVV21" s="54">
        <f>AVU21+2</f>
        <v>6</v>
      </c>
      <c r="AVW21" s="54">
        <f>AVV21</f>
        <v>6</v>
      </c>
      <c r="AVX21" s="54">
        <f>AVW21+2</f>
        <v>8</v>
      </c>
      <c r="AVY21" s="54">
        <f>AVX21+2</f>
        <v>10</v>
      </c>
      <c r="AVZ21" s="16"/>
      <c r="AWA21" s="54">
        <f>AVY21</f>
        <v>10</v>
      </c>
      <c r="AWB21" s="54">
        <f>AWA21+2</f>
        <v>12</v>
      </c>
      <c r="AWC21" s="54">
        <f>AWB21+2</f>
        <v>14</v>
      </c>
      <c r="AWD21" s="54">
        <f>AWC21</f>
        <v>14</v>
      </c>
      <c r="AWE21" s="54">
        <f>AWD21+2</f>
        <v>16</v>
      </c>
      <c r="AWF21" s="54">
        <f>AWE21+2</f>
        <v>18</v>
      </c>
      <c r="AWG21" s="16"/>
      <c r="AWH21" s="54">
        <f>AWF21</f>
        <v>18</v>
      </c>
      <c r="AWI21" s="54">
        <f>AWH21+2</f>
        <v>20</v>
      </c>
      <c r="AWJ21" s="54">
        <f>AWI21+2</f>
        <v>22</v>
      </c>
      <c r="AWK21" s="54">
        <f>AWJ21</f>
        <v>22</v>
      </c>
      <c r="AWL21" s="54">
        <f>AWK21+2</f>
        <v>24</v>
      </c>
      <c r="AWM21" s="54">
        <f>AWL21+2</f>
        <v>26</v>
      </c>
      <c r="AWN21" s="16"/>
      <c r="AWO21" s="54">
        <f>AWM21</f>
        <v>26</v>
      </c>
      <c r="AWP21" s="54">
        <f>AWO21+2</f>
        <v>28</v>
      </c>
      <c r="AWQ21" s="54">
        <f>AWP21+2</f>
        <v>30</v>
      </c>
      <c r="AWR21" s="54">
        <f>AWQ21</f>
        <v>30</v>
      </c>
      <c r="AWS21" s="54">
        <f>AWR21+2</f>
        <v>32</v>
      </c>
      <c r="AWT21" s="54">
        <f>AWS21+2</f>
        <v>34</v>
      </c>
      <c r="AWU21" s="16"/>
      <c r="AWV21" s="54">
        <f>AWT21</f>
        <v>34</v>
      </c>
      <c r="AWW21" s="54">
        <f>AWV21+2</f>
        <v>36</v>
      </c>
      <c r="AWX21" s="54">
        <v>2</v>
      </c>
      <c r="AWY21" s="54">
        <f>AWX21</f>
        <v>2</v>
      </c>
      <c r="AWZ21" s="54">
        <f>AWY21+2</f>
        <v>4</v>
      </c>
      <c r="AXA21" s="54">
        <f>AWZ21+2</f>
        <v>6</v>
      </c>
      <c r="AXB21" s="16"/>
    </row>
    <row r="22" spans="1:1302" s="44" customFormat="1" ht="18" customHeight="1" thickBot="1">
      <c r="A22" t="s">
        <v>911</v>
      </c>
      <c r="B22" t="s">
        <v>913</v>
      </c>
      <c r="C22" s="21" t="s">
        <v>920</v>
      </c>
      <c r="D22" s="53" t="s">
        <v>73</v>
      </c>
      <c r="E22" s="62"/>
      <c r="F22" s="62"/>
      <c r="G22" s="62"/>
      <c r="H22" s="74"/>
      <c r="I22" s="62">
        <v>2</v>
      </c>
      <c r="J22" s="16"/>
      <c r="K22" s="74"/>
      <c r="L22" s="62">
        <f>L21-L20</f>
        <v>0</v>
      </c>
      <c r="M22" s="62"/>
      <c r="N22" s="74"/>
      <c r="O22" s="62">
        <f>O21-O20</f>
        <v>2</v>
      </c>
      <c r="P22" s="62"/>
      <c r="Q22" s="74"/>
      <c r="R22" s="62">
        <f>R21-R20</f>
        <v>2</v>
      </c>
      <c r="S22" s="62"/>
      <c r="T22" s="74"/>
      <c r="U22" s="62">
        <f>U21-U20</f>
        <v>2</v>
      </c>
      <c r="V22" s="62"/>
      <c r="W22" s="74"/>
      <c r="X22" s="62">
        <f>X21-X20</f>
        <v>4</v>
      </c>
      <c r="Y22" s="62"/>
      <c r="Z22" s="74"/>
      <c r="AA22" s="62">
        <f>AA21-AA20</f>
        <v>6</v>
      </c>
      <c r="AB22" s="16"/>
      <c r="AC22" s="74"/>
      <c r="AD22" s="62">
        <f>AD21-AD20</f>
        <v>6</v>
      </c>
      <c r="AE22" s="62"/>
      <c r="AF22" s="74"/>
      <c r="AG22" s="62">
        <f>AG21-AG20</f>
        <v>8</v>
      </c>
      <c r="AH22" s="62"/>
      <c r="AI22" s="74"/>
      <c r="AJ22" s="62">
        <f>AJ21-AJ20</f>
        <v>10</v>
      </c>
      <c r="AK22" s="62"/>
      <c r="AL22" s="74"/>
      <c r="AM22" s="62">
        <f>AM21-AM20</f>
        <v>10</v>
      </c>
      <c r="AN22" s="62"/>
      <c r="AO22" s="74"/>
      <c r="AP22" s="62">
        <f>AP21-AP20</f>
        <v>8</v>
      </c>
      <c r="AQ22" s="62"/>
      <c r="AR22" s="74"/>
      <c r="AS22" s="62">
        <f>AS21-AS20</f>
        <v>8</v>
      </c>
      <c r="AT22" s="16"/>
      <c r="AU22" s="74"/>
      <c r="AV22" s="62">
        <f>AV21-AV20</f>
        <v>8</v>
      </c>
      <c r="AW22" s="62"/>
      <c r="AX22" s="74"/>
      <c r="AY22" s="62">
        <f>AY21-AY20</f>
        <v>8</v>
      </c>
      <c r="AZ22" s="62"/>
      <c r="BA22" s="74"/>
      <c r="BB22" s="62">
        <f>BB21-BB20</f>
        <v>10</v>
      </c>
      <c r="BC22" s="62"/>
      <c r="BD22" s="74"/>
      <c r="BE22" s="62">
        <f>BE21-BE20</f>
        <v>10</v>
      </c>
      <c r="BF22" s="62"/>
      <c r="BG22" s="74"/>
      <c r="BH22" s="62">
        <f>BH21-BH20</f>
        <v>10</v>
      </c>
      <c r="BI22" s="62"/>
      <c r="BJ22" s="74"/>
      <c r="BK22" s="62">
        <f>BK21-BK20</f>
        <v>12</v>
      </c>
      <c r="BL22" s="16"/>
      <c r="BM22" s="74"/>
      <c r="BN22" s="62">
        <f>BN21-BN20</f>
        <v>12</v>
      </c>
      <c r="BO22" s="62"/>
      <c r="BP22" s="74"/>
      <c r="BQ22" s="62">
        <f>BQ21-BQ20</f>
        <v>12</v>
      </c>
      <c r="BR22" s="62"/>
      <c r="BS22" s="74"/>
      <c r="BT22" s="62">
        <f>BT21-BT20</f>
        <v>10</v>
      </c>
      <c r="BU22" s="62"/>
      <c r="BV22" s="74"/>
      <c r="BW22" s="62">
        <f>BW21-BW20</f>
        <v>10</v>
      </c>
      <c r="BX22" s="62"/>
      <c r="BY22" s="74"/>
      <c r="BZ22" s="62">
        <f>BZ21-BZ20</f>
        <v>10</v>
      </c>
      <c r="CA22" s="62"/>
      <c r="CB22" s="74"/>
      <c r="CC22" s="62">
        <f>CC21-CC20</f>
        <v>8</v>
      </c>
      <c r="CD22" s="16"/>
      <c r="CE22" s="16"/>
      <c r="CF22" s="74"/>
      <c r="CG22" s="62">
        <f>CG21-CG20</f>
        <v>0</v>
      </c>
      <c r="CH22" s="16"/>
      <c r="CI22" s="74"/>
      <c r="CJ22" s="62">
        <f>CJ21-CJ20</f>
        <v>2</v>
      </c>
      <c r="CK22" s="62"/>
      <c r="CL22" s="74"/>
      <c r="CM22" s="62">
        <f>CM21-CM20</f>
        <v>4</v>
      </c>
      <c r="CN22" s="62"/>
      <c r="CO22" s="74"/>
      <c r="CP22" s="62">
        <f>CP21-CP20</f>
        <v>6</v>
      </c>
      <c r="CQ22" s="16"/>
      <c r="CR22" s="74"/>
      <c r="CS22" s="62">
        <f>CS21-CS20</f>
        <v>6</v>
      </c>
      <c r="CT22" s="62"/>
      <c r="CU22" s="74"/>
      <c r="CV22" s="62">
        <f>CV21-CV20</f>
        <v>8</v>
      </c>
      <c r="CW22" s="62"/>
      <c r="CX22" s="74"/>
      <c r="CY22" s="62">
        <f>CY21-CY20</f>
        <v>8</v>
      </c>
      <c r="CZ22" s="62"/>
      <c r="DA22" s="74"/>
      <c r="DB22" s="62">
        <f>DB21-DB20</f>
        <v>3</v>
      </c>
      <c r="DC22" s="62"/>
      <c r="DD22" s="74"/>
      <c r="DE22" s="62">
        <f>DE21-DE20</f>
        <v>5</v>
      </c>
      <c r="DF22" s="16"/>
      <c r="DG22" s="16"/>
      <c r="DH22" s="74"/>
      <c r="DI22" s="62">
        <f>DI21-DI20</f>
        <v>6</v>
      </c>
      <c r="DJ22" s="62"/>
      <c r="DK22" s="74"/>
      <c r="DL22" s="62">
        <f>DL21-DL20</f>
        <v>8</v>
      </c>
      <c r="DM22" s="62"/>
      <c r="DN22" s="74"/>
      <c r="DO22" s="62">
        <f>DO21-DO20</f>
        <v>8</v>
      </c>
      <c r="DP22" s="62"/>
      <c r="DQ22" s="74"/>
      <c r="DR22" s="62">
        <f>DR21-DR20</f>
        <v>8</v>
      </c>
      <c r="DS22" s="62"/>
      <c r="DT22" s="74"/>
      <c r="DU22" s="62">
        <f>DU21-DU20</f>
        <v>10</v>
      </c>
      <c r="DV22" s="62"/>
      <c r="DW22" s="74"/>
      <c r="DX22" s="62">
        <f>DX21-DX20</f>
        <v>10</v>
      </c>
      <c r="DY22" s="16"/>
      <c r="DZ22" s="74"/>
      <c r="EA22" s="62">
        <f>EA21-EA20</f>
        <v>10</v>
      </c>
      <c r="EB22" s="62"/>
      <c r="EC22" s="74"/>
      <c r="ED22" s="62">
        <f>ED21-ED20</f>
        <v>10</v>
      </c>
      <c r="EE22" s="62"/>
      <c r="EF22" s="74"/>
      <c r="EG22" s="62">
        <f>EG21-EG20</f>
        <v>10</v>
      </c>
      <c r="EH22" s="62"/>
      <c r="EI22" s="74"/>
      <c r="EJ22" s="62">
        <f>EJ21-EJ20</f>
        <v>10</v>
      </c>
      <c r="EK22" s="62"/>
      <c r="EL22" s="74"/>
      <c r="EM22" s="62">
        <f>EM21-EM20</f>
        <v>10</v>
      </c>
      <c r="EN22" s="62"/>
      <c r="EO22" s="74"/>
      <c r="EP22" s="62">
        <f>EP21-EP20</f>
        <v>10</v>
      </c>
      <c r="EQ22" s="106"/>
      <c r="ER22" s="74"/>
      <c r="ES22" s="62">
        <f>ES21-ES20</f>
        <v>10</v>
      </c>
      <c r="ET22" s="62"/>
      <c r="EU22" s="74"/>
      <c r="EV22" s="62">
        <f>EV21-EV20</f>
        <v>10</v>
      </c>
      <c r="EW22" s="62"/>
      <c r="EX22" s="74"/>
      <c r="EY22" s="62">
        <f>EY21-EY20</f>
        <v>8</v>
      </c>
      <c r="EZ22" s="62"/>
      <c r="FA22" s="74"/>
      <c r="FB22" s="62">
        <f>FB21-FB20</f>
        <v>10</v>
      </c>
      <c r="FC22" s="16"/>
      <c r="FD22" s="16"/>
      <c r="FE22" s="16"/>
      <c r="FF22" s="16"/>
      <c r="FG22" s="74"/>
      <c r="FH22" s="62">
        <f>FH21-FH20</f>
        <v>0</v>
      </c>
      <c r="FI22" s="62"/>
      <c r="FJ22" s="74"/>
      <c r="FK22" s="62">
        <f>FK21-FK20</f>
        <v>-1</v>
      </c>
      <c r="FL22" s="62"/>
      <c r="FM22" s="74"/>
      <c r="FN22" s="62">
        <f>FN21-FN20</f>
        <v>1</v>
      </c>
      <c r="FO22" s="16"/>
      <c r="FP22" s="74"/>
      <c r="FQ22" s="62">
        <f>FQ21-FQ20</f>
        <v>0</v>
      </c>
      <c r="FR22" s="62"/>
      <c r="FS22" s="74"/>
      <c r="FT22" s="62">
        <f>FT21-FT20</f>
        <v>0</v>
      </c>
      <c r="FU22" s="16"/>
      <c r="FV22" s="74"/>
      <c r="FW22" s="62">
        <f>FW21-FW20</f>
        <v>-4</v>
      </c>
      <c r="FX22" s="62"/>
      <c r="FY22" s="74"/>
      <c r="FZ22" s="62">
        <f>FZ21-FZ20</f>
        <v>-8</v>
      </c>
      <c r="GA22" s="62"/>
      <c r="GB22" s="74"/>
      <c r="GC22" s="62">
        <f>GC21-GC20</f>
        <v>-7</v>
      </c>
      <c r="GD22" s="62"/>
      <c r="GE22" s="74"/>
      <c r="GF22" s="62">
        <f>GF21-GF20</f>
        <v>-5</v>
      </c>
      <c r="GG22" s="62"/>
      <c r="GH22" s="74"/>
      <c r="GI22" s="62">
        <f>GI21-GI20</f>
        <v>-6</v>
      </c>
      <c r="GJ22" s="62"/>
      <c r="GK22" s="74"/>
      <c r="GL22" s="62">
        <f>GL21-GL20</f>
        <v>-7</v>
      </c>
      <c r="GM22" s="16"/>
      <c r="GN22" s="74"/>
      <c r="GO22" s="62">
        <f>GO21-GO20</f>
        <v>-8</v>
      </c>
      <c r="GP22" s="62"/>
      <c r="GQ22" s="74"/>
      <c r="GR22" s="62">
        <f>GR21-GR20</f>
        <v>-8</v>
      </c>
      <c r="GS22" s="62"/>
      <c r="GT22" s="74"/>
      <c r="GU22" s="62">
        <f>GU21-GU20</f>
        <v>-11</v>
      </c>
      <c r="GV22" s="62"/>
      <c r="GW22" s="74"/>
      <c r="GX22" s="62">
        <f>GX21-GX20</f>
        <v>-11</v>
      </c>
      <c r="GY22" s="62"/>
      <c r="GZ22" s="74"/>
      <c r="HA22" s="62">
        <f>HA21-HA20</f>
        <v>-11</v>
      </c>
      <c r="HB22" s="62"/>
      <c r="HC22" s="74"/>
      <c r="HD22" s="62">
        <f>HD21-HD20</f>
        <v>-10</v>
      </c>
      <c r="HE22" s="16"/>
      <c r="HF22" s="74"/>
      <c r="HG22" s="62">
        <f>HG21-HG20</f>
        <v>-12</v>
      </c>
      <c r="HH22" s="62"/>
      <c r="HI22" s="74"/>
      <c r="HJ22" s="62">
        <f>HJ21-HJ20</f>
        <v>-13</v>
      </c>
      <c r="HK22" s="62"/>
      <c r="HL22" s="74"/>
      <c r="HM22" s="62">
        <f>HM21-HM20</f>
        <v>-16</v>
      </c>
      <c r="HN22" s="62"/>
      <c r="HO22" s="74"/>
      <c r="HP22" s="62">
        <f>HP21-HP20</f>
        <v>-16</v>
      </c>
      <c r="HQ22" s="62"/>
      <c r="HR22" s="74"/>
      <c r="HS22" s="62">
        <f>HS21-HS20</f>
        <v>-14</v>
      </c>
      <c r="HT22" s="62"/>
      <c r="HU22" s="74"/>
      <c r="HV22" s="62">
        <f>HV21-HV20</f>
        <v>-14</v>
      </c>
      <c r="HW22" s="16"/>
      <c r="HX22" s="74"/>
      <c r="HY22" s="62">
        <f>HY21-HY20</f>
        <v>0</v>
      </c>
      <c r="HZ22" s="62"/>
      <c r="IA22" s="74"/>
      <c r="IB22" s="62">
        <f>IB21-IB20</f>
        <v>0</v>
      </c>
      <c r="IC22" s="62"/>
      <c r="ID22" s="74"/>
      <c r="IE22" s="62">
        <f>IE21-IE20</f>
        <v>2</v>
      </c>
      <c r="IF22" s="62"/>
      <c r="IG22" s="74"/>
      <c r="IH22" s="62">
        <f>IH21-IH20</f>
        <v>-2</v>
      </c>
      <c r="II22" s="62"/>
      <c r="IJ22" s="74"/>
      <c r="IK22" s="62">
        <f>IK21-IK20</f>
        <v>-2</v>
      </c>
      <c r="IL22" s="62"/>
      <c r="IM22" s="74"/>
      <c r="IN22" s="62">
        <f>IN21-IN20</f>
        <v>0</v>
      </c>
      <c r="IO22" s="16"/>
      <c r="IP22" s="74"/>
      <c r="IQ22" s="62">
        <f>IQ21-IQ20</f>
        <v>0</v>
      </c>
      <c r="IR22" s="62"/>
      <c r="IS22" s="74"/>
      <c r="IT22" s="62">
        <f>IT21-IT20</f>
        <v>0</v>
      </c>
      <c r="IU22" s="62"/>
      <c r="IV22" s="74"/>
      <c r="IW22" s="62">
        <f>IW21-IW20</f>
        <v>1</v>
      </c>
      <c r="IX22" s="62"/>
      <c r="IY22" s="74"/>
      <c r="IZ22" s="62">
        <f>IZ21-IZ20</f>
        <v>1</v>
      </c>
      <c r="JA22" s="62"/>
      <c r="JB22" s="74"/>
      <c r="JC22" s="62">
        <f>JC21-JC20</f>
        <v>0</v>
      </c>
      <c r="JD22" s="62"/>
      <c r="JE22" s="74"/>
      <c r="JF22" s="62">
        <f>JF21-JF20</f>
        <v>2</v>
      </c>
      <c r="JG22" s="16"/>
      <c r="JH22" s="74"/>
      <c r="JI22" s="62">
        <f>JI21-JI20</f>
        <v>0</v>
      </c>
      <c r="JJ22" s="62"/>
      <c r="JK22" s="74"/>
      <c r="JL22" s="62">
        <f>JL21-JL20</f>
        <v>2</v>
      </c>
      <c r="JM22" s="62"/>
      <c r="JN22" s="74"/>
      <c r="JO22" s="62">
        <f>JO21-JO20</f>
        <v>0</v>
      </c>
      <c r="JP22" s="62"/>
      <c r="JQ22" s="74"/>
      <c r="JR22" s="62">
        <f>JR21-JR20</f>
        <v>-1</v>
      </c>
      <c r="JS22" s="62"/>
      <c r="JT22" s="74"/>
      <c r="JU22" s="62">
        <f>JU21-JU20</f>
        <v>-1</v>
      </c>
      <c r="JV22" s="62"/>
      <c r="JW22" s="74"/>
      <c r="JX22" s="62">
        <f>JX21-JX20</f>
        <v>1</v>
      </c>
      <c r="JY22" s="16"/>
      <c r="JZ22" s="74"/>
      <c r="KA22" s="62">
        <f>KA21-KA20</f>
        <v>-3</v>
      </c>
      <c r="KB22" s="62"/>
      <c r="KC22" s="74"/>
      <c r="KD22" s="62">
        <f>KD21-KD20</f>
        <v>-1</v>
      </c>
      <c r="KE22" s="62"/>
      <c r="KF22" s="74"/>
      <c r="KG22" s="62">
        <f>KG21-KG20</f>
        <v>1</v>
      </c>
      <c r="KH22" s="62"/>
      <c r="KI22" s="74"/>
      <c r="KJ22" s="62">
        <f>KJ21-KJ20</f>
        <v>-1</v>
      </c>
      <c r="KK22" s="62"/>
      <c r="KL22" s="74"/>
      <c r="KM22" s="62">
        <f>KM21-KM20</f>
        <v>-1</v>
      </c>
      <c r="KN22" s="62"/>
      <c r="KO22" s="74"/>
      <c r="KP22" s="62">
        <f>KP21-KP20</f>
        <v>1</v>
      </c>
      <c r="KQ22" s="106"/>
      <c r="KR22" s="74"/>
      <c r="KS22" s="62">
        <f>KS21-KS20</f>
        <v>-3</v>
      </c>
      <c r="KT22" s="62"/>
      <c r="KU22" s="74"/>
      <c r="KV22" s="62">
        <f>KV21-KV20</f>
        <v>-8</v>
      </c>
      <c r="KW22" s="14"/>
      <c r="KX22" s="14"/>
      <c r="KY22" s="14"/>
      <c r="KZ22" s="14"/>
      <c r="LA22" s="14"/>
      <c r="LB22" s="16"/>
      <c r="LC22" s="74"/>
      <c r="LD22" s="62">
        <f>LD21-LD20</f>
        <v>2</v>
      </c>
      <c r="LE22" s="62"/>
      <c r="LF22" s="74"/>
      <c r="LG22" s="62">
        <f>LG21-LG20</f>
        <v>0</v>
      </c>
      <c r="LH22" s="62"/>
      <c r="LI22" s="74"/>
      <c r="LJ22" s="62">
        <f>LJ21-LJ20</f>
        <v>0</v>
      </c>
      <c r="LK22" s="62"/>
      <c r="LL22" s="74"/>
      <c r="LM22" s="62">
        <f>LM21-LM20</f>
        <v>2</v>
      </c>
      <c r="LN22" s="62"/>
      <c r="LO22" s="74"/>
      <c r="LP22" s="62">
        <f>LP21-LP20</f>
        <v>4</v>
      </c>
      <c r="LQ22" s="62"/>
      <c r="LR22" s="74"/>
      <c r="LS22" s="62">
        <f>LS21-LS20</f>
        <v>6</v>
      </c>
      <c r="LT22" s="16"/>
      <c r="LU22" s="74"/>
      <c r="LV22" s="62">
        <f>LV21-LV20</f>
        <v>4</v>
      </c>
      <c r="LW22" s="62"/>
      <c r="LX22" s="74"/>
      <c r="LY22" s="62">
        <f>LY21-LY20</f>
        <v>4</v>
      </c>
      <c r="LZ22" s="62"/>
      <c r="MA22" s="74"/>
      <c r="MB22" s="62">
        <f>MB21-MB20</f>
        <v>3</v>
      </c>
      <c r="MC22" s="62"/>
      <c r="MD22" s="74"/>
      <c r="ME22" s="62">
        <f>ME21-ME20</f>
        <v>1</v>
      </c>
      <c r="MF22" s="62"/>
      <c r="MG22" s="74"/>
      <c r="MH22" s="62">
        <f>MH21-MH20</f>
        <v>1</v>
      </c>
      <c r="MI22" s="62"/>
      <c r="MJ22" s="74"/>
      <c r="MK22" s="62">
        <f>MK21-MK20</f>
        <v>3</v>
      </c>
      <c r="ML22" s="16"/>
      <c r="MM22" s="74"/>
      <c r="MN22" s="62">
        <f>MN21-MN20</f>
        <v>1</v>
      </c>
      <c r="MO22" s="62"/>
      <c r="MP22" s="74"/>
      <c r="MQ22" s="62">
        <f>MQ21-MQ20</f>
        <v>1</v>
      </c>
      <c r="MR22" s="62"/>
      <c r="MS22" s="74"/>
      <c r="MT22" s="62">
        <f>MT21-MT20</f>
        <v>2</v>
      </c>
      <c r="MU22" s="62"/>
      <c r="MV22" s="74"/>
      <c r="MW22" s="62">
        <f>MW21-MW20</f>
        <v>0</v>
      </c>
      <c r="MX22" s="62"/>
      <c r="MY22" s="74"/>
      <c r="MZ22" s="62">
        <f>MZ21-MZ20</f>
        <v>-3</v>
      </c>
      <c r="NA22" s="62"/>
      <c r="NB22" s="74"/>
      <c r="NC22" s="62">
        <f>NC21-NC20</f>
        <v>-3</v>
      </c>
      <c r="ND22" s="16"/>
      <c r="NE22" s="74"/>
      <c r="NF22" s="62">
        <f>NF21-NF20</f>
        <v>-5</v>
      </c>
      <c r="NG22" s="62"/>
      <c r="NH22" s="74"/>
      <c r="NI22" s="62">
        <f>NI21-NI20</f>
        <v>-5</v>
      </c>
      <c r="NJ22" s="62"/>
      <c r="NK22" s="74"/>
      <c r="NL22" s="62">
        <f>NL21-NL20</f>
        <v>-3</v>
      </c>
      <c r="NM22" s="62"/>
      <c r="NN22" s="74"/>
      <c r="NO22" s="62">
        <f>NO21-NO20</f>
        <v>-3</v>
      </c>
      <c r="NP22" s="62"/>
      <c r="NQ22" s="74"/>
      <c r="NR22" s="62">
        <f>NR21-NR20</f>
        <v>-3</v>
      </c>
      <c r="NS22" s="62"/>
      <c r="NT22" s="74"/>
      <c r="NU22" s="62">
        <f>NU21-NU20</f>
        <v>2</v>
      </c>
      <c r="NV22" s="16"/>
      <c r="NW22" s="74"/>
      <c r="NX22" s="62">
        <f>NX21-NX20</f>
        <v>2</v>
      </c>
      <c r="NY22" s="62"/>
      <c r="NZ22" s="74"/>
      <c r="OA22" s="62">
        <f>OA21-OA20</f>
        <v>2</v>
      </c>
      <c r="OB22" s="62"/>
      <c r="OC22" s="74"/>
      <c r="OD22" s="62">
        <f>OD21-OD20</f>
        <v>4</v>
      </c>
      <c r="OE22" s="62"/>
      <c r="OF22" s="74"/>
      <c r="OG22" s="62">
        <f>OG21-OG20</f>
        <v>2</v>
      </c>
      <c r="OH22" s="62"/>
      <c r="OI22" s="74"/>
      <c r="OJ22" s="62">
        <f>OJ21-OJ20</f>
        <v>4</v>
      </c>
      <c r="OK22" s="62"/>
      <c r="OL22" s="74"/>
      <c r="OM22" s="62">
        <f>OM21-OM20</f>
        <v>6</v>
      </c>
      <c r="ON22" s="16"/>
      <c r="OO22" s="74"/>
      <c r="OP22" s="62">
        <f>OP21-OP20</f>
        <v>6</v>
      </c>
      <c r="OQ22" s="62"/>
      <c r="OR22" s="74"/>
      <c r="OS22" s="62">
        <f>OS21-OS20</f>
        <v>8</v>
      </c>
      <c r="OT22" s="62"/>
      <c r="OU22" s="74"/>
      <c r="OV22" s="62">
        <f>OV21-OV20</f>
        <v>10</v>
      </c>
      <c r="OW22" s="62"/>
      <c r="OX22" s="74"/>
      <c r="OY22" s="62">
        <f>OY21-OY20</f>
        <v>8</v>
      </c>
      <c r="OZ22" s="62"/>
      <c r="PA22" s="74"/>
      <c r="PB22" s="62">
        <f>PB21-PB20</f>
        <v>9</v>
      </c>
      <c r="PC22" s="62"/>
      <c r="PD22" s="74"/>
      <c r="PE22" s="62">
        <f>PE21-PE20</f>
        <v>10</v>
      </c>
      <c r="PF22" s="16"/>
      <c r="PG22" s="74"/>
      <c r="PH22" s="62">
        <f>PH21-PH20</f>
        <v>10</v>
      </c>
      <c r="PI22" s="62"/>
      <c r="PJ22" s="74"/>
      <c r="PK22" s="62">
        <f>PK21-PK20</f>
        <v>10</v>
      </c>
      <c r="PL22" s="62"/>
      <c r="PM22" s="74"/>
      <c r="PN22" s="62">
        <f>PN21-PN20</f>
        <v>8</v>
      </c>
      <c r="PO22" s="62"/>
      <c r="PP22" s="74"/>
      <c r="PQ22" s="62">
        <f>PQ21-PQ20</f>
        <v>8</v>
      </c>
      <c r="PR22" s="62"/>
      <c r="PS22" s="74"/>
      <c r="PT22" s="62">
        <f>PT21-PT20</f>
        <v>10</v>
      </c>
      <c r="PU22" s="62"/>
      <c r="PV22" s="74"/>
      <c r="PW22" s="62">
        <f>PW21-PW20</f>
        <v>12</v>
      </c>
      <c r="PX22" s="16"/>
      <c r="PY22" s="74"/>
      <c r="PZ22" s="62">
        <f>PZ21-PZ20</f>
        <v>12</v>
      </c>
      <c r="QA22" s="62"/>
      <c r="QB22" s="74"/>
      <c r="QC22" s="62">
        <f>QC21-QC20</f>
        <v>14</v>
      </c>
      <c r="QD22" s="16"/>
      <c r="QE22" s="74"/>
      <c r="QF22" s="62">
        <f>QF21-QF20</f>
        <v>9</v>
      </c>
      <c r="QG22" s="62"/>
      <c r="QH22" s="74"/>
      <c r="QI22" s="62">
        <f>QI21-QI20</f>
        <v>8</v>
      </c>
      <c r="QJ22" s="62"/>
      <c r="QK22" s="74"/>
      <c r="QL22" s="62">
        <f>QL21-QL20</f>
        <v>-1</v>
      </c>
      <c r="QM22" s="16"/>
      <c r="QN22" s="74"/>
      <c r="QO22" s="62">
        <f>QO21-QO20</f>
        <v>-1</v>
      </c>
      <c r="QP22" s="62"/>
      <c r="QQ22" s="74"/>
      <c r="QR22" s="62">
        <f>QR21-QR20</f>
        <v>-3</v>
      </c>
      <c r="QS22" s="62"/>
      <c r="QT22" s="74"/>
      <c r="QU22" s="62">
        <f>QU21-QU20</f>
        <v>-3</v>
      </c>
      <c r="QV22" s="62"/>
      <c r="QW22" s="74"/>
      <c r="QX22" s="62">
        <f>QX21-QX20</f>
        <v>-5</v>
      </c>
      <c r="QY22" s="62"/>
      <c r="QZ22" s="74"/>
      <c r="RA22" s="62">
        <f>RA21-RA20</f>
        <v>-5</v>
      </c>
      <c r="RB22" s="62"/>
      <c r="RC22" s="74"/>
      <c r="RD22" s="62">
        <f>RD21-RD20</f>
        <v>-4</v>
      </c>
      <c r="RE22" s="16"/>
      <c r="RF22" s="74"/>
      <c r="RG22" s="62">
        <f>RG21-RG20</f>
        <v>-4</v>
      </c>
      <c r="RH22" s="62"/>
      <c r="RI22" s="74"/>
      <c r="RJ22" s="62">
        <f>RJ21-RJ20</f>
        <v>-4</v>
      </c>
      <c r="RK22" s="62"/>
      <c r="RL22" s="74"/>
      <c r="RM22" s="62">
        <f>RM21-RM20</f>
        <v>-2</v>
      </c>
      <c r="RN22" s="16"/>
      <c r="RO22" s="16"/>
      <c r="RP22" s="16"/>
      <c r="RQ22" s="74"/>
      <c r="RR22" s="62">
        <f>RR21-RR20</f>
        <v>1</v>
      </c>
      <c r="RS22" s="62"/>
      <c r="RT22" s="74"/>
      <c r="RU22" s="62">
        <f>RU21-RU20</f>
        <v>-1</v>
      </c>
      <c r="RV22" s="62"/>
      <c r="RW22" s="74"/>
      <c r="RX22" s="62">
        <f>RX21-RX20</f>
        <v>1</v>
      </c>
      <c r="RY22" s="62"/>
      <c r="RZ22" s="74"/>
      <c r="SA22" s="62">
        <f>SA21-SA20</f>
        <v>1</v>
      </c>
      <c r="SB22" s="62"/>
      <c r="SC22" s="74"/>
      <c r="SD22" s="62">
        <f>SD21-SD20</f>
        <v>0</v>
      </c>
      <c r="SE22" s="62"/>
      <c r="SF22" s="74"/>
      <c r="SG22" s="62">
        <f>SG21-SG20</f>
        <v>2</v>
      </c>
      <c r="SH22" s="62"/>
      <c r="SI22" s="74"/>
      <c r="SJ22" s="62">
        <f>SJ21-SJ20</f>
        <v>4</v>
      </c>
      <c r="SK22" s="16"/>
      <c r="SL22" s="74"/>
      <c r="SM22" s="62">
        <f>SM21-SM20</f>
        <v>3</v>
      </c>
      <c r="SN22" s="62"/>
      <c r="SO22" s="74"/>
      <c r="SP22" s="62">
        <f>SP21-SP20</f>
        <v>5</v>
      </c>
      <c r="SQ22" s="62"/>
      <c r="SR22" s="74"/>
      <c r="SS22" s="62">
        <f>SS21-SS20</f>
        <v>5</v>
      </c>
      <c r="ST22" s="62"/>
      <c r="SU22" s="74"/>
      <c r="SV22" s="62">
        <f>SV21-SV20</f>
        <v>3</v>
      </c>
      <c r="SW22" s="62"/>
      <c r="SX22" s="74"/>
      <c r="SY22" s="62">
        <f>SY21-SY20</f>
        <v>5</v>
      </c>
      <c r="SZ22" s="62"/>
      <c r="TA22" s="74"/>
      <c r="TB22" s="62">
        <f>TB21-TB20</f>
        <v>3</v>
      </c>
      <c r="TC22" s="16"/>
      <c r="TD22" s="16"/>
      <c r="TE22" s="74"/>
      <c r="TF22" s="62">
        <f>TF21-TF20</f>
        <v>2</v>
      </c>
      <c r="TG22" s="62"/>
      <c r="TH22" s="74"/>
      <c r="TI22" s="62">
        <f>TI21-TI20</f>
        <v>4</v>
      </c>
      <c r="TJ22" s="62"/>
      <c r="TK22" s="74"/>
      <c r="TL22" s="62">
        <f>TL21-TL20</f>
        <v>4</v>
      </c>
      <c r="TM22" s="62"/>
      <c r="TN22" s="74"/>
      <c r="TO22" s="62">
        <f>TO21-TO20</f>
        <v>6</v>
      </c>
      <c r="TP22" s="62"/>
      <c r="TQ22" s="74"/>
      <c r="TR22" s="62">
        <f>TR21-TR20</f>
        <v>8</v>
      </c>
      <c r="TS22" s="16"/>
      <c r="TT22" s="74"/>
      <c r="TU22" s="62">
        <f>TU21-TU20</f>
        <v>8</v>
      </c>
      <c r="TV22" s="62"/>
      <c r="TW22" s="74"/>
      <c r="TX22" s="62">
        <f>TX21-TX20</f>
        <v>8</v>
      </c>
      <c r="TY22" s="62"/>
      <c r="TZ22" s="74"/>
      <c r="UA22" s="62">
        <f>UA21-UA20</f>
        <v>7</v>
      </c>
      <c r="UB22" s="62"/>
      <c r="UC22" s="74"/>
      <c r="UD22" s="62">
        <f>UD21-UD20</f>
        <v>6</v>
      </c>
      <c r="UE22" s="62"/>
      <c r="UF22" s="74"/>
      <c r="UG22" s="62">
        <f>UG21-UG20</f>
        <v>6</v>
      </c>
      <c r="UH22" s="62"/>
      <c r="UI22" s="74"/>
      <c r="UJ22" s="62">
        <f>UJ21-UJ20</f>
        <v>8</v>
      </c>
      <c r="UK22" s="16"/>
      <c r="UL22" s="16"/>
      <c r="UM22" s="74"/>
      <c r="UN22" s="62">
        <f>UN21-UN20</f>
        <v>10</v>
      </c>
      <c r="UO22" s="62"/>
      <c r="UP22" s="74"/>
      <c r="UQ22" s="62">
        <f>UQ21-UQ20</f>
        <v>10</v>
      </c>
      <c r="UR22" s="62"/>
      <c r="US22" s="74"/>
      <c r="UT22" s="62">
        <f>UT21-UT20</f>
        <v>10</v>
      </c>
      <c r="UU22" s="62"/>
      <c r="UV22" s="74"/>
      <c r="UW22" s="62">
        <f>UW21-UW20</f>
        <v>8</v>
      </c>
      <c r="UX22" s="62"/>
      <c r="UY22" s="74"/>
      <c r="UZ22" s="62">
        <f>UZ21-UZ20</f>
        <v>10</v>
      </c>
      <c r="VA22" s="16"/>
      <c r="VB22" s="74"/>
      <c r="VC22" s="62">
        <f>VC21-VC20</f>
        <v>8</v>
      </c>
      <c r="VD22" s="62"/>
      <c r="VE22" s="74"/>
      <c r="VF22" s="62">
        <f>VF21-VF20</f>
        <v>5</v>
      </c>
      <c r="VG22" s="62"/>
      <c r="VH22" s="74"/>
      <c r="VI22" s="62">
        <f>VI21-VI20</f>
        <v>5</v>
      </c>
      <c r="VJ22" s="62"/>
      <c r="VK22" s="74"/>
      <c r="VL22" s="62">
        <f>VL21-VL20</f>
        <v>5</v>
      </c>
      <c r="VM22" s="62"/>
      <c r="VN22" s="74"/>
      <c r="VO22" s="62">
        <f>VO21-VO20</f>
        <v>7</v>
      </c>
      <c r="VP22" s="62"/>
      <c r="VQ22" s="74"/>
      <c r="VR22" s="62">
        <f>VR21-VR20</f>
        <v>8</v>
      </c>
      <c r="VS22" s="16"/>
      <c r="VT22" s="74"/>
      <c r="VU22" s="62">
        <f>VU21-VU20</f>
        <v>4</v>
      </c>
      <c r="VV22" s="62"/>
      <c r="VW22" s="74"/>
      <c r="VX22" s="62">
        <f>VX21-VX20</f>
        <v>4</v>
      </c>
      <c r="VY22" s="62"/>
      <c r="VZ22" s="74"/>
      <c r="WA22" s="62">
        <f>WA21-WA20</f>
        <v>4</v>
      </c>
      <c r="WB22" s="62"/>
      <c r="WC22" s="74"/>
      <c r="WD22" s="62">
        <f>WD21-WD20</f>
        <v>-2</v>
      </c>
      <c r="WE22" s="62"/>
      <c r="WF22" s="74"/>
      <c r="WG22" s="62">
        <f>WG21-WG20</f>
        <v>0</v>
      </c>
      <c r="WH22" s="62"/>
      <c r="WI22" s="74"/>
      <c r="WJ22" s="62">
        <f>WJ21-WJ20</f>
        <v>2</v>
      </c>
      <c r="WK22" s="106"/>
      <c r="WL22" s="74"/>
      <c r="WM22" s="62">
        <f>WM21-WM20</f>
        <v>2</v>
      </c>
      <c r="WN22" s="62"/>
      <c r="WO22" s="74"/>
      <c r="WP22" s="62">
        <f>WP21-WP20</f>
        <v>2</v>
      </c>
      <c r="WQ22" s="62"/>
      <c r="WR22" s="74"/>
      <c r="WS22" s="62">
        <f>WS21-WS20</f>
        <v>2</v>
      </c>
      <c r="WT22" s="62"/>
      <c r="WU22" s="74"/>
      <c r="WV22" s="62">
        <f>WV21-WV20</f>
        <v>4</v>
      </c>
      <c r="WW22" s="62"/>
      <c r="WX22" s="74"/>
      <c r="WY22" s="62">
        <f>WY21-WY20</f>
        <v>2</v>
      </c>
      <c r="WZ22" s="62"/>
      <c r="XA22" s="74"/>
      <c r="XB22" s="62">
        <f>XB21-XB20</f>
        <v>3</v>
      </c>
      <c r="XC22" s="62"/>
      <c r="XD22" s="74"/>
      <c r="XE22" s="62">
        <f>XE21-XE20</f>
        <v>4</v>
      </c>
      <c r="XF22" s="16"/>
      <c r="XG22" s="74"/>
      <c r="XH22" s="62">
        <f>XH21-XH20</f>
        <v>2</v>
      </c>
      <c r="XI22" s="62"/>
      <c r="XJ22" s="74"/>
      <c r="XK22" s="62">
        <f>XK21-XK20</f>
        <v>4</v>
      </c>
      <c r="XL22" s="62"/>
      <c r="XM22" s="74"/>
      <c r="XN22" s="62">
        <f>XN21-XN20</f>
        <v>2</v>
      </c>
      <c r="XO22" s="62"/>
      <c r="XP22" s="74"/>
      <c r="XQ22" s="62">
        <f>XQ21-XQ20</f>
        <v>2</v>
      </c>
      <c r="XR22" s="62"/>
      <c r="XS22" s="74"/>
      <c r="XT22" s="62">
        <f>XT21-XT20</f>
        <v>1</v>
      </c>
      <c r="XU22" s="62"/>
      <c r="XV22" s="74"/>
      <c r="XW22" s="62">
        <f>XW21-XW20</f>
        <v>-2</v>
      </c>
      <c r="XX22" s="106"/>
      <c r="XY22" s="74"/>
      <c r="XZ22" s="62">
        <f>XZ21-XZ20</f>
        <v>-3</v>
      </c>
      <c r="YA22" s="62"/>
      <c r="YB22" s="74"/>
      <c r="YC22" s="62">
        <f>YC21-YC20</f>
        <v>-3</v>
      </c>
      <c r="YD22" s="62"/>
      <c r="YE22" s="74"/>
      <c r="YF22" s="62">
        <f>YF21-YF20</f>
        <v>-3</v>
      </c>
      <c r="YG22" s="62"/>
      <c r="YH22" s="74"/>
      <c r="YI22" s="62">
        <f>YI21-YI20</f>
        <v>-2</v>
      </c>
      <c r="YJ22" s="62"/>
      <c r="YK22" s="74"/>
      <c r="YL22" s="62">
        <f>YL21-YL20</f>
        <v>-5</v>
      </c>
      <c r="YM22" s="62"/>
      <c r="YN22" s="74"/>
      <c r="YO22" s="62">
        <f>YO21-YO20</f>
        <v>-6</v>
      </c>
      <c r="YP22" s="62"/>
      <c r="YQ22" s="74"/>
      <c r="YR22" s="62">
        <f>YR21-YR20</f>
        <v>-4</v>
      </c>
      <c r="YS22" s="16"/>
      <c r="YT22" s="74"/>
      <c r="YU22" s="62">
        <f>YU21-YU20</f>
        <v>-4</v>
      </c>
      <c r="YV22" s="62"/>
      <c r="YW22" s="74"/>
      <c r="YX22" s="62">
        <f>YX21-YX20</f>
        <v>-3</v>
      </c>
      <c r="YY22" s="62"/>
      <c r="YZ22" s="74"/>
      <c r="ZA22" s="62">
        <f>ZA21-ZA20</f>
        <v>-1</v>
      </c>
      <c r="ZB22" s="62"/>
      <c r="ZC22" s="74"/>
      <c r="ZD22" s="62">
        <f>ZD21-ZD20</f>
        <v>-1</v>
      </c>
      <c r="ZE22" s="62"/>
      <c r="ZF22" s="74"/>
      <c r="ZG22" s="62">
        <f>ZG21-ZG20</f>
        <v>0</v>
      </c>
      <c r="ZH22" s="62"/>
      <c r="ZI22" s="74"/>
      <c r="ZJ22" s="62">
        <f>ZJ21-ZJ20</f>
        <v>2</v>
      </c>
      <c r="ZK22" s="16"/>
      <c r="ZL22" s="74"/>
      <c r="ZM22" s="62">
        <f>ZM21-ZM20</f>
        <v>0</v>
      </c>
      <c r="ZN22" s="62"/>
      <c r="ZO22" s="74"/>
      <c r="ZP22" s="62">
        <f>ZP21-ZP20</f>
        <v>-1</v>
      </c>
      <c r="ZQ22" s="62"/>
      <c r="ZR22" s="74"/>
      <c r="ZS22" s="62">
        <f>ZS21-ZS20</f>
        <v>1</v>
      </c>
      <c r="ZT22" s="62"/>
      <c r="ZU22" s="74"/>
      <c r="ZV22" s="62">
        <f>ZV21-ZV20</f>
        <v>1</v>
      </c>
      <c r="ZW22" s="62"/>
      <c r="ZX22" s="74"/>
      <c r="ZY22" s="62">
        <f>ZY21-ZY20</f>
        <v>2</v>
      </c>
      <c r="ZZ22" s="62"/>
      <c r="AAA22" s="74"/>
      <c r="AAB22" s="62">
        <f>AAB21-AAB20</f>
        <v>4</v>
      </c>
      <c r="AAC22" s="16"/>
      <c r="AAD22" s="74"/>
      <c r="AAE22" s="62">
        <f>AAE21-AAE20</f>
        <v>1</v>
      </c>
      <c r="AAF22" s="62"/>
      <c r="AAG22" s="74"/>
      <c r="AAH22" s="62">
        <f>AAH21-AAH20</f>
        <v>2</v>
      </c>
      <c r="AAI22" s="62"/>
      <c r="AAJ22" s="74"/>
      <c r="AAK22" s="62">
        <f>AAK21-AAK20</f>
        <v>4</v>
      </c>
      <c r="AAL22" s="62"/>
      <c r="AAM22" s="74"/>
      <c r="AAN22" s="62">
        <f>AAN21-AAN20</f>
        <v>4</v>
      </c>
      <c r="AAO22" s="62"/>
      <c r="AAP22" s="74"/>
      <c r="AAQ22" s="62">
        <f>AAQ21-AAQ20</f>
        <v>3</v>
      </c>
      <c r="AAR22" s="62"/>
      <c r="AAS22" s="74"/>
      <c r="AAT22" s="62">
        <f>AAT21-AAT20</f>
        <v>2</v>
      </c>
      <c r="AAU22" s="16"/>
      <c r="AAV22" s="74"/>
      <c r="AAW22" s="62">
        <f>AAW21-AAW20</f>
        <v>2</v>
      </c>
      <c r="AAX22" s="62"/>
      <c r="AAY22" s="74"/>
      <c r="AAZ22" s="62">
        <f>AAZ21-AAZ20</f>
        <v>4</v>
      </c>
      <c r="ABA22" s="62"/>
      <c r="ABB22" s="74"/>
      <c r="ABC22" s="62">
        <f>ABC21-ABC20</f>
        <v>2</v>
      </c>
      <c r="ABD22" s="62"/>
      <c r="ABE22" s="74"/>
      <c r="ABF22" s="62">
        <f>ABF21-ABF20</f>
        <v>2</v>
      </c>
      <c r="ABG22" s="62"/>
      <c r="ABH22" s="74"/>
      <c r="ABI22" s="62">
        <f>ABI21-ABI20</f>
        <v>4</v>
      </c>
      <c r="ABJ22" s="62"/>
      <c r="ABK22" s="74"/>
      <c r="ABL22" s="62">
        <f>ABL21-ABL20</f>
        <v>6</v>
      </c>
      <c r="ABM22" s="16"/>
      <c r="ABN22" s="74"/>
      <c r="ABO22" s="62">
        <f>ABO21-ABO20</f>
        <v>5</v>
      </c>
      <c r="ABP22" s="62"/>
      <c r="ABQ22" s="74"/>
      <c r="ABR22" s="62">
        <f>ABR21-ABR20</f>
        <v>5</v>
      </c>
      <c r="ABS22" s="62"/>
      <c r="ABT22" s="74"/>
      <c r="ABU22" s="62">
        <f>ABU21-ABU20</f>
        <v>7</v>
      </c>
      <c r="ABV22" s="16"/>
      <c r="ABW22" s="16"/>
      <c r="ABX22" s="16"/>
      <c r="ABY22" s="16"/>
      <c r="ABZ22" s="16"/>
      <c r="ACA22" s="74"/>
      <c r="ACB22" s="62">
        <f>ACB21-ACB20</f>
        <v>0</v>
      </c>
      <c r="ACC22" s="62"/>
      <c r="ACD22" s="74"/>
      <c r="ACE22" s="62">
        <f>ACE21-ACE20</f>
        <v>0</v>
      </c>
      <c r="ACF22" s="62"/>
      <c r="ACG22" s="74"/>
      <c r="ACH22" s="62">
        <f>ACH21-ACH20</f>
        <v>-1</v>
      </c>
      <c r="ACI22" s="62"/>
      <c r="ACJ22" s="74"/>
      <c r="ACK22" s="62">
        <f>ACK21-ACK20</f>
        <v>1</v>
      </c>
      <c r="ACL22" s="62"/>
      <c r="ACM22" s="74"/>
      <c r="ACN22" s="62">
        <f>ACN21-ACN20</f>
        <v>3</v>
      </c>
      <c r="ACO22" s="16"/>
      <c r="ACP22" s="74"/>
      <c r="ACQ22" s="62">
        <f>ACQ21-ACQ20</f>
        <v>-1</v>
      </c>
      <c r="ACR22" s="62"/>
      <c r="ACS22" s="74"/>
      <c r="ACT22" s="62">
        <f>ACT21-ACT20</f>
        <v>-1</v>
      </c>
      <c r="ACU22" s="62"/>
      <c r="ACV22" s="74"/>
      <c r="ACW22" s="62">
        <f>ACW21-ACW20</f>
        <v>-1</v>
      </c>
      <c r="ACX22" s="62"/>
      <c r="ACY22" s="74"/>
      <c r="ACZ22" s="62">
        <f>ACZ21-ACZ20</f>
        <v>-3</v>
      </c>
      <c r="ADA22" s="62"/>
      <c r="ADB22" s="74"/>
      <c r="ADC22" s="62">
        <f>ADC21-ADC20</f>
        <v>-5</v>
      </c>
      <c r="ADD22" s="62"/>
      <c r="ADE22" s="74"/>
      <c r="ADF22" s="62">
        <f>ADF21-ADF20</f>
        <v>-5</v>
      </c>
      <c r="ADG22" s="16"/>
      <c r="ADH22" s="74"/>
      <c r="ADI22" s="62">
        <f>ADI21-ADI20</f>
        <v>-3</v>
      </c>
      <c r="ADJ22" s="62"/>
      <c r="ADK22" s="74"/>
      <c r="ADL22" s="62">
        <f>ADL21-ADL20</f>
        <v>-3</v>
      </c>
      <c r="ADM22" s="62"/>
      <c r="ADN22" s="74"/>
      <c r="ADO22" s="62">
        <f>ADO21-ADO20</f>
        <v>-5</v>
      </c>
      <c r="ADP22" s="62"/>
      <c r="ADQ22" s="74"/>
      <c r="ADR22" s="62">
        <f>ADR21-ADR20</f>
        <v>-3</v>
      </c>
      <c r="ADS22" s="62"/>
      <c r="ADT22" s="74"/>
      <c r="ADU22" s="62">
        <f>ADU21-ADU20</f>
        <v>-1</v>
      </c>
      <c r="ADV22" s="62"/>
      <c r="ADW22" s="74"/>
      <c r="ADX22" s="62">
        <f>ADX21-ADX20</f>
        <v>-1</v>
      </c>
      <c r="ADY22" s="16"/>
      <c r="ADZ22" s="74"/>
      <c r="AEA22" s="62">
        <f>AEA21-AEA20</f>
        <v>-2</v>
      </c>
      <c r="AEB22" s="62"/>
      <c r="AEC22" s="74"/>
      <c r="AED22" s="62">
        <f>AED21-AED20</f>
        <v>0</v>
      </c>
      <c r="AEE22" s="62"/>
      <c r="AEF22" s="74"/>
      <c r="AEG22" s="62">
        <f>AEG21-AEG20</f>
        <v>2</v>
      </c>
      <c r="AEH22" s="62"/>
      <c r="AEI22" s="74"/>
      <c r="AEJ22" s="62">
        <f>AEJ21-AEJ20</f>
        <v>-1</v>
      </c>
      <c r="AEK22" s="62"/>
      <c r="AEL22" s="74"/>
      <c r="AEM22" s="62">
        <f>AEM21-AEM20</f>
        <v>1</v>
      </c>
      <c r="AEN22" s="62"/>
      <c r="AEO22" s="74"/>
      <c r="AEP22" s="62">
        <f>AEP21-AEP20</f>
        <v>0</v>
      </c>
      <c r="AEQ22" s="16"/>
      <c r="AER22" s="74"/>
      <c r="AES22" s="62">
        <f>AES21-AES20</f>
        <v>0</v>
      </c>
      <c r="AET22" s="62"/>
      <c r="AEU22" s="74"/>
      <c r="AEV22" s="62">
        <f>AEV21-AEV20</f>
        <v>-1</v>
      </c>
      <c r="AEW22" s="62"/>
      <c r="AEX22" s="74"/>
      <c r="AEY22" s="62">
        <f>AEY21-AEY20</f>
        <v>1</v>
      </c>
      <c r="AEZ22" s="62"/>
      <c r="AFA22" s="74"/>
      <c r="AFB22" s="62">
        <f>AFB21-AFB20</f>
        <v>1</v>
      </c>
      <c r="AFC22" s="62"/>
      <c r="AFD22" s="74"/>
      <c r="AFE22" s="62">
        <f>AFE21-AFE20</f>
        <v>0</v>
      </c>
      <c r="AFF22" s="62"/>
      <c r="AFG22" s="74"/>
      <c r="AFH22" s="62">
        <f>AFH21-AFH20</f>
        <v>0</v>
      </c>
      <c r="AFI22" s="16"/>
      <c r="AFJ22" s="74"/>
      <c r="AFK22" s="62">
        <f>AFK21-AFK20</f>
        <v>-2</v>
      </c>
      <c r="AFL22" s="62"/>
      <c r="AFM22" s="74"/>
      <c r="AFN22" s="62">
        <f>AFN21-AFN20</f>
        <v>-4</v>
      </c>
      <c r="AFO22" s="62"/>
      <c r="AFP22" s="74"/>
      <c r="AFQ22" s="62">
        <f>AFQ21-AFQ20</f>
        <v>-6</v>
      </c>
      <c r="AFR22" s="62"/>
      <c r="AFS22" s="74"/>
      <c r="AFT22" s="62">
        <f>AFT21-AFT20</f>
        <v>-6</v>
      </c>
      <c r="AFU22" s="62"/>
      <c r="AFV22" s="74"/>
      <c r="AFW22" s="62">
        <f>AFW21-AFW20</f>
        <v>-4</v>
      </c>
      <c r="AFX22" s="16"/>
      <c r="AFY22" s="16"/>
      <c r="AFZ22" s="74"/>
      <c r="AGA22" s="62">
        <f>AGA21-AGA20</f>
        <v>-6</v>
      </c>
      <c r="AGB22" s="62"/>
      <c r="AGC22" s="74"/>
      <c r="AGD22" s="62">
        <f>AGD21-AGD20</f>
        <v>-7</v>
      </c>
      <c r="AGE22" s="62"/>
      <c r="AGF22" s="74"/>
      <c r="AGG22" s="62">
        <f>AGG21-AGG20</f>
        <v>-5</v>
      </c>
      <c r="AGH22" s="62"/>
      <c r="AGI22" s="74"/>
      <c r="AGJ22" s="62">
        <f>AGJ21-AGJ20</f>
        <v>-5</v>
      </c>
      <c r="AGK22" s="16"/>
      <c r="AGL22" s="74"/>
      <c r="AGM22" s="62">
        <f>AGM21-AGM20</f>
        <v>-3</v>
      </c>
      <c r="AGN22" s="106"/>
      <c r="AGO22" s="74"/>
      <c r="AGP22" s="62">
        <f>AGP21-AGP20</f>
        <v>-3</v>
      </c>
      <c r="AGQ22" s="62"/>
      <c r="AGR22" s="74"/>
      <c r="AGS22" s="62">
        <f>AGS21-AGS20</f>
        <v>-5</v>
      </c>
      <c r="AGT22" s="62"/>
      <c r="AGU22" s="74"/>
      <c r="AGV22" s="62">
        <f>AGV21-AGV20</f>
        <v>-7</v>
      </c>
      <c r="AGW22" s="62"/>
      <c r="AGX22" s="74"/>
      <c r="AGY22" s="62">
        <f>AGY21-AGY20</f>
        <v>-10</v>
      </c>
      <c r="AGZ22" s="62"/>
      <c r="AHA22" s="74"/>
      <c r="AHB22" s="62">
        <f>AHB21-AHB20</f>
        <v>-12</v>
      </c>
      <c r="AHC22" s="62"/>
      <c r="AHD22" s="74"/>
      <c r="AHE22" s="62">
        <f>AHE21-AHE20</f>
        <v>-10</v>
      </c>
      <c r="AHF22" s="62"/>
      <c r="AHG22" s="74"/>
      <c r="AHH22" s="62">
        <f>AHH21-AHH20</f>
        <v>-8</v>
      </c>
      <c r="AHI22" s="16"/>
      <c r="AHJ22" s="74"/>
      <c r="AHK22" s="62">
        <f>AHK21-AHK20</f>
        <v>-10</v>
      </c>
      <c r="AHL22" s="62"/>
      <c r="AHM22" s="74"/>
      <c r="AHN22" s="62">
        <f>AHN21-AHN20</f>
        <v>-8</v>
      </c>
      <c r="AHO22" s="62"/>
      <c r="AHP22" s="74"/>
      <c r="AHQ22" s="62">
        <f>AHQ21-AHQ20</f>
        <v>-11</v>
      </c>
      <c r="AHR22" s="62"/>
      <c r="AHS22" s="74"/>
      <c r="AHT22" s="62">
        <f>AHT21-AHT20</f>
        <v>-11</v>
      </c>
      <c r="AHU22" s="62"/>
      <c r="AHV22" s="74"/>
      <c r="AHW22" s="62">
        <f>AHW21-AHW20</f>
        <v>-10</v>
      </c>
      <c r="AHX22" s="62"/>
      <c r="AHY22" s="74"/>
      <c r="AHZ22" s="62">
        <f>AHZ21-AHZ20</f>
        <v>-10</v>
      </c>
      <c r="AIA22" s="16"/>
      <c r="AIB22" s="74"/>
      <c r="AIC22" s="62">
        <f>AIC21-AIC20</f>
        <v>0</v>
      </c>
      <c r="AID22" s="62"/>
      <c r="AIE22" s="74"/>
      <c r="AIF22" s="62">
        <f>AIF21-AIF20</f>
        <v>2</v>
      </c>
      <c r="AIG22" s="62"/>
      <c r="AIH22" s="74"/>
      <c r="AII22" s="62">
        <f>AII21-AII20</f>
        <v>2</v>
      </c>
      <c r="AIJ22" s="62"/>
      <c r="AIK22" s="74"/>
      <c r="AIL22" s="62">
        <f>AIL21-AIL20</f>
        <v>2</v>
      </c>
      <c r="AIM22" s="62"/>
      <c r="AIN22" s="74"/>
      <c r="AIO22" s="62">
        <f>AIO21-AIO20</f>
        <v>2</v>
      </c>
      <c r="AIP22" s="62"/>
      <c r="AIQ22" s="74"/>
      <c r="AIR22" s="62">
        <f>AIR21-AIR20</f>
        <v>4</v>
      </c>
      <c r="AIS22" s="16"/>
      <c r="AIT22" s="74"/>
      <c r="AIU22" s="62">
        <f>AIU21-AIU20</f>
        <v>0</v>
      </c>
      <c r="AIV22" s="62"/>
      <c r="AIW22" s="74"/>
      <c r="AIX22" s="62">
        <f>AIX21-AIX20</f>
        <v>2</v>
      </c>
      <c r="AIY22" s="62"/>
      <c r="AIZ22" s="74"/>
      <c r="AJA22" s="62">
        <f>AJA21-AJA20</f>
        <v>4</v>
      </c>
      <c r="AJB22" s="62"/>
      <c r="AJC22" s="74"/>
      <c r="AJD22" s="62">
        <f>AJD21-AJD20</f>
        <v>3</v>
      </c>
      <c r="AJE22" s="62"/>
      <c r="AJF22" s="74"/>
      <c r="AJG22" s="62">
        <f>AJG21-AJG20</f>
        <v>5</v>
      </c>
      <c r="AJH22" s="62"/>
      <c r="AJI22" s="74"/>
      <c r="AJJ22" s="62">
        <f>AJJ21-AJJ20</f>
        <v>7</v>
      </c>
      <c r="AJK22" s="16"/>
      <c r="AJL22" s="74"/>
      <c r="AJM22" s="62">
        <f>AJM21-AJM20</f>
        <v>7</v>
      </c>
      <c r="AJN22" s="62"/>
      <c r="AJO22" s="74"/>
      <c r="AJP22" s="62">
        <f>AJP21-AJP20</f>
        <v>9</v>
      </c>
      <c r="AJQ22" s="16"/>
      <c r="AJR22" s="74"/>
      <c r="AJS22" s="62">
        <f>AJS21-AJS20</f>
        <v>9</v>
      </c>
      <c r="AJT22" s="62"/>
      <c r="AJU22" s="74"/>
      <c r="AJV22" s="62">
        <f>AJV21-AJV20</f>
        <v>9</v>
      </c>
      <c r="AJW22" s="62"/>
      <c r="AJX22" s="74"/>
      <c r="AJY22" s="62">
        <f>AJY21-AJY20</f>
        <v>11</v>
      </c>
      <c r="AJZ22" s="16"/>
      <c r="AKA22" s="74"/>
      <c r="AKB22" s="62">
        <f>AKB21-AKB20</f>
        <v>9</v>
      </c>
      <c r="AKC22" s="62"/>
      <c r="AKD22" s="74"/>
      <c r="AKE22" s="62">
        <f>AKE21-AKE20</f>
        <v>10</v>
      </c>
      <c r="AKF22" s="62"/>
      <c r="AKG22" s="74"/>
      <c r="AKH22" s="62">
        <f>AKH21-AKH20</f>
        <v>10</v>
      </c>
      <c r="AKI22" s="62"/>
      <c r="AKJ22" s="74"/>
      <c r="AKK22" s="62">
        <f>AKK21-AKK20</f>
        <v>8</v>
      </c>
      <c r="AKL22" s="62"/>
      <c r="AKM22" s="74"/>
      <c r="AKN22" s="62">
        <f>AKN21-AKN20</f>
        <v>10</v>
      </c>
      <c r="AKO22" s="62"/>
      <c r="AKP22" s="74"/>
      <c r="AKQ22" s="62">
        <f>AKQ21-AKQ20</f>
        <v>8</v>
      </c>
      <c r="AKR22" s="16"/>
      <c r="AKS22" s="74"/>
      <c r="AKT22" s="62">
        <f>AKT21-AKT20</f>
        <v>6</v>
      </c>
      <c r="AKU22" s="62"/>
      <c r="AKV22" s="74"/>
      <c r="AKW22" s="62">
        <f>AKW21-AKW20</f>
        <v>8</v>
      </c>
      <c r="AKX22" s="62"/>
      <c r="AKY22" s="74"/>
      <c r="AKZ22" s="62">
        <f>AKZ21-AKZ20</f>
        <v>2</v>
      </c>
      <c r="ALA22" s="16"/>
      <c r="ALB22" s="74"/>
      <c r="ALC22" s="62">
        <f>ALC21-ALC20</f>
        <v>0</v>
      </c>
      <c r="ALD22" s="62"/>
      <c r="ALE22" s="74"/>
      <c r="ALF22" s="62">
        <f>ALF21-ALF20</f>
        <v>2</v>
      </c>
      <c r="ALG22" s="106"/>
      <c r="ALH22" s="74"/>
      <c r="ALI22" s="62">
        <f>ALI21-ALI20</f>
        <v>2</v>
      </c>
      <c r="ALJ22" s="62"/>
      <c r="ALK22" s="74"/>
      <c r="ALL22" s="62">
        <f>ALL21-ALL20</f>
        <v>2</v>
      </c>
      <c r="ALM22" s="62"/>
      <c r="ALN22" s="74"/>
      <c r="ALO22" s="62">
        <f>ALO21-ALO20</f>
        <v>2</v>
      </c>
      <c r="ALP22" s="62"/>
      <c r="ALQ22" s="74"/>
      <c r="ALR22" s="62">
        <f>ALR21-ALR20</f>
        <v>2</v>
      </c>
      <c r="ALS22" s="62"/>
      <c r="ALT22" s="74"/>
      <c r="ALU22" s="62">
        <f>ALU21-ALU20</f>
        <v>2</v>
      </c>
      <c r="ALV22" s="62"/>
      <c r="ALW22" s="74"/>
      <c r="ALX22" s="62">
        <f>ALX21-ALX20</f>
        <v>4</v>
      </c>
      <c r="ALY22" s="62"/>
      <c r="ALZ22" s="74"/>
      <c r="AMA22" s="62">
        <f>AMA21-AMA20</f>
        <v>4</v>
      </c>
      <c r="AMB22" s="16"/>
      <c r="AMC22" s="74"/>
      <c r="AMD22" s="62">
        <f>AMD21-AMD20</f>
        <v>4</v>
      </c>
      <c r="AME22" s="62"/>
      <c r="AMF22" s="74"/>
      <c r="AMG22" s="62">
        <f>AMG21-AMG20</f>
        <v>4</v>
      </c>
      <c r="AMH22" s="62"/>
      <c r="AMI22" s="74"/>
      <c r="AMJ22" s="62">
        <f>AMJ21-AMJ20</f>
        <v>6</v>
      </c>
      <c r="AMK22" s="62"/>
      <c r="AML22" s="74"/>
      <c r="AMM22" s="62">
        <f>AMM21-AMM20</f>
        <v>6</v>
      </c>
      <c r="AMN22" s="62"/>
      <c r="AMO22" s="74"/>
      <c r="AMP22" s="62">
        <f>AMP21-AMP20</f>
        <v>6</v>
      </c>
      <c r="AMQ22" s="62"/>
      <c r="AMR22" s="74"/>
      <c r="AMS22" s="62">
        <f>AMS21-AMS20</f>
        <v>6</v>
      </c>
      <c r="AMT22" s="62"/>
      <c r="AMU22" s="74"/>
      <c r="AMV22" s="62">
        <f>AMV21-AMV20</f>
        <v>6</v>
      </c>
      <c r="AMW22" s="16"/>
      <c r="AMX22" s="16"/>
      <c r="AMY22" s="16"/>
      <c r="AMZ22" s="16"/>
      <c r="ANA22" s="74"/>
      <c r="ANB22" s="62">
        <f>ANB21-ANB20</f>
        <v>6</v>
      </c>
      <c r="ANC22" s="62"/>
      <c r="AND22" s="74"/>
      <c r="ANE22" s="62">
        <f>ANE21-ANE20</f>
        <v>6</v>
      </c>
      <c r="ANF22" s="16"/>
      <c r="ANG22" s="74"/>
      <c r="ANH22" s="62">
        <f>ANH21-ANH20</f>
        <v>6</v>
      </c>
      <c r="ANI22" s="62"/>
      <c r="ANJ22" s="74"/>
      <c r="ANK22" s="62">
        <f>ANK21-ANK20</f>
        <v>8</v>
      </c>
      <c r="ANL22" s="62"/>
      <c r="ANM22" s="74"/>
      <c r="ANN22" s="62">
        <f>ANN21-ANN20</f>
        <v>8</v>
      </c>
      <c r="ANO22" s="62"/>
      <c r="ANP22" s="74"/>
      <c r="ANQ22" s="62">
        <f>ANQ21-ANQ20</f>
        <v>7</v>
      </c>
      <c r="ANR22" s="62"/>
      <c r="ANS22" s="74"/>
      <c r="ANT22" s="62">
        <f>ANT21-ANT20</f>
        <v>5</v>
      </c>
      <c r="ANU22" s="62"/>
      <c r="ANV22" s="74"/>
      <c r="ANW22" s="62">
        <f>ANW21-ANW20</f>
        <v>0</v>
      </c>
      <c r="ANX22" s="16"/>
      <c r="ANY22" s="74"/>
      <c r="ANZ22" s="62">
        <f>ANZ21-ANZ20</f>
        <v>0</v>
      </c>
      <c r="AOA22" s="62"/>
      <c r="AOB22" s="74"/>
      <c r="AOC22" s="62">
        <f>AOC21-AOC20</f>
        <v>0</v>
      </c>
      <c r="AOD22" s="62"/>
      <c r="AOE22" s="74"/>
      <c r="AOF22" s="62">
        <f>AOF21-AOF20</f>
        <v>0</v>
      </c>
      <c r="AOG22" s="62"/>
      <c r="AOH22" s="74"/>
      <c r="AOI22" s="62">
        <f>AOI21-AOI20</f>
        <v>0</v>
      </c>
      <c r="AOJ22" s="62"/>
      <c r="AOK22" s="74"/>
      <c r="AOL22" s="62">
        <f>AOL21-AOL20</f>
        <v>0</v>
      </c>
      <c r="AOM22" s="62"/>
      <c r="AON22" s="74"/>
      <c r="AOO22" s="62">
        <f>AOO21-AOO20</f>
        <v>1</v>
      </c>
      <c r="AOP22" s="16"/>
      <c r="AOQ22" s="74"/>
      <c r="AOR22" s="62">
        <f>AOR21-AOR20</f>
        <v>1</v>
      </c>
      <c r="AOS22" s="62"/>
      <c r="AOT22" s="74"/>
      <c r="AOU22" s="62">
        <f>AOU21-AOU20</f>
        <v>1</v>
      </c>
      <c r="AOV22" s="62"/>
      <c r="AOW22" s="74"/>
      <c r="AOX22" s="62">
        <f>AOX21-AOX20</f>
        <v>2</v>
      </c>
      <c r="AOY22" s="62"/>
      <c r="AOZ22" s="74"/>
      <c r="APA22" s="62">
        <f>APA21-APA20</f>
        <v>2</v>
      </c>
      <c r="APB22" s="62"/>
      <c r="APC22" s="74"/>
      <c r="APD22" s="62">
        <f>APD21-APD20</f>
        <v>4</v>
      </c>
      <c r="APE22" s="62"/>
      <c r="APF22" s="74"/>
      <c r="APG22" s="62">
        <f>APG21-APG20</f>
        <v>4</v>
      </c>
      <c r="APH22" s="16"/>
      <c r="API22" s="74"/>
      <c r="APJ22" s="62">
        <f>APJ21-APJ20</f>
        <v>3</v>
      </c>
      <c r="APK22" s="62"/>
      <c r="APL22" s="74"/>
      <c r="APM22" s="62">
        <f>APM21-APM20</f>
        <v>3</v>
      </c>
      <c r="APN22" s="62"/>
      <c r="APO22" s="74"/>
      <c r="APP22" s="62">
        <f>APP21-APP20</f>
        <v>4</v>
      </c>
      <c r="APQ22" s="62"/>
      <c r="APR22" s="74"/>
      <c r="APS22" s="62">
        <f>APS21-APS20</f>
        <v>3</v>
      </c>
      <c r="APT22" s="62"/>
      <c r="APU22" s="74"/>
      <c r="APV22" s="62">
        <f>APV21-APV20</f>
        <v>3</v>
      </c>
      <c r="APW22" s="62"/>
      <c r="APX22" s="74"/>
      <c r="APY22" s="62">
        <f>APY21-APY20</f>
        <v>3</v>
      </c>
      <c r="APZ22" s="16"/>
      <c r="AQA22" s="74"/>
      <c r="AQB22" s="62">
        <f>AQB21-AQB20</f>
        <v>0</v>
      </c>
      <c r="AQC22" s="62"/>
      <c r="AQD22" s="74"/>
      <c r="AQE22" s="62">
        <f>AQE21-AQE20</f>
        <v>2</v>
      </c>
      <c r="AQF22" s="62"/>
      <c r="AQG22" s="74"/>
      <c r="AQH22" s="62">
        <f>AQH21-AQH20</f>
        <v>4</v>
      </c>
      <c r="AQI22" s="62"/>
      <c r="AQJ22" s="74"/>
      <c r="AQK22" s="62">
        <f>AQK21-AQK20</f>
        <v>1</v>
      </c>
      <c r="AQL22" s="62"/>
      <c r="AQM22" s="74"/>
      <c r="AQN22" s="62">
        <f>AQN21-AQN20</f>
        <v>3</v>
      </c>
      <c r="AQO22" s="62"/>
      <c r="AQP22" s="74"/>
      <c r="AQQ22" s="62">
        <f>AQQ21-AQQ20</f>
        <v>4</v>
      </c>
      <c r="AQR22" s="16"/>
      <c r="AQS22" s="74"/>
      <c r="AQT22" s="62">
        <f>AQT21-AQT20</f>
        <v>2</v>
      </c>
      <c r="AQU22" s="62"/>
      <c r="AQV22" s="74"/>
      <c r="AQW22" s="62">
        <f>AQW21-AQW20</f>
        <v>1</v>
      </c>
      <c r="AQX22" s="62"/>
      <c r="AQY22" s="74"/>
      <c r="AQZ22" s="62">
        <f>AQZ21-AQZ20</f>
        <v>1</v>
      </c>
      <c r="ARA22" s="62"/>
      <c r="ARB22" s="74"/>
      <c r="ARC22" s="62">
        <f>ARC21-ARC20</f>
        <v>-1</v>
      </c>
      <c r="ARD22" s="62"/>
      <c r="ARE22" s="74"/>
      <c r="ARF22" s="62">
        <f>ARF21-ARF20</f>
        <v>-1</v>
      </c>
      <c r="ARG22" s="62"/>
      <c r="ARH22" s="74"/>
      <c r="ARI22" s="62">
        <f>ARI21-ARI20</f>
        <v>-1</v>
      </c>
      <c r="ARJ22" s="16"/>
      <c r="ARK22" s="74"/>
      <c r="ARL22" s="62">
        <f>ARL21-ARL20</f>
        <v>-3</v>
      </c>
      <c r="ARM22" s="62"/>
      <c r="ARN22" s="74"/>
      <c r="ARO22" s="62">
        <f>ARO21-ARO20</f>
        <v>-3</v>
      </c>
      <c r="ARP22" s="62"/>
      <c r="ARQ22" s="74"/>
      <c r="ARR22" s="62">
        <f>ARR21-ARR20</f>
        <v>-2</v>
      </c>
      <c r="ARS22" s="62"/>
      <c r="ART22" s="74"/>
      <c r="ARU22" s="62">
        <f>ARU21-ARU20</f>
        <v>-3</v>
      </c>
      <c r="ARV22" s="62"/>
      <c r="ARW22" s="74"/>
      <c r="ARX22" s="62">
        <f>ARX21-ARX20</f>
        <v>-1</v>
      </c>
      <c r="ARY22" s="62"/>
      <c r="ARZ22" s="74"/>
      <c r="ASA22" s="62">
        <f>ASA21-ASA20</f>
        <v>0</v>
      </c>
      <c r="ASB22" s="16"/>
      <c r="ASC22" s="74"/>
      <c r="ASD22" s="62">
        <f>ASD21-ASD20</f>
        <v>0</v>
      </c>
      <c r="ASE22" s="62"/>
      <c r="ASF22" s="74"/>
      <c r="ASG22" s="62">
        <f>ASG21-ASG20</f>
        <v>2</v>
      </c>
      <c r="ASH22" s="62"/>
      <c r="ASI22" s="74"/>
      <c r="ASJ22" s="62">
        <f>ASJ21-ASJ20</f>
        <v>4</v>
      </c>
      <c r="ASK22" s="62"/>
      <c r="ASL22" s="74"/>
      <c r="ASM22" s="62">
        <f>ASM21-ASM20</f>
        <v>4</v>
      </c>
      <c r="ASN22" s="62"/>
      <c r="ASO22" s="74"/>
      <c r="ASP22" s="62">
        <f>ASP21-ASP20</f>
        <v>4</v>
      </c>
      <c r="ASQ22" s="62"/>
      <c r="ASR22" s="74"/>
      <c r="ASS22" s="62">
        <f>ASS21-ASS20</f>
        <v>4</v>
      </c>
      <c r="AST22" s="16"/>
      <c r="ASU22" s="74"/>
      <c r="ASV22" s="62">
        <f>ASV21-ASV20</f>
        <v>3</v>
      </c>
      <c r="ASW22" s="62"/>
      <c r="ASX22" s="74"/>
      <c r="ASY22" s="62">
        <f>ASY21-ASY20</f>
        <v>5</v>
      </c>
      <c r="ASZ22" s="62"/>
      <c r="ATA22" s="74"/>
      <c r="ATB22" s="62">
        <f>ATB21-ATB20</f>
        <v>5</v>
      </c>
      <c r="ATC22" s="62"/>
      <c r="ATD22" s="74"/>
      <c r="ATE22" s="62">
        <f>ATE21-ATE20</f>
        <v>5</v>
      </c>
      <c r="ATF22" s="54"/>
      <c r="ATG22" s="54"/>
      <c r="ATH22" s="16"/>
      <c r="ATI22" s="54"/>
      <c r="ATJ22" s="54"/>
      <c r="ATK22" s="54"/>
      <c r="ATL22" s="54"/>
      <c r="ATM22" s="54"/>
      <c r="ATN22" s="54"/>
      <c r="ATO22" s="16"/>
      <c r="ATP22" s="54"/>
      <c r="ATQ22" s="54"/>
      <c r="ATR22" s="54"/>
      <c r="ATS22" s="54"/>
      <c r="ATT22" s="54"/>
      <c r="ATU22" s="54"/>
      <c r="ATV22" s="16"/>
      <c r="ATW22" s="54"/>
      <c r="ATX22" s="54"/>
      <c r="ATY22" s="54"/>
      <c r="ATZ22" s="54"/>
      <c r="AUA22" s="54"/>
      <c r="AUB22" s="54"/>
      <c r="AUC22" s="16"/>
      <c r="AUD22" s="54"/>
      <c r="AUE22" s="54"/>
      <c r="AUF22" s="54"/>
      <c r="AUG22" s="54"/>
      <c r="AUH22" s="54"/>
      <c r="AUI22" s="54"/>
      <c r="AUJ22" s="16"/>
      <c r="AUK22" s="54"/>
      <c r="AUL22" s="54"/>
      <c r="AUM22" s="54"/>
      <c r="AUN22" s="54"/>
      <c r="AUO22" s="54"/>
      <c r="AUP22" s="54"/>
      <c r="AUQ22" s="16"/>
      <c r="AUR22" s="54"/>
      <c r="AUS22" s="54"/>
      <c r="AUT22" s="54"/>
      <c r="AUU22" s="54"/>
      <c r="AUV22" s="54"/>
      <c r="AUW22" s="54"/>
      <c r="AUX22" s="16"/>
      <c r="AUY22" s="54"/>
      <c r="AUZ22" s="54"/>
      <c r="AVA22" s="54"/>
      <c r="AVB22" s="54"/>
      <c r="AVC22" s="54"/>
      <c r="AVD22" s="54"/>
      <c r="AVE22" s="16"/>
      <c r="AVF22" s="54"/>
      <c r="AVG22" s="54"/>
      <c r="AVH22" s="54"/>
      <c r="AVI22" s="54"/>
      <c r="AVJ22" s="54"/>
      <c r="AVK22" s="54"/>
      <c r="AVL22" s="16"/>
      <c r="AVM22" s="54"/>
      <c r="AVN22" s="54"/>
      <c r="AVO22" s="54"/>
      <c r="AVP22" s="54"/>
      <c r="AVQ22" s="54"/>
      <c r="AVR22" s="54"/>
      <c r="AVS22" s="16"/>
      <c r="AVT22" s="54"/>
      <c r="AVU22" s="54"/>
      <c r="AVV22" s="54"/>
      <c r="AVW22" s="54"/>
      <c r="AVX22" s="54"/>
      <c r="AVY22" s="54"/>
      <c r="AVZ22" s="16"/>
      <c r="AWA22" s="54"/>
      <c r="AWB22" s="54"/>
      <c r="AWC22" s="54"/>
      <c r="AWD22" s="54"/>
      <c r="AWE22" s="54"/>
      <c r="AWF22" s="54"/>
      <c r="AWG22" s="16"/>
      <c r="AWH22" s="54"/>
      <c r="AWI22" s="54"/>
      <c r="AWJ22" s="54"/>
      <c r="AWK22" s="54"/>
      <c r="AWL22" s="54"/>
      <c r="AWM22" s="54"/>
      <c r="AWN22" s="16"/>
      <c r="AWO22" s="54"/>
      <c r="AWP22" s="54"/>
      <c r="AWQ22" s="54"/>
      <c r="AWR22" s="54"/>
      <c r="AWS22" s="54"/>
      <c r="AWT22" s="54"/>
      <c r="AWU22" s="16"/>
      <c r="AWV22" s="54"/>
      <c r="AWW22" s="54"/>
      <c r="AWX22" s="54"/>
      <c r="AWY22" s="54"/>
      <c r="AWZ22" s="54"/>
      <c r="AXA22" s="54"/>
      <c r="AXB22" s="16"/>
    </row>
    <row r="23" spans="1:1302" s="57" customFormat="1" ht="46.5" customHeight="1">
      <c r="A23" t="s">
        <v>911</v>
      </c>
      <c r="B23" t="s">
        <v>913</v>
      </c>
      <c r="C23" s="21" t="s">
        <v>920</v>
      </c>
      <c r="D23" s="76" t="s">
        <v>1</v>
      </c>
      <c r="E23" s="12"/>
      <c r="F23" s="12"/>
      <c r="G23" s="12"/>
      <c r="H23" s="67">
        <v>30</v>
      </c>
      <c r="I23" s="12">
        <v>21</v>
      </c>
      <c r="J23" s="55"/>
      <c r="K23" s="67">
        <v>25</v>
      </c>
      <c r="L23" s="12">
        <v>19</v>
      </c>
      <c r="M23" s="12"/>
      <c r="N23" s="67">
        <v>25</v>
      </c>
      <c r="O23" s="12">
        <v>17</v>
      </c>
      <c r="P23" s="12"/>
      <c r="Q23" s="67">
        <v>23</v>
      </c>
      <c r="R23" s="12">
        <v>17</v>
      </c>
      <c r="S23" s="12"/>
      <c r="T23" s="67">
        <v>23</v>
      </c>
      <c r="U23" s="12">
        <v>16</v>
      </c>
      <c r="V23" s="12"/>
      <c r="W23" s="67">
        <v>23</v>
      </c>
      <c r="X23" s="12">
        <v>18</v>
      </c>
      <c r="Y23" s="12"/>
      <c r="Z23" s="67">
        <v>23</v>
      </c>
      <c r="AA23" s="12">
        <v>19</v>
      </c>
      <c r="AB23" s="55"/>
      <c r="AC23" s="67">
        <v>23</v>
      </c>
      <c r="AD23" s="12">
        <v>19</v>
      </c>
      <c r="AE23" s="12"/>
      <c r="AF23" s="67">
        <v>23</v>
      </c>
      <c r="AG23" s="12">
        <v>21</v>
      </c>
      <c r="AH23" s="12"/>
      <c r="AI23" s="67">
        <v>23</v>
      </c>
      <c r="AJ23" s="12">
        <v>19</v>
      </c>
      <c r="AK23" s="12"/>
      <c r="AL23" s="67">
        <v>23</v>
      </c>
      <c r="AM23" s="12">
        <v>22</v>
      </c>
      <c r="AN23" s="12"/>
      <c r="AO23" s="67">
        <v>23</v>
      </c>
      <c r="AP23" s="12">
        <v>22</v>
      </c>
      <c r="AQ23" s="12"/>
      <c r="AR23" s="67">
        <v>23</v>
      </c>
      <c r="AS23" s="12">
        <v>22</v>
      </c>
      <c r="AT23" s="55"/>
      <c r="AU23" s="67">
        <v>23</v>
      </c>
      <c r="AV23" s="12">
        <v>20</v>
      </c>
      <c r="AW23" s="12"/>
      <c r="AX23" s="67">
        <v>23</v>
      </c>
      <c r="AY23" s="12">
        <v>25</v>
      </c>
      <c r="AZ23" s="12"/>
      <c r="BA23" s="67">
        <v>23</v>
      </c>
      <c r="BB23" s="12">
        <v>16</v>
      </c>
      <c r="BC23" s="12"/>
      <c r="BD23" s="67">
        <v>23</v>
      </c>
      <c r="BE23" s="12">
        <v>17</v>
      </c>
      <c r="BF23" s="12"/>
      <c r="BG23" s="67">
        <v>23</v>
      </c>
      <c r="BH23" s="12">
        <v>22</v>
      </c>
      <c r="BI23" s="12"/>
      <c r="BJ23" s="67">
        <v>23</v>
      </c>
      <c r="BK23" s="12">
        <v>16</v>
      </c>
      <c r="BL23" s="55"/>
      <c r="BM23" s="67">
        <v>23</v>
      </c>
      <c r="BN23" s="12">
        <v>15</v>
      </c>
      <c r="BO23" s="12"/>
      <c r="BP23" s="67">
        <v>23</v>
      </c>
      <c r="BQ23" s="12">
        <v>16</v>
      </c>
      <c r="BR23" s="12"/>
      <c r="BS23" s="67">
        <v>23</v>
      </c>
      <c r="BT23" s="12">
        <v>16</v>
      </c>
      <c r="BU23" s="12"/>
      <c r="BV23" s="67">
        <v>23</v>
      </c>
      <c r="BW23" s="12">
        <v>18</v>
      </c>
      <c r="BX23" s="12"/>
      <c r="BY23" s="67">
        <v>23</v>
      </c>
      <c r="BZ23" s="12">
        <v>18</v>
      </c>
      <c r="CA23" s="12"/>
      <c r="CB23" s="67">
        <v>23</v>
      </c>
      <c r="CC23" s="12">
        <v>19</v>
      </c>
      <c r="CD23" s="55"/>
      <c r="CE23" s="55"/>
      <c r="CF23" s="67">
        <v>23</v>
      </c>
      <c r="CG23" s="12">
        <v>22</v>
      </c>
      <c r="CH23" s="55"/>
      <c r="CI23" s="67">
        <v>23</v>
      </c>
      <c r="CJ23" s="12">
        <v>19</v>
      </c>
      <c r="CK23" s="12"/>
      <c r="CL23" s="67">
        <v>23</v>
      </c>
      <c r="CM23" s="12">
        <v>13</v>
      </c>
      <c r="CN23" s="12"/>
      <c r="CO23" s="67">
        <v>23</v>
      </c>
      <c r="CP23" s="12">
        <v>28</v>
      </c>
      <c r="CQ23" s="55"/>
      <c r="CR23" s="67">
        <v>23</v>
      </c>
      <c r="CS23" s="12">
        <v>23</v>
      </c>
      <c r="CT23" s="12"/>
      <c r="CU23" s="67">
        <v>23</v>
      </c>
      <c r="CV23" s="12">
        <v>23</v>
      </c>
      <c r="CW23" s="12"/>
      <c r="CX23" s="67">
        <v>23</v>
      </c>
      <c r="CY23" s="12">
        <v>25</v>
      </c>
      <c r="CZ23" s="12"/>
      <c r="DA23" s="67">
        <v>25</v>
      </c>
      <c r="DB23" s="12">
        <v>26</v>
      </c>
      <c r="DC23" s="12"/>
      <c r="DD23" s="67">
        <v>25</v>
      </c>
      <c r="DE23" s="12">
        <v>22</v>
      </c>
      <c r="DF23" s="55"/>
      <c r="DG23" s="55"/>
      <c r="DH23" s="67">
        <v>25</v>
      </c>
      <c r="DI23" s="12">
        <v>27</v>
      </c>
      <c r="DJ23" s="12"/>
      <c r="DK23" s="67">
        <v>25</v>
      </c>
      <c r="DL23" s="12">
        <v>20</v>
      </c>
      <c r="DM23" s="12"/>
      <c r="DN23" s="67">
        <v>25</v>
      </c>
      <c r="DO23" s="12">
        <v>21</v>
      </c>
      <c r="DP23" s="12"/>
      <c r="DQ23" s="67">
        <v>25</v>
      </c>
      <c r="DR23" s="12">
        <v>19</v>
      </c>
      <c r="DS23" s="12"/>
      <c r="DT23" s="67">
        <v>25</v>
      </c>
      <c r="DU23" s="12">
        <v>20</v>
      </c>
      <c r="DV23" s="12"/>
      <c r="DW23" s="67">
        <v>25</v>
      </c>
      <c r="DX23" s="12">
        <v>16</v>
      </c>
      <c r="DY23" s="55"/>
      <c r="DZ23" s="67">
        <v>25</v>
      </c>
      <c r="EA23" s="12">
        <v>16</v>
      </c>
      <c r="EB23" s="12"/>
      <c r="EC23" s="67">
        <v>25</v>
      </c>
      <c r="ED23" s="12">
        <v>16</v>
      </c>
      <c r="EE23" s="12"/>
      <c r="EF23" s="67">
        <v>25</v>
      </c>
      <c r="EG23" s="12">
        <v>13</v>
      </c>
      <c r="EH23" s="12"/>
      <c r="EI23" s="67">
        <v>25</v>
      </c>
      <c r="EJ23" s="12">
        <v>10</v>
      </c>
      <c r="EK23" s="12"/>
      <c r="EL23" s="67">
        <v>25</v>
      </c>
      <c r="EM23" s="12">
        <v>16</v>
      </c>
      <c r="EN23" s="12"/>
      <c r="EO23" s="67">
        <v>25</v>
      </c>
      <c r="EP23" s="12">
        <v>17</v>
      </c>
      <c r="EQ23" s="56"/>
      <c r="ER23" s="67">
        <v>30</v>
      </c>
      <c r="ES23" s="12">
        <v>28</v>
      </c>
      <c r="ET23" s="12"/>
      <c r="EU23" s="67">
        <v>25</v>
      </c>
      <c r="EV23" s="12">
        <v>19</v>
      </c>
      <c r="EW23" s="12"/>
      <c r="EX23" s="67">
        <v>25</v>
      </c>
      <c r="EY23" s="12">
        <v>20</v>
      </c>
      <c r="EZ23" s="12"/>
      <c r="FA23" s="67">
        <v>25</v>
      </c>
      <c r="FB23" s="12">
        <v>29</v>
      </c>
      <c r="FC23" s="55"/>
      <c r="FD23" s="55"/>
      <c r="FE23" s="55"/>
      <c r="FF23" s="55"/>
      <c r="FG23" s="67">
        <v>65</v>
      </c>
      <c r="FH23" s="12">
        <v>65</v>
      </c>
      <c r="FI23" s="12"/>
      <c r="FJ23" s="67">
        <v>62</v>
      </c>
      <c r="FK23" s="12">
        <v>58</v>
      </c>
      <c r="FL23" s="12"/>
      <c r="FM23" s="67">
        <v>62</v>
      </c>
      <c r="FN23" s="12">
        <v>56</v>
      </c>
      <c r="FO23" s="55"/>
      <c r="FP23" s="67">
        <v>60</v>
      </c>
      <c r="FQ23" s="12">
        <v>52</v>
      </c>
      <c r="FR23" s="12"/>
      <c r="FS23" s="67">
        <v>58</v>
      </c>
      <c r="FT23" s="12">
        <v>54</v>
      </c>
      <c r="FU23" s="55"/>
      <c r="FV23" s="67">
        <v>56</v>
      </c>
      <c r="FW23" s="12">
        <v>50</v>
      </c>
      <c r="FX23" s="12"/>
      <c r="FY23" s="67">
        <v>54</v>
      </c>
      <c r="FZ23" s="12">
        <v>46</v>
      </c>
      <c r="GA23" s="12"/>
      <c r="GB23" s="67">
        <v>48</v>
      </c>
      <c r="GC23" s="12">
        <v>44</v>
      </c>
      <c r="GD23" s="12"/>
      <c r="GE23" s="67">
        <v>46</v>
      </c>
      <c r="GF23" s="12">
        <v>44</v>
      </c>
      <c r="GG23" s="12"/>
      <c r="GH23" s="67">
        <v>44</v>
      </c>
      <c r="GI23" s="12">
        <v>36</v>
      </c>
      <c r="GJ23" s="12"/>
      <c r="GK23" s="67">
        <v>44</v>
      </c>
      <c r="GL23" s="12">
        <v>41</v>
      </c>
      <c r="GM23" s="55"/>
      <c r="GN23" s="67">
        <v>44</v>
      </c>
      <c r="GO23" s="12">
        <v>39</v>
      </c>
      <c r="GP23" s="12"/>
      <c r="GQ23" s="67">
        <v>44</v>
      </c>
      <c r="GR23" s="12">
        <v>42</v>
      </c>
      <c r="GS23" s="12"/>
      <c r="GT23" s="67">
        <v>42</v>
      </c>
      <c r="GU23" s="12">
        <v>34</v>
      </c>
      <c r="GV23" s="12"/>
      <c r="GW23" s="67">
        <v>42</v>
      </c>
      <c r="GX23" s="12">
        <v>39</v>
      </c>
      <c r="GY23" s="12"/>
      <c r="GZ23" s="67">
        <v>40</v>
      </c>
      <c r="HA23" s="12">
        <v>37</v>
      </c>
      <c r="HB23" s="12"/>
      <c r="HC23" s="67">
        <v>40</v>
      </c>
      <c r="HD23" s="12">
        <v>37</v>
      </c>
      <c r="HE23" s="55"/>
      <c r="HF23" s="67">
        <v>40</v>
      </c>
      <c r="HG23" s="12">
        <v>41</v>
      </c>
      <c r="HH23" s="12"/>
      <c r="HI23" s="67">
        <v>40</v>
      </c>
      <c r="HJ23" s="12">
        <v>42</v>
      </c>
      <c r="HK23" s="12"/>
      <c r="HL23" s="67">
        <v>38</v>
      </c>
      <c r="HM23" s="12">
        <v>44</v>
      </c>
      <c r="HN23" s="12"/>
      <c r="HO23" s="67">
        <v>38</v>
      </c>
      <c r="HP23" s="12">
        <v>36</v>
      </c>
      <c r="HQ23" s="12"/>
      <c r="HR23" s="67">
        <v>36</v>
      </c>
      <c r="HS23" s="12">
        <v>32</v>
      </c>
      <c r="HT23" s="12"/>
      <c r="HU23" s="67">
        <v>34</v>
      </c>
      <c r="HV23" s="12">
        <v>34</v>
      </c>
      <c r="HW23" s="55"/>
      <c r="HX23" s="67">
        <v>34</v>
      </c>
      <c r="HY23" s="12">
        <v>34</v>
      </c>
      <c r="HZ23" s="12"/>
      <c r="IA23" s="67">
        <v>34</v>
      </c>
      <c r="IB23" s="12">
        <v>33</v>
      </c>
      <c r="IC23" s="12"/>
      <c r="ID23" s="67">
        <v>34</v>
      </c>
      <c r="IE23" s="12">
        <v>35</v>
      </c>
      <c r="IF23" s="12"/>
      <c r="IG23" s="67">
        <v>34</v>
      </c>
      <c r="IH23" s="12">
        <v>33</v>
      </c>
      <c r="II23" s="12"/>
      <c r="IJ23" s="67">
        <v>34</v>
      </c>
      <c r="IK23" s="12">
        <v>31</v>
      </c>
      <c r="IL23" s="12"/>
      <c r="IM23" s="67">
        <v>34</v>
      </c>
      <c r="IN23" s="12">
        <v>28</v>
      </c>
      <c r="IO23" s="55"/>
      <c r="IP23" s="67">
        <v>34</v>
      </c>
      <c r="IQ23" s="12">
        <v>37</v>
      </c>
      <c r="IR23" s="12"/>
      <c r="IS23" s="67">
        <v>32</v>
      </c>
      <c r="IT23" s="12">
        <v>34</v>
      </c>
      <c r="IU23" s="12"/>
      <c r="IV23" s="67">
        <v>32</v>
      </c>
      <c r="IW23" s="12">
        <v>34</v>
      </c>
      <c r="IX23" s="12"/>
      <c r="IY23" s="67">
        <v>32</v>
      </c>
      <c r="IZ23" s="12">
        <v>30</v>
      </c>
      <c r="JA23" s="12"/>
      <c r="JB23" s="67">
        <v>32</v>
      </c>
      <c r="JC23" s="12">
        <v>33</v>
      </c>
      <c r="JD23" s="12"/>
      <c r="JE23" s="67">
        <v>32</v>
      </c>
      <c r="JF23" s="12">
        <v>34</v>
      </c>
      <c r="JG23" s="55"/>
      <c r="JH23" s="67">
        <v>32</v>
      </c>
      <c r="JI23" s="12">
        <v>31</v>
      </c>
      <c r="JJ23" s="12"/>
      <c r="JK23" s="67">
        <v>32</v>
      </c>
      <c r="JL23" s="12">
        <v>29</v>
      </c>
      <c r="JM23" s="12"/>
      <c r="JN23" s="67">
        <v>30</v>
      </c>
      <c r="JO23" s="12">
        <v>31</v>
      </c>
      <c r="JP23" s="12"/>
      <c r="JQ23" s="67">
        <v>30</v>
      </c>
      <c r="JR23" s="12">
        <v>33</v>
      </c>
      <c r="JS23" s="12"/>
      <c r="JT23" s="67">
        <v>30</v>
      </c>
      <c r="JU23" s="12">
        <v>208</v>
      </c>
      <c r="JV23" s="12"/>
      <c r="JW23" s="67">
        <v>30</v>
      </c>
      <c r="JX23" s="12">
        <v>205</v>
      </c>
      <c r="JY23" s="55"/>
      <c r="JZ23" s="67">
        <v>30</v>
      </c>
      <c r="KA23" s="12">
        <v>30</v>
      </c>
      <c r="KB23" s="12"/>
      <c r="KC23" s="67">
        <v>30</v>
      </c>
      <c r="KD23" s="12">
        <v>28</v>
      </c>
      <c r="KE23" s="12"/>
      <c r="KF23" s="67">
        <v>30</v>
      </c>
      <c r="KG23" s="12">
        <v>27</v>
      </c>
      <c r="KH23" s="12"/>
      <c r="KI23" s="67">
        <v>30</v>
      </c>
      <c r="KJ23" s="12">
        <v>32</v>
      </c>
      <c r="KK23" s="12"/>
      <c r="KL23" s="67">
        <v>30</v>
      </c>
      <c r="KM23" s="12">
        <v>34</v>
      </c>
      <c r="KN23" s="12"/>
      <c r="KO23" s="67">
        <v>30</v>
      </c>
      <c r="KP23" s="12">
        <v>33</v>
      </c>
      <c r="KQ23" s="56"/>
      <c r="KR23" s="67">
        <v>30</v>
      </c>
      <c r="KS23" s="12">
        <v>32</v>
      </c>
      <c r="KT23" s="12"/>
      <c r="KU23" s="67">
        <v>30</v>
      </c>
      <c r="KV23" s="12">
        <v>33</v>
      </c>
      <c r="KW23" s="149"/>
      <c r="KX23" s="149"/>
      <c r="KY23" s="149"/>
      <c r="KZ23" s="149"/>
      <c r="LA23" s="149"/>
      <c r="LB23" s="55"/>
      <c r="LC23" s="67">
        <v>50</v>
      </c>
      <c r="LD23" s="12">
        <v>38</v>
      </c>
      <c r="LE23" s="12"/>
      <c r="LF23" s="67">
        <v>46</v>
      </c>
      <c r="LG23" s="12">
        <v>36</v>
      </c>
      <c r="LH23" s="12"/>
      <c r="LI23" s="67">
        <v>46</v>
      </c>
      <c r="LJ23" s="12">
        <v>37</v>
      </c>
      <c r="LK23" s="12"/>
      <c r="LL23" s="67">
        <v>37</v>
      </c>
      <c r="LM23" s="12">
        <v>29</v>
      </c>
      <c r="LN23" s="12"/>
      <c r="LO23" s="67">
        <v>37</v>
      </c>
      <c r="LP23" s="12">
        <v>32</v>
      </c>
      <c r="LQ23" s="12"/>
      <c r="LR23" s="67">
        <v>33</v>
      </c>
      <c r="LS23" s="12">
        <v>31</v>
      </c>
      <c r="LT23" s="55"/>
      <c r="LU23" s="67">
        <v>33</v>
      </c>
      <c r="LV23" s="12">
        <v>30</v>
      </c>
      <c r="LW23" s="12"/>
      <c r="LX23" s="67">
        <v>33</v>
      </c>
      <c r="LY23" s="12">
        <v>27</v>
      </c>
      <c r="LZ23" s="12"/>
      <c r="MA23" s="67">
        <v>31</v>
      </c>
      <c r="MB23" s="12">
        <v>29</v>
      </c>
      <c r="MC23" s="12"/>
      <c r="MD23" s="67">
        <v>31</v>
      </c>
      <c r="ME23" s="12">
        <v>32</v>
      </c>
      <c r="MF23" s="12"/>
      <c r="MG23" s="67">
        <v>29</v>
      </c>
      <c r="MH23" s="12">
        <v>21</v>
      </c>
      <c r="MI23" s="12"/>
      <c r="MJ23" s="67">
        <v>29</v>
      </c>
      <c r="MK23" s="12">
        <v>22</v>
      </c>
      <c r="ML23" s="55"/>
      <c r="MM23" s="67">
        <v>29</v>
      </c>
      <c r="MN23" s="12">
        <v>27</v>
      </c>
      <c r="MO23" s="12"/>
      <c r="MP23" s="67">
        <v>27</v>
      </c>
      <c r="MQ23" s="12">
        <v>19</v>
      </c>
      <c r="MR23" s="12"/>
      <c r="MS23" s="67">
        <v>27</v>
      </c>
      <c r="MT23" s="12">
        <v>21</v>
      </c>
      <c r="MU23" s="12"/>
      <c r="MV23" s="67">
        <v>27</v>
      </c>
      <c r="MW23" s="12">
        <v>27</v>
      </c>
      <c r="MX23" s="12"/>
      <c r="MY23" s="67">
        <v>26</v>
      </c>
      <c r="MZ23" s="12">
        <v>22</v>
      </c>
      <c r="NA23" s="12"/>
      <c r="NB23" s="67">
        <v>26</v>
      </c>
      <c r="NC23" s="12">
        <v>22</v>
      </c>
      <c r="ND23" s="55"/>
      <c r="NE23" s="67">
        <v>26</v>
      </c>
      <c r="NF23" s="12">
        <v>29</v>
      </c>
      <c r="NG23" s="12"/>
      <c r="NH23" s="67">
        <v>26</v>
      </c>
      <c r="NI23" s="12">
        <v>25</v>
      </c>
      <c r="NJ23" s="12"/>
      <c r="NK23" s="67">
        <v>26</v>
      </c>
      <c r="NL23" s="12">
        <v>23</v>
      </c>
      <c r="NM23" s="12"/>
      <c r="NN23" s="67">
        <v>26</v>
      </c>
      <c r="NO23" s="12">
        <v>24</v>
      </c>
      <c r="NP23" s="12"/>
      <c r="NQ23" s="67">
        <v>25</v>
      </c>
      <c r="NR23" s="12">
        <v>20</v>
      </c>
      <c r="NS23" s="12"/>
      <c r="NT23" s="67">
        <v>25</v>
      </c>
      <c r="NU23" s="12">
        <v>24</v>
      </c>
      <c r="NV23" s="55"/>
      <c r="NW23" s="67">
        <v>26</v>
      </c>
      <c r="NX23" s="12">
        <v>23</v>
      </c>
      <c r="NY23" s="12"/>
      <c r="NZ23" s="67">
        <v>25</v>
      </c>
      <c r="OA23" s="12">
        <v>24</v>
      </c>
      <c r="OB23" s="12"/>
      <c r="OC23" s="67">
        <v>25</v>
      </c>
      <c r="OD23" s="12">
        <v>23</v>
      </c>
      <c r="OE23" s="12"/>
      <c r="OF23" s="67">
        <v>25</v>
      </c>
      <c r="OG23" s="12">
        <v>21</v>
      </c>
      <c r="OH23" s="12"/>
      <c r="OI23" s="67">
        <v>25</v>
      </c>
      <c r="OJ23" s="12">
        <v>23</v>
      </c>
      <c r="OK23" s="12"/>
      <c r="OL23" s="67">
        <v>25</v>
      </c>
      <c r="OM23" s="12">
        <v>22</v>
      </c>
      <c r="ON23" s="55"/>
      <c r="OO23" s="67">
        <v>25</v>
      </c>
      <c r="OP23" s="12">
        <v>28</v>
      </c>
      <c r="OQ23" s="12"/>
      <c r="OR23" s="67">
        <v>24</v>
      </c>
      <c r="OS23" s="12">
        <v>23</v>
      </c>
      <c r="OT23" s="12"/>
      <c r="OU23" s="67">
        <v>24</v>
      </c>
      <c r="OV23" s="12">
        <v>27</v>
      </c>
      <c r="OW23" s="12"/>
      <c r="OX23" s="67">
        <v>24</v>
      </c>
      <c r="OY23" s="12">
        <v>24</v>
      </c>
      <c r="OZ23" s="12"/>
      <c r="PA23" s="67">
        <v>27</v>
      </c>
      <c r="PB23" s="12">
        <v>29</v>
      </c>
      <c r="PC23" s="12"/>
      <c r="PD23" s="67">
        <v>27</v>
      </c>
      <c r="PE23" s="12">
        <v>26</v>
      </c>
      <c r="PF23" s="55"/>
      <c r="PG23" s="67">
        <v>27</v>
      </c>
      <c r="PH23" s="12">
        <v>32</v>
      </c>
      <c r="PI23" s="12"/>
      <c r="PJ23" s="67">
        <v>27</v>
      </c>
      <c r="PK23" s="12">
        <v>32</v>
      </c>
      <c r="PL23" s="12"/>
      <c r="PM23" s="67">
        <v>27</v>
      </c>
      <c r="PN23" s="12">
        <v>29</v>
      </c>
      <c r="PO23" s="12"/>
      <c r="PP23" s="67">
        <v>27</v>
      </c>
      <c r="PQ23" s="12">
        <v>27</v>
      </c>
      <c r="PR23" s="12"/>
      <c r="PS23" s="67">
        <v>27</v>
      </c>
      <c r="PT23" s="12">
        <v>30</v>
      </c>
      <c r="PU23" s="12"/>
      <c r="PV23" s="67">
        <v>27</v>
      </c>
      <c r="PW23" s="12">
        <v>28</v>
      </c>
      <c r="PX23" s="55"/>
      <c r="PY23" s="67">
        <v>27</v>
      </c>
      <c r="PZ23" s="12">
        <v>25</v>
      </c>
      <c r="QA23" s="12"/>
      <c r="QB23" s="67">
        <v>27</v>
      </c>
      <c r="QC23" s="12">
        <v>27</v>
      </c>
      <c r="QD23" s="55"/>
      <c r="QE23" s="67">
        <v>27</v>
      </c>
      <c r="QF23" s="12">
        <v>39</v>
      </c>
      <c r="QG23" s="12"/>
      <c r="QH23" s="67">
        <v>31</v>
      </c>
      <c r="QI23" s="12">
        <v>36</v>
      </c>
      <c r="QJ23" s="12"/>
      <c r="QK23" s="67">
        <v>31</v>
      </c>
      <c r="QL23" s="12">
        <v>40</v>
      </c>
      <c r="QM23" s="55"/>
      <c r="QN23" s="67">
        <v>31</v>
      </c>
      <c r="QO23" s="12">
        <v>39</v>
      </c>
      <c r="QP23" s="12"/>
      <c r="QQ23" s="67">
        <v>31</v>
      </c>
      <c r="QR23" s="12">
        <v>37</v>
      </c>
      <c r="QS23" s="12"/>
      <c r="QT23" s="67">
        <v>29</v>
      </c>
      <c r="QU23" s="12">
        <v>34</v>
      </c>
      <c r="QV23" s="12"/>
      <c r="QW23" s="67">
        <v>29</v>
      </c>
      <c r="QX23" s="12">
        <v>39</v>
      </c>
      <c r="QY23" s="12"/>
      <c r="QZ23" s="67">
        <v>32</v>
      </c>
      <c r="RA23" s="12">
        <v>39</v>
      </c>
      <c r="RB23" s="12"/>
      <c r="RC23" s="67">
        <v>32</v>
      </c>
      <c r="RD23" s="12">
        <v>39</v>
      </c>
      <c r="RE23" s="55"/>
      <c r="RF23" s="67">
        <v>32</v>
      </c>
      <c r="RG23" s="12">
        <v>40</v>
      </c>
      <c r="RH23" s="12"/>
      <c r="RI23" s="67">
        <v>36</v>
      </c>
      <c r="RJ23" s="12">
        <v>43</v>
      </c>
      <c r="RK23" s="12"/>
      <c r="RL23" s="67">
        <v>40</v>
      </c>
      <c r="RM23" s="12">
        <v>46</v>
      </c>
      <c r="RN23" s="55"/>
      <c r="RO23" s="55"/>
      <c r="RP23" s="55"/>
      <c r="RQ23" s="67">
        <v>63</v>
      </c>
      <c r="RR23" s="12">
        <v>62</v>
      </c>
      <c r="RS23" s="12"/>
      <c r="RT23" s="67">
        <v>60</v>
      </c>
      <c r="RU23" s="12">
        <v>51</v>
      </c>
      <c r="RV23" s="12"/>
      <c r="RW23" s="67">
        <v>56</v>
      </c>
      <c r="RX23" s="12">
        <f>208-165</f>
        <v>43</v>
      </c>
      <c r="RY23" s="12"/>
      <c r="RZ23" s="67">
        <v>50</v>
      </c>
      <c r="SA23" s="12">
        <v>36</v>
      </c>
      <c r="SB23" s="12"/>
      <c r="SC23" s="67">
        <v>44</v>
      </c>
      <c r="SD23" s="12">
        <v>27</v>
      </c>
      <c r="SE23" s="12"/>
      <c r="SF23" s="67">
        <v>42</v>
      </c>
      <c r="SG23" s="12">
        <v>30</v>
      </c>
      <c r="SH23" s="12"/>
      <c r="SI23" s="67">
        <v>38</v>
      </c>
      <c r="SJ23" s="12">
        <v>31</v>
      </c>
      <c r="SK23" s="55"/>
      <c r="SL23" s="67">
        <v>32</v>
      </c>
      <c r="SM23" s="12">
        <v>24</v>
      </c>
      <c r="SN23" s="12"/>
      <c r="SO23" s="67">
        <v>32</v>
      </c>
      <c r="SP23" s="12">
        <v>25</v>
      </c>
      <c r="SQ23" s="12"/>
      <c r="SR23" s="67">
        <v>30</v>
      </c>
      <c r="SS23" s="12">
        <v>23</v>
      </c>
      <c r="ST23" s="12"/>
      <c r="SU23" s="67">
        <v>30</v>
      </c>
      <c r="SV23" s="12">
        <v>30</v>
      </c>
      <c r="SW23" s="12"/>
      <c r="SX23" s="67">
        <v>30</v>
      </c>
      <c r="SY23" s="12">
        <f>218-191</f>
        <v>27</v>
      </c>
      <c r="SZ23" s="12"/>
      <c r="TA23" s="67">
        <v>28</v>
      </c>
      <c r="TB23" s="12">
        <v>28</v>
      </c>
      <c r="TC23" s="55"/>
      <c r="TD23" s="55"/>
      <c r="TE23" s="67">
        <v>28</v>
      </c>
      <c r="TF23" s="12">
        <v>24</v>
      </c>
      <c r="TG23" s="12"/>
      <c r="TH23" s="67">
        <v>28</v>
      </c>
      <c r="TI23" s="12">
        <v>26</v>
      </c>
      <c r="TJ23" s="12"/>
      <c r="TK23" s="67">
        <v>28</v>
      </c>
      <c r="TL23" s="12">
        <v>28</v>
      </c>
      <c r="TM23" s="12"/>
      <c r="TN23" s="67">
        <v>28</v>
      </c>
      <c r="TO23" s="12">
        <v>24</v>
      </c>
      <c r="TP23" s="12"/>
      <c r="TQ23" s="67">
        <v>28</v>
      </c>
      <c r="TR23" s="12">
        <v>25</v>
      </c>
      <c r="TS23" s="55"/>
      <c r="TT23" s="67">
        <v>28</v>
      </c>
      <c r="TU23" s="12">
        <v>28</v>
      </c>
      <c r="TV23" s="12"/>
      <c r="TW23" s="67">
        <v>28</v>
      </c>
      <c r="TX23" s="12">
        <v>24</v>
      </c>
      <c r="TY23" s="12"/>
      <c r="TZ23" s="67">
        <v>28</v>
      </c>
      <c r="UA23" s="12">
        <v>29</v>
      </c>
      <c r="UB23" s="12"/>
      <c r="UC23" s="67">
        <v>28</v>
      </c>
      <c r="UD23" s="12">
        <v>32</v>
      </c>
      <c r="UE23" s="12"/>
      <c r="UF23" s="67">
        <v>28</v>
      </c>
      <c r="UG23" s="12">
        <v>30</v>
      </c>
      <c r="UH23" s="12"/>
      <c r="UI23" s="67">
        <v>28</v>
      </c>
      <c r="UJ23" s="12">
        <v>31</v>
      </c>
      <c r="UK23" s="55"/>
      <c r="UL23" s="55"/>
      <c r="UM23" s="67">
        <v>28</v>
      </c>
      <c r="UN23" s="12">
        <v>33</v>
      </c>
      <c r="UO23" s="12"/>
      <c r="UP23" s="67">
        <v>28</v>
      </c>
      <c r="UQ23" s="12">
        <v>34</v>
      </c>
      <c r="UR23" s="12"/>
      <c r="US23" s="67">
        <v>28</v>
      </c>
      <c r="UT23" s="12">
        <v>33</v>
      </c>
      <c r="UU23" s="12"/>
      <c r="UV23" s="67">
        <v>28</v>
      </c>
      <c r="UW23" s="12">
        <v>32</v>
      </c>
      <c r="UX23" s="12"/>
      <c r="UY23" s="67">
        <v>28</v>
      </c>
      <c r="UZ23" s="12">
        <v>30</v>
      </c>
      <c r="VA23" s="55"/>
      <c r="VB23" s="67">
        <v>28</v>
      </c>
      <c r="VC23" s="12">
        <v>30</v>
      </c>
      <c r="VD23" s="12"/>
      <c r="VE23" s="67">
        <v>28</v>
      </c>
      <c r="VF23" s="12">
        <v>34</v>
      </c>
      <c r="VG23" s="12"/>
      <c r="VH23" s="67">
        <v>28</v>
      </c>
      <c r="VI23" s="12">
        <v>24</v>
      </c>
      <c r="VJ23" s="12"/>
      <c r="VK23" s="67">
        <v>28</v>
      </c>
      <c r="VL23" s="12">
        <v>27</v>
      </c>
      <c r="VM23" s="12"/>
      <c r="VN23" s="67">
        <v>28</v>
      </c>
      <c r="VO23" s="12">
        <v>27</v>
      </c>
      <c r="VP23" s="12"/>
      <c r="VQ23" s="67">
        <v>28</v>
      </c>
      <c r="VR23" s="12">
        <v>32</v>
      </c>
      <c r="VS23" s="55"/>
      <c r="VT23" s="67">
        <v>28</v>
      </c>
      <c r="VU23" s="12">
        <v>35</v>
      </c>
      <c r="VV23" s="12"/>
      <c r="VW23" s="67">
        <v>28</v>
      </c>
      <c r="VX23" s="12">
        <v>38</v>
      </c>
      <c r="VY23" s="12"/>
      <c r="VZ23" s="67">
        <v>28</v>
      </c>
      <c r="WA23" s="12">
        <v>33</v>
      </c>
      <c r="WB23" s="12"/>
      <c r="WC23" s="67">
        <v>28</v>
      </c>
      <c r="WD23" s="12">
        <v>38</v>
      </c>
      <c r="WE23" s="12"/>
      <c r="WF23" s="67">
        <v>30</v>
      </c>
      <c r="WG23" s="12">
        <v>32</v>
      </c>
      <c r="WH23" s="12"/>
      <c r="WI23" s="67">
        <v>30</v>
      </c>
      <c r="WJ23" s="12">
        <v>35</v>
      </c>
      <c r="WK23" s="56"/>
      <c r="WL23" s="67">
        <v>30</v>
      </c>
      <c r="WM23" s="12">
        <v>48</v>
      </c>
      <c r="WN23" s="12"/>
      <c r="WO23" s="67">
        <v>30</v>
      </c>
      <c r="WP23" s="12">
        <v>38</v>
      </c>
      <c r="WQ23" s="12"/>
      <c r="WR23" s="67">
        <v>30</v>
      </c>
      <c r="WS23" s="12">
        <v>38</v>
      </c>
      <c r="WT23" s="12"/>
      <c r="WU23" s="67">
        <v>30</v>
      </c>
      <c r="WV23" s="12">
        <v>40</v>
      </c>
      <c r="WW23" s="12"/>
      <c r="WX23" s="67">
        <v>30</v>
      </c>
      <c r="WY23" s="12">
        <v>44</v>
      </c>
      <c r="WZ23" s="12"/>
      <c r="XA23" s="67">
        <v>30</v>
      </c>
      <c r="XB23" s="12">
        <v>44</v>
      </c>
      <c r="XC23" s="12"/>
      <c r="XD23" s="67">
        <v>30</v>
      </c>
      <c r="XE23" s="12">
        <v>50</v>
      </c>
      <c r="XF23" s="55"/>
      <c r="XG23" s="67">
        <v>44</v>
      </c>
      <c r="XH23" s="12">
        <v>54</v>
      </c>
      <c r="XI23" s="12"/>
      <c r="XJ23" s="67">
        <v>44</v>
      </c>
      <c r="XK23" s="12">
        <v>47</v>
      </c>
      <c r="XL23" s="12"/>
      <c r="XM23" s="67">
        <v>40</v>
      </c>
      <c r="XN23" s="12">
        <v>43</v>
      </c>
      <c r="XO23" s="12"/>
      <c r="XP23" s="67">
        <v>40</v>
      </c>
      <c r="XQ23" s="12">
        <v>39</v>
      </c>
      <c r="XR23" s="12"/>
      <c r="XS23" s="67">
        <v>40</v>
      </c>
      <c r="XT23" s="12">
        <v>48</v>
      </c>
      <c r="XU23" s="12"/>
      <c r="XV23" s="67">
        <v>40</v>
      </c>
      <c r="XW23" s="12">
        <v>48</v>
      </c>
      <c r="XX23" s="56"/>
      <c r="XY23" s="67">
        <v>40</v>
      </c>
      <c r="XZ23" s="12">
        <v>47</v>
      </c>
      <c r="YA23" s="12"/>
      <c r="YB23" s="67">
        <v>40</v>
      </c>
      <c r="YC23" s="12">
        <v>42</v>
      </c>
      <c r="YD23" s="12"/>
      <c r="YE23" s="67">
        <v>40</v>
      </c>
      <c r="YF23" s="12">
        <v>40</v>
      </c>
      <c r="YG23" s="12"/>
      <c r="YH23" s="67">
        <v>40</v>
      </c>
      <c r="YI23" s="12">
        <v>39</v>
      </c>
      <c r="YJ23" s="12"/>
      <c r="YK23" s="67">
        <v>40</v>
      </c>
      <c r="YL23" s="12">
        <v>37</v>
      </c>
      <c r="YM23" s="12"/>
      <c r="YN23" s="67">
        <v>40</v>
      </c>
      <c r="YO23" s="12">
        <v>38</v>
      </c>
      <c r="YP23" s="12"/>
      <c r="YQ23" s="67">
        <v>40</v>
      </c>
      <c r="YR23" s="12">
        <v>40</v>
      </c>
      <c r="YS23" s="55"/>
      <c r="YT23" s="67">
        <v>40</v>
      </c>
      <c r="YU23" s="12">
        <v>33</v>
      </c>
      <c r="YV23" s="12"/>
      <c r="YW23" s="67">
        <v>40</v>
      </c>
      <c r="YX23" s="12">
        <v>40</v>
      </c>
      <c r="YY23" s="12"/>
      <c r="YZ23" s="67">
        <v>40</v>
      </c>
      <c r="ZA23" s="12">
        <v>39</v>
      </c>
      <c r="ZB23" s="12"/>
      <c r="ZC23" s="67">
        <v>40</v>
      </c>
      <c r="ZD23" s="12">
        <v>35</v>
      </c>
      <c r="ZE23" s="12"/>
      <c r="ZF23" s="67">
        <v>40</v>
      </c>
      <c r="ZG23" s="12">
        <v>35</v>
      </c>
      <c r="ZH23" s="12"/>
      <c r="ZI23" s="67">
        <v>40</v>
      </c>
      <c r="ZJ23" s="12">
        <v>37</v>
      </c>
      <c r="ZK23" s="55"/>
      <c r="ZL23" s="67">
        <v>40</v>
      </c>
      <c r="ZM23" s="12">
        <v>36</v>
      </c>
      <c r="ZN23" s="12"/>
      <c r="ZO23" s="67">
        <v>40</v>
      </c>
      <c r="ZP23" s="12">
        <v>33</v>
      </c>
      <c r="ZQ23" s="12"/>
      <c r="ZR23" s="67">
        <v>40</v>
      </c>
      <c r="ZS23" s="12">
        <v>34</v>
      </c>
      <c r="ZT23" s="12"/>
      <c r="ZU23" s="67">
        <v>40</v>
      </c>
      <c r="ZV23" s="12">
        <v>30</v>
      </c>
      <c r="ZW23" s="12"/>
      <c r="ZX23" s="67">
        <v>40</v>
      </c>
      <c r="ZY23" s="12">
        <v>32</v>
      </c>
      <c r="ZZ23" s="12"/>
      <c r="AAA23" s="67">
        <v>40</v>
      </c>
      <c r="AAB23" s="12">
        <v>30</v>
      </c>
      <c r="AAC23" s="55"/>
      <c r="AAD23" s="67">
        <v>40</v>
      </c>
      <c r="AAE23" s="12">
        <v>31</v>
      </c>
      <c r="AAF23" s="12"/>
      <c r="AAG23" s="67">
        <v>40</v>
      </c>
      <c r="AAH23" s="12">
        <v>29</v>
      </c>
      <c r="AAI23" s="12"/>
      <c r="AAJ23" s="67">
        <v>32</v>
      </c>
      <c r="AAK23" s="12">
        <v>24</v>
      </c>
      <c r="AAL23" s="12"/>
      <c r="AAM23" s="67">
        <v>32</v>
      </c>
      <c r="AAN23" s="12">
        <v>24</v>
      </c>
      <c r="AAO23" s="12"/>
      <c r="AAP23" s="67">
        <v>32</v>
      </c>
      <c r="AAQ23" s="12">
        <v>25</v>
      </c>
      <c r="AAR23" s="12"/>
      <c r="AAS23" s="67">
        <v>32</v>
      </c>
      <c r="AAT23" s="12">
        <v>29</v>
      </c>
      <c r="AAU23" s="55"/>
      <c r="AAV23" s="67">
        <v>32</v>
      </c>
      <c r="AAW23" s="12">
        <v>30</v>
      </c>
      <c r="AAX23" s="12"/>
      <c r="AAY23" s="67">
        <v>32</v>
      </c>
      <c r="AAZ23" s="12">
        <v>27</v>
      </c>
      <c r="ABA23" s="12"/>
      <c r="ABB23" s="67">
        <v>30</v>
      </c>
      <c r="ABC23" s="12">
        <v>26</v>
      </c>
      <c r="ABD23" s="12"/>
      <c r="ABE23" s="67">
        <v>30</v>
      </c>
      <c r="ABF23" s="12">
        <v>21</v>
      </c>
      <c r="ABG23" s="12"/>
      <c r="ABH23" s="67">
        <v>25</v>
      </c>
      <c r="ABI23" s="12">
        <v>22</v>
      </c>
      <c r="ABJ23" s="12"/>
      <c r="ABK23" s="67">
        <v>25</v>
      </c>
      <c r="ABL23" s="12">
        <v>23</v>
      </c>
      <c r="ABM23" s="55"/>
      <c r="ABN23" s="67">
        <v>25</v>
      </c>
      <c r="ABO23" s="12">
        <v>21</v>
      </c>
      <c r="ABP23" s="12"/>
      <c r="ABQ23" s="67">
        <v>25</v>
      </c>
      <c r="ABR23" s="12">
        <v>19</v>
      </c>
      <c r="ABS23" s="12"/>
      <c r="ABT23" s="67">
        <v>25</v>
      </c>
      <c r="ABU23" s="12">
        <v>19</v>
      </c>
      <c r="ABV23" s="55"/>
      <c r="ABW23" s="55"/>
      <c r="ABX23" s="55"/>
      <c r="ABY23" s="55"/>
      <c r="ABZ23" s="55"/>
      <c r="ACA23" s="67">
        <v>46</v>
      </c>
      <c r="ACB23" s="12">
        <v>37</v>
      </c>
      <c r="ACC23" s="12"/>
      <c r="ACD23" s="67">
        <v>40</v>
      </c>
      <c r="ACE23" s="12">
        <v>40</v>
      </c>
      <c r="ACF23" s="12"/>
      <c r="ACG23" s="67">
        <v>36</v>
      </c>
      <c r="ACH23" s="12">
        <v>29</v>
      </c>
      <c r="ACI23" s="12"/>
      <c r="ACJ23" s="67">
        <v>36</v>
      </c>
      <c r="ACK23" s="12">
        <v>35</v>
      </c>
      <c r="ACL23" s="12"/>
      <c r="ACM23" s="67">
        <v>36</v>
      </c>
      <c r="ACN23" s="12">
        <v>34</v>
      </c>
      <c r="ACO23" s="55"/>
      <c r="ACP23" s="67">
        <v>36</v>
      </c>
      <c r="ACQ23" s="12">
        <v>31</v>
      </c>
      <c r="ACR23" s="12"/>
      <c r="ACS23" s="67">
        <v>36</v>
      </c>
      <c r="ACT23" s="12">
        <v>28</v>
      </c>
      <c r="ACU23" s="12"/>
      <c r="ACV23" s="67">
        <v>32</v>
      </c>
      <c r="ACW23" s="12">
        <v>29</v>
      </c>
      <c r="ACX23" s="12"/>
      <c r="ACY23" s="67">
        <v>32</v>
      </c>
      <c r="ACZ23" s="12">
        <v>29</v>
      </c>
      <c r="ADA23" s="12"/>
      <c r="ADB23" s="67">
        <v>32</v>
      </c>
      <c r="ADC23" s="12">
        <v>31</v>
      </c>
      <c r="ADD23" s="12"/>
      <c r="ADE23" s="67">
        <v>32</v>
      </c>
      <c r="ADF23" s="12">
        <v>29</v>
      </c>
      <c r="ADG23" s="55"/>
      <c r="ADH23" s="67">
        <v>32</v>
      </c>
      <c r="ADI23" s="12">
        <v>29</v>
      </c>
      <c r="ADJ23" s="12"/>
      <c r="ADK23" s="67">
        <v>28</v>
      </c>
      <c r="ADL23" s="12">
        <v>28</v>
      </c>
      <c r="ADM23" s="12"/>
      <c r="ADN23" s="67">
        <v>28</v>
      </c>
      <c r="ADO23" s="12">
        <v>25</v>
      </c>
      <c r="ADP23" s="12"/>
      <c r="ADQ23" s="67">
        <v>24</v>
      </c>
      <c r="ADR23" s="12">
        <v>20</v>
      </c>
      <c r="ADS23" s="12"/>
      <c r="ADT23" s="67">
        <v>24</v>
      </c>
      <c r="ADU23" s="12">
        <v>20</v>
      </c>
      <c r="ADV23" s="12"/>
      <c r="ADW23" s="67">
        <v>24</v>
      </c>
      <c r="ADX23" s="12">
        <v>21</v>
      </c>
      <c r="ADY23" s="55"/>
      <c r="ADZ23" s="67">
        <v>24</v>
      </c>
      <c r="AEA23" s="12">
        <v>21</v>
      </c>
      <c r="AEB23" s="12"/>
      <c r="AEC23" s="67">
        <v>24</v>
      </c>
      <c r="AED23" s="12">
        <v>24</v>
      </c>
      <c r="AEE23" s="12"/>
      <c r="AEF23" s="67">
        <v>24</v>
      </c>
      <c r="AEG23" s="12">
        <v>18</v>
      </c>
      <c r="AEH23" s="12"/>
      <c r="AEI23" s="67">
        <v>24</v>
      </c>
      <c r="AEJ23" s="12">
        <v>19</v>
      </c>
      <c r="AEK23" s="12"/>
      <c r="AEL23" s="67">
        <v>24</v>
      </c>
      <c r="AEM23" s="12">
        <v>20</v>
      </c>
      <c r="AEN23" s="12"/>
      <c r="AEO23" s="67">
        <v>24</v>
      </c>
      <c r="AEP23" s="12">
        <v>26</v>
      </c>
      <c r="AEQ23" s="55"/>
      <c r="AER23" s="67">
        <v>24</v>
      </c>
      <c r="AES23" s="12">
        <v>20</v>
      </c>
      <c r="AET23" s="12"/>
      <c r="AEU23" s="67">
        <v>24</v>
      </c>
      <c r="AEV23" s="12">
        <v>30</v>
      </c>
      <c r="AEW23" s="12"/>
      <c r="AEX23" s="67">
        <v>24</v>
      </c>
      <c r="AEY23" s="12">
        <v>20</v>
      </c>
      <c r="AEZ23" s="12"/>
      <c r="AFA23" s="67">
        <v>24</v>
      </c>
      <c r="AFB23" s="12">
        <v>31</v>
      </c>
      <c r="AFC23" s="12"/>
      <c r="AFD23" s="67">
        <v>24</v>
      </c>
      <c r="AFE23" s="12">
        <v>29</v>
      </c>
      <c r="AFF23" s="12"/>
      <c r="AFG23" s="67">
        <v>24</v>
      </c>
      <c r="AFH23" s="12">
        <v>25</v>
      </c>
      <c r="AFI23" s="55"/>
      <c r="AFJ23" s="67">
        <v>24</v>
      </c>
      <c r="AFK23" s="12">
        <v>28</v>
      </c>
      <c r="AFL23" s="12"/>
      <c r="AFM23" s="67">
        <v>24</v>
      </c>
      <c r="AFN23" s="12">
        <v>34</v>
      </c>
      <c r="AFO23" s="12"/>
      <c r="AFP23" s="67">
        <v>26</v>
      </c>
      <c r="AFQ23" s="12">
        <v>31</v>
      </c>
      <c r="AFR23" s="12"/>
      <c r="AFS23" s="67">
        <v>30</v>
      </c>
      <c r="AFT23" s="12">
        <v>40</v>
      </c>
      <c r="AFU23" s="12"/>
      <c r="AFV23" s="67">
        <v>30</v>
      </c>
      <c r="AFW23" s="12">
        <v>57</v>
      </c>
      <c r="AFX23" s="55"/>
      <c r="AFY23" s="55"/>
      <c r="AFZ23" s="67">
        <v>62</v>
      </c>
      <c r="AGA23" s="12">
        <v>57</v>
      </c>
      <c r="AGB23" s="12"/>
      <c r="AGC23" s="67">
        <v>56</v>
      </c>
      <c r="AGD23" s="12">
        <v>46</v>
      </c>
      <c r="AGE23" s="12"/>
      <c r="AGF23" s="67">
        <v>52</v>
      </c>
      <c r="AGG23" s="12">
        <v>38</v>
      </c>
      <c r="AGH23" s="12"/>
      <c r="AGI23" s="67">
        <v>45</v>
      </c>
      <c r="AGJ23" s="12">
        <v>34</v>
      </c>
      <c r="AGK23" s="55"/>
      <c r="AGL23" s="67">
        <v>45</v>
      </c>
      <c r="AGM23" s="12">
        <v>42</v>
      </c>
      <c r="AGN23" s="56"/>
      <c r="AGO23" s="67">
        <v>45</v>
      </c>
      <c r="AGP23" s="12">
        <v>44</v>
      </c>
      <c r="AGQ23" s="12"/>
      <c r="AGR23" s="67">
        <v>45</v>
      </c>
      <c r="AGS23" s="12">
        <v>37</v>
      </c>
      <c r="AGT23" s="12"/>
      <c r="AGU23" s="67">
        <v>43</v>
      </c>
      <c r="AGV23" s="12">
        <v>35</v>
      </c>
      <c r="AGW23" s="12"/>
      <c r="AGX23" s="67">
        <v>43</v>
      </c>
      <c r="AGY23" s="12">
        <v>32</v>
      </c>
      <c r="AGZ23" s="12"/>
      <c r="AHA23" s="67">
        <v>38</v>
      </c>
      <c r="AHB23" s="12">
        <v>25</v>
      </c>
      <c r="AHC23" s="12"/>
      <c r="AHD23" s="67">
        <v>34</v>
      </c>
      <c r="AHE23" s="12">
        <v>23</v>
      </c>
      <c r="AHF23" s="12"/>
      <c r="AHG23" s="67">
        <v>32</v>
      </c>
      <c r="AHH23" s="12">
        <v>20</v>
      </c>
      <c r="AHI23" s="55"/>
      <c r="AHJ23" s="67">
        <v>32</v>
      </c>
      <c r="AHK23" s="12">
        <v>26</v>
      </c>
      <c r="AHL23" s="12"/>
      <c r="AHM23" s="67">
        <v>32</v>
      </c>
      <c r="AHN23" s="12">
        <v>31</v>
      </c>
      <c r="AHO23" s="12"/>
      <c r="AHP23" s="67">
        <v>32</v>
      </c>
      <c r="AHQ23" s="12">
        <v>27</v>
      </c>
      <c r="AHR23" s="12"/>
      <c r="AHS23" s="67">
        <v>32</v>
      </c>
      <c r="AHT23" s="12">
        <v>25</v>
      </c>
      <c r="AHU23" s="12"/>
      <c r="AHV23" s="67">
        <v>32</v>
      </c>
      <c r="AHW23" s="12">
        <v>23</v>
      </c>
      <c r="AHX23" s="12"/>
      <c r="AHY23" s="67">
        <v>30</v>
      </c>
      <c r="AHZ23" s="12">
        <v>20</v>
      </c>
      <c r="AIA23" s="55"/>
      <c r="AIB23" s="67">
        <v>32</v>
      </c>
      <c r="AIC23" s="12">
        <v>31</v>
      </c>
      <c r="AID23" s="12"/>
      <c r="AIE23" s="67">
        <v>30</v>
      </c>
      <c r="AIF23" s="12">
        <v>30</v>
      </c>
      <c r="AIG23" s="12"/>
      <c r="AIH23" s="67">
        <v>30</v>
      </c>
      <c r="AII23" s="12">
        <v>20</v>
      </c>
      <c r="AIJ23" s="12"/>
      <c r="AIK23" s="67">
        <v>30</v>
      </c>
      <c r="AIL23" s="12">
        <v>27</v>
      </c>
      <c r="AIM23" s="12"/>
      <c r="AIN23" s="67">
        <v>30</v>
      </c>
      <c r="AIO23" s="12">
        <v>19</v>
      </c>
      <c r="AIP23" s="12"/>
      <c r="AIQ23" s="67">
        <v>30</v>
      </c>
      <c r="AIR23" s="12">
        <v>18</v>
      </c>
      <c r="AIS23" s="55"/>
      <c r="AIT23" s="67">
        <v>30</v>
      </c>
      <c r="AIU23" s="12">
        <v>28</v>
      </c>
      <c r="AIV23" s="12"/>
      <c r="AIW23" s="67">
        <v>30</v>
      </c>
      <c r="AIX23" s="12">
        <v>27</v>
      </c>
      <c r="AIY23" s="12"/>
      <c r="AIZ23" s="67">
        <v>30</v>
      </c>
      <c r="AJA23" s="12">
        <v>20</v>
      </c>
      <c r="AJB23" s="12"/>
      <c r="AJC23" s="67">
        <v>30</v>
      </c>
      <c r="AJD23" s="12">
        <v>20</v>
      </c>
      <c r="AJE23" s="12"/>
      <c r="AJF23" s="67">
        <v>30</v>
      </c>
      <c r="AJG23" s="12">
        <v>20</v>
      </c>
      <c r="AJH23" s="12"/>
      <c r="AJI23" s="67">
        <v>30</v>
      </c>
      <c r="AJJ23" s="12">
        <v>21</v>
      </c>
      <c r="AJK23" s="55"/>
      <c r="AJL23" s="67">
        <v>30</v>
      </c>
      <c r="AJM23" s="12">
        <v>27</v>
      </c>
      <c r="AJN23" s="12"/>
      <c r="AJO23" s="67">
        <v>30</v>
      </c>
      <c r="AJP23" s="12">
        <v>22</v>
      </c>
      <c r="AJQ23" s="55"/>
      <c r="AJR23" s="67">
        <v>30</v>
      </c>
      <c r="AJS23" s="12">
        <v>22</v>
      </c>
      <c r="AJT23" s="12"/>
      <c r="AJU23" s="67">
        <v>30</v>
      </c>
      <c r="AJV23" s="12">
        <v>24</v>
      </c>
      <c r="AJW23" s="12"/>
      <c r="AJX23" s="67">
        <v>30</v>
      </c>
      <c r="AJY23" s="12">
        <v>21</v>
      </c>
      <c r="AJZ23" s="55"/>
      <c r="AKA23" s="67">
        <v>30</v>
      </c>
      <c r="AKB23" s="12">
        <v>25</v>
      </c>
      <c r="AKC23" s="12"/>
      <c r="AKD23" s="67">
        <v>30</v>
      </c>
      <c r="AKE23" s="12">
        <v>25</v>
      </c>
      <c r="AKF23" s="12"/>
      <c r="AKG23" s="67">
        <v>30</v>
      </c>
      <c r="AKH23" s="12">
        <v>30</v>
      </c>
      <c r="AKI23" s="12"/>
      <c r="AKJ23" s="67">
        <v>30</v>
      </c>
      <c r="AKK23" s="12">
        <v>30</v>
      </c>
      <c r="AKL23" s="12"/>
      <c r="AKM23" s="67">
        <v>30</v>
      </c>
      <c r="AKN23" s="12">
        <v>26</v>
      </c>
      <c r="AKO23" s="12"/>
      <c r="AKP23" s="67">
        <v>30</v>
      </c>
      <c r="AKQ23" s="12">
        <v>22</v>
      </c>
      <c r="AKR23" s="55"/>
      <c r="AKS23" s="67">
        <v>30</v>
      </c>
      <c r="AKT23" s="12">
        <v>27</v>
      </c>
      <c r="AKU23" s="12"/>
      <c r="AKV23" s="67">
        <v>30</v>
      </c>
      <c r="AKW23" s="12">
        <v>27</v>
      </c>
      <c r="AKX23" s="12"/>
      <c r="AKY23" s="67">
        <v>30</v>
      </c>
      <c r="AKZ23" s="12">
        <v>31</v>
      </c>
      <c r="ALA23" s="55"/>
      <c r="ALB23" s="67">
        <v>30</v>
      </c>
      <c r="ALC23" s="12">
        <v>33</v>
      </c>
      <c r="ALD23" s="12"/>
      <c r="ALE23" s="67">
        <v>30</v>
      </c>
      <c r="ALF23" s="12">
        <v>26</v>
      </c>
      <c r="ALG23" s="56"/>
      <c r="ALH23" s="67">
        <v>30</v>
      </c>
      <c r="ALI23" s="12">
        <v>32</v>
      </c>
      <c r="ALJ23" s="12"/>
      <c r="ALK23" s="67">
        <v>28</v>
      </c>
      <c r="ALL23" s="12">
        <v>22</v>
      </c>
      <c r="ALM23" s="12"/>
      <c r="ALN23" s="67">
        <v>28</v>
      </c>
      <c r="ALO23" s="12">
        <v>24</v>
      </c>
      <c r="ALP23" s="12"/>
      <c r="ALQ23" s="67">
        <v>28</v>
      </c>
      <c r="ALR23" s="12">
        <v>28</v>
      </c>
      <c r="ALS23" s="12"/>
      <c r="ALT23" s="67">
        <v>28</v>
      </c>
      <c r="ALU23" s="12">
        <v>17</v>
      </c>
      <c r="ALV23" s="12"/>
      <c r="ALW23" s="67">
        <v>28</v>
      </c>
      <c r="ALX23" s="12">
        <v>28</v>
      </c>
      <c r="ALY23" s="12"/>
      <c r="ALZ23" s="67">
        <v>28</v>
      </c>
      <c r="AMA23" s="12">
        <v>25</v>
      </c>
      <c r="AMB23" s="55"/>
      <c r="AMC23" s="67">
        <v>28</v>
      </c>
      <c r="AMD23" s="12">
        <v>26</v>
      </c>
      <c r="AME23" s="12"/>
      <c r="AMF23" s="67">
        <v>28</v>
      </c>
      <c r="AMG23" s="12">
        <v>21</v>
      </c>
      <c r="AMH23" s="12"/>
      <c r="AMI23" s="67">
        <v>28</v>
      </c>
      <c r="AMJ23" s="12">
        <v>23</v>
      </c>
      <c r="AMK23" s="12"/>
      <c r="AML23" s="67">
        <v>28</v>
      </c>
      <c r="AMM23" s="12">
        <v>19</v>
      </c>
      <c r="AMN23" s="12"/>
      <c r="AMO23" s="67">
        <v>28</v>
      </c>
      <c r="AMP23" s="12">
        <v>17</v>
      </c>
      <c r="AMQ23" s="12"/>
      <c r="AMR23" s="67">
        <v>28</v>
      </c>
      <c r="AMS23" s="12">
        <v>20</v>
      </c>
      <c r="AMT23" s="12"/>
      <c r="AMU23" s="67">
        <v>28</v>
      </c>
      <c r="AMV23" s="12">
        <v>30</v>
      </c>
      <c r="AMW23" s="55"/>
      <c r="AMX23" s="55"/>
      <c r="AMY23" s="55"/>
      <c r="AMZ23" s="55"/>
      <c r="ANA23" s="67">
        <v>68</v>
      </c>
      <c r="ANB23" s="12">
        <v>57</v>
      </c>
      <c r="ANC23" s="12"/>
      <c r="AND23" s="67">
        <v>68</v>
      </c>
      <c r="ANE23" s="12">
        <v>64</v>
      </c>
      <c r="ANF23" s="55"/>
      <c r="ANG23" s="67">
        <v>68</v>
      </c>
      <c r="ANH23" s="12">
        <v>65</v>
      </c>
      <c r="ANI23" s="12"/>
      <c r="ANJ23" s="67">
        <v>64</v>
      </c>
      <c r="ANK23" s="12">
        <v>53</v>
      </c>
      <c r="ANL23" s="12"/>
      <c r="ANM23" s="67">
        <v>58</v>
      </c>
      <c r="ANN23" s="12">
        <v>46</v>
      </c>
      <c r="ANO23" s="12"/>
      <c r="ANP23" s="67">
        <v>54</v>
      </c>
      <c r="ANQ23" s="12">
        <v>38</v>
      </c>
      <c r="ANR23" s="12"/>
      <c r="ANS23" s="67">
        <v>48</v>
      </c>
      <c r="ANT23" s="12">
        <v>31</v>
      </c>
      <c r="ANU23" s="12"/>
      <c r="ANV23" s="67">
        <v>46</v>
      </c>
      <c r="ANW23" s="12">
        <v>29</v>
      </c>
      <c r="ANX23" s="55"/>
      <c r="ANY23" s="67">
        <v>42</v>
      </c>
      <c r="ANZ23" s="12">
        <v>30</v>
      </c>
      <c r="AOA23" s="12"/>
      <c r="AOB23" s="67">
        <v>40</v>
      </c>
      <c r="AOC23" s="12">
        <v>28</v>
      </c>
      <c r="AOD23" s="12"/>
      <c r="AOE23" s="67">
        <v>36</v>
      </c>
      <c r="AOF23" s="12">
        <v>24</v>
      </c>
      <c r="AOG23" s="12"/>
      <c r="AOH23" s="67">
        <v>36</v>
      </c>
      <c r="AOI23" s="12">
        <v>23</v>
      </c>
      <c r="AOJ23" s="12"/>
      <c r="AOK23" s="67">
        <v>34</v>
      </c>
      <c r="AOL23" s="12">
        <v>25</v>
      </c>
      <c r="AOM23" s="12"/>
      <c r="AON23" s="67">
        <v>34</v>
      </c>
      <c r="AOO23" s="12">
        <v>23</v>
      </c>
      <c r="AOP23" s="55"/>
      <c r="AOQ23" s="67">
        <v>34</v>
      </c>
      <c r="AOR23" s="12">
        <v>25</v>
      </c>
      <c r="AOS23" s="12"/>
      <c r="AOT23" s="67">
        <v>34</v>
      </c>
      <c r="AOU23" s="12">
        <v>23</v>
      </c>
      <c r="AOV23" s="12"/>
      <c r="AOW23" s="67">
        <v>34</v>
      </c>
      <c r="AOX23" s="12">
        <v>22</v>
      </c>
      <c r="AOY23" s="12"/>
      <c r="AOZ23" s="67">
        <v>30</v>
      </c>
      <c r="APA23" s="12">
        <v>20</v>
      </c>
      <c r="APB23" s="12"/>
      <c r="APC23" s="67">
        <v>30</v>
      </c>
      <c r="APD23" s="12">
        <v>20</v>
      </c>
      <c r="APE23" s="12"/>
      <c r="APF23" s="67">
        <v>30</v>
      </c>
      <c r="APG23" s="12">
        <v>20</v>
      </c>
      <c r="APH23" s="55"/>
      <c r="API23" s="67">
        <v>30</v>
      </c>
      <c r="APJ23" s="12">
        <v>25</v>
      </c>
      <c r="APK23" s="12"/>
      <c r="APL23" s="67">
        <v>30</v>
      </c>
      <c r="APM23" s="12">
        <v>26</v>
      </c>
      <c r="APN23" s="12"/>
      <c r="APO23" s="67">
        <v>30</v>
      </c>
      <c r="APP23" s="12">
        <v>33</v>
      </c>
      <c r="APQ23" s="12"/>
      <c r="APR23" s="67">
        <v>30</v>
      </c>
      <c r="APS23" s="12">
        <v>31</v>
      </c>
      <c r="APT23" s="12"/>
      <c r="APU23" s="67">
        <v>30</v>
      </c>
      <c r="APV23" s="12">
        <v>30</v>
      </c>
      <c r="APW23" s="12"/>
      <c r="APX23" s="67">
        <v>30</v>
      </c>
      <c r="APY23" s="12">
        <v>37</v>
      </c>
      <c r="APZ23" s="55"/>
      <c r="AQA23" s="67">
        <v>30</v>
      </c>
      <c r="AQB23" s="12">
        <v>33</v>
      </c>
      <c r="AQC23" s="12"/>
      <c r="AQD23" s="67">
        <v>30</v>
      </c>
      <c r="AQE23" s="12">
        <v>34</v>
      </c>
      <c r="AQF23" s="12"/>
      <c r="AQG23" s="67">
        <v>30</v>
      </c>
      <c r="AQH23" s="12">
        <v>34</v>
      </c>
      <c r="AQI23" s="12"/>
      <c r="AQJ23" s="67">
        <v>35</v>
      </c>
      <c r="AQK23" s="12">
        <v>41</v>
      </c>
      <c r="AQL23" s="12"/>
      <c r="AQM23" s="67">
        <v>35</v>
      </c>
      <c r="AQN23" s="12">
        <v>35</v>
      </c>
      <c r="AQO23" s="12"/>
      <c r="AQP23" s="67">
        <v>35</v>
      </c>
      <c r="AQQ23" s="12">
        <v>29</v>
      </c>
      <c r="AQR23" s="55"/>
      <c r="AQS23" s="67">
        <v>35</v>
      </c>
      <c r="AQT23" s="12">
        <v>40</v>
      </c>
      <c r="AQU23" s="12"/>
      <c r="AQV23" s="67">
        <v>35</v>
      </c>
      <c r="AQW23" s="12">
        <v>33</v>
      </c>
      <c r="AQX23" s="12"/>
      <c r="AQY23" s="67">
        <v>35</v>
      </c>
      <c r="AQZ23" s="12">
        <v>28</v>
      </c>
      <c r="ARA23" s="12"/>
      <c r="ARB23" s="67">
        <v>35</v>
      </c>
      <c r="ARC23" s="12">
        <v>31</v>
      </c>
      <c r="ARD23" s="12"/>
      <c r="ARE23" s="67">
        <v>33</v>
      </c>
      <c r="ARF23" s="12">
        <v>26</v>
      </c>
      <c r="ARG23" s="12"/>
      <c r="ARH23" s="67">
        <v>30</v>
      </c>
      <c r="ARI23" s="12">
        <v>25</v>
      </c>
      <c r="ARJ23" s="55"/>
      <c r="ARK23" s="67">
        <v>30</v>
      </c>
      <c r="ARL23" s="12">
        <v>22</v>
      </c>
      <c r="ARM23" s="12"/>
      <c r="ARN23" s="67">
        <v>30</v>
      </c>
      <c r="ARO23" s="12">
        <v>28</v>
      </c>
      <c r="ARP23" s="12"/>
      <c r="ARQ23" s="67">
        <v>30</v>
      </c>
      <c r="ARR23" s="12">
        <v>30</v>
      </c>
      <c r="ARS23" s="12"/>
      <c r="ART23" s="67">
        <v>30</v>
      </c>
      <c r="ARU23" s="12">
        <v>24</v>
      </c>
      <c r="ARV23" s="12"/>
      <c r="ARW23" s="67">
        <v>28</v>
      </c>
      <c r="ARX23" s="12">
        <v>21</v>
      </c>
      <c r="ARY23" s="12"/>
      <c r="ARZ23" s="67">
        <v>28</v>
      </c>
      <c r="ASA23" s="12">
        <v>27</v>
      </c>
      <c r="ASB23" s="55"/>
      <c r="ASC23" s="67">
        <v>28</v>
      </c>
      <c r="ASD23" s="12">
        <v>21</v>
      </c>
      <c r="ASE23" s="12"/>
      <c r="ASF23" s="67">
        <v>28</v>
      </c>
      <c r="ASG23" s="12">
        <v>24</v>
      </c>
      <c r="ASH23" s="12"/>
      <c r="ASI23" s="67">
        <v>28</v>
      </c>
      <c r="ASJ23" s="12">
        <v>23</v>
      </c>
      <c r="ASK23" s="12"/>
      <c r="ASL23" s="67">
        <v>28</v>
      </c>
      <c r="ASM23" s="12">
        <v>20</v>
      </c>
      <c r="ASN23" s="12"/>
      <c r="ASO23" s="67">
        <v>28</v>
      </c>
      <c r="ASP23" s="12">
        <v>20</v>
      </c>
      <c r="ASQ23" s="12"/>
      <c r="ASR23" s="67">
        <v>28</v>
      </c>
      <c r="ASS23" s="12">
        <v>22</v>
      </c>
      <c r="AST23" s="55"/>
      <c r="ASU23" s="67">
        <v>28</v>
      </c>
      <c r="ASV23" s="12">
        <v>22</v>
      </c>
      <c r="ASW23" s="12"/>
      <c r="ASX23" s="67">
        <v>28</v>
      </c>
      <c r="ASY23" s="12">
        <v>21</v>
      </c>
      <c r="ASZ23" s="12"/>
      <c r="ATA23" s="67">
        <v>28</v>
      </c>
      <c r="ATB23" s="12">
        <v>22</v>
      </c>
      <c r="ATC23" s="12"/>
      <c r="ATD23" s="67">
        <v>28</v>
      </c>
      <c r="ATE23" s="12">
        <v>22</v>
      </c>
      <c r="ATF23" s="12"/>
      <c r="ATG23" s="12"/>
      <c r="ATH23" s="55"/>
      <c r="ATI23" s="12"/>
      <c r="ATJ23" s="12"/>
      <c r="ATK23" s="12"/>
      <c r="ATL23" s="12"/>
      <c r="ATM23" s="12"/>
      <c r="ATN23" s="12"/>
      <c r="ATO23" s="55"/>
      <c r="ATP23" s="12"/>
      <c r="ATQ23" s="12"/>
      <c r="ATR23" s="12"/>
      <c r="ATS23" s="12"/>
      <c r="ATT23" s="12"/>
      <c r="ATU23" s="12"/>
      <c r="ATV23" s="55"/>
      <c r="ATW23" s="12"/>
      <c r="ATX23" s="12"/>
      <c r="ATY23" s="12"/>
      <c r="ATZ23" s="12"/>
      <c r="AUA23" s="12"/>
      <c r="AUB23" s="12"/>
      <c r="AUC23" s="55"/>
      <c r="AUD23" s="12"/>
      <c r="AUE23" s="12"/>
      <c r="AUF23" s="12"/>
      <c r="AUG23" s="12"/>
      <c r="AUH23" s="12"/>
      <c r="AUI23" s="12"/>
      <c r="AUJ23" s="55"/>
      <c r="AUK23" s="12"/>
      <c r="AUL23" s="12"/>
      <c r="AUM23" s="12"/>
      <c r="AUN23" s="12"/>
      <c r="AUO23" s="12"/>
      <c r="AUP23" s="12"/>
      <c r="AUQ23" s="55"/>
      <c r="AUR23" s="12"/>
      <c r="AUS23" s="12"/>
      <c r="AUT23" s="12"/>
      <c r="AUU23" s="12"/>
      <c r="AUV23" s="12"/>
      <c r="AUW23" s="12"/>
      <c r="AUX23" s="55"/>
      <c r="AUY23" s="12"/>
      <c r="AUZ23" s="12"/>
      <c r="AVA23" s="12"/>
      <c r="AVB23" s="12"/>
      <c r="AVC23" s="12"/>
      <c r="AVD23" s="12"/>
      <c r="AVE23" s="55"/>
      <c r="AVF23" s="12"/>
      <c r="AVG23" s="12"/>
      <c r="AVH23" s="12"/>
      <c r="AVI23" s="12"/>
      <c r="AVJ23" s="12"/>
      <c r="AVK23" s="12"/>
      <c r="AVL23" s="55"/>
      <c r="AVM23" s="12"/>
      <c r="AVN23" s="12"/>
      <c r="AVO23" s="12"/>
      <c r="AVP23" s="12"/>
      <c r="AVQ23" s="12"/>
      <c r="AVR23" s="12"/>
      <c r="AVS23" s="55"/>
      <c r="AVT23" s="12"/>
      <c r="AVU23" s="12"/>
      <c r="AVV23" s="12"/>
      <c r="AVW23" s="12"/>
      <c r="AVX23" s="12"/>
      <c r="AVY23" s="12"/>
      <c r="AVZ23" s="55"/>
      <c r="AWA23" s="12"/>
      <c r="AWB23" s="12"/>
      <c r="AWC23" s="12"/>
      <c r="AWD23" s="12"/>
      <c r="AWE23" s="12"/>
      <c r="AWF23" s="12"/>
      <c r="AWG23" s="55"/>
      <c r="AWH23" s="12"/>
      <c r="AWI23" s="12"/>
      <c r="AWJ23" s="12"/>
      <c r="AWK23" s="12"/>
      <c r="AWL23" s="12"/>
      <c r="AWM23" s="12"/>
      <c r="AWN23" s="55"/>
      <c r="AWO23" s="12"/>
      <c r="AWP23" s="12"/>
      <c r="AWQ23" s="12"/>
      <c r="AWR23" s="12"/>
      <c r="AWS23" s="12"/>
      <c r="AWT23" s="12"/>
      <c r="AWU23" s="55"/>
      <c r="AWV23" s="12"/>
      <c r="AWW23" s="12"/>
      <c r="AWX23" s="12"/>
      <c r="AWY23" s="12"/>
      <c r="AWZ23" s="12"/>
      <c r="AXA23" s="12"/>
      <c r="AXB23" s="55"/>
    </row>
    <row r="24" spans="1:1302">
      <c r="E24" s="54"/>
      <c r="F24" s="54"/>
      <c r="G24" s="54"/>
      <c r="H24" s="18"/>
      <c r="I24" s="54"/>
      <c r="J24" s="6"/>
      <c r="K24" s="18"/>
      <c r="L24" s="54"/>
      <c r="M24" s="54"/>
      <c r="N24" s="18"/>
      <c r="O24" s="54"/>
      <c r="P24" s="54"/>
      <c r="Q24" s="18"/>
      <c r="R24" s="54"/>
      <c r="S24" s="54"/>
      <c r="T24" s="18"/>
      <c r="U24" s="54"/>
      <c r="V24" s="54"/>
      <c r="W24" s="18"/>
      <c r="X24" s="54"/>
      <c r="Y24" s="54"/>
      <c r="Z24" s="18"/>
      <c r="AA24" s="54"/>
      <c r="AB24" s="6"/>
      <c r="AC24" s="18"/>
      <c r="AD24" s="54"/>
      <c r="AE24" s="54"/>
      <c r="AF24" s="18"/>
      <c r="AG24" s="54"/>
      <c r="AH24" s="54"/>
      <c r="AI24" s="18"/>
      <c r="AJ24" s="54"/>
      <c r="AK24" s="54"/>
      <c r="AL24" s="18"/>
      <c r="AM24" s="54"/>
      <c r="AN24" s="54"/>
      <c r="AO24" s="18"/>
      <c r="AP24" s="54"/>
      <c r="AQ24" s="54"/>
      <c r="AR24" s="18"/>
      <c r="AS24" s="54"/>
      <c r="AT24" s="6"/>
      <c r="AU24" s="18"/>
      <c r="AV24" s="54"/>
      <c r="AW24" s="54"/>
      <c r="AX24" s="18"/>
      <c r="AY24" s="54"/>
      <c r="AZ24" s="54"/>
      <c r="BA24" s="18"/>
      <c r="BB24" s="54"/>
      <c r="BC24" s="54"/>
      <c r="BD24" s="18"/>
      <c r="BE24" s="54"/>
      <c r="BF24" s="54"/>
      <c r="BG24" s="18"/>
      <c r="BH24" s="54"/>
      <c r="BI24" s="54"/>
      <c r="BJ24" s="18"/>
      <c r="BK24" s="54"/>
      <c r="BL24" s="6"/>
      <c r="BM24" s="18"/>
      <c r="BN24" s="54"/>
      <c r="BO24" s="54"/>
      <c r="BP24" s="18"/>
      <c r="BQ24" s="54"/>
      <c r="BR24" s="54"/>
      <c r="BS24" s="18"/>
      <c r="BT24" s="54"/>
      <c r="BU24" s="54"/>
      <c r="BV24" s="18"/>
      <c r="BW24" s="54"/>
      <c r="BX24" s="54"/>
      <c r="BY24" s="18"/>
      <c r="BZ24" s="54"/>
      <c r="CA24" s="54"/>
      <c r="CB24" s="18"/>
      <c r="CC24" s="54"/>
      <c r="CD24" s="6"/>
      <c r="CE24" s="6"/>
      <c r="CF24" s="18"/>
      <c r="CG24" s="54"/>
      <c r="CH24" s="6"/>
      <c r="CI24" s="18"/>
      <c r="CJ24" s="54"/>
      <c r="CK24" s="54"/>
      <c r="CL24" s="18"/>
      <c r="CM24" s="54"/>
      <c r="CN24" s="54"/>
      <c r="CO24" s="18"/>
      <c r="CP24" s="54"/>
      <c r="CQ24" s="6"/>
      <c r="CR24" s="18"/>
      <c r="CS24" s="54"/>
      <c r="CT24" s="54"/>
      <c r="CU24" s="18"/>
      <c r="CV24" s="54"/>
      <c r="CW24" s="54"/>
      <c r="CX24" s="18"/>
      <c r="CY24" s="54"/>
      <c r="CZ24" s="54"/>
      <c r="DA24" s="18"/>
      <c r="DB24" s="54"/>
      <c r="DC24" s="54"/>
      <c r="DD24" s="18"/>
      <c r="DE24" s="54"/>
      <c r="DF24" s="6"/>
      <c r="DG24" s="6"/>
      <c r="DH24" s="18"/>
      <c r="DI24" s="54"/>
      <c r="DJ24" s="54"/>
      <c r="DK24" s="18"/>
      <c r="DL24" s="54"/>
      <c r="DM24" s="54"/>
      <c r="DN24" s="18"/>
      <c r="DO24" s="54"/>
      <c r="DP24" s="54"/>
      <c r="DQ24" s="18"/>
      <c r="DR24" s="54"/>
      <c r="DS24" s="54"/>
      <c r="DT24" s="18"/>
      <c r="DU24" s="54"/>
      <c r="DV24" s="54"/>
      <c r="DW24" s="18"/>
      <c r="DX24" s="54"/>
      <c r="DY24" s="6"/>
      <c r="DZ24" s="18"/>
      <c r="EA24" s="54"/>
      <c r="EB24" s="54"/>
      <c r="EC24" s="18"/>
      <c r="ED24" s="54"/>
      <c r="EE24" s="54"/>
      <c r="EF24" s="18"/>
      <c r="EG24" s="54"/>
      <c r="EH24" s="54"/>
      <c r="EI24" s="18"/>
      <c r="EJ24" s="54"/>
      <c r="EK24" s="54"/>
      <c r="EL24" s="18"/>
      <c r="EM24" s="54"/>
      <c r="EN24" s="54"/>
      <c r="EO24" s="18"/>
      <c r="EP24" s="54"/>
      <c r="EQ24" s="4"/>
      <c r="ER24" s="18"/>
      <c r="ES24" s="54"/>
      <c r="ET24" s="54"/>
      <c r="EU24" s="18"/>
      <c r="EV24" s="54"/>
      <c r="EW24" s="54"/>
      <c r="EX24" s="18"/>
      <c r="EY24" s="54"/>
      <c r="EZ24" s="54"/>
      <c r="FA24" s="18"/>
      <c r="FB24" s="54"/>
      <c r="FC24" s="6"/>
      <c r="FD24" s="6"/>
      <c r="FE24" s="6"/>
      <c r="FF24" s="6"/>
      <c r="FG24" s="18"/>
      <c r="FH24" s="54"/>
      <c r="FI24" s="54"/>
      <c r="FJ24" s="18"/>
      <c r="FK24" s="54"/>
      <c r="FL24" s="54"/>
      <c r="FM24" s="18"/>
      <c r="FN24" s="54"/>
      <c r="FO24" s="6"/>
      <c r="FP24" s="18"/>
      <c r="FQ24" s="54"/>
      <c r="FR24" s="54"/>
      <c r="FS24" s="18"/>
      <c r="FT24" s="54"/>
      <c r="FU24" s="6"/>
      <c r="FV24" s="18"/>
      <c r="FW24" s="54"/>
      <c r="FX24" s="54"/>
      <c r="FY24" s="18"/>
      <c r="FZ24" s="54"/>
      <c r="GA24" s="54"/>
      <c r="GB24" s="18"/>
      <c r="GC24" s="54"/>
      <c r="GD24" s="54"/>
      <c r="GE24" s="18"/>
      <c r="GF24" s="54"/>
      <c r="GG24" s="54"/>
      <c r="GH24" s="18"/>
      <c r="GI24" s="54"/>
      <c r="GJ24" s="54"/>
      <c r="GK24" s="18"/>
      <c r="GL24" s="54"/>
      <c r="GM24" s="6"/>
      <c r="GN24" s="18"/>
      <c r="GO24" s="54"/>
      <c r="GP24" s="54"/>
      <c r="GQ24" s="18"/>
      <c r="GR24" s="54"/>
      <c r="GS24" s="54"/>
      <c r="GT24" s="18"/>
      <c r="GU24" s="54"/>
      <c r="GV24" s="54"/>
      <c r="GW24" s="18"/>
      <c r="GX24" s="54"/>
      <c r="GY24" s="54"/>
      <c r="GZ24" s="18"/>
      <c r="HA24" s="54"/>
      <c r="HB24" s="54"/>
      <c r="HC24" s="18"/>
      <c r="HD24" s="54"/>
      <c r="HE24" s="6"/>
      <c r="HF24" s="18"/>
      <c r="HG24" s="54"/>
      <c r="HH24" s="54"/>
      <c r="HI24" s="18"/>
      <c r="HJ24" s="54"/>
      <c r="HK24" s="54"/>
      <c r="HL24" s="18"/>
      <c r="HM24" s="54"/>
      <c r="HN24" s="54"/>
      <c r="HO24" s="18"/>
      <c r="HP24" s="54"/>
      <c r="HQ24" s="54"/>
      <c r="HR24" s="18"/>
      <c r="HS24" s="54"/>
      <c r="HT24" s="54"/>
      <c r="HU24" s="18"/>
      <c r="HV24" s="54"/>
      <c r="HW24" s="6"/>
      <c r="HX24" s="18"/>
      <c r="HY24" s="54"/>
      <c r="HZ24" s="54"/>
      <c r="IA24" s="18"/>
      <c r="IB24" s="54"/>
      <c r="IC24" s="54"/>
      <c r="ID24" s="18"/>
      <c r="IE24" s="54"/>
      <c r="IF24" s="54"/>
      <c r="IG24" s="18"/>
      <c r="IH24" s="54"/>
      <c r="II24" s="54"/>
      <c r="IJ24" s="18"/>
      <c r="IK24" s="54"/>
      <c r="IL24" s="54"/>
      <c r="IM24" s="18"/>
      <c r="IN24" s="54"/>
      <c r="IO24" s="6"/>
      <c r="IP24" s="18"/>
      <c r="IQ24" s="54"/>
      <c r="IR24" s="54"/>
      <c r="IS24" s="18"/>
      <c r="IT24" s="54"/>
      <c r="IU24" s="54"/>
      <c r="IV24" s="18"/>
      <c r="IW24" s="54"/>
      <c r="IX24" s="54"/>
      <c r="IY24" s="18"/>
      <c r="IZ24" s="54"/>
      <c r="JA24" s="54"/>
      <c r="JB24" s="18"/>
      <c r="JC24" s="54"/>
      <c r="JD24" s="54"/>
      <c r="JE24" s="18"/>
      <c r="JF24" s="54"/>
      <c r="JG24" s="6"/>
      <c r="JH24" s="18"/>
      <c r="JI24" s="54"/>
      <c r="JJ24" s="54"/>
      <c r="JK24" s="18"/>
      <c r="JL24" s="54"/>
      <c r="JM24" s="54"/>
      <c r="JN24" s="18"/>
      <c r="JO24" s="54"/>
      <c r="JP24" s="54"/>
      <c r="JQ24" s="18"/>
      <c r="JR24" s="54"/>
      <c r="JS24" s="54"/>
      <c r="JT24" s="18"/>
      <c r="JU24" s="54"/>
      <c r="JV24" s="54"/>
      <c r="JW24" s="18"/>
      <c r="JX24" s="54"/>
      <c r="JY24" s="6"/>
      <c r="JZ24" s="18"/>
      <c r="KA24" s="54"/>
      <c r="KB24" s="54"/>
      <c r="KC24" s="18"/>
      <c r="KD24" s="54"/>
      <c r="KE24" s="54"/>
      <c r="KF24" s="18"/>
      <c r="KG24" s="54"/>
      <c r="KH24" s="54"/>
      <c r="KI24" s="18"/>
      <c r="KJ24" s="54"/>
      <c r="KK24" s="54"/>
      <c r="KL24" s="18"/>
      <c r="KM24" s="54"/>
      <c r="KN24" s="54"/>
      <c r="KO24" s="18"/>
      <c r="KP24" s="54"/>
      <c r="KQ24" s="4"/>
      <c r="KR24" s="18"/>
      <c r="KS24" s="54"/>
      <c r="KT24" s="54"/>
      <c r="KU24" s="18"/>
      <c r="KV24" s="54"/>
      <c r="KW24" s="14"/>
      <c r="KX24" s="14"/>
      <c r="KY24" s="14"/>
      <c r="KZ24" s="14"/>
      <c r="LA24" s="14"/>
      <c r="LB24" s="6"/>
      <c r="LC24" s="18"/>
      <c r="LD24" s="54"/>
      <c r="LE24" s="54"/>
      <c r="LF24" s="18"/>
      <c r="LG24" s="54"/>
      <c r="LH24" s="54"/>
      <c r="LI24" s="18"/>
      <c r="LJ24" s="54"/>
      <c r="LK24" s="54"/>
      <c r="LL24" s="18"/>
      <c r="LM24" s="54"/>
      <c r="LN24" s="54"/>
      <c r="LO24" s="18"/>
      <c r="LP24" s="54"/>
      <c r="LQ24" s="54"/>
      <c r="LR24" s="18"/>
      <c r="LS24" s="54"/>
      <c r="LT24" s="6"/>
      <c r="LU24" s="18"/>
      <c r="LV24" s="54"/>
      <c r="LW24" s="54"/>
      <c r="LX24" s="18"/>
      <c r="LY24" s="54"/>
      <c r="LZ24" s="54"/>
      <c r="MA24" s="18"/>
      <c r="MB24" s="54"/>
      <c r="MC24" s="54"/>
      <c r="MD24" s="18"/>
      <c r="ME24" s="54"/>
      <c r="MF24" s="54"/>
      <c r="MG24" s="18"/>
      <c r="MH24" s="54"/>
      <c r="MI24" s="54"/>
      <c r="MJ24" s="18"/>
      <c r="MK24" s="54"/>
      <c r="ML24" s="6"/>
      <c r="MM24" s="18"/>
      <c r="MN24" s="54"/>
      <c r="MO24" s="54"/>
      <c r="MP24" s="18"/>
      <c r="MQ24" s="54"/>
      <c r="MR24" s="54"/>
      <c r="MS24" s="18"/>
      <c r="MT24" s="54"/>
      <c r="MU24" s="54"/>
      <c r="MV24" s="18"/>
      <c r="MW24" s="54"/>
      <c r="MX24" s="54"/>
      <c r="MY24" s="18"/>
      <c r="MZ24" s="54"/>
      <c r="NA24" s="54"/>
      <c r="NB24" s="18"/>
      <c r="NC24" s="54"/>
      <c r="ND24" s="6"/>
      <c r="NE24" s="18"/>
      <c r="NF24" s="54"/>
      <c r="NG24" s="54"/>
      <c r="NH24" s="18"/>
      <c r="NI24" s="54"/>
      <c r="NJ24" s="54"/>
      <c r="NK24" s="18"/>
      <c r="NL24" s="54"/>
      <c r="NM24" s="54"/>
      <c r="NN24" s="18"/>
      <c r="NO24" s="54"/>
      <c r="NP24" s="54"/>
      <c r="NQ24" s="18"/>
      <c r="NR24" s="54"/>
      <c r="NS24" s="54"/>
      <c r="NT24" s="18"/>
      <c r="NU24" s="54"/>
      <c r="NV24" s="6"/>
      <c r="NW24" s="18"/>
      <c r="NX24" s="54"/>
      <c r="NY24" s="54"/>
      <c r="NZ24" s="18"/>
      <c r="OA24" s="54"/>
      <c r="OB24" s="54"/>
      <c r="OC24" s="18"/>
      <c r="OD24" s="54"/>
      <c r="OE24" s="54"/>
      <c r="OF24" s="18"/>
      <c r="OG24" s="54"/>
      <c r="OH24" s="54"/>
      <c r="OI24" s="18"/>
      <c r="OJ24" s="54"/>
      <c r="OK24" s="54"/>
      <c r="OL24" s="18"/>
      <c r="OM24" s="54"/>
      <c r="ON24" s="6"/>
      <c r="OO24" s="18"/>
      <c r="OP24" s="54"/>
      <c r="OQ24" s="54"/>
      <c r="OR24" s="18"/>
      <c r="OS24" s="54"/>
      <c r="OT24" s="54"/>
      <c r="OU24" s="18"/>
      <c r="OV24" s="54"/>
      <c r="OW24" s="54"/>
      <c r="OX24" s="18"/>
      <c r="OY24" s="54"/>
      <c r="OZ24" s="54"/>
      <c r="PA24" s="18"/>
      <c r="PB24" s="54"/>
      <c r="PC24" s="54"/>
      <c r="PD24" s="18"/>
      <c r="PE24" s="54"/>
      <c r="PF24" s="6"/>
      <c r="PG24" s="18"/>
      <c r="PH24" s="54"/>
      <c r="PI24" s="54"/>
      <c r="PJ24" s="18"/>
      <c r="PK24" s="54"/>
      <c r="PL24" s="54"/>
      <c r="PM24" s="18"/>
      <c r="PN24" s="54"/>
      <c r="PO24" s="54"/>
      <c r="PP24" s="18"/>
      <c r="PQ24" s="54"/>
      <c r="PR24" s="54"/>
      <c r="PS24" s="18"/>
      <c r="PT24" s="54"/>
      <c r="PU24" s="54"/>
      <c r="PV24" s="18"/>
      <c r="PW24" s="54"/>
      <c r="PX24" s="6"/>
      <c r="PY24" s="18"/>
      <c r="PZ24" s="54"/>
      <c r="QA24" s="54"/>
      <c r="QB24" s="18"/>
      <c r="QC24" s="54"/>
      <c r="QD24" s="6"/>
      <c r="QE24" s="18"/>
      <c r="QF24" s="54"/>
      <c r="QG24" s="54"/>
      <c r="QH24" s="18"/>
      <c r="QI24" s="54"/>
      <c r="QJ24" s="54"/>
      <c r="QK24" s="18"/>
      <c r="QL24" s="54"/>
      <c r="QM24" s="6"/>
      <c r="QN24" s="18"/>
      <c r="QO24" s="54"/>
      <c r="QP24" s="54"/>
      <c r="QQ24" s="18"/>
      <c r="QR24" s="54"/>
      <c r="QS24" s="54"/>
      <c r="QT24" s="18"/>
      <c r="QU24" s="54"/>
      <c r="QV24" s="54"/>
      <c r="QW24" s="18"/>
      <c r="QX24" s="54"/>
      <c r="QY24" s="54"/>
      <c r="QZ24" s="18"/>
      <c r="RA24" s="54"/>
      <c r="RB24" s="54"/>
      <c r="RC24" s="18"/>
      <c r="RD24" s="54"/>
      <c r="RE24" s="6"/>
      <c r="RF24" s="18"/>
      <c r="RG24" s="54"/>
      <c r="RH24" s="54"/>
      <c r="RI24" s="18"/>
      <c r="RJ24" s="54"/>
      <c r="RK24" s="54"/>
      <c r="RL24" s="18"/>
      <c r="RM24" s="54"/>
      <c r="RN24" s="6"/>
      <c r="RO24" s="6"/>
      <c r="RP24" s="6"/>
      <c r="RQ24" s="18"/>
      <c r="RR24" s="54"/>
      <c r="RS24" s="54"/>
      <c r="RT24" s="18"/>
      <c r="RU24" s="54"/>
      <c r="RV24" s="54"/>
      <c r="RW24" s="18"/>
      <c r="RX24" s="54"/>
      <c r="RY24" s="54"/>
      <c r="RZ24" s="18"/>
      <c r="SA24" s="54"/>
      <c r="SB24" s="54"/>
      <c r="SC24" s="18"/>
      <c r="SD24" s="54"/>
      <c r="SE24" s="54"/>
      <c r="SF24" s="18"/>
      <c r="SG24" s="54"/>
      <c r="SH24" s="54"/>
      <c r="SI24" s="18"/>
      <c r="SJ24" s="54"/>
      <c r="SK24" s="6"/>
      <c r="SL24" s="18"/>
      <c r="SM24" s="54"/>
      <c r="SN24" s="54"/>
      <c r="SO24" s="18"/>
      <c r="SP24" s="54"/>
      <c r="SQ24" s="54"/>
      <c r="SR24" s="18"/>
      <c r="SS24" s="54"/>
      <c r="ST24" s="54"/>
      <c r="SU24" s="18"/>
      <c r="SV24" s="54"/>
      <c r="SW24" s="54"/>
      <c r="SX24" s="18"/>
      <c r="SY24" s="54"/>
      <c r="SZ24" s="54"/>
      <c r="TA24" s="18"/>
      <c r="TB24" s="54"/>
      <c r="TC24" s="6"/>
      <c r="TD24" s="6"/>
      <c r="TE24" s="18"/>
      <c r="TF24" s="54"/>
      <c r="TG24" s="54"/>
      <c r="TH24" s="18"/>
      <c r="TI24" s="54"/>
      <c r="TJ24" s="54"/>
      <c r="TK24" s="18"/>
      <c r="TL24" s="54"/>
      <c r="TM24" s="54"/>
      <c r="TN24" s="18"/>
      <c r="TO24" s="54"/>
      <c r="TP24" s="54"/>
      <c r="TQ24" s="18"/>
      <c r="TR24" s="54"/>
      <c r="TS24" s="6"/>
      <c r="TT24" s="18"/>
      <c r="TU24" s="54"/>
      <c r="TV24" s="54"/>
      <c r="TW24" s="18"/>
      <c r="TX24" s="54"/>
      <c r="TY24" s="54"/>
      <c r="TZ24" s="18"/>
      <c r="UA24" s="54"/>
      <c r="UB24" s="54"/>
      <c r="UC24" s="18"/>
      <c r="UD24" s="54"/>
      <c r="UE24" s="54"/>
      <c r="UF24" s="18"/>
      <c r="UG24" s="54"/>
      <c r="UH24" s="54"/>
      <c r="UI24" s="18"/>
      <c r="UJ24" s="54"/>
      <c r="UK24" s="6"/>
      <c r="UL24" s="6"/>
      <c r="UM24" s="18"/>
      <c r="UN24" s="54"/>
      <c r="UO24" s="54"/>
      <c r="UP24" s="18"/>
      <c r="UQ24" s="54"/>
      <c r="UR24" s="54"/>
      <c r="US24" s="18"/>
      <c r="UT24" s="54"/>
      <c r="UU24" s="54"/>
      <c r="UV24" s="18"/>
      <c r="UW24" s="54"/>
      <c r="UX24" s="54"/>
      <c r="UY24" s="18"/>
      <c r="UZ24" s="54"/>
      <c r="VA24" s="6"/>
      <c r="VB24" s="18"/>
      <c r="VC24" s="54"/>
      <c r="VD24" s="54"/>
      <c r="VE24" s="18"/>
      <c r="VF24" s="54"/>
      <c r="VG24" s="54"/>
      <c r="VH24" s="18"/>
      <c r="VI24" s="54"/>
      <c r="VJ24" s="54"/>
      <c r="VK24" s="18"/>
      <c r="VL24" s="54"/>
      <c r="VM24" s="54"/>
      <c r="VN24" s="18"/>
      <c r="VO24" s="54"/>
      <c r="VP24" s="54"/>
      <c r="VQ24" s="18"/>
      <c r="VR24" s="54"/>
      <c r="VS24" s="6"/>
      <c r="VT24" s="18"/>
      <c r="VU24" s="54"/>
      <c r="VV24" s="54"/>
      <c r="VW24" s="18"/>
      <c r="VX24" s="54"/>
      <c r="VY24" s="54"/>
      <c r="VZ24" s="18"/>
      <c r="WA24" s="54"/>
      <c r="WB24" s="54"/>
      <c r="WC24" s="18"/>
      <c r="WD24" s="54"/>
      <c r="WE24" s="54"/>
      <c r="WF24" s="18"/>
      <c r="WG24" s="54"/>
      <c r="WH24" s="54"/>
      <c r="WI24" s="18"/>
      <c r="WJ24" s="54"/>
      <c r="WK24" s="4"/>
      <c r="WL24" s="18"/>
      <c r="WM24" s="54"/>
      <c r="WN24" s="54"/>
      <c r="WO24" s="18"/>
      <c r="WP24" s="54"/>
      <c r="WQ24" s="54"/>
      <c r="WR24" s="18"/>
      <c r="WS24" s="54"/>
      <c r="WT24" s="54"/>
      <c r="WU24" s="18"/>
      <c r="WV24" s="54"/>
      <c r="WW24" s="54"/>
      <c r="WX24" s="18"/>
      <c r="WY24" s="54"/>
      <c r="WZ24" s="54"/>
      <c r="XA24" s="18"/>
      <c r="XB24" s="54"/>
      <c r="XC24" s="54"/>
      <c r="XD24" s="18"/>
      <c r="XE24" s="54"/>
      <c r="XF24" s="6"/>
      <c r="XG24" s="18"/>
      <c r="XH24" s="54"/>
      <c r="XI24" s="54"/>
      <c r="XJ24" s="18"/>
      <c r="XK24" s="54"/>
      <c r="XL24" s="54"/>
      <c r="XM24" s="18"/>
      <c r="XN24" s="54"/>
      <c r="XO24" s="54"/>
      <c r="XP24" s="18"/>
      <c r="XQ24" s="54"/>
      <c r="XR24" s="54"/>
      <c r="XS24" s="18"/>
      <c r="XT24" s="54"/>
      <c r="XU24" s="54"/>
      <c r="XV24" s="18"/>
      <c r="XW24" s="54"/>
      <c r="XX24" s="4"/>
      <c r="XY24" s="18"/>
      <c r="XZ24" s="54"/>
      <c r="YA24" s="54"/>
      <c r="YB24" s="18"/>
      <c r="YC24" s="54"/>
      <c r="YD24" s="54"/>
      <c r="YE24" s="18"/>
      <c r="YF24" s="54"/>
      <c r="YG24" s="54"/>
      <c r="YH24" s="18"/>
      <c r="YI24" s="54"/>
      <c r="YJ24" s="54"/>
      <c r="YK24" s="18"/>
      <c r="YL24" s="54"/>
      <c r="YM24" s="54"/>
      <c r="YN24" s="18"/>
      <c r="YO24" s="54"/>
      <c r="YP24" s="54"/>
      <c r="YQ24" s="18"/>
      <c r="YR24" s="54"/>
      <c r="YS24" s="6"/>
      <c r="YT24" s="18"/>
      <c r="YU24" s="54"/>
      <c r="YV24" s="54"/>
      <c r="YW24" s="18"/>
      <c r="YX24" s="54"/>
      <c r="YY24" s="54"/>
      <c r="YZ24" s="18"/>
      <c r="ZA24" s="54"/>
      <c r="ZB24" s="54"/>
      <c r="ZC24" s="18"/>
      <c r="ZD24" s="54"/>
      <c r="ZE24" s="54"/>
      <c r="ZF24" s="18"/>
      <c r="ZG24" s="54"/>
      <c r="ZH24" s="54"/>
      <c r="ZI24" s="18"/>
      <c r="ZJ24" s="54"/>
      <c r="ZK24" s="6"/>
      <c r="ZL24" s="18"/>
      <c r="ZM24" s="54"/>
      <c r="ZN24" s="54"/>
      <c r="ZO24" s="18"/>
      <c r="ZP24" s="54"/>
      <c r="ZQ24" s="54"/>
      <c r="ZR24" s="18"/>
      <c r="ZS24" s="54"/>
      <c r="ZT24" s="54"/>
      <c r="ZU24" s="18"/>
      <c r="ZV24" s="54"/>
      <c r="ZW24" s="54"/>
      <c r="ZX24" s="18"/>
      <c r="ZY24" s="54"/>
      <c r="ZZ24" s="54"/>
      <c r="AAA24" s="18"/>
      <c r="AAB24" s="54"/>
      <c r="AAC24" s="6"/>
      <c r="AAD24" s="18"/>
      <c r="AAE24" s="54"/>
      <c r="AAF24" s="54"/>
      <c r="AAG24" s="18"/>
      <c r="AAH24" s="54"/>
      <c r="AAI24" s="54"/>
      <c r="AAJ24" s="18"/>
      <c r="AAK24" s="54"/>
      <c r="AAL24" s="54"/>
      <c r="AAM24" s="18"/>
      <c r="AAN24" s="54"/>
      <c r="AAO24" s="54"/>
      <c r="AAP24" s="18"/>
      <c r="AAQ24" s="54"/>
      <c r="AAR24" s="54"/>
      <c r="AAS24" s="18"/>
      <c r="AAT24" s="54"/>
      <c r="AAU24" s="6"/>
      <c r="AAV24" s="18"/>
      <c r="AAW24" s="54"/>
      <c r="AAX24" s="54"/>
      <c r="AAY24" s="18"/>
      <c r="AAZ24" s="54"/>
      <c r="ABA24" s="54"/>
      <c r="ABB24" s="18"/>
      <c r="ABC24" s="54"/>
      <c r="ABD24" s="54"/>
      <c r="ABE24" s="18"/>
      <c r="ABF24" s="54"/>
      <c r="ABG24" s="54"/>
      <c r="ABH24" s="18"/>
      <c r="ABI24" s="54"/>
      <c r="ABJ24" s="54"/>
      <c r="ABK24" s="18"/>
      <c r="ABL24" s="54"/>
      <c r="ABM24" s="6"/>
      <c r="ABN24" s="18"/>
      <c r="ABO24" s="54"/>
      <c r="ABP24" s="54"/>
      <c r="ABQ24" s="18"/>
      <c r="ABR24" s="54"/>
      <c r="ABS24" s="54"/>
      <c r="ABT24" s="18"/>
      <c r="ABU24" s="54"/>
      <c r="ABV24" s="6"/>
      <c r="ABW24" s="6"/>
      <c r="ABX24" s="6"/>
      <c r="ABY24" s="6"/>
      <c r="ABZ24" s="6"/>
      <c r="ACA24" s="18"/>
      <c r="ACB24" s="54"/>
      <c r="ACC24" s="54"/>
      <c r="ACD24" s="18"/>
      <c r="ACE24" s="54"/>
      <c r="ACF24" s="54"/>
      <c r="ACG24" s="18"/>
      <c r="ACH24" s="54"/>
      <c r="ACI24" s="54"/>
      <c r="ACJ24" s="18"/>
      <c r="ACK24" s="54"/>
      <c r="ACL24" s="54"/>
      <c r="ACM24" s="18"/>
      <c r="ACN24" s="54"/>
      <c r="ACO24" s="6"/>
      <c r="ACP24" s="18"/>
      <c r="ACQ24" s="54"/>
      <c r="ACR24" s="54"/>
      <c r="ACS24" s="18"/>
      <c r="ACT24" s="54"/>
      <c r="ACU24" s="54"/>
      <c r="ACV24" s="18"/>
      <c r="ACW24" s="54"/>
      <c r="ACX24" s="54"/>
      <c r="ACY24" s="18"/>
      <c r="ACZ24" s="54"/>
      <c r="ADA24" s="54"/>
      <c r="ADB24" s="18"/>
      <c r="ADC24" s="54"/>
      <c r="ADD24" s="54"/>
      <c r="ADE24" s="18"/>
      <c r="ADF24" s="54"/>
      <c r="ADG24" s="6"/>
      <c r="ADH24" s="18"/>
      <c r="ADI24" s="54"/>
      <c r="ADJ24" s="54"/>
      <c r="ADK24" s="18"/>
      <c r="ADL24" s="54"/>
      <c r="ADM24" s="54"/>
      <c r="ADN24" s="18"/>
      <c r="ADO24" s="54"/>
      <c r="ADP24" s="54"/>
      <c r="ADQ24" s="18"/>
      <c r="ADR24" s="54"/>
      <c r="ADS24" s="54"/>
      <c r="ADT24" s="18"/>
      <c r="ADU24" s="54"/>
      <c r="ADV24" s="54"/>
      <c r="ADW24" s="18"/>
      <c r="ADX24" s="54"/>
      <c r="ADY24" s="6"/>
      <c r="ADZ24" s="18"/>
      <c r="AEA24" s="54"/>
      <c r="AEB24" s="54"/>
      <c r="AEC24" s="18"/>
      <c r="AED24" s="54"/>
      <c r="AEE24" s="54"/>
      <c r="AEF24" s="18"/>
      <c r="AEG24" s="54"/>
      <c r="AEH24" s="54"/>
      <c r="AEI24" s="18"/>
      <c r="AEJ24" s="54"/>
      <c r="AEK24" s="54"/>
      <c r="AEL24" s="18"/>
      <c r="AEM24" s="54"/>
      <c r="AEN24" s="54"/>
      <c r="AEO24" s="18"/>
      <c r="AEP24" s="54"/>
      <c r="AEQ24" s="6"/>
      <c r="AER24" s="18"/>
      <c r="AES24" s="54"/>
      <c r="AET24" s="54"/>
      <c r="AEU24" s="18"/>
      <c r="AEV24" s="54"/>
      <c r="AEW24" s="54"/>
      <c r="AEX24" s="18"/>
      <c r="AEY24" s="54"/>
      <c r="AEZ24" s="54"/>
      <c r="AFA24" s="18"/>
      <c r="AFB24" s="54"/>
      <c r="AFC24" s="54"/>
      <c r="AFD24" s="18"/>
      <c r="AFE24" s="54"/>
      <c r="AFF24" s="54"/>
      <c r="AFG24" s="18"/>
      <c r="AFH24" s="54"/>
      <c r="AFI24" s="6"/>
      <c r="AFJ24" s="18"/>
      <c r="AFK24" s="54"/>
      <c r="AFL24" s="54"/>
      <c r="AFM24" s="18"/>
      <c r="AFN24" s="54"/>
      <c r="AFO24" s="54"/>
      <c r="AFP24" s="18"/>
      <c r="AFQ24" s="54"/>
      <c r="AFR24" s="54"/>
      <c r="AFS24" s="18"/>
      <c r="AFT24" s="54"/>
      <c r="AFU24" s="54"/>
      <c r="AFV24" s="18"/>
      <c r="AFW24" s="54"/>
      <c r="AFX24" s="6"/>
      <c r="AFY24" s="6"/>
      <c r="AFZ24" s="18"/>
      <c r="AGA24" s="54"/>
      <c r="AGB24" s="54"/>
      <c r="AGC24" s="18"/>
      <c r="AGD24" s="54"/>
      <c r="AGE24" s="54"/>
      <c r="AGF24" s="18"/>
      <c r="AGG24" s="54"/>
      <c r="AGH24" s="54"/>
      <c r="AGI24" s="18"/>
      <c r="AGJ24" s="54"/>
      <c r="AGK24" s="6"/>
      <c r="AGL24" s="18"/>
      <c r="AGM24" s="54"/>
      <c r="AGN24" s="4"/>
      <c r="AGO24" s="18"/>
      <c r="AGP24" s="54"/>
      <c r="AGQ24" s="54"/>
      <c r="AGR24" s="18"/>
      <c r="AGS24" s="54"/>
      <c r="AGT24" s="54"/>
      <c r="AGU24" s="18"/>
      <c r="AGV24" s="54"/>
      <c r="AGW24" s="54"/>
      <c r="AGX24" s="18"/>
      <c r="AGY24" s="54"/>
      <c r="AGZ24" s="54"/>
      <c r="AHA24" s="18"/>
      <c r="AHB24" s="54"/>
      <c r="AHC24" s="54"/>
      <c r="AHD24" s="18"/>
      <c r="AHE24" s="54"/>
      <c r="AHF24" s="54"/>
      <c r="AHG24" s="18"/>
      <c r="AHH24" s="54"/>
      <c r="AHI24" s="6"/>
      <c r="AHJ24" s="18"/>
      <c r="AHK24" s="54"/>
      <c r="AHL24" s="54"/>
      <c r="AHM24" s="18"/>
      <c r="AHN24" s="54"/>
      <c r="AHO24" s="54"/>
      <c r="AHP24" s="18"/>
      <c r="AHQ24" s="54"/>
      <c r="AHR24" s="54"/>
      <c r="AHS24" s="18"/>
      <c r="AHT24" s="54"/>
      <c r="AHU24" s="54"/>
      <c r="AHV24" s="18"/>
      <c r="AHW24" s="54"/>
      <c r="AHX24" s="54"/>
      <c r="AHY24" s="18"/>
      <c r="AHZ24" s="54"/>
      <c r="AIA24" s="6"/>
      <c r="AIB24" s="18"/>
      <c r="AIC24" s="54"/>
      <c r="AID24" s="54"/>
      <c r="AIE24" s="18"/>
      <c r="AIF24" s="54"/>
      <c r="AIG24" s="54"/>
      <c r="AIH24" s="18"/>
      <c r="AII24" s="54"/>
      <c r="AIJ24" s="54"/>
      <c r="AIK24" s="18"/>
      <c r="AIL24" s="54"/>
      <c r="AIM24" s="54"/>
      <c r="AIN24" s="18"/>
      <c r="AIO24" s="54"/>
      <c r="AIP24" s="54"/>
      <c r="AIQ24" s="18"/>
      <c r="AIR24" s="54"/>
      <c r="AIS24" s="6"/>
      <c r="AIT24" s="18"/>
      <c r="AIU24" s="54"/>
      <c r="AIV24" s="54"/>
      <c r="AIW24" s="18"/>
      <c r="AIX24" s="54"/>
      <c r="AIY24" s="54"/>
      <c r="AIZ24" s="18"/>
      <c r="AJA24" s="54"/>
      <c r="AJB24" s="54"/>
      <c r="AJC24" s="18"/>
      <c r="AJD24" s="54"/>
      <c r="AJE24" s="54"/>
      <c r="AJF24" s="18"/>
      <c r="AJG24" s="54"/>
      <c r="AJH24" s="54"/>
      <c r="AJI24" s="18"/>
      <c r="AJJ24" s="54"/>
      <c r="AJK24" s="6"/>
      <c r="AJL24" s="18"/>
      <c r="AJM24" s="54"/>
      <c r="AJN24" s="54"/>
      <c r="AJO24" s="18"/>
      <c r="AJP24" s="54"/>
      <c r="AJQ24" s="6"/>
      <c r="AJR24" s="18"/>
      <c r="AJS24" s="54"/>
      <c r="AJT24" s="54"/>
      <c r="AJU24" s="18"/>
      <c r="AJV24" s="54"/>
      <c r="AJW24" s="54"/>
      <c r="AJX24" s="18"/>
      <c r="AJY24" s="54"/>
      <c r="AJZ24" s="6"/>
      <c r="AKA24" s="18"/>
      <c r="AKB24" s="54"/>
      <c r="AKC24" s="54"/>
      <c r="AKD24" s="18"/>
      <c r="AKE24" s="54"/>
      <c r="AKF24" s="54"/>
      <c r="AKG24" s="18"/>
      <c r="AKH24" s="54"/>
      <c r="AKI24" s="54"/>
      <c r="AKJ24" s="18"/>
      <c r="AKK24" s="54"/>
      <c r="AKL24" s="54"/>
      <c r="AKM24" s="18"/>
      <c r="AKN24" s="54"/>
      <c r="AKO24" s="54"/>
      <c r="AKP24" s="18"/>
      <c r="AKQ24" s="54"/>
      <c r="AKR24" s="6"/>
      <c r="AKS24" s="18"/>
      <c r="AKT24" s="54"/>
      <c r="AKU24" s="54"/>
      <c r="AKV24" s="18"/>
      <c r="AKW24" s="54"/>
      <c r="AKX24" s="54"/>
      <c r="AKY24" s="18"/>
      <c r="AKZ24" s="54"/>
      <c r="ALA24" s="6"/>
      <c r="ALB24" s="18"/>
      <c r="ALC24" s="54"/>
      <c r="ALD24" s="54"/>
      <c r="ALE24" s="18"/>
      <c r="ALF24" s="54"/>
      <c r="ALG24" s="4"/>
      <c r="ALH24" s="18"/>
      <c r="ALI24" s="54"/>
      <c r="ALJ24" s="54"/>
      <c r="ALK24" s="18"/>
      <c r="ALL24" s="54"/>
      <c r="ALM24" s="54"/>
      <c r="ALN24" s="18"/>
      <c r="ALO24" s="54"/>
      <c r="ALP24" s="54"/>
      <c r="ALQ24" s="18"/>
      <c r="ALR24" s="54"/>
      <c r="ALS24" s="54"/>
      <c r="ALT24" s="18"/>
      <c r="ALU24" s="54"/>
      <c r="ALV24" s="54"/>
      <c r="ALW24" s="18"/>
      <c r="ALX24" s="54"/>
      <c r="ALY24" s="54"/>
      <c r="ALZ24" s="18"/>
      <c r="AMA24" s="54"/>
      <c r="AMB24" s="6"/>
      <c r="AMC24" s="18"/>
      <c r="AMD24" s="54"/>
      <c r="AME24" s="54"/>
      <c r="AMF24" s="18"/>
      <c r="AMG24" s="54"/>
      <c r="AMH24" s="54"/>
      <c r="AMI24" s="18"/>
      <c r="AMJ24" s="54"/>
      <c r="AMK24" s="54"/>
      <c r="AML24" s="18"/>
      <c r="AMM24" s="54"/>
      <c r="AMN24" s="54"/>
      <c r="AMO24" s="18"/>
      <c r="AMP24" s="54"/>
      <c r="AMQ24" s="54"/>
      <c r="AMR24" s="18"/>
      <c r="AMS24" s="54"/>
      <c r="AMT24" s="54"/>
      <c r="AMU24" s="18"/>
      <c r="AMV24" s="54"/>
      <c r="AMW24" s="6"/>
      <c r="AMX24" s="6"/>
      <c r="AMY24" s="6"/>
      <c r="AMZ24" s="6"/>
      <c r="ANA24" s="18"/>
      <c r="ANB24" s="54"/>
      <c r="ANC24" s="54"/>
      <c r="AND24" s="18"/>
      <c r="ANE24" s="54"/>
      <c r="ANF24" s="6"/>
      <c r="ANG24" s="18"/>
      <c r="ANH24" s="54"/>
      <c r="ANI24" s="54"/>
      <c r="ANJ24" s="18"/>
      <c r="ANK24" s="54"/>
      <c r="ANL24" s="54"/>
      <c r="ANM24" s="18"/>
      <c r="ANN24" s="54"/>
      <c r="ANO24" s="54"/>
      <c r="ANP24" s="18"/>
      <c r="ANQ24" s="54"/>
      <c r="ANR24" s="54"/>
      <c r="ANS24" s="18"/>
      <c r="ANT24" s="54"/>
      <c r="ANU24" s="54"/>
      <c r="ANV24" s="18"/>
      <c r="ANW24" s="54"/>
      <c r="ANX24" s="6"/>
      <c r="ANY24" s="18"/>
      <c r="ANZ24" s="54"/>
      <c r="AOA24" s="54"/>
      <c r="AOB24" s="18"/>
      <c r="AOC24" s="54"/>
      <c r="AOD24" s="54"/>
      <c r="AOE24" s="18"/>
      <c r="AOF24" s="54"/>
      <c r="AOG24" s="54"/>
      <c r="AOH24" s="18"/>
      <c r="AOI24" s="54"/>
      <c r="AOJ24" s="54"/>
      <c r="AOK24" s="18"/>
      <c r="AOL24" s="54"/>
      <c r="AOM24" s="54"/>
      <c r="AON24" s="18"/>
      <c r="AOO24" s="54"/>
      <c r="AOP24" s="6"/>
      <c r="AOQ24" s="18"/>
      <c r="AOR24" s="54"/>
      <c r="AOS24" s="54"/>
      <c r="AOT24" s="18"/>
      <c r="AOU24" s="54"/>
      <c r="AOV24" s="54"/>
      <c r="AOW24" s="18"/>
      <c r="AOX24" s="54"/>
      <c r="AOY24" s="54"/>
      <c r="AOZ24" s="18"/>
      <c r="APA24" s="54"/>
      <c r="APB24" s="54"/>
      <c r="APC24" s="18"/>
      <c r="APD24" s="54"/>
      <c r="APE24" s="54"/>
      <c r="APF24" s="18"/>
      <c r="APG24" s="54"/>
      <c r="APH24" s="6"/>
      <c r="API24" s="18"/>
      <c r="APJ24" s="54"/>
      <c r="APK24" s="54"/>
      <c r="APL24" s="18"/>
      <c r="APM24" s="54"/>
      <c r="APN24" s="54"/>
      <c r="APO24" s="18"/>
      <c r="APP24" s="54"/>
      <c r="APQ24" s="54"/>
      <c r="APR24" s="18"/>
      <c r="APS24" s="54"/>
      <c r="APT24" s="54"/>
      <c r="APU24" s="18"/>
      <c r="APV24" s="54"/>
      <c r="APW24" s="54"/>
      <c r="APX24" s="18"/>
      <c r="APY24" s="54"/>
      <c r="APZ24" s="6"/>
      <c r="AQA24" s="18"/>
      <c r="AQB24" s="54"/>
      <c r="AQC24" s="54"/>
      <c r="AQD24" s="18"/>
      <c r="AQE24" s="54"/>
      <c r="AQF24" s="54"/>
      <c r="AQG24" s="18"/>
      <c r="AQH24" s="54"/>
      <c r="AQI24" s="54"/>
      <c r="AQJ24" s="18"/>
      <c r="AQK24" s="54"/>
      <c r="AQL24" s="54"/>
      <c r="AQM24" s="18"/>
      <c r="AQN24" s="54"/>
      <c r="AQO24" s="54"/>
      <c r="AQP24" s="18"/>
      <c r="AQQ24" s="54"/>
      <c r="AQR24" s="6"/>
      <c r="AQS24" s="18"/>
      <c r="AQT24" s="54"/>
      <c r="AQU24" s="54"/>
      <c r="AQV24" s="18"/>
      <c r="AQW24" s="54"/>
      <c r="AQX24" s="54"/>
      <c r="AQY24" s="18"/>
      <c r="AQZ24" s="54"/>
      <c r="ARA24" s="54"/>
      <c r="ARB24" s="18"/>
      <c r="ARC24" s="54"/>
      <c r="ARD24" s="54"/>
      <c r="ARE24" s="18"/>
      <c r="ARF24" s="54"/>
      <c r="ARG24" s="54"/>
      <c r="ARH24" s="18"/>
      <c r="ARI24" s="54"/>
      <c r="ARJ24" s="6"/>
      <c r="ARK24" s="18"/>
      <c r="ARL24" s="54"/>
      <c r="ARM24" s="54"/>
      <c r="ARN24" s="18"/>
      <c r="ARO24" s="54"/>
      <c r="ARP24" s="54"/>
      <c r="ARQ24" s="18"/>
      <c r="ARR24" s="54"/>
      <c r="ARS24" s="54"/>
      <c r="ART24" s="18"/>
      <c r="ARU24" s="54"/>
      <c r="ARV24" s="54"/>
      <c r="ARW24" s="18"/>
      <c r="ARX24" s="54"/>
      <c r="ARY24" s="54"/>
      <c r="ARZ24" s="18"/>
      <c r="ASA24" s="54"/>
      <c r="ASB24" s="6"/>
      <c r="ASC24" s="18"/>
      <c r="ASD24" s="54"/>
      <c r="ASE24" s="54"/>
      <c r="ASF24" s="18"/>
      <c r="ASG24" s="54"/>
      <c r="ASH24" s="54"/>
      <c r="ASI24" s="18"/>
      <c r="ASJ24" s="54"/>
      <c r="ASK24" s="54"/>
      <c r="ASL24" s="18"/>
      <c r="ASM24" s="54"/>
      <c r="ASN24" s="54"/>
      <c r="ASO24" s="18"/>
      <c r="ASP24" s="54"/>
      <c r="ASQ24" s="54"/>
      <c r="ASR24" s="18"/>
      <c r="ASS24" s="54"/>
      <c r="AST24" s="6"/>
      <c r="ASU24" s="18"/>
      <c r="ASV24" s="54"/>
      <c r="ASW24" s="54"/>
      <c r="ASX24" s="18"/>
      <c r="ASY24" s="54"/>
      <c r="ASZ24" s="54"/>
      <c r="ATA24" s="18"/>
      <c r="ATB24" s="54"/>
      <c r="ATC24" s="54"/>
      <c r="ATD24" s="18"/>
      <c r="ATE24" s="54"/>
      <c r="ATF24" s="54"/>
      <c r="ATG24" s="54"/>
      <c r="ATH24" s="6"/>
      <c r="ATI24" s="54"/>
      <c r="ATJ24" s="54"/>
      <c r="ATK24" s="54"/>
      <c r="ATL24" s="54"/>
      <c r="ATM24" s="54"/>
      <c r="ATN24" s="54"/>
      <c r="ATO24" s="6"/>
      <c r="ATP24" s="54"/>
      <c r="ATQ24" s="54"/>
      <c r="ATR24" s="54"/>
      <c r="ATS24" s="54"/>
      <c r="ATT24" s="54"/>
      <c r="ATU24" s="54"/>
      <c r="ATV24" s="6"/>
      <c r="ATW24" s="54"/>
      <c r="ATX24" s="54"/>
      <c r="ATY24" s="54"/>
      <c r="ATZ24" s="54"/>
      <c r="AUA24" s="54"/>
      <c r="AUB24" s="54"/>
      <c r="AUC24" s="6"/>
      <c r="AUD24" s="54"/>
      <c r="AUE24" s="54"/>
      <c r="AUF24" s="54"/>
      <c r="AUG24" s="54"/>
      <c r="AUH24" s="54"/>
      <c r="AUI24" s="54"/>
      <c r="AUJ24" s="6"/>
      <c r="AUK24" s="54"/>
      <c r="AUL24" s="54"/>
      <c r="AUM24" s="54"/>
      <c r="AUN24" s="54"/>
      <c r="AUO24" s="54"/>
      <c r="AUP24" s="54"/>
      <c r="AUQ24" s="6"/>
      <c r="AUR24" s="54"/>
      <c r="AUS24" s="54"/>
      <c r="AUT24" s="54"/>
      <c r="AUU24" s="54"/>
      <c r="AUV24" s="54"/>
      <c r="AUW24" s="54"/>
      <c r="AUX24" s="6"/>
      <c r="AUY24" s="54"/>
      <c r="AUZ24" s="54"/>
      <c r="AVA24" s="54"/>
      <c r="AVB24" s="54"/>
      <c r="AVC24" s="54"/>
      <c r="AVD24" s="54"/>
      <c r="AVE24" s="6"/>
      <c r="AVF24" s="54"/>
      <c r="AVG24" s="54"/>
      <c r="AVH24" s="54"/>
      <c r="AVI24" s="54"/>
      <c r="AVJ24" s="54"/>
      <c r="AVK24" s="54"/>
      <c r="AVL24" s="6"/>
      <c r="AVM24" s="54"/>
      <c r="AVN24" s="54"/>
      <c r="AVO24" s="54"/>
      <c r="AVP24" s="54"/>
      <c r="AVQ24" s="54"/>
      <c r="AVR24" s="54"/>
      <c r="AVS24" s="6"/>
      <c r="AVT24" s="54"/>
      <c r="AVU24" s="54"/>
      <c r="AVV24" s="54"/>
      <c r="AVW24" s="54"/>
      <c r="AVX24" s="54"/>
      <c r="AVY24" s="54"/>
      <c r="AVZ24" s="6"/>
      <c r="AWA24" s="54"/>
      <c r="AWB24" s="54"/>
      <c r="AWC24" s="54"/>
      <c r="AWD24" s="54"/>
      <c r="AWE24" s="54"/>
      <c r="AWF24" s="54"/>
      <c r="AWG24" s="6"/>
      <c r="AWH24" s="54"/>
      <c r="AWI24" s="54"/>
      <c r="AWJ24" s="54"/>
      <c r="AWK24" s="54"/>
      <c r="AWL24" s="54"/>
      <c r="AWM24" s="54"/>
      <c r="AWN24" s="6"/>
      <c r="AWO24" s="54"/>
      <c r="AWP24" s="54"/>
      <c r="AWQ24" s="54"/>
      <c r="AWR24" s="54"/>
      <c r="AWS24" s="54"/>
      <c r="AWT24" s="54"/>
      <c r="AWU24" s="6"/>
      <c r="AWV24" s="54"/>
      <c r="AWW24" s="54"/>
      <c r="AWX24" s="54"/>
      <c r="AWY24" s="54"/>
      <c r="AWZ24" s="54"/>
      <c r="AXA24" s="54"/>
      <c r="AXB24" s="6"/>
    </row>
    <row r="25" spans="1:1302" s="57" customFormat="1">
      <c r="A25" t="s">
        <v>911</v>
      </c>
      <c r="B25" t="s">
        <v>913</v>
      </c>
      <c r="D25" s="69" t="s">
        <v>82</v>
      </c>
      <c r="E25" s="11"/>
      <c r="F25" s="11"/>
      <c r="G25" s="11"/>
      <c r="H25" s="61">
        <v>133</v>
      </c>
      <c r="I25" s="11">
        <v>129</v>
      </c>
      <c r="J25" s="55"/>
      <c r="K25" s="61">
        <f>K14+K18-K19-K23</f>
        <v>141</v>
      </c>
      <c r="L25" s="11">
        <f>L14+L18-L19-L23</f>
        <v>133</v>
      </c>
      <c r="M25" s="11"/>
      <c r="N25" s="61">
        <f>N14+N18-N19-N23</f>
        <v>139</v>
      </c>
      <c r="O25" s="11">
        <f>O14+O18-O19-O23</f>
        <v>135</v>
      </c>
      <c r="P25" s="11"/>
      <c r="Q25" s="61">
        <f>Q14+Q18-Q19-Q23</f>
        <v>144</v>
      </c>
      <c r="R25" s="11">
        <f>R14+R18-R19-R23</f>
        <v>140</v>
      </c>
      <c r="S25" s="11"/>
      <c r="T25" s="61">
        <f>T14+T18-T19-T23</f>
        <v>144</v>
      </c>
      <c r="U25" s="11">
        <f>U14+U18-U19-U23</f>
        <v>145</v>
      </c>
      <c r="V25" s="11"/>
      <c r="W25" s="61">
        <f>W14+W18-W19-W23</f>
        <v>142</v>
      </c>
      <c r="X25" s="11">
        <f>X14+X18-X19-X23</f>
        <v>143</v>
      </c>
      <c r="Y25" s="11"/>
      <c r="Z25" s="61">
        <f>Z14+Z18-Z19-Z23</f>
        <v>145</v>
      </c>
      <c r="AA25" s="11">
        <f>AA14+AA18-AA19-AA23</f>
        <v>159</v>
      </c>
      <c r="AB25" s="55"/>
      <c r="AC25" s="61">
        <f>AC14+AC18-AC19-AC23</f>
        <v>155</v>
      </c>
      <c r="AD25" s="11">
        <f>AD14+AD18-AD19-AD23</f>
        <v>168</v>
      </c>
      <c r="AE25" s="11"/>
      <c r="AF25" s="61">
        <f>AF14+AF18-AF19-AF23</f>
        <v>158</v>
      </c>
      <c r="AG25" s="11">
        <f>AG14+AG18-AG19-AG23</f>
        <v>170</v>
      </c>
      <c r="AH25" s="11"/>
      <c r="AI25" s="61">
        <f>AI14+AI18-AI19-AI23</f>
        <v>161</v>
      </c>
      <c r="AJ25" s="11">
        <f>AJ14+AJ18-AJ19-AJ23</f>
        <v>172</v>
      </c>
      <c r="AK25" s="11"/>
      <c r="AL25" s="61">
        <f>AL14+AL18-AL19-AL23</f>
        <v>161</v>
      </c>
      <c r="AM25" s="11">
        <f>AM14+AM18-AM19-AM23</f>
        <v>169</v>
      </c>
      <c r="AN25" s="11"/>
      <c r="AO25" s="61">
        <f>AO14+AO18-AO19-AO23</f>
        <v>159</v>
      </c>
      <c r="AP25" s="11">
        <f>AP14+AP18-AP19-AP23</f>
        <v>159</v>
      </c>
      <c r="AQ25" s="11"/>
      <c r="AR25" s="61">
        <f>AR14+AR18-AR19-AR23</f>
        <v>157</v>
      </c>
      <c r="AS25" s="11">
        <f>AS14+AS18-AS19-AS23</f>
        <v>157</v>
      </c>
      <c r="AT25" s="55"/>
      <c r="AU25" s="61">
        <f>AU14+AU18-AU19-AU23</f>
        <v>157</v>
      </c>
      <c r="AV25" s="11">
        <f>AV14+AV18-AV19-AV23</f>
        <v>159</v>
      </c>
      <c r="AW25" s="11"/>
      <c r="AX25" s="61">
        <f>AX14+AX18-AX19-AX23</f>
        <v>155</v>
      </c>
      <c r="AY25" s="11">
        <f>AY14+AY18-AY19-AY23</f>
        <v>152</v>
      </c>
      <c r="AZ25" s="11"/>
      <c r="BA25" s="61">
        <f>BA14+BA18-BA19-BA23</f>
        <v>153</v>
      </c>
      <c r="BB25" s="11">
        <f>BB14+BB18-BB19-BB23</f>
        <v>161</v>
      </c>
      <c r="BC25" s="11"/>
      <c r="BD25" s="61">
        <f>BD14+BD18-BD19-BD23</f>
        <v>153</v>
      </c>
      <c r="BE25" s="11">
        <f>BE14+BE18-BE19-BE23</f>
        <v>160</v>
      </c>
      <c r="BF25" s="11"/>
      <c r="BG25" s="61">
        <f>BG14+BG18-BG19-BG23</f>
        <v>153</v>
      </c>
      <c r="BH25" s="11">
        <f>BH14+BH18-BH19-BH23</f>
        <v>155</v>
      </c>
      <c r="BI25" s="11"/>
      <c r="BJ25" s="61">
        <f>BJ14+BJ18-BJ19-BJ23</f>
        <v>153</v>
      </c>
      <c r="BK25" s="11">
        <f>BK14+BK18-BK19-BK23</f>
        <v>161</v>
      </c>
      <c r="BL25" s="55"/>
      <c r="BM25" s="61">
        <f>BM14+BM18-BM19-BM23</f>
        <v>153</v>
      </c>
      <c r="BN25" s="11">
        <f>BN14+BN18-BN19-BN23</f>
        <v>162</v>
      </c>
      <c r="BO25" s="11"/>
      <c r="BP25" s="61">
        <f>BP14+BP18-BP19-BP23</f>
        <v>153</v>
      </c>
      <c r="BQ25" s="11">
        <f>BQ14+BQ18-BQ19-BQ23</f>
        <v>161</v>
      </c>
      <c r="BR25" s="11"/>
      <c r="BS25" s="61">
        <f>BS14+BS18-BS19-BS23</f>
        <v>153</v>
      </c>
      <c r="BT25" s="11">
        <f>BT14+BT18-BT19-BT23</f>
        <v>159</v>
      </c>
      <c r="BU25" s="11"/>
      <c r="BV25" s="61">
        <f>BV14+BV18-BV19-BV23</f>
        <v>153</v>
      </c>
      <c r="BW25" s="11">
        <f>BW14+BW18-BW19-BW23</f>
        <v>157</v>
      </c>
      <c r="BX25" s="11"/>
      <c r="BY25" s="61">
        <f>BY14+BY18-BY19-BY23</f>
        <v>168</v>
      </c>
      <c r="BZ25" s="11">
        <f>BZ14+BZ18-BZ19-BZ23</f>
        <v>172</v>
      </c>
      <c r="CA25" s="11"/>
      <c r="CB25" s="61">
        <f>CB14+CB18-CB19-CB23</f>
        <v>168</v>
      </c>
      <c r="CC25" s="11">
        <f>CC14+CC18-CC19-CC23</f>
        <v>169</v>
      </c>
      <c r="CD25" s="55"/>
      <c r="CE25" s="55"/>
      <c r="CF25" s="61">
        <f>CF14+CF18-CF19-CF23</f>
        <v>168</v>
      </c>
      <c r="CG25" s="11">
        <f>CG14+CG18-CG19-CG23</f>
        <v>164</v>
      </c>
      <c r="CH25" s="55"/>
      <c r="CI25" s="61">
        <f>CI14+CI18-CI19-CI23</f>
        <v>166</v>
      </c>
      <c r="CJ25" s="11">
        <f>CJ14+CJ18-CJ19-CJ23</f>
        <v>167</v>
      </c>
      <c r="CK25" s="11"/>
      <c r="CL25" s="61">
        <f>CL14+CL18-CL19-CL23</f>
        <v>164</v>
      </c>
      <c r="CM25" s="11">
        <f>CM14+CM18-CM19-CM23</f>
        <v>173</v>
      </c>
      <c r="CN25" s="11"/>
      <c r="CO25" s="61">
        <f>CO14+CO18-CO19-CO23</f>
        <v>162</v>
      </c>
      <c r="CP25" s="11">
        <f>CP14+CP18-CP19-CP23</f>
        <v>158</v>
      </c>
      <c r="CQ25" s="55"/>
      <c r="CR25" s="61">
        <f>CR14+CR18-CR19-CR23</f>
        <v>170</v>
      </c>
      <c r="CS25" s="11">
        <f>CS14+CS18-CS19-CS23</f>
        <v>168</v>
      </c>
      <c r="CT25" s="11"/>
      <c r="CU25" s="61">
        <f>CU14+CU18-CU19-CU23</f>
        <v>176</v>
      </c>
      <c r="CV25" s="11">
        <f>CV14+CV18-CV19-CV23</f>
        <v>170</v>
      </c>
      <c r="CW25" s="11"/>
      <c r="CX25" s="61">
        <f>CX14+CX18-CX19-CX23</f>
        <v>174</v>
      </c>
      <c r="CY25" s="11">
        <f>CY14+CY18-CY19-CY23</f>
        <v>168</v>
      </c>
      <c r="CZ25" s="11"/>
      <c r="DA25" s="61">
        <f>DA14+DA18-DA19-DA23</f>
        <v>182</v>
      </c>
      <c r="DB25" s="11">
        <f>DB14+DB18-DB19-DB23</f>
        <v>177</v>
      </c>
      <c r="DC25" s="11"/>
      <c r="DD25" s="61">
        <f>DD14+DD18-DD19-DD23</f>
        <v>180</v>
      </c>
      <c r="DE25" s="11">
        <f>DE14+DE18-DE19-DE23</f>
        <v>181</v>
      </c>
      <c r="DF25" s="55"/>
      <c r="DG25" s="55"/>
      <c r="DH25" s="61">
        <f>DH14+DH18-DH19-DH23</f>
        <v>180</v>
      </c>
      <c r="DI25" s="11">
        <f>DI14+DI18-DI19-DI23</f>
        <v>175</v>
      </c>
      <c r="DJ25" s="11"/>
      <c r="DK25" s="61">
        <f>DK14+DK18-DK19-DK23</f>
        <v>178</v>
      </c>
      <c r="DL25" s="11">
        <f>DL14+DL18-DL19-DL23</f>
        <v>182</v>
      </c>
      <c r="DM25" s="11"/>
      <c r="DN25" s="61">
        <f>DN14+DN18-DN19-DN23</f>
        <v>178</v>
      </c>
      <c r="DO25" s="11">
        <f>DO14+DO18-DO19-DO23</f>
        <v>181</v>
      </c>
      <c r="DP25" s="11"/>
      <c r="DQ25" s="61">
        <f>DQ14+DQ18-DQ19-DQ23</f>
        <v>178</v>
      </c>
      <c r="DR25" s="11">
        <f>DR14+DR18-DR19-DR23</f>
        <v>183</v>
      </c>
      <c r="DS25" s="11"/>
      <c r="DT25" s="61">
        <f>DT14+DT18-DT19-DT23</f>
        <v>178</v>
      </c>
      <c r="DU25" s="11">
        <f>DU14+DU18-DU19-DU23</f>
        <v>182</v>
      </c>
      <c r="DV25" s="11"/>
      <c r="DW25" s="61">
        <f>DW14+DW18-DW19-DW23</f>
        <v>178</v>
      </c>
      <c r="DX25" s="11">
        <f>DX14+DX18-DX19-DX23</f>
        <v>186</v>
      </c>
      <c r="DY25" s="55"/>
      <c r="DZ25" s="61">
        <f>DZ14+DZ18-DZ19-DZ23</f>
        <v>178</v>
      </c>
      <c r="EA25" s="11">
        <f>EA14+EA18-EA19-EA23</f>
        <v>186</v>
      </c>
      <c r="EB25" s="11"/>
      <c r="EC25" s="61">
        <f>EC14+EC18-EC19-EC23</f>
        <v>178</v>
      </c>
      <c r="ED25" s="11">
        <f>ED14+ED18-ED19-ED23</f>
        <v>186</v>
      </c>
      <c r="EE25" s="11"/>
      <c r="EF25" s="61">
        <f>EF14+EF18-EF19-EF23</f>
        <v>178</v>
      </c>
      <c r="EG25" s="11">
        <f>EG14+EG18-EG19-EG23</f>
        <v>189</v>
      </c>
      <c r="EH25" s="11"/>
      <c r="EI25" s="61">
        <f>EI14+EI18-EI19-EI23</f>
        <v>178</v>
      </c>
      <c r="EJ25" s="11">
        <f>EJ14+EJ18-EJ19-EJ23</f>
        <v>192</v>
      </c>
      <c r="EK25" s="11"/>
      <c r="EL25" s="61">
        <f>EL14+EL18-EL19-EL23</f>
        <v>178</v>
      </c>
      <c r="EM25" s="11">
        <f>EM14+EM18-EM19-EM23</f>
        <v>186</v>
      </c>
      <c r="EN25" s="11"/>
      <c r="EO25" s="61">
        <f>EO14+EO18-EO19-EO23</f>
        <v>178</v>
      </c>
      <c r="EP25" s="11">
        <f>EP14+EP18-EP19-EP23</f>
        <v>185</v>
      </c>
      <c r="EQ25" s="105"/>
      <c r="ER25" s="61">
        <f>ER14+ER18-ER19-ER23</f>
        <v>173</v>
      </c>
      <c r="ES25" s="11">
        <f>ES14+ES18-ES19-ES23</f>
        <v>174</v>
      </c>
      <c r="ET25" s="11"/>
      <c r="EU25" s="61">
        <f>EU14+EU18-EU19-EU23</f>
        <v>178</v>
      </c>
      <c r="EV25" s="11">
        <f>EV14+EV18-EV19-EV23</f>
        <v>183</v>
      </c>
      <c r="EW25" s="11"/>
      <c r="EX25" s="61">
        <f>EX14+EX18-EX19-EX23</f>
        <v>178</v>
      </c>
      <c r="EY25" s="11">
        <f>EY14+EY18-EY19-EY23</f>
        <v>180</v>
      </c>
      <c r="EZ25" s="11"/>
      <c r="FA25" s="61">
        <f>FA14+FA18-FA19-FA23</f>
        <v>178</v>
      </c>
      <c r="FB25" s="11">
        <f>FB14+FB18-FB19-FB23</f>
        <v>171</v>
      </c>
      <c r="FC25" s="55"/>
      <c r="FD25" s="55"/>
      <c r="FE25" s="55"/>
      <c r="FF25" s="55"/>
      <c r="FG25" s="61">
        <f>FG14+FG18-FG19-FG23</f>
        <v>136</v>
      </c>
      <c r="FH25" s="11">
        <f>FH14+FH18-FH19-FH23</f>
        <v>131</v>
      </c>
      <c r="FI25" s="11"/>
      <c r="FJ25" s="61">
        <f>FJ14+FJ18-FJ19-FJ23</f>
        <v>137</v>
      </c>
      <c r="FK25" s="11">
        <f>FK14+FK18-FK19-FK23</f>
        <v>135</v>
      </c>
      <c r="FL25" s="11"/>
      <c r="FM25" s="61">
        <f>FM14+FM18-FM19-FM23</f>
        <v>135</v>
      </c>
      <c r="FN25" s="11">
        <f>FN14+FN18-FN19-FN23</f>
        <v>137</v>
      </c>
      <c r="FO25" s="55"/>
      <c r="FP25" s="61">
        <f>FP14+FP18-FP19-FP23</f>
        <v>135</v>
      </c>
      <c r="FQ25" s="11">
        <f>FQ14+FQ18-FQ19-FQ23</f>
        <v>139</v>
      </c>
      <c r="FR25" s="11"/>
      <c r="FS25" s="61">
        <f>FS14+FS18-FS19-FS23</f>
        <v>140</v>
      </c>
      <c r="FT25" s="11">
        <f>FT14+FT18-FT19-FT23</f>
        <v>139</v>
      </c>
      <c r="FU25" s="55"/>
      <c r="FV25" s="61">
        <f>FV14+FV18-FV19-FV23</f>
        <v>147</v>
      </c>
      <c r="FW25" s="11">
        <f>FW14+FW18-FW19-FW23</f>
        <v>145</v>
      </c>
      <c r="FX25" s="11"/>
      <c r="FY25" s="61">
        <f>FY14+FY18-FY19-FY23</f>
        <v>147</v>
      </c>
      <c r="FZ25" s="11">
        <f>FZ14+FZ18-FZ19-FZ23</f>
        <v>152</v>
      </c>
      <c r="GA25" s="11"/>
      <c r="GB25" s="61">
        <f>GB14+GB18-GB19-GB23</f>
        <v>151</v>
      </c>
      <c r="GC25" s="11">
        <f>GC14+GC18-GC19-GC23</f>
        <v>165</v>
      </c>
      <c r="GD25" s="11"/>
      <c r="GE25" s="61">
        <f>GE14+GE18-GE19-GE23</f>
        <v>151</v>
      </c>
      <c r="GF25" s="11">
        <f>GF14+GF18-GF19-GF23</f>
        <v>173</v>
      </c>
      <c r="GG25" s="11"/>
      <c r="GH25" s="61">
        <f>GH14+GH18-GH19-GH23</f>
        <v>166</v>
      </c>
      <c r="GI25" s="11">
        <f>GI14+GI18-GI19-GI23</f>
        <v>193</v>
      </c>
      <c r="GJ25" s="11"/>
      <c r="GK25" s="61">
        <f>GK14+GK18-GK19-GK23</f>
        <v>174</v>
      </c>
      <c r="GL25" s="11">
        <f>GL14+GL18-GL19-GL23</f>
        <v>196</v>
      </c>
      <c r="GM25" s="55"/>
      <c r="GN25" s="61">
        <f>GN14+GN18-GN19-GN23</f>
        <v>187</v>
      </c>
      <c r="GO25" s="11">
        <f>GO14+GO18-GO19-GO23</f>
        <v>199</v>
      </c>
      <c r="GP25" s="11"/>
      <c r="GQ25" s="61">
        <f>GQ14+GQ18-GQ19-GQ23</f>
        <v>185</v>
      </c>
      <c r="GR25" s="11">
        <f>GR14+GR18-GR19-GR23</f>
        <v>194</v>
      </c>
      <c r="GS25" s="11"/>
      <c r="GT25" s="61">
        <f>GT14+GT18-GT19-GT23</f>
        <v>185</v>
      </c>
      <c r="GU25" s="11">
        <f>GU14+GU18-GU19-GU23</f>
        <v>197</v>
      </c>
      <c r="GV25" s="11"/>
      <c r="GW25" s="61">
        <f>GW14+GW18-GW19-GW23</f>
        <v>185</v>
      </c>
      <c r="GX25" s="11">
        <f>GX14+GX18-GX19-GX23</f>
        <v>190</v>
      </c>
      <c r="GY25" s="11"/>
      <c r="GZ25" s="61">
        <f>GZ14+GZ18-GZ19-GZ23</f>
        <v>185</v>
      </c>
      <c r="HA25" s="11">
        <f>HA14+HA18-HA19-HA23</f>
        <v>190</v>
      </c>
      <c r="HB25" s="11"/>
      <c r="HC25" s="61">
        <f>HC14+HC18-HC19-HC23</f>
        <v>183</v>
      </c>
      <c r="HD25" s="11">
        <f>HD14+HD18-HD19-HD23</f>
        <v>189</v>
      </c>
      <c r="HE25" s="55"/>
      <c r="HF25" s="61">
        <f>HF14+HF18-HF19-HF23</f>
        <v>183</v>
      </c>
      <c r="HG25" s="11">
        <f>HG14+HG18-HG19-HG23</f>
        <v>183</v>
      </c>
      <c r="HH25" s="11"/>
      <c r="HI25" s="61">
        <f>HI14+HI18-HI19-HI23</f>
        <v>181</v>
      </c>
      <c r="HJ25" s="11">
        <f>HJ14+HJ18-HJ19-HJ23</f>
        <v>179</v>
      </c>
      <c r="HK25" s="11"/>
      <c r="HL25" s="61">
        <f>HL14+HL18-HL19-HL23</f>
        <v>181</v>
      </c>
      <c r="HM25" s="11">
        <f>HM14+HM18-HM19-HM23</f>
        <v>172</v>
      </c>
      <c r="HN25" s="11"/>
      <c r="HO25" s="61">
        <f>HO14+HO18-HO19-HO23</f>
        <v>181</v>
      </c>
      <c r="HP25" s="11">
        <f>HP14+HP18-HP19-HP23</f>
        <v>180</v>
      </c>
      <c r="HQ25" s="11"/>
      <c r="HR25" s="61">
        <f>HR14+HR18-HR19-HR23</f>
        <v>181</v>
      </c>
      <c r="HS25" s="11">
        <f>HS14+HS18-HS19-HS23</f>
        <v>184</v>
      </c>
      <c r="HT25" s="11"/>
      <c r="HU25" s="61">
        <f>HU14+HU18-HU19-HU23</f>
        <v>184</v>
      </c>
      <c r="HV25" s="11">
        <f>HV14+HV18-HV19-HV23</f>
        <v>183</v>
      </c>
      <c r="HW25" s="55"/>
      <c r="HX25" s="61">
        <f>HX14+HX18-HX19-HX23</f>
        <v>184</v>
      </c>
      <c r="HY25" s="11">
        <f>HY14+HY18-HY19-HY23</f>
        <v>181</v>
      </c>
      <c r="HZ25" s="11"/>
      <c r="IA25" s="61">
        <f>IA14+IA18-IA19-IA23</f>
        <v>185</v>
      </c>
      <c r="IB25" s="11">
        <f>IB14+IB18-IB19-IB23</f>
        <v>180</v>
      </c>
      <c r="IC25" s="11"/>
      <c r="ID25" s="61">
        <f>ID14+ID18-ID19-ID23</f>
        <v>183</v>
      </c>
      <c r="IE25" s="11">
        <f>IE14+IE18-IE19-IE23</f>
        <v>185</v>
      </c>
      <c r="IF25" s="11"/>
      <c r="IG25" s="61">
        <f>IG14+IG18-IG19-IG23</f>
        <v>181</v>
      </c>
      <c r="IH25" s="11">
        <f>IH14+IH18-IH19-IH23</f>
        <v>183</v>
      </c>
      <c r="II25" s="11"/>
      <c r="IJ25" s="61">
        <f>IJ14+IJ18-IJ19-IJ23</f>
        <v>184</v>
      </c>
      <c r="IK25" s="11">
        <f>IK14+IK18-IK19-IK23</f>
        <v>185</v>
      </c>
      <c r="IL25" s="11"/>
      <c r="IM25" s="61">
        <f>IM14+IM18-IM19-IM23</f>
        <v>182</v>
      </c>
      <c r="IN25" s="11">
        <f>IN14+IN18-IN19-IN23</f>
        <v>190</v>
      </c>
      <c r="IO25" s="55"/>
      <c r="IP25" s="61">
        <f>IP14+IP18-IP19-IP23</f>
        <v>180</v>
      </c>
      <c r="IQ25" s="11">
        <f>IQ14+IQ18-IQ19-IQ23</f>
        <v>181</v>
      </c>
      <c r="IR25" s="11"/>
      <c r="IS25" s="61">
        <f>IS14+IS18-IS19-IS23</f>
        <v>180</v>
      </c>
      <c r="IT25" s="11">
        <f>IT14+IT18-IT19-IT23</f>
        <v>182</v>
      </c>
      <c r="IU25" s="11"/>
      <c r="IV25" s="61">
        <f>IV14+IV18-IV19-IV23</f>
        <v>178</v>
      </c>
      <c r="IW25" s="11">
        <f>IW14+IW18-IW19-IW23</f>
        <v>181</v>
      </c>
      <c r="IX25" s="11"/>
      <c r="IY25" s="61">
        <f>IY14+IY18-IY19-IY23</f>
        <v>178</v>
      </c>
      <c r="IZ25" s="11">
        <f>IZ14+IZ18-IZ19-IZ23</f>
        <v>185</v>
      </c>
      <c r="JA25" s="11"/>
      <c r="JB25" s="61">
        <f>JB14+JB18-JB19-JB23</f>
        <v>178</v>
      </c>
      <c r="JC25" s="11">
        <f>JC14+JC18-JC19-JC23</f>
        <v>181</v>
      </c>
      <c r="JD25" s="11"/>
      <c r="JE25" s="61">
        <f>JE14+JE18-JE19-JE23</f>
        <v>178</v>
      </c>
      <c r="JF25" s="11">
        <f>JF14+JF18-JF19-JF23</f>
        <v>180</v>
      </c>
      <c r="JG25" s="55"/>
      <c r="JH25" s="61">
        <f>JH14+JH18-JH19-JH23</f>
        <v>178</v>
      </c>
      <c r="JI25" s="11">
        <f>JI14+JI18-JI19-JI23</f>
        <v>181</v>
      </c>
      <c r="JJ25" s="11"/>
      <c r="JK25" s="61">
        <f>JK14+JK18-JK19-JK23</f>
        <v>176</v>
      </c>
      <c r="JL25" s="11">
        <f>JL14+JL18-JL19-JL23</f>
        <v>184</v>
      </c>
      <c r="JM25" s="11"/>
      <c r="JN25" s="61">
        <f>JN14+JN18-JN19-JN23</f>
        <v>181</v>
      </c>
      <c r="JO25" s="11">
        <f>JO14+JO18-JO19-JO23</f>
        <v>183</v>
      </c>
      <c r="JP25" s="11"/>
      <c r="JQ25" s="61">
        <f>JQ14+JQ18-JQ19-JQ23</f>
        <v>182</v>
      </c>
      <c r="JR25" s="11">
        <f>JR14+JR18-JR19-JR23</f>
        <v>178</v>
      </c>
      <c r="JS25" s="11"/>
      <c r="JT25" s="61">
        <f>JT14+JT18-JT19-JT23</f>
        <v>182</v>
      </c>
      <c r="JU25" s="11">
        <f>JU14+JU18-JU19-JU23</f>
        <v>3</v>
      </c>
      <c r="JV25" s="11"/>
      <c r="JW25" s="61">
        <f>JW14+JW18-JW19-JW23</f>
        <v>182</v>
      </c>
      <c r="JX25" s="11">
        <f>JX14+JX18-JX19-JX23</f>
        <v>6</v>
      </c>
      <c r="JY25" s="55"/>
      <c r="JZ25" s="61">
        <f>JZ14+JZ18-JZ19-JZ23</f>
        <v>182</v>
      </c>
      <c r="KA25" s="11">
        <f>KA14+KA18-KA19-KA23</f>
        <v>177</v>
      </c>
      <c r="KB25" s="11"/>
      <c r="KC25" s="61">
        <f>KC14+KC18-KC19-KC23</f>
        <v>180</v>
      </c>
      <c r="KD25" s="11">
        <f>KD14+KD18-KD19-KD23</f>
        <v>179</v>
      </c>
      <c r="KE25" s="11"/>
      <c r="KF25" s="61">
        <f>KF14+KF18-KF19-KF23</f>
        <v>178</v>
      </c>
      <c r="KG25" s="11">
        <f>KG14+KG18-KG19-KG23</f>
        <v>180</v>
      </c>
      <c r="KH25" s="11"/>
      <c r="KI25" s="61">
        <f>KI14+KI18-KI19-KI23</f>
        <v>189</v>
      </c>
      <c r="KJ25" s="11">
        <f>KJ14+KJ18-KJ19-KJ23</f>
        <v>182</v>
      </c>
      <c r="KK25" s="11"/>
      <c r="KL25" s="61">
        <f>KL14+KL18-KL19-KL23</f>
        <v>187</v>
      </c>
      <c r="KM25" s="11">
        <f>KM14+KM18-KM19-KM23</f>
        <v>179</v>
      </c>
      <c r="KN25" s="11"/>
      <c r="KO25" s="61">
        <f>KO14+KO18-KO19-KO23</f>
        <v>185</v>
      </c>
      <c r="KP25" s="11">
        <f>KP14+KP18-KP19-KP23</f>
        <v>180</v>
      </c>
      <c r="KQ25" s="105"/>
      <c r="KR25" s="61">
        <f>KR14+KR18-KR19-KR23</f>
        <v>185</v>
      </c>
      <c r="KS25" s="11">
        <f>KS14+KS18-KS19-KS23</f>
        <v>177</v>
      </c>
      <c r="KT25" s="11"/>
      <c r="KU25" s="61">
        <f>KU14+KU18-KU19-KU23</f>
        <v>185</v>
      </c>
      <c r="KV25" s="11">
        <f>KV14+KV18-KV19-KV23</f>
        <v>171</v>
      </c>
      <c r="KW25" s="149"/>
      <c r="KX25" s="149"/>
      <c r="KY25" s="149"/>
      <c r="KZ25" s="149"/>
      <c r="LA25" s="149"/>
      <c r="LB25" s="55"/>
      <c r="LC25" s="61">
        <f>LC14+LC18-LC19-LC23</f>
        <v>163</v>
      </c>
      <c r="LD25" s="11">
        <f>LD14+LD18-LD19-LD23</f>
        <v>166</v>
      </c>
      <c r="LE25" s="11"/>
      <c r="LF25" s="61">
        <f>LF14+LF18-LF19-LF23</f>
        <v>165</v>
      </c>
      <c r="LG25" s="11">
        <f>LG14+LG18-LG19-LG23</f>
        <v>164</v>
      </c>
      <c r="LH25" s="11"/>
      <c r="LI25" s="61">
        <f>LI14+LI18-LI19-LI23</f>
        <v>163</v>
      </c>
      <c r="LJ25" s="11">
        <f>LJ14+LJ18-LJ19-LJ23</f>
        <v>161</v>
      </c>
      <c r="LK25" s="11"/>
      <c r="LL25" s="61">
        <f>LL14+LL18-LL19-LL23</f>
        <v>170</v>
      </c>
      <c r="LM25" s="11">
        <f>LM14+LM18-LM19-LM23</f>
        <v>172</v>
      </c>
      <c r="LN25" s="11"/>
      <c r="LO25" s="61">
        <f>LO14+LO18-LO19-LO23</f>
        <v>168</v>
      </c>
      <c r="LP25" s="11">
        <f>LP14+LP18-LP19-LP23</f>
        <v>170</v>
      </c>
      <c r="LQ25" s="11"/>
      <c r="LR25" s="61">
        <f>LR14+LR18-LR19-LR23</f>
        <v>175</v>
      </c>
      <c r="LS25" s="11">
        <f>LS14+LS18-LS19-LS23</f>
        <v>176</v>
      </c>
      <c r="LT25" s="55"/>
      <c r="LU25" s="61">
        <f>LU14+LU18-LU19-LU23</f>
        <v>180</v>
      </c>
      <c r="LV25" s="11">
        <f>LV14+LV18-LV19-LV23</f>
        <v>186</v>
      </c>
      <c r="LW25" s="11"/>
      <c r="LX25" s="61">
        <f>LX14+LX18-LX19-LX23</f>
        <v>178</v>
      </c>
      <c r="LY25" s="11">
        <f>LY14+LY18-LY19-LY23</f>
        <v>187</v>
      </c>
      <c r="LZ25" s="11"/>
      <c r="MA25" s="61">
        <f>MA14+MA18-MA19-MA23</f>
        <v>178</v>
      </c>
      <c r="MB25" s="11">
        <f>MB14+MB18-MB19-MB23</f>
        <v>182</v>
      </c>
      <c r="MC25" s="11"/>
      <c r="MD25" s="61">
        <f>MD14+MD18-MD19-MD23</f>
        <v>178</v>
      </c>
      <c r="ME25" s="11">
        <f>ME14+ME18-ME19-ME23</f>
        <v>177</v>
      </c>
      <c r="MF25" s="11"/>
      <c r="MG25" s="61">
        <f>MG14+MG18-MG19-MG23</f>
        <v>180</v>
      </c>
      <c r="MH25" s="11">
        <f>MH14+MH18-MH19-MH23</f>
        <v>188</v>
      </c>
      <c r="MI25" s="11"/>
      <c r="MJ25" s="61">
        <f>MJ14+MJ18-MJ19-MJ23</f>
        <v>178</v>
      </c>
      <c r="MK25" s="11">
        <f>MK14+MK18-MK19-MK23</f>
        <v>187</v>
      </c>
      <c r="ML25" s="55"/>
      <c r="MM25" s="61">
        <f>MM14+MM18-MM19-MM23</f>
        <v>178</v>
      </c>
      <c r="MN25" s="11">
        <f>MN14+MN18-MN19-MN23</f>
        <v>180</v>
      </c>
      <c r="MO25" s="11"/>
      <c r="MP25" s="61">
        <f>MP14+MP18-MP19-MP23</f>
        <v>180</v>
      </c>
      <c r="MQ25" s="11">
        <f>MQ14+MQ18-MQ19-MQ23</f>
        <v>188</v>
      </c>
      <c r="MR25" s="11"/>
      <c r="MS25" s="61">
        <f>MS14+MS18-MS19-MS23</f>
        <v>178</v>
      </c>
      <c r="MT25" s="11">
        <f>MT14+MT18-MT19-MT23</f>
        <v>185</v>
      </c>
      <c r="MU25" s="11"/>
      <c r="MV25" s="61">
        <f>MV14+MV18-MV19-MV23</f>
        <v>178</v>
      </c>
      <c r="MW25" s="11">
        <f>MW14+MW18-MW19-MW23</f>
        <v>177</v>
      </c>
      <c r="MX25" s="11"/>
      <c r="MY25" s="61">
        <f>MY14+MY18-MY19-MY23</f>
        <v>177</v>
      </c>
      <c r="MZ25" s="11">
        <f>MZ14+MZ18-MZ19-MZ23</f>
        <v>177</v>
      </c>
      <c r="NA25" s="11"/>
      <c r="NB25" s="61">
        <f>NB14+NB18-NB19-NB23</f>
        <v>177</v>
      </c>
      <c r="NC25" s="11">
        <f>NC14+NC18-NC19-NC23</f>
        <v>180</v>
      </c>
      <c r="ND25" s="55"/>
      <c r="NE25" s="61">
        <f>NE14+NE18-NE19-NE23</f>
        <v>177</v>
      </c>
      <c r="NF25" s="11">
        <f>NF14+NF18-NF19-NF23</f>
        <v>171</v>
      </c>
      <c r="NG25" s="11"/>
      <c r="NH25" s="61">
        <f>NH14+NH18-NH19-NH23</f>
        <v>175</v>
      </c>
      <c r="NI25" s="11">
        <f>NI14+NI18-NI19-NI23</f>
        <v>173</v>
      </c>
      <c r="NJ25" s="11"/>
      <c r="NK25" s="61">
        <f>NK14+NK18-NK19-NK23</f>
        <v>173</v>
      </c>
      <c r="NL25" s="11">
        <f>NL14+NL18-NL19-NL23</f>
        <v>175</v>
      </c>
      <c r="NM25" s="11"/>
      <c r="NN25" s="61">
        <f>NN14+NN18-NN19-NN23</f>
        <v>171</v>
      </c>
      <c r="NO25" s="11">
        <f>NO14+NO18-NO19-NO23</f>
        <v>174</v>
      </c>
      <c r="NP25" s="11"/>
      <c r="NQ25" s="61">
        <f>NQ14+NQ18-NQ19-NQ23</f>
        <v>170</v>
      </c>
      <c r="NR25" s="11">
        <f>NR14+NR18-NR19-NR23</f>
        <v>176</v>
      </c>
      <c r="NS25" s="11"/>
      <c r="NT25" s="61">
        <f>NT14+NT18-NT19-NT23</f>
        <v>168</v>
      </c>
      <c r="NU25" s="11">
        <f>NU14+NU18-NU19-NU23</f>
        <v>172</v>
      </c>
      <c r="NV25" s="55"/>
      <c r="NW25" s="61">
        <f>NW14+NW18-NW19-NW23</f>
        <v>165</v>
      </c>
      <c r="NX25" s="11">
        <f>NX14+NX18-NX19-NX23</f>
        <v>173</v>
      </c>
      <c r="NY25" s="11"/>
      <c r="NZ25" s="61">
        <f>NZ14+NZ18-NZ19-NZ23</f>
        <v>164</v>
      </c>
      <c r="OA25" s="11">
        <f>OA14+OA18-OA19-OA23</f>
        <v>170</v>
      </c>
      <c r="OB25" s="11"/>
      <c r="OC25" s="61">
        <f>OC14+OC18-OC19-OC23</f>
        <v>162</v>
      </c>
      <c r="OD25" s="11">
        <f>OD14+OD18-OD19-OD23</f>
        <v>171</v>
      </c>
      <c r="OE25" s="11"/>
      <c r="OF25" s="61">
        <f>OF14+OF18-OF19-OF23</f>
        <v>170</v>
      </c>
      <c r="OG25" s="11">
        <f>OG14+OG18-OG19-OG23</f>
        <v>179</v>
      </c>
      <c r="OH25" s="11"/>
      <c r="OI25" s="61">
        <f>OI14+OI18-OI19-OI23</f>
        <v>168</v>
      </c>
      <c r="OJ25" s="11">
        <f>OJ14+OJ18-OJ19-OJ23</f>
        <v>177</v>
      </c>
      <c r="OK25" s="11"/>
      <c r="OL25" s="61">
        <f>OL14+OL18-OL19-OL23</f>
        <v>166</v>
      </c>
      <c r="OM25" s="11">
        <f>OM14+OM18-OM19-OM23</f>
        <v>178</v>
      </c>
      <c r="ON25" s="55"/>
      <c r="OO25" s="61">
        <f>OO14+OO18-OO19-OO23</f>
        <v>166</v>
      </c>
      <c r="OP25" s="11">
        <f>OP14+OP18-OP19-OP23</f>
        <v>172</v>
      </c>
      <c r="OQ25" s="11"/>
      <c r="OR25" s="61">
        <f>OR14+OR18-OR19-OR23</f>
        <v>165</v>
      </c>
      <c r="OS25" s="11">
        <f>OS14+OS18-OS19-OS23</f>
        <v>177</v>
      </c>
      <c r="OT25" s="11"/>
      <c r="OU25" s="61">
        <f>OU14+OU18-OU19-OU23</f>
        <v>163</v>
      </c>
      <c r="OV25" s="11">
        <f>OV14+OV18-OV19-OV23</f>
        <v>173</v>
      </c>
      <c r="OW25" s="11"/>
      <c r="OX25" s="61">
        <f>OX14+OX18-OX19-OX23</f>
        <v>173</v>
      </c>
      <c r="OY25" s="11">
        <f>OY14+OY18-OY19-OY23</f>
        <v>187</v>
      </c>
      <c r="OZ25" s="11"/>
      <c r="PA25" s="61">
        <f>PA14+PA18-PA19-PA23</f>
        <v>180</v>
      </c>
      <c r="PB25" s="11">
        <f>PB14+PB18-PB19-PB23</f>
        <v>189</v>
      </c>
      <c r="PC25" s="11"/>
      <c r="PD25" s="61">
        <f>PD14+PD18-PD19-PD23</f>
        <v>188</v>
      </c>
      <c r="PE25" s="11">
        <f>PE14+PE18-PE19-PE23</f>
        <v>192</v>
      </c>
      <c r="PF25" s="55"/>
      <c r="PG25" s="61">
        <f>PG14+PG18-PG19-PG23</f>
        <v>188</v>
      </c>
      <c r="PH25" s="11">
        <f>PH14+PH18-PH19-PH23</f>
        <v>186</v>
      </c>
      <c r="PI25" s="11"/>
      <c r="PJ25" s="61">
        <f>PJ14+PJ18-PJ19-PJ23</f>
        <v>186</v>
      </c>
      <c r="PK25" s="11">
        <f>PK14+PK18-PK19-PK23</f>
        <v>184</v>
      </c>
      <c r="PL25" s="11"/>
      <c r="PM25" s="61">
        <f>PM14+PM18-PM19-PM23</f>
        <v>184</v>
      </c>
      <c r="PN25" s="11">
        <f>PN14+PN18-PN19-PN23</f>
        <v>183</v>
      </c>
      <c r="PO25" s="11"/>
      <c r="PP25" s="61">
        <f>PP14+PP18-PP19-PP23</f>
        <v>184</v>
      </c>
      <c r="PQ25" s="11">
        <f>PQ14+PQ18-PQ19-PQ23</f>
        <v>185</v>
      </c>
      <c r="PR25" s="11"/>
      <c r="PS25" s="61">
        <f>PS14+PS18-PS19-PS23</f>
        <v>182</v>
      </c>
      <c r="PT25" s="11">
        <f>PT14+PT18-PT19-PT23</f>
        <v>182</v>
      </c>
      <c r="PU25" s="11"/>
      <c r="PV25" s="61">
        <f>PV14+PV18-PV19-PV23</f>
        <v>180</v>
      </c>
      <c r="PW25" s="11">
        <f>PW14+PW18-PW19-PW23</f>
        <v>184</v>
      </c>
      <c r="PX25" s="55"/>
      <c r="PY25" s="61">
        <f>PY14+PY18-PY19-PY23</f>
        <v>180</v>
      </c>
      <c r="PZ25" s="11">
        <f>PZ14+PZ18-PZ19-PZ23</f>
        <v>187</v>
      </c>
      <c r="QA25" s="11"/>
      <c r="QB25" s="61">
        <f>QB14+QB18-QB19-QB23</f>
        <v>178</v>
      </c>
      <c r="QC25" s="11">
        <f>QC14+QC18-QC19-QC23</f>
        <v>185</v>
      </c>
      <c r="QD25" s="55"/>
      <c r="QE25" s="61">
        <f>QE14+QE18-QE19-QE23</f>
        <v>181</v>
      </c>
      <c r="QF25" s="11">
        <f>QF14+QF18-QF19-QF23</f>
        <v>171</v>
      </c>
      <c r="QG25" s="11"/>
      <c r="QH25" s="61">
        <f>QH14+QH18-QH19-QH23</f>
        <v>175</v>
      </c>
      <c r="QI25" s="11">
        <f>QI14+QI18-QI19-QI23</f>
        <v>174</v>
      </c>
      <c r="QJ25" s="11"/>
      <c r="QK25" s="61">
        <f>QK14+QK18-QK19-QK23</f>
        <v>173</v>
      </c>
      <c r="QL25" s="11">
        <f>QL14+QL18-QL19-QL23</f>
        <v>167</v>
      </c>
      <c r="QM25" s="55"/>
      <c r="QN25" s="61">
        <f>QN14+QN18-QN19-QN23</f>
        <v>173</v>
      </c>
      <c r="QO25" s="11">
        <f>QO14+QO18-QO19-QO23</f>
        <v>168</v>
      </c>
      <c r="QP25" s="11"/>
      <c r="QQ25" s="61">
        <f>QQ14+QQ18-QQ19-QQ23</f>
        <v>171</v>
      </c>
      <c r="QR25" s="11">
        <f>QR14+QR18-QR19-QR23</f>
        <v>166</v>
      </c>
      <c r="QS25" s="11"/>
      <c r="QT25" s="61">
        <f>QT14+QT18-QT19-QT23</f>
        <v>176</v>
      </c>
      <c r="QU25" s="11">
        <f>QU14+QU18-QU19-QU23</f>
        <v>174</v>
      </c>
      <c r="QV25" s="11"/>
      <c r="QW25" s="61">
        <f>QW14+QW18-QW19-QW23</f>
        <v>181</v>
      </c>
      <c r="QX25" s="11">
        <f>QX14+QX18-QX19-QX23</f>
        <v>172</v>
      </c>
      <c r="QY25" s="11"/>
      <c r="QZ25" s="61">
        <f>QZ14+QZ18-QZ19-QZ23</f>
        <v>183</v>
      </c>
      <c r="RA25" s="11">
        <f>RA14+RA18-RA19-RA23</f>
        <v>170</v>
      </c>
      <c r="RB25" s="11"/>
      <c r="RC25" s="61">
        <f>RC14+RC18-RC19-RC23</f>
        <v>181</v>
      </c>
      <c r="RD25" s="11">
        <f>RD14+RD18-RD19-RD23</f>
        <v>169</v>
      </c>
      <c r="RE25" s="55"/>
      <c r="RF25" s="61">
        <f>RF14+RF18-RF19-RF23</f>
        <v>186</v>
      </c>
      <c r="RG25" s="11">
        <f>RG14+RG18-RG19-RG23</f>
        <v>170</v>
      </c>
      <c r="RH25" s="11"/>
      <c r="RI25" s="61">
        <f>RI14+RI18-RI19-RI23</f>
        <v>180</v>
      </c>
      <c r="RJ25" s="11">
        <f>RJ14+RJ18-RJ19-RJ23</f>
        <v>167</v>
      </c>
      <c r="RK25" s="11"/>
      <c r="RL25" s="61">
        <f>RL14+RL18-RL19-RL23</f>
        <v>174</v>
      </c>
      <c r="RM25" s="11">
        <f>RM14+RM18-RM19-RM23</f>
        <v>164</v>
      </c>
      <c r="RN25" s="55"/>
      <c r="RO25" s="55"/>
      <c r="RP25" s="55"/>
      <c r="RQ25" s="61">
        <f>RQ14+RQ18-RQ19-RQ23</f>
        <v>147</v>
      </c>
      <c r="RR25" s="11">
        <f>RR14+RR18-RR19-RR23</f>
        <v>150</v>
      </c>
      <c r="RS25" s="11"/>
      <c r="RT25" s="61">
        <f>RT14+RT18-RT19-RT23</f>
        <v>148</v>
      </c>
      <c r="RU25" s="11">
        <f>RU14+RU18-RU19-RU23</f>
        <v>157</v>
      </c>
      <c r="RV25" s="11"/>
      <c r="RW25" s="61">
        <f>RW14+RW18-RW19-RW23</f>
        <v>150</v>
      </c>
      <c r="RX25" s="11">
        <f>RX14+RX18-RX19-RX23</f>
        <v>165</v>
      </c>
      <c r="RY25" s="11"/>
      <c r="RZ25" s="61">
        <f>RZ14+RZ18-RZ19-RZ23</f>
        <v>154</v>
      </c>
      <c r="SA25" s="11">
        <f>SA14+SA18-SA19-SA23</f>
        <v>170</v>
      </c>
      <c r="SB25" s="11"/>
      <c r="SC25" s="61">
        <f>SC14+SC18-SC19-SC23</f>
        <v>160</v>
      </c>
      <c r="SD25" s="11">
        <f>SD14+SD18-SD19-SD23</f>
        <v>180</v>
      </c>
      <c r="SE25" s="11"/>
      <c r="SF25" s="61">
        <f>SF14+SF18-SF19-SF23</f>
        <v>165</v>
      </c>
      <c r="SG25" s="11">
        <f>SG14+SG18-SG19-SG23</f>
        <v>180</v>
      </c>
      <c r="SH25" s="11"/>
      <c r="SI25" s="61">
        <f>SI14+SI18-SI19-SI23</f>
        <v>167</v>
      </c>
      <c r="SJ25" s="11">
        <f>SJ14+SJ18-SJ19-SJ23</f>
        <v>183</v>
      </c>
      <c r="SK25" s="55"/>
      <c r="SL25" s="61">
        <f>SL14+SL18-SL19-SL23</f>
        <v>175</v>
      </c>
      <c r="SM25" s="11">
        <f>SM14+SM18-SM19-SM23</f>
        <v>190</v>
      </c>
      <c r="SN25" s="11"/>
      <c r="SO25" s="61">
        <f>SO14+SO18-SO19-SO23</f>
        <v>175</v>
      </c>
      <c r="SP25" s="11">
        <f>SP14+SP18-SP19-SP23</f>
        <v>191</v>
      </c>
      <c r="SQ25" s="11"/>
      <c r="SR25" s="61">
        <f>SR14+SR18-SR19-SR23</f>
        <v>180</v>
      </c>
      <c r="SS25" s="11">
        <f>SS14+SS18-SS19-SS23</f>
        <v>195</v>
      </c>
      <c r="ST25" s="11"/>
      <c r="SU25" s="61">
        <f>SU14+SU18-SU19-SU23</f>
        <v>180</v>
      </c>
      <c r="SV25" s="11">
        <f>SV14+SV18-SV19-SV23</f>
        <v>188</v>
      </c>
      <c r="SW25" s="11"/>
      <c r="SX25" s="61">
        <f>SX14+SX18-SX19-SX23</f>
        <v>178</v>
      </c>
      <c r="SY25" s="11">
        <f>SY14+SY18-SY19-SY23</f>
        <v>191</v>
      </c>
      <c r="SZ25" s="11"/>
      <c r="TA25" s="61">
        <f>TA14+TA18-TA19-TA23</f>
        <v>178</v>
      </c>
      <c r="TB25" s="11">
        <f>TB14+TB18-TB19-TB23</f>
        <v>186</v>
      </c>
      <c r="TC25" s="55"/>
      <c r="TD25" s="55"/>
      <c r="TE25" s="61">
        <f>TE14+TE18-TE19-TE23</f>
        <v>176</v>
      </c>
      <c r="TF25" s="11">
        <f>TF14+TF18-TF19-TF23</f>
        <v>191</v>
      </c>
      <c r="TG25" s="11"/>
      <c r="TH25" s="61">
        <f>TH14+TH18-TH19-TH23</f>
        <v>174</v>
      </c>
      <c r="TI25" s="11">
        <f>TI14+TI18-TI19-TI23</f>
        <v>189</v>
      </c>
      <c r="TJ25" s="11"/>
      <c r="TK25" s="61">
        <f>TK14+TK18-TK19-TK23</f>
        <v>172</v>
      </c>
      <c r="TL25" s="11">
        <f>TL14+TL18-TL19-TL23</f>
        <v>187</v>
      </c>
      <c r="TM25" s="11"/>
      <c r="TN25" s="61">
        <f>TN14+TN18-TN19-TN23</f>
        <v>170</v>
      </c>
      <c r="TO25" s="11">
        <f>TO14+TO18-TO19-TO23</f>
        <v>191</v>
      </c>
      <c r="TP25" s="11"/>
      <c r="TQ25" s="61">
        <f>TQ14+TQ18-TQ19-TQ23</f>
        <v>170</v>
      </c>
      <c r="TR25" s="11">
        <f>TR14+TR18-TR19-TR23</f>
        <v>192</v>
      </c>
      <c r="TS25" s="55"/>
      <c r="TT25" s="61">
        <f>TT14+TT18-TT19-TT23</f>
        <v>170</v>
      </c>
      <c r="TU25" s="11">
        <f>TU14+TU18-TU19-TU23</f>
        <v>189</v>
      </c>
      <c r="TV25" s="11"/>
      <c r="TW25" s="61">
        <f>TW14+TW18-TW19-TW23</f>
        <v>170</v>
      </c>
      <c r="TX25" s="11">
        <f>TX14+TX18-TX19-TX23</f>
        <v>194</v>
      </c>
      <c r="TY25" s="11"/>
      <c r="TZ25" s="61">
        <f>TZ14+TZ18-TZ19-TZ23</f>
        <v>170</v>
      </c>
      <c r="UA25" s="11">
        <f>UA14+UA18-UA19-UA23</f>
        <v>188</v>
      </c>
      <c r="UB25" s="11"/>
      <c r="UC25" s="61">
        <f>UC14+UC18-UC19-UC23</f>
        <v>168</v>
      </c>
      <c r="UD25" s="11">
        <f>UD14+UD18-UD19-UD23</f>
        <v>182</v>
      </c>
      <c r="UE25" s="11"/>
      <c r="UF25" s="61">
        <f>UF14+UF18-UF19-UF23</f>
        <v>168</v>
      </c>
      <c r="UG25" s="11">
        <f>UG14+UG18-UG19-UG23</f>
        <v>184</v>
      </c>
      <c r="UH25" s="11"/>
      <c r="UI25" s="61">
        <f>UI14+UI18-UI19-UI23</f>
        <v>168</v>
      </c>
      <c r="UJ25" s="11">
        <f>UJ14+UJ18-UJ19-UJ23</f>
        <v>183</v>
      </c>
      <c r="UK25" s="55"/>
      <c r="UL25" s="55"/>
      <c r="UM25" s="61">
        <f>UM14+UM18-UM19-UM23</f>
        <v>170</v>
      </c>
      <c r="UN25" s="11">
        <f>UN14+UN18-UN19-UN23</f>
        <v>181</v>
      </c>
      <c r="UO25" s="11"/>
      <c r="UP25" s="61">
        <f>UP14+UP18-UP19-UP23</f>
        <v>170</v>
      </c>
      <c r="UQ25" s="11">
        <f>UQ14+UQ18-UQ19-UQ23</f>
        <v>180</v>
      </c>
      <c r="UR25" s="11"/>
      <c r="US25" s="61">
        <f>US14+US18-US19-US23</f>
        <v>170</v>
      </c>
      <c r="UT25" s="11">
        <f>UT14+UT18-UT19-UT23</f>
        <v>171</v>
      </c>
      <c r="UU25" s="11"/>
      <c r="UV25" s="61">
        <f>UV14+UV18-UV19-UV23</f>
        <v>170</v>
      </c>
      <c r="UW25" s="11">
        <f>UW14+UW18-UW19-UW23</f>
        <v>168</v>
      </c>
      <c r="UX25" s="11"/>
      <c r="UY25" s="61">
        <f>UY14+UY18-UY19-UY23</f>
        <v>168</v>
      </c>
      <c r="UZ25" s="11">
        <f>UZ14+UZ18-UZ19-UZ23</f>
        <v>170</v>
      </c>
      <c r="VA25" s="55"/>
      <c r="VB25" s="61">
        <f>VB14+VB18-VB19-VB23</f>
        <v>168</v>
      </c>
      <c r="VC25" s="11">
        <f>VC14+VC18-VC19-VC23</f>
        <v>168</v>
      </c>
      <c r="VD25" s="11"/>
      <c r="VE25" s="61">
        <f>VE14+VE18-VE19-VE23</f>
        <v>166</v>
      </c>
      <c r="VF25" s="11">
        <f>VF14+VF18-VF19-VF23</f>
        <v>159</v>
      </c>
      <c r="VG25" s="11"/>
      <c r="VH25" s="61">
        <f>VH14+VH18-VH19-VH23</f>
        <v>166</v>
      </c>
      <c r="VI25" s="11">
        <f>VI14+VI18-VI19-VI23</f>
        <v>169</v>
      </c>
      <c r="VJ25" s="11"/>
      <c r="VK25" s="61">
        <f>VK14+VK18-VK19-VK23</f>
        <v>166</v>
      </c>
      <c r="VL25" s="11">
        <f>VL14+VL18-VL19-VL23</f>
        <v>166</v>
      </c>
      <c r="VM25" s="11"/>
      <c r="VN25" s="61">
        <f>VN14+VN18-VN19-VN23</f>
        <v>164</v>
      </c>
      <c r="VO25" s="11">
        <f>VO14+VO18-VO19-VO23</f>
        <v>166</v>
      </c>
      <c r="VP25" s="11"/>
      <c r="VQ25" s="61">
        <f>VQ14+VQ18-VQ19-VQ23</f>
        <v>162</v>
      </c>
      <c r="VR25" s="11">
        <f>VR14+VR18-VR19-VR23</f>
        <v>160</v>
      </c>
      <c r="VS25" s="55"/>
      <c r="VT25" s="61">
        <f>VT14+VT18-VT19-VT23</f>
        <v>162</v>
      </c>
      <c r="VU25" s="11">
        <f>VU14+VU18-VU19-VU23</f>
        <v>153</v>
      </c>
      <c r="VV25" s="11"/>
      <c r="VW25" s="61">
        <f>VW14+VW18-VW19-VW23</f>
        <v>160</v>
      </c>
      <c r="VX25" s="11">
        <f>VX14+VX18-VX19-VX23</f>
        <v>148</v>
      </c>
      <c r="VY25" s="11"/>
      <c r="VZ25" s="61">
        <f>VZ14+VZ18-VZ19-VZ23</f>
        <v>158</v>
      </c>
      <c r="WA25" s="11">
        <f>WA14+WA18-WA19-WA23</f>
        <v>151</v>
      </c>
      <c r="WB25" s="11"/>
      <c r="WC25" s="61">
        <f>WC14+WC18-WC19-WC23</f>
        <v>156</v>
      </c>
      <c r="WD25" s="11">
        <f>WD14+WD18-WD19-WD23</f>
        <v>142</v>
      </c>
      <c r="WE25" s="11"/>
      <c r="WF25" s="61">
        <f>WF14+WF18-WF19-WF23</f>
        <v>152</v>
      </c>
      <c r="WG25" s="11">
        <f>WG14+WG18-WG19-WG23</f>
        <v>150</v>
      </c>
      <c r="WH25" s="11"/>
      <c r="WI25" s="61">
        <f>WI14+WI18-WI19-WI23</f>
        <v>150</v>
      </c>
      <c r="WJ25" s="11">
        <f>WJ14+WJ18-WJ19-WJ23</f>
        <v>147</v>
      </c>
      <c r="WK25" s="105"/>
      <c r="WL25" s="61">
        <f>WL14+WL18-WL19-WL23</f>
        <v>150</v>
      </c>
      <c r="WM25" s="11">
        <f>WM14+WM18-WM19-WM23</f>
        <v>134</v>
      </c>
      <c r="WN25" s="11"/>
      <c r="WO25" s="61">
        <f>WO14+WO18-WO19-WO23</f>
        <v>150</v>
      </c>
      <c r="WP25" s="11">
        <f>WP14+WP18-WP19-WP23</f>
        <v>144</v>
      </c>
      <c r="WQ25" s="11"/>
      <c r="WR25" s="61">
        <f>WR14+WR18-WR19-WR23</f>
        <v>148</v>
      </c>
      <c r="WS25" s="11">
        <f>WS14+WS18-WS19-WS23</f>
        <v>142</v>
      </c>
      <c r="WT25" s="11"/>
      <c r="WU25" s="61">
        <f>WU14+WU18-WU19-WU23</f>
        <v>146</v>
      </c>
      <c r="WV25" s="11">
        <f>WV14+WV18-WV19-WV23</f>
        <v>140</v>
      </c>
      <c r="WW25" s="11"/>
      <c r="WX25" s="61">
        <f>WX14+WX18-WX19-WX23</f>
        <v>146</v>
      </c>
      <c r="WY25" s="11">
        <f>WY14+WY18-WY19-WY23</f>
        <v>136</v>
      </c>
      <c r="WZ25" s="11"/>
      <c r="XA25" s="61">
        <f>XA14+XA18-XA19-XA23</f>
        <v>146</v>
      </c>
      <c r="XB25" s="11">
        <f>XB14+XB18-XB19-XB23</f>
        <v>136</v>
      </c>
      <c r="XC25" s="11"/>
      <c r="XD25" s="61">
        <f>XD14+XD18-XD19-XD23</f>
        <v>146</v>
      </c>
      <c r="XE25" s="11">
        <f>XE14+XE18-XE19-XE23</f>
        <v>130</v>
      </c>
      <c r="XF25" s="55"/>
      <c r="XG25" s="61">
        <f>XG14+XG18-XG19-XG23</f>
        <v>132</v>
      </c>
      <c r="XH25" s="11">
        <f>XH14+XH18-XH19-XH23</f>
        <v>124</v>
      </c>
      <c r="XI25" s="11"/>
      <c r="XJ25" s="61">
        <f>XJ14+XJ18-XJ19-XJ23</f>
        <v>130</v>
      </c>
      <c r="XK25" s="11">
        <f>XK14+XK18-XK19-XK23</f>
        <v>131</v>
      </c>
      <c r="XL25" s="11"/>
      <c r="XM25" s="61">
        <f>XM14+XM18-XM19-XM23</f>
        <v>132</v>
      </c>
      <c r="XN25" s="11">
        <f>XN14+XN18-XN19-XN23</f>
        <v>135</v>
      </c>
      <c r="XO25" s="11"/>
      <c r="XP25" s="61">
        <f>XP14+XP18-XP19-XP23</f>
        <v>137</v>
      </c>
      <c r="XQ25" s="11">
        <f>XQ14+XQ18-XQ19-XQ23</f>
        <v>141</v>
      </c>
      <c r="XR25" s="11"/>
      <c r="XS25" s="61">
        <f>XS14+XS18-XS19-XS23</f>
        <v>140</v>
      </c>
      <c r="XT25" s="11">
        <f>XT14+XT18-XT19-XT23</f>
        <v>131</v>
      </c>
      <c r="XU25" s="11"/>
      <c r="XV25" s="61">
        <f>XV14+XV18-XV19-XV23</f>
        <v>138</v>
      </c>
      <c r="XW25" s="11">
        <f>XW14+XW18-XW19-XW23</f>
        <v>126</v>
      </c>
      <c r="XX25" s="105"/>
      <c r="XY25" s="61">
        <f>XY14+XY18-XY19-XY23</f>
        <v>138</v>
      </c>
      <c r="XZ25" s="11">
        <f>XZ14+XZ18-XZ19-XZ23</f>
        <v>131</v>
      </c>
      <c r="YA25" s="11"/>
      <c r="YB25" s="61">
        <f>YB14+YB18-YB19-YB23</f>
        <v>138</v>
      </c>
      <c r="YC25" s="11">
        <f>YC14+YC18-YC19-YC23</f>
        <v>136</v>
      </c>
      <c r="YD25" s="11"/>
      <c r="YE25" s="61">
        <f>YE14+YE18-YE19-YE23</f>
        <v>138</v>
      </c>
      <c r="YF25" s="11">
        <f>YF14+YF18-YF19-YF23</f>
        <v>136</v>
      </c>
      <c r="YG25" s="11"/>
      <c r="YH25" s="61">
        <f>YH14+YH18-YH19-YH23</f>
        <v>136</v>
      </c>
      <c r="YI25" s="11">
        <f>YI14+YI18-YI19-YI23</f>
        <v>137</v>
      </c>
      <c r="YJ25" s="11"/>
      <c r="YK25" s="61">
        <f>YK14+YK18-YK19-YK23</f>
        <v>139</v>
      </c>
      <c r="YL25" s="11">
        <f>YL14+YL18-YL19-YL23</f>
        <v>141</v>
      </c>
      <c r="YM25" s="11"/>
      <c r="YN25" s="61">
        <f>YN14+YN18-YN19-YN23</f>
        <v>137</v>
      </c>
      <c r="YO25" s="11">
        <f>YO14+YO18-YO19-YO23</f>
        <v>140</v>
      </c>
      <c r="YP25" s="11"/>
      <c r="YQ25" s="61">
        <f>YQ14+YQ18-YQ19-YQ23</f>
        <v>135</v>
      </c>
      <c r="YR25" s="11">
        <f>YR14+YR18-YR19-YR23</f>
        <v>138</v>
      </c>
      <c r="YS25" s="55"/>
      <c r="YT25" s="61">
        <f>YT14+YT18-YT19-YT23</f>
        <v>135</v>
      </c>
      <c r="YU25" s="11">
        <f>YU14+YU18-YU19-YU23</f>
        <v>145</v>
      </c>
      <c r="YV25" s="11"/>
      <c r="YW25" s="61">
        <f>YW14+YW18-YW19-YW23</f>
        <v>133</v>
      </c>
      <c r="YX25" s="11">
        <f>YX14+YX18-YX19-YX23</f>
        <v>138</v>
      </c>
      <c r="YY25" s="11"/>
      <c r="YZ25" s="61">
        <f>YZ14+YZ18-YZ19-YZ23</f>
        <v>131</v>
      </c>
      <c r="ZA25" s="11">
        <f>ZA14+ZA18-ZA19-ZA23</f>
        <v>139</v>
      </c>
      <c r="ZB25" s="11"/>
      <c r="ZC25" s="61">
        <f>ZC14+ZC18-ZC19-ZC23</f>
        <v>131</v>
      </c>
      <c r="ZD25" s="11">
        <f>ZD14+ZD18-ZD19-ZD23</f>
        <v>143</v>
      </c>
      <c r="ZE25" s="11"/>
      <c r="ZF25" s="61">
        <f>ZF14+ZF18-ZF19-ZF23</f>
        <v>134</v>
      </c>
      <c r="ZG25" s="11">
        <f>ZG14+ZG18-ZG19-ZG23</f>
        <v>143</v>
      </c>
      <c r="ZH25" s="11"/>
      <c r="ZI25" s="61">
        <f>ZI14+ZI18-ZI19-ZI23</f>
        <v>137</v>
      </c>
      <c r="ZJ25" s="11">
        <f>ZJ14+ZJ18-ZJ19-ZJ23</f>
        <v>147</v>
      </c>
      <c r="ZK25" s="55"/>
      <c r="ZL25" s="61">
        <f>ZL14+ZL18-ZL19-ZL23</f>
        <v>140</v>
      </c>
      <c r="ZM25" s="11">
        <f>ZM14+ZM18-ZM19-ZM23</f>
        <v>146</v>
      </c>
      <c r="ZN25" s="11"/>
      <c r="ZO25" s="61">
        <f>ZO14+ZO18-ZO19-ZO23</f>
        <v>138</v>
      </c>
      <c r="ZP25" s="11">
        <f>ZP14+ZP18-ZP19-ZP23</f>
        <v>147</v>
      </c>
      <c r="ZQ25" s="11"/>
      <c r="ZR25" s="61">
        <f>ZR14+ZR18-ZR19-ZR23</f>
        <v>136</v>
      </c>
      <c r="ZS25" s="11">
        <f>ZS14+ZS18-ZS19-ZS23</f>
        <v>148</v>
      </c>
      <c r="ZT25" s="11"/>
      <c r="ZU25" s="61">
        <f>ZU14+ZU18-ZU19-ZU23</f>
        <v>141</v>
      </c>
      <c r="ZV25" s="11">
        <f>ZV14+ZV18-ZV19-ZV23</f>
        <v>157</v>
      </c>
      <c r="ZW25" s="11"/>
      <c r="ZX25" s="61">
        <f>ZX14+ZX18-ZX19-ZX23</f>
        <v>144</v>
      </c>
      <c r="ZY25" s="11">
        <f>ZY14+ZY18-ZY19-ZY23</f>
        <v>164</v>
      </c>
      <c r="ZZ25" s="11"/>
      <c r="AAA25" s="61">
        <f>AAA14+AAA18-AAA19-AAA23</f>
        <v>147</v>
      </c>
      <c r="AAB25" s="11">
        <f>AAB14+AAB18-AAB19-AAB23</f>
        <v>166</v>
      </c>
      <c r="AAC25" s="55"/>
      <c r="AAD25" s="61">
        <f>AAD14+AAD18-AAD19-AAD23</f>
        <v>147</v>
      </c>
      <c r="AAE25" s="11">
        <f>AAE14+AAE18-AAE19-AAE23</f>
        <v>165</v>
      </c>
      <c r="AAF25" s="11"/>
      <c r="AAG25" s="61">
        <f>AAG14+AAG18-AAG19-AAG23</f>
        <v>150</v>
      </c>
      <c r="AAH25" s="11">
        <f>AAH14+AAH18-AAH19-AAH23</f>
        <v>167</v>
      </c>
      <c r="AAI25" s="11"/>
      <c r="AAJ25" s="61">
        <f>AAJ14+AAJ18-AAJ19-AAJ23</f>
        <v>156</v>
      </c>
      <c r="AAK25" s="11">
        <f>AAK14+AAK18-AAK19-AAK23</f>
        <v>174</v>
      </c>
      <c r="AAL25" s="11"/>
      <c r="AAM25" s="61">
        <f>AAM14+AAM18-AAM19-AAM23</f>
        <v>161</v>
      </c>
      <c r="AAN25" s="11">
        <f>AAN14+AAN18-AAN19-AAN23</f>
        <v>176</v>
      </c>
      <c r="AAO25" s="11"/>
      <c r="AAP25" s="61">
        <f>AAP14+AAP18-AAP19-AAP23</f>
        <v>164</v>
      </c>
      <c r="AAQ25" s="11">
        <f>AAQ14+AAQ18-AAQ19-AAQ23</f>
        <v>173</v>
      </c>
      <c r="AAR25" s="11"/>
      <c r="AAS25" s="61">
        <f>AAS14+AAS18-AAS19-AAS23</f>
        <v>162</v>
      </c>
      <c r="AAT25" s="11">
        <f>AAT14+AAT18-AAT19-AAT23</f>
        <v>167</v>
      </c>
      <c r="AAU25" s="55"/>
      <c r="AAV25" s="61">
        <f>AAV14+AAV18-AAV19-AAV23</f>
        <v>162</v>
      </c>
      <c r="AAW25" s="11">
        <f>AAW14+AAW18-AAW19-AAW23</f>
        <v>166</v>
      </c>
      <c r="AAX25" s="11"/>
      <c r="AAY25" s="61">
        <f>AAY14+AAY18-AAY19-AAY23</f>
        <v>162</v>
      </c>
      <c r="AAZ25" s="11">
        <f>AAZ14+AAZ18-AAZ19-AAZ23</f>
        <v>169</v>
      </c>
      <c r="ABA25" s="11"/>
      <c r="ABB25" s="61">
        <f>ABB14+ABB18-ABB19-ABB23</f>
        <v>162</v>
      </c>
      <c r="ABC25" s="11">
        <f>ABC14+ABC18-ABC19-ABC23</f>
        <v>166</v>
      </c>
      <c r="ABD25" s="11"/>
      <c r="ABE25" s="61">
        <f>ABE14+ABE18-ABE19-ABE23</f>
        <v>160</v>
      </c>
      <c r="ABF25" s="11">
        <f>ABF14+ABF18-ABF19-ABF23</f>
        <v>173</v>
      </c>
      <c r="ABG25" s="11"/>
      <c r="ABH25" s="61">
        <f>ABH14+ABH18-ABH19-ABH23</f>
        <v>169</v>
      </c>
      <c r="ABI25" s="11">
        <f>ABI14+ABI18-ABI19-ABI23</f>
        <v>178</v>
      </c>
      <c r="ABJ25" s="11"/>
      <c r="ABK25" s="61">
        <f>ABK14+ABK18-ABK19-ABK23</f>
        <v>167</v>
      </c>
      <c r="ABL25" s="11">
        <f>ABL14+ABL18-ABL19-ABL23</f>
        <v>177</v>
      </c>
      <c r="ABM25" s="55"/>
      <c r="ABN25" s="61">
        <f>ABN14+ABN18-ABN19-ABN23</f>
        <v>167</v>
      </c>
      <c r="ABO25" s="11">
        <f>ABO14+ABO18-ABO19-ABO23</f>
        <v>179</v>
      </c>
      <c r="ABP25" s="11"/>
      <c r="ABQ25" s="61">
        <f>ABQ14+ABQ18-ABQ19-ABQ23</f>
        <v>167</v>
      </c>
      <c r="ABR25" s="11">
        <f>ABR14+ABR18-ABR19-ABR23</f>
        <v>181</v>
      </c>
      <c r="ABS25" s="11"/>
      <c r="ABT25" s="61">
        <f>ABT14+ABT18-ABT19-ABT23</f>
        <v>165</v>
      </c>
      <c r="ABU25" s="11">
        <f>ABU14+ABU18-ABU19-ABU23</f>
        <v>181</v>
      </c>
      <c r="ABV25" s="55"/>
      <c r="ABW25" s="55"/>
      <c r="ABX25" s="55"/>
      <c r="ABY25" s="55"/>
      <c r="ABZ25" s="55"/>
      <c r="ACA25" s="61">
        <f>ACA14+ACA18-ACA19-ACA23</f>
        <v>142</v>
      </c>
      <c r="ACB25" s="11">
        <f>ACB14+ACB18-ACB19-ACB23</f>
        <v>161</v>
      </c>
      <c r="ACC25" s="11"/>
      <c r="ACD25" s="61">
        <f>ACD14+ACD18-ACD19-ACD23</f>
        <v>146</v>
      </c>
      <c r="ACE25" s="11">
        <f>ACE14+ACE18-ACE19-ACE23</f>
        <v>156</v>
      </c>
      <c r="ACF25" s="11"/>
      <c r="ACG25" s="61">
        <f>ACG14+ACG18-ACG19-ACG23</f>
        <v>150</v>
      </c>
      <c r="ACH25" s="11">
        <f>ACH14+ACH18-ACH19-ACH23</f>
        <v>167</v>
      </c>
      <c r="ACI25" s="11"/>
      <c r="ACJ25" s="61">
        <f>ACJ14+ACJ18-ACJ19-ACJ23</f>
        <v>150</v>
      </c>
      <c r="ACK25" s="11">
        <f>ACK14+ACK18-ACK19-ACK23</f>
        <v>161</v>
      </c>
      <c r="ACL25" s="11"/>
      <c r="ACM25" s="61">
        <f>ACM14+ACM18-ACM19-ACM23</f>
        <v>148</v>
      </c>
      <c r="ACN25" s="11">
        <f>ACN14+ACN18-ACN19-ACN23</f>
        <v>162</v>
      </c>
      <c r="ACO25" s="55"/>
      <c r="ACP25" s="61">
        <f>ACP14+ACP18-ACP19-ACP23</f>
        <v>153</v>
      </c>
      <c r="ACQ25" s="11">
        <f>ACQ14+ACQ18-ACQ19-ACQ23</f>
        <v>165</v>
      </c>
      <c r="ACR25" s="11"/>
      <c r="ACS25" s="61">
        <f>ACS14+ACS18-ACS19-ACS23</f>
        <v>151</v>
      </c>
      <c r="ACT25" s="11">
        <f>ACT14+ACT18-ACT19-ACT23</f>
        <v>166</v>
      </c>
      <c r="ACU25" s="11"/>
      <c r="ACV25" s="61">
        <f>ACV14+ACV18-ACV19-ACV23</f>
        <v>153</v>
      </c>
      <c r="ACW25" s="11">
        <f>ACW14+ACW18-ACW19-ACW23</f>
        <v>163</v>
      </c>
      <c r="ACX25" s="11"/>
      <c r="ACY25" s="61">
        <f>ACY14+ACY18-ACY19-ACY23</f>
        <v>153</v>
      </c>
      <c r="ACZ25" s="11">
        <f>ACZ14+ACZ18-ACZ19-ACZ23</f>
        <v>161</v>
      </c>
      <c r="ADA25" s="11"/>
      <c r="ADB25" s="61">
        <f>ADB14+ADB18-ADB19-ADB23</f>
        <v>151</v>
      </c>
      <c r="ADC25" s="11">
        <f>ADC14+ADC18-ADC19-ADC23</f>
        <v>155</v>
      </c>
      <c r="ADD25" s="11"/>
      <c r="ADE25" s="61">
        <f>ADE14+ADE18-ADE19-ADE23</f>
        <v>149</v>
      </c>
      <c r="ADF25" s="11">
        <f>ADF14+ADF18-ADF19-ADF23</f>
        <v>155</v>
      </c>
      <c r="ADG25" s="55"/>
      <c r="ADH25" s="61">
        <f>ADH14+ADH18-ADH19-ADH23</f>
        <v>147</v>
      </c>
      <c r="ADI25" s="11">
        <f>ADI14+ADI18-ADI19-ADI23</f>
        <v>155</v>
      </c>
      <c r="ADJ25" s="11"/>
      <c r="ADK25" s="61">
        <f>ADK14+ADK18-ADK19-ADK23</f>
        <v>149</v>
      </c>
      <c r="ADL25" s="11">
        <f>ADL14+ADL18-ADL19-ADL23</f>
        <v>154</v>
      </c>
      <c r="ADM25" s="11"/>
      <c r="ADN25" s="61">
        <f>ADN14+ADN18-ADN19-ADN23</f>
        <v>150</v>
      </c>
      <c r="ADO25" s="11">
        <f>ADO14+ADO18-ADO19-ADO23</f>
        <v>153</v>
      </c>
      <c r="ADP25" s="11"/>
      <c r="ADQ25" s="61">
        <f>ADQ14+ADQ18-ADQ19-ADQ23</f>
        <v>152</v>
      </c>
      <c r="ADR25" s="11">
        <f>ADR14+ADR18-ADR19-ADR23</f>
        <v>158</v>
      </c>
      <c r="ADS25" s="11"/>
      <c r="ADT25" s="61">
        <f>ADT14+ADT18-ADT19-ADT23</f>
        <v>150</v>
      </c>
      <c r="ADU25" s="11">
        <f>ADU14+ADU18-ADU19-ADU23</f>
        <v>158</v>
      </c>
      <c r="ADV25" s="11"/>
      <c r="ADW25" s="61">
        <f>ADW14+ADW18-ADW19-ADW23</f>
        <v>153</v>
      </c>
      <c r="ADX25" s="11">
        <f>ADX14+ADX18-ADX19-ADX23</f>
        <v>160</v>
      </c>
      <c r="ADY25" s="55"/>
      <c r="ADZ25" s="61">
        <f>ADZ14+ADZ18-ADZ19-ADZ23</f>
        <v>153</v>
      </c>
      <c r="AEA25" s="11">
        <f>AEA14+AEA18-AEA19-AEA23</f>
        <v>159</v>
      </c>
      <c r="AEB25" s="11"/>
      <c r="AEC25" s="61">
        <f>AEC14+AEC18-AEC19-AEC23</f>
        <v>151</v>
      </c>
      <c r="AED25" s="11">
        <f>AED14+AED18-AED19-AED23</f>
        <v>156</v>
      </c>
      <c r="AEE25" s="11"/>
      <c r="AEF25" s="61">
        <f>AEF14+AEF18-AEF19-AEF23</f>
        <v>149</v>
      </c>
      <c r="AEG25" s="11">
        <f>AEG14+AEG18-AEG19-AEG23</f>
        <v>163</v>
      </c>
      <c r="AEH25" s="11"/>
      <c r="AEI25" s="61">
        <f>AEI14+AEI18-AEI19-AEI23</f>
        <v>149</v>
      </c>
      <c r="AEJ25" s="11">
        <f>AEJ14+AEJ18-AEJ19-AEJ23</f>
        <v>160</v>
      </c>
      <c r="AEK25" s="11"/>
      <c r="AEL25" s="61">
        <f>AEL14+AEL18-AEL19-AEL23</f>
        <v>152</v>
      </c>
      <c r="AEM25" s="11">
        <f>AEM14+AEM18-AEM19-AEM23</f>
        <v>164</v>
      </c>
      <c r="AEN25" s="11"/>
      <c r="AEO25" s="61">
        <f>AEO14+AEO18-AEO19-AEO23</f>
        <v>152</v>
      </c>
      <c r="AEP25" s="11">
        <f>AEP14+AEP18-AEP19-AEP23</f>
        <v>157</v>
      </c>
      <c r="AEQ25" s="55"/>
      <c r="AER25" s="61">
        <f>AER14+AER18-AER19-AER23</f>
        <v>152</v>
      </c>
      <c r="AES25" s="11">
        <f>AES14+AES18-AES19-AES23</f>
        <v>163</v>
      </c>
      <c r="AET25" s="11"/>
      <c r="AEU25" s="61">
        <f>AEU14+AEU18-AEU19-AEU23</f>
        <v>150</v>
      </c>
      <c r="AEV25" s="11">
        <f>AEV14+AEV18-AEV19-AEV23</f>
        <v>150</v>
      </c>
      <c r="AEW25" s="11"/>
      <c r="AEX25" s="61">
        <f>AEX14+AEX18-AEX19-AEX23</f>
        <v>148</v>
      </c>
      <c r="AEY25" s="11">
        <f>AEY14+AEY18-AEY19-AEY23</f>
        <v>161</v>
      </c>
      <c r="AEZ25" s="11"/>
      <c r="AFA25" s="61">
        <f>AFA14+AFA18-AFA19-AFA23</f>
        <v>148</v>
      </c>
      <c r="AFB25" s="11">
        <f>AFB14+AFB18-AFB19-AFB23</f>
        <v>150</v>
      </c>
      <c r="AFC25" s="11"/>
      <c r="AFD25" s="61">
        <f>AFD14+AFD18-AFD19-AFD23</f>
        <v>146</v>
      </c>
      <c r="AFE25" s="11">
        <f>AFE14+AFE18-AFE19-AFE23</f>
        <v>150</v>
      </c>
      <c r="AFF25" s="11"/>
      <c r="AFG25" s="61">
        <f>AFG14+AFG18-AFG19-AFG23</f>
        <v>144</v>
      </c>
      <c r="AFH25" s="11">
        <f>AFH14+AFH18-AFH19-AFH23</f>
        <v>152</v>
      </c>
      <c r="AFI25" s="55"/>
      <c r="AFJ25" s="61">
        <f>AFJ14+AFJ18-AFJ19-AFJ23</f>
        <v>149</v>
      </c>
      <c r="AFK25" s="11">
        <f>AFK14+AFK18-AFK19-AFK23</f>
        <v>152</v>
      </c>
      <c r="AFL25" s="11"/>
      <c r="AFM25" s="61">
        <f>AFM14+AFM18-AFM19-AFM23</f>
        <v>147</v>
      </c>
      <c r="AFN25" s="11">
        <f>AFN14+AFN18-AFN19-AFN23</f>
        <v>142</v>
      </c>
      <c r="AFO25" s="11"/>
      <c r="AFP25" s="61">
        <f>AFP14+AFP18-AFP19-AFP23</f>
        <v>147</v>
      </c>
      <c r="AFQ25" s="11">
        <f>AFQ14+AFQ18-AFQ19-AFQ23</f>
        <v>145</v>
      </c>
      <c r="AFR25" s="11"/>
      <c r="AFS25" s="61">
        <f>AFS14+AFS18-AFS19-AFS23</f>
        <v>154</v>
      </c>
      <c r="AFT25" s="11">
        <f>AFT14+AFT18-AFT19-AFT23</f>
        <v>143</v>
      </c>
      <c r="AFU25" s="11"/>
      <c r="AFV25" s="61">
        <f>AFV14+AFV18-AFV19-AFV23</f>
        <v>159</v>
      </c>
      <c r="AFW25" s="11">
        <f>AFW14+AFW18-AFW19-AFW23</f>
        <v>131</v>
      </c>
      <c r="AFX25" s="55"/>
      <c r="AFY25" s="55"/>
      <c r="AFZ25" s="61">
        <f>AFZ14+AFZ18-AFZ19-AFZ23</f>
        <v>127</v>
      </c>
      <c r="AGA25" s="11">
        <f>AGA14+AGA18-AGA19-AGA23</f>
        <v>129</v>
      </c>
      <c r="AGB25" s="11"/>
      <c r="AGC25" s="61">
        <f>AGC14+AGC18-AGC19-AGC23</f>
        <v>131</v>
      </c>
      <c r="AGD25" s="11">
        <f>AGD14+AGD18-AGD19-AGD23</f>
        <v>140</v>
      </c>
      <c r="AGE25" s="11"/>
      <c r="AGF25" s="61">
        <f>AGF14+AGF18-AGF19-AGF23</f>
        <v>133</v>
      </c>
      <c r="AGG25" s="11">
        <f>AGG14+AGG18-AGG19-AGG23</f>
        <v>148</v>
      </c>
      <c r="AGH25" s="11"/>
      <c r="AGI25" s="61">
        <f>AGI14+AGI18-AGI19-AGI23</f>
        <v>150</v>
      </c>
      <c r="AGJ25" s="11">
        <f>AGJ14+AGJ18-AGJ19-AGJ23</f>
        <v>161</v>
      </c>
      <c r="AGK25" s="55"/>
      <c r="AGL25" s="61">
        <f>AGL14+AGL18-AGL19-AGL23</f>
        <v>153</v>
      </c>
      <c r="AGM25" s="11">
        <f>AGM14+AGM18-AGM19-AGM23</f>
        <v>161</v>
      </c>
      <c r="AGN25" s="105"/>
      <c r="AGO25" s="61">
        <f>AGO14+AGO18-AGO19-AGO23</f>
        <v>163</v>
      </c>
      <c r="AGP25" s="11">
        <f>AGP14+AGP18-AGP19-AGP23</f>
        <v>161</v>
      </c>
      <c r="AGQ25" s="11"/>
      <c r="AGR25" s="61">
        <f>AGR14+AGR18-AGR19-AGR23</f>
        <v>163</v>
      </c>
      <c r="AGS25" s="11">
        <f>AGS14+AGS18-AGS19-AGS23</f>
        <v>172</v>
      </c>
      <c r="AGT25" s="11"/>
      <c r="AGU25" s="61">
        <f>AGU14+AGU18-AGU19-AGU23</f>
        <v>168</v>
      </c>
      <c r="AGV25" s="11">
        <f>AGV14+AGV18-AGV19-AGV23</f>
        <v>170</v>
      </c>
      <c r="AGW25" s="11"/>
      <c r="AGX25" s="61">
        <f>AGX14+AGX18-AGX19-AGX23</f>
        <v>171</v>
      </c>
      <c r="AGY25" s="11">
        <f>AGY14+AGY18-AGY19-AGY23</f>
        <v>168</v>
      </c>
      <c r="AGZ25" s="11"/>
      <c r="AHA25" s="61">
        <f>AHA14+AHA18-AHA19-AHA23</f>
        <v>174</v>
      </c>
      <c r="AHB25" s="11">
        <f>AHB14+AHB18-AHB19-AHB23</f>
        <v>171</v>
      </c>
      <c r="AHC25" s="11"/>
      <c r="AHD25" s="61">
        <f>AHD14+AHD18-AHD19-AHD23</f>
        <v>176</v>
      </c>
      <c r="AHE25" s="11">
        <f>AHE14+AHE18-AHE19-AHE23</f>
        <v>173</v>
      </c>
      <c r="AHF25" s="11"/>
      <c r="AHG25" s="61">
        <f>AHG14+AHG18-AHG19-AHG23</f>
        <v>181</v>
      </c>
      <c r="AHH25" s="11">
        <f>AHH14+AHH18-AHH19-AHH23</f>
        <v>185</v>
      </c>
      <c r="AHI25" s="55"/>
      <c r="AHJ25" s="61">
        <f>AHJ14+AHJ18-AHJ19-AHJ23</f>
        <v>181</v>
      </c>
      <c r="AHK25" s="11">
        <f>AHK14+AHK18-AHK19-AHK23</f>
        <v>181</v>
      </c>
      <c r="AHL25" s="11"/>
      <c r="AHM25" s="61">
        <f>AHM14+AHM18-AHM19-AHM23</f>
        <v>184</v>
      </c>
      <c r="AHN25" s="11">
        <f>AHN14+AHN18-AHN19-AHN23</f>
        <v>181</v>
      </c>
      <c r="AHO25" s="11"/>
      <c r="AHP25" s="61">
        <f>AHP14+AHP18-AHP19-AHP23</f>
        <v>187</v>
      </c>
      <c r="AHQ25" s="11">
        <f>AHQ14+AHQ18-AHQ19-AHQ23</f>
        <v>184</v>
      </c>
      <c r="AHR25" s="11"/>
      <c r="AHS25" s="61">
        <f>AHS14+AHS18-AHS19-AHS23</f>
        <v>187</v>
      </c>
      <c r="AHT25" s="11">
        <f>AHT14+AHT18-AHT19-AHT23</f>
        <v>186</v>
      </c>
      <c r="AHU25" s="11"/>
      <c r="AHV25" s="61">
        <f>AHV14+AHV18-AHV19-AHV23</f>
        <v>185</v>
      </c>
      <c r="AHW25" s="11">
        <f>AHW14+AHW18-AHW19-AHW23</f>
        <v>187</v>
      </c>
      <c r="AHX25" s="11"/>
      <c r="AHY25" s="61">
        <f>AHY14+AHY18-AHY19-AHY23</f>
        <v>185</v>
      </c>
      <c r="AHZ25" s="11">
        <f>AHZ14+AHZ18-AHZ19-AHZ23</f>
        <v>188</v>
      </c>
      <c r="AIA25" s="55"/>
      <c r="AIB25" s="61">
        <f>AIB14+AIB18-AIB19-AIB23</f>
        <v>181</v>
      </c>
      <c r="AIC25" s="11">
        <f>AIC14+AIC18-AIC19-AIC23</f>
        <v>175</v>
      </c>
      <c r="AID25" s="11"/>
      <c r="AIE25" s="61">
        <f>AIE14+AIE18-AIE19-AIE23</f>
        <v>181</v>
      </c>
      <c r="AIF25" s="11">
        <f>AIF14+AIF18-AIF19-AIF23</f>
        <v>176</v>
      </c>
      <c r="AIG25" s="11"/>
      <c r="AIH25" s="61">
        <f>AIH14+AIH18-AIH19-AIH23</f>
        <v>181</v>
      </c>
      <c r="AII25" s="11">
        <f>AII14+AII18-AII19-AII23</f>
        <v>186</v>
      </c>
      <c r="AIJ25" s="11"/>
      <c r="AIK25" s="61">
        <f>AIK14+AIK18-AIK19-AIK23</f>
        <v>184</v>
      </c>
      <c r="AIL25" s="11">
        <f>AIL14+AIL18-AIL19-AIL23</f>
        <v>182</v>
      </c>
      <c r="AIM25" s="11"/>
      <c r="AIN25" s="61">
        <f>AIN14+AIN18-AIN19-AIN23</f>
        <v>189</v>
      </c>
      <c r="AIO25" s="11">
        <f>AIO14+AIO18-AIO19-AIO23</f>
        <v>196</v>
      </c>
      <c r="AIP25" s="11"/>
      <c r="AIQ25" s="61">
        <f>AIQ14+AIQ18-AIQ19-AIQ23</f>
        <v>192</v>
      </c>
      <c r="AIR25" s="11">
        <f>AIR14+AIR18-AIR19-AIR23</f>
        <v>202</v>
      </c>
      <c r="AIS25" s="55"/>
      <c r="AIT25" s="61">
        <f>AIT14+AIT18-AIT19-AIT23</f>
        <v>192</v>
      </c>
      <c r="AIU25" s="11">
        <f>AIU14+AIU18-AIU19-AIU23</f>
        <v>188</v>
      </c>
      <c r="AIV25" s="11"/>
      <c r="AIW25" s="61">
        <f>AIW14+AIW18-AIW19-AIW23</f>
        <v>190</v>
      </c>
      <c r="AIX25" s="11">
        <f>AIX14+AIX18-AIX19-AIX23</f>
        <v>189</v>
      </c>
      <c r="AIY25" s="11"/>
      <c r="AIZ25" s="61">
        <f>AIZ14+AIZ18-AIZ19-AIZ23</f>
        <v>188</v>
      </c>
      <c r="AJA25" s="11">
        <f>AJA14+AJA18-AJA19-AJA23</f>
        <v>196</v>
      </c>
      <c r="AJB25" s="11"/>
      <c r="AJC25" s="61">
        <f>AJC14+AJC18-AJC19-AJC23</f>
        <v>193</v>
      </c>
      <c r="AJD25" s="11">
        <f>AJD14+AJD18-AJD19-AJD23</f>
        <v>198</v>
      </c>
      <c r="AJE25" s="11"/>
      <c r="AJF25" s="61">
        <f>AJF14+AJF18-AJF19-AJF23</f>
        <v>196</v>
      </c>
      <c r="AJG25" s="11">
        <f>AJG14+AJG18-AJG19-AJG23</f>
        <v>198</v>
      </c>
      <c r="AJH25" s="11"/>
      <c r="AJI25" s="61">
        <f>AJI14+AJI18-AJI19-AJI23</f>
        <v>194</v>
      </c>
      <c r="AJJ25" s="11">
        <f>AJJ14+AJJ18-AJJ19-AJJ23</f>
        <v>197</v>
      </c>
      <c r="AJK25" s="55"/>
      <c r="AJL25" s="61">
        <f>AJL14+AJL18-AJL19-AJL23</f>
        <v>194</v>
      </c>
      <c r="AJM25" s="11">
        <f>AJM14+AJM18-AJM19-AJM23</f>
        <v>191</v>
      </c>
      <c r="AJN25" s="11"/>
      <c r="AJO25" s="61">
        <f>AJO14+AJO18-AJO19-AJO23</f>
        <v>192</v>
      </c>
      <c r="AJP25" s="11">
        <f>AJP14+AJP18-AJP19-AJP23</f>
        <v>196</v>
      </c>
      <c r="AJQ25" s="55"/>
      <c r="AJR25" s="61">
        <f>AJR14+AJR18-AJR19-AJR23</f>
        <v>192</v>
      </c>
      <c r="AJS25" s="11">
        <f>AJS14+AJS18-AJS19-AJS23</f>
        <v>196</v>
      </c>
      <c r="AJT25" s="11"/>
      <c r="AJU25" s="61">
        <f>AJU14+AJU18-AJU19-AJU23</f>
        <v>192</v>
      </c>
      <c r="AJV25" s="11">
        <f>AJV14+AJV18-AJV19-AJV23</f>
        <v>194</v>
      </c>
      <c r="AJW25" s="11"/>
      <c r="AJX25" s="61">
        <f>AJX14+AJX18-AJX19-AJX23</f>
        <v>192</v>
      </c>
      <c r="AJY25" s="11">
        <f>AJY14+AJY18-AJY19-AJY23</f>
        <v>197</v>
      </c>
      <c r="AJZ25" s="55"/>
      <c r="AKA25" s="61">
        <f>AKA14+AKA18-AKA19-AKA23</f>
        <v>192</v>
      </c>
      <c r="AKB25" s="11">
        <f>AKB14+AKB18-AKB19-AKB23</f>
        <v>191</v>
      </c>
      <c r="AKC25" s="11"/>
      <c r="AKD25" s="61">
        <f>AKD14+AKD18-AKD19-AKD23</f>
        <v>190</v>
      </c>
      <c r="AKE25" s="11">
        <f>AKE14+AKE18-AKE19-AKE23</f>
        <v>197</v>
      </c>
      <c r="AKF25" s="11"/>
      <c r="AKG25" s="61">
        <f>AKG14+AKG18-AKG19-AKG23</f>
        <v>188</v>
      </c>
      <c r="AKH25" s="11">
        <f>AKH14+AKH18-AKH19-AKH23</f>
        <v>190</v>
      </c>
      <c r="AKI25" s="11"/>
      <c r="AKJ25" s="61">
        <f>AKJ14+AKJ18-AKJ19-AKJ23</f>
        <v>188</v>
      </c>
      <c r="AKK25" s="11">
        <f>AKK14+AKK18-AKK19-AKK23</f>
        <v>188</v>
      </c>
      <c r="AKL25" s="11"/>
      <c r="AKM25" s="61">
        <f>AKM14+AKM18-AKM19-AKM23</f>
        <v>186</v>
      </c>
      <c r="AKN25" s="11">
        <f>AKN14+AKN18-AKN19-AKN23</f>
        <v>192</v>
      </c>
      <c r="AKO25" s="11"/>
      <c r="AKP25" s="61">
        <f>AKP14+AKP18-AKP19-AKP23</f>
        <v>186</v>
      </c>
      <c r="AKQ25" s="11">
        <f>AKQ14+AKQ18-AKQ19-AKQ23</f>
        <v>194</v>
      </c>
      <c r="AKR25" s="55"/>
      <c r="AKS25" s="61">
        <f>AKS14+AKS18-AKS19-AKS23</f>
        <v>186</v>
      </c>
      <c r="AKT25" s="11">
        <f>AKT14+AKT18-AKT19-AKT23</f>
        <v>187</v>
      </c>
      <c r="AKU25" s="11"/>
      <c r="AKV25" s="61">
        <f>AKV14+AKV18-AKV19-AKV23</f>
        <v>186</v>
      </c>
      <c r="AKW25" s="11">
        <f>AKW14+AKW18-AKW19-AKW23</f>
        <v>187</v>
      </c>
      <c r="AKX25" s="11"/>
      <c r="AKY25" s="61">
        <f>AKY14+AKY18-AKY19-AKY23</f>
        <v>184</v>
      </c>
      <c r="AKZ25" s="11">
        <f>AKZ14+AKZ18-AKZ19-AKZ23</f>
        <v>183</v>
      </c>
      <c r="ALA25" s="55"/>
      <c r="ALB25" s="61">
        <f>ALB14+ALB18-ALB19-ALB23</f>
        <v>184</v>
      </c>
      <c r="ALC25" s="11">
        <f>ALC14+ALC18-ALC19-ALC23</f>
        <v>179</v>
      </c>
      <c r="ALD25" s="11"/>
      <c r="ALE25" s="61">
        <f>ALE14+ALE18-ALE19-ALE23</f>
        <v>182</v>
      </c>
      <c r="ALF25" s="11">
        <f>ALF14+ALF18-ALF19-ALF23</f>
        <v>186</v>
      </c>
      <c r="ALG25" s="105"/>
      <c r="ALH25" s="61">
        <f>ALH14+ALH18-ALH19-ALH23</f>
        <v>182</v>
      </c>
      <c r="ALI25" s="11">
        <f>ALI14+ALI18-ALI19-ALI23</f>
        <v>180</v>
      </c>
      <c r="ALJ25" s="11"/>
      <c r="ALK25" s="61">
        <f>ALK14+ALK18-ALK19-ALK23</f>
        <v>184</v>
      </c>
      <c r="ALL25" s="11">
        <f>ALL14+ALL18-ALL19-ALL23</f>
        <v>190</v>
      </c>
      <c r="ALM25" s="11"/>
      <c r="ALN25" s="61">
        <f>ALN14+ALN18-ALN19-ALN23</f>
        <v>184</v>
      </c>
      <c r="ALO25" s="11">
        <f>ALO14+ALO18-ALO19-ALO23</f>
        <v>188</v>
      </c>
      <c r="ALP25" s="11"/>
      <c r="ALQ25" s="61">
        <f>ALQ14+ALQ18-ALQ19-ALQ23</f>
        <v>184</v>
      </c>
      <c r="ALR25" s="11">
        <f>ALR14+ALR18-ALR19-ALR23</f>
        <v>182</v>
      </c>
      <c r="ALS25" s="11"/>
      <c r="ALT25" s="61">
        <f>ALT14+ALT18-ALT19-ALT23</f>
        <v>184</v>
      </c>
      <c r="ALU25" s="11">
        <f>ALU14+ALU18-ALU19-ALU23</f>
        <v>193</v>
      </c>
      <c r="ALV25" s="11"/>
      <c r="ALW25" s="61">
        <f>ALW14+ALW18-ALW19-ALW23</f>
        <v>184</v>
      </c>
      <c r="ALX25" s="11">
        <f>ALX14+ALX18-ALX19-ALX23</f>
        <v>182</v>
      </c>
      <c r="ALY25" s="11"/>
      <c r="ALZ25" s="61">
        <f>ALZ14+ALZ18-ALZ19-ALZ23</f>
        <v>184</v>
      </c>
      <c r="AMA25" s="11">
        <f>AMA14+AMA18-AMA19-AMA23</f>
        <v>185</v>
      </c>
      <c r="AMB25" s="55"/>
      <c r="AMC25" s="61">
        <f>AMC14+AMC18-AMC19-AMC23</f>
        <v>184</v>
      </c>
      <c r="AMD25" s="11">
        <f>AMD14+AMD18-AMD19-AMD23</f>
        <v>184</v>
      </c>
      <c r="AME25" s="11"/>
      <c r="AMF25" s="61">
        <f>AMF14+AMF18-AMF19-AMF23</f>
        <v>184</v>
      </c>
      <c r="AMG25" s="11">
        <f>AMG14+AMG18-AMG19-AMG23</f>
        <v>189</v>
      </c>
      <c r="AMH25" s="11"/>
      <c r="AMI25" s="61">
        <f>AMI14+AMI18-AMI19-AMI23</f>
        <v>184</v>
      </c>
      <c r="AMJ25" s="11">
        <f>AMJ14+AMJ18-AMJ19-AMJ23</f>
        <v>187</v>
      </c>
      <c r="AMK25" s="11"/>
      <c r="AML25" s="61">
        <f>AML14+AML18-AML19-AML23</f>
        <v>184</v>
      </c>
      <c r="AMM25" s="11">
        <f>AMM14+AMM18-AMM19-AMM23</f>
        <v>191</v>
      </c>
      <c r="AMN25" s="11"/>
      <c r="AMO25" s="61">
        <f>AMO14+AMO18-AMO19-AMO23</f>
        <v>184</v>
      </c>
      <c r="AMP25" s="11">
        <f>AMP14+AMP18-AMP19-AMP23</f>
        <v>193</v>
      </c>
      <c r="AMQ25" s="11"/>
      <c r="AMR25" s="61">
        <f>AMR14+AMR18-AMR19-AMR23</f>
        <v>184</v>
      </c>
      <c r="AMS25" s="11">
        <f>AMS14+AMS18-AMS19-AMS23</f>
        <v>188</v>
      </c>
      <c r="AMT25" s="11"/>
      <c r="AMU25" s="61">
        <f>AMU14+AMU18-AMU19-AMU23</f>
        <v>184</v>
      </c>
      <c r="AMV25" s="11">
        <f>AMV14+AMV18-AMV19-AMV23</f>
        <v>178</v>
      </c>
      <c r="AMW25" s="55"/>
      <c r="AMX25" s="55"/>
      <c r="AMY25" s="55"/>
      <c r="AMZ25" s="55"/>
      <c r="ANA25" s="61">
        <f>ANA14+ANA18-ANA19-ANA23</f>
        <v>142</v>
      </c>
      <c r="ANB25" s="11">
        <f>ANB14+ANB18-ANB19-ANB23</f>
        <v>149</v>
      </c>
      <c r="ANC25" s="11"/>
      <c r="AND25" s="61">
        <f>AND14+AND18-AND19-AND23</f>
        <v>140</v>
      </c>
      <c r="ANE25" s="11">
        <f>ANE14+ANE18-ANE19-ANE23</f>
        <v>140</v>
      </c>
      <c r="ANF25" s="55"/>
      <c r="ANG25" s="61">
        <f>ANG14+ANG18-ANG19-ANG23</f>
        <v>138</v>
      </c>
      <c r="ANH25" s="11">
        <f>ANH14+ANH18-ANH19-ANH23</f>
        <v>137</v>
      </c>
      <c r="ANI25" s="11"/>
      <c r="ANJ25" s="61">
        <f>ANJ14+ANJ18-ANJ19-ANJ23</f>
        <v>140</v>
      </c>
      <c r="ANK25" s="11">
        <f>ANK14+ANK18-ANK19-ANK23</f>
        <v>149</v>
      </c>
      <c r="ANL25" s="11"/>
      <c r="ANM25" s="61">
        <f>ANM14+ANM18-ANM19-ANM23</f>
        <v>149</v>
      </c>
      <c r="ANN25" s="11">
        <f>ANN14+ANN18-ANN19-ANN23</f>
        <v>157</v>
      </c>
      <c r="ANO25" s="11"/>
      <c r="ANP25" s="61">
        <f>ANP14+ANP18-ANP19-ANP23</f>
        <v>151</v>
      </c>
      <c r="ANQ25" s="11">
        <f>ANQ14+ANQ18-ANQ19-ANQ23</f>
        <v>162</v>
      </c>
      <c r="ANR25" s="11"/>
      <c r="ANS25" s="61">
        <f>ANS14+ANS18-ANS19-ANS23</f>
        <v>155</v>
      </c>
      <c r="ANT25" s="11">
        <f>ANT14+ANT18-ANT19-ANT23</f>
        <v>165</v>
      </c>
      <c r="ANU25" s="11"/>
      <c r="ANV25" s="61">
        <f>ANV14+ANV18-ANV19-ANV23</f>
        <v>155</v>
      </c>
      <c r="ANW25" s="11">
        <f>ANW14+ANW18-ANW19-ANW23</f>
        <v>165</v>
      </c>
      <c r="ANX25" s="55"/>
      <c r="ANY25" s="61">
        <f>ANY14+ANY18-ANY19-ANY23</f>
        <v>157</v>
      </c>
      <c r="ANZ25" s="11">
        <f>ANZ14+ANZ18-ANZ19-ANZ23</f>
        <v>162</v>
      </c>
      <c r="AOA25" s="11"/>
      <c r="AOB25" s="61">
        <f>AOB14+AOB18-AOB19-AOB23</f>
        <v>162</v>
      </c>
      <c r="AOC25" s="11">
        <f>AOC14+AOC18-AOC19-AOC23</f>
        <v>164</v>
      </c>
      <c r="AOD25" s="11"/>
      <c r="AOE25" s="61">
        <f>AOE14+AOE18-AOE19-AOE23</f>
        <v>164</v>
      </c>
      <c r="AOF25" s="11">
        <f>AOF14+AOF18-AOF19-AOF23</f>
        <v>166</v>
      </c>
      <c r="AOG25" s="11"/>
      <c r="AOH25" s="61">
        <f>AOH14+AOH18-AOH19-AOH23</f>
        <v>162</v>
      </c>
      <c r="AOI25" s="11">
        <f>AOI14+AOI18-AOI19-AOI23</f>
        <v>165</v>
      </c>
      <c r="AOJ25" s="11"/>
      <c r="AOK25" s="61">
        <f>AOK14+AOK18-AOK19-AOK23</f>
        <v>167</v>
      </c>
      <c r="AOL25" s="11">
        <f>AOL14+AOL18-AOL19-AOL23</f>
        <v>165</v>
      </c>
      <c r="AOM25" s="11"/>
      <c r="AON25" s="61">
        <f>AON14+AON18-AON19-AON23</f>
        <v>165</v>
      </c>
      <c r="AOO25" s="11">
        <f>AOO14+AOO18-AOO19-AOO23</f>
        <v>169</v>
      </c>
      <c r="AOP25" s="55"/>
      <c r="AOQ25" s="61">
        <f>AOQ14+AOQ18-AOQ19-AOQ23</f>
        <v>165</v>
      </c>
      <c r="AOR25" s="11">
        <f>AOR14+AOR18-AOR19-AOR23</f>
        <v>167</v>
      </c>
      <c r="AOS25" s="11"/>
      <c r="AOT25" s="61">
        <f>AOT14+AOT18-AOT19-AOT23</f>
        <v>163</v>
      </c>
      <c r="AOU25" s="11">
        <f>AOU14+AOU18-AOU19-AOU23</f>
        <v>167</v>
      </c>
      <c r="AOV25" s="11"/>
      <c r="AOW25" s="61">
        <f>AOW14+AOW18-AOW19-AOW23</f>
        <v>161</v>
      </c>
      <c r="AOX25" s="11">
        <f>AOX14+AOX18-AOX19-AOX23</f>
        <v>169</v>
      </c>
      <c r="AOY25" s="11"/>
      <c r="AOZ25" s="61">
        <f>AOZ14+AOZ18-AOZ19-AOZ23</f>
        <v>165</v>
      </c>
      <c r="APA25" s="11">
        <f>APA14+APA18-APA19-APA23</f>
        <v>173</v>
      </c>
      <c r="APB25" s="11"/>
      <c r="APC25" s="61">
        <f>APC14+APC18-APC19-APC23</f>
        <v>168</v>
      </c>
      <c r="APD25" s="11">
        <f>APD14+APD18-APD19-APD23</f>
        <v>175</v>
      </c>
      <c r="APE25" s="11"/>
      <c r="APF25" s="61">
        <f>APF14+APF18-APF19-APF23</f>
        <v>166</v>
      </c>
      <c r="APG25" s="11">
        <f>APG14+APG18-APG19-APG23</f>
        <v>175</v>
      </c>
      <c r="APH25" s="55"/>
      <c r="API25" s="61">
        <f>API14+API18-API19-API23</f>
        <v>166</v>
      </c>
      <c r="APJ25" s="11">
        <f>APJ14+APJ18-APJ19-APJ23</f>
        <v>171</v>
      </c>
      <c r="APK25" s="11"/>
      <c r="APL25" s="61">
        <f>APL14+APL18-APL19-APL23</f>
        <v>169</v>
      </c>
      <c r="APM25" s="11">
        <f>APM14+APM18-APM19-APM23</f>
        <v>173</v>
      </c>
      <c r="APN25" s="11"/>
      <c r="APO25" s="61">
        <f>APO14+APO18-APO19-APO23</f>
        <v>167</v>
      </c>
      <c r="APP25" s="11">
        <f>APP14+APP18-APP19-APP23</f>
        <v>165</v>
      </c>
      <c r="APQ25" s="11"/>
      <c r="APR25" s="61">
        <f>APR14+APR18-APR19-APR23</f>
        <v>167</v>
      </c>
      <c r="APS25" s="11">
        <f>APS14+APS18-APS19-APS23</f>
        <v>166</v>
      </c>
      <c r="APT25" s="11"/>
      <c r="APU25" s="61">
        <f>APU14+APU18-APU19-APU23</f>
        <v>165</v>
      </c>
      <c r="APV25" s="11">
        <f>APV14+APV18-APV19-APV23</f>
        <v>166</v>
      </c>
      <c r="APW25" s="11"/>
      <c r="APX25" s="61">
        <f>APX14+APX18-APX19-APX23</f>
        <v>168</v>
      </c>
      <c r="APY25" s="11">
        <f>APY14+APY18-APY19-APY23</f>
        <v>157</v>
      </c>
      <c r="APZ25" s="55"/>
      <c r="AQA25" s="61">
        <f>AQA14+AQA18-AQA19-AQA23</f>
        <v>168</v>
      </c>
      <c r="AQB25" s="11">
        <f>AQB14+AQB18-AQB19-AQB23</f>
        <v>158</v>
      </c>
      <c r="AQC25" s="11"/>
      <c r="AQD25" s="61">
        <f>AQD14+AQD18-AQD19-AQD23</f>
        <v>171</v>
      </c>
      <c r="AQE25" s="11">
        <f>AQE14+AQE18-AQE19-AQE23</f>
        <v>157</v>
      </c>
      <c r="AQF25" s="11"/>
      <c r="AQG25" s="61">
        <f>AQG14+AQG18-AQG19-AQG23</f>
        <v>169</v>
      </c>
      <c r="AQH25" s="11">
        <f>AQH14+AQH18-AQH19-AQH23</f>
        <v>159</v>
      </c>
      <c r="AQI25" s="11"/>
      <c r="AQJ25" s="61">
        <f>AQJ14+AQJ18-AQJ19-AQJ23</f>
        <v>164</v>
      </c>
      <c r="AQK25" s="11">
        <f>AQK14+AQK18-AQK19-AQK23</f>
        <v>149</v>
      </c>
      <c r="AQL25" s="11"/>
      <c r="AQM25" s="61">
        <f>AQM14+AQM18-AQM19-AQM23</f>
        <v>162</v>
      </c>
      <c r="AQN25" s="11">
        <f>AQN14+AQN18-AQN19-AQN23</f>
        <v>155</v>
      </c>
      <c r="AQO25" s="11"/>
      <c r="AQP25" s="61">
        <f>AQP14+AQP18-AQP19-AQP23</f>
        <v>160</v>
      </c>
      <c r="AQQ25" s="11">
        <f>AQQ14+AQQ18-AQQ19-AQQ23</f>
        <v>160</v>
      </c>
      <c r="AQR25" s="55"/>
      <c r="AQS25" s="61">
        <f>AQS14+AQS18-AQS19-AQS23</f>
        <v>158</v>
      </c>
      <c r="AQT25" s="11">
        <f>AQT14+AQT18-AQT19-AQT23</f>
        <v>149</v>
      </c>
      <c r="AQU25" s="11"/>
      <c r="AQV25" s="61">
        <f>AQV14+AQV18-AQV19-AQV23</f>
        <v>156</v>
      </c>
      <c r="AQW25" s="11">
        <f>AQW14+AQW18-AQW19-AQW23</f>
        <v>153</v>
      </c>
      <c r="AQX25" s="11"/>
      <c r="AQY25" s="61">
        <f>AQY14+AQY18-AQY19-AQY23</f>
        <v>159</v>
      </c>
      <c r="AQZ25" s="11">
        <f>AQZ14+AQZ18-AQZ19-AQZ23</f>
        <v>161</v>
      </c>
      <c r="ARA25" s="11"/>
      <c r="ARB25" s="61">
        <f>ARB14+ARB18-ARB19-ARB23</f>
        <v>159</v>
      </c>
      <c r="ARC25" s="11">
        <f>ARC14+ARC18-ARC19-ARC23</f>
        <v>159</v>
      </c>
      <c r="ARD25" s="11"/>
      <c r="ARE25" s="61">
        <f>ARE14+ARE18-ARE19-ARE23</f>
        <v>159</v>
      </c>
      <c r="ARF25" s="11">
        <f>ARF14+ARF18-ARF19-ARF23</f>
        <v>162</v>
      </c>
      <c r="ARG25" s="11"/>
      <c r="ARH25" s="61">
        <f>ARH14+ARH18-ARH19-ARH23</f>
        <v>160</v>
      </c>
      <c r="ARI25" s="11">
        <f>ARI14+ARI18-ARI19-ARI23</f>
        <v>161</v>
      </c>
      <c r="ARJ25" s="55"/>
      <c r="ARK25" s="61">
        <f>ARK14+ARK18-ARK19-ARK23</f>
        <v>160</v>
      </c>
      <c r="ARL25" s="11">
        <f>ARL14+ARL18-ARL19-ARL23</f>
        <v>162</v>
      </c>
      <c r="ARM25" s="11"/>
      <c r="ARN25" s="61">
        <f>ARN14+ARN18-ARN19-ARN23</f>
        <v>158</v>
      </c>
      <c r="ARO25" s="11">
        <f>ARO14+ARO18-ARO19-ARO23</f>
        <v>154</v>
      </c>
      <c r="ARP25" s="11"/>
      <c r="ARQ25" s="61">
        <f>ARQ14+ARQ18-ARQ19-ARQ23</f>
        <v>156</v>
      </c>
      <c r="ARR25" s="11">
        <f>ARR14+ARR18-ARR19-ARR23</f>
        <v>151</v>
      </c>
      <c r="ARS25" s="11"/>
      <c r="ART25" s="61">
        <f>ART14+ART18-ART19-ART23</f>
        <v>156</v>
      </c>
      <c r="ARU25" s="11">
        <f>ARU14+ARU18-ARU19-ARU23</f>
        <v>156</v>
      </c>
      <c r="ARV25" s="11"/>
      <c r="ARW25" s="61">
        <f>ARW14+ARW18-ARW19-ARW23</f>
        <v>161</v>
      </c>
      <c r="ARX25" s="11">
        <f>ARX14+ARX18-ARX19-ARX23</f>
        <v>162</v>
      </c>
      <c r="ARY25" s="11"/>
      <c r="ARZ25" s="61">
        <f>ARZ14+ARZ18-ARZ19-ARZ23</f>
        <v>159</v>
      </c>
      <c r="ASA25" s="11">
        <f>ASA14+ASA18-ASA19-ASA23</f>
        <v>155</v>
      </c>
      <c r="ASB25" s="55"/>
      <c r="ASC25" s="61">
        <f>ASC14+ASC18-ASC19-ASC23</f>
        <v>157</v>
      </c>
      <c r="ASD25" s="11">
        <f>ASD14+ASD18-ASD19-ASD23</f>
        <v>161</v>
      </c>
      <c r="ASE25" s="11"/>
      <c r="ASF25" s="61">
        <f>ASF14+ASF18-ASF19-ASF23</f>
        <v>155</v>
      </c>
      <c r="ASG25" s="11">
        <f>ASG14+ASG18-ASG19-ASG23</f>
        <v>160</v>
      </c>
      <c r="ASH25" s="11"/>
      <c r="ASI25" s="61">
        <f>ASI14+ASI18-ASI19-ASI23</f>
        <v>153</v>
      </c>
      <c r="ASJ25" s="11">
        <f>ASJ14+ASJ18-ASJ19-ASJ23</f>
        <v>161</v>
      </c>
      <c r="ASK25" s="11"/>
      <c r="ASL25" s="61">
        <f>ASL14+ASL18-ASL19-ASL23</f>
        <v>153</v>
      </c>
      <c r="ASM25" s="11">
        <f>ASM14+ASM18-ASM19-ASM23</f>
        <v>168</v>
      </c>
      <c r="ASN25" s="11"/>
      <c r="ASO25" s="61">
        <f>ASO14+ASO18-ASO19-ASO23</f>
        <v>158</v>
      </c>
      <c r="ASP25" s="11">
        <f>ASP14+ASP18-ASP19-ASP23</f>
        <v>170</v>
      </c>
      <c r="ASQ25" s="11"/>
      <c r="ASR25" s="61">
        <f>ASR14+ASR18-ASR19-ASR23</f>
        <v>158</v>
      </c>
      <c r="ASS25" s="11">
        <f>ASS14+ASS18-ASS19-ASS23</f>
        <v>168</v>
      </c>
      <c r="AST25" s="55"/>
      <c r="ASU25" s="61">
        <f>ASU14+ASU18-ASU19-ASU23</f>
        <v>158</v>
      </c>
      <c r="ASV25" s="11">
        <f>ASV14+ASV18-ASV19-ASV23</f>
        <v>168</v>
      </c>
      <c r="ASW25" s="11"/>
      <c r="ASX25" s="61">
        <f>ASX14+ASX18-ASX19-ASX23</f>
        <v>158</v>
      </c>
      <c r="ASY25" s="11">
        <f>ASY14+ASY18-ASY19-ASY23</f>
        <v>169</v>
      </c>
      <c r="ASZ25" s="11"/>
      <c r="ATA25" s="61">
        <f>ATA14+ATA18-ATA19-ATA23</f>
        <v>158</v>
      </c>
      <c r="ATB25" s="11">
        <f>ATB14+ATB18-ATB19-ATB23</f>
        <v>168</v>
      </c>
      <c r="ATC25" s="11"/>
      <c r="ATD25" s="61">
        <f>ATD14+ATD18-ATD19-ATD23</f>
        <v>158</v>
      </c>
      <c r="ATE25" s="11">
        <f>ATE14+ATE18-ATE19-ATE23</f>
        <v>170</v>
      </c>
      <c r="ATF25" s="12"/>
      <c r="ATG25" s="12"/>
      <c r="ATH25" s="55"/>
      <c r="ATI25" s="12"/>
      <c r="ATJ25" s="12"/>
      <c r="ATK25" s="12"/>
      <c r="ATL25" s="12"/>
      <c r="ATM25" s="12"/>
      <c r="ATN25" s="12"/>
      <c r="ATO25" s="55"/>
      <c r="ATP25" s="12"/>
      <c r="ATQ25" s="12"/>
      <c r="ATR25" s="12"/>
      <c r="ATS25" s="12"/>
      <c r="ATT25" s="12"/>
      <c r="ATU25" s="12"/>
      <c r="ATV25" s="55"/>
      <c r="ATW25" s="12"/>
      <c r="ATX25" s="12"/>
      <c r="ATY25" s="12"/>
      <c r="ATZ25" s="12"/>
      <c r="AUA25" s="12"/>
      <c r="AUB25" s="12"/>
      <c r="AUC25" s="55"/>
      <c r="AUD25" s="12"/>
      <c r="AUE25" s="12"/>
      <c r="AUF25" s="12"/>
      <c r="AUG25" s="12"/>
      <c r="AUH25" s="12"/>
      <c r="AUI25" s="12"/>
      <c r="AUJ25" s="55"/>
      <c r="AUK25" s="12"/>
      <c r="AUL25" s="12"/>
      <c r="AUM25" s="12"/>
      <c r="AUN25" s="12"/>
      <c r="AUO25" s="12"/>
      <c r="AUP25" s="12"/>
      <c r="AUQ25" s="55"/>
      <c r="AUR25" s="12"/>
      <c r="AUS25" s="12"/>
      <c r="AUT25" s="12"/>
      <c r="AUU25" s="12"/>
      <c r="AUV25" s="12"/>
      <c r="AUW25" s="12"/>
      <c r="AUX25" s="55"/>
      <c r="AUY25" s="12"/>
      <c r="AUZ25" s="12"/>
      <c r="AVA25" s="12"/>
      <c r="AVB25" s="12"/>
      <c r="AVC25" s="12"/>
      <c r="AVD25" s="12"/>
      <c r="AVE25" s="55"/>
      <c r="AVF25" s="12"/>
      <c r="AVG25" s="12"/>
      <c r="AVH25" s="12"/>
      <c r="AVI25" s="12"/>
      <c r="AVJ25" s="12"/>
      <c r="AVK25" s="12"/>
      <c r="AVL25" s="55"/>
      <c r="AVM25" s="12"/>
      <c r="AVN25" s="12"/>
      <c r="AVO25" s="12"/>
      <c r="AVP25" s="12"/>
      <c r="AVQ25" s="12"/>
      <c r="AVR25" s="12"/>
      <c r="AVS25" s="55"/>
      <c r="AVT25" s="12"/>
      <c r="AVU25" s="12"/>
      <c r="AVV25" s="12"/>
      <c r="AVW25" s="12"/>
      <c r="AVX25" s="12"/>
      <c r="AVY25" s="12"/>
      <c r="AVZ25" s="55"/>
      <c r="AWA25" s="12"/>
      <c r="AWB25" s="12"/>
      <c r="AWC25" s="12"/>
      <c r="AWD25" s="12"/>
      <c r="AWE25" s="12"/>
      <c r="AWF25" s="12"/>
      <c r="AWG25" s="55"/>
      <c r="AWH25" s="12"/>
      <c r="AWI25" s="12"/>
      <c r="AWJ25" s="12"/>
      <c r="AWK25" s="12"/>
      <c r="AWL25" s="12"/>
      <c r="AWM25" s="12"/>
      <c r="AWN25" s="55"/>
      <c r="AWO25" s="12"/>
      <c r="AWP25" s="12"/>
      <c r="AWQ25" s="12"/>
      <c r="AWR25" s="12"/>
      <c r="AWS25" s="12"/>
      <c r="AWT25" s="12"/>
      <c r="AWU25" s="55"/>
      <c r="AWV25" s="12"/>
      <c r="AWW25" s="12"/>
      <c r="AWX25" s="12"/>
      <c r="AWY25" s="12"/>
      <c r="AWZ25" s="12"/>
      <c r="AXA25" s="12"/>
      <c r="AXB25" s="55"/>
    </row>
    <row r="26" spans="1:1302" ht="18" customHeight="1">
      <c r="E26" s="54"/>
      <c r="F26" s="54"/>
      <c r="G26" s="54"/>
      <c r="H26" s="18"/>
      <c r="I26" s="54"/>
      <c r="J26" s="6"/>
      <c r="K26" s="18"/>
      <c r="L26" s="54"/>
      <c r="M26" s="54"/>
      <c r="N26" s="18"/>
      <c r="O26" s="54"/>
      <c r="P26" s="54"/>
      <c r="Q26" s="18"/>
      <c r="R26" s="54"/>
      <c r="S26" s="54"/>
      <c r="T26" s="18"/>
      <c r="U26" s="54"/>
      <c r="V26" s="54"/>
      <c r="W26" s="18"/>
      <c r="X26" s="54"/>
      <c r="Y26" s="54"/>
      <c r="Z26" s="18"/>
      <c r="AA26" s="54"/>
      <c r="AB26" s="6"/>
      <c r="AC26" s="18"/>
      <c r="AD26" s="54"/>
      <c r="AE26" s="54"/>
      <c r="AF26" s="18"/>
      <c r="AG26" s="54"/>
      <c r="AH26" s="54"/>
      <c r="AI26" s="18"/>
      <c r="AJ26" s="54"/>
      <c r="AK26" s="54"/>
      <c r="AL26" s="18"/>
      <c r="AM26" s="54"/>
      <c r="AN26" s="54"/>
      <c r="AO26" s="18"/>
      <c r="AP26" s="54"/>
      <c r="AQ26" s="54"/>
      <c r="AR26" s="18"/>
      <c r="AS26" s="54"/>
      <c r="AT26" s="6"/>
      <c r="AU26" s="18"/>
      <c r="AV26" s="54"/>
      <c r="AW26" s="54"/>
      <c r="AX26" s="18"/>
      <c r="AY26" s="54"/>
      <c r="AZ26" s="54"/>
      <c r="BA26" s="18"/>
      <c r="BB26" s="54"/>
      <c r="BC26" s="54"/>
      <c r="BD26" s="18"/>
      <c r="BE26" s="54"/>
      <c r="BF26" s="54"/>
      <c r="BG26" s="18"/>
      <c r="BH26" s="54"/>
      <c r="BI26" s="54"/>
      <c r="BJ26" s="18"/>
      <c r="BK26" s="54"/>
      <c r="BL26" s="6"/>
      <c r="BM26" s="18"/>
      <c r="BN26" s="54"/>
      <c r="BO26" s="54"/>
      <c r="BP26" s="18"/>
      <c r="BQ26" s="54"/>
      <c r="BR26" s="54"/>
      <c r="BS26" s="18"/>
      <c r="BT26" s="54"/>
      <c r="BU26" s="54"/>
      <c r="BV26" s="18"/>
      <c r="BW26" s="54"/>
      <c r="BX26" s="54"/>
      <c r="BY26" s="18"/>
      <c r="BZ26" s="54"/>
      <c r="CA26" s="54"/>
      <c r="CB26" s="18"/>
      <c r="CC26" s="54"/>
      <c r="CD26" s="6"/>
      <c r="CE26" s="6"/>
      <c r="CF26" s="18"/>
      <c r="CG26" s="54"/>
      <c r="CH26" s="6"/>
      <c r="CI26" s="18"/>
      <c r="CJ26" s="54"/>
      <c r="CK26" s="54"/>
      <c r="CL26" s="18"/>
      <c r="CM26" s="54"/>
      <c r="CN26" s="54"/>
      <c r="CO26" s="18"/>
      <c r="CP26" s="54"/>
      <c r="CQ26" s="6"/>
      <c r="CR26" s="18"/>
      <c r="CS26" s="54"/>
      <c r="CT26" s="54"/>
      <c r="CU26" s="18"/>
      <c r="CV26" s="54"/>
      <c r="CW26" s="54"/>
      <c r="CX26" s="18"/>
      <c r="CY26" s="54"/>
      <c r="CZ26" s="54"/>
      <c r="DA26" s="18"/>
      <c r="DB26" s="54"/>
      <c r="DC26" s="54"/>
      <c r="DD26" s="18"/>
      <c r="DE26" s="54"/>
      <c r="DF26" s="6"/>
      <c r="DG26" s="6"/>
      <c r="DH26" s="18"/>
      <c r="DI26" s="54"/>
      <c r="DJ26" s="54"/>
      <c r="DK26" s="18"/>
      <c r="DL26" s="54"/>
      <c r="DM26" s="54"/>
      <c r="DN26" s="18"/>
      <c r="DO26" s="54"/>
      <c r="DP26" s="54"/>
      <c r="DQ26" s="18"/>
      <c r="DR26" s="54"/>
      <c r="DS26" s="54"/>
      <c r="DT26" s="18"/>
      <c r="DU26" s="54"/>
      <c r="DV26" s="54"/>
      <c r="DW26" s="18"/>
      <c r="DX26" s="54"/>
      <c r="DY26" s="6"/>
      <c r="DZ26" s="18"/>
      <c r="EA26" s="54"/>
      <c r="EB26" s="54"/>
      <c r="EC26" s="18"/>
      <c r="ED26" s="54"/>
      <c r="EE26" s="54"/>
      <c r="EF26" s="18"/>
      <c r="EG26" s="54"/>
      <c r="EH26" s="54"/>
      <c r="EI26" s="18"/>
      <c r="EJ26" s="54"/>
      <c r="EK26" s="54"/>
      <c r="EL26" s="18"/>
      <c r="EM26" s="54"/>
      <c r="EN26" s="54"/>
      <c r="EO26" s="18"/>
      <c r="EP26" s="54"/>
      <c r="EQ26" s="4"/>
      <c r="ER26" s="18"/>
      <c r="ES26" s="54"/>
      <c r="ET26" s="54"/>
      <c r="EU26" s="18"/>
      <c r="EV26" s="54"/>
      <c r="EW26" s="54"/>
      <c r="EX26" s="18"/>
      <c r="EY26" s="54"/>
      <c r="EZ26" s="54"/>
      <c r="FA26" s="18"/>
      <c r="FB26" s="54"/>
      <c r="FC26" s="6"/>
      <c r="FD26" s="6"/>
      <c r="FE26" s="6"/>
      <c r="FF26" s="6"/>
      <c r="FG26" s="18"/>
      <c r="FH26" s="54"/>
      <c r="FI26" s="54"/>
      <c r="FJ26" s="18"/>
      <c r="FK26" s="54"/>
      <c r="FL26" s="54"/>
      <c r="FM26" s="18"/>
      <c r="FN26" s="54"/>
      <c r="FO26" s="6"/>
      <c r="FP26" s="18"/>
      <c r="FQ26" s="54"/>
      <c r="FR26" s="54"/>
      <c r="FS26" s="18"/>
      <c r="FT26" s="54"/>
      <c r="FU26" s="6"/>
      <c r="FV26" s="18"/>
      <c r="FW26" s="54"/>
      <c r="FX26" s="54"/>
      <c r="FY26" s="18"/>
      <c r="FZ26" s="54"/>
      <c r="GA26" s="54"/>
      <c r="GB26" s="18"/>
      <c r="GC26" s="54"/>
      <c r="GD26" s="54"/>
      <c r="GE26" s="18"/>
      <c r="GF26" s="54"/>
      <c r="GG26" s="54"/>
      <c r="GH26" s="18"/>
      <c r="GI26" s="54"/>
      <c r="GJ26" s="54"/>
      <c r="GK26" s="18"/>
      <c r="GL26" s="54"/>
      <c r="GM26" s="6"/>
      <c r="GN26" s="18"/>
      <c r="GO26" s="54"/>
      <c r="GP26" s="54"/>
      <c r="GQ26" s="18"/>
      <c r="GR26" s="54"/>
      <c r="GS26" s="54"/>
      <c r="GT26" s="18"/>
      <c r="GU26" s="54"/>
      <c r="GV26" s="54"/>
      <c r="GW26" s="18"/>
      <c r="GX26" s="54"/>
      <c r="GY26" s="54"/>
      <c r="GZ26" s="18"/>
      <c r="HA26" s="54"/>
      <c r="HB26" s="54"/>
      <c r="HC26" s="18"/>
      <c r="HD26" s="54"/>
      <c r="HE26" s="6"/>
      <c r="HF26" s="18"/>
      <c r="HG26" s="54"/>
      <c r="HH26" s="54"/>
      <c r="HI26" s="18"/>
      <c r="HJ26" s="54"/>
      <c r="HK26" s="54"/>
      <c r="HL26" s="18"/>
      <c r="HM26" s="54"/>
      <c r="HN26" s="54"/>
      <c r="HO26" s="18"/>
      <c r="HP26" s="54"/>
      <c r="HQ26" s="54"/>
      <c r="HR26" s="18"/>
      <c r="HS26" s="54"/>
      <c r="HT26" s="54"/>
      <c r="HU26" s="18"/>
      <c r="HV26" s="54"/>
      <c r="HW26" s="6"/>
      <c r="HX26" s="18"/>
      <c r="HY26" s="54"/>
      <c r="HZ26" s="54"/>
      <c r="IA26" s="18"/>
      <c r="IB26" s="54"/>
      <c r="IC26" s="54"/>
      <c r="ID26" s="18"/>
      <c r="IE26" s="54"/>
      <c r="IF26" s="54"/>
      <c r="IG26" s="18"/>
      <c r="IH26" s="54"/>
      <c r="II26" s="54"/>
      <c r="IJ26" s="18"/>
      <c r="IK26" s="54"/>
      <c r="IL26" s="54"/>
      <c r="IM26" s="18"/>
      <c r="IN26" s="54"/>
      <c r="IO26" s="6"/>
      <c r="IP26" s="18"/>
      <c r="IQ26" s="54"/>
      <c r="IR26" s="54"/>
      <c r="IS26" s="18"/>
      <c r="IT26" s="54"/>
      <c r="IU26" s="54"/>
      <c r="IV26" s="18"/>
      <c r="IW26" s="54"/>
      <c r="IX26" s="54"/>
      <c r="IY26" s="18"/>
      <c r="IZ26" s="54"/>
      <c r="JA26" s="54"/>
      <c r="JB26" s="18"/>
      <c r="JC26" s="54"/>
      <c r="JD26" s="54"/>
      <c r="JE26" s="18"/>
      <c r="JF26" s="54"/>
      <c r="JG26" s="6"/>
      <c r="JH26" s="18"/>
      <c r="JI26" s="54"/>
      <c r="JJ26" s="54"/>
      <c r="JK26" s="18"/>
      <c r="JL26" s="54"/>
      <c r="JM26" s="54"/>
      <c r="JN26" s="18"/>
      <c r="JO26" s="54"/>
      <c r="JP26" s="54"/>
      <c r="JQ26" s="18"/>
      <c r="JR26" s="54"/>
      <c r="JS26" s="54"/>
      <c r="JT26" s="18"/>
      <c r="JU26" s="54"/>
      <c r="JV26" s="54"/>
      <c r="JW26" s="18"/>
      <c r="JX26" s="54"/>
      <c r="JY26" s="6"/>
      <c r="JZ26" s="18"/>
      <c r="KA26" s="54"/>
      <c r="KB26" s="54"/>
      <c r="KC26" s="18"/>
      <c r="KD26" s="54"/>
      <c r="KE26" s="54"/>
      <c r="KF26" s="18"/>
      <c r="KG26" s="54"/>
      <c r="KH26" s="54"/>
      <c r="KI26" s="18"/>
      <c r="KJ26" s="54"/>
      <c r="KK26" s="54"/>
      <c r="KL26" s="18"/>
      <c r="KM26" s="54"/>
      <c r="KN26" s="54"/>
      <c r="KO26" s="18"/>
      <c r="KP26" s="54"/>
      <c r="KQ26" s="4"/>
      <c r="KR26" s="18"/>
      <c r="KS26" s="54"/>
      <c r="KT26" s="54"/>
      <c r="KU26" s="18"/>
      <c r="KV26" s="54"/>
      <c r="KW26" s="14"/>
      <c r="KX26" s="14"/>
      <c r="KY26" s="14"/>
      <c r="KZ26" s="14"/>
      <c r="LA26" s="14"/>
      <c r="LB26" s="6"/>
      <c r="LC26" s="18"/>
      <c r="LD26" s="54"/>
      <c r="LE26" s="54"/>
      <c r="LF26" s="18"/>
      <c r="LG26" s="54"/>
      <c r="LH26" s="54"/>
      <c r="LI26" s="18"/>
      <c r="LJ26" s="54"/>
      <c r="LK26" s="54"/>
      <c r="LL26" s="18"/>
      <c r="LM26" s="54"/>
      <c r="LN26" s="54"/>
      <c r="LO26" s="18"/>
      <c r="LP26" s="54"/>
      <c r="LQ26" s="54"/>
      <c r="LR26" s="18"/>
      <c r="LS26" s="54"/>
      <c r="LT26" s="6"/>
      <c r="LU26" s="18"/>
      <c r="LV26" s="54"/>
      <c r="LW26" s="54"/>
      <c r="LX26" s="18"/>
      <c r="LY26" s="54"/>
      <c r="LZ26" s="54"/>
      <c r="MA26" s="18"/>
      <c r="MB26" s="54"/>
      <c r="MC26" s="54"/>
      <c r="MD26" s="18"/>
      <c r="ME26" s="54"/>
      <c r="MF26" s="54"/>
      <c r="MG26" s="18"/>
      <c r="MH26" s="54"/>
      <c r="MI26" s="54"/>
      <c r="MJ26" s="18"/>
      <c r="MK26" s="54"/>
      <c r="ML26" s="6"/>
      <c r="MM26" s="18"/>
      <c r="MN26" s="54"/>
      <c r="MO26" s="54"/>
      <c r="MP26" s="18"/>
      <c r="MQ26" s="54"/>
      <c r="MR26" s="54"/>
      <c r="MS26" s="18"/>
      <c r="MT26" s="54"/>
      <c r="MU26" s="54"/>
      <c r="MV26" s="18"/>
      <c r="MW26" s="54"/>
      <c r="MX26" s="54"/>
      <c r="MY26" s="18"/>
      <c r="MZ26" s="54"/>
      <c r="NA26" s="54"/>
      <c r="NB26" s="18"/>
      <c r="NC26" s="54"/>
      <c r="ND26" s="6"/>
      <c r="NE26" s="18"/>
      <c r="NF26" s="54"/>
      <c r="NG26" s="54"/>
      <c r="NH26" s="18"/>
      <c r="NI26" s="54"/>
      <c r="NJ26" s="54"/>
      <c r="NK26" s="18"/>
      <c r="NL26" s="54"/>
      <c r="NM26" s="54"/>
      <c r="NN26" s="18"/>
      <c r="NO26" s="54"/>
      <c r="NP26" s="54"/>
      <c r="NQ26" s="18"/>
      <c r="NR26" s="54"/>
      <c r="NS26" s="54"/>
      <c r="NT26" s="18"/>
      <c r="NU26" s="54"/>
      <c r="NV26" s="6"/>
      <c r="NW26" s="18"/>
      <c r="NX26" s="54"/>
      <c r="NY26" s="54"/>
      <c r="NZ26" s="18"/>
      <c r="OA26" s="54"/>
      <c r="OB26" s="54"/>
      <c r="OC26" s="18"/>
      <c r="OD26" s="54"/>
      <c r="OE26" s="54"/>
      <c r="OF26" s="18"/>
      <c r="OG26" s="54"/>
      <c r="OH26" s="54"/>
      <c r="OI26" s="18"/>
      <c r="OJ26" s="54"/>
      <c r="OK26" s="54"/>
      <c r="OL26" s="18"/>
      <c r="OM26" s="54"/>
      <c r="ON26" s="6"/>
      <c r="OO26" s="18"/>
      <c r="OP26" s="54"/>
      <c r="OQ26" s="54"/>
      <c r="OR26" s="18"/>
      <c r="OS26" s="54"/>
      <c r="OT26" s="54"/>
      <c r="OU26" s="18"/>
      <c r="OV26" s="54"/>
      <c r="OW26" s="54"/>
      <c r="OX26" s="18"/>
      <c r="OY26" s="54"/>
      <c r="OZ26" s="54"/>
      <c r="PA26" s="18"/>
      <c r="PB26" s="54"/>
      <c r="PC26" s="54"/>
      <c r="PD26" s="18"/>
      <c r="PE26" s="54"/>
      <c r="PF26" s="6"/>
      <c r="PG26" s="18"/>
      <c r="PH26" s="54"/>
      <c r="PI26" s="54"/>
      <c r="PJ26" s="18"/>
      <c r="PK26" s="54"/>
      <c r="PL26" s="54"/>
      <c r="PM26" s="18"/>
      <c r="PN26" s="54"/>
      <c r="PO26" s="54"/>
      <c r="PP26" s="18"/>
      <c r="PQ26" s="54"/>
      <c r="PR26" s="54"/>
      <c r="PS26" s="18"/>
      <c r="PT26" s="54"/>
      <c r="PU26" s="54"/>
      <c r="PV26" s="18"/>
      <c r="PW26" s="54"/>
      <c r="PX26" s="6"/>
      <c r="PY26" s="18"/>
      <c r="PZ26" s="54"/>
      <c r="QA26" s="54"/>
      <c r="QB26" s="18"/>
      <c r="QC26" s="54"/>
      <c r="QD26" s="6"/>
      <c r="QE26" s="18"/>
      <c r="QF26" s="54"/>
      <c r="QG26" s="54"/>
      <c r="QH26" s="18"/>
      <c r="QI26" s="54"/>
      <c r="QJ26" s="54"/>
      <c r="QK26" s="18"/>
      <c r="QL26" s="54"/>
      <c r="QM26" s="6"/>
      <c r="QN26" s="18"/>
      <c r="QO26" s="54"/>
      <c r="QP26" s="54"/>
      <c r="QQ26" s="18"/>
      <c r="QR26" s="54"/>
      <c r="QS26" s="54"/>
      <c r="QT26" s="18"/>
      <c r="QU26" s="54"/>
      <c r="QV26" s="54"/>
      <c r="QW26" s="18"/>
      <c r="QX26" s="54"/>
      <c r="QY26" s="54"/>
      <c r="QZ26" s="18"/>
      <c r="RA26" s="54"/>
      <c r="RB26" s="54"/>
      <c r="RC26" s="18"/>
      <c r="RD26" s="54"/>
      <c r="RE26" s="6"/>
      <c r="RF26" s="18"/>
      <c r="RG26" s="54"/>
      <c r="RH26" s="54"/>
      <c r="RI26" s="18"/>
      <c r="RJ26" s="54"/>
      <c r="RK26" s="54"/>
      <c r="RL26" s="18"/>
      <c r="RM26" s="54"/>
      <c r="RN26" s="6"/>
      <c r="RO26" s="6"/>
      <c r="RP26" s="6"/>
      <c r="RQ26" s="18"/>
      <c r="RR26" s="54"/>
      <c r="RS26" s="54"/>
      <c r="RT26" s="18"/>
      <c r="RU26" s="54"/>
      <c r="RV26" s="54"/>
      <c r="RW26" s="18"/>
      <c r="RX26" s="54"/>
      <c r="RY26" s="54"/>
      <c r="RZ26" s="18"/>
      <c r="SA26" s="54"/>
      <c r="SB26" s="54"/>
      <c r="SC26" s="18"/>
      <c r="SD26" s="54"/>
      <c r="SE26" s="54"/>
      <c r="SF26" s="18"/>
      <c r="SG26" s="54"/>
      <c r="SH26" s="54"/>
      <c r="SI26" s="18"/>
      <c r="SJ26" s="54"/>
      <c r="SK26" s="6"/>
      <c r="SL26" s="18"/>
      <c r="SM26" s="54"/>
      <c r="SN26" s="54"/>
      <c r="SO26" s="18"/>
      <c r="SP26" s="54"/>
      <c r="SQ26" s="54"/>
      <c r="SR26" s="18"/>
      <c r="SS26" s="54"/>
      <c r="ST26" s="54"/>
      <c r="SU26" s="18"/>
      <c r="SV26" s="54"/>
      <c r="SW26" s="54"/>
      <c r="SX26" s="18"/>
      <c r="SY26" s="54"/>
      <c r="SZ26" s="54"/>
      <c r="TA26" s="18"/>
      <c r="TB26" s="54"/>
      <c r="TC26" s="6"/>
      <c r="TD26" s="6"/>
      <c r="TE26" s="18"/>
      <c r="TF26" s="54"/>
      <c r="TG26" s="54"/>
      <c r="TH26" s="18"/>
      <c r="TI26" s="54"/>
      <c r="TJ26" s="54"/>
      <c r="TK26" s="18"/>
      <c r="TL26" s="54"/>
      <c r="TM26" s="54"/>
      <c r="TN26" s="18"/>
      <c r="TO26" s="54"/>
      <c r="TP26" s="54"/>
      <c r="TQ26" s="18"/>
      <c r="TR26" s="54"/>
      <c r="TS26" s="6"/>
      <c r="TT26" s="18"/>
      <c r="TU26" s="54"/>
      <c r="TV26" s="54"/>
      <c r="TW26" s="18"/>
      <c r="TX26" s="54"/>
      <c r="TY26" s="54"/>
      <c r="TZ26" s="18"/>
      <c r="UA26" s="54"/>
      <c r="UB26" s="54"/>
      <c r="UC26" s="18"/>
      <c r="UD26" s="54"/>
      <c r="UE26" s="54"/>
      <c r="UF26" s="18"/>
      <c r="UG26" s="54"/>
      <c r="UH26" s="54"/>
      <c r="UI26" s="18"/>
      <c r="UJ26" s="54"/>
      <c r="UK26" s="6"/>
      <c r="UL26" s="6"/>
      <c r="UM26" s="18"/>
      <c r="UN26" s="54"/>
      <c r="UO26" s="54"/>
      <c r="UP26" s="18"/>
      <c r="UQ26" s="54"/>
      <c r="UR26" s="54"/>
      <c r="US26" s="18"/>
      <c r="UT26" s="54"/>
      <c r="UU26" s="54"/>
      <c r="UV26" s="18"/>
      <c r="UW26" s="54"/>
      <c r="UX26" s="54"/>
      <c r="UY26" s="18"/>
      <c r="UZ26" s="54"/>
      <c r="VA26" s="6"/>
      <c r="VB26" s="18"/>
      <c r="VC26" s="54"/>
      <c r="VD26" s="54"/>
      <c r="VE26" s="18"/>
      <c r="VF26" s="54"/>
      <c r="VG26" s="54"/>
      <c r="VH26" s="18"/>
      <c r="VI26" s="54"/>
      <c r="VJ26" s="54"/>
      <c r="VK26" s="18"/>
      <c r="VL26" s="54"/>
      <c r="VM26" s="54"/>
      <c r="VN26" s="18"/>
      <c r="VO26" s="54"/>
      <c r="VP26" s="54"/>
      <c r="VQ26" s="18"/>
      <c r="VR26" s="54"/>
      <c r="VS26" s="6"/>
      <c r="VT26" s="18"/>
      <c r="VU26" s="54"/>
      <c r="VV26" s="54"/>
      <c r="VW26" s="18"/>
      <c r="VX26" s="54"/>
      <c r="VY26" s="54"/>
      <c r="VZ26" s="18"/>
      <c r="WA26" s="54"/>
      <c r="WB26" s="54"/>
      <c r="WC26" s="18"/>
      <c r="WD26" s="54"/>
      <c r="WE26" s="54"/>
      <c r="WF26" s="18"/>
      <c r="WG26" s="54"/>
      <c r="WH26" s="54"/>
      <c r="WI26" s="18"/>
      <c r="WJ26" s="54"/>
      <c r="WK26" s="4"/>
      <c r="WL26" s="18"/>
      <c r="WM26" s="54"/>
      <c r="WN26" s="54"/>
      <c r="WO26" s="18"/>
      <c r="WP26" s="54"/>
      <c r="WQ26" s="54"/>
      <c r="WR26" s="18"/>
      <c r="WS26" s="54"/>
      <c r="WT26" s="54"/>
      <c r="WU26" s="18"/>
      <c r="WV26" s="54"/>
      <c r="WW26" s="54"/>
      <c r="WX26" s="18"/>
      <c r="WY26" s="54"/>
      <c r="WZ26" s="54"/>
      <c r="XA26" s="18"/>
      <c r="XB26" s="54"/>
      <c r="XC26" s="54"/>
      <c r="XD26" s="18"/>
      <c r="XE26" s="54"/>
      <c r="XF26" s="6"/>
      <c r="XG26" s="18"/>
      <c r="XH26" s="54"/>
      <c r="XI26" s="54"/>
      <c r="XJ26" s="18"/>
      <c r="XK26" s="54"/>
      <c r="XL26" s="54"/>
      <c r="XM26" s="18"/>
      <c r="XN26" s="54"/>
      <c r="XO26" s="54"/>
      <c r="XP26" s="18"/>
      <c r="XQ26" s="54"/>
      <c r="XR26" s="54"/>
      <c r="XS26" s="18"/>
      <c r="XT26" s="54"/>
      <c r="XU26" s="54"/>
      <c r="XV26" s="18"/>
      <c r="XW26" s="54"/>
      <c r="XX26" s="4"/>
      <c r="XY26" s="18"/>
      <c r="XZ26" s="54"/>
      <c r="YA26" s="54"/>
      <c r="YB26" s="18"/>
      <c r="YC26" s="54"/>
      <c r="YD26" s="54"/>
      <c r="YE26" s="18"/>
      <c r="YF26" s="54"/>
      <c r="YG26" s="54"/>
      <c r="YH26" s="18"/>
      <c r="YI26" s="54"/>
      <c r="YJ26" s="54"/>
      <c r="YK26" s="18"/>
      <c r="YL26" s="54"/>
      <c r="YM26" s="54"/>
      <c r="YN26" s="18"/>
      <c r="YO26" s="54"/>
      <c r="YP26" s="54"/>
      <c r="YQ26" s="18"/>
      <c r="YR26" s="54"/>
      <c r="YS26" s="6"/>
      <c r="YT26" s="18"/>
      <c r="YU26" s="54"/>
      <c r="YV26" s="54"/>
      <c r="YW26" s="18"/>
      <c r="YX26" s="54"/>
      <c r="YY26" s="54"/>
      <c r="YZ26" s="18"/>
      <c r="ZA26" s="54"/>
      <c r="ZB26" s="54"/>
      <c r="ZC26" s="18"/>
      <c r="ZD26" s="54"/>
      <c r="ZE26" s="54"/>
      <c r="ZF26" s="18"/>
      <c r="ZG26" s="54"/>
      <c r="ZH26" s="54"/>
      <c r="ZI26" s="18"/>
      <c r="ZJ26" s="54"/>
      <c r="ZK26" s="6"/>
      <c r="ZL26" s="18"/>
      <c r="ZM26" s="54"/>
      <c r="ZN26" s="54"/>
      <c r="ZO26" s="18"/>
      <c r="ZP26" s="54"/>
      <c r="ZQ26" s="54"/>
      <c r="ZR26" s="18"/>
      <c r="ZS26" s="54"/>
      <c r="ZT26" s="54"/>
      <c r="ZU26" s="18"/>
      <c r="ZV26" s="54"/>
      <c r="ZW26" s="54"/>
      <c r="ZX26" s="18"/>
      <c r="ZY26" s="54"/>
      <c r="ZZ26" s="54"/>
      <c r="AAA26" s="18"/>
      <c r="AAB26" s="54"/>
      <c r="AAC26" s="6"/>
      <c r="AAD26" s="18"/>
      <c r="AAE26" s="54"/>
      <c r="AAF26" s="54"/>
      <c r="AAG26" s="18"/>
      <c r="AAH26" s="54"/>
      <c r="AAI26" s="54"/>
      <c r="AAJ26" s="18"/>
      <c r="AAK26" s="54"/>
      <c r="AAL26" s="54"/>
      <c r="AAM26" s="18"/>
      <c r="AAN26" s="54"/>
      <c r="AAO26" s="54"/>
      <c r="AAP26" s="18"/>
      <c r="AAQ26" s="54"/>
      <c r="AAR26" s="54"/>
      <c r="AAS26" s="18"/>
      <c r="AAT26" s="54"/>
      <c r="AAU26" s="6"/>
      <c r="AAV26" s="18"/>
      <c r="AAW26" s="54"/>
      <c r="AAX26" s="54"/>
      <c r="AAY26" s="18"/>
      <c r="AAZ26" s="54"/>
      <c r="ABA26" s="54"/>
      <c r="ABB26" s="18"/>
      <c r="ABC26" s="54"/>
      <c r="ABD26" s="54"/>
      <c r="ABE26" s="18"/>
      <c r="ABF26" s="54"/>
      <c r="ABG26" s="54"/>
      <c r="ABH26" s="18"/>
      <c r="ABI26" s="54"/>
      <c r="ABJ26" s="54"/>
      <c r="ABK26" s="18"/>
      <c r="ABL26" s="54"/>
      <c r="ABM26" s="6"/>
      <c r="ABN26" s="18"/>
      <c r="ABO26" s="54"/>
      <c r="ABP26" s="54"/>
      <c r="ABQ26" s="18"/>
      <c r="ABR26" s="54"/>
      <c r="ABS26" s="54"/>
      <c r="ABT26" s="18"/>
      <c r="ABU26" s="54"/>
      <c r="ABV26" s="6"/>
      <c r="ABW26" s="6"/>
      <c r="ABX26" s="6"/>
      <c r="ABY26" s="6"/>
      <c r="ABZ26" s="6"/>
      <c r="ACA26" s="18"/>
      <c r="ACB26" s="54"/>
      <c r="ACC26" s="54"/>
      <c r="ACD26" s="18"/>
      <c r="ACE26" s="54"/>
      <c r="ACF26" s="54"/>
      <c r="ACG26" s="18"/>
      <c r="ACH26" s="54"/>
      <c r="ACI26" s="54"/>
      <c r="ACJ26" s="18"/>
      <c r="ACK26" s="54"/>
      <c r="ACL26" s="54"/>
      <c r="ACM26" s="18"/>
      <c r="ACN26" s="54"/>
      <c r="ACO26" s="6"/>
      <c r="ACP26" s="18"/>
      <c r="ACQ26" s="54"/>
      <c r="ACR26" s="54"/>
      <c r="ACS26" s="18"/>
      <c r="ACT26" s="54"/>
      <c r="ACU26" s="54"/>
      <c r="ACV26" s="18"/>
      <c r="ACW26" s="54"/>
      <c r="ACX26" s="54"/>
      <c r="ACY26" s="18"/>
      <c r="ACZ26" s="54"/>
      <c r="ADA26" s="54"/>
      <c r="ADB26" s="18"/>
      <c r="ADC26" s="54"/>
      <c r="ADD26" s="54"/>
      <c r="ADE26" s="18"/>
      <c r="ADF26" s="54"/>
      <c r="ADG26" s="6"/>
      <c r="ADH26" s="18"/>
      <c r="ADI26" s="54"/>
      <c r="ADJ26" s="54"/>
      <c r="ADK26" s="18"/>
      <c r="ADL26" s="54"/>
      <c r="ADM26" s="54"/>
      <c r="ADN26" s="18"/>
      <c r="ADO26" s="54"/>
      <c r="ADP26" s="54"/>
      <c r="ADQ26" s="18"/>
      <c r="ADR26" s="54"/>
      <c r="ADS26" s="54"/>
      <c r="ADT26" s="18"/>
      <c r="ADU26" s="54"/>
      <c r="ADV26" s="54"/>
      <c r="ADW26" s="18"/>
      <c r="ADX26" s="54"/>
      <c r="ADY26" s="6"/>
      <c r="ADZ26" s="18"/>
      <c r="AEA26" s="54"/>
      <c r="AEB26" s="54"/>
      <c r="AEC26" s="18"/>
      <c r="AED26" s="54"/>
      <c r="AEE26" s="54"/>
      <c r="AEF26" s="18"/>
      <c r="AEG26" s="54"/>
      <c r="AEH26" s="54"/>
      <c r="AEI26" s="18"/>
      <c r="AEJ26" s="54"/>
      <c r="AEK26" s="54"/>
      <c r="AEL26" s="18"/>
      <c r="AEM26" s="54"/>
      <c r="AEN26" s="54"/>
      <c r="AEO26" s="18"/>
      <c r="AEP26" s="54"/>
      <c r="AEQ26" s="6"/>
      <c r="AER26" s="18"/>
      <c r="AES26" s="54"/>
      <c r="AET26" s="54"/>
      <c r="AEU26" s="18"/>
      <c r="AEV26" s="54"/>
      <c r="AEW26" s="54"/>
      <c r="AEX26" s="18"/>
      <c r="AEY26" s="54"/>
      <c r="AEZ26" s="54"/>
      <c r="AFA26" s="18"/>
      <c r="AFB26" s="54"/>
      <c r="AFC26" s="54"/>
      <c r="AFD26" s="18"/>
      <c r="AFE26" s="54"/>
      <c r="AFF26" s="54"/>
      <c r="AFG26" s="18"/>
      <c r="AFH26" s="54"/>
      <c r="AFI26" s="6"/>
      <c r="AFJ26" s="18"/>
      <c r="AFK26" s="54"/>
      <c r="AFL26" s="54"/>
      <c r="AFM26" s="18"/>
      <c r="AFN26" s="54"/>
      <c r="AFO26" s="54"/>
      <c r="AFP26" s="18"/>
      <c r="AFQ26" s="54"/>
      <c r="AFR26" s="54"/>
      <c r="AFS26" s="18"/>
      <c r="AFT26" s="54"/>
      <c r="AFU26" s="54"/>
      <c r="AFV26" s="18"/>
      <c r="AFW26" s="54"/>
      <c r="AFX26" s="6"/>
      <c r="AFY26" s="6"/>
      <c r="AFZ26" s="18"/>
      <c r="AGA26" s="54"/>
      <c r="AGB26" s="54"/>
      <c r="AGC26" s="18"/>
      <c r="AGD26" s="54"/>
      <c r="AGE26" s="54"/>
      <c r="AGF26" s="18"/>
      <c r="AGG26" s="54"/>
      <c r="AGH26" s="54"/>
      <c r="AGI26" s="18"/>
      <c r="AGJ26" s="54"/>
      <c r="AGK26" s="6"/>
      <c r="AGL26" s="18"/>
      <c r="AGM26" s="54"/>
      <c r="AGN26" s="4"/>
      <c r="AGO26" s="18"/>
      <c r="AGP26" s="54"/>
      <c r="AGQ26" s="54"/>
      <c r="AGR26" s="18"/>
      <c r="AGS26" s="54"/>
      <c r="AGT26" s="54"/>
      <c r="AGU26" s="18"/>
      <c r="AGV26" s="54"/>
      <c r="AGW26" s="54"/>
      <c r="AGX26" s="18"/>
      <c r="AGY26" s="54"/>
      <c r="AGZ26" s="54"/>
      <c r="AHA26" s="18"/>
      <c r="AHB26" s="54"/>
      <c r="AHC26" s="54"/>
      <c r="AHD26" s="18"/>
      <c r="AHE26" s="54"/>
      <c r="AHF26" s="54"/>
      <c r="AHG26" s="18"/>
      <c r="AHH26" s="54"/>
      <c r="AHI26" s="6"/>
      <c r="AHJ26" s="18"/>
      <c r="AHK26" s="54"/>
      <c r="AHL26" s="54"/>
      <c r="AHM26" s="18"/>
      <c r="AHN26" s="54"/>
      <c r="AHO26" s="54"/>
      <c r="AHP26" s="18"/>
      <c r="AHQ26" s="54"/>
      <c r="AHR26" s="54"/>
      <c r="AHS26" s="18"/>
      <c r="AHT26" s="54"/>
      <c r="AHU26" s="54"/>
      <c r="AHV26" s="18"/>
      <c r="AHW26" s="54"/>
      <c r="AHX26" s="54"/>
      <c r="AHY26" s="18"/>
      <c r="AHZ26" s="54"/>
      <c r="AIA26" s="6"/>
      <c r="AIB26" s="18"/>
      <c r="AIC26" s="54"/>
      <c r="AID26" s="54"/>
      <c r="AIE26" s="18"/>
      <c r="AIF26" s="54"/>
      <c r="AIG26" s="54"/>
      <c r="AIH26" s="18"/>
      <c r="AII26" s="54"/>
      <c r="AIJ26" s="54"/>
      <c r="AIK26" s="18"/>
      <c r="AIL26" s="54"/>
      <c r="AIM26" s="54"/>
      <c r="AIN26" s="18"/>
      <c r="AIO26" s="54"/>
      <c r="AIP26" s="54"/>
      <c r="AIQ26" s="18"/>
      <c r="AIR26" s="54"/>
      <c r="AIS26" s="6"/>
      <c r="AIT26" s="18"/>
      <c r="AIU26" s="54"/>
      <c r="AIV26" s="54"/>
      <c r="AIW26" s="18"/>
      <c r="AIX26" s="54"/>
      <c r="AIY26" s="54"/>
      <c r="AIZ26" s="18"/>
      <c r="AJA26" s="54"/>
      <c r="AJB26" s="54"/>
      <c r="AJC26" s="18"/>
      <c r="AJD26" s="54"/>
      <c r="AJE26" s="54"/>
      <c r="AJF26" s="18"/>
      <c r="AJG26" s="54"/>
      <c r="AJH26" s="54"/>
      <c r="AJI26" s="18"/>
      <c r="AJJ26" s="54"/>
      <c r="AJK26" s="6"/>
      <c r="AJL26" s="18"/>
      <c r="AJM26" s="54"/>
      <c r="AJN26" s="54"/>
      <c r="AJO26" s="18"/>
      <c r="AJP26" s="54"/>
      <c r="AJQ26" s="6"/>
      <c r="AJR26" s="18"/>
      <c r="AJS26" s="54"/>
      <c r="AJT26" s="54"/>
      <c r="AJU26" s="18"/>
      <c r="AJV26" s="54"/>
      <c r="AJW26" s="54"/>
      <c r="AJX26" s="18"/>
      <c r="AJY26" s="54"/>
      <c r="AJZ26" s="6"/>
      <c r="AKA26" s="18"/>
      <c r="AKB26" s="54"/>
      <c r="AKC26" s="54"/>
      <c r="AKD26" s="18"/>
      <c r="AKE26" s="54"/>
      <c r="AKF26" s="54"/>
      <c r="AKG26" s="18"/>
      <c r="AKH26" s="54"/>
      <c r="AKI26" s="54"/>
      <c r="AKJ26" s="18"/>
      <c r="AKK26" s="54"/>
      <c r="AKL26" s="54"/>
      <c r="AKM26" s="18"/>
      <c r="AKN26" s="54"/>
      <c r="AKO26" s="54"/>
      <c r="AKP26" s="18"/>
      <c r="AKQ26" s="54"/>
      <c r="AKR26" s="6"/>
      <c r="AKS26" s="18"/>
      <c r="AKT26" s="54"/>
      <c r="AKU26" s="54"/>
      <c r="AKV26" s="18"/>
      <c r="AKW26" s="54"/>
      <c r="AKX26" s="54"/>
      <c r="AKY26" s="18"/>
      <c r="AKZ26" s="54"/>
      <c r="ALA26" s="6"/>
      <c r="ALB26" s="18"/>
      <c r="ALC26" s="54"/>
      <c r="ALD26" s="54"/>
      <c r="ALE26" s="18"/>
      <c r="ALF26" s="54"/>
      <c r="ALG26" s="4"/>
      <c r="ALH26" s="18"/>
      <c r="ALI26" s="54"/>
      <c r="ALJ26" s="54"/>
      <c r="ALK26" s="18"/>
      <c r="ALL26" s="54"/>
      <c r="ALM26" s="54"/>
      <c r="ALN26" s="18"/>
      <c r="ALO26" s="54"/>
      <c r="ALP26" s="54"/>
      <c r="ALQ26" s="18"/>
      <c r="ALR26" s="54"/>
      <c r="ALS26" s="54"/>
      <c r="ALT26" s="18"/>
      <c r="ALU26" s="54"/>
      <c r="ALV26" s="54"/>
      <c r="ALW26" s="18"/>
      <c r="ALX26" s="54"/>
      <c r="ALY26" s="54"/>
      <c r="ALZ26" s="18"/>
      <c r="AMA26" s="54"/>
      <c r="AMB26" s="6"/>
      <c r="AMC26" s="18"/>
      <c r="AMD26" s="54"/>
      <c r="AME26" s="54"/>
      <c r="AMF26" s="18"/>
      <c r="AMG26" s="54"/>
      <c r="AMH26" s="54"/>
      <c r="AMI26" s="18"/>
      <c r="AMJ26" s="54"/>
      <c r="AMK26" s="54"/>
      <c r="AML26" s="18"/>
      <c r="AMM26" s="54"/>
      <c r="AMN26" s="54"/>
      <c r="AMO26" s="18"/>
      <c r="AMP26" s="54"/>
      <c r="AMQ26" s="54"/>
      <c r="AMR26" s="18"/>
      <c r="AMS26" s="54"/>
      <c r="AMT26" s="54"/>
      <c r="AMU26" s="18"/>
      <c r="AMV26" s="54"/>
      <c r="AMW26" s="6"/>
      <c r="AMX26" s="6"/>
      <c r="AMY26" s="6"/>
      <c r="AMZ26" s="6"/>
      <c r="ANA26" s="18"/>
      <c r="ANB26" s="54"/>
      <c r="ANC26" s="54"/>
      <c r="AND26" s="18"/>
      <c r="ANE26" s="54"/>
      <c r="ANF26" s="6"/>
      <c r="ANG26" s="18"/>
      <c r="ANH26" s="54"/>
      <c r="ANI26" s="54"/>
      <c r="ANJ26" s="18"/>
      <c r="ANK26" s="54"/>
      <c r="ANL26" s="54"/>
      <c r="ANM26" s="18"/>
      <c r="ANN26" s="54"/>
      <c r="ANO26" s="54"/>
      <c r="ANP26" s="18"/>
      <c r="ANQ26" s="54"/>
      <c r="ANR26" s="54"/>
      <c r="ANS26" s="18"/>
      <c r="ANT26" s="54"/>
      <c r="ANU26" s="54"/>
      <c r="ANV26" s="18"/>
      <c r="ANW26" s="54"/>
      <c r="ANX26" s="6"/>
      <c r="ANY26" s="18"/>
      <c r="ANZ26" s="54"/>
      <c r="AOA26" s="54"/>
      <c r="AOB26" s="18"/>
      <c r="AOC26" s="54"/>
      <c r="AOD26" s="54"/>
      <c r="AOE26" s="18"/>
      <c r="AOF26" s="54"/>
      <c r="AOG26" s="54"/>
      <c r="AOH26" s="18"/>
      <c r="AOI26" s="54"/>
      <c r="AOJ26" s="54"/>
      <c r="AOK26" s="18"/>
      <c r="AOL26" s="54"/>
      <c r="AOM26" s="54"/>
      <c r="AON26" s="18"/>
      <c r="AOO26" s="54"/>
      <c r="AOP26" s="6"/>
      <c r="AOQ26" s="18"/>
      <c r="AOR26" s="54"/>
      <c r="AOS26" s="54"/>
      <c r="AOT26" s="18"/>
      <c r="AOU26" s="54"/>
      <c r="AOV26" s="54"/>
      <c r="AOW26" s="18"/>
      <c r="AOX26" s="54"/>
      <c r="AOY26" s="54"/>
      <c r="AOZ26" s="18"/>
      <c r="APA26" s="54"/>
      <c r="APB26" s="54"/>
      <c r="APC26" s="18"/>
      <c r="APD26" s="54"/>
      <c r="APE26" s="54"/>
      <c r="APF26" s="18"/>
      <c r="APG26" s="54"/>
      <c r="APH26" s="6"/>
      <c r="API26" s="18"/>
      <c r="APJ26" s="54"/>
      <c r="APK26" s="54"/>
      <c r="APL26" s="18"/>
      <c r="APM26" s="54"/>
      <c r="APN26" s="54"/>
      <c r="APO26" s="18"/>
      <c r="APP26" s="54"/>
      <c r="APQ26" s="54"/>
      <c r="APR26" s="18"/>
      <c r="APS26" s="54"/>
      <c r="APT26" s="54"/>
      <c r="APU26" s="18"/>
      <c r="APV26" s="54"/>
      <c r="APW26" s="54"/>
      <c r="APX26" s="18"/>
      <c r="APY26" s="54"/>
      <c r="APZ26" s="6"/>
      <c r="AQA26" s="18"/>
      <c r="AQB26" s="54"/>
      <c r="AQC26" s="54"/>
      <c r="AQD26" s="18"/>
      <c r="AQE26" s="54"/>
      <c r="AQF26" s="54"/>
      <c r="AQG26" s="18"/>
      <c r="AQH26" s="54"/>
      <c r="AQI26" s="54"/>
      <c r="AQJ26" s="18"/>
      <c r="AQK26" s="54"/>
      <c r="AQL26" s="54"/>
      <c r="AQM26" s="18"/>
      <c r="AQN26" s="54"/>
      <c r="AQO26" s="54"/>
      <c r="AQP26" s="18"/>
      <c r="AQQ26" s="54"/>
      <c r="AQR26" s="6"/>
      <c r="AQS26" s="18"/>
      <c r="AQT26" s="54"/>
      <c r="AQU26" s="54"/>
      <c r="AQV26" s="18"/>
      <c r="AQW26" s="54"/>
      <c r="AQX26" s="54"/>
      <c r="AQY26" s="18"/>
      <c r="AQZ26" s="54"/>
      <c r="ARA26" s="54"/>
      <c r="ARB26" s="18"/>
      <c r="ARC26" s="54"/>
      <c r="ARD26" s="54"/>
      <c r="ARE26" s="18"/>
      <c r="ARF26" s="54"/>
      <c r="ARG26" s="54"/>
      <c r="ARH26" s="18"/>
      <c r="ARI26" s="54"/>
      <c r="ARJ26" s="6"/>
      <c r="ARK26" s="18"/>
      <c r="ARL26" s="54"/>
      <c r="ARM26" s="54"/>
      <c r="ARN26" s="18"/>
      <c r="ARO26" s="54"/>
      <c r="ARP26" s="54"/>
      <c r="ARQ26" s="18"/>
      <c r="ARR26" s="54"/>
      <c r="ARS26" s="54"/>
      <c r="ART26" s="18"/>
      <c r="ARU26" s="54"/>
      <c r="ARV26" s="54"/>
      <c r="ARW26" s="18"/>
      <c r="ARX26" s="54"/>
      <c r="ARY26" s="54"/>
      <c r="ARZ26" s="18"/>
      <c r="ASA26" s="54"/>
      <c r="ASB26" s="6"/>
      <c r="ASC26" s="18"/>
      <c r="ASD26" s="54"/>
      <c r="ASE26" s="54"/>
      <c r="ASF26" s="18"/>
      <c r="ASG26" s="54"/>
      <c r="ASH26" s="54"/>
      <c r="ASI26" s="18"/>
      <c r="ASJ26" s="54"/>
      <c r="ASK26" s="54"/>
      <c r="ASL26" s="18"/>
      <c r="ASM26" s="54"/>
      <c r="ASN26" s="54"/>
      <c r="ASO26" s="18"/>
      <c r="ASP26" s="54"/>
      <c r="ASQ26" s="54"/>
      <c r="ASR26" s="18"/>
      <c r="ASS26" s="54"/>
      <c r="AST26" s="6"/>
      <c r="ASU26" s="18"/>
      <c r="ASV26" s="54"/>
      <c r="ASW26" s="54"/>
      <c r="ASX26" s="18"/>
      <c r="ASY26" s="54"/>
      <c r="ASZ26" s="54"/>
      <c r="ATA26" s="18"/>
      <c r="ATB26" s="54"/>
      <c r="ATC26" s="54"/>
      <c r="ATD26" s="18"/>
      <c r="ATE26" s="54"/>
      <c r="ATF26" s="54"/>
      <c r="ATG26" s="54"/>
      <c r="ATH26" s="6"/>
      <c r="ATI26" s="54"/>
      <c r="ATJ26" s="54"/>
      <c r="ATK26" s="54"/>
      <c r="ATL26" s="54"/>
      <c r="ATM26" s="54"/>
      <c r="ATN26" s="54"/>
      <c r="ATO26" s="6"/>
      <c r="ATP26" s="54"/>
      <c r="ATQ26" s="54"/>
      <c r="ATR26" s="54"/>
      <c r="ATS26" s="54"/>
      <c r="ATT26" s="54"/>
      <c r="ATU26" s="54"/>
      <c r="ATV26" s="6"/>
      <c r="ATW26" s="54"/>
      <c r="ATX26" s="54"/>
      <c r="ATY26" s="54"/>
      <c r="ATZ26" s="54"/>
      <c r="AUA26" s="54"/>
      <c r="AUB26" s="54"/>
      <c r="AUC26" s="6"/>
      <c r="AUD26" s="54"/>
      <c r="AUE26" s="54"/>
      <c r="AUF26" s="54"/>
      <c r="AUG26" s="54"/>
      <c r="AUH26" s="54"/>
      <c r="AUI26" s="54"/>
      <c r="AUJ26" s="6"/>
      <c r="AUK26" s="54"/>
      <c r="AUL26" s="54"/>
      <c r="AUM26" s="54"/>
      <c r="AUN26" s="54"/>
      <c r="AUO26" s="54"/>
      <c r="AUP26" s="54"/>
      <c r="AUQ26" s="6"/>
      <c r="AUR26" s="54"/>
      <c r="AUS26" s="54"/>
      <c r="AUT26" s="54"/>
      <c r="AUU26" s="54"/>
      <c r="AUV26" s="54"/>
      <c r="AUW26" s="54"/>
      <c r="AUX26" s="6"/>
      <c r="AUY26" s="54"/>
      <c r="AUZ26" s="54"/>
      <c r="AVA26" s="54"/>
      <c r="AVB26" s="54"/>
      <c r="AVC26" s="54"/>
      <c r="AVD26" s="54"/>
      <c r="AVE26" s="6"/>
      <c r="AVF26" s="54"/>
      <c r="AVG26" s="54"/>
      <c r="AVH26" s="54"/>
      <c r="AVI26" s="54"/>
      <c r="AVJ26" s="54"/>
      <c r="AVK26" s="54"/>
      <c r="AVL26" s="6"/>
      <c r="AVM26" s="54"/>
      <c r="AVN26" s="54"/>
      <c r="AVO26" s="54"/>
      <c r="AVP26" s="54"/>
      <c r="AVQ26" s="54"/>
      <c r="AVR26" s="54"/>
      <c r="AVS26" s="6"/>
      <c r="AVT26" s="54"/>
      <c r="AVU26" s="54"/>
      <c r="AVV26" s="54"/>
      <c r="AVW26" s="54"/>
      <c r="AVX26" s="54"/>
      <c r="AVY26" s="54"/>
      <c r="AVZ26" s="6"/>
      <c r="AWA26" s="54"/>
      <c r="AWB26" s="54"/>
      <c r="AWC26" s="54"/>
      <c r="AWD26" s="54"/>
      <c r="AWE26" s="54"/>
      <c r="AWF26" s="54"/>
      <c r="AWG26" s="6"/>
      <c r="AWH26" s="54"/>
      <c r="AWI26" s="54"/>
      <c r="AWJ26" s="54"/>
      <c r="AWK26" s="54"/>
      <c r="AWL26" s="54"/>
      <c r="AWM26" s="54"/>
      <c r="AWN26" s="6"/>
      <c r="AWO26" s="54"/>
      <c r="AWP26" s="54"/>
      <c r="AWQ26" s="54"/>
      <c r="AWR26" s="54"/>
      <c r="AWS26" s="54"/>
      <c r="AWT26" s="54"/>
      <c r="AWU26" s="6"/>
      <c r="AWV26" s="54"/>
      <c r="AWW26" s="54"/>
      <c r="AWX26" s="54"/>
      <c r="AWY26" s="54"/>
      <c r="AWZ26" s="54"/>
      <c r="AXA26" s="54"/>
      <c r="AXB26" s="6"/>
    </row>
    <row r="27" spans="1:1302" s="57" customFormat="1">
      <c r="A27" t="s">
        <v>911</v>
      </c>
      <c r="B27" t="s">
        <v>913</v>
      </c>
      <c r="D27" s="69" t="s">
        <v>78</v>
      </c>
      <c r="E27" s="80"/>
      <c r="F27" s="80"/>
      <c r="G27" s="92"/>
      <c r="H27" s="90">
        <v>0.18404907975460122</v>
      </c>
      <c r="I27" s="92">
        <v>0.14000000000000001</v>
      </c>
      <c r="J27" s="55"/>
      <c r="K27" s="90">
        <f>(K23)/(K14+K18-K19)</f>
        <v>0.15060240963855423</v>
      </c>
      <c r="L27" s="92">
        <f>(L23)/(L14+L18-L19)</f>
        <v>0.125</v>
      </c>
      <c r="M27" s="92"/>
      <c r="N27" s="90">
        <f>(N23)/(N14+N18-N19)</f>
        <v>0.1524390243902439</v>
      </c>
      <c r="O27" s="92">
        <f>(O23)/(O14+O18-O19)</f>
        <v>0.1118421052631579</v>
      </c>
      <c r="P27" s="92"/>
      <c r="Q27" s="90">
        <f>(Q23)/(Q14+Q18-Q19)</f>
        <v>0.1377245508982036</v>
      </c>
      <c r="R27" s="92">
        <f>(R23)/(R14+R18-R19)</f>
        <v>0.10828025477707007</v>
      </c>
      <c r="S27" s="92"/>
      <c r="T27" s="90">
        <f>(T23)/(T14+T18-T19)</f>
        <v>0.1377245508982036</v>
      </c>
      <c r="U27" s="92">
        <f>(U23)/(U14+U18-U19)</f>
        <v>9.9378881987577633E-2</v>
      </c>
      <c r="V27" s="92"/>
      <c r="W27" s="90">
        <f>(W23)/(W14+W18-W19)</f>
        <v>0.1393939393939394</v>
      </c>
      <c r="X27" s="92">
        <f>(X23)/(X14+X18-X19)</f>
        <v>0.11180124223602485</v>
      </c>
      <c r="Y27" s="92"/>
      <c r="Z27" s="90">
        <f>(Z23)/(Z14+Z18-Z19)</f>
        <v>0.13690476190476192</v>
      </c>
      <c r="AA27" s="92">
        <f>(AA23)/(AA14+AA18-AA19)</f>
        <v>0.10674157303370786</v>
      </c>
      <c r="AB27" s="55"/>
      <c r="AC27" s="90">
        <f>(AC23)/(AC14+AC18-AC19)</f>
        <v>0.12921348314606743</v>
      </c>
      <c r="AD27" s="92">
        <f>(AD23)/(AD14+AD18-AD19)</f>
        <v>0.10160427807486631</v>
      </c>
      <c r="AE27" s="92"/>
      <c r="AF27" s="90">
        <f>(AF23)/(AF14+AF18-AF19)</f>
        <v>0.1270718232044199</v>
      </c>
      <c r="AG27" s="92">
        <f>(AG23)/(AG14+AG18-AG19)</f>
        <v>0.1099476439790576</v>
      </c>
      <c r="AH27" s="92"/>
      <c r="AI27" s="90">
        <f>(AI23)/(AI14+AI18-AI19)</f>
        <v>0.125</v>
      </c>
      <c r="AJ27" s="92">
        <f>(AJ23)/(AJ14+AJ18-AJ19)</f>
        <v>9.947643979057591E-2</v>
      </c>
      <c r="AK27" s="92"/>
      <c r="AL27" s="90">
        <f>(AL23)/(AL14+AL18-AL19)</f>
        <v>0.125</v>
      </c>
      <c r="AM27" s="92">
        <f>(AM23)/(AM14+AM18-AM19)</f>
        <v>0.11518324607329843</v>
      </c>
      <c r="AN27" s="92"/>
      <c r="AO27" s="90">
        <f>(AO23)/(AO14+AO18-AO19)</f>
        <v>0.12637362637362637</v>
      </c>
      <c r="AP27" s="92">
        <f>(AP23)/(AP14+AP18-AP19)</f>
        <v>0.12154696132596685</v>
      </c>
      <c r="AQ27" s="92"/>
      <c r="AR27" s="90">
        <f>(AR23)/(AR14+AR18-AR19)</f>
        <v>0.12777777777777777</v>
      </c>
      <c r="AS27" s="92">
        <f>(AS23)/(AS14+AS18-AS19)</f>
        <v>0.12290502793296089</v>
      </c>
      <c r="AT27" s="55"/>
      <c r="AU27" s="90">
        <f>(AU23)/(AU14+AU18-AU19)</f>
        <v>0.12777777777777777</v>
      </c>
      <c r="AV27" s="92">
        <f>(AV23)/(AV14+AV18-AV19)</f>
        <v>0.11173184357541899</v>
      </c>
      <c r="AW27" s="92"/>
      <c r="AX27" s="90">
        <f>(AX23)/(AX14+AX18-AX19)</f>
        <v>0.12921348314606743</v>
      </c>
      <c r="AY27" s="92">
        <f>(AY23)/(AY14+AY18-AY19)</f>
        <v>0.14124293785310735</v>
      </c>
      <c r="AZ27" s="92"/>
      <c r="BA27" s="90">
        <f>(BA23)/(BA14+BA18-BA19)</f>
        <v>0.13068181818181818</v>
      </c>
      <c r="BB27" s="92">
        <f>(BB23)/(BB14+BB18-BB19)</f>
        <v>9.03954802259887E-2</v>
      </c>
      <c r="BC27" s="92"/>
      <c r="BD27" s="90">
        <f>(BD23)/(BD14+BD18-BD19)</f>
        <v>0.13068181818181818</v>
      </c>
      <c r="BE27" s="92">
        <f>(BE23)/(BE14+BE18-BE19)</f>
        <v>9.6045197740112997E-2</v>
      </c>
      <c r="BF27" s="92"/>
      <c r="BG27" s="90">
        <f>(BG23)/(BG14+BG18-BG19)</f>
        <v>0.13068181818181818</v>
      </c>
      <c r="BH27" s="92">
        <f>(BH23)/(BH14+BH18-BH19)</f>
        <v>0.12429378531073447</v>
      </c>
      <c r="BI27" s="92"/>
      <c r="BJ27" s="90">
        <f>(BJ23)/(BJ14+BJ18-BJ19)</f>
        <v>0.13068181818181818</v>
      </c>
      <c r="BK27" s="92">
        <f>(BK23)/(BK14+BK18-BK19)</f>
        <v>9.03954802259887E-2</v>
      </c>
      <c r="BL27" s="55"/>
      <c r="BM27" s="90">
        <f>(BM23)/(BM14+BM18-BM19)</f>
        <v>0.13068181818181818</v>
      </c>
      <c r="BN27" s="92">
        <f>(BN23)/(BN14+BN18-BN19)</f>
        <v>8.4745762711864403E-2</v>
      </c>
      <c r="BO27" s="92"/>
      <c r="BP27" s="90">
        <f>(BP23)/(BP14+BP18-BP19)</f>
        <v>0.13068181818181818</v>
      </c>
      <c r="BQ27" s="92">
        <f>(BQ23)/(BQ14+BQ18-BQ19)</f>
        <v>9.03954802259887E-2</v>
      </c>
      <c r="BR27" s="92"/>
      <c r="BS27" s="90">
        <f>(BS23)/(BS14+BS18-BS19)</f>
        <v>0.13068181818181818</v>
      </c>
      <c r="BT27" s="92">
        <f>(BT23)/(BT14+BT18-BT19)</f>
        <v>9.1428571428571428E-2</v>
      </c>
      <c r="BU27" s="92"/>
      <c r="BV27" s="90">
        <f>(BV23)/(BV14+BV18-BV19)</f>
        <v>0.13068181818181818</v>
      </c>
      <c r="BW27" s="92">
        <f>(BW23)/(BW14+BW18-BW19)</f>
        <v>0.10285714285714286</v>
      </c>
      <c r="BX27" s="92"/>
      <c r="BY27" s="90">
        <f>(BY23)/(BY14+BY18-BY19)</f>
        <v>0.12041884816753927</v>
      </c>
      <c r="BZ27" s="92">
        <f>(BZ23)/(BZ14+BZ18-BZ19)</f>
        <v>9.4736842105263161E-2</v>
      </c>
      <c r="CA27" s="92"/>
      <c r="CB27" s="90">
        <f>(CB23)/(CB14+CB18-CB19)</f>
        <v>0.12041884816753927</v>
      </c>
      <c r="CC27" s="92">
        <f>(CC23)/(CC14+CC18-CC19)</f>
        <v>0.10106382978723404</v>
      </c>
      <c r="CD27" s="55"/>
      <c r="CE27" s="55"/>
      <c r="CF27" s="90">
        <f>(CF23)/(CF14+CF18-CF19)</f>
        <v>0.12041884816753927</v>
      </c>
      <c r="CG27" s="92">
        <f>(CG23)/(CG14+CG18-CG19)</f>
        <v>0.11827956989247312</v>
      </c>
      <c r="CH27" s="55"/>
      <c r="CI27" s="90">
        <f>(CI23)/(CI14+CI18-CI19)</f>
        <v>0.12169312169312169</v>
      </c>
      <c r="CJ27" s="92">
        <f>(CJ23)/(CJ14+CJ18-CJ19)</f>
        <v>0.10215053763440861</v>
      </c>
      <c r="CK27" s="92"/>
      <c r="CL27" s="90">
        <f>(CL23)/(CL14+CL18-CL19)</f>
        <v>0.12299465240641712</v>
      </c>
      <c r="CM27" s="92">
        <f>(CM23)/(CM14+CM18-CM19)</f>
        <v>6.9892473118279563E-2</v>
      </c>
      <c r="CN27" s="92"/>
      <c r="CO27" s="90">
        <f>(CO23)/(CO14+CO18-CO19)</f>
        <v>0.12432432432432433</v>
      </c>
      <c r="CP27" s="92">
        <f>(CP23)/(CP14+CP18-CP19)</f>
        <v>0.15053763440860216</v>
      </c>
      <c r="CQ27" s="55"/>
      <c r="CR27" s="90">
        <f>(CR23)/(CR14+CR18-CR19)</f>
        <v>0.11917098445595854</v>
      </c>
      <c r="CS27" s="92">
        <f>(CS23)/(CS14+CS18-CS19)</f>
        <v>0.12041884816753927</v>
      </c>
      <c r="CT27" s="92"/>
      <c r="CU27" s="90">
        <f>(CU23)/(CU14+CU18-CU19)</f>
        <v>0.11557788944723618</v>
      </c>
      <c r="CV27" s="92">
        <f>(CV23)/(CV14+CV18-CV19)</f>
        <v>0.11917098445595854</v>
      </c>
      <c r="CW27" s="92"/>
      <c r="CX27" s="90">
        <f>(CX23)/(CX14+CX18-CX19)</f>
        <v>0.116751269035533</v>
      </c>
      <c r="CY27" s="92">
        <f>(CY23)/(CY14+CY18-CY19)</f>
        <v>0.12953367875647667</v>
      </c>
      <c r="CZ27" s="92"/>
      <c r="DA27" s="90">
        <f>(DA23)/(DA14+DA18-DA19)</f>
        <v>0.12077294685990338</v>
      </c>
      <c r="DB27" s="92">
        <f>(DB23)/(DB14+DB18-DB19)</f>
        <v>0.12807881773399016</v>
      </c>
      <c r="DC27" s="92"/>
      <c r="DD27" s="90">
        <f>(DD23)/(DD14+DD18-DD19)</f>
        <v>0.12195121951219512</v>
      </c>
      <c r="DE27" s="92">
        <f>(DE23)/(DE14+DE18-DE19)</f>
        <v>0.10837438423645321</v>
      </c>
      <c r="DF27" s="55"/>
      <c r="DG27" s="55"/>
      <c r="DH27" s="90">
        <f>(DH23)/(DH14+DH18-DH19)</f>
        <v>0.12195121951219512</v>
      </c>
      <c r="DI27" s="92">
        <f>(DI23)/(DI14+DI18-DI19)</f>
        <v>0.13366336633663367</v>
      </c>
      <c r="DJ27" s="92"/>
      <c r="DK27" s="90">
        <f>(DK23)/(DK14+DK18-DK19)</f>
        <v>0.12315270935960591</v>
      </c>
      <c r="DL27" s="92">
        <f>(DL23)/(DL14+DL18-DL19)</f>
        <v>9.9009900990099015E-2</v>
      </c>
      <c r="DM27" s="92"/>
      <c r="DN27" s="90">
        <f>(DN23)/(DN14+DN18-DN19)</f>
        <v>0.12315270935960591</v>
      </c>
      <c r="DO27" s="92">
        <f>(DO23)/(DO14+DO18-DO19)</f>
        <v>0.10396039603960396</v>
      </c>
      <c r="DP27" s="92"/>
      <c r="DQ27" s="90">
        <f>(DQ23)/(DQ14+DQ18-DQ19)</f>
        <v>0.12315270935960591</v>
      </c>
      <c r="DR27" s="92">
        <f>(DR23)/(DR14+DR18-DR19)</f>
        <v>9.405940594059406E-2</v>
      </c>
      <c r="DS27" s="92"/>
      <c r="DT27" s="90">
        <f>(DT23)/(DT14+DT18-DT19)</f>
        <v>0.12315270935960591</v>
      </c>
      <c r="DU27" s="92">
        <f>(DU23)/(DU14+DU18-DU19)</f>
        <v>9.9009900990099015E-2</v>
      </c>
      <c r="DV27" s="92"/>
      <c r="DW27" s="90">
        <f>(DW23)/(DW14+DW18-DW19)</f>
        <v>0.12315270935960591</v>
      </c>
      <c r="DX27" s="92">
        <f>(DX23)/(DX14+DX18-DX19)</f>
        <v>7.9207920792079209E-2</v>
      </c>
      <c r="DY27" s="55"/>
      <c r="DZ27" s="90">
        <f>(DZ23)/(DZ14+DZ18-DZ19)</f>
        <v>0.12315270935960591</v>
      </c>
      <c r="EA27" s="92">
        <f>(EA23)/(EA14+EA18-EA19)</f>
        <v>7.9207920792079209E-2</v>
      </c>
      <c r="EB27" s="92"/>
      <c r="EC27" s="90">
        <f>(EC23)/(EC14+EC18-EC19)</f>
        <v>0.12315270935960591</v>
      </c>
      <c r="ED27" s="92">
        <f>(ED23)/(ED14+ED18-ED19)</f>
        <v>7.9207920792079209E-2</v>
      </c>
      <c r="EE27" s="92"/>
      <c r="EF27" s="90">
        <f>(EF23)/(EF14+EF18-EF19)</f>
        <v>0.12315270935960591</v>
      </c>
      <c r="EG27" s="92">
        <f>(EG23)/(EG14+EG18-EG19)</f>
        <v>6.4356435643564358E-2</v>
      </c>
      <c r="EH27" s="92"/>
      <c r="EI27" s="90">
        <f>(EI23)/(EI14+EI18-EI19)</f>
        <v>0.12315270935960591</v>
      </c>
      <c r="EJ27" s="92">
        <f>(EJ23)/(EJ14+EJ18-EJ19)</f>
        <v>4.9504950495049507E-2</v>
      </c>
      <c r="EK27" s="92"/>
      <c r="EL27" s="90">
        <f>(EL23)/(EL14+EL18-EL19)</f>
        <v>0.12315270935960591</v>
      </c>
      <c r="EM27" s="92">
        <f>(EM23)/(EM14+EM18-EM19)</f>
        <v>7.9207920792079209E-2</v>
      </c>
      <c r="EN27" s="92"/>
      <c r="EO27" s="90">
        <f>(EO23)/(EO14+EO18-EO19)</f>
        <v>0.12315270935960591</v>
      </c>
      <c r="EP27" s="92">
        <f>(EP23)/(EP14+EP18-EP19)</f>
        <v>8.4158415841584164E-2</v>
      </c>
      <c r="EQ27" s="127"/>
      <c r="ER27" s="90">
        <f>(ER23)/(ER14+ER18-ER19)</f>
        <v>0.14778325123152711</v>
      </c>
      <c r="ES27" s="92">
        <f>(ES23)/(ES14+ES18-ES19)</f>
        <v>0.13861386138613863</v>
      </c>
      <c r="ET27" s="92"/>
      <c r="EU27" s="90">
        <f>(EU23)/(EU14+EU18-EU19)</f>
        <v>0.12315270935960591</v>
      </c>
      <c r="EV27" s="92">
        <f>(EV23)/(EV14+EV18-EV19)</f>
        <v>9.405940594059406E-2</v>
      </c>
      <c r="EW27" s="92"/>
      <c r="EX27" s="90">
        <f>(EX23)/(EX14+EX18-EX19)</f>
        <v>0.12315270935960591</v>
      </c>
      <c r="EY27" s="92">
        <f>(EY23)/(EY14+EY18-EY19)</f>
        <v>0.1</v>
      </c>
      <c r="EZ27" s="92"/>
      <c r="FA27" s="90">
        <f>(FA23)/(FA14+FA18-FA19)</f>
        <v>0.12315270935960591</v>
      </c>
      <c r="FB27" s="92">
        <f>(FB23)/(FB14+FB18-FB19)</f>
        <v>0.14499999999999999</v>
      </c>
      <c r="FC27" s="55"/>
      <c r="FD27" s="55"/>
      <c r="FE27" s="55"/>
      <c r="FF27" s="55"/>
      <c r="FG27" s="90">
        <f>(FG23)/(FG14+FG18-FG19)</f>
        <v>0.32338308457711445</v>
      </c>
      <c r="FH27" s="92">
        <f>(FH23)/(FH14+FH18-FH19)</f>
        <v>0.33163265306122447</v>
      </c>
      <c r="FI27" s="92"/>
      <c r="FJ27" s="90">
        <f>(FJ23)/(FJ14+FJ18-FJ19)</f>
        <v>0.31155778894472363</v>
      </c>
      <c r="FK27" s="92">
        <f>(FK23)/(FK14+FK18-FK19)</f>
        <v>0.30051813471502592</v>
      </c>
      <c r="FL27" s="92"/>
      <c r="FM27" s="90">
        <f>(FM23)/(FM14+FM18-FM19)</f>
        <v>0.31472081218274112</v>
      </c>
      <c r="FN27" s="92">
        <f>(FN23)/(FN14+FN18-FN19)</f>
        <v>0.29015544041450775</v>
      </c>
      <c r="FO27" s="55"/>
      <c r="FP27" s="90">
        <f>(FP23)/(FP14+FP18-FP19)</f>
        <v>0.30769230769230771</v>
      </c>
      <c r="FQ27" s="92">
        <f>(FQ23)/(FQ14+FQ18-FQ19)</f>
        <v>0.27225130890052357</v>
      </c>
      <c r="FR27" s="92"/>
      <c r="FS27" s="90">
        <f>(FS23)/(FS14+FS18-FS19)</f>
        <v>0.29292929292929293</v>
      </c>
      <c r="FT27" s="92">
        <f>(FT23)/(FT14+FT18-FT19)</f>
        <v>0.27979274611398963</v>
      </c>
      <c r="FU27" s="55"/>
      <c r="FV27" s="90">
        <f>(FV23)/(FV14+FV18-FV19)</f>
        <v>0.27586206896551724</v>
      </c>
      <c r="FW27" s="92">
        <f>(FW23)/(FW14+FW18-FW19)</f>
        <v>0.25641025641025639</v>
      </c>
      <c r="FX27" s="92"/>
      <c r="FY27" s="90">
        <f>(FY23)/(FY14+FY18-FY19)</f>
        <v>0.26865671641791045</v>
      </c>
      <c r="FZ27" s="92">
        <f>(FZ23)/(FZ14+FZ18-FZ19)</f>
        <v>0.23232323232323232</v>
      </c>
      <c r="GA27" s="92"/>
      <c r="GB27" s="90">
        <f>(GB23)/(GB14+GB18-GB19)</f>
        <v>0.24120603015075376</v>
      </c>
      <c r="GC27" s="92">
        <f>(GC23)/(GC14+GC18-GC19)</f>
        <v>0.21052631578947367</v>
      </c>
      <c r="GD27" s="92"/>
      <c r="GE27" s="90">
        <f>(GE23)/(GE14+GE18-GE19)</f>
        <v>0.233502538071066</v>
      </c>
      <c r="GF27" s="92">
        <f>(GF23)/(GF14+GF18-GF19)</f>
        <v>0.20276497695852536</v>
      </c>
      <c r="GG27" s="92"/>
      <c r="GH27" s="90">
        <f>(GH23)/(GH14+GH18-GH19)</f>
        <v>0.20952380952380953</v>
      </c>
      <c r="GI27" s="92">
        <f>(GI23)/(GI14+GI18-GI19)</f>
        <v>0.15720524017467249</v>
      </c>
      <c r="GJ27" s="92"/>
      <c r="GK27" s="90">
        <f>(GK23)/(GK14+GK18-GK19)</f>
        <v>0.20183486238532111</v>
      </c>
      <c r="GL27" s="92">
        <f>(GL23)/(GL14+GL18-GL19)</f>
        <v>0.1729957805907173</v>
      </c>
      <c r="GM27" s="55"/>
      <c r="GN27" s="90">
        <f>(GN23)/(GN14+GN18-GN19)</f>
        <v>0.19047619047619047</v>
      </c>
      <c r="GO27" s="92">
        <f>(GO23)/(GO14+GO18-GO19)</f>
        <v>0.1638655462184874</v>
      </c>
      <c r="GP27" s="92"/>
      <c r="GQ27" s="90">
        <f>(GQ23)/(GQ14+GQ18-GQ19)</f>
        <v>0.19213973799126638</v>
      </c>
      <c r="GR27" s="92">
        <f>(GR23)/(GR14+GR18-GR19)</f>
        <v>0.17796610169491525</v>
      </c>
      <c r="GS27" s="92"/>
      <c r="GT27" s="90">
        <f>(GT23)/(GT14+GT18-GT19)</f>
        <v>0.18502202643171806</v>
      </c>
      <c r="GU27" s="92">
        <f>(GU23)/(GU14+GU18-GU19)</f>
        <v>0.1471861471861472</v>
      </c>
      <c r="GV27" s="92"/>
      <c r="GW27" s="90">
        <f>(GW23)/(GW14+GW18-GW19)</f>
        <v>0.18502202643171806</v>
      </c>
      <c r="GX27" s="92">
        <f>(GX23)/(GX14+GX18-GX19)</f>
        <v>0.1703056768558952</v>
      </c>
      <c r="GY27" s="92"/>
      <c r="GZ27" s="90">
        <f>(GZ23)/(GZ14+GZ18-GZ19)</f>
        <v>0.17777777777777778</v>
      </c>
      <c r="HA27" s="92">
        <f>(HA23)/(HA14+HA18-HA19)</f>
        <v>0.16299559471365638</v>
      </c>
      <c r="HB27" s="92"/>
      <c r="HC27" s="90">
        <f>(HC23)/(HC14+HC18-HC19)</f>
        <v>0.17937219730941703</v>
      </c>
      <c r="HD27" s="92">
        <f>(HD23)/(HD14+HD18-HD19)</f>
        <v>0.16371681415929204</v>
      </c>
      <c r="HE27" s="55"/>
      <c r="HF27" s="90">
        <f>(HF23)/(HF14+HF18-HF19)</f>
        <v>0.17937219730941703</v>
      </c>
      <c r="HG27" s="92">
        <f>(HG23)/(HG14+HG18-HG19)</f>
        <v>0.18303571428571427</v>
      </c>
      <c r="HH27" s="92"/>
      <c r="HI27" s="90">
        <f>(HI23)/(HI14+HI18-HI19)</f>
        <v>0.18099547511312217</v>
      </c>
      <c r="HJ27" s="92">
        <f>(HJ23)/(HJ14+HJ18-HJ19)</f>
        <v>0.19004524886877827</v>
      </c>
      <c r="HK27" s="92"/>
      <c r="HL27" s="90">
        <f>(HL23)/(HL14+HL18-HL19)</f>
        <v>0.17351598173515981</v>
      </c>
      <c r="HM27" s="92">
        <f>(HM23)/(HM14+HM18-HM19)</f>
        <v>0.20370370370370369</v>
      </c>
      <c r="HN27" s="92"/>
      <c r="HO27" s="90">
        <f>(HO23)/(HO14+HO18-HO19)</f>
        <v>0.17351598173515981</v>
      </c>
      <c r="HP27" s="92">
        <f>(HP23)/(HP14+HP18-HP19)</f>
        <v>0.16666666666666666</v>
      </c>
      <c r="HQ27" s="92"/>
      <c r="HR27" s="90">
        <f>(HR23)/(HR14+HR18-HR19)</f>
        <v>0.16589861751152074</v>
      </c>
      <c r="HS27" s="92">
        <f>(HS23)/(HS14+HS18-HS19)</f>
        <v>0.14814814814814814</v>
      </c>
      <c r="HT27" s="92"/>
      <c r="HU27" s="90">
        <f>(HU23)/(HU14+HU18-HU19)</f>
        <v>0.15596330275229359</v>
      </c>
      <c r="HV27" s="92">
        <f>(HV23)/(HV14+HV18-HV19)</f>
        <v>0.15668202764976957</v>
      </c>
      <c r="HW27" s="55"/>
      <c r="HX27" s="90">
        <f>(HX23)/(HX14+HX18-HX19)</f>
        <v>0.15596330275229359</v>
      </c>
      <c r="HY27" s="92">
        <f>(HY23)/(HY14+HY18-HY19)</f>
        <v>0.15813953488372093</v>
      </c>
      <c r="HZ27" s="92"/>
      <c r="IA27" s="90">
        <f>(IA23)/(IA14+IA18-IA19)</f>
        <v>0.15525114155251141</v>
      </c>
      <c r="IB27" s="92">
        <f>(IB23)/(IB14+IB18-IB19)</f>
        <v>0.15492957746478872</v>
      </c>
      <c r="IC27" s="92"/>
      <c r="ID27" s="90">
        <f>(ID23)/(ID14+ID18-ID19)</f>
        <v>0.15668202764976957</v>
      </c>
      <c r="IE27" s="92">
        <f>(IE23)/(IE14+IE18-IE19)</f>
        <v>0.15909090909090909</v>
      </c>
      <c r="IF27" s="92"/>
      <c r="IG27" s="90">
        <f>(IG23)/(IG14+IG18-IG19)</f>
        <v>0.15813953488372093</v>
      </c>
      <c r="IH27" s="92">
        <f>(IH23)/(IH14+IH18-IH19)</f>
        <v>0.15277777777777779</v>
      </c>
      <c r="II27" s="92"/>
      <c r="IJ27" s="90">
        <f>(IJ23)/(IJ14+IJ18-IJ19)</f>
        <v>0.15596330275229359</v>
      </c>
      <c r="IK27" s="92">
        <f>(IK23)/(IK14+IK18-IK19)</f>
        <v>0.14351851851851852</v>
      </c>
      <c r="IL27" s="92"/>
      <c r="IM27" s="90">
        <f>(IM23)/(IM14+IM18-IM19)</f>
        <v>0.15740740740740741</v>
      </c>
      <c r="IN27" s="92">
        <f>(IN23)/(IN14+IN18-IN19)</f>
        <v>0.12844036697247707</v>
      </c>
      <c r="IO27" s="55"/>
      <c r="IP27" s="90">
        <f>(IP23)/(IP14+IP18-IP19)</f>
        <v>0.15887850467289719</v>
      </c>
      <c r="IQ27" s="92">
        <f>(IQ23)/(IQ14+IQ18-IQ19)</f>
        <v>0.16972477064220184</v>
      </c>
      <c r="IR27" s="92"/>
      <c r="IS27" s="90">
        <f>(IS23)/(IS14+IS18-IS19)</f>
        <v>0.15094339622641509</v>
      </c>
      <c r="IT27" s="92">
        <f>(IT23)/(IT14+IT18-IT19)</f>
        <v>0.15740740740740741</v>
      </c>
      <c r="IU27" s="92"/>
      <c r="IV27" s="90">
        <f>(IV23)/(IV14+IV18-IV19)</f>
        <v>0.15238095238095239</v>
      </c>
      <c r="IW27" s="92">
        <f>(IW23)/(IW14+IW18-IW19)</f>
        <v>0.15813953488372093</v>
      </c>
      <c r="IX27" s="92"/>
      <c r="IY27" s="90">
        <f>(IY23)/(IY14+IY18-IY19)</f>
        <v>0.15238095238095239</v>
      </c>
      <c r="IZ27" s="92">
        <f>(IZ23)/(IZ14+IZ18-IZ19)</f>
        <v>0.13953488372093023</v>
      </c>
      <c r="JA27" s="92"/>
      <c r="JB27" s="90">
        <f>(JB23)/(JB14+JB18-JB19)</f>
        <v>0.15238095238095239</v>
      </c>
      <c r="JC27" s="92">
        <f>(JC23)/(JC14+JC18-JC19)</f>
        <v>0.1542056074766355</v>
      </c>
      <c r="JD27" s="92"/>
      <c r="JE27" s="90">
        <f>(JE23)/(JE14+JE18-JE19)</f>
        <v>0.15238095238095239</v>
      </c>
      <c r="JF27" s="92">
        <f>(JF23)/(JF14+JF18-JF19)</f>
        <v>0.15887850467289719</v>
      </c>
      <c r="JG27" s="55"/>
      <c r="JH27" s="90">
        <f>(JH23)/(JH14+JH18-JH19)</f>
        <v>0.15238095238095239</v>
      </c>
      <c r="JI27" s="92">
        <f>(JI23)/(JI14+JI18-JI19)</f>
        <v>0.14622641509433962</v>
      </c>
      <c r="JJ27" s="92"/>
      <c r="JK27" s="90">
        <f>(JK23)/(JK14+JK18-JK19)</f>
        <v>0.15384615384615385</v>
      </c>
      <c r="JL27" s="92">
        <f>(JL23)/(JL14+JL18-JL19)</f>
        <v>0.13615023474178403</v>
      </c>
      <c r="JM27" s="92"/>
      <c r="JN27" s="90">
        <f>(JN23)/(JN14+JN18-JN19)</f>
        <v>0.14218009478672985</v>
      </c>
      <c r="JO27" s="92">
        <f>(JO23)/(JO14+JO18-JO19)</f>
        <v>0.14485981308411214</v>
      </c>
      <c r="JP27" s="92"/>
      <c r="JQ27" s="90">
        <f>(JQ23)/(JQ14+JQ18-JQ19)</f>
        <v>0.14150943396226415</v>
      </c>
      <c r="JR27" s="92">
        <f>(JR23)/(JR14+JR18-JR19)</f>
        <v>0.15639810426540285</v>
      </c>
      <c r="JS27" s="92"/>
      <c r="JT27" s="90">
        <f>(JT23)/(JT14+JT18-JT19)</f>
        <v>0.14150943396226415</v>
      </c>
      <c r="JU27" s="92">
        <f>(JU23)/(JU14+JU18-JU19)</f>
        <v>0.98578199052132698</v>
      </c>
      <c r="JV27" s="92"/>
      <c r="JW27" s="90">
        <f>(JW23)/(JW14+JW18-JW19)</f>
        <v>0.14150943396226415</v>
      </c>
      <c r="JX27" s="92">
        <f>(JX23)/(JX14+JX18-JX19)</f>
        <v>0.97156398104265407</v>
      </c>
      <c r="JY27" s="55"/>
      <c r="JZ27" s="90">
        <f>(JZ23)/(JZ14+JZ18-JZ19)</f>
        <v>0.14150943396226415</v>
      </c>
      <c r="KA27" s="92">
        <f>(KA23)/(KA14+KA18-KA19)</f>
        <v>0.14492753623188406</v>
      </c>
      <c r="KB27" s="92"/>
      <c r="KC27" s="90">
        <f>(KC23)/(KC14+KC18-KC19)</f>
        <v>0.14285714285714285</v>
      </c>
      <c r="KD27" s="92">
        <f>(KD23)/(KD14+KD18-KD19)</f>
        <v>0.13526570048309178</v>
      </c>
      <c r="KE27" s="92"/>
      <c r="KF27" s="90">
        <f>(KF23)/(KF14+KF18-KF19)</f>
        <v>0.14423076923076922</v>
      </c>
      <c r="KG27" s="92">
        <f>(KG23)/(KG14+KG18-KG19)</f>
        <v>0.13043478260869565</v>
      </c>
      <c r="KH27" s="92"/>
      <c r="KI27" s="90">
        <f>(KI23)/(KI14+KI18-KI19)</f>
        <v>0.13698630136986301</v>
      </c>
      <c r="KJ27" s="92">
        <f>(KJ23)/(KJ14+KJ18-KJ19)</f>
        <v>0.14953271028037382</v>
      </c>
      <c r="KK27" s="92"/>
      <c r="KL27" s="90">
        <f>(KL23)/(KL14+KL18-KL19)</f>
        <v>0.13824884792626729</v>
      </c>
      <c r="KM27" s="92">
        <f>(KM23)/(KM14+KM18-KM19)</f>
        <v>0.15962441314553991</v>
      </c>
      <c r="KN27" s="92"/>
      <c r="KO27" s="90">
        <f>(KO23)/(KO14+KO18-KO19)</f>
        <v>0.13953488372093023</v>
      </c>
      <c r="KP27" s="92">
        <f>(KP23)/(KP14+KP18-KP19)</f>
        <v>0.15492957746478872</v>
      </c>
      <c r="KQ27" s="127"/>
      <c r="KR27" s="90">
        <f>(KR23)/(KR14+KR18-KR19)</f>
        <v>0.13953488372093023</v>
      </c>
      <c r="KS27" s="92">
        <f>(KS23)/(KS14+KS18-KS19)</f>
        <v>0.15311004784688995</v>
      </c>
      <c r="KT27" s="92"/>
      <c r="KU27" s="90">
        <f>(KU23)/(KU14+KU18-KU19)</f>
        <v>0.13953488372093023</v>
      </c>
      <c r="KV27" s="92">
        <f>(KV23)/(KV14+KV18-KV19)</f>
        <v>0.16176470588235295</v>
      </c>
      <c r="KW27" s="149"/>
      <c r="KX27" s="149"/>
      <c r="KY27" s="149"/>
      <c r="KZ27" s="149"/>
      <c r="LA27" s="149"/>
      <c r="LB27" s="55"/>
      <c r="LC27" s="90">
        <f>(LC23)/(LC14+LC18-LC19)</f>
        <v>0.23474178403755869</v>
      </c>
      <c r="LD27" s="92">
        <f>(LD23)/(LD14+LD18-LD19)</f>
        <v>0.18627450980392157</v>
      </c>
      <c r="LE27" s="92"/>
      <c r="LF27" s="90">
        <f>(LF23)/(LF14+LF18-LF19)</f>
        <v>0.21800947867298578</v>
      </c>
      <c r="LG27" s="92">
        <f>(LG23)/(LG14+LG18-LG19)</f>
        <v>0.18</v>
      </c>
      <c r="LH27" s="92"/>
      <c r="LI27" s="90">
        <f>(LI23)/(LI14+LI18-LI19)</f>
        <v>0.22009569377990432</v>
      </c>
      <c r="LJ27" s="92">
        <f>(LJ23)/(LJ14+LJ18-LJ19)</f>
        <v>0.18686868686868688</v>
      </c>
      <c r="LK27" s="92"/>
      <c r="LL27" s="90">
        <f>(LL23)/(LL14+LL18-LL19)</f>
        <v>0.17874396135265699</v>
      </c>
      <c r="LM27" s="92">
        <f>(LM23)/(LM14+LM18-LM19)</f>
        <v>0.14427860696517414</v>
      </c>
      <c r="LN27" s="92"/>
      <c r="LO27" s="90">
        <f>(LO23)/(LO14+LO18-LO19)</f>
        <v>0.18048780487804877</v>
      </c>
      <c r="LP27" s="92">
        <f>(LP23)/(LP14+LP18-LP19)</f>
        <v>0.15841584158415842</v>
      </c>
      <c r="LQ27" s="92"/>
      <c r="LR27" s="90">
        <f>(LR23)/(LR14+LR18-LR19)</f>
        <v>0.15865384615384615</v>
      </c>
      <c r="LS27" s="92">
        <f>(LS23)/(LS14+LS18-LS19)</f>
        <v>0.14975845410628019</v>
      </c>
      <c r="LT27" s="55"/>
      <c r="LU27" s="90">
        <f>(LU23)/(LU14+LU18-LU19)</f>
        <v>0.15492957746478872</v>
      </c>
      <c r="LV27" s="92">
        <f>(LV23)/(LV14+LV18-LV19)</f>
        <v>0.1388888888888889</v>
      </c>
      <c r="LW27" s="92"/>
      <c r="LX27" s="90">
        <f>(LX23)/(LX14+LX18-LX19)</f>
        <v>0.15639810426540285</v>
      </c>
      <c r="LY27" s="92">
        <f>(LY23)/(LY14+LY18-LY19)</f>
        <v>0.12616822429906541</v>
      </c>
      <c r="LZ27" s="92"/>
      <c r="MA27" s="90">
        <f>(MA23)/(MA14+MA18-MA19)</f>
        <v>0.14832535885167464</v>
      </c>
      <c r="MB27" s="92">
        <f>(MB23)/(MB14+MB18-MB19)</f>
        <v>0.13744075829383887</v>
      </c>
      <c r="MC27" s="92"/>
      <c r="MD27" s="90">
        <f>(MD23)/(MD14+MD18-MD19)</f>
        <v>0.14832535885167464</v>
      </c>
      <c r="ME27" s="92">
        <f>(ME23)/(ME14+ME18-ME19)</f>
        <v>0.15311004784688995</v>
      </c>
      <c r="MF27" s="92"/>
      <c r="MG27" s="90">
        <f>(MG23)/(MG14+MG18-MG19)</f>
        <v>0.13875598086124402</v>
      </c>
      <c r="MH27" s="92">
        <f>(MH23)/(MH14+MH18-MH19)</f>
        <v>0.10047846889952153</v>
      </c>
      <c r="MI27" s="92"/>
      <c r="MJ27" s="90">
        <f>(MJ23)/(MJ14+MJ18-MJ19)</f>
        <v>0.14009661835748793</v>
      </c>
      <c r="MK27" s="92">
        <f>(MK23)/(MK14+MK18-MK19)</f>
        <v>0.10526315789473684</v>
      </c>
      <c r="ML27" s="55"/>
      <c r="MM27" s="90">
        <f>(MM23)/(MM14+MM18-MM19)</f>
        <v>0.14009661835748793</v>
      </c>
      <c r="MN27" s="92">
        <f>(MN23)/(MN14+MN18-MN19)</f>
        <v>0.13043478260869565</v>
      </c>
      <c r="MO27" s="92"/>
      <c r="MP27" s="90">
        <f>(MP23)/(MP14+MP18-MP19)</f>
        <v>0.13043478260869565</v>
      </c>
      <c r="MQ27" s="92">
        <f>(MQ23)/(MQ14+MQ18-MQ19)</f>
        <v>9.1787439613526575E-2</v>
      </c>
      <c r="MR27" s="92"/>
      <c r="MS27" s="90">
        <f>(MS23)/(MS14+MS18-MS19)</f>
        <v>0.13170731707317074</v>
      </c>
      <c r="MT27" s="92">
        <f>(MT23)/(MT14+MT18-MT19)</f>
        <v>0.10194174757281553</v>
      </c>
      <c r="MU27" s="92"/>
      <c r="MV27" s="90">
        <f>(MV23)/(MV14+MV18-MV19)</f>
        <v>0.13170731707317074</v>
      </c>
      <c r="MW27" s="92">
        <f>(MW23)/(MW14+MW18-MW19)</f>
        <v>0.13235294117647059</v>
      </c>
      <c r="MX27" s="92"/>
      <c r="MY27" s="90">
        <f>(MY23)/(MY14+MY18-MY19)</f>
        <v>0.12807881773399016</v>
      </c>
      <c r="MZ27" s="92">
        <f>(MZ23)/(MZ14+MZ18-MZ19)</f>
        <v>0.11055276381909548</v>
      </c>
      <c r="NA27" s="92"/>
      <c r="NB27" s="90">
        <f>(NB23)/(NB14+NB18-NB19)</f>
        <v>0.12807881773399016</v>
      </c>
      <c r="NC27" s="92">
        <f>(NC23)/(NC14+NC18-NC19)</f>
        <v>0.10891089108910891</v>
      </c>
      <c r="ND27" s="55"/>
      <c r="NE27" s="90">
        <f>(NE23)/(NE14+NE18-NE19)</f>
        <v>0.12807881773399016</v>
      </c>
      <c r="NF27" s="92">
        <f>(NF23)/(NF14+NF18-NF19)</f>
        <v>0.14499999999999999</v>
      </c>
      <c r="NG27" s="92"/>
      <c r="NH27" s="90">
        <f>(NH23)/(NH14+NH18-NH19)</f>
        <v>0.12935323383084577</v>
      </c>
      <c r="NI27" s="92">
        <f>(NI23)/(NI14+NI18-NI19)</f>
        <v>0.12626262626262627</v>
      </c>
      <c r="NJ27" s="92"/>
      <c r="NK27" s="90">
        <f>(NK23)/(NK14+NK18-NK19)</f>
        <v>0.1306532663316583</v>
      </c>
      <c r="NL27" s="92">
        <f>(NL23)/(NL14+NL18-NL19)</f>
        <v>0.11616161616161616</v>
      </c>
      <c r="NM27" s="92"/>
      <c r="NN27" s="90">
        <f>(NN23)/(NN14+NN18-NN19)</f>
        <v>0.13197969543147209</v>
      </c>
      <c r="NO27" s="92">
        <f>(NO23)/(NO14+NO18-NO19)</f>
        <v>0.12121212121212122</v>
      </c>
      <c r="NP27" s="92"/>
      <c r="NQ27" s="90">
        <f>(NQ23)/(NQ14+NQ18-NQ19)</f>
        <v>0.12820512820512819</v>
      </c>
      <c r="NR27" s="92">
        <f>(NR23)/(NR14+NR18-NR19)</f>
        <v>0.10204081632653061</v>
      </c>
      <c r="NS27" s="92"/>
      <c r="NT27" s="90">
        <f>(NT23)/(NT14+NT18-NT19)</f>
        <v>0.12953367875647667</v>
      </c>
      <c r="NU27" s="92">
        <f>(NU23)/(NU14+NU18-NU19)</f>
        <v>0.12244897959183673</v>
      </c>
      <c r="NV27" s="55"/>
      <c r="NW27" s="90">
        <f>(NW23)/(NW14+NW18-NW19)</f>
        <v>0.13612565445026178</v>
      </c>
      <c r="NX27" s="92">
        <f>(NX23)/(NX14+NX18-NX19)</f>
        <v>0.11734693877551021</v>
      </c>
      <c r="NY27" s="92"/>
      <c r="NZ27" s="90">
        <f>(NZ23)/(NZ14+NZ18-NZ19)</f>
        <v>0.13227513227513227</v>
      </c>
      <c r="OA27" s="92">
        <f>(OA23)/(OA14+OA18-OA19)</f>
        <v>0.12371134020618557</v>
      </c>
      <c r="OB27" s="92"/>
      <c r="OC27" s="90">
        <f>(OC23)/(OC14+OC18-OC19)</f>
        <v>0.13368983957219252</v>
      </c>
      <c r="OD27" s="92">
        <f>(OD23)/(OD14+OD18-OD19)</f>
        <v>0.11855670103092783</v>
      </c>
      <c r="OE27" s="92"/>
      <c r="OF27" s="90">
        <f>(OF23)/(OF14+OF18-OF19)</f>
        <v>0.12820512820512819</v>
      </c>
      <c r="OG27" s="92">
        <f>(OG23)/(OG14+OG18-OG19)</f>
        <v>0.105</v>
      </c>
      <c r="OH27" s="92"/>
      <c r="OI27" s="90">
        <f>(OI23)/(OI14+OI18-OI19)</f>
        <v>0.12953367875647667</v>
      </c>
      <c r="OJ27" s="92">
        <f>(OJ23)/(OJ14+OJ18-OJ19)</f>
        <v>0.115</v>
      </c>
      <c r="OK27" s="92"/>
      <c r="OL27" s="90">
        <f>(OL23)/(OL14+OL18-OL19)</f>
        <v>0.13089005235602094</v>
      </c>
      <c r="OM27" s="92">
        <f>(OM23)/(OM14+OM18-OM19)</f>
        <v>0.11</v>
      </c>
      <c r="ON27" s="55"/>
      <c r="OO27" s="90">
        <f>(OO23)/(OO14+OO18-OO19)</f>
        <v>0.13089005235602094</v>
      </c>
      <c r="OP27" s="92">
        <f>(OP23)/(OP14+OP18-OP19)</f>
        <v>0.14000000000000001</v>
      </c>
      <c r="OQ27" s="92"/>
      <c r="OR27" s="90">
        <f>(OR23)/(OR14+OR18-OR19)</f>
        <v>0.12698412698412698</v>
      </c>
      <c r="OS27" s="92">
        <f>(OS23)/(OS14+OS18-OS19)</f>
        <v>0.115</v>
      </c>
      <c r="OT27" s="92"/>
      <c r="OU27" s="90">
        <f>(OU23)/(OU14+OU18-OU19)</f>
        <v>0.12834224598930483</v>
      </c>
      <c r="OV27" s="92">
        <f>(OV23)/(OV14+OV18-OV19)</f>
        <v>0.13500000000000001</v>
      </c>
      <c r="OW27" s="92"/>
      <c r="OX27" s="90">
        <f>(OX23)/(OX14+OX18-OX19)</f>
        <v>0.12182741116751269</v>
      </c>
      <c r="OY27" s="92">
        <f>(OY23)/(OY14+OY18-OY19)</f>
        <v>0.11374407582938388</v>
      </c>
      <c r="OZ27" s="92"/>
      <c r="PA27" s="90">
        <f>(PA23)/(PA14+PA18-PA19)</f>
        <v>0.13043478260869565</v>
      </c>
      <c r="PB27" s="92">
        <f>(PB23)/(PB14+PB18-PB19)</f>
        <v>0.13302752293577982</v>
      </c>
      <c r="PC27" s="92"/>
      <c r="PD27" s="90">
        <f>(PD23)/(PD14+PD18-PD19)</f>
        <v>0.12558139534883722</v>
      </c>
      <c r="PE27" s="92">
        <f>(PE23)/(PE14+PE18-PE19)</f>
        <v>0.11926605504587157</v>
      </c>
      <c r="PF27" s="55"/>
      <c r="PG27" s="90">
        <f>(PG23)/(PG14+PG18-PG19)</f>
        <v>0.12558139534883722</v>
      </c>
      <c r="PH27" s="92">
        <f>(PH23)/(PH14+PH18-PH19)</f>
        <v>0.14678899082568808</v>
      </c>
      <c r="PI27" s="92"/>
      <c r="PJ27" s="90">
        <f>(PJ23)/(PJ14+PJ18-PJ19)</f>
        <v>0.12676056338028169</v>
      </c>
      <c r="PK27" s="92">
        <f>(PK23)/(PK14+PK18-PK19)</f>
        <v>0.14814814814814814</v>
      </c>
      <c r="PL27" s="92"/>
      <c r="PM27" s="90">
        <f>(PM23)/(PM14+PM18-PM19)</f>
        <v>0.12796208530805686</v>
      </c>
      <c r="PN27" s="92">
        <f>(PN23)/(PN14+PN18-PN19)</f>
        <v>0.13679245283018868</v>
      </c>
      <c r="PO27" s="92"/>
      <c r="PP27" s="90">
        <f>(PP23)/(PP14+PP18-PP19)</f>
        <v>0.12796208530805686</v>
      </c>
      <c r="PQ27" s="92">
        <f>(PQ23)/(PQ14+PQ18-PQ19)</f>
        <v>0.12735849056603774</v>
      </c>
      <c r="PR27" s="92"/>
      <c r="PS27" s="90">
        <f>(PS23)/(PS14+PS18-PS19)</f>
        <v>0.12918660287081341</v>
      </c>
      <c r="PT27" s="92">
        <f>(PT23)/(PT14+PT18-PT19)</f>
        <v>0.14150943396226415</v>
      </c>
      <c r="PU27" s="92"/>
      <c r="PV27" s="90">
        <f>(PV23)/(PV14+PV18-PV19)</f>
        <v>0.13043478260869565</v>
      </c>
      <c r="PW27" s="92">
        <f>(PW23)/(PW14+PW18-PW19)</f>
        <v>0.13207547169811321</v>
      </c>
      <c r="PX27" s="55"/>
      <c r="PY27" s="90">
        <f>(PY23)/(PY14+PY18-PY19)</f>
        <v>0.13043478260869565</v>
      </c>
      <c r="PZ27" s="92">
        <f>(PZ23)/(PZ14+PZ18-PZ19)</f>
        <v>0.11792452830188679</v>
      </c>
      <c r="QA27" s="92"/>
      <c r="QB27" s="90">
        <f>(QB23)/(QB14+QB18-QB19)</f>
        <v>0.13170731707317074</v>
      </c>
      <c r="QC27" s="92">
        <f>(QC23)/(QC14+QC18-QC19)</f>
        <v>0.12735849056603774</v>
      </c>
      <c r="QD27" s="55"/>
      <c r="QE27" s="90">
        <f>(QE23)/(QE14+QE18-QE19)</f>
        <v>0.12980769230769232</v>
      </c>
      <c r="QF27" s="92">
        <f>(QF23)/(QF14+QF18-QF19)</f>
        <v>0.18571428571428572</v>
      </c>
      <c r="QG27" s="92"/>
      <c r="QH27" s="90">
        <f>(QH23)/(QH14+QH18-QH19)</f>
        <v>0.15048543689320387</v>
      </c>
      <c r="QI27" s="92">
        <f>(QI23)/(QI14+QI18-QI19)</f>
        <v>0.17142857142857143</v>
      </c>
      <c r="QJ27" s="92"/>
      <c r="QK27" s="90">
        <f>(QK23)/(QK14+QK18-QK19)</f>
        <v>0.15196078431372548</v>
      </c>
      <c r="QL27" s="92">
        <f>(QL23)/(QL14+QL18-QL19)</f>
        <v>0.19323671497584541</v>
      </c>
      <c r="QM27" s="55"/>
      <c r="QN27" s="90">
        <f>(QN23)/(QN14+QN18-QN19)</f>
        <v>0.15196078431372548</v>
      </c>
      <c r="QO27" s="92">
        <f>(QO23)/(QO14+QO18-QO19)</f>
        <v>0.18840579710144928</v>
      </c>
      <c r="QP27" s="92"/>
      <c r="QQ27" s="90">
        <f>(QQ23)/(QQ14+QQ18-QQ19)</f>
        <v>0.15346534653465346</v>
      </c>
      <c r="QR27" s="92">
        <f>(QR23)/(QR14+QR18-QR19)</f>
        <v>0.18226600985221675</v>
      </c>
      <c r="QS27" s="92"/>
      <c r="QT27" s="90">
        <f>(QT23)/(QT14+QT18-QT19)</f>
        <v>0.14146341463414633</v>
      </c>
      <c r="QU27" s="92">
        <f>(QU23)/(QU14+QU18-QU19)</f>
        <v>0.16346153846153846</v>
      </c>
      <c r="QV27" s="92"/>
      <c r="QW27" s="90">
        <f>(QW23)/(QW14+QW18-QW19)</f>
        <v>0.1380952380952381</v>
      </c>
      <c r="QX27" s="92">
        <f>(QX23)/(QX14+QX18-QX19)</f>
        <v>0.18483412322274881</v>
      </c>
      <c r="QY27" s="92"/>
      <c r="QZ27" s="90">
        <f>(QZ23)/(QZ14+QZ18-QZ19)</f>
        <v>0.14883720930232558</v>
      </c>
      <c r="RA27" s="92">
        <f>(RA23)/(RA14+RA18-RA19)</f>
        <v>0.18660287081339713</v>
      </c>
      <c r="RB27" s="92"/>
      <c r="RC27" s="90">
        <f>(RC23)/(RC14+RC18-RC19)</f>
        <v>0.15023474178403756</v>
      </c>
      <c r="RD27" s="92">
        <f>(RD23)/(RD14+RD18-RD19)</f>
        <v>0.1875</v>
      </c>
      <c r="RE27" s="55"/>
      <c r="RF27" s="90">
        <f>(RF23)/(RF14+RF18-RF19)</f>
        <v>0.14678899082568808</v>
      </c>
      <c r="RG27" s="92">
        <f>(RG23)/(RG14+RG18-RG19)</f>
        <v>0.19047619047619047</v>
      </c>
      <c r="RH27" s="92"/>
      <c r="RI27" s="90">
        <f>(RI23)/(RI14+RI18-RI19)</f>
        <v>0.16666666666666666</v>
      </c>
      <c r="RJ27" s="92">
        <f>(RJ23)/(RJ14+RJ18-RJ19)</f>
        <v>0.20476190476190476</v>
      </c>
      <c r="RK27" s="92"/>
      <c r="RL27" s="90">
        <f>(RL23)/(RL14+RL18-RL19)</f>
        <v>0.18691588785046728</v>
      </c>
      <c r="RM27" s="92">
        <f>(RM23)/(RM14+RM18-RM19)</f>
        <v>0.21904761904761905</v>
      </c>
      <c r="RN27" s="55"/>
      <c r="RO27" s="55"/>
      <c r="RP27" s="55"/>
      <c r="RQ27" s="90">
        <f>(RQ23)/(RQ14+RQ18-RQ19)</f>
        <v>0.3</v>
      </c>
      <c r="RR27" s="92">
        <f>(RR23)/(RR14+RR18-RR19)</f>
        <v>0.29245283018867924</v>
      </c>
      <c r="RS27" s="92"/>
      <c r="RT27" s="90">
        <f>(RT23)/(RT14+RT18-RT19)</f>
        <v>0.28846153846153844</v>
      </c>
      <c r="RU27" s="92">
        <f>(RU23)/(RU14+RU18-RU19)</f>
        <v>0.24519230769230768</v>
      </c>
      <c r="RV27" s="92"/>
      <c r="RW27" s="90">
        <f>(RW23)/(RW14+RW18-RW19)</f>
        <v>0.27184466019417475</v>
      </c>
      <c r="RX27" s="92">
        <f>(RX23)/(RX14+RX18-RX19)</f>
        <v>0.20673076923076922</v>
      </c>
      <c r="RY27" s="92"/>
      <c r="RZ27" s="90">
        <f>(RZ23)/(RZ14+RZ18-RZ19)</f>
        <v>0.24509803921568626</v>
      </c>
      <c r="SA27" s="92">
        <f>(SA23)/(SA14+SA18-SA19)</f>
        <v>0.17475728155339806</v>
      </c>
      <c r="SB27" s="92"/>
      <c r="SC27" s="90">
        <f>(SC23)/(SC14+SC18-SC19)</f>
        <v>0.21568627450980393</v>
      </c>
      <c r="SD27" s="92">
        <f>(SD23)/(SD14+SD18-SD19)</f>
        <v>0.13043478260869565</v>
      </c>
      <c r="SE27" s="92"/>
      <c r="SF27" s="90">
        <f>(SF23)/(SF14+SF18-SF19)</f>
        <v>0.20289855072463769</v>
      </c>
      <c r="SG27" s="92">
        <f>(SG23)/(SG14+SG18-SG19)</f>
        <v>0.14285714285714285</v>
      </c>
      <c r="SH27" s="92"/>
      <c r="SI27" s="90">
        <f>(SI23)/(SI14+SI18-SI19)</f>
        <v>0.18536585365853658</v>
      </c>
      <c r="SJ27" s="92">
        <f>(SJ23)/(SJ14+SJ18-SJ19)</f>
        <v>0.14485981308411214</v>
      </c>
      <c r="SK27" s="55"/>
      <c r="SL27" s="90">
        <f>(SL23)/(SL14+SL18-SL19)</f>
        <v>0.15458937198067632</v>
      </c>
      <c r="SM27" s="92">
        <f>(SM23)/(SM14+SM18-SM19)</f>
        <v>0.11214953271028037</v>
      </c>
      <c r="SN27" s="92"/>
      <c r="SO27" s="90">
        <f>(SO23)/(SO14+SO18-SO19)</f>
        <v>0.15458937198067632</v>
      </c>
      <c r="SP27" s="92">
        <f>(SP23)/(SP14+SP18-SP19)</f>
        <v>0.11574074074074074</v>
      </c>
      <c r="SQ27" s="92"/>
      <c r="SR27" s="90">
        <f>(SR23)/(SR14+SR18-SR19)</f>
        <v>0.14285714285714285</v>
      </c>
      <c r="SS27" s="92">
        <f>(SS23)/(SS14+SS18-SS19)</f>
        <v>0.10550458715596331</v>
      </c>
      <c r="ST27" s="92"/>
      <c r="SU27" s="90">
        <f>(SU23)/(SU14+SU18-SU19)</f>
        <v>0.14285714285714285</v>
      </c>
      <c r="SV27" s="92">
        <f>(SV23)/(SV14+SV18-SV19)</f>
        <v>0.13761467889908258</v>
      </c>
      <c r="SW27" s="92"/>
      <c r="SX27" s="90">
        <f>(SX23)/(SX14+SX18-SX19)</f>
        <v>0.14423076923076922</v>
      </c>
      <c r="SY27" s="92">
        <f>(SY23)/(SY14+SY18-SY19)</f>
        <v>0.12385321100917432</v>
      </c>
      <c r="SZ27" s="92"/>
      <c r="TA27" s="90">
        <f>(TA23)/(TA14+TA18-TA19)</f>
        <v>0.13592233009708737</v>
      </c>
      <c r="TB27" s="92">
        <f>(TB23)/(TB14+TB18-TB19)</f>
        <v>0.13084112149532709</v>
      </c>
      <c r="TC27" s="55"/>
      <c r="TD27" s="55"/>
      <c r="TE27" s="90">
        <f>(TE23)/(TE14+TE18-TE19)</f>
        <v>0.13725490196078433</v>
      </c>
      <c r="TF27" s="92">
        <f>(TF23)/(TF14+TF18-TF19)</f>
        <v>0.11162790697674418</v>
      </c>
      <c r="TG27" s="92"/>
      <c r="TH27" s="90">
        <f>(TH23)/(TH14+TH18-TH19)</f>
        <v>0.13861386138613863</v>
      </c>
      <c r="TI27" s="92">
        <f>(TI23)/(TI14+TI18-TI19)</f>
        <v>0.12093023255813953</v>
      </c>
      <c r="TJ27" s="92"/>
      <c r="TK27" s="90">
        <f>(TK23)/(TK14+TK18-TK19)</f>
        <v>0.14000000000000001</v>
      </c>
      <c r="TL27" s="92">
        <f>(TL23)/(TL14+TL18-TL19)</f>
        <v>0.13023255813953488</v>
      </c>
      <c r="TM27" s="92"/>
      <c r="TN27" s="90">
        <f>(TN23)/(TN14+TN18-TN19)</f>
        <v>0.14141414141414141</v>
      </c>
      <c r="TO27" s="92">
        <f>(TO23)/(TO14+TO18-TO19)</f>
        <v>0.11162790697674418</v>
      </c>
      <c r="TP27" s="92"/>
      <c r="TQ27" s="90">
        <f>(TQ23)/(TQ14+TQ18-TQ19)</f>
        <v>0.14141414141414141</v>
      </c>
      <c r="TR27" s="92">
        <f>(TR23)/(TR14+TR18-TR19)</f>
        <v>0.1152073732718894</v>
      </c>
      <c r="TS27" s="55"/>
      <c r="TT27" s="90">
        <f>(TT23)/(TT14+TT18-TT19)</f>
        <v>0.14141414141414141</v>
      </c>
      <c r="TU27" s="92">
        <f>(TU23)/(TU14+TU18-TU19)</f>
        <v>0.12903225806451613</v>
      </c>
      <c r="TV27" s="92"/>
      <c r="TW27" s="90">
        <f>(TW23)/(TW14+TW18-TW19)</f>
        <v>0.14141414141414141</v>
      </c>
      <c r="TX27" s="92">
        <f>(TX23)/(TX14+TX18-TX19)</f>
        <v>0.11009174311926606</v>
      </c>
      <c r="TY27" s="92"/>
      <c r="TZ27" s="90">
        <f>(TZ23)/(TZ14+TZ18-TZ19)</f>
        <v>0.14141414141414141</v>
      </c>
      <c r="UA27" s="92">
        <f>(UA23)/(UA14+UA18-UA19)</f>
        <v>0.13364055299539171</v>
      </c>
      <c r="UB27" s="92"/>
      <c r="UC27" s="90">
        <f>(UC23)/(UC14+UC18-UC19)</f>
        <v>0.14285714285714285</v>
      </c>
      <c r="UD27" s="92">
        <f>(UD23)/(UD14+UD18-UD19)</f>
        <v>0.14953271028037382</v>
      </c>
      <c r="UE27" s="92"/>
      <c r="UF27" s="90">
        <f>(UF23)/(UF14+UF18-UF19)</f>
        <v>0.14285714285714285</v>
      </c>
      <c r="UG27" s="92">
        <f>(UG23)/(UG14+UG18-UG19)</f>
        <v>0.14018691588785046</v>
      </c>
      <c r="UH27" s="92"/>
      <c r="UI27" s="90">
        <f>(UI23)/(UI14+UI18-UI19)</f>
        <v>0.14285714285714285</v>
      </c>
      <c r="UJ27" s="92">
        <f>(UJ23)/(UJ14+UJ18-UJ19)</f>
        <v>0.14485981308411214</v>
      </c>
      <c r="UK27" s="55"/>
      <c r="UL27" s="55"/>
      <c r="UM27" s="90">
        <f>(UM23)/(UM14+UM18-UM19)</f>
        <v>0.14141414141414141</v>
      </c>
      <c r="UN27" s="92">
        <f>(UN23)/(UN14+UN18-UN19)</f>
        <v>0.1542056074766355</v>
      </c>
      <c r="UO27" s="92"/>
      <c r="UP27" s="90">
        <f>(UP23)/(UP14+UP18-UP19)</f>
        <v>0.14141414141414141</v>
      </c>
      <c r="UQ27" s="92">
        <f>(UQ23)/(UQ14+UQ18-UQ19)</f>
        <v>0.15887850467289719</v>
      </c>
      <c r="UR27" s="92"/>
      <c r="US27" s="90">
        <f>(US23)/(US14+US18-US19)</f>
        <v>0.14141414141414141</v>
      </c>
      <c r="UT27" s="92">
        <f>(UT23)/(UT14+UT18-UT19)</f>
        <v>0.16176470588235295</v>
      </c>
      <c r="UU27" s="92"/>
      <c r="UV27" s="90">
        <f>(UV23)/(UV14+UV18-UV19)</f>
        <v>0.14141414141414141</v>
      </c>
      <c r="UW27" s="92">
        <f>(UW23)/(UW14+UW18-UW19)</f>
        <v>0.16</v>
      </c>
      <c r="UX27" s="92"/>
      <c r="UY27" s="90">
        <f>(UY23)/(UY14+UY18-UY19)</f>
        <v>0.14285714285714285</v>
      </c>
      <c r="UZ27" s="92">
        <f>(UZ23)/(UZ14+UZ18-UZ19)</f>
        <v>0.15</v>
      </c>
      <c r="VA27" s="55"/>
      <c r="VB27" s="90">
        <f>(VB23)/(VB14+VB18-VB19)</f>
        <v>0.14285714285714285</v>
      </c>
      <c r="VC27" s="92">
        <f>(VC23)/(VC14+VC18-VC19)</f>
        <v>0.15151515151515152</v>
      </c>
      <c r="VD27" s="92"/>
      <c r="VE27" s="90">
        <f>(VE23)/(VE14+VE18-VE19)</f>
        <v>0.14432989690721648</v>
      </c>
      <c r="VF27" s="92">
        <f>(VF23)/(VF14+VF18-VF19)</f>
        <v>0.17616580310880828</v>
      </c>
      <c r="VG27" s="92"/>
      <c r="VH27" s="90">
        <f>(VH23)/(VH14+VH18-VH19)</f>
        <v>0.14432989690721648</v>
      </c>
      <c r="VI27" s="92">
        <f>(VI23)/(VI14+VI18-VI19)</f>
        <v>0.12435233160621761</v>
      </c>
      <c r="VJ27" s="92"/>
      <c r="VK27" s="90">
        <f>(VK23)/(VK14+VK18-VK19)</f>
        <v>0.14432989690721648</v>
      </c>
      <c r="VL27" s="92">
        <f>(VL23)/(VL14+VL18-VL19)</f>
        <v>0.13989637305699482</v>
      </c>
      <c r="VM27" s="92"/>
      <c r="VN27" s="90">
        <f>(VN23)/(VN14+VN18-VN19)</f>
        <v>0.14583333333333334</v>
      </c>
      <c r="VO27" s="92">
        <f>(VO23)/(VO14+VO18-VO19)</f>
        <v>0.13989637305699482</v>
      </c>
      <c r="VP27" s="92"/>
      <c r="VQ27" s="90">
        <f>(VQ23)/(VQ14+VQ18-VQ19)</f>
        <v>0.14736842105263157</v>
      </c>
      <c r="VR27" s="92">
        <f>(VR23)/(VR14+VR18-VR19)</f>
        <v>0.16666666666666666</v>
      </c>
      <c r="VS27" s="55"/>
      <c r="VT27" s="90">
        <f>(VT23)/(VT14+VT18-VT19)</f>
        <v>0.14736842105263157</v>
      </c>
      <c r="VU27" s="92">
        <f>(VU23)/(VU14+VU18-VU19)</f>
        <v>0.18617021276595744</v>
      </c>
      <c r="VV27" s="92"/>
      <c r="VW27" s="90">
        <f>(VW23)/(VW14+VW18-VW19)</f>
        <v>0.14893617021276595</v>
      </c>
      <c r="VX27" s="92">
        <f>(VX23)/(VX14+VX18-VX19)</f>
        <v>0.20430107526881722</v>
      </c>
      <c r="VY27" s="92"/>
      <c r="VZ27" s="90">
        <f>(VZ23)/(VZ14+VZ18-VZ19)</f>
        <v>0.15053763440860216</v>
      </c>
      <c r="WA27" s="92">
        <f>(WA23)/(WA14+WA18-WA19)</f>
        <v>0.17934782608695651</v>
      </c>
      <c r="WB27" s="92"/>
      <c r="WC27" s="90">
        <f>(WC23)/(WC14+WC18-WC19)</f>
        <v>0.15217391304347827</v>
      </c>
      <c r="WD27" s="92">
        <f>(WD23)/(WD14+WD18-WD19)</f>
        <v>0.21111111111111111</v>
      </c>
      <c r="WE27" s="92"/>
      <c r="WF27" s="90">
        <f>(WF23)/(WF14+WF18-WF19)</f>
        <v>0.16483516483516483</v>
      </c>
      <c r="WG27" s="92">
        <f>(WG23)/(WG14+WG18-WG19)</f>
        <v>0.17582417582417584</v>
      </c>
      <c r="WH27" s="92"/>
      <c r="WI27" s="90">
        <f>(WI23)/(WI14+WI18-WI19)</f>
        <v>0.16666666666666666</v>
      </c>
      <c r="WJ27" s="92">
        <f>(WJ23)/(WJ14+WJ18-WJ19)</f>
        <v>0.19230769230769232</v>
      </c>
      <c r="WK27" s="127"/>
      <c r="WL27" s="90">
        <f>(WL23)/(WL14+WL18-WL19)</f>
        <v>0.16666666666666666</v>
      </c>
      <c r="WM27" s="92">
        <f>(WM23)/(WM14+WM18-WM19)</f>
        <v>0.26373626373626374</v>
      </c>
      <c r="WN27" s="92"/>
      <c r="WO27" s="90">
        <f>(WO23)/(WO14+WO18-WO19)</f>
        <v>0.16666666666666666</v>
      </c>
      <c r="WP27" s="92">
        <f>(WP23)/(WP14+WP18-WP19)</f>
        <v>0.2087912087912088</v>
      </c>
      <c r="WQ27" s="92"/>
      <c r="WR27" s="90">
        <f>(WR23)/(WR14+WR18-WR19)</f>
        <v>0.16853932584269662</v>
      </c>
      <c r="WS27" s="92">
        <f>(WS23)/(WS14+WS18-WS19)</f>
        <v>0.21111111111111111</v>
      </c>
      <c r="WT27" s="92"/>
      <c r="WU27" s="90">
        <f>(WU23)/(WU14+WU18-WU19)</f>
        <v>0.17045454545454544</v>
      </c>
      <c r="WV27" s="92">
        <f>(WV23)/(WV14+WV18-WV19)</f>
        <v>0.22222222222222221</v>
      </c>
      <c r="WW27" s="92"/>
      <c r="WX27" s="90">
        <f>(WX23)/(WX14+WX18-WX19)</f>
        <v>0.17045454545454544</v>
      </c>
      <c r="WY27" s="92">
        <f>(WY23)/(WY14+WY18-WY19)</f>
        <v>0.24444444444444444</v>
      </c>
      <c r="WZ27" s="92"/>
      <c r="XA27" s="90">
        <f>(XA23)/(XA14+XA18-XA19)</f>
        <v>0.17045454545454544</v>
      </c>
      <c r="XB27" s="92">
        <f>(XB23)/(XB14+XB18-XB19)</f>
        <v>0.24444444444444444</v>
      </c>
      <c r="XC27" s="92"/>
      <c r="XD27" s="90">
        <f>(XD23)/(XD14+XD18-XD19)</f>
        <v>0.17045454545454544</v>
      </c>
      <c r="XE27" s="92">
        <f>(XE23)/(XE14+XE18-XE19)</f>
        <v>0.27777777777777779</v>
      </c>
      <c r="XF27" s="55"/>
      <c r="XG27" s="90">
        <f>(XG23)/(XG14+XG18-XG19)</f>
        <v>0.25</v>
      </c>
      <c r="XH27" s="92">
        <f>(XH23)/(XH14+XH18-XH19)</f>
        <v>0.30337078651685395</v>
      </c>
      <c r="XI27" s="92"/>
      <c r="XJ27" s="90">
        <f>(XJ23)/(XJ14+XJ18-XJ19)</f>
        <v>0.25287356321839083</v>
      </c>
      <c r="XK27" s="92">
        <f>(XK23)/(XK14+XK18-XK19)</f>
        <v>0.2640449438202247</v>
      </c>
      <c r="XL27" s="92"/>
      <c r="XM27" s="90">
        <f>(XM23)/(XM14+XM18-XM19)</f>
        <v>0.23255813953488372</v>
      </c>
      <c r="XN27" s="92">
        <f>(XN23)/(XN14+XN18-XN19)</f>
        <v>0.24157303370786518</v>
      </c>
      <c r="XO27" s="92"/>
      <c r="XP27" s="90">
        <f>(XP23)/(XP14+XP18-XP19)</f>
        <v>0.22598870056497175</v>
      </c>
      <c r="XQ27" s="92">
        <f>(XQ23)/(XQ14+XQ18-XQ19)</f>
        <v>0.21666666666666667</v>
      </c>
      <c r="XR27" s="92"/>
      <c r="XS27" s="90">
        <f>(XS23)/(XS14+XS18-XS19)</f>
        <v>0.22222222222222221</v>
      </c>
      <c r="XT27" s="92">
        <f>(XT23)/(XT14+XT18-XT19)</f>
        <v>0.26815642458100558</v>
      </c>
      <c r="XU27" s="92"/>
      <c r="XV27" s="90">
        <f>(XV23)/(XV14+XV18-XV19)</f>
        <v>0.2247191011235955</v>
      </c>
      <c r="XW27" s="92">
        <f>(XW23)/(XW14+XW18-XW19)</f>
        <v>0.27586206896551724</v>
      </c>
      <c r="XX27" s="127"/>
      <c r="XY27" s="90">
        <f>(XY23)/(XY14+XY18-XY19)</f>
        <v>0.2247191011235955</v>
      </c>
      <c r="XZ27" s="92">
        <f>(XZ23)/(XZ14+XZ18-XZ19)</f>
        <v>0.2640449438202247</v>
      </c>
      <c r="YA27" s="92"/>
      <c r="YB27" s="90">
        <f>(YB23)/(YB14+YB18-YB19)</f>
        <v>0.2247191011235955</v>
      </c>
      <c r="YC27" s="92">
        <f>(YC23)/(YC14+YC18-YC19)</f>
        <v>0.23595505617977527</v>
      </c>
      <c r="YD27" s="92"/>
      <c r="YE27" s="90">
        <f>(YE23)/(YE14+YE18-YE19)</f>
        <v>0.2247191011235955</v>
      </c>
      <c r="YF27" s="92">
        <f>(YF23)/(YF14+YF18-YF19)</f>
        <v>0.22727272727272727</v>
      </c>
      <c r="YG27" s="92"/>
      <c r="YH27" s="90">
        <f>(YH23)/(YH14+YH18-YH19)</f>
        <v>0.22727272727272727</v>
      </c>
      <c r="YI27" s="92">
        <f>(YI23)/(YI14+YI18-YI19)</f>
        <v>0.22159090909090909</v>
      </c>
      <c r="YJ27" s="92"/>
      <c r="YK27" s="90">
        <f>(YK23)/(YK14+YK18-YK19)</f>
        <v>0.22346368715083798</v>
      </c>
      <c r="YL27" s="92">
        <f>(YL23)/(YL14+YL18-YL19)</f>
        <v>0.20786516853932585</v>
      </c>
      <c r="YM27" s="92"/>
      <c r="YN27" s="90">
        <f>(YN23)/(YN14+YN18-YN19)</f>
        <v>0.22598870056497175</v>
      </c>
      <c r="YO27" s="92">
        <f>(YO23)/(YO14+YO18-YO19)</f>
        <v>0.21348314606741572</v>
      </c>
      <c r="YP27" s="92"/>
      <c r="YQ27" s="90">
        <f>(YQ23)/(YQ14+YQ18-YQ19)</f>
        <v>0.22857142857142856</v>
      </c>
      <c r="YR27" s="92">
        <f>(YR23)/(YR14+YR18-YR19)</f>
        <v>0.2247191011235955</v>
      </c>
      <c r="YS27" s="55"/>
      <c r="YT27" s="90">
        <f>(YT23)/(YT14+YT18-YT19)</f>
        <v>0.22857142857142856</v>
      </c>
      <c r="YU27" s="92">
        <f>(YU23)/(YU14+YU18-YU19)</f>
        <v>0.1853932584269663</v>
      </c>
      <c r="YV27" s="92"/>
      <c r="YW27" s="90">
        <f>(YW23)/(YW14+YW18-YW19)</f>
        <v>0.23121387283236994</v>
      </c>
      <c r="YX27" s="92">
        <f>(YX23)/(YX14+YX18-YX19)</f>
        <v>0.2247191011235955</v>
      </c>
      <c r="YY27" s="92"/>
      <c r="YZ27" s="90">
        <f>(YZ23)/(YZ14+YZ18-YZ19)</f>
        <v>0.23391812865497075</v>
      </c>
      <c r="ZA27" s="92">
        <f>(ZA23)/(ZA14+ZA18-ZA19)</f>
        <v>0.21910112359550563</v>
      </c>
      <c r="ZB27" s="92"/>
      <c r="ZC27" s="90">
        <f>(ZC23)/(ZC14+ZC18-ZC19)</f>
        <v>0.23391812865497075</v>
      </c>
      <c r="ZD27" s="92">
        <f>(ZD23)/(ZD14+ZD18-ZD19)</f>
        <v>0.19662921348314608</v>
      </c>
      <c r="ZE27" s="92"/>
      <c r="ZF27" s="90">
        <f>(ZF23)/(ZF14+ZF18-ZF19)</f>
        <v>0.22988505747126436</v>
      </c>
      <c r="ZG27" s="92">
        <f>(ZG23)/(ZG14+ZG18-ZG19)</f>
        <v>0.19662921348314608</v>
      </c>
      <c r="ZH27" s="92"/>
      <c r="ZI27" s="90">
        <f>(ZI23)/(ZI14+ZI18-ZI19)</f>
        <v>0.22598870056497175</v>
      </c>
      <c r="ZJ27" s="92">
        <f>(ZJ23)/(ZJ14+ZJ18-ZJ19)</f>
        <v>0.20108695652173914</v>
      </c>
      <c r="ZK27" s="55"/>
      <c r="ZL27" s="90">
        <f>(ZL23)/(ZL14+ZL18-ZL19)</f>
        <v>0.22222222222222221</v>
      </c>
      <c r="ZM27" s="92">
        <f>(ZM23)/(ZM14+ZM18-ZM19)</f>
        <v>0.19780219780219779</v>
      </c>
      <c r="ZN27" s="92"/>
      <c r="ZO27" s="90">
        <f>(ZO23)/(ZO14+ZO18-ZO19)</f>
        <v>0.2247191011235955</v>
      </c>
      <c r="ZP27" s="92">
        <f>(ZP23)/(ZP14+ZP18-ZP19)</f>
        <v>0.18333333333333332</v>
      </c>
      <c r="ZQ27" s="92"/>
      <c r="ZR27" s="90">
        <f>(ZR23)/(ZR14+ZR18-ZR19)</f>
        <v>0.22727272727272727</v>
      </c>
      <c r="ZS27" s="92">
        <f>(ZS23)/(ZS14+ZS18-ZS19)</f>
        <v>0.18681318681318682</v>
      </c>
      <c r="ZT27" s="92"/>
      <c r="ZU27" s="90">
        <f>(ZU23)/(ZU14+ZU18-ZU19)</f>
        <v>0.22099447513812154</v>
      </c>
      <c r="ZV27" s="92">
        <f>(ZV23)/(ZV14+ZV18-ZV19)</f>
        <v>0.16042780748663102</v>
      </c>
      <c r="ZW27" s="92"/>
      <c r="ZX27" s="90">
        <f>(ZX23)/(ZX14+ZX18-ZX19)</f>
        <v>0.21739130434782608</v>
      </c>
      <c r="ZY27" s="92">
        <f>(ZY23)/(ZY14+ZY18-ZY19)</f>
        <v>0.16326530612244897</v>
      </c>
      <c r="ZZ27" s="92"/>
      <c r="AAA27" s="90">
        <f>(AAA23)/(AAA14+AAA18-AAA19)</f>
        <v>0.21390374331550802</v>
      </c>
      <c r="AAB27" s="92">
        <f>(AAB23)/(AAB14+AAB18-AAB19)</f>
        <v>0.15306122448979592</v>
      </c>
      <c r="AAC27" s="55"/>
      <c r="AAD27" s="90">
        <f>(AAD23)/(AAD14+AAD18-AAD19)</f>
        <v>0.21390374331550802</v>
      </c>
      <c r="AAE27" s="92">
        <f>(AAE23)/(AAE14+AAE18-AAE19)</f>
        <v>0.15816326530612246</v>
      </c>
      <c r="AAF27" s="92"/>
      <c r="AAG27" s="90">
        <f>(AAG23)/(AAG14+AAG18-AAG19)</f>
        <v>0.21052631578947367</v>
      </c>
      <c r="AAH27" s="92">
        <f>(AAH23)/(AAH14+AAH18-AAH19)</f>
        <v>0.14795918367346939</v>
      </c>
      <c r="AAI27" s="92"/>
      <c r="AAJ27" s="90">
        <f>(AAJ23)/(AAJ14+AAJ18-AAJ19)</f>
        <v>0.1702127659574468</v>
      </c>
      <c r="AAK27" s="92">
        <f>(AAK23)/(AAK14+AAK18-AAK19)</f>
        <v>0.12121212121212122</v>
      </c>
      <c r="AAL27" s="92"/>
      <c r="AAM27" s="90">
        <f>(AAM23)/(AAM14+AAM18-AAM19)</f>
        <v>0.16580310880829016</v>
      </c>
      <c r="AAN27" s="92">
        <f>(AAN23)/(AAN14+AAN18-AAN19)</f>
        <v>0.12</v>
      </c>
      <c r="AAO27" s="92"/>
      <c r="AAP27" s="90">
        <f>(AAP23)/(AAP14+AAP18-AAP19)</f>
        <v>0.16326530612244897</v>
      </c>
      <c r="AAQ27" s="92">
        <f>(AAQ23)/(AAQ14+AAQ18-AAQ19)</f>
        <v>0.12626262626262627</v>
      </c>
      <c r="AAR27" s="92"/>
      <c r="AAS27" s="90">
        <f>(AAS23)/(AAS14+AAS18-AAS19)</f>
        <v>0.16494845360824742</v>
      </c>
      <c r="AAT27" s="92">
        <f>(AAT23)/(AAT14+AAT18-AAT19)</f>
        <v>0.14795918367346939</v>
      </c>
      <c r="AAU27" s="55"/>
      <c r="AAV27" s="90">
        <f>(AAV23)/(AAV14+AAV18-AAV19)</f>
        <v>0.16494845360824742</v>
      </c>
      <c r="AAW27" s="92">
        <f>(AAW23)/(AAW14+AAW18-AAW19)</f>
        <v>0.15306122448979592</v>
      </c>
      <c r="AAX27" s="92"/>
      <c r="AAY27" s="90">
        <f>(AAY23)/(AAY14+AAY18-AAY19)</f>
        <v>0.16494845360824742</v>
      </c>
      <c r="AAZ27" s="92">
        <f>(AAZ23)/(AAZ14+AAZ18-AAZ19)</f>
        <v>0.13775510204081631</v>
      </c>
      <c r="ABA27" s="92"/>
      <c r="ABB27" s="90">
        <f>(ABB23)/(ABB14+ABB18-ABB19)</f>
        <v>0.15625</v>
      </c>
      <c r="ABC27" s="92">
        <f>(ABC23)/(ABC14+ABC18-ABC19)</f>
        <v>0.13541666666666666</v>
      </c>
      <c r="ABD27" s="92"/>
      <c r="ABE27" s="90">
        <f>(ABE23)/(ABE14+ABE18-ABE19)</f>
        <v>0.15789473684210525</v>
      </c>
      <c r="ABF27" s="92">
        <f>(ABF23)/(ABF14+ABF18-ABF19)</f>
        <v>0.10824742268041238</v>
      </c>
      <c r="ABG27" s="92"/>
      <c r="ABH27" s="90">
        <f>(ABH23)/(ABH14+ABH18-ABH19)</f>
        <v>0.12886597938144329</v>
      </c>
      <c r="ABI27" s="92">
        <f>(ABI23)/(ABI14+ABI18-ABI19)</f>
        <v>0.11</v>
      </c>
      <c r="ABJ27" s="92"/>
      <c r="ABK27" s="90">
        <f>(ABK23)/(ABK14+ABK18-ABK19)</f>
        <v>0.13020833333333334</v>
      </c>
      <c r="ABL27" s="92">
        <f>(ABL23)/(ABL14+ABL18-ABL19)</f>
        <v>0.115</v>
      </c>
      <c r="ABM27" s="55"/>
      <c r="ABN27" s="90">
        <f>(ABN23)/(ABN14+ABN18-ABN19)</f>
        <v>0.13020833333333334</v>
      </c>
      <c r="ABO27" s="92">
        <f>(ABO23)/(ABO14+ABO18-ABO19)</f>
        <v>0.105</v>
      </c>
      <c r="ABP27" s="92"/>
      <c r="ABQ27" s="90">
        <f>(ABQ23)/(ABQ14+ABQ18-ABQ19)</f>
        <v>0.13020833333333334</v>
      </c>
      <c r="ABR27" s="92">
        <f>(ABR23)/(ABR14+ABR18-ABR19)</f>
        <v>9.5000000000000001E-2</v>
      </c>
      <c r="ABS27" s="92"/>
      <c r="ABT27" s="90">
        <f>(ABT23)/(ABT14+ABT18-ABT19)</f>
        <v>0.13157894736842105</v>
      </c>
      <c r="ABU27" s="92">
        <f>(ABU23)/(ABU14+ABU18-ABU19)</f>
        <v>9.5000000000000001E-2</v>
      </c>
      <c r="ABV27" s="55"/>
      <c r="ABW27" s="55"/>
      <c r="ABX27" s="55"/>
      <c r="ABY27" s="55"/>
      <c r="ABZ27" s="55"/>
      <c r="ACA27" s="90">
        <f>(ACA23)/(ACA14+ACA18-ACA19)</f>
        <v>0.24468085106382978</v>
      </c>
      <c r="ACB27" s="92">
        <f>(ACB23)/(ACB14+ACB18-ACB19)</f>
        <v>0.18686868686868688</v>
      </c>
      <c r="ACC27" s="92"/>
      <c r="ACD27" s="90">
        <f>(ACD23)/(ACD14+ACD18-ACD19)</f>
        <v>0.21505376344086022</v>
      </c>
      <c r="ACE27" s="92">
        <f>(ACE23)/(ACE14+ACE18-ACE19)</f>
        <v>0.20408163265306123</v>
      </c>
      <c r="ACF27" s="92"/>
      <c r="ACG27" s="90">
        <f>(ACG23)/(ACG14+ACG18-ACG19)</f>
        <v>0.19354838709677419</v>
      </c>
      <c r="ACH27" s="92">
        <f>(ACH23)/(ACH14+ACH18-ACH19)</f>
        <v>0.14795918367346939</v>
      </c>
      <c r="ACI27" s="92"/>
      <c r="ACJ27" s="90">
        <f>(ACJ23)/(ACJ14+ACJ18-ACJ19)</f>
        <v>0.19354838709677419</v>
      </c>
      <c r="ACK27" s="92">
        <f>(ACK23)/(ACK14+ACK18-ACK19)</f>
        <v>0.17857142857142858</v>
      </c>
      <c r="ACL27" s="92"/>
      <c r="ACM27" s="90">
        <f>(ACM23)/(ACM14+ACM18-ACM19)</f>
        <v>0.19565217391304349</v>
      </c>
      <c r="ACN27" s="92">
        <f>(ACN23)/(ACN14+ACN18-ACN19)</f>
        <v>0.17346938775510204</v>
      </c>
      <c r="ACO27" s="55"/>
      <c r="ACP27" s="90">
        <f>(ACP23)/(ACP14+ACP18-ACP19)</f>
        <v>0.19047619047619047</v>
      </c>
      <c r="ACQ27" s="92">
        <f>(ACQ23)/(ACQ14+ACQ18-ACQ19)</f>
        <v>0.15816326530612246</v>
      </c>
      <c r="ACR27" s="92"/>
      <c r="ACS27" s="90">
        <f>(ACS23)/(ACS14+ACS18-ACS19)</f>
        <v>0.19251336898395721</v>
      </c>
      <c r="ACT27" s="92">
        <f>(ACT23)/(ACT14+ACT18-ACT19)</f>
        <v>0.14432989690721648</v>
      </c>
      <c r="ACU27" s="92"/>
      <c r="ACV27" s="90">
        <f>(ACV23)/(ACV14+ACV18-ACV19)</f>
        <v>0.17297297297297298</v>
      </c>
      <c r="ACW27" s="92">
        <f>(ACW23)/(ACW14+ACW18-ACW19)</f>
        <v>0.15104166666666666</v>
      </c>
      <c r="ACX27" s="92"/>
      <c r="ACY27" s="90">
        <f>(ACY23)/(ACY14+ACY18-ACY19)</f>
        <v>0.17297297297297298</v>
      </c>
      <c r="ACZ27" s="92">
        <f>(ACZ23)/(ACZ14+ACZ18-ACZ19)</f>
        <v>0.15263157894736842</v>
      </c>
      <c r="ADA27" s="92"/>
      <c r="ADB27" s="90">
        <f>(ADB23)/(ADB14+ADB18-ADB19)</f>
        <v>0.17486338797814208</v>
      </c>
      <c r="ADC27" s="92">
        <f>(ADC23)/(ADC14+ADC18-ADC19)</f>
        <v>0.16666666666666666</v>
      </c>
      <c r="ADD27" s="92"/>
      <c r="ADE27" s="90">
        <f>(ADE23)/(ADE14+ADE18-ADE19)</f>
        <v>0.17679558011049723</v>
      </c>
      <c r="ADF27" s="92">
        <f>(ADF23)/(ADF14+ADF18-ADF19)</f>
        <v>0.15760869565217392</v>
      </c>
      <c r="ADG27" s="55"/>
      <c r="ADH27" s="90">
        <f>(ADH23)/(ADH14+ADH18-ADH19)</f>
        <v>0.1787709497206704</v>
      </c>
      <c r="ADI27" s="92">
        <f>(ADI23)/(ADI14+ADI18-ADI19)</f>
        <v>0.15760869565217392</v>
      </c>
      <c r="ADJ27" s="92"/>
      <c r="ADK27" s="90">
        <f>(ADK23)/(ADK14+ADK18-ADK19)</f>
        <v>0.15819209039548024</v>
      </c>
      <c r="ADL27" s="92">
        <f>(ADL23)/(ADL14+ADL18-ADL19)</f>
        <v>0.15384615384615385</v>
      </c>
      <c r="ADM27" s="92"/>
      <c r="ADN27" s="90">
        <f>(ADN23)/(ADN14+ADN18-ADN19)</f>
        <v>0.15730337078651685</v>
      </c>
      <c r="ADO27" s="92">
        <f>(ADO23)/(ADO14+ADO18-ADO19)</f>
        <v>0.1404494382022472</v>
      </c>
      <c r="ADP27" s="92"/>
      <c r="ADQ27" s="90">
        <f>(ADQ23)/(ADQ14+ADQ18-ADQ19)</f>
        <v>0.13636363636363635</v>
      </c>
      <c r="ADR27" s="92">
        <f>(ADR23)/(ADR14+ADR18-ADR19)</f>
        <v>0.11235955056179775</v>
      </c>
      <c r="ADS27" s="92"/>
      <c r="ADT27" s="90">
        <f>(ADT23)/(ADT14+ADT18-ADT19)</f>
        <v>0.13793103448275862</v>
      </c>
      <c r="ADU27" s="92">
        <f>(ADU23)/(ADU14+ADU18-ADU19)</f>
        <v>0.11235955056179775</v>
      </c>
      <c r="ADV27" s="92"/>
      <c r="ADW27" s="90">
        <f>(ADW23)/(ADW14+ADW18-ADW19)</f>
        <v>0.13559322033898305</v>
      </c>
      <c r="ADX27" s="92">
        <f>(ADX23)/(ADX14+ADX18-ADX19)</f>
        <v>0.11602209944751381</v>
      </c>
      <c r="ADY27" s="55"/>
      <c r="ADZ27" s="90">
        <f>(ADZ23)/(ADZ14+ADZ18-ADZ19)</f>
        <v>0.13559322033898305</v>
      </c>
      <c r="AEA27" s="92">
        <f>(AEA23)/(AEA14+AEA18-AEA19)</f>
        <v>0.11666666666666667</v>
      </c>
      <c r="AEB27" s="92"/>
      <c r="AEC27" s="90">
        <f>(AEC23)/(AEC14+AEC18-AEC19)</f>
        <v>0.13714285714285715</v>
      </c>
      <c r="AED27" s="92">
        <f>(AED23)/(AED14+AED18-AED19)</f>
        <v>0.13333333333333333</v>
      </c>
      <c r="AEE27" s="92"/>
      <c r="AEF27" s="90">
        <f>(AEF23)/(AEF14+AEF18-AEF19)</f>
        <v>0.13872832369942195</v>
      </c>
      <c r="AEG27" s="92">
        <f>(AEG23)/(AEG14+AEG18-AEG19)</f>
        <v>9.9447513812154692E-2</v>
      </c>
      <c r="AEH27" s="92"/>
      <c r="AEI27" s="90">
        <f>(AEI23)/(AEI14+AEI18-AEI19)</f>
        <v>0.13872832369942195</v>
      </c>
      <c r="AEJ27" s="92">
        <f>(AEJ23)/(AEJ14+AEJ18-AEJ19)</f>
        <v>0.10614525139664804</v>
      </c>
      <c r="AEK27" s="92"/>
      <c r="AEL27" s="90">
        <f>(AEL23)/(AEL14+AEL18-AEL19)</f>
        <v>0.13636363636363635</v>
      </c>
      <c r="AEM27" s="92">
        <f>(AEM23)/(AEM14+AEM18-AEM19)</f>
        <v>0.10869565217391304</v>
      </c>
      <c r="AEN27" s="92"/>
      <c r="AEO27" s="90">
        <f>(AEO23)/(AEO14+AEO18-AEO19)</f>
        <v>0.13636363636363635</v>
      </c>
      <c r="AEP27" s="92">
        <f>(AEP23)/(AEP14+AEP18-AEP19)</f>
        <v>0.14207650273224043</v>
      </c>
      <c r="AEQ27" s="55"/>
      <c r="AER27" s="90">
        <f>(AER23)/(AER14+AER18-AER19)</f>
        <v>0.13636363636363635</v>
      </c>
      <c r="AES27" s="92">
        <f>(AES23)/(AES14+AES18-AES19)</f>
        <v>0.10928961748633879</v>
      </c>
      <c r="AET27" s="92"/>
      <c r="AEU27" s="90">
        <f>(AEU23)/(AEU14+AEU18-AEU19)</f>
        <v>0.13793103448275862</v>
      </c>
      <c r="AEV27" s="92">
        <f>(AEV23)/(AEV14+AEV18-AEV19)</f>
        <v>0.16666666666666666</v>
      </c>
      <c r="AEW27" s="92"/>
      <c r="AEX27" s="90">
        <f>(AEX23)/(AEX14+AEX18-AEX19)</f>
        <v>0.13953488372093023</v>
      </c>
      <c r="AEY27" s="92">
        <f>(AEY23)/(AEY14+AEY18-AEY19)</f>
        <v>0.11049723756906077</v>
      </c>
      <c r="AEZ27" s="92"/>
      <c r="AFA27" s="90">
        <f>(AFA23)/(AFA14+AFA18-AFA19)</f>
        <v>0.13953488372093023</v>
      </c>
      <c r="AFB27" s="92">
        <f>(AFB23)/(AFB14+AFB18-AFB19)</f>
        <v>0.17127071823204421</v>
      </c>
      <c r="AFC27" s="92"/>
      <c r="AFD27" s="90">
        <f>(AFD23)/(AFD14+AFD18-AFD19)</f>
        <v>0.14117647058823529</v>
      </c>
      <c r="AFE27" s="92">
        <f>(AFE23)/(AFE14+AFE18-AFE19)</f>
        <v>0.16201117318435754</v>
      </c>
      <c r="AFF27" s="92"/>
      <c r="AFG27" s="90">
        <f>(AFG23)/(AFG14+AFG18-AFG19)</f>
        <v>0.14285714285714285</v>
      </c>
      <c r="AFH27" s="92">
        <f>(AFH23)/(AFH14+AFH18-AFH19)</f>
        <v>0.14124293785310735</v>
      </c>
      <c r="AFI27" s="55"/>
      <c r="AFJ27" s="90">
        <f>(AFJ23)/(AFJ14+AFJ18-AFJ19)</f>
        <v>0.13872832369942195</v>
      </c>
      <c r="AFK27" s="92">
        <f>(AFK23)/(AFK14+AFK18-AFK19)</f>
        <v>0.15555555555555556</v>
      </c>
      <c r="AFL27" s="92"/>
      <c r="AFM27" s="90">
        <f>(AFM23)/(AFM14+AFM18-AFM19)</f>
        <v>0.14035087719298245</v>
      </c>
      <c r="AFN27" s="92">
        <f>(AFN23)/(AFN14+AFN18-AFN19)</f>
        <v>0.19318181818181818</v>
      </c>
      <c r="AFO27" s="92"/>
      <c r="AFP27" s="90">
        <f>(AFP23)/(AFP14+AFP18-AFP19)</f>
        <v>0.15028901734104047</v>
      </c>
      <c r="AFQ27" s="92">
        <f>(AFQ23)/(AFQ14+AFQ18-AFQ19)</f>
        <v>0.17613636363636365</v>
      </c>
      <c r="AFR27" s="92"/>
      <c r="AFS27" s="90">
        <f>(AFS23)/(AFS14+AFS18-AFS19)</f>
        <v>0.16304347826086957</v>
      </c>
      <c r="AFT27" s="92">
        <f>(AFT23)/(AFT14+AFT18-AFT19)</f>
        <v>0.21857923497267759</v>
      </c>
      <c r="AFU27" s="92"/>
      <c r="AFV27" s="90">
        <f>(AFV23)/(AFV14+AFV18-AFV19)</f>
        <v>0.15873015873015872</v>
      </c>
      <c r="AFW27" s="92">
        <f>(AFW23)/(AFW14+AFW18-AFW19)</f>
        <v>0.30319148936170215</v>
      </c>
      <c r="AFX27" s="55"/>
      <c r="AFY27" s="55"/>
      <c r="AFZ27" s="90">
        <f>(AFZ23)/(AFZ14+AFZ18-AFZ19)</f>
        <v>0.32804232804232802</v>
      </c>
      <c r="AGA27" s="92">
        <f>(AGA23)/(AGA14+AGA18-AGA19)</f>
        <v>0.30645161290322581</v>
      </c>
      <c r="AGB27" s="92"/>
      <c r="AGC27" s="90">
        <f>(AGC23)/(AGC14+AGC18-AGC19)</f>
        <v>0.29946524064171121</v>
      </c>
      <c r="AGD27" s="92">
        <f>(AGD23)/(AGD14+AGD18-AGD19)</f>
        <v>0.24731182795698925</v>
      </c>
      <c r="AGE27" s="92"/>
      <c r="AGF27" s="90">
        <f>(AGF23)/(AGF14+AGF18-AGF19)</f>
        <v>0.2810810810810811</v>
      </c>
      <c r="AGG27" s="92">
        <f>(AGG23)/(AGG14+AGG18-AGG19)</f>
        <v>0.20430107526881722</v>
      </c>
      <c r="AGH27" s="92"/>
      <c r="AGI27" s="90">
        <f>(AGI23)/(AGI14+AGI18-AGI19)</f>
        <v>0.23076923076923078</v>
      </c>
      <c r="AGJ27" s="92">
        <f>(AGJ23)/(AGJ14+AGJ18-AGJ19)</f>
        <v>0.17435897435897435</v>
      </c>
      <c r="AGK27" s="55"/>
      <c r="AGL27" s="90">
        <f>(AGL23)/(AGL14+AGL18-AGL19)</f>
        <v>0.22727272727272727</v>
      </c>
      <c r="AGM27" s="92">
        <f>(AGM23)/(AGM14+AGM18-AGM19)</f>
        <v>0.20689655172413793</v>
      </c>
      <c r="AGN27" s="127"/>
      <c r="AGO27" s="90">
        <f>(AGO23)/(AGO14+AGO18-AGO19)</f>
        <v>0.21634615384615385</v>
      </c>
      <c r="AGP27" s="92">
        <f>(AGP23)/(AGP14+AGP18-AGP19)</f>
        <v>0.21463414634146341</v>
      </c>
      <c r="AGQ27" s="92"/>
      <c r="AGR27" s="90">
        <f>(AGR23)/(AGR14+AGR18-AGR19)</f>
        <v>0.21634615384615385</v>
      </c>
      <c r="AGS27" s="92">
        <f>(AGS23)/(AGS14+AGS18-AGS19)</f>
        <v>0.17703349282296652</v>
      </c>
      <c r="AGT27" s="92"/>
      <c r="AGU27" s="90">
        <f>(AGU23)/(AGU14+AGU18-AGU19)</f>
        <v>0.20379146919431279</v>
      </c>
      <c r="AGV27" s="92">
        <f>(AGV23)/(AGV14+AGV18-AGV19)</f>
        <v>0.17073170731707318</v>
      </c>
      <c r="AGW27" s="92"/>
      <c r="AGX27" s="90">
        <f>(AGX23)/(AGX14+AGX18-AGX19)</f>
        <v>0.20093457943925233</v>
      </c>
      <c r="AGY27" s="92">
        <f>(AGY23)/(AGY14+AGY18-AGY19)</f>
        <v>0.16</v>
      </c>
      <c r="AGZ27" s="92"/>
      <c r="AHA27" s="90">
        <f>(AHA23)/(AHA14+AHA18-AHA19)</f>
        <v>0.17924528301886791</v>
      </c>
      <c r="AHB27" s="92">
        <f>(AHB23)/(AHB14+AHB18-AHB19)</f>
        <v>0.12755102040816327</v>
      </c>
      <c r="AHC27" s="92"/>
      <c r="AHD27" s="90">
        <f>(AHD23)/(AHD14+AHD18-AHD19)</f>
        <v>0.16190476190476191</v>
      </c>
      <c r="AHE27" s="92">
        <f>(AHE23)/(AHE14+AHE18-AHE19)</f>
        <v>0.11734693877551021</v>
      </c>
      <c r="AHF27" s="92"/>
      <c r="AHG27" s="90">
        <f>(AHG23)/(AHG14+AHG18-AHG19)</f>
        <v>0.15023474178403756</v>
      </c>
      <c r="AHH27" s="92">
        <f>(AHH23)/(AHH14+AHH18-AHH19)</f>
        <v>9.7560975609756101E-2</v>
      </c>
      <c r="AHI27" s="55"/>
      <c r="AHJ27" s="90">
        <f>(AHJ23)/(AHJ14+AHJ18-AHJ19)</f>
        <v>0.15023474178403756</v>
      </c>
      <c r="AHK27" s="92">
        <f>(AHK23)/(AHK14+AHK18-AHK19)</f>
        <v>0.12560386473429952</v>
      </c>
      <c r="AHL27" s="92"/>
      <c r="AHM27" s="90">
        <f>(AHM23)/(AHM14+AHM18-AHM19)</f>
        <v>0.14814814814814814</v>
      </c>
      <c r="AHN27" s="92">
        <f>(AHN23)/(AHN14+AHN18-AHN19)</f>
        <v>0.14622641509433962</v>
      </c>
      <c r="AHO27" s="92"/>
      <c r="AHP27" s="90">
        <f>(AHP23)/(AHP14+AHP18-AHP19)</f>
        <v>0.14611872146118721</v>
      </c>
      <c r="AHQ27" s="92">
        <f>(AHQ23)/(AHQ14+AHQ18-AHQ19)</f>
        <v>0.12796208530805686</v>
      </c>
      <c r="AHR27" s="92"/>
      <c r="AHS27" s="90">
        <f>(AHS23)/(AHS14+AHS18-AHS19)</f>
        <v>0.14611872146118721</v>
      </c>
      <c r="AHT27" s="92">
        <f>(AHT23)/(AHT14+AHT18-AHT19)</f>
        <v>0.11848341232227488</v>
      </c>
      <c r="AHU27" s="92"/>
      <c r="AHV27" s="90">
        <f>(AHV23)/(AHV14+AHV18-AHV19)</f>
        <v>0.14746543778801843</v>
      </c>
      <c r="AHW27" s="92">
        <f>(AHW23)/(AHW14+AHW18-AHW19)</f>
        <v>0.10952380952380952</v>
      </c>
      <c r="AHX27" s="92"/>
      <c r="AHY27" s="90">
        <f>(AHY23)/(AHY14+AHY18-AHY19)</f>
        <v>0.13953488372093023</v>
      </c>
      <c r="AHZ27" s="92">
        <f>(AHZ23)/(AHZ14+AHZ18-AHZ19)</f>
        <v>9.6153846153846159E-2</v>
      </c>
      <c r="AIA27" s="55"/>
      <c r="AIB27" s="90">
        <f>(AIB23)/(AIB14+AIB18-AIB19)</f>
        <v>0.15023474178403756</v>
      </c>
      <c r="AIC27" s="92">
        <f>(AIC23)/(AIC14+AIC18-AIC19)</f>
        <v>0.15048543689320387</v>
      </c>
      <c r="AID27" s="92"/>
      <c r="AIE27" s="90">
        <f>(AIE23)/(AIE14+AIE18-AIE19)</f>
        <v>0.14218009478672985</v>
      </c>
      <c r="AIF27" s="92">
        <f>(AIF23)/(AIF14+AIF18-AIF19)</f>
        <v>0.14563106796116504</v>
      </c>
      <c r="AIG27" s="92"/>
      <c r="AIH27" s="90">
        <f>(AIH23)/(AIH14+AIH18-AIH19)</f>
        <v>0.14218009478672985</v>
      </c>
      <c r="AII27" s="92">
        <f>(AII23)/(AII14+AII18-AII19)</f>
        <v>9.7087378640776698E-2</v>
      </c>
      <c r="AIJ27" s="92"/>
      <c r="AIK27" s="90">
        <f>(AIK23)/(AIK14+AIK18-AIK19)</f>
        <v>0.14018691588785046</v>
      </c>
      <c r="AIL27" s="92">
        <f>(AIL23)/(AIL14+AIL18-AIL19)</f>
        <v>0.12918660287081341</v>
      </c>
      <c r="AIM27" s="92"/>
      <c r="AIN27" s="90">
        <f>(AIN23)/(AIN14+AIN18-AIN19)</f>
        <v>0.13698630136986301</v>
      </c>
      <c r="AIO27" s="92">
        <f>(AIO23)/(AIO14+AIO18-AIO19)</f>
        <v>8.8372093023255813E-2</v>
      </c>
      <c r="AIP27" s="92"/>
      <c r="AIQ27" s="90">
        <f>(AIQ23)/(AIQ14+AIQ18-AIQ19)</f>
        <v>0.13513513513513514</v>
      </c>
      <c r="AIR27" s="92">
        <f>(AIR23)/(AIR14+AIR18-AIR19)</f>
        <v>8.1818181818181818E-2</v>
      </c>
      <c r="AIS27" s="55"/>
      <c r="AIT27" s="90">
        <f>(AIT23)/(AIT14+AIT18-AIT19)</f>
        <v>0.13513513513513514</v>
      </c>
      <c r="AIU27" s="92">
        <f>(AIU23)/(AIU14+AIU18-AIU19)</f>
        <v>0.12962962962962962</v>
      </c>
      <c r="AIV27" s="92"/>
      <c r="AIW27" s="90">
        <f>(AIW23)/(AIW14+AIW18-AIW19)</f>
        <v>0.13636363636363635</v>
      </c>
      <c r="AIX27" s="92">
        <f>(AIX23)/(AIX14+AIX18-AIX19)</f>
        <v>0.125</v>
      </c>
      <c r="AIY27" s="92"/>
      <c r="AIZ27" s="90">
        <f>(AIZ23)/(AIZ14+AIZ18-AIZ19)</f>
        <v>0.13761467889908258</v>
      </c>
      <c r="AJA27" s="92">
        <f>(AJA23)/(AJA14+AJA18-AJA19)</f>
        <v>9.2592592592592587E-2</v>
      </c>
      <c r="AJB27" s="92"/>
      <c r="AJC27" s="90">
        <f>(AJC23)/(AJC14+AJC18-AJC19)</f>
        <v>0.13452914798206278</v>
      </c>
      <c r="AJD27" s="92">
        <f>(AJD23)/(AJD14+AJD18-AJD19)</f>
        <v>9.1743119266055051E-2</v>
      </c>
      <c r="AJE27" s="92"/>
      <c r="AJF27" s="90">
        <f>(AJF23)/(AJF14+AJF18-AJF19)</f>
        <v>0.13274336283185842</v>
      </c>
      <c r="AJG27" s="92">
        <f>(AJG23)/(AJG14+AJG18-AJG19)</f>
        <v>9.1743119266055051E-2</v>
      </c>
      <c r="AJH27" s="92"/>
      <c r="AJI27" s="90">
        <f>(AJI23)/(AJI14+AJI18-AJI19)</f>
        <v>0.13392857142857142</v>
      </c>
      <c r="AJJ27" s="92">
        <f>(AJJ23)/(AJJ14+AJJ18-AJJ19)</f>
        <v>9.6330275229357804E-2</v>
      </c>
      <c r="AJK27" s="55"/>
      <c r="AJL27" s="90">
        <f>(AJL23)/(AJL14+AJL18-AJL19)</f>
        <v>0.13392857142857142</v>
      </c>
      <c r="AJM27" s="92">
        <f>(AJM23)/(AJM14+AJM18-AJM19)</f>
        <v>0.12385321100917432</v>
      </c>
      <c r="AJN27" s="92"/>
      <c r="AJO27" s="90">
        <f>(AJO23)/(AJO14+AJO18-AJO19)</f>
        <v>0.13513513513513514</v>
      </c>
      <c r="AJP27" s="92">
        <f>(AJP23)/(AJP14+AJP18-AJP19)</f>
        <v>0.10091743119266056</v>
      </c>
      <c r="AJQ27" s="55"/>
      <c r="AJR27" s="90">
        <f>(AJR23)/(AJR14+AJR18-AJR19)</f>
        <v>0.13513513513513514</v>
      </c>
      <c r="AJS27" s="92">
        <f>(AJS23)/(AJS14+AJS18-AJS19)</f>
        <v>0.10091743119266056</v>
      </c>
      <c r="AJT27" s="92"/>
      <c r="AJU27" s="90">
        <f>(AJU23)/(AJU14+AJU18-AJU19)</f>
        <v>0.13513513513513514</v>
      </c>
      <c r="AJV27" s="92">
        <f>(AJV23)/(AJV14+AJV18-AJV19)</f>
        <v>0.11009174311926606</v>
      </c>
      <c r="AJW27" s="92"/>
      <c r="AJX27" s="90">
        <f>(AJX23)/(AJX14+AJX18-AJX19)</f>
        <v>0.13513513513513514</v>
      </c>
      <c r="AJY27" s="92">
        <f>(AJY23)/(AJY14+AJY18-AJY19)</f>
        <v>9.6330275229357804E-2</v>
      </c>
      <c r="AJZ27" s="55"/>
      <c r="AKA27" s="90">
        <f>(AKA23)/(AKA14+AKA18-AKA19)</f>
        <v>0.13513513513513514</v>
      </c>
      <c r="AKB27" s="92">
        <f>(AKB23)/(AKB14+AKB18-AKB19)</f>
        <v>0.11574074074074074</v>
      </c>
      <c r="AKC27" s="92"/>
      <c r="AKD27" s="90">
        <f>(AKD23)/(AKD14+AKD18-AKD19)</f>
        <v>0.13636363636363635</v>
      </c>
      <c r="AKE27" s="92">
        <f>(AKE23)/(AKE14+AKE18-AKE19)</f>
        <v>0.11261261261261261</v>
      </c>
      <c r="AKF27" s="92"/>
      <c r="AKG27" s="90">
        <f>(AKG23)/(AKG14+AKG18-AKG19)</f>
        <v>0.13761467889908258</v>
      </c>
      <c r="AKH27" s="92">
        <f>(AKH23)/(AKH14+AKH18-AKH19)</f>
        <v>0.13636363636363635</v>
      </c>
      <c r="AKI27" s="92"/>
      <c r="AKJ27" s="90">
        <f>(AKJ23)/(AKJ14+AKJ18-AKJ19)</f>
        <v>0.13761467889908258</v>
      </c>
      <c r="AKK27" s="92">
        <f>(AKK23)/(AKK14+AKK18-AKK19)</f>
        <v>0.13761467889908258</v>
      </c>
      <c r="AKL27" s="92"/>
      <c r="AKM27" s="90">
        <f>(AKM23)/(AKM14+AKM18-AKM19)</f>
        <v>0.1388888888888889</v>
      </c>
      <c r="AKN27" s="92">
        <f>(AKN23)/(AKN14+AKN18-AKN19)</f>
        <v>0.11926605504587157</v>
      </c>
      <c r="AKO27" s="92"/>
      <c r="AKP27" s="90">
        <f>(AKP23)/(AKP14+AKP18-AKP19)</f>
        <v>0.1388888888888889</v>
      </c>
      <c r="AKQ27" s="92">
        <f>(AKQ23)/(AKQ14+AKQ18-AKQ19)</f>
        <v>0.10185185185185185</v>
      </c>
      <c r="AKR27" s="55"/>
      <c r="AKS27" s="90">
        <f>(AKS23)/(AKS14+AKS18-AKS19)</f>
        <v>0.1388888888888889</v>
      </c>
      <c r="AKT27" s="92">
        <f>(AKT23)/(AKT14+AKT18-AKT19)</f>
        <v>0.12616822429906541</v>
      </c>
      <c r="AKU27" s="92"/>
      <c r="AKV27" s="90">
        <f>(AKV23)/(AKV14+AKV18-AKV19)</f>
        <v>0.1388888888888889</v>
      </c>
      <c r="AKW27" s="92">
        <f>(AKW23)/(AKW14+AKW18-AKW19)</f>
        <v>0.12616822429906541</v>
      </c>
      <c r="AKX27" s="92"/>
      <c r="AKY27" s="90">
        <f>(AKY23)/(AKY14+AKY18-AKY19)</f>
        <v>0.14018691588785046</v>
      </c>
      <c r="AKZ27" s="92">
        <f>(AKZ23)/(AKZ14+AKZ18-AKZ19)</f>
        <v>0.14485981308411214</v>
      </c>
      <c r="ALA27" s="55"/>
      <c r="ALB27" s="90">
        <f>(ALB23)/(ALB14+ALB18-ALB19)</f>
        <v>0.14018691588785046</v>
      </c>
      <c r="ALC27" s="92">
        <f>(ALC23)/(ALC14+ALC18-ALC19)</f>
        <v>0.15566037735849056</v>
      </c>
      <c r="ALD27" s="92"/>
      <c r="ALE27" s="90">
        <f>(ALE23)/(ALE14+ALE18-ALE19)</f>
        <v>0.14150943396226415</v>
      </c>
      <c r="ALF27" s="92">
        <f>(ALF23)/(ALF14+ALF18-ALF19)</f>
        <v>0.12264150943396226</v>
      </c>
      <c r="ALG27" s="127"/>
      <c r="ALH27" s="90">
        <f>(ALH23)/(ALH14+ALH18-ALH19)</f>
        <v>0.14150943396226415</v>
      </c>
      <c r="ALI27" s="92">
        <f>(ALI23)/(ALI14+ALI18-ALI19)</f>
        <v>0.15094339622641509</v>
      </c>
      <c r="ALJ27" s="92"/>
      <c r="ALK27" s="90">
        <f>(ALK23)/(ALK14+ALK18-ALK19)</f>
        <v>0.13207547169811321</v>
      </c>
      <c r="ALL27" s="92">
        <f>(ALL23)/(ALL14+ALL18-ALL19)</f>
        <v>0.10377358490566038</v>
      </c>
      <c r="ALM27" s="92"/>
      <c r="ALN27" s="90">
        <f>(ALN23)/(ALN14+ALN18-ALN19)</f>
        <v>0.13207547169811321</v>
      </c>
      <c r="ALO27" s="92">
        <f>(ALO23)/(ALO14+ALO18-ALO19)</f>
        <v>0.11320754716981132</v>
      </c>
      <c r="ALP27" s="92"/>
      <c r="ALQ27" s="90">
        <f>(ALQ23)/(ALQ14+ALQ18-ALQ19)</f>
        <v>0.13207547169811321</v>
      </c>
      <c r="ALR27" s="92">
        <f>(ALR23)/(ALR14+ALR18-ALR19)</f>
        <v>0.13333333333333333</v>
      </c>
      <c r="ALS27" s="92"/>
      <c r="ALT27" s="90">
        <f>(ALT23)/(ALT14+ALT18-ALT19)</f>
        <v>0.13207547169811321</v>
      </c>
      <c r="ALU27" s="92">
        <f>(ALU23)/(ALU14+ALU18-ALU19)</f>
        <v>8.0952380952380956E-2</v>
      </c>
      <c r="ALV27" s="92"/>
      <c r="ALW27" s="90">
        <f>(ALW23)/(ALW14+ALW18-ALW19)</f>
        <v>0.13207547169811321</v>
      </c>
      <c r="ALX27" s="92">
        <f>(ALX23)/(ALX14+ALX18-ALX19)</f>
        <v>0.13333333333333333</v>
      </c>
      <c r="ALY27" s="92"/>
      <c r="ALZ27" s="90">
        <f>(ALZ23)/(ALZ14+ALZ18-ALZ19)</f>
        <v>0.13207547169811321</v>
      </c>
      <c r="AMA27" s="92">
        <f>(AMA23)/(AMA14+AMA18-AMA19)</f>
        <v>0.11904761904761904</v>
      </c>
      <c r="AMB27" s="55"/>
      <c r="AMC27" s="90">
        <f>(AMC23)/(AMC14+AMC18-AMC19)</f>
        <v>0.13207547169811321</v>
      </c>
      <c r="AMD27" s="92">
        <f>(AMD23)/(AMD14+AMD18-AMD19)</f>
        <v>0.12380952380952381</v>
      </c>
      <c r="AME27" s="92"/>
      <c r="AMF27" s="90">
        <f>(AMF23)/(AMF14+AMF18-AMF19)</f>
        <v>0.13207547169811321</v>
      </c>
      <c r="AMG27" s="92">
        <f>(AMG23)/(AMG14+AMG18-AMG19)</f>
        <v>0.1</v>
      </c>
      <c r="AMH27" s="92"/>
      <c r="AMI27" s="90">
        <f>(AMI23)/(AMI14+AMI18-AMI19)</f>
        <v>0.13207547169811321</v>
      </c>
      <c r="AMJ27" s="92">
        <f>(AMJ23)/(AMJ14+AMJ18-AMJ19)</f>
        <v>0.10952380952380952</v>
      </c>
      <c r="AMK27" s="92"/>
      <c r="AML27" s="90">
        <f>(AML23)/(AML14+AML18-AML19)</f>
        <v>0.13207547169811321</v>
      </c>
      <c r="AMM27" s="92">
        <f>(AMM23)/(AMM14+AMM18-AMM19)</f>
        <v>9.0476190476190474E-2</v>
      </c>
      <c r="AMN27" s="92"/>
      <c r="AMO27" s="90">
        <f>(AMO23)/(AMO14+AMO18-AMO19)</f>
        <v>0.13207547169811321</v>
      </c>
      <c r="AMP27" s="92">
        <f>(AMP23)/(AMP14+AMP18-AMP19)</f>
        <v>8.0952380952380956E-2</v>
      </c>
      <c r="AMQ27" s="92"/>
      <c r="AMR27" s="90">
        <f>(AMR23)/(AMR14+AMR18-AMR19)</f>
        <v>0.13207547169811321</v>
      </c>
      <c r="AMS27" s="92">
        <f>(AMS23)/(AMS14+AMS18-AMS19)</f>
        <v>9.6153846153846159E-2</v>
      </c>
      <c r="AMT27" s="92"/>
      <c r="AMU27" s="90">
        <f>(AMU23)/(AMU14+AMU18-AMU19)</f>
        <v>0.13207547169811321</v>
      </c>
      <c r="AMV27" s="92">
        <f>(AMV23)/(AMV14+AMV18-AMV19)</f>
        <v>0.14423076923076922</v>
      </c>
      <c r="AMW27" s="55"/>
      <c r="AMX27" s="55"/>
      <c r="AMY27" s="55"/>
      <c r="AMZ27" s="55"/>
      <c r="ANA27" s="90">
        <f>(ANA23)/(ANA14+ANA18-ANA19)</f>
        <v>0.32380952380952382</v>
      </c>
      <c r="ANB27" s="92">
        <f>(ANB23)/(ANB14+ANB18-ANB19)</f>
        <v>0.27669902912621358</v>
      </c>
      <c r="ANC27" s="92"/>
      <c r="AND27" s="90">
        <f>(AND23)/(AND14+AND18-AND19)</f>
        <v>0.32692307692307693</v>
      </c>
      <c r="ANE27" s="92">
        <f>(ANE23)/(ANE14+ANE18-ANE19)</f>
        <v>0.31372549019607843</v>
      </c>
      <c r="ANF27" s="55"/>
      <c r="ANG27" s="90">
        <f>(ANG23)/(ANG14+ANG18-ANG19)</f>
        <v>0.3300970873786408</v>
      </c>
      <c r="ANH27" s="92">
        <f>(ANH23)/(ANH14+ANH18-ANH19)</f>
        <v>0.32178217821782179</v>
      </c>
      <c r="ANI27" s="92"/>
      <c r="ANJ27" s="90">
        <f>(ANJ23)/(ANJ14+ANJ18-ANJ19)</f>
        <v>0.31372549019607843</v>
      </c>
      <c r="ANK27" s="92">
        <f>(ANK23)/(ANK14+ANK18-ANK19)</f>
        <v>0.26237623762376239</v>
      </c>
      <c r="ANL27" s="92"/>
      <c r="ANM27" s="90">
        <f>(ANM23)/(ANM14+ANM18-ANM19)</f>
        <v>0.28019323671497587</v>
      </c>
      <c r="ANN27" s="92">
        <f>(ANN23)/(ANN14+ANN18-ANN19)</f>
        <v>0.22660098522167488</v>
      </c>
      <c r="ANO27" s="92"/>
      <c r="ANP27" s="90">
        <f>(ANP23)/(ANP14+ANP18-ANP19)</f>
        <v>0.26341463414634148</v>
      </c>
      <c r="ANQ27" s="92">
        <f>(ANQ23)/(ANQ14+ANQ18-ANQ19)</f>
        <v>0.19</v>
      </c>
      <c r="ANR27" s="92"/>
      <c r="ANS27" s="90">
        <f>(ANS23)/(ANS14+ANS18-ANS19)</f>
        <v>0.23645320197044334</v>
      </c>
      <c r="ANT27" s="92">
        <f>(ANT23)/(ANT14+ANT18-ANT19)</f>
        <v>0.15816326530612246</v>
      </c>
      <c r="ANU27" s="92"/>
      <c r="ANV27" s="90">
        <f>(ANV23)/(ANV14+ANV18-ANV19)</f>
        <v>0.22885572139303484</v>
      </c>
      <c r="ANW27" s="92">
        <f>(ANW23)/(ANW14+ANW18-ANW19)</f>
        <v>0.14948453608247422</v>
      </c>
      <c r="ANX27" s="55"/>
      <c r="ANY27" s="90">
        <f>(ANY23)/(ANY14+ANY18-ANY19)</f>
        <v>0.21105527638190955</v>
      </c>
      <c r="ANZ27" s="92">
        <f>(ANZ23)/(ANZ14+ANZ18-ANZ19)</f>
        <v>0.15625</v>
      </c>
      <c r="AOA27" s="92"/>
      <c r="AOB27" s="90">
        <f>(AOB23)/(AOB14+AOB18-AOB19)</f>
        <v>0.19801980198019803</v>
      </c>
      <c r="AOC27" s="92">
        <f>(AOC23)/(AOC14+AOC18-AOC19)</f>
        <v>0.14583333333333334</v>
      </c>
      <c r="AOD27" s="92"/>
      <c r="AOE27" s="90">
        <f>(AOE23)/(AOE14+AOE18-AOE19)</f>
        <v>0.18</v>
      </c>
      <c r="AOF27" s="92">
        <f>(AOF23)/(AOF14+AOF18-AOF19)</f>
        <v>0.12631578947368421</v>
      </c>
      <c r="AOG27" s="92"/>
      <c r="AOH27" s="90">
        <f>(AOH23)/(AOH14+AOH18-AOH19)</f>
        <v>0.18181818181818182</v>
      </c>
      <c r="AOI27" s="92">
        <f>(AOI23)/(AOI14+AOI18-AOI19)</f>
        <v>0.12234042553191489</v>
      </c>
      <c r="AOJ27" s="92"/>
      <c r="AOK27" s="90">
        <f>(AOK23)/(AOK14+AOK18-AOK19)</f>
        <v>0.1691542288557214</v>
      </c>
      <c r="AOL27" s="92">
        <f>(AOL23)/(AOL14+AOL18-AOL19)</f>
        <v>0.13157894736842105</v>
      </c>
      <c r="AOM27" s="92"/>
      <c r="AON27" s="90">
        <f>(AON23)/(AON14+AON18-AON19)</f>
        <v>0.17085427135678391</v>
      </c>
      <c r="AOO27" s="92">
        <f>(AOO23)/(AOO14+AOO18-AOO19)</f>
        <v>0.11979166666666667</v>
      </c>
      <c r="AOP27" s="55"/>
      <c r="AOQ27" s="90">
        <f>(AOQ23)/(AOQ14+AOQ18-AOQ19)</f>
        <v>0.17085427135678391</v>
      </c>
      <c r="AOR27" s="92">
        <f>(AOR23)/(AOR14+AOR18-AOR19)</f>
        <v>0.13020833333333334</v>
      </c>
      <c r="AOS27" s="92"/>
      <c r="AOT27" s="90">
        <f>(AOT23)/(AOT14+AOT18-AOT19)</f>
        <v>0.17258883248730963</v>
      </c>
      <c r="AOU27" s="92">
        <f>(AOU23)/(AOU14+AOU18-AOU19)</f>
        <v>0.12105263157894737</v>
      </c>
      <c r="AOV27" s="92"/>
      <c r="AOW27" s="90">
        <f>(AOW23)/(AOW14+AOW18-AOW19)</f>
        <v>0.17435897435897435</v>
      </c>
      <c r="AOX27" s="92">
        <f>(AOX23)/(AOX14+AOX18-AOX19)</f>
        <v>0.11518324607329843</v>
      </c>
      <c r="AOY27" s="92"/>
      <c r="AOZ27" s="90">
        <f>(AOZ23)/(AOZ14+AOZ18-AOZ19)</f>
        <v>0.15384615384615385</v>
      </c>
      <c r="APA27" s="92">
        <f>(APA23)/(APA14+APA18-APA19)</f>
        <v>0.10362694300518134</v>
      </c>
      <c r="APB27" s="92"/>
      <c r="APC27" s="90">
        <f>(APC23)/(APC14+APC18-APC19)</f>
        <v>0.15151515151515152</v>
      </c>
      <c r="APD27" s="92">
        <f>(APD23)/(APD14+APD18-APD19)</f>
        <v>0.10256410256410256</v>
      </c>
      <c r="APE27" s="92"/>
      <c r="APF27" s="90">
        <f>(APF23)/(APF14+APF18-APF19)</f>
        <v>0.15306122448979592</v>
      </c>
      <c r="APG27" s="92">
        <f>(APG23)/(APG14+APG18-APG19)</f>
        <v>0.10256410256410256</v>
      </c>
      <c r="APH27" s="55"/>
      <c r="API27" s="90">
        <f>(API23)/(API14+API18-API19)</f>
        <v>0.15306122448979592</v>
      </c>
      <c r="APJ27" s="92">
        <f>(APJ23)/(APJ14+APJ18-APJ19)</f>
        <v>0.12755102040816327</v>
      </c>
      <c r="APK27" s="92"/>
      <c r="APL27" s="90">
        <f>(APL23)/(APL14+APL18-APL19)</f>
        <v>0.15075376884422109</v>
      </c>
      <c r="APM27" s="92">
        <f>(APM23)/(APM14+APM18-APM19)</f>
        <v>0.1306532663316583</v>
      </c>
      <c r="APN27" s="92"/>
      <c r="APO27" s="90">
        <f>(APO23)/(APO14+APO18-APO19)</f>
        <v>0.15228426395939088</v>
      </c>
      <c r="APP27" s="92">
        <f>(APP23)/(APP14+APP18-APP19)</f>
        <v>0.16666666666666666</v>
      </c>
      <c r="APQ27" s="92"/>
      <c r="APR27" s="90">
        <f>(APR23)/(APR14+APR18-APR19)</f>
        <v>0.15228426395939088</v>
      </c>
      <c r="APS27" s="92">
        <f>(APS23)/(APS14+APS18-APS19)</f>
        <v>0.15736040609137056</v>
      </c>
      <c r="APT27" s="92"/>
      <c r="APU27" s="90">
        <f>(APU23)/(APU14+APU18-APU19)</f>
        <v>0.15384615384615385</v>
      </c>
      <c r="APV27" s="92">
        <f>(APV23)/(APV14+APV18-APV19)</f>
        <v>0.15306122448979592</v>
      </c>
      <c r="APW27" s="92"/>
      <c r="APX27" s="90">
        <f>(APX23)/(APX14+APX18-APX19)</f>
        <v>0.15151515151515152</v>
      </c>
      <c r="APY27" s="92">
        <f>(APY23)/(APY14+APY18-APY19)</f>
        <v>0.19072164948453607</v>
      </c>
      <c r="APZ27" s="55"/>
      <c r="AQA27" s="90">
        <f>(AQA23)/(AQA14+AQA18-AQA19)</f>
        <v>0.15151515151515152</v>
      </c>
      <c r="AQB27" s="92">
        <f>(AQB23)/(AQB14+AQB18-AQB19)</f>
        <v>0.17277486910994763</v>
      </c>
      <c r="AQC27" s="92"/>
      <c r="AQD27" s="90">
        <f>(AQD23)/(AQD14+AQD18-AQD19)</f>
        <v>0.14925373134328357</v>
      </c>
      <c r="AQE27" s="92">
        <f>(AQE23)/(AQE14+AQE18-AQE19)</f>
        <v>0.17801047120418848</v>
      </c>
      <c r="AQF27" s="92"/>
      <c r="AQG27" s="90">
        <f>(AQG23)/(AQG14+AQG18-AQG19)</f>
        <v>0.15075376884422109</v>
      </c>
      <c r="AQH27" s="92">
        <f>(AQH23)/(AQH14+AQH18-AQH19)</f>
        <v>0.17616580310880828</v>
      </c>
      <c r="AQI27" s="92"/>
      <c r="AQJ27" s="90">
        <f>(AQJ23)/(AQJ14+AQJ18-AQJ19)</f>
        <v>0.17587939698492464</v>
      </c>
      <c r="AQK27" s="92">
        <f>(AQK23)/(AQK14+AQK18-AQK19)</f>
        <v>0.21578947368421053</v>
      </c>
      <c r="AQL27" s="92"/>
      <c r="AQM27" s="90">
        <f>(AQM23)/(AQM14+AQM18-AQM19)</f>
        <v>0.17766497461928935</v>
      </c>
      <c r="AQN27" s="92">
        <f>(AQN23)/(AQN14+AQN18-AQN19)</f>
        <v>0.18421052631578946</v>
      </c>
      <c r="AQO27" s="92"/>
      <c r="AQP27" s="90">
        <f>(AQP23)/(AQP14+AQP18-AQP19)</f>
        <v>0.17948717948717949</v>
      </c>
      <c r="AQQ27" s="92">
        <f>(AQQ23)/(AQQ14+AQQ18-AQQ19)</f>
        <v>0.15343915343915343</v>
      </c>
      <c r="AQR27" s="55"/>
      <c r="AQS27" s="90">
        <f>(AQS23)/(AQS14+AQS18-AQS19)</f>
        <v>0.18134715025906736</v>
      </c>
      <c r="AQT27" s="92">
        <f>(AQT23)/(AQT14+AQT18-AQT19)</f>
        <v>0.21164021164021163</v>
      </c>
      <c r="AQU27" s="92"/>
      <c r="AQV27" s="90">
        <f>(AQV23)/(AQV14+AQV18-AQV19)</f>
        <v>0.18324607329842932</v>
      </c>
      <c r="AQW27" s="92">
        <f>(AQW23)/(AQW14+AQW18-AQW19)</f>
        <v>0.17741935483870969</v>
      </c>
      <c r="AQX27" s="92"/>
      <c r="AQY27" s="90">
        <f>(AQY23)/(AQY14+AQY18-AQY19)</f>
        <v>0.18041237113402062</v>
      </c>
      <c r="AQZ27" s="92">
        <f>(AQZ23)/(AQZ14+AQZ18-AQZ19)</f>
        <v>0.14814814814814814</v>
      </c>
      <c r="ARA27" s="92"/>
      <c r="ARB27" s="90">
        <f>(ARB23)/(ARB14+ARB18-ARB19)</f>
        <v>0.18041237113402062</v>
      </c>
      <c r="ARC27" s="92">
        <f>(ARC23)/(ARC14+ARC18-ARC19)</f>
        <v>0.16315789473684211</v>
      </c>
      <c r="ARD27" s="92"/>
      <c r="ARE27" s="90">
        <f>(ARE23)/(ARE14+ARE18-ARE19)</f>
        <v>0.171875</v>
      </c>
      <c r="ARF27" s="92">
        <f>(ARF23)/(ARF14+ARF18-ARF19)</f>
        <v>0.13829787234042554</v>
      </c>
      <c r="ARG27" s="92"/>
      <c r="ARH27" s="90">
        <f>(ARH23)/(ARH14+ARH18-ARH19)</f>
        <v>0.15789473684210525</v>
      </c>
      <c r="ARI27" s="92">
        <f>(ARI23)/(ARI14+ARI18-ARI19)</f>
        <v>0.13440860215053763</v>
      </c>
      <c r="ARJ27" s="55"/>
      <c r="ARK27" s="90">
        <f>(ARK23)/(ARK14+ARK18-ARK19)</f>
        <v>0.15789473684210525</v>
      </c>
      <c r="ARL27" s="92">
        <f>(ARL23)/(ARL14+ARL18-ARL19)</f>
        <v>0.11956521739130435</v>
      </c>
      <c r="ARM27" s="92"/>
      <c r="ARN27" s="90">
        <f>(ARN23)/(ARN14+ARN18-ARN19)</f>
        <v>0.15957446808510639</v>
      </c>
      <c r="ARO27" s="92">
        <f>(ARO23)/(ARO14+ARO18-ARO19)</f>
        <v>0.15384615384615385</v>
      </c>
      <c r="ARP27" s="92"/>
      <c r="ARQ27" s="90">
        <f>(ARQ23)/(ARQ14+ARQ18-ARQ19)</f>
        <v>0.16129032258064516</v>
      </c>
      <c r="ARR27" s="92">
        <f>(ARR23)/(ARR14+ARR18-ARR19)</f>
        <v>0.16574585635359115</v>
      </c>
      <c r="ARS27" s="92"/>
      <c r="ART27" s="90">
        <f>(ART23)/(ART14+ART18-ART19)</f>
        <v>0.16129032258064516</v>
      </c>
      <c r="ARU27" s="92">
        <f>(ARU23)/(ARU14+ARU18-ARU19)</f>
        <v>0.13333333333333333</v>
      </c>
      <c r="ARV27" s="92"/>
      <c r="ARW27" s="90">
        <f>(ARW23)/(ARW14+ARW18-ARW19)</f>
        <v>0.14814814814814814</v>
      </c>
      <c r="ARX27" s="92">
        <f>(ARX23)/(ARX14+ARX18-ARX19)</f>
        <v>0.11475409836065574</v>
      </c>
      <c r="ARY27" s="92"/>
      <c r="ARZ27" s="90">
        <f>(ARZ23)/(ARZ14+ARZ18-ARZ19)</f>
        <v>0.1497326203208556</v>
      </c>
      <c r="ASA27" s="92">
        <f>(ASA23)/(ASA14+ASA18-ASA19)</f>
        <v>0.14835164835164835</v>
      </c>
      <c r="ASB27" s="55"/>
      <c r="ASC27" s="90">
        <f>(ASC23)/(ASC14+ASC18-ASC19)</f>
        <v>0.15135135135135136</v>
      </c>
      <c r="ASD27" s="92">
        <f>(ASD23)/(ASD14+ASD18-ASD19)</f>
        <v>0.11538461538461539</v>
      </c>
      <c r="ASE27" s="92"/>
      <c r="ASF27" s="90">
        <f>(ASF23)/(ASF14+ASF18-ASF19)</f>
        <v>0.15300546448087432</v>
      </c>
      <c r="ASG27" s="92">
        <f>(ASG23)/(ASG14+ASG18-ASG19)</f>
        <v>0.13043478260869565</v>
      </c>
      <c r="ASH27" s="92"/>
      <c r="ASI27" s="90">
        <f>(ASI23)/(ASI14+ASI18-ASI19)</f>
        <v>0.15469613259668508</v>
      </c>
      <c r="ASJ27" s="92">
        <f>(ASJ23)/(ASJ14+ASJ18-ASJ19)</f>
        <v>0.125</v>
      </c>
      <c r="ASK27" s="92"/>
      <c r="ASL27" s="90">
        <f>(ASL23)/(ASL14+ASL18-ASL19)</f>
        <v>0.15469613259668508</v>
      </c>
      <c r="ASM27" s="92">
        <f>(ASM23)/(ASM14+ASM18-ASM19)</f>
        <v>0.10638297872340426</v>
      </c>
      <c r="ASN27" s="92"/>
      <c r="ASO27" s="90">
        <f>(ASO23)/(ASO14+ASO18-ASO19)</f>
        <v>0.15053763440860216</v>
      </c>
      <c r="ASP27" s="92">
        <f>(ASP23)/(ASP14+ASP18-ASP19)</f>
        <v>0.10526315789473684</v>
      </c>
      <c r="ASQ27" s="92"/>
      <c r="ASR27" s="90">
        <f>(ASR23)/(ASR14+ASR18-ASR19)</f>
        <v>0.15053763440860216</v>
      </c>
      <c r="ASS27" s="92">
        <f>(ASS23)/(ASS14+ASS18-ASS19)</f>
        <v>0.11578947368421053</v>
      </c>
      <c r="AST27" s="55"/>
      <c r="ASU27" s="90">
        <f>(ASU23)/(ASU14+ASU18-ASU19)</f>
        <v>0.15053763440860216</v>
      </c>
      <c r="ASV27" s="92">
        <f>(ASV23)/(ASV14+ASV18-ASV19)</f>
        <v>0.11578947368421053</v>
      </c>
      <c r="ASW27" s="92"/>
      <c r="ASX27" s="90">
        <f>(ASX23)/(ASX14+ASX18-ASX19)</f>
        <v>0.15053763440860216</v>
      </c>
      <c r="ASY27" s="92">
        <f>(ASY23)/(ASY14+ASY18-ASY19)</f>
        <v>0.11052631578947368</v>
      </c>
      <c r="ASZ27" s="92"/>
      <c r="ATA27" s="90">
        <f>(ATA23)/(ATA14+ATA18-ATA19)</f>
        <v>0.15053763440860216</v>
      </c>
      <c r="ATB27" s="92">
        <f>(ATB23)/(ATB14+ATB18-ATB19)</f>
        <v>0.11578947368421053</v>
      </c>
      <c r="ATC27" s="92"/>
      <c r="ATD27" s="90">
        <f>(ATD23)/(ATD14+ATD18-ATD19)</f>
        <v>0.15053763440860216</v>
      </c>
      <c r="ATE27" s="92">
        <f>(ATE23)/(ATE14+ATE18-ATE19)</f>
        <v>0.11458333333333333</v>
      </c>
      <c r="ATF27" s="12"/>
      <c r="ATG27" s="12"/>
      <c r="ATH27" s="55"/>
      <c r="ATI27" s="12"/>
      <c r="ATJ27" s="12"/>
      <c r="ATK27" s="12"/>
      <c r="ATL27" s="12"/>
      <c r="ATM27" s="12"/>
      <c r="ATN27" s="12"/>
      <c r="ATO27" s="55"/>
      <c r="ATP27" s="12"/>
      <c r="ATQ27" s="12"/>
      <c r="ATR27" s="12"/>
      <c r="ATS27" s="12"/>
      <c r="ATT27" s="12"/>
      <c r="ATU27" s="12"/>
      <c r="ATV27" s="55"/>
      <c r="ATW27" s="12"/>
      <c r="ATX27" s="12"/>
      <c r="ATY27" s="12"/>
      <c r="ATZ27" s="12"/>
      <c r="AUA27" s="12"/>
      <c r="AUB27" s="12"/>
      <c r="AUC27" s="55"/>
      <c r="AUD27" s="12"/>
      <c r="AUE27" s="12"/>
      <c r="AUF27" s="12"/>
      <c r="AUG27" s="12"/>
      <c r="AUH27" s="12"/>
      <c r="AUI27" s="12"/>
      <c r="AUJ27" s="55"/>
      <c r="AUK27" s="12"/>
      <c r="AUL27" s="12"/>
      <c r="AUM27" s="12"/>
      <c r="AUN27" s="12"/>
      <c r="AUO27" s="12"/>
      <c r="AUP27" s="12"/>
      <c r="AUQ27" s="55"/>
      <c r="AUR27" s="12"/>
      <c r="AUS27" s="12"/>
      <c r="AUT27" s="12"/>
      <c r="AUU27" s="12"/>
      <c r="AUV27" s="12"/>
      <c r="AUW27" s="12"/>
      <c r="AUX27" s="55"/>
      <c r="AUY27" s="12"/>
      <c r="AUZ27" s="12"/>
      <c r="AVA27" s="12"/>
      <c r="AVB27" s="12"/>
      <c r="AVC27" s="12"/>
      <c r="AVD27" s="12"/>
      <c r="AVE27" s="55"/>
      <c r="AVF27" s="12"/>
      <c r="AVG27" s="12"/>
      <c r="AVH27" s="12"/>
      <c r="AVI27" s="12"/>
      <c r="AVJ27" s="12"/>
      <c r="AVK27" s="12"/>
      <c r="AVL27" s="55"/>
      <c r="AVM27" s="12"/>
      <c r="AVN27" s="12"/>
      <c r="AVO27" s="12"/>
      <c r="AVP27" s="12"/>
      <c r="AVQ27" s="12"/>
      <c r="AVR27" s="12"/>
      <c r="AVS27" s="55"/>
      <c r="AVT27" s="12"/>
      <c r="AVU27" s="12"/>
      <c r="AVV27" s="12"/>
      <c r="AVW27" s="12"/>
      <c r="AVX27" s="12"/>
      <c r="AVY27" s="12"/>
      <c r="AVZ27" s="55"/>
      <c r="AWA27" s="12"/>
      <c r="AWB27" s="12"/>
      <c r="AWC27" s="12"/>
      <c r="AWD27" s="12"/>
      <c r="AWE27" s="12"/>
      <c r="AWF27" s="12"/>
      <c r="AWG27" s="55"/>
      <c r="AWH27" s="12"/>
      <c r="AWI27" s="12"/>
      <c r="AWJ27" s="12"/>
      <c r="AWK27" s="12"/>
      <c r="AWL27" s="12"/>
      <c r="AWM27" s="12"/>
      <c r="AWN27" s="55"/>
      <c r="AWO27" s="12"/>
      <c r="AWP27" s="12"/>
      <c r="AWQ27" s="12"/>
      <c r="AWR27" s="12"/>
      <c r="AWS27" s="12"/>
      <c r="AWT27" s="12"/>
      <c r="AWU27" s="55"/>
      <c r="AWV27" s="12"/>
      <c r="AWW27" s="12"/>
      <c r="AWX27" s="12"/>
      <c r="AWY27" s="12"/>
      <c r="AWZ27" s="12"/>
      <c r="AXA27" s="12"/>
      <c r="AXB27" s="55"/>
    </row>
    <row r="28" spans="1:1302">
      <c r="E28" s="54"/>
      <c r="F28" s="54"/>
      <c r="G28" s="54"/>
      <c r="H28" s="18"/>
      <c r="I28" s="54"/>
      <c r="J28" s="6"/>
      <c r="K28" s="18"/>
      <c r="L28" s="54"/>
      <c r="M28" s="54"/>
      <c r="N28" s="18"/>
      <c r="O28" s="54"/>
      <c r="P28" s="54"/>
      <c r="Q28" s="18"/>
      <c r="R28" s="54"/>
      <c r="S28" s="54"/>
      <c r="T28" s="18"/>
      <c r="U28" s="54"/>
      <c r="V28" s="54"/>
      <c r="W28" s="18"/>
      <c r="X28" s="54"/>
      <c r="Y28" s="54"/>
      <c r="Z28" s="18"/>
      <c r="AA28" s="54"/>
      <c r="AB28" s="6"/>
      <c r="AC28" s="18"/>
      <c r="AD28" s="54"/>
      <c r="AE28" s="54"/>
      <c r="AF28" s="18"/>
      <c r="AG28" s="54"/>
      <c r="AH28" s="54"/>
      <c r="AI28" s="18"/>
      <c r="AJ28" s="54"/>
      <c r="AK28" s="54"/>
      <c r="AL28" s="18"/>
      <c r="AM28" s="54"/>
      <c r="AN28" s="54"/>
      <c r="AO28" s="18"/>
      <c r="AP28" s="54"/>
      <c r="AQ28" s="54"/>
      <c r="AR28" s="18"/>
      <c r="AS28" s="54"/>
      <c r="AT28" s="6"/>
      <c r="AU28" s="18"/>
      <c r="AV28" s="54"/>
      <c r="AW28" s="54"/>
      <c r="AX28" s="18"/>
      <c r="AY28" s="54"/>
      <c r="AZ28" s="54"/>
      <c r="BA28" s="18"/>
      <c r="BB28" s="54"/>
      <c r="BC28" s="54"/>
      <c r="BD28" s="18"/>
      <c r="BE28" s="54"/>
      <c r="BF28" s="54"/>
      <c r="BG28" s="18"/>
      <c r="BH28" s="54"/>
      <c r="BI28" s="54"/>
      <c r="BJ28" s="18"/>
      <c r="BK28" s="54"/>
      <c r="BL28" s="6"/>
      <c r="BM28" s="18"/>
      <c r="BN28" s="54"/>
      <c r="BO28" s="54"/>
      <c r="BP28" s="18"/>
      <c r="BQ28" s="54"/>
      <c r="BR28" s="54"/>
      <c r="BS28" s="18"/>
      <c r="BT28" s="54"/>
      <c r="BU28" s="54"/>
      <c r="BV28" s="18"/>
      <c r="BW28" s="54"/>
      <c r="BX28" s="54"/>
      <c r="BY28" s="18"/>
      <c r="BZ28" s="54"/>
      <c r="CA28" s="54"/>
      <c r="CB28" s="18"/>
      <c r="CC28" s="54"/>
      <c r="CD28" s="6"/>
      <c r="CE28" s="6"/>
      <c r="CF28" s="18"/>
      <c r="CG28" s="54"/>
      <c r="CH28" s="6"/>
      <c r="CI28" s="18"/>
      <c r="CJ28" s="54"/>
      <c r="CK28" s="54"/>
      <c r="CL28" s="18"/>
      <c r="CM28" s="54"/>
      <c r="CN28" s="54"/>
      <c r="CO28" s="18"/>
      <c r="CP28" s="54"/>
      <c r="CQ28" s="6"/>
      <c r="CR28" s="18"/>
      <c r="CS28" s="54"/>
      <c r="CT28" s="54"/>
      <c r="CU28" s="18"/>
      <c r="CV28" s="54"/>
      <c r="CW28" s="54"/>
      <c r="CX28" s="18"/>
      <c r="CY28" s="54"/>
      <c r="CZ28" s="54"/>
      <c r="DA28" s="18"/>
      <c r="DB28" s="54"/>
      <c r="DC28" s="54"/>
      <c r="DD28" s="18"/>
      <c r="DE28" s="54"/>
      <c r="DF28" s="6"/>
      <c r="DG28" s="6"/>
      <c r="DH28" s="18"/>
      <c r="DI28" s="54"/>
      <c r="DJ28" s="54"/>
      <c r="DK28" s="18"/>
      <c r="DL28" s="54"/>
      <c r="DM28" s="54"/>
      <c r="DN28" s="18"/>
      <c r="DO28" s="54"/>
      <c r="DP28" s="54"/>
      <c r="DQ28" s="18"/>
      <c r="DR28" s="54"/>
      <c r="DS28" s="54"/>
      <c r="DT28" s="18"/>
      <c r="DU28" s="54"/>
      <c r="DV28" s="54"/>
      <c r="DW28" s="18"/>
      <c r="DX28" s="54"/>
      <c r="DY28" s="6"/>
      <c r="DZ28" s="18"/>
      <c r="EA28" s="54"/>
      <c r="EB28" s="54"/>
      <c r="EC28" s="18"/>
      <c r="ED28" s="54"/>
      <c r="EE28" s="54"/>
      <c r="EF28" s="18"/>
      <c r="EG28" s="54"/>
      <c r="EH28" s="54"/>
      <c r="EI28" s="18"/>
      <c r="EJ28" s="54"/>
      <c r="EK28" s="54"/>
      <c r="EL28" s="18"/>
      <c r="EM28" s="54"/>
      <c r="EN28" s="54"/>
      <c r="EO28" s="18"/>
      <c r="EP28" s="54"/>
      <c r="EQ28" s="4"/>
      <c r="ER28" s="18"/>
      <c r="ES28" s="54"/>
      <c r="ET28" s="54"/>
      <c r="EU28" s="18"/>
      <c r="EV28" s="54"/>
      <c r="EW28" s="54"/>
      <c r="EX28" s="18"/>
      <c r="EY28" s="54"/>
      <c r="EZ28" s="54"/>
      <c r="FA28" s="18"/>
      <c r="FB28" s="54"/>
      <c r="FC28" s="6"/>
      <c r="FD28" s="6"/>
      <c r="FE28" s="6"/>
      <c r="FF28" s="6"/>
      <c r="FG28" s="18"/>
      <c r="FH28" s="54"/>
      <c r="FI28" s="54"/>
      <c r="FJ28" s="18"/>
      <c r="FK28" s="54"/>
      <c r="FL28" s="54"/>
      <c r="FM28" s="18"/>
      <c r="FN28" s="54"/>
      <c r="FO28" s="6"/>
      <c r="FP28" s="18"/>
      <c r="FQ28" s="54"/>
      <c r="FR28" s="54"/>
      <c r="FS28" s="18"/>
      <c r="FT28" s="54"/>
      <c r="FU28" s="6"/>
      <c r="FV28" s="18"/>
      <c r="FW28" s="54"/>
      <c r="FX28" s="54"/>
      <c r="FY28" s="18"/>
      <c r="FZ28" s="54"/>
      <c r="GA28" s="54"/>
      <c r="GB28" s="18"/>
      <c r="GC28" s="54"/>
      <c r="GD28" s="54"/>
      <c r="GE28" s="18"/>
      <c r="GF28" s="54"/>
      <c r="GG28" s="54"/>
      <c r="GH28" s="18"/>
      <c r="GI28" s="54"/>
      <c r="GJ28" s="54"/>
      <c r="GK28" s="18"/>
      <c r="GL28" s="54"/>
      <c r="GM28" s="6"/>
      <c r="GN28" s="18"/>
      <c r="GO28" s="54"/>
      <c r="GP28" s="54"/>
      <c r="GQ28" s="18"/>
      <c r="GR28" s="54"/>
      <c r="GS28" s="54"/>
      <c r="GT28" s="18"/>
      <c r="GU28" s="54"/>
      <c r="GV28" s="54"/>
      <c r="GW28" s="18"/>
      <c r="GX28" s="54"/>
      <c r="GY28" s="54"/>
      <c r="GZ28" s="18"/>
      <c r="HA28" s="54"/>
      <c r="HB28" s="54"/>
      <c r="HC28" s="18"/>
      <c r="HD28" s="54"/>
      <c r="HE28" s="6"/>
      <c r="HF28" s="18"/>
      <c r="HG28" s="54"/>
      <c r="HH28" s="54"/>
      <c r="HI28" s="18"/>
      <c r="HJ28" s="54"/>
      <c r="HK28" s="54"/>
      <c r="HL28" s="18"/>
      <c r="HM28" s="54"/>
      <c r="HN28" s="54"/>
      <c r="HO28" s="18"/>
      <c r="HP28" s="54"/>
      <c r="HQ28" s="54"/>
      <c r="HR28" s="18"/>
      <c r="HS28" s="54"/>
      <c r="HT28" s="54"/>
      <c r="HU28" s="18"/>
      <c r="HV28" s="54"/>
      <c r="HW28" s="6"/>
      <c r="HX28" s="18"/>
      <c r="HY28" s="54"/>
      <c r="HZ28" s="54"/>
      <c r="IA28" s="18"/>
      <c r="IB28" s="54"/>
      <c r="IC28" s="54"/>
      <c r="ID28" s="18"/>
      <c r="IE28" s="54"/>
      <c r="IF28" s="54"/>
      <c r="IG28" s="18"/>
      <c r="IH28" s="54"/>
      <c r="II28" s="54"/>
      <c r="IJ28" s="18"/>
      <c r="IK28" s="54"/>
      <c r="IL28" s="54"/>
      <c r="IM28" s="18"/>
      <c r="IN28" s="54"/>
      <c r="IO28" s="6"/>
      <c r="IP28" s="18"/>
      <c r="IQ28" s="54"/>
      <c r="IR28" s="54"/>
      <c r="IS28" s="18"/>
      <c r="IT28" s="54"/>
      <c r="IU28" s="54"/>
      <c r="IV28" s="18"/>
      <c r="IW28" s="54"/>
      <c r="IX28" s="54"/>
      <c r="IY28" s="18"/>
      <c r="IZ28" s="54"/>
      <c r="JA28" s="54"/>
      <c r="JB28" s="18"/>
      <c r="JC28" s="54"/>
      <c r="JD28" s="54"/>
      <c r="JE28" s="18"/>
      <c r="JF28" s="54"/>
      <c r="JG28" s="6"/>
      <c r="JH28" s="18"/>
      <c r="JI28" s="54"/>
      <c r="JJ28" s="54"/>
      <c r="JK28" s="18"/>
      <c r="JL28" s="54"/>
      <c r="JM28" s="54"/>
      <c r="JN28" s="18"/>
      <c r="JO28" s="54"/>
      <c r="JP28" s="54"/>
      <c r="JQ28" s="18"/>
      <c r="JR28" s="54"/>
      <c r="JS28" s="54"/>
      <c r="JT28" s="18"/>
      <c r="JU28" s="54"/>
      <c r="JV28" s="54"/>
      <c r="JW28" s="18"/>
      <c r="JX28" s="54"/>
      <c r="JY28" s="6"/>
      <c r="JZ28" s="18"/>
      <c r="KA28" s="54"/>
      <c r="KB28" s="54"/>
      <c r="KC28" s="18"/>
      <c r="KD28" s="54"/>
      <c r="KE28" s="54"/>
      <c r="KF28" s="18"/>
      <c r="KG28" s="54"/>
      <c r="KH28" s="54"/>
      <c r="KI28" s="18"/>
      <c r="KJ28" s="54"/>
      <c r="KK28" s="54"/>
      <c r="KL28" s="18"/>
      <c r="KM28" s="54"/>
      <c r="KN28" s="54"/>
      <c r="KO28" s="18"/>
      <c r="KP28" s="54"/>
      <c r="KQ28" s="4"/>
      <c r="KR28" s="18"/>
      <c r="KS28" s="54"/>
      <c r="KT28" s="54"/>
      <c r="KU28" s="18"/>
      <c r="KV28" s="54"/>
      <c r="KW28" s="14"/>
      <c r="KX28" s="14"/>
      <c r="KY28" s="14"/>
      <c r="KZ28" s="14"/>
      <c r="LA28" s="14"/>
      <c r="LB28" s="6"/>
      <c r="LC28" s="18"/>
      <c r="LD28" s="54"/>
      <c r="LE28" s="54"/>
      <c r="LF28" s="18"/>
      <c r="LG28" s="54"/>
      <c r="LH28" s="54"/>
      <c r="LI28" s="18"/>
      <c r="LJ28" s="54"/>
      <c r="LK28" s="54"/>
      <c r="LL28" s="18"/>
      <c r="LM28" s="54"/>
      <c r="LN28" s="54"/>
      <c r="LO28" s="18"/>
      <c r="LP28" s="54"/>
      <c r="LQ28" s="54"/>
      <c r="LR28" s="18"/>
      <c r="LS28" s="54"/>
      <c r="LT28" s="6"/>
      <c r="LU28" s="18"/>
      <c r="LV28" s="54"/>
      <c r="LW28" s="54"/>
      <c r="LX28" s="18"/>
      <c r="LY28" s="54"/>
      <c r="LZ28" s="54"/>
      <c r="MA28" s="18"/>
      <c r="MB28" s="54"/>
      <c r="MC28" s="54"/>
      <c r="MD28" s="18"/>
      <c r="ME28" s="54"/>
      <c r="MF28" s="54"/>
      <c r="MG28" s="18"/>
      <c r="MH28" s="54"/>
      <c r="MI28" s="54"/>
      <c r="MJ28" s="18"/>
      <c r="MK28" s="54"/>
      <c r="ML28" s="6"/>
      <c r="MM28" s="18"/>
      <c r="MN28" s="54"/>
      <c r="MO28" s="54"/>
      <c r="MP28" s="18"/>
      <c r="MQ28" s="54"/>
      <c r="MR28" s="54"/>
      <c r="MS28" s="18"/>
      <c r="MT28" s="54"/>
      <c r="MU28" s="54"/>
      <c r="MV28" s="18"/>
      <c r="MW28" s="54"/>
      <c r="MX28" s="54"/>
      <c r="MY28" s="18"/>
      <c r="MZ28" s="54"/>
      <c r="NA28" s="54"/>
      <c r="NB28" s="18"/>
      <c r="NC28" s="54"/>
      <c r="ND28" s="6"/>
      <c r="NE28" s="18"/>
      <c r="NF28" s="54"/>
      <c r="NG28" s="54"/>
      <c r="NH28" s="18"/>
      <c r="NI28" s="54"/>
      <c r="NJ28" s="54"/>
      <c r="NK28" s="18"/>
      <c r="NL28" s="54"/>
      <c r="NM28" s="54"/>
      <c r="NN28" s="18"/>
      <c r="NO28" s="54"/>
      <c r="NP28" s="54"/>
      <c r="NQ28" s="18"/>
      <c r="NR28" s="54"/>
      <c r="NS28" s="54"/>
      <c r="NT28" s="18"/>
      <c r="NU28" s="54"/>
      <c r="NV28" s="6"/>
      <c r="NW28" s="18"/>
      <c r="NX28" s="54"/>
      <c r="NY28" s="54"/>
      <c r="NZ28" s="18"/>
      <c r="OA28" s="54"/>
      <c r="OB28" s="54"/>
      <c r="OC28" s="18"/>
      <c r="OD28" s="54"/>
      <c r="OE28" s="54"/>
      <c r="OF28" s="18"/>
      <c r="OG28" s="54"/>
      <c r="OH28" s="54"/>
      <c r="OI28" s="18"/>
      <c r="OJ28" s="54"/>
      <c r="OK28" s="54"/>
      <c r="OL28" s="18"/>
      <c r="OM28" s="54"/>
      <c r="ON28" s="6"/>
      <c r="OO28" s="18"/>
      <c r="OP28" s="54"/>
      <c r="OQ28" s="54"/>
      <c r="OR28" s="18"/>
      <c r="OS28" s="54"/>
      <c r="OT28" s="54"/>
      <c r="OU28" s="18"/>
      <c r="OV28" s="54"/>
      <c r="OW28" s="54"/>
      <c r="OX28" s="18"/>
      <c r="OY28" s="54"/>
      <c r="OZ28" s="54"/>
      <c r="PA28" s="18"/>
      <c r="PB28" s="54"/>
      <c r="PC28" s="54"/>
      <c r="PD28" s="18"/>
      <c r="PE28" s="54"/>
      <c r="PF28" s="6"/>
      <c r="PG28" s="18"/>
      <c r="PH28" s="54"/>
      <c r="PI28" s="54"/>
      <c r="PJ28" s="18"/>
      <c r="PK28" s="54"/>
      <c r="PL28" s="54"/>
      <c r="PM28" s="18"/>
      <c r="PN28" s="54"/>
      <c r="PO28" s="54"/>
      <c r="PP28" s="18"/>
      <c r="PQ28" s="54"/>
      <c r="PR28" s="54"/>
      <c r="PS28" s="18"/>
      <c r="PT28" s="54"/>
      <c r="PU28" s="54"/>
      <c r="PV28" s="18"/>
      <c r="PW28" s="54"/>
      <c r="PX28" s="6"/>
      <c r="PY28" s="18"/>
      <c r="PZ28" s="54"/>
      <c r="QA28" s="54"/>
      <c r="QB28" s="18"/>
      <c r="QC28" s="54"/>
      <c r="QD28" s="6"/>
      <c r="QE28" s="18"/>
      <c r="QF28" s="54"/>
      <c r="QG28" s="54"/>
      <c r="QH28" s="18"/>
      <c r="QI28" s="54"/>
      <c r="QJ28" s="54"/>
      <c r="QK28" s="18"/>
      <c r="QL28" s="54"/>
      <c r="QM28" s="6"/>
      <c r="QN28" s="18"/>
      <c r="QO28" s="54"/>
      <c r="QP28" s="54"/>
      <c r="QQ28" s="18"/>
      <c r="QR28" s="54"/>
      <c r="QS28" s="54"/>
      <c r="QT28" s="18"/>
      <c r="QU28" s="54"/>
      <c r="QV28" s="54"/>
      <c r="QW28" s="18"/>
      <c r="QX28" s="54"/>
      <c r="QY28" s="54"/>
      <c r="QZ28" s="18"/>
      <c r="RA28" s="54"/>
      <c r="RB28" s="54"/>
      <c r="RC28" s="18"/>
      <c r="RD28" s="54"/>
      <c r="RE28" s="6"/>
      <c r="RF28" s="18"/>
      <c r="RG28" s="54"/>
      <c r="RH28" s="54"/>
      <c r="RI28" s="18"/>
      <c r="RJ28" s="54"/>
      <c r="RK28" s="54"/>
      <c r="RL28" s="18"/>
      <c r="RM28" s="54"/>
      <c r="RN28" s="6"/>
      <c r="RO28" s="6"/>
      <c r="RP28" s="6"/>
      <c r="RQ28" s="18"/>
      <c r="RR28" s="54"/>
      <c r="RS28" s="54"/>
      <c r="RT28" s="18"/>
      <c r="RU28" s="54"/>
      <c r="RV28" s="54"/>
      <c r="RW28" s="18"/>
      <c r="RX28" s="54"/>
      <c r="RY28" s="54"/>
      <c r="RZ28" s="18"/>
      <c r="SA28" s="54"/>
      <c r="SB28" s="54"/>
      <c r="SC28" s="18"/>
      <c r="SD28" s="54"/>
      <c r="SE28" s="54"/>
      <c r="SF28" s="18"/>
      <c r="SG28" s="54"/>
      <c r="SH28" s="54"/>
      <c r="SI28" s="18"/>
      <c r="SJ28" s="54"/>
      <c r="SK28" s="6"/>
      <c r="SL28" s="18"/>
      <c r="SM28" s="54"/>
      <c r="SN28" s="54"/>
      <c r="SO28" s="18"/>
      <c r="SP28" s="54"/>
      <c r="SQ28" s="54"/>
      <c r="SR28" s="18"/>
      <c r="SS28" s="54"/>
      <c r="ST28" s="54"/>
      <c r="SU28" s="18"/>
      <c r="SV28" s="54"/>
      <c r="SW28" s="54"/>
      <c r="SX28" s="18"/>
      <c r="SY28" s="54"/>
      <c r="SZ28" s="54"/>
      <c r="TA28" s="18"/>
      <c r="TB28" s="54"/>
      <c r="TC28" s="6"/>
      <c r="TD28" s="6"/>
      <c r="TE28" s="18"/>
      <c r="TF28" s="54"/>
      <c r="TG28" s="54"/>
      <c r="TH28" s="18"/>
      <c r="TI28" s="54"/>
      <c r="TJ28" s="54"/>
      <c r="TK28" s="18"/>
      <c r="TL28" s="54"/>
      <c r="TM28" s="54"/>
      <c r="TN28" s="18"/>
      <c r="TO28" s="54"/>
      <c r="TP28" s="54"/>
      <c r="TQ28" s="18"/>
      <c r="TR28" s="54"/>
      <c r="TS28" s="6"/>
      <c r="TT28" s="18"/>
      <c r="TU28" s="54"/>
      <c r="TV28" s="54"/>
      <c r="TW28" s="18"/>
      <c r="TX28" s="54"/>
      <c r="TY28" s="54"/>
      <c r="TZ28" s="18"/>
      <c r="UA28" s="54"/>
      <c r="UB28" s="54"/>
      <c r="UC28" s="18"/>
      <c r="UD28" s="54"/>
      <c r="UE28" s="54"/>
      <c r="UF28" s="18"/>
      <c r="UG28" s="54"/>
      <c r="UH28" s="54"/>
      <c r="UI28" s="18"/>
      <c r="UJ28" s="54"/>
      <c r="UK28" s="6"/>
      <c r="UL28" s="6"/>
      <c r="UM28" s="18"/>
      <c r="UN28" s="54"/>
      <c r="UO28" s="54"/>
      <c r="UP28" s="18"/>
      <c r="UQ28" s="54"/>
      <c r="UR28" s="54"/>
      <c r="US28" s="18"/>
      <c r="UT28" s="54"/>
      <c r="UU28" s="54"/>
      <c r="UV28" s="18"/>
      <c r="UW28" s="54"/>
      <c r="UX28" s="54"/>
      <c r="UY28" s="18"/>
      <c r="UZ28" s="54"/>
      <c r="VA28" s="6"/>
      <c r="VB28" s="18"/>
      <c r="VC28" s="54"/>
      <c r="VD28" s="54"/>
      <c r="VE28" s="18"/>
      <c r="VF28" s="54"/>
      <c r="VG28" s="54"/>
      <c r="VH28" s="18"/>
      <c r="VI28" s="54"/>
      <c r="VJ28" s="54"/>
      <c r="VK28" s="18"/>
      <c r="VL28" s="54"/>
      <c r="VM28" s="54"/>
      <c r="VN28" s="18"/>
      <c r="VO28" s="54"/>
      <c r="VP28" s="54"/>
      <c r="VQ28" s="18"/>
      <c r="VR28" s="54"/>
      <c r="VS28" s="6"/>
      <c r="VT28" s="18"/>
      <c r="VU28" s="54"/>
      <c r="VV28" s="54"/>
      <c r="VW28" s="18"/>
      <c r="VX28" s="54"/>
      <c r="VY28" s="54"/>
      <c r="VZ28" s="18"/>
      <c r="WA28" s="54"/>
      <c r="WB28" s="54"/>
      <c r="WC28" s="18"/>
      <c r="WD28" s="54"/>
      <c r="WE28" s="54"/>
      <c r="WF28" s="18"/>
      <c r="WG28" s="54"/>
      <c r="WH28" s="54"/>
      <c r="WI28" s="18"/>
      <c r="WJ28" s="54"/>
      <c r="WK28" s="4"/>
      <c r="WL28" s="18"/>
      <c r="WM28" s="54"/>
      <c r="WN28" s="54"/>
      <c r="WO28" s="18"/>
      <c r="WP28" s="54"/>
      <c r="WQ28" s="54"/>
      <c r="WR28" s="18"/>
      <c r="WS28" s="54"/>
      <c r="WT28" s="54"/>
      <c r="WU28" s="18"/>
      <c r="WV28" s="54"/>
      <c r="WW28" s="54"/>
      <c r="WX28" s="18"/>
      <c r="WY28" s="54"/>
      <c r="WZ28" s="54"/>
      <c r="XA28" s="18"/>
      <c r="XB28" s="54"/>
      <c r="XC28" s="54"/>
      <c r="XD28" s="18"/>
      <c r="XE28" s="54"/>
      <c r="XF28" s="6"/>
      <c r="XG28" s="18"/>
      <c r="XH28" s="54"/>
      <c r="XI28" s="54"/>
      <c r="XJ28" s="18"/>
      <c r="XK28" s="54"/>
      <c r="XL28" s="54"/>
      <c r="XM28" s="18"/>
      <c r="XN28" s="54"/>
      <c r="XO28" s="54"/>
      <c r="XP28" s="18"/>
      <c r="XQ28" s="54"/>
      <c r="XR28" s="54"/>
      <c r="XS28" s="18"/>
      <c r="XT28" s="54"/>
      <c r="XU28" s="54"/>
      <c r="XV28" s="18"/>
      <c r="XW28" s="54"/>
      <c r="XX28" s="4"/>
      <c r="XY28" s="18"/>
      <c r="XZ28" s="54"/>
      <c r="YA28" s="54"/>
      <c r="YB28" s="18"/>
      <c r="YC28" s="54"/>
      <c r="YD28" s="54"/>
      <c r="YE28" s="18"/>
      <c r="YF28" s="54"/>
      <c r="YG28" s="54"/>
      <c r="YH28" s="18"/>
      <c r="YI28" s="54"/>
      <c r="YJ28" s="54"/>
      <c r="YK28" s="18"/>
      <c r="YL28" s="54"/>
      <c r="YM28" s="54"/>
      <c r="YN28" s="18"/>
      <c r="YO28" s="54"/>
      <c r="YP28" s="54"/>
      <c r="YQ28" s="18"/>
      <c r="YR28" s="54"/>
      <c r="YS28" s="6"/>
      <c r="YT28" s="18"/>
      <c r="YU28" s="54"/>
      <c r="YV28" s="54"/>
      <c r="YW28" s="18"/>
      <c r="YX28" s="54"/>
      <c r="YY28" s="54"/>
      <c r="YZ28" s="18"/>
      <c r="ZA28" s="54"/>
      <c r="ZB28" s="54"/>
      <c r="ZC28" s="18"/>
      <c r="ZD28" s="54"/>
      <c r="ZE28" s="54"/>
      <c r="ZF28" s="18"/>
      <c r="ZG28" s="54"/>
      <c r="ZH28" s="54"/>
      <c r="ZI28" s="18"/>
      <c r="ZJ28" s="54"/>
      <c r="ZK28" s="6"/>
      <c r="ZL28" s="18"/>
      <c r="ZM28" s="54"/>
      <c r="ZN28" s="54"/>
      <c r="ZO28" s="18"/>
      <c r="ZP28" s="54"/>
      <c r="ZQ28" s="54"/>
      <c r="ZR28" s="18"/>
      <c r="ZS28" s="54"/>
      <c r="ZT28" s="54"/>
      <c r="ZU28" s="18"/>
      <c r="ZV28" s="54"/>
      <c r="ZW28" s="54"/>
      <c r="ZX28" s="18"/>
      <c r="ZY28" s="54"/>
      <c r="ZZ28" s="54"/>
      <c r="AAA28" s="18"/>
      <c r="AAB28" s="54"/>
      <c r="AAC28" s="6"/>
      <c r="AAD28" s="18"/>
      <c r="AAE28" s="54"/>
      <c r="AAF28" s="54"/>
      <c r="AAG28" s="18"/>
      <c r="AAH28" s="54"/>
      <c r="AAI28" s="54"/>
      <c r="AAJ28" s="18"/>
      <c r="AAK28" s="54"/>
      <c r="AAL28" s="54"/>
      <c r="AAM28" s="18"/>
      <c r="AAN28" s="54"/>
      <c r="AAO28" s="54"/>
      <c r="AAP28" s="18"/>
      <c r="AAQ28" s="54"/>
      <c r="AAR28" s="54"/>
      <c r="AAS28" s="18"/>
      <c r="AAT28" s="54"/>
      <c r="AAU28" s="6"/>
      <c r="AAV28" s="18"/>
      <c r="AAW28" s="54"/>
      <c r="AAX28" s="54"/>
      <c r="AAY28" s="18"/>
      <c r="AAZ28" s="54"/>
      <c r="ABA28" s="54"/>
      <c r="ABB28" s="18"/>
      <c r="ABC28" s="54"/>
      <c r="ABD28" s="54"/>
      <c r="ABE28" s="18"/>
      <c r="ABF28" s="54"/>
      <c r="ABG28" s="54"/>
      <c r="ABH28" s="18"/>
      <c r="ABI28" s="54"/>
      <c r="ABJ28" s="54"/>
      <c r="ABK28" s="18"/>
      <c r="ABL28" s="54"/>
      <c r="ABM28" s="6"/>
      <c r="ABN28" s="18"/>
      <c r="ABO28" s="54"/>
      <c r="ABP28" s="54"/>
      <c r="ABQ28" s="18"/>
      <c r="ABR28" s="54"/>
      <c r="ABS28" s="54"/>
      <c r="ABT28" s="18"/>
      <c r="ABU28" s="54"/>
      <c r="ABV28" s="6"/>
      <c r="ABW28" s="6"/>
      <c r="ABX28" s="6"/>
      <c r="ABY28" s="6"/>
      <c r="ABZ28" s="6"/>
      <c r="ACA28" s="18"/>
      <c r="ACB28" s="54"/>
      <c r="ACC28" s="54"/>
      <c r="ACD28" s="18"/>
      <c r="ACE28" s="54"/>
      <c r="ACF28" s="54"/>
      <c r="ACG28" s="18"/>
      <c r="ACH28" s="54"/>
      <c r="ACI28" s="54"/>
      <c r="ACJ28" s="18"/>
      <c r="ACK28" s="54"/>
      <c r="ACL28" s="54"/>
      <c r="ACM28" s="18"/>
      <c r="ACN28" s="54"/>
      <c r="ACO28" s="6"/>
      <c r="ACP28" s="18"/>
      <c r="ACQ28" s="54"/>
      <c r="ACR28" s="54"/>
      <c r="ACS28" s="18"/>
      <c r="ACT28" s="54"/>
      <c r="ACU28" s="54"/>
      <c r="ACV28" s="18"/>
      <c r="ACW28" s="54"/>
      <c r="ACX28" s="54"/>
      <c r="ACY28" s="18"/>
      <c r="ACZ28" s="54"/>
      <c r="ADA28" s="54"/>
      <c r="ADB28" s="18"/>
      <c r="ADC28" s="54"/>
      <c r="ADD28" s="54"/>
      <c r="ADE28" s="18"/>
      <c r="ADF28" s="54"/>
      <c r="ADG28" s="6"/>
      <c r="ADH28" s="18"/>
      <c r="ADI28" s="54"/>
      <c r="ADJ28" s="54"/>
      <c r="ADK28" s="18"/>
      <c r="ADL28" s="54"/>
      <c r="ADM28" s="54"/>
      <c r="ADN28" s="18"/>
      <c r="ADO28" s="54"/>
      <c r="ADP28" s="54"/>
      <c r="ADQ28" s="18"/>
      <c r="ADR28" s="54"/>
      <c r="ADS28" s="54"/>
      <c r="ADT28" s="18"/>
      <c r="ADU28" s="54"/>
      <c r="ADV28" s="54"/>
      <c r="ADW28" s="18"/>
      <c r="ADX28" s="54"/>
      <c r="ADY28" s="6"/>
      <c r="ADZ28" s="18"/>
      <c r="AEA28" s="54"/>
      <c r="AEB28" s="54"/>
      <c r="AEC28" s="18"/>
      <c r="AED28" s="54"/>
      <c r="AEE28" s="54"/>
      <c r="AEF28" s="18"/>
      <c r="AEG28" s="54"/>
      <c r="AEH28" s="54"/>
      <c r="AEI28" s="18"/>
      <c r="AEJ28" s="54"/>
      <c r="AEK28" s="54"/>
      <c r="AEL28" s="18"/>
      <c r="AEM28" s="54"/>
      <c r="AEN28" s="54"/>
      <c r="AEO28" s="18"/>
      <c r="AEP28" s="54"/>
      <c r="AEQ28" s="6"/>
      <c r="AER28" s="18"/>
      <c r="AES28" s="54"/>
      <c r="AET28" s="54"/>
      <c r="AEU28" s="18"/>
      <c r="AEV28" s="54"/>
      <c r="AEW28" s="54"/>
      <c r="AEX28" s="18"/>
      <c r="AEY28" s="54"/>
      <c r="AEZ28" s="54"/>
      <c r="AFA28" s="18"/>
      <c r="AFB28" s="54"/>
      <c r="AFC28" s="54"/>
      <c r="AFD28" s="18"/>
      <c r="AFE28" s="54"/>
      <c r="AFF28" s="54"/>
      <c r="AFG28" s="18"/>
      <c r="AFH28" s="54"/>
      <c r="AFI28" s="6"/>
      <c r="AFJ28" s="18"/>
      <c r="AFK28" s="54"/>
      <c r="AFL28" s="54"/>
      <c r="AFM28" s="18"/>
      <c r="AFN28" s="54"/>
      <c r="AFO28" s="54"/>
      <c r="AFP28" s="18"/>
      <c r="AFQ28" s="54"/>
      <c r="AFR28" s="54"/>
      <c r="AFS28" s="18"/>
      <c r="AFT28" s="54"/>
      <c r="AFU28" s="54"/>
      <c r="AFV28" s="18"/>
      <c r="AFW28" s="54"/>
      <c r="AFX28" s="6"/>
      <c r="AFY28" s="6"/>
      <c r="AFZ28" s="18"/>
      <c r="AGA28" s="54"/>
      <c r="AGB28" s="54"/>
      <c r="AGC28" s="18"/>
      <c r="AGD28" s="54"/>
      <c r="AGE28" s="54"/>
      <c r="AGF28" s="18"/>
      <c r="AGG28" s="54"/>
      <c r="AGH28" s="54"/>
      <c r="AGI28" s="18"/>
      <c r="AGJ28" s="54"/>
      <c r="AGK28" s="6"/>
      <c r="AGL28" s="18"/>
      <c r="AGM28" s="54"/>
      <c r="AGN28" s="4"/>
      <c r="AGO28" s="18"/>
      <c r="AGP28" s="54"/>
      <c r="AGQ28" s="54"/>
      <c r="AGR28" s="18"/>
      <c r="AGS28" s="54"/>
      <c r="AGT28" s="54"/>
      <c r="AGU28" s="18"/>
      <c r="AGV28" s="54"/>
      <c r="AGW28" s="54"/>
      <c r="AGX28" s="18"/>
      <c r="AGY28" s="54"/>
      <c r="AGZ28" s="54"/>
      <c r="AHA28" s="18"/>
      <c r="AHB28" s="54"/>
      <c r="AHC28" s="54"/>
      <c r="AHD28" s="18"/>
      <c r="AHE28" s="54"/>
      <c r="AHF28" s="54"/>
      <c r="AHG28" s="18"/>
      <c r="AHH28" s="54"/>
      <c r="AHI28" s="6"/>
      <c r="AHJ28" s="18"/>
      <c r="AHK28" s="54"/>
      <c r="AHL28" s="54"/>
      <c r="AHM28" s="18"/>
      <c r="AHN28" s="54"/>
      <c r="AHO28" s="54"/>
      <c r="AHP28" s="18"/>
      <c r="AHQ28" s="54"/>
      <c r="AHR28" s="54"/>
      <c r="AHS28" s="18"/>
      <c r="AHT28" s="54"/>
      <c r="AHU28" s="54"/>
      <c r="AHV28" s="18"/>
      <c r="AHW28" s="54"/>
      <c r="AHX28" s="54"/>
      <c r="AHY28" s="18"/>
      <c r="AHZ28" s="54"/>
      <c r="AIA28" s="6"/>
      <c r="AIB28" s="18"/>
      <c r="AIC28" s="54"/>
      <c r="AID28" s="54"/>
      <c r="AIE28" s="18"/>
      <c r="AIF28" s="54"/>
      <c r="AIG28" s="54"/>
      <c r="AIH28" s="18"/>
      <c r="AII28" s="54"/>
      <c r="AIJ28" s="54"/>
      <c r="AIK28" s="18"/>
      <c r="AIL28" s="54"/>
      <c r="AIM28" s="54"/>
      <c r="AIN28" s="18"/>
      <c r="AIO28" s="54"/>
      <c r="AIP28" s="54"/>
      <c r="AIQ28" s="18"/>
      <c r="AIR28" s="54"/>
      <c r="AIS28" s="6"/>
      <c r="AIT28" s="18"/>
      <c r="AIU28" s="54"/>
      <c r="AIV28" s="54"/>
      <c r="AIW28" s="18"/>
      <c r="AIX28" s="54"/>
      <c r="AIY28" s="54"/>
      <c r="AIZ28" s="18"/>
      <c r="AJA28" s="54"/>
      <c r="AJB28" s="54"/>
      <c r="AJC28" s="18"/>
      <c r="AJD28" s="54"/>
      <c r="AJE28" s="54"/>
      <c r="AJF28" s="18"/>
      <c r="AJG28" s="54"/>
      <c r="AJH28" s="54"/>
      <c r="AJI28" s="18"/>
      <c r="AJJ28" s="54"/>
      <c r="AJK28" s="6"/>
      <c r="AJL28" s="18"/>
      <c r="AJM28" s="54"/>
      <c r="AJN28" s="54"/>
      <c r="AJO28" s="18"/>
      <c r="AJP28" s="54"/>
      <c r="AJQ28" s="6"/>
      <c r="AJR28" s="18"/>
      <c r="AJS28" s="54"/>
      <c r="AJT28" s="54"/>
      <c r="AJU28" s="18"/>
      <c r="AJV28" s="54"/>
      <c r="AJW28" s="54"/>
      <c r="AJX28" s="18"/>
      <c r="AJY28" s="54"/>
      <c r="AJZ28" s="6"/>
      <c r="AKA28" s="18"/>
      <c r="AKB28" s="54"/>
      <c r="AKC28" s="54"/>
      <c r="AKD28" s="18"/>
      <c r="AKE28" s="54"/>
      <c r="AKF28" s="54"/>
      <c r="AKG28" s="18"/>
      <c r="AKH28" s="54"/>
      <c r="AKI28" s="54"/>
      <c r="AKJ28" s="18"/>
      <c r="AKK28" s="54"/>
      <c r="AKL28" s="54"/>
      <c r="AKM28" s="18"/>
      <c r="AKN28" s="54"/>
      <c r="AKO28" s="54"/>
      <c r="AKP28" s="18"/>
      <c r="AKQ28" s="54"/>
      <c r="AKR28" s="6"/>
      <c r="AKS28" s="18"/>
      <c r="AKT28" s="54"/>
      <c r="AKU28" s="54"/>
      <c r="AKV28" s="18"/>
      <c r="AKW28" s="54"/>
      <c r="AKX28" s="54"/>
      <c r="AKY28" s="18"/>
      <c r="AKZ28" s="54"/>
      <c r="ALA28" s="6"/>
      <c r="ALB28" s="18"/>
      <c r="ALC28" s="54"/>
      <c r="ALD28" s="54"/>
      <c r="ALE28" s="18"/>
      <c r="ALF28" s="54"/>
      <c r="ALG28" s="4"/>
      <c r="ALH28" s="18"/>
      <c r="ALI28" s="54"/>
      <c r="ALJ28" s="54"/>
      <c r="ALK28" s="18"/>
      <c r="ALL28" s="54"/>
      <c r="ALM28" s="54"/>
      <c r="ALN28" s="18"/>
      <c r="ALO28" s="54"/>
      <c r="ALP28" s="54"/>
      <c r="ALQ28" s="18"/>
      <c r="ALR28" s="54"/>
      <c r="ALS28" s="54"/>
      <c r="ALT28" s="18"/>
      <c r="ALU28" s="54"/>
      <c r="ALV28" s="54"/>
      <c r="ALW28" s="18"/>
      <c r="ALX28" s="54"/>
      <c r="ALY28" s="54"/>
      <c r="ALZ28" s="18"/>
      <c r="AMA28" s="54"/>
      <c r="AMB28" s="6"/>
      <c r="AMC28" s="18"/>
      <c r="AMD28" s="54"/>
      <c r="AME28" s="54"/>
      <c r="AMF28" s="18"/>
      <c r="AMG28" s="54"/>
      <c r="AMH28" s="54"/>
      <c r="AMI28" s="18"/>
      <c r="AMJ28" s="54"/>
      <c r="AMK28" s="54"/>
      <c r="AML28" s="18"/>
      <c r="AMM28" s="54"/>
      <c r="AMN28" s="54"/>
      <c r="AMO28" s="18"/>
      <c r="AMP28" s="54"/>
      <c r="AMQ28" s="54"/>
      <c r="AMR28" s="18"/>
      <c r="AMS28" s="54"/>
      <c r="AMT28" s="54"/>
      <c r="AMU28" s="18"/>
      <c r="AMV28" s="54"/>
      <c r="AMW28" s="6"/>
      <c r="AMX28" s="6"/>
      <c r="AMY28" s="6"/>
      <c r="AMZ28" s="6"/>
      <c r="ANA28" s="18"/>
      <c r="ANB28" s="54"/>
      <c r="ANC28" s="54"/>
      <c r="AND28" s="18"/>
      <c r="ANE28" s="54"/>
      <c r="ANF28" s="6"/>
      <c r="ANG28" s="18"/>
      <c r="ANH28" s="54"/>
      <c r="ANI28" s="54"/>
      <c r="ANJ28" s="18"/>
      <c r="ANK28" s="54"/>
      <c r="ANL28" s="54"/>
      <c r="ANM28" s="18"/>
      <c r="ANN28" s="54"/>
      <c r="ANO28" s="54"/>
      <c r="ANP28" s="18"/>
      <c r="ANQ28" s="54"/>
      <c r="ANR28" s="54"/>
      <c r="ANS28" s="18"/>
      <c r="ANT28" s="54"/>
      <c r="ANU28" s="54"/>
      <c r="ANV28" s="18"/>
      <c r="ANW28" s="54"/>
      <c r="ANX28" s="6"/>
      <c r="ANY28" s="18"/>
      <c r="ANZ28" s="54"/>
      <c r="AOA28" s="54"/>
      <c r="AOB28" s="18"/>
      <c r="AOC28" s="54"/>
      <c r="AOD28" s="54"/>
      <c r="AOE28" s="18"/>
      <c r="AOF28" s="54"/>
      <c r="AOG28" s="54"/>
      <c r="AOH28" s="18"/>
      <c r="AOI28" s="54"/>
      <c r="AOJ28" s="54"/>
      <c r="AOK28" s="18"/>
      <c r="AOL28" s="54"/>
      <c r="AOM28" s="54"/>
      <c r="AON28" s="18"/>
      <c r="AOO28" s="54"/>
      <c r="AOP28" s="6"/>
      <c r="AOQ28" s="18"/>
      <c r="AOR28" s="54"/>
      <c r="AOS28" s="54"/>
      <c r="AOT28" s="18"/>
      <c r="AOU28" s="54"/>
      <c r="AOV28" s="54"/>
      <c r="AOW28" s="18"/>
      <c r="AOX28" s="54"/>
      <c r="AOY28" s="54"/>
      <c r="AOZ28" s="18"/>
      <c r="APA28" s="54"/>
      <c r="APB28" s="54"/>
      <c r="APC28" s="18"/>
      <c r="APD28" s="54"/>
      <c r="APE28" s="54"/>
      <c r="APF28" s="18"/>
      <c r="APG28" s="54"/>
      <c r="APH28" s="6"/>
      <c r="API28" s="18"/>
      <c r="APJ28" s="54"/>
      <c r="APK28" s="54"/>
      <c r="APL28" s="18"/>
      <c r="APM28" s="54"/>
      <c r="APN28" s="54"/>
      <c r="APO28" s="18"/>
      <c r="APP28" s="54"/>
      <c r="APQ28" s="54"/>
      <c r="APR28" s="18"/>
      <c r="APS28" s="54"/>
      <c r="APT28" s="54"/>
      <c r="APU28" s="18"/>
      <c r="APV28" s="54"/>
      <c r="APW28" s="54"/>
      <c r="APX28" s="18"/>
      <c r="APY28" s="54"/>
      <c r="APZ28" s="6"/>
      <c r="AQA28" s="18"/>
      <c r="AQB28" s="54"/>
      <c r="AQC28" s="54"/>
      <c r="AQD28" s="18"/>
      <c r="AQE28" s="54"/>
      <c r="AQF28" s="54"/>
      <c r="AQG28" s="18"/>
      <c r="AQH28" s="54"/>
      <c r="AQI28" s="54"/>
      <c r="AQJ28" s="18"/>
      <c r="AQK28" s="54"/>
      <c r="AQL28" s="54"/>
      <c r="AQM28" s="18"/>
      <c r="AQN28" s="54"/>
      <c r="AQO28" s="54"/>
      <c r="AQP28" s="18"/>
      <c r="AQQ28" s="54"/>
      <c r="AQR28" s="6"/>
      <c r="AQS28" s="18"/>
      <c r="AQT28" s="54"/>
      <c r="AQU28" s="54"/>
      <c r="AQV28" s="18"/>
      <c r="AQW28" s="54"/>
      <c r="AQX28" s="54"/>
      <c r="AQY28" s="18"/>
      <c r="AQZ28" s="54"/>
      <c r="ARA28" s="54"/>
      <c r="ARB28" s="18"/>
      <c r="ARC28" s="54"/>
      <c r="ARD28" s="54"/>
      <c r="ARE28" s="18"/>
      <c r="ARF28" s="54"/>
      <c r="ARG28" s="54"/>
      <c r="ARH28" s="18"/>
      <c r="ARI28" s="54"/>
      <c r="ARJ28" s="6"/>
      <c r="ARK28" s="18"/>
      <c r="ARL28" s="54"/>
      <c r="ARM28" s="54"/>
      <c r="ARN28" s="18"/>
      <c r="ARO28" s="54"/>
      <c r="ARP28" s="54"/>
      <c r="ARQ28" s="18"/>
      <c r="ARR28" s="54"/>
      <c r="ARS28" s="54"/>
      <c r="ART28" s="18"/>
      <c r="ARU28" s="54"/>
      <c r="ARV28" s="54"/>
      <c r="ARW28" s="18"/>
      <c r="ARX28" s="54"/>
      <c r="ARY28" s="54"/>
      <c r="ARZ28" s="18"/>
      <c r="ASA28" s="54"/>
      <c r="ASB28" s="6"/>
      <c r="ASC28" s="18"/>
      <c r="ASD28" s="54"/>
      <c r="ASE28" s="54"/>
      <c r="ASF28" s="18"/>
      <c r="ASG28" s="54"/>
      <c r="ASH28" s="54"/>
      <c r="ASI28" s="18"/>
      <c r="ASJ28" s="54"/>
      <c r="ASK28" s="54"/>
      <c r="ASL28" s="18"/>
      <c r="ASM28" s="54"/>
      <c r="ASN28" s="54"/>
      <c r="ASO28" s="18"/>
      <c r="ASP28" s="54"/>
      <c r="ASQ28" s="54"/>
      <c r="ASR28" s="18"/>
      <c r="ASS28" s="54"/>
      <c r="AST28" s="6"/>
      <c r="ASU28" s="18"/>
      <c r="ASV28" s="54"/>
      <c r="ASW28" s="54"/>
      <c r="ASX28" s="18"/>
      <c r="ASY28" s="54"/>
      <c r="ASZ28" s="54"/>
      <c r="ATA28" s="18"/>
      <c r="ATB28" s="54"/>
      <c r="ATC28" s="54"/>
      <c r="ATD28" s="18"/>
      <c r="ATE28" s="54"/>
      <c r="ATF28" s="54"/>
      <c r="ATG28" s="54"/>
      <c r="ATH28" s="6"/>
      <c r="ATI28" s="54"/>
      <c r="ATJ28" s="54"/>
      <c r="ATK28" s="54"/>
      <c r="ATL28" s="54"/>
      <c r="ATM28" s="54"/>
      <c r="ATN28" s="54"/>
      <c r="ATO28" s="6"/>
      <c r="ATP28" s="54"/>
      <c r="ATQ28" s="54"/>
      <c r="ATR28" s="54"/>
      <c r="ATS28" s="54"/>
      <c r="ATT28" s="54"/>
      <c r="ATU28" s="54"/>
      <c r="ATV28" s="6"/>
      <c r="ATW28" s="54"/>
      <c r="ATX28" s="54"/>
      <c r="ATY28" s="54"/>
      <c r="ATZ28" s="54"/>
      <c r="AUA28" s="54"/>
      <c r="AUB28" s="54"/>
      <c r="AUC28" s="6"/>
      <c r="AUD28" s="54"/>
      <c r="AUE28" s="54"/>
      <c r="AUF28" s="54"/>
      <c r="AUG28" s="54"/>
      <c r="AUH28" s="54"/>
      <c r="AUI28" s="54"/>
      <c r="AUJ28" s="6"/>
      <c r="AUK28" s="54"/>
      <c r="AUL28" s="54"/>
      <c r="AUM28" s="54"/>
      <c r="AUN28" s="54"/>
      <c r="AUO28" s="54"/>
      <c r="AUP28" s="54"/>
      <c r="AUQ28" s="6"/>
      <c r="AUR28" s="54"/>
      <c r="AUS28" s="54"/>
      <c r="AUT28" s="54"/>
      <c r="AUU28" s="54"/>
      <c r="AUV28" s="54"/>
      <c r="AUW28" s="54"/>
      <c r="AUX28" s="6"/>
      <c r="AUY28" s="54"/>
      <c r="AUZ28" s="54"/>
      <c r="AVA28" s="54"/>
      <c r="AVB28" s="54"/>
      <c r="AVC28" s="54"/>
      <c r="AVD28" s="54"/>
      <c r="AVE28" s="6"/>
      <c r="AVF28" s="54"/>
      <c r="AVG28" s="54"/>
      <c r="AVH28" s="54"/>
      <c r="AVI28" s="54"/>
      <c r="AVJ28" s="54"/>
      <c r="AVK28" s="54"/>
      <c r="AVL28" s="6"/>
      <c r="AVM28" s="54"/>
      <c r="AVN28" s="54"/>
      <c r="AVO28" s="54"/>
      <c r="AVP28" s="54"/>
      <c r="AVQ28" s="54"/>
      <c r="AVR28" s="54"/>
      <c r="AVS28" s="6"/>
      <c r="AVT28" s="54"/>
      <c r="AVU28" s="54"/>
      <c r="AVV28" s="54"/>
      <c r="AVW28" s="54"/>
      <c r="AVX28" s="54"/>
      <c r="AVY28" s="54"/>
      <c r="AVZ28" s="6"/>
      <c r="AWA28" s="54"/>
      <c r="AWB28" s="54"/>
      <c r="AWC28" s="54"/>
      <c r="AWD28" s="54"/>
      <c r="AWE28" s="54"/>
      <c r="AWF28" s="54"/>
      <c r="AWG28" s="6"/>
      <c r="AWH28" s="54"/>
      <c r="AWI28" s="54"/>
      <c r="AWJ28" s="54"/>
      <c r="AWK28" s="54"/>
      <c r="AWL28" s="54"/>
      <c r="AWM28" s="54"/>
      <c r="AWN28" s="6"/>
      <c r="AWO28" s="54"/>
      <c r="AWP28" s="54"/>
      <c r="AWQ28" s="54"/>
      <c r="AWR28" s="54"/>
      <c r="AWS28" s="54"/>
      <c r="AWT28" s="54"/>
      <c r="AWU28" s="6"/>
      <c r="AWV28" s="54"/>
      <c r="AWW28" s="54"/>
      <c r="AWX28" s="54"/>
      <c r="AWY28" s="54"/>
      <c r="AWZ28" s="54"/>
      <c r="AXA28" s="54"/>
      <c r="AXB28" s="6"/>
    </row>
    <row r="29" spans="1:1302">
      <c r="A29" t="s">
        <v>911</v>
      </c>
      <c r="B29" t="s">
        <v>913</v>
      </c>
      <c r="D29" s="10" t="s">
        <v>18</v>
      </c>
      <c r="E29" s="12"/>
      <c r="F29" s="12"/>
      <c r="G29" s="12"/>
      <c r="H29" s="49">
        <v>163</v>
      </c>
      <c r="I29" s="12">
        <v>150</v>
      </c>
      <c r="J29" s="16"/>
      <c r="K29" s="49">
        <f>K25+K23</f>
        <v>166</v>
      </c>
      <c r="L29" s="12">
        <f>L25+L23</f>
        <v>152</v>
      </c>
      <c r="M29" s="12"/>
      <c r="N29" s="49">
        <f>N25+N23</f>
        <v>164</v>
      </c>
      <c r="O29" s="12">
        <f>O25+O23</f>
        <v>152</v>
      </c>
      <c r="P29" s="12"/>
      <c r="Q29" s="49">
        <f>Q25+Q23</f>
        <v>167</v>
      </c>
      <c r="R29" s="12">
        <f>R25+R23</f>
        <v>157</v>
      </c>
      <c r="S29" s="12"/>
      <c r="T29" s="49">
        <f>T25+T23</f>
        <v>167</v>
      </c>
      <c r="U29" s="12">
        <f>U25+U23</f>
        <v>161</v>
      </c>
      <c r="V29" s="12"/>
      <c r="W29" s="49">
        <f>W25+W23</f>
        <v>165</v>
      </c>
      <c r="X29" s="12">
        <f>X25+X23</f>
        <v>161</v>
      </c>
      <c r="Y29" s="12"/>
      <c r="Z29" s="49">
        <f>Z25+Z23</f>
        <v>168</v>
      </c>
      <c r="AA29" s="12">
        <f>AA25+AA23</f>
        <v>178</v>
      </c>
      <c r="AB29" s="16"/>
      <c r="AC29" s="49">
        <f>AC25+AC23</f>
        <v>178</v>
      </c>
      <c r="AD29" s="12">
        <f>AD25+AD23</f>
        <v>187</v>
      </c>
      <c r="AE29" s="12"/>
      <c r="AF29" s="49">
        <f>AF25+AF23</f>
        <v>181</v>
      </c>
      <c r="AG29" s="12">
        <f>AG25+AG23</f>
        <v>191</v>
      </c>
      <c r="AH29" s="12"/>
      <c r="AI29" s="49">
        <f>AI25+AI23</f>
        <v>184</v>
      </c>
      <c r="AJ29" s="12">
        <f>AJ25+AJ23</f>
        <v>191</v>
      </c>
      <c r="AK29" s="12"/>
      <c r="AL29" s="49">
        <f>AL25+AL23</f>
        <v>184</v>
      </c>
      <c r="AM29" s="12">
        <f>AM25+AM23</f>
        <v>191</v>
      </c>
      <c r="AN29" s="12"/>
      <c r="AO29" s="49">
        <f>AO25+AO23</f>
        <v>182</v>
      </c>
      <c r="AP29" s="12">
        <f>AP25+AP23</f>
        <v>181</v>
      </c>
      <c r="AQ29" s="12"/>
      <c r="AR29" s="49">
        <f>AR25+AR23</f>
        <v>180</v>
      </c>
      <c r="AS29" s="12">
        <f>AS25+AS23</f>
        <v>179</v>
      </c>
      <c r="AT29" s="16"/>
      <c r="AU29" s="49">
        <f>AU25+AU23</f>
        <v>180</v>
      </c>
      <c r="AV29" s="12">
        <f>AV25+AV23</f>
        <v>179</v>
      </c>
      <c r="AW29" s="12"/>
      <c r="AX29" s="49">
        <f>AX25+AX23</f>
        <v>178</v>
      </c>
      <c r="AY29" s="12">
        <f>AY25+AY23</f>
        <v>177</v>
      </c>
      <c r="AZ29" s="12"/>
      <c r="BA29" s="49">
        <f>BA25+BA23</f>
        <v>176</v>
      </c>
      <c r="BB29" s="12">
        <f>BB25+BB23</f>
        <v>177</v>
      </c>
      <c r="BC29" s="12"/>
      <c r="BD29" s="49">
        <f>BD25+BD23</f>
        <v>176</v>
      </c>
      <c r="BE29" s="12">
        <f>BE25+BE23</f>
        <v>177</v>
      </c>
      <c r="BF29" s="12"/>
      <c r="BG29" s="49">
        <f>BG25+BG23</f>
        <v>176</v>
      </c>
      <c r="BH29" s="12">
        <f>BH25+BH23</f>
        <v>177</v>
      </c>
      <c r="BI29" s="12"/>
      <c r="BJ29" s="49">
        <f>BJ25+BJ23</f>
        <v>176</v>
      </c>
      <c r="BK29" s="12">
        <f>BK25+BK23</f>
        <v>177</v>
      </c>
      <c r="BL29" s="16"/>
      <c r="BM29" s="49">
        <f>BM25+BM23</f>
        <v>176</v>
      </c>
      <c r="BN29" s="12">
        <f>BN25+BN23</f>
        <v>177</v>
      </c>
      <c r="BO29" s="12"/>
      <c r="BP29" s="49">
        <f>BP25+BP23</f>
        <v>176</v>
      </c>
      <c r="BQ29" s="12">
        <f>BQ25+BQ23</f>
        <v>177</v>
      </c>
      <c r="BR29" s="12"/>
      <c r="BS29" s="49">
        <f>BS25+BS23</f>
        <v>176</v>
      </c>
      <c r="BT29" s="12">
        <f>BT25+BT23</f>
        <v>175</v>
      </c>
      <c r="BU29" s="12"/>
      <c r="BV29" s="49">
        <f>BV25+BV23</f>
        <v>176</v>
      </c>
      <c r="BW29" s="12">
        <f>BW25+BW23</f>
        <v>175</v>
      </c>
      <c r="BX29" s="12"/>
      <c r="BY29" s="49">
        <f>BY25+BY23</f>
        <v>191</v>
      </c>
      <c r="BZ29" s="12">
        <f>BZ25+BZ23</f>
        <v>190</v>
      </c>
      <c r="CA29" s="12"/>
      <c r="CB29" s="49">
        <f>CB25+CB23</f>
        <v>191</v>
      </c>
      <c r="CC29" s="12">
        <f>CC25+CC23</f>
        <v>188</v>
      </c>
      <c r="CD29" s="16"/>
      <c r="CE29" s="16"/>
      <c r="CF29" s="49">
        <f>CF25+CF23</f>
        <v>191</v>
      </c>
      <c r="CG29" s="12">
        <f>CG25+CG23</f>
        <v>186</v>
      </c>
      <c r="CH29" s="16"/>
      <c r="CI29" s="49">
        <f>CI25+CI23</f>
        <v>189</v>
      </c>
      <c r="CJ29" s="12">
        <f>CJ25+CJ23</f>
        <v>186</v>
      </c>
      <c r="CK29" s="12"/>
      <c r="CL29" s="49">
        <f>CL25+CL23</f>
        <v>187</v>
      </c>
      <c r="CM29" s="12">
        <f>CM25+CM23</f>
        <v>186</v>
      </c>
      <c r="CN29" s="12"/>
      <c r="CO29" s="49">
        <f>CO25+CO23</f>
        <v>185</v>
      </c>
      <c r="CP29" s="12">
        <f>CP25+CP23</f>
        <v>186</v>
      </c>
      <c r="CQ29" s="16"/>
      <c r="CR29" s="49">
        <f>CR25+CR23</f>
        <v>193</v>
      </c>
      <c r="CS29" s="12">
        <f>CS25+CS23</f>
        <v>191</v>
      </c>
      <c r="CT29" s="12"/>
      <c r="CU29" s="49">
        <f>CU25+CU23</f>
        <v>199</v>
      </c>
      <c r="CV29" s="12">
        <f>CV25+CV23</f>
        <v>193</v>
      </c>
      <c r="CW29" s="12"/>
      <c r="CX29" s="49">
        <f>CX25+CX23</f>
        <v>197</v>
      </c>
      <c r="CY29" s="12">
        <f>CY25+CY23</f>
        <v>193</v>
      </c>
      <c r="CZ29" s="12"/>
      <c r="DA29" s="49">
        <f>DA25+DA23</f>
        <v>207</v>
      </c>
      <c r="DB29" s="12">
        <f>DB25+DB23</f>
        <v>203</v>
      </c>
      <c r="DC29" s="12"/>
      <c r="DD29" s="49">
        <f>DD25+DD23</f>
        <v>205</v>
      </c>
      <c r="DE29" s="12">
        <f>DE25+DE23</f>
        <v>203</v>
      </c>
      <c r="DF29" s="16"/>
      <c r="DG29" s="16"/>
      <c r="DH29" s="49">
        <f>DH25+DH23</f>
        <v>205</v>
      </c>
      <c r="DI29" s="12">
        <f>DI25+DI23</f>
        <v>202</v>
      </c>
      <c r="DJ29" s="12"/>
      <c r="DK29" s="49">
        <f>DK25+DK23</f>
        <v>203</v>
      </c>
      <c r="DL29" s="12">
        <f>DL25+DL23</f>
        <v>202</v>
      </c>
      <c r="DM29" s="12"/>
      <c r="DN29" s="49">
        <f>DN25+DN23</f>
        <v>203</v>
      </c>
      <c r="DO29" s="12">
        <f>DO25+DO23</f>
        <v>202</v>
      </c>
      <c r="DP29" s="12"/>
      <c r="DQ29" s="49">
        <f>DQ25+DQ23</f>
        <v>203</v>
      </c>
      <c r="DR29" s="12">
        <f>DR25+DR23</f>
        <v>202</v>
      </c>
      <c r="DS29" s="12"/>
      <c r="DT29" s="49">
        <f>DT25+DT23</f>
        <v>203</v>
      </c>
      <c r="DU29" s="12">
        <f>DU25+DU23</f>
        <v>202</v>
      </c>
      <c r="DV29" s="12"/>
      <c r="DW29" s="49">
        <f>DW25+DW23</f>
        <v>203</v>
      </c>
      <c r="DX29" s="12">
        <f>DX25+DX23</f>
        <v>202</v>
      </c>
      <c r="DY29" s="16"/>
      <c r="DZ29" s="49">
        <f>DZ25+DZ23</f>
        <v>203</v>
      </c>
      <c r="EA29" s="12">
        <f>EA25+EA23</f>
        <v>202</v>
      </c>
      <c r="EB29" s="12"/>
      <c r="EC29" s="49">
        <f>EC25+EC23</f>
        <v>203</v>
      </c>
      <c r="ED29" s="12">
        <f>ED25+ED23</f>
        <v>202</v>
      </c>
      <c r="EE29" s="12"/>
      <c r="EF29" s="49">
        <f>EF25+EF23</f>
        <v>203</v>
      </c>
      <c r="EG29" s="12">
        <f>EG25+EG23</f>
        <v>202</v>
      </c>
      <c r="EH29" s="12"/>
      <c r="EI29" s="49">
        <f>EI25+EI23</f>
        <v>203</v>
      </c>
      <c r="EJ29" s="12">
        <f>EJ25+EJ23</f>
        <v>202</v>
      </c>
      <c r="EK29" s="12"/>
      <c r="EL29" s="49">
        <f>EL25+EL23</f>
        <v>203</v>
      </c>
      <c r="EM29" s="12">
        <f>EM25+EM23</f>
        <v>202</v>
      </c>
      <c r="EN29" s="12"/>
      <c r="EO29" s="49">
        <f>EO25+EO23</f>
        <v>203</v>
      </c>
      <c r="EP29" s="12">
        <f>EP25+EP23</f>
        <v>202</v>
      </c>
      <c r="EQ29" s="56"/>
      <c r="ER29" s="49">
        <f>ER25+ER23</f>
        <v>203</v>
      </c>
      <c r="ES29" s="12">
        <f>ES25+ES23</f>
        <v>202</v>
      </c>
      <c r="ET29" s="12"/>
      <c r="EU29" s="49">
        <f>EU25+EU23</f>
        <v>203</v>
      </c>
      <c r="EV29" s="12">
        <f>EV25+EV23</f>
        <v>202</v>
      </c>
      <c r="EW29" s="12"/>
      <c r="EX29" s="49">
        <f>EX25+EX23</f>
        <v>203</v>
      </c>
      <c r="EY29" s="12">
        <f>EY25+EY23</f>
        <v>200</v>
      </c>
      <c r="EZ29" s="12"/>
      <c r="FA29" s="49">
        <f>FA25+FA23</f>
        <v>203</v>
      </c>
      <c r="FB29" s="12">
        <f>FB25+FB23</f>
        <v>200</v>
      </c>
      <c r="FC29" s="16"/>
      <c r="FD29" s="16"/>
      <c r="FE29" s="16"/>
      <c r="FF29" s="16"/>
      <c r="FG29" s="49">
        <f>FG25+FG23</f>
        <v>201</v>
      </c>
      <c r="FH29" s="12">
        <f>FH25+FH23</f>
        <v>196</v>
      </c>
      <c r="FI29" s="12"/>
      <c r="FJ29" s="49">
        <f>FJ25+FJ23</f>
        <v>199</v>
      </c>
      <c r="FK29" s="12">
        <f>FK25+FK23</f>
        <v>193</v>
      </c>
      <c r="FL29" s="12"/>
      <c r="FM29" s="49">
        <f>FM25+FM23</f>
        <v>197</v>
      </c>
      <c r="FN29" s="12">
        <f>FN25+FN23</f>
        <v>193</v>
      </c>
      <c r="FO29" s="16"/>
      <c r="FP29" s="49">
        <f>FP25+FP23</f>
        <v>195</v>
      </c>
      <c r="FQ29" s="12">
        <f>FQ25+FQ23</f>
        <v>191</v>
      </c>
      <c r="FR29" s="12"/>
      <c r="FS29" s="49">
        <f>FS25+FS23</f>
        <v>198</v>
      </c>
      <c r="FT29" s="12">
        <f>FT25+FT23</f>
        <v>193</v>
      </c>
      <c r="FU29" s="16"/>
      <c r="FV29" s="49">
        <f>FV25+FV23</f>
        <v>203</v>
      </c>
      <c r="FW29" s="12">
        <f>FW25+FW23</f>
        <v>195</v>
      </c>
      <c r="FX29" s="12"/>
      <c r="FY29" s="49">
        <f>FY25+FY23</f>
        <v>201</v>
      </c>
      <c r="FZ29" s="12">
        <f>FZ25+FZ23</f>
        <v>198</v>
      </c>
      <c r="GA29" s="12"/>
      <c r="GB29" s="49">
        <f>GB25+GB23</f>
        <v>199</v>
      </c>
      <c r="GC29" s="12">
        <f>GC25+GC23</f>
        <v>209</v>
      </c>
      <c r="GD29" s="12"/>
      <c r="GE29" s="49">
        <f>GE25+GE23</f>
        <v>197</v>
      </c>
      <c r="GF29" s="12">
        <f>GF25+GF23</f>
        <v>217</v>
      </c>
      <c r="GG29" s="12"/>
      <c r="GH29" s="49">
        <f>GH25+GH23</f>
        <v>210</v>
      </c>
      <c r="GI29" s="12">
        <f>GI25+GI23</f>
        <v>229</v>
      </c>
      <c r="GJ29" s="12"/>
      <c r="GK29" s="49">
        <f>GK25+GK23</f>
        <v>218</v>
      </c>
      <c r="GL29" s="12">
        <f>GL25+GL23</f>
        <v>237</v>
      </c>
      <c r="GM29" s="16"/>
      <c r="GN29" s="49">
        <f>GN25+GN23</f>
        <v>231</v>
      </c>
      <c r="GO29" s="12">
        <f>GO25+GO23</f>
        <v>238</v>
      </c>
      <c r="GP29" s="12"/>
      <c r="GQ29" s="49">
        <f>GQ25+GQ23</f>
        <v>229</v>
      </c>
      <c r="GR29" s="12">
        <f>GR25+GR23</f>
        <v>236</v>
      </c>
      <c r="GS29" s="12"/>
      <c r="GT29" s="49">
        <f>GT25+GT23</f>
        <v>227</v>
      </c>
      <c r="GU29" s="12">
        <f>GU25+GU23</f>
        <v>231</v>
      </c>
      <c r="GV29" s="12"/>
      <c r="GW29" s="49">
        <f>GW25+GW23</f>
        <v>227</v>
      </c>
      <c r="GX29" s="12">
        <f>GX25+GX23</f>
        <v>229</v>
      </c>
      <c r="GY29" s="12"/>
      <c r="GZ29" s="49">
        <f>GZ25+GZ23</f>
        <v>225</v>
      </c>
      <c r="HA29" s="12">
        <f>HA25+HA23</f>
        <v>227</v>
      </c>
      <c r="HB29" s="12"/>
      <c r="HC29" s="49">
        <f>HC25+HC23</f>
        <v>223</v>
      </c>
      <c r="HD29" s="12">
        <f>HD25+HD23</f>
        <v>226</v>
      </c>
      <c r="HE29" s="16"/>
      <c r="HF29" s="49">
        <f>HF25+HF23</f>
        <v>223</v>
      </c>
      <c r="HG29" s="12">
        <f>HG25+HG23</f>
        <v>224</v>
      </c>
      <c r="HH29" s="12"/>
      <c r="HI29" s="49">
        <f>HI25+HI23</f>
        <v>221</v>
      </c>
      <c r="HJ29" s="12">
        <f>HJ25+HJ23</f>
        <v>221</v>
      </c>
      <c r="HK29" s="12"/>
      <c r="HL29" s="49">
        <f>HL25+HL23</f>
        <v>219</v>
      </c>
      <c r="HM29" s="12">
        <f>HM25+HM23</f>
        <v>216</v>
      </c>
      <c r="HN29" s="12"/>
      <c r="HO29" s="49">
        <f>HO25+HO23</f>
        <v>219</v>
      </c>
      <c r="HP29" s="12">
        <f>HP25+HP23</f>
        <v>216</v>
      </c>
      <c r="HQ29" s="12"/>
      <c r="HR29" s="49">
        <f>HR25+HR23</f>
        <v>217</v>
      </c>
      <c r="HS29" s="12">
        <f>HS25+HS23</f>
        <v>216</v>
      </c>
      <c r="HT29" s="12"/>
      <c r="HU29" s="49">
        <f>HU25+HU23</f>
        <v>218</v>
      </c>
      <c r="HV29" s="12">
        <f>HV25+HV23</f>
        <v>217</v>
      </c>
      <c r="HW29" s="16"/>
      <c r="HX29" s="49">
        <f>HX25+HX23</f>
        <v>218</v>
      </c>
      <c r="HY29" s="12">
        <f>HY25+HY23</f>
        <v>215</v>
      </c>
      <c r="HZ29" s="12"/>
      <c r="IA29" s="49">
        <f>IA25+IA23</f>
        <v>219</v>
      </c>
      <c r="IB29" s="12">
        <f>IB25+IB23</f>
        <v>213</v>
      </c>
      <c r="IC29" s="12"/>
      <c r="ID29" s="49">
        <f>ID25+ID23</f>
        <v>217</v>
      </c>
      <c r="IE29" s="12">
        <f>IE25+IE23</f>
        <v>220</v>
      </c>
      <c r="IF29" s="12"/>
      <c r="IG29" s="49">
        <f>IG25+IG23</f>
        <v>215</v>
      </c>
      <c r="IH29" s="12">
        <f>IH25+IH23</f>
        <v>216</v>
      </c>
      <c r="II29" s="12"/>
      <c r="IJ29" s="49">
        <f>IJ25+IJ23</f>
        <v>218</v>
      </c>
      <c r="IK29" s="12">
        <f>IK25+IK23</f>
        <v>216</v>
      </c>
      <c r="IL29" s="12"/>
      <c r="IM29" s="49">
        <f>IM25+IM23</f>
        <v>216</v>
      </c>
      <c r="IN29" s="12">
        <f>IN25+IN23</f>
        <v>218</v>
      </c>
      <c r="IO29" s="16"/>
      <c r="IP29" s="49">
        <f>IP25+IP23</f>
        <v>214</v>
      </c>
      <c r="IQ29" s="12">
        <f>IQ25+IQ23</f>
        <v>218</v>
      </c>
      <c r="IR29" s="12"/>
      <c r="IS29" s="49">
        <f>IS25+IS23</f>
        <v>212</v>
      </c>
      <c r="IT29" s="12">
        <f>IT25+IT23</f>
        <v>216</v>
      </c>
      <c r="IU29" s="12"/>
      <c r="IV29" s="49">
        <f>IV25+IV23</f>
        <v>210</v>
      </c>
      <c r="IW29" s="12">
        <f>IW25+IW23</f>
        <v>215</v>
      </c>
      <c r="IX29" s="12"/>
      <c r="IY29" s="49">
        <f>IY25+IY23</f>
        <v>210</v>
      </c>
      <c r="IZ29" s="12">
        <f>IZ25+IZ23</f>
        <v>215</v>
      </c>
      <c r="JA29" s="12"/>
      <c r="JB29" s="49">
        <f>JB25+JB23</f>
        <v>210</v>
      </c>
      <c r="JC29" s="12">
        <f>JC25+JC23</f>
        <v>214</v>
      </c>
      <c r="JD29" s="12"/>
      <c r="JE29" s="49">
        <f>JE25+JE23</f>
        <v>210</v>
      </c>
      <c r="JF29" s="12">
        <f>JF25+JF23</f>
        <v>214</v>
      </c>
      <c r="JG29" s="16"/>
      <c r="JH29" s="49">
        <f>JH25+JH23</f>
        <v>210</v>
      </c>
      <c r="JI29" s="12">
        <f>JI25+JI23</f>
        <v>212</v>
      </c>
      <c r="JJ29" s="12"/>
      <c r="JK29" s="49">
        <f>JK25+JK23</f>
        <v>208</v>
      </c>
      <c r="JL29" s="12">
        <f>JL25+JL23</f>
        <v>213</v>
      </c>
      <c r="JM29" s="12"/>
      <c r="JN29" s="49">
        <f>JN25+JN23</f>
        <v>211</v>
      </c>
      <c r="JO29" s="12">
        <f>JO25+JO23</f>
        <v>214</v>
      </c>
      <c r="JP29" s="12"/>
      <c r="JQ29" s="49">
        <f>JQ25+JQ23</f>
        <v>212</v>
      </c>
      <c r="JR29" s="12">
        <f>JR25+JR23</f>
        <v>211</v>
      </c>
      <c r="JS29" s="12"/>
      <c r="JT29" s="49">
        <f>JT25+JT23</f>
        <v>212</v>
      </c>
      <c r="JU29" s="12">
        <f>JU25+JU23</f>
        <v>211</v>
      </c>
      <c r="JV29" s="12"/>
      <c r="JW29" s="49">
        <f>JW25+JW23</f>
        <v>212</v>
      </c>
      <c r="JX29" s="12">
        <f>JX25+JX23</f>
        <v>211</v>
      </c>
      <c r="JY29" s="16"/>
      <c r="JZ29" s="49">
        <f>JZ25+JZ23</f>
        <v>212</v>
      </c>
      <c r="KA29" s="12">
        <f>KA25+KA23</f>
        <v>207</v>
      </c>
      <c r="KB29" s="12"/>
      <c r="KC29" s="49">
        <f>KC25+KC23</f>
        <v>210</v>
      </c>
      <c r="KD29" s="12">
        <f>KD25+KD23</f>
        <v>207</v>
      </c>
      <c r="KE29" s="12"/>
      <c r="KF29" s="49">
        <f>KF25+KF23</f>
        <v>208</v>
      </c>
      <c r="KG29" s="12">
        <f>KG25+KG23</f>
        <v>207</v>
      </c>
      <c r="KH29" s="12"/>
      <c r="KI29" s="49">
        <f>KI25+KI23</f>
        <v>219</v>
      </c>
      <c r="KJ29" s="12">
        <f>KJ25+KJ23</f>
        <v>214</v>
      </c>
      <c r="KK29" s="12"/>
      <c r="KL29" s="49">
        <f>KL25+KL23</f>
        <v>217</v>
      </c>
      <c r="KM29" s="12">
        <f>KM25+KM23</f>
        <v>213</v>
      </c>
      <c r="KN29" s="12"/>
      <c r="KO29" s="49">
        <f>KO25+KO23</f>
        <v>215</v>
      </c>
      <c r="KP29" s="12">
        <f>KP25+KP23</f>
        <v>213</v>
      </c>
      <c r="KQ29" s="56"/>
      <c r="KR29" s="49">
        <f>KR25+KR23</f>
        <v>215</v>
      </c>
      <c r="KS29" s="12">
        <f>KS25+KS23</f>
        <v>209</v>
      </c>
      <c r="KT29" s="12"/>
      <c r="KU29" s="49">
        <f>KU25+KU23</f>
        <v>215</v>
      </c>
      <c r="KV29" s="12">
        <f>KV25+KV23</f>
        <v>204</v>
      </c>
      <c r="KW29" s="14"/>
      <c r="KX29" s="14"/>
      <c r="KY29" s="14"/>
      <c r="KZ29" s="14"/>
      <c r="LA29" s="14"/>
      <c r="LB29" s="16"/>
      <c r="LC29" s="49">
        <f>LC25+LC23</f>
        <v>213</v>
      </c>
      <c r="LD29" s="12">
        <f>LD25+LD23</f>
        <v>204</v>
      </c>
      <c r="LE29" s="12"/>
      <c r="LF29" s="49">
        <f>LF25+LF23</f>
        <v>211</v>
      </c>
      <c r="LG29" s="12">
        <f>LG25+LG23</f>
        <v>200</v>
      </c>
      <c r="LH29" s="12"/>
      <c r="LI29" s="49">
        <f>LI25+LI23</f>
        <v>209</v>
      </c>
      <c r="LJ29" s="12">
        <f>LJ25+LJ23</f>
        <v>198</v>
      </c>
      <c r="LK29" s="12"/>
      <c r="LL29" s="49">
        <f>LL25+LL23</f>
        <v>207</v>
      </c>
      <c r="LM29" s="12">
        <f>LM25+LM23</f>
        <v>201</v>
      </c>
      <c r="LN29" s="12"/>
      <c r="LO29" s="49">
        <f>LO25+LO23</f>
        <v>205</v>
      </c>
      <c r="LP29" s="12">
        <f>LP25+LP23</f>
        <v>202</v>
      </c>
      <c r="LQ29" s="12"/>
      <c r="LR29" s="49">
        <f>LR25+LR23</f>
        <v>208</v>
      </c>
      <c r="LS29" s="12">
        <f>LS25+LS23</f>
        <v>207</v>
      </c>
      <c r="LT29" s="16"/>
      <c r="LU29" s="49">
        <f>LU25+LU23</f>
        <v>213</v>
      </c>
      <c r="LV29" s="12">
        <f>LV25+LV23</f>
        <v>216</v>
      </c>
      <c r="LW29" s="12"/>
      <c r="LX29" s="49">
        <f>LX25+LX23</f>
        <v>211</v>
      </c>
      <c r="LY29" s="12">
        <f>LY25+LY23</f>
        <v>214</v>
      </c>
      <c r="LZ29" s="12"/>
      <c r="MA29" s="49">
        <f>MA25+MA23</f>
        <v>209</v>
      </c>
      <c r="MB29" s="12">
        <f>MB25+MB23</f>
        <v>211</v>
      </c>
      <c r="MC29" s="12"/>
      <c r="MD29" s="49">
        <f>MD25+MD23</f>
        <v>209</v>
      </c>
      <c r="ME29" s="12">
        <f>ME25+ME23</f>
        <v>209</v>
      </c>
      <c r="MF29" s="12"/>
      <c r="MG29" s="49">
        <f>MG25+MG23</f>
        <v>209</v>
      </c>
      <c r="MH29" s="12">
        <f>MH25+MH23</f>
        <v>209</v>
      </c>
      <c r="MI29" s="12"/>
      <c r="MJ29" s="49">
        <f>MJ25+MJ23</f>
        <v>207</v>
      </c>
      <c r="MK29" s="12">
        <f>MK25+MK23</f>
        <v>209</v>
      </c>
      <c r="ML29" s="16"/>
      <c r="MM29" s="49">
        <f>MM25+MM23</f>
        <v>207</v>
      </c>
      <c r="MN29" s="12">
        <f>MN25+MN23</f>
        <v>207</v>
      </c>
      <c r="MO29" s="12"/>
      <c r="MP29" s="49">
        <f>MP25+MP23</f>
        <v>207</v>
      </c>
      <c r="MQ29" s="12">
        <f>MQ25+MQ23</f>
        <v>207</v>
      </c>
      <c r="MR29" s="12"/>
      <c r="MS29" s="49">
        <f>MS25+MS23</f>
        <v>205</v>
      </c>
      <c r="MT29" s="12">
        <f>MT25+MT23</f>
        <v>206</v>
      </c>
      <c r="MU29" s="12"/>
      <c r="MV29" s="49">
        <f>MV25+MV23</f>
        <v>205</v>
      </c>
      <c r="MW29" s="12">
        <f>MW25+MW23</f>
        <v>204</v>
      </c>
      <c r="MX29" s="12"/>
      <c r="MY29" s="49">
        <f>MY25+MY23</f>
        <v>203</v>
      </c>
      <c r="MZ29" s="12">
        <f>MZ25+MZ23</f>
        <v>199</v>
      </c>
      <c r="NA29" s="12"/>
      <c r="NB29" s="49">
        <f>NB25+NB23</f>
        <v>203</v>
      </c>
      <c r="NC29" s="12">
        <f>NC25+NC23</f>
        <v>202</v>
      </c>
      <c r="ND29" s="16"/>
      <c r="NE29" s="49">
        <f>NE25+NE23</f>
        <v>203</v>
      </c>
      <c r="NF29" s="12">
        <f>NF25+NF23</f>
        <v>200</v>
      </c>
      <c r="NG29" s="12"/>
      <c r="NH29" s="49">
        <f>NH25+NH23</f>
        <v>201</v>
      </c>
      <c r="NI29" s="12">
        <f>NI25+NI23</f>
        <v>198</v>
      </c>
      <c r="NJ29" s="12"/>
      <c r="NK29" s="49">
        <f>NK25+NK23</f>
        <v>199</v>
      </c>
      <c r="NL29" s="12">
        <f>NL25+NL23</f>
        <v>198</v>
      </c>
      <c r="NM29" s="12"/>
      <c r="NN29" s="49">
        <f>NN25+NN23</f>
        <v>197</v>
      </c>
      <c r="NO29" s="12">
        <f>NO25+NO23</f>
        <v>198</v>
      </c>
      <c r="NP29" s="12"/>
      <c r="NQ29" s="49">
        <f>NQ25+NQ23</f>
        <v>195</v>
      </c>
      <c r="NR29" s="12">
        <f>NR25+NR23</f>
        <v>196</v>
      </c>
      <c r="NS29" s="12"/>
      <c r="NT29" s="49">
        <f>NT25+NT23</f>
        <v>193</v>
      </c>
      <c r="NU29" s="12">
        <f>NU25+NU23</f>
        <v>196</v>
      </c>
      <c r="NV29" s="16"/>
      <c r="NW29" s="49">
        <f>NW25+NW23</f>
        <v>191</v>
      </c>
      <c r="NX29" s="12">
        <f>NX25+NX23</f>
        <v>196</v>
      </c>
      <c r="NY29" s="12"/>
      <c r="NZ29" s="49">
        <f>NZ25+NZ23</f>
        <v>189</v>
      </c>
      <c r="OA29" s="12">
        <f>OA25+OA23</f>
        <v>194</v>
      </c>
      <c r="OB29" s="12"/>
      <c r="OC29" s="49">
        <f>OC25+OC23</f>
        <v>187</v>
      </c>
      <c r="OD29" s="12">
        <f>OD25+OD23</f>
        <v>194</v>
      </c>
      <c r="OE29" s="12"/>
      <c r="OF29" s="49">
        <f>OF25+OF23</f>
        <v>195</v>
      </c>
      <c r="OG29" s="12">
        <f>OG25+OG23</f>
        <v>200</v>
      </c>
      <c r="OH29" s="12"/>
      <c r="OI29" s="49">
        <f>OI25+OI23</f>
        <v>193</v>
      </c>
      <c r="OJ29" s="12">
        <f>OJ25+OJ23</f>
        <v>200</v>
      </c>
      <c r="OK29" s="12"/>
      <c r="OL29" s="49">
        <f>OL25+OL23</f>
        <v>191</v>
      </c>
      <c r="OM29" s="12">
        <f>OM25+OM23</f>
        <v>200</v>
      </c>
      <c r="ON29" s="16"/>
      <c r="OO29" s="49">
        <f>OO25+OO23</f>
        <v>191</v>
      </c>
      <c r="OP29" s="12">
        <f>OP25+OP23</f>
        <v>200</v>
      </c>
      <c r="OQ29" s="12"/>
      <c r="OR29" s="49">
        <f>OR25+OR23</f>
        <v>189</v>
      </c>
      <c r="OS29" s="12">
        <f>OS25+OS23</f>
        <v>200</v>
      </c>
      <c r="OT29" s="12"/>
      <c r="OU29" s="49">
        <f>OU25+OU23</f>
        <v>187</v>
      </c>
      <c r="OV29" s="12">
        <f>OV25+OV23</f>
        <v>200</v>
      </c>
      <c r="OW29" s="12"/>
      <c r="OX29" s="49">
        <f>OX25+OX23</f>
        <v>197</v>
      </c>
      <c r="OY29" s="12">
        <f>OY25+OY23</f>
        <v>211</v>
      </c>
      <c r="OZ29" s="12"/>
      <c r="PA29" s="49">
        <f>PA25+PA23</f>
        <v>207</v>
      </c>
      <c r="PB29" s="12">
        <f>PB25+PB23</f>
        <v>218</v>
      </c>
      <c r="PC29" s="12"/>
      <c r="PD29" s="49">
        <f>PD25+PD23</f>
        <v>215</v>
      </c>
      <c r="PE29" s="12">
        <f>PE25+PE23</f>
        <v>218</v>
      </c>
      <c r="PF29" s="16"/>
      <c r="PG29" s="49">
        <f>PG25+PG23</f>
        <v>215</v>
      </c>
      <c r="PH29" s="12">
        <f>PH25+PH23</f>
        <v>218</v>
      </c>
      <c r="PI29" s="12"/>
      <c r="PJ29" s="49">
        <f>PJ25+PJ23</f>
        <v>213</v>
      </c>
      <c r="PK29" s="12">
        <f>PK25+PK23</f>
        <v>216</v>
      </c>
      <c r="PL29" s="12"/>
      <c r="PM29" s="49">
        <f>PM25+PM23</f>
        <v>211</v>
      </c>
      <c r="PN29" s="12">
        <f>PN25+PN23</f>
        <v>212</v>
      </c>
      <c r="PO29" s="12"/>
      <c r="PP29" s="49">
        <f>PP25+PP23</f>
        <v>211</v>
      </c>
      <c r="PQ29" s="12">
        <f>PQ25+PQ23</f>
        <v>212</v>
      </c>
      <c r="PR29" s="12"/>
      <c r="PS29" s="49">
        <f>PS25+PS23</f>
        <v>209</v>
      </c>
      <c r="PT29" s="12">
        <f>PT25+PT23</f>
        <v>212</v>
      </c>
      <c r="PU29" s="12"/>
      <c r="PV29" s="49">
        <f>PV25+PV23</f>
        <v>207</v>
      </c>
      <c r="PW29" s="12">
        <f>PW25+PW23</f>
        <v>212</v>
      </c>
      <c r="PX29" s="16"/>
      <c r="PY29" s="49">
        <f>PY25+PY23</f>
        <v>207</v>
      </c>
      <c r="PZ29" s="12">
        <f>PZ25+PZ23</f>
        <v>212</v>
      </c>
      <c r="QA29" s="12"/>
      <c r="QB29" s="49">
        <f>QB25+QB23</f>
        <v>205</v>
      </c>
      <c r="QC29" s="12">
        <f>QC25+QC23</f>
        <v>212</v>
      </c>
      <c r="QD29" s="16"/>
      <c r="QE29" s="49">
        <f>QE25+QE23</f>
        <v>208</v>
      </c>
      <c r="QF29" s="12">
        <f>QF25+QF23</f>
        <v>210</v>
      </c>
      <c r="QG29" s="12"/>
      <c r="QH29" s="49">
        <f>QH25+QH23</f>
        <v>206</v>
      </c>
      <c r="QI29" s="12">
        <f>QI25+QI23</f>
        <v>210</v>
      </c>
      <c r="QJ29" s="12"/>
      <c r="QK29" s="49">
        <f>QK25+QK23</f>
        <v>204</v>
      </c>
      <c r="QL29" s="12">
        <f>QL25+QL23</f>
        <v>207</v>
      </c>
      <c r="QM29" s="16"/>
      <c r="QN29" s="49">
        <f>QN25+QN23</f>
        <v>204</v>
      </c>
      <c r="QO29" s="12">
        <f>QO25+QO23</f>
        <v>207</v>
      </c>
      <c r="QP29" s="12"/>
      <c r="QQ29" s="49">
        <f>QQ25+QQ23</f>
        <v>202</v>
      </c>
      <c r="QR29" s="12">
        <f>QR25+QR23</f>
        <v>203</v>
      </c>
      <c r="QS29" s="12"/>
      <c r="QT29" s="49">
        <f>QT25+QT23</f>
        <v>205</v>
      </c>
      <c r="QU29" s="12">
        <f>QU25+QU23</f>
        <v>208</v>
      </c>
      <c r="QV29" s="12"/>
      <c r="QW29" s="49">
        <f>QW25+QW23</f>
        <v>210</v>
      </c>
      <c r="QX29" s="12">
        <f>QX25+QX23</f>
        <v>211</v>
      </c>
      <c r="QY29" s="12"/>
      <c r="QZ29" s="49">
        <f>QZ25+QZ23</f>
        <v>215</v>
      </c>
      <c r="RA29" s="12">
        <f>RA25+RA23</f>
        <v>209</v>
      </c>
      <c r="RB29" s="12"/>
      <c r="RC29" s="49">
        <f>RC25+RC23</f>
        <v>213</v>
      </c>
      <c r="RD29" s="12">
        <f>RD25+RD23</f>
        <v>208</v>
      </c>
      <c r="RE29" s="16"/>
      <c r="RF29" s="49">
        <f>RF25+RF23</f>
        <v>218</v>
      </c>
      <c r="RG29" s="12">
        <f>RG25+RG23</f>
        <v>210</v>
      </c>
      <c r="RH29" s="12"/>
      <c r="RI29" s="49">
        <f>RI25+RI23</f>
        <v>216</v>
      </c>
      <c r="RJ29" s="12">
        <f>RJ25+RJ23</f>
        <v>210</v>
      </c>
      <c r="RK29" s="12"/>
      <c r="RL29" s="49">
        <f>RL25+RL23</f>
        <v>214</v>
      </c>
      <c r="RM29" s="12">
        <f>RM25+RM23</f>
        <v>210</v>
      </c>
      <c r="RN29" s="16"/>
      <c r="RO29" s="16"/>
      <c r="RP29" s="16"/>
      <c r="RQ29" s="49">
        <f>RQ25+RQ23</f>
        <v>210</v>
      </c>
      <c r="RR29" s="12">
        <f>RR25+RR23</f>
        <v>212</v>
      </c>
      <c r="RS29" s="12"/>
      <c r="RT29" s="49">
        <f>RT25+RT23</f>
        <v>208</v>
      </c>
      <c r="RU29" s="12">
        <f>RU25+RU23</f>
        <v>208</v>
      </c>
      <c r="RV29" s="12"/>
      <c r="RW29" s="49">
        <f>RW25+RW23</f>
        <v>206</v>
      </c>
      <c r="RX29" s="12">
        <f>RX25+RX23</f>
        <v>208</v>
      </c>
      <c r="RY29" s="12"/>
      <c r="RZ29" s="49">
        <f>RZ25+RZ23</f>
        <v>204</v>
      </c>
      <c r="SA29" s="12">
        <f>SA25+SA23</f>
        <v>206</v>
      </c>
      <c r="SB29" s="12"/>
      <c r="SC29" s="49">
        <f>SC25+SC23</f>
        <v>204</v>
      </c>
      <c r="SD29" s="12">
        <f>SD25+SD23</f>
        <v>207</v>
      </c>
      <c r="SE29" s="12"/>
      <c r="SF29" s="49">
        <f>SF25+SF23</f>
        <v>207</v>
      </c>
      <c r="SG29" s="12">
        <f>SG25+SG23</f>
        <v>210</v>
      </c>
      <c r="SH29" s="12"/>
      <c r="SI29" s="49">
        <f>SI25+SI23</f>
        <v>205</v>
      </c>
      <c r="SJ29" s="12">
        <f>SJ25+SJ23</f>
        <v>214</v>
      </c>
      <c r="SK29" s="16"/>
      <c r="SL29" s="49">
        <f>SL25+SL23</f>
        <v>207</v>
      </c>
      <c r="SM29" s="12">
        <f>SM25+SM23</f>
        <v>214</v>
      </c>
      <c r="SN29" s="12"/>
      <c r="SO29" s="49">
        <f>SO25+SO23</f>
        <v>207</v>
      </c>
      <c r="SP29" s="12">
        <f>SP25+SP23</f>
        <v>216</v>
      </c>
      <c r="SQ29" s="12"/>
      <c r="SR29" s="49">
        <f>SR25+SR23</f>
        <v>210</v>
      </c>
      <c r="SS29" s="12">
        <f>SS25+SS23</f>
        <v>218</v>
      </c>
      <c r="ST29" s="12"/>
      <c r="SU29" s="49">
        <f>SU25+SU23</f>
        <v>210</v>
      </c>
      <c r="SV29" s="12">
        <f>SV25+SV23</f>
        <v>218</v>
      </c>
      <c r="SW29" s="12"/>
      <c r="SX29" s="49">
        <f>SX25+SX23</f>
        <v>208</v>
      </c>
      <c r="SY29" s="12">
        <f>SY25+SY23</f>
        <v>218</v>
      </c>
      <c r="SZ29" s="12"/>
      <c r="TA29" s="49">
        <f>TA25+TA23</f>
        <v>206</v>
      </c>
      <c r="TB29" s="12">
        <f>TB25+TB23</f>
        <v>214</v>
      </c>
      <c r="TC29" s="16"/>
      <c r="TD29" s="16"/>
      <c r="TE29" s="49">
        <f>TE25+TE23</f>
        <v>204</v>
      </c>
      <c r="TF29" s="12">
        <f>TF25+TF23</f>
        <v>215</v>
      </c>
      <c r="TG29" s="12"/>
      <c r="TH29" s="49">
        <f>TH25+TH23</f>
        <v>202</v>
      </c>
      <c r="TI29" s="12">
        <f>TI25+TI23</f>
        <v>215</v>
      </c>
      <c r="TJ29" s="12"/>
      <c r="TK29" s="49">
        <f>TK25+TK23</f>
        <v>200</v>
      </c>
      <c r="TL29" s="12">
        <f>TL25+TL23</f>
        <v>215</v>
      </c>
      <c r="TM29" s="12"/>
      <c r="TN29" s="49">
        <f>TN25+TN23</f>
        <v>198</v>
      </c>
      <c r="TO29" s="12">
        <f>TO25+TO23</f>
        <v>215</v>
      </c>
      <c r="TP29" s="12"/>
      <c r="TQ29" s="49">
        <f>TQ25+TQ23</f>
        <v>198</v>
      </c>
      <c r="TR29" s="12">
        <f>TR25+TR23</f>
        <v>217</v>
      </c>
      <c r="TS29" s="16"/>
      <c r="TT29" s="49">
        <f>TT25+TT23</f>
        <v>198</v>
      </c>
      <c r="TU29" s="12">
        <f>TU25+TU23</f>
        <v>217</v>
      </c>
      <c r="TV29" s="12"/>
      <c r="TW29" s="49">
        <f>TW25+TW23</f>
        <v>198</v>
      </c>
      <c r="TX29" s="12">
        <f>TX25+TX23</f>
        <v>218</v>
      </c>
      <c r="TY29" s="12"/>
      <c r="TZ29" s="49">
        <f>TZ25+TZ23</f>
        <v>198</v>
      </c>
      <c r="UA29" s="12">
        <f>UA25+UA23</f>
        <v>217</v>
      </c>
      <c r="UB29" s="12"/>
      <c r="UC29" s="49">
        <f>UC25+UC23</f>
        <v>196</v>
      </c>
      <c r="UD29" s="12">
        <f>UD25+UD23</f>
        <v>214</v>
      </c>
      <c r="UE29" s="12"/>
      <c r="UF29" s="49">
        <f>UF25+UF23</f>
        <v>196</v>
      </c>
      <c r="UG29" s="12">
        <f>UG25+UG23</f>
        <v>214</v>
      </c>
      <c r="UH29" s="12"/>
      <c r="UI29" s="49">
        <f>UI25+UI23</f>
        <v>196</v>
      </c>
      <c r="UJ29" s="12">
        <f>UJ25+UJ23</f>
        <v>214</v>
      </c>
      <c r="UK29" s="16"/>
      <c r="UL29" s="16"/>
      <c r="UM29" s="49">
        <f>UM25+UM23</f>
        <v>198</v>
      </c>
      <c r="UN29" s="12">
        <f>UN25+UN23</f>
        <v>214</v>
      </c>
      <c r="UO29" s="12"/>
      <c r="UP29" s="49">
        <f>UP25+UP23</f>
        <v>198</v>
      </c>
      <c r="UQ29" s="12">
        <f>UQ25+UQ23</f>
        <v>214</v>
      </c>
      <c r="UR29" s="12"/>
      <c r="US29" s="49">
        <f>US25+US23</f>
        <v>198</v>
      </c>
      <c r="UT29" s="12">
        <f>UT25+UT23</f>
        <v>204</v>
      </c>
      <c r="UU29" s="12"/>
      <c r="UV29" s="49">
        <f>UV25+UV23</f>
        <v>198</v>
      </c>
      <c r="UW29" s="12">
        <f>UW25+UW23</f>
        <v>200</v>
      </c>
      <c r="UX29" s="12"/>
      <c r="UY29" s="49">
        <f>UY25+UY23</f>
        <v>196</v>
      </c>
      <c r="UZ29" s="12">
        <f>UZ25+UZ23</f>
        <v>200</v>
      </c>
      <c r="VA29" s="16"/>
      <c r="VB29" s="49">
        <f>VB25+VB23</f>
        <v>196</v>
      </c>
      <c r="VC29" s="12">
        <f>VC25+VC23</f>
        <v>198</v>
      </c>
      <c r="VD29" s="12"/>
      <c r="VE29" s="49">
        <f>VE25+VE23</f>
        <v>194</v>
      </c>
      <c r="VF29" s="12">
        <f>VF25+VF23</f>
        <v>193</v>
      </c>
      <c r="VG29" s="12"/>
      <c r="VH29" s="49">
        <f>VH25+VH23</f>
        <v>194</v>
      </c>
      <c r="VI29" s="12">
        <f>VI25+VI23</f>
        <v>193</v>
      </c>
      <c r="VJ29" s="12"/>
      <c r="VK29" s="49">
        <f>VK25+VK23</f>
        <v>194</v>
      </c>
      <c r="VL29" s="12">
        <f>VL25+VL23</f>
        <v>193</v>
      </c>
      <c r="VM29" s="12"/>
      <c r="VN29" s="49">
        <f>VN25+VN23</f>
        <v>192</v>
      </c>
      <c r="VO29" s="12">
        <f>VO25+VO23</f>
        <v>193</v>
      </c>
      <c r="VP29" s="12"/>
      <c r="VQ29" s="49">
        <f>VQ25+VQ23</f>
        <v>190</v>
      </c>
      <c r="VR29" s="12">
        <f>VR25+VR23</f>
        <v>192</v>
      </c>
      <c r="VS29" s="16"/>
      <c r="VT29" s="49">
        <f>VT25+VT23</f>
        <v>190</v>
      </c>
      <c r="VU29" s="12">
        <f>VU25+VU23</f>
        <v>188</v>
      </c>
      <c r="VV29" s="12"/>
      <c r="VW29" s="49">
        <f>VW25+VW23</f>
        <v>188</v>
      </c>
      <c r="VX29" s="12">
        <f>VX25+VX23</f>
        <v>186</v>
      </c>
      <c r="VY29" s="12"/>
      <c r="VZ29" s="49">
        <f>VZ25+VZ23</f>
        <v>186</v>
      </c>
      <c r="WA29" s="12">
        <f>WA25+WA23</f>
        <v>184</v>
      </c>
      <c r="WB29" s="12"/>
      <c r="WC29" s="49">
        <f>WC25+WC23</f>
        <v>184</v>
      </c>
      <c r="WD29" s="12">
        <f>WD25+WD23</f>
        <v>180</v>
      </c>
      <c r="WE29" s="12"/>
      <c r="WF29" s="49">
        <f>WF25+WF23</f>
        <v>182</v>
      </c>
      <c r="WG29" s="12">
        <f>WG25+WG23</f>
        <v>182</v>
      </c>
      <c r="WH29" s="12"/>
      <c r="WI29" s="49">
        <f>WI25+WI23</f>
        <v>180</v>
      </c>
      <c r="WJ29" s="12">
        <f>WJ25+WJ23</f>
        <v>182</v>
      </c>
      <c r="WK29" s="56"/>
      <c r="WL29" s="49">
        <f>WL25+WL23</f>
        <v>180</v>
      </c>
      <c r="WM29" s="12">
        <f>WM25+WM23</f>
        <v>182</v>
      </c>
      <c r="WN29" s="12"/>
      <c r="WO29" s="49">
        <f>WO25+WO23</f>
        <v>180</v>
      </c>
      <c r="WP29" s="12">
        <f>WP25+WP23</f>
        <v>182</v>
      </c>
      <c r="WQ29" s="12"/>
      <c r="WR29" s="49">
        <f>WR25+WR23</f>
        <v>178</v>
      </c>
      <c r="WS29" s="12">
        <f>WS25+WS23</f>
        <v>180</v>
      </c>
      <c r="WT29" s="12"/>
      <c r="WU29" s="49">
        <f>WU25+WU23</f>
        <v>176</v>
      </c>
      <c r="WV29" s="12">
        <f>WV25+WV23</f>
        <v>180</v>
      </c>
      <c r="WW29" s="12"/>
      <c r="WX29" s="49">
        <f>WX25+WX23</f>
        <v>176</v>
      </c>
      <c r="WY29" s="12">
        <f>WY25+WY23</f>
        <v>180</v>
      </c>
      <c r="WZ29" s="12"/>
      <c r="XA29" s="49">
        <f>XA25+XA23</f>
        <v>176</v>
      </c>
      <c r="XB29" s="12">
        <f>XB25+XB23</f>
        <v>180</v>
      </c>
      <c r="XC29" s="12"/>
      <c r="XD29" s="49">
        <f>XD25+XD23</f>
        <v>176</v>
      </c>
      <c r="XE29" s="12">
        <f>XE25+XE23</f>
        <v>180</v>
      </c>
      <c r="XF29" s="16"/>
      <c r="XG29" s="49">
        <f>XG25+XG23</f>
        <v>176</v>
      </c>
      <c r="XH29" s="12">
        <f>XH25+XH23</f>
        <v>178</v>
      </c>
      <c r="XI29" s="12"/>
      <c r="XJ29" s="49">
        <f>XJ25+XJ23</f>
        <v>174</v>
      </c>
      <c r="XK29" s="12">
        <f>XK25+XK23</f>
        <v>178</v>
      </c>
      <c r="XL29" s="12"/>
      <c r="XM29" s="49">
        <f>XM25+XM23</f>
        <v>172</v>
      </c>
      <c r="XN29" s="12">
        <f>XN25+XN23</f>
        <v>178</v>
      </c>
      <c r="XO29" s="12"/>
      <c r="XP29" s="49">
        <f>XP25+XP23</f>
        <v>177</v>
      </c>
      <c r="XQ29" s="12">
        <f>XQ25+XQ23</f>
        <v>180</v>
      </c>
      <c r="XR29" s="12"/>
      <c r="XS29" s="49">
        <f>XS25+XS23</f>
        <v>180</v>
      </c>
      <c r="XT29" s="12">
        <f>XT25+XT23</f>
        <v>179</v>
      </c>
      <c r="XU29" s="12"/>
      <c r="XV29" s="49">
        <f>XV25+XV23</f>
        <v>178</v>
      </c>
      <c r="XW29" s="12">
        <f>XW25+XW23</f>
        <v>174</v>
      </c>
      <c r="XX29" s="56"/>
      <c r="XY29" s="49">
        <f>XY25+XY23</f>
        <v>178</v>
      </c>
      <c r="XZ29" s="12">
        <f>XZ25+XZ23</f>
        <v>178</v>
      </c>
      <c r="YA29" s="12"/>
      <c r="YB29" s="49">
        <f>YB25+YB23</f>
        <v>178</v>
      </c>
      <c r="YC29" s="12">
        <f>YC25+YC23</f>
        <v>178</v>
      </c>
      <c r="YD29" s="12"/>
      <c r="YE29" s="49">
        <f>YE25+YE23</f>
        <v>178</v>
      </c>
      <c r="YF29" s="12">
        <f>YF25+YF23</f>
        <v>176</v>
      </c>
      <c r="YG29" s="12"/>
      <c r="YH29" s="49">
        <f>YH25+YH23</f>
        <v>176</v>
      </c>
      <c r="YI29" s="12">
        <f>YI25+YI23</f>
        <v>176</v>
      </c>
      <c r="YJ29" s="12"/>
      <c r="YK29" s="49">
        <f>YK25+YK23</f>
        <v>179</v>
      </c>
      <c r="YL29" s="12">
        <f>YL25+YL23</f>
        <v>178</v>
      </c>
      <c r="YM29" s="12"/>
      <c r="YN29" s="49">
        <f>YN25+YN23</f>
        <v>177</v>
      </c>
      <c r="YO29" s="12">
        <f>YO25+YO23</f>
        <v>178</v>
      </c>
      <c r="YP29" s="12"/>
      <c r="YQ29" s="49">
        <f>YQ25+YQ23</f>
        <v>175</v>
      </c>
      <c r="YR29" s="12">
        <f>YR25+YR23</f>
        <v>178</v>
      </c>
      <c r="YS29" s="16"/>
      <c r="YT29" s="49">
        <f>YT25+YT23</f>
        <v>175</v>
      </c>
      <c r="YU29" s="12">
        <f>YU25+YU23</f>
        <v>178</v>
      </c>
      <c r="YV29" s="12"/>
      <c r="YW29" s="49">
        <f>YW25+YW23</f>
        <v>173</v>
      </c>
      <c r="YX29" s="12">
        <f>YX25+YX23</f>
        <v>178</v>
      </c>
      <c r="YY29" s="12"/>
      <c r="YZ29" s="49">
        <f>YZ25+YZ23</f>
        <v>171</v>
      </c>
      <c r="ZA29" s="12">
        <f>ZA25+ZA23</f>
        <v>178</v>
      </c>
      <c r="ZB29" s="12"/>
      <c r="ZC29" s="49">
        <f>ZC25+ZC23</f>
        <v>171</v>
      </c>
      <c r="ZD29" s="12">
        <f>ZD25+ZD23</f>
        <v>178</v>
      </c>
      <c r="ZE29" s="12"/>
      <c r="ZF29" s="49">
        <f>ZF25+ZF23</f>
        <v>174</v>
      </c>
      <c r="ZG29" s="12">
        <f>ZG25+ZG23</f>
        <v>178</v>
      </c>
      <c r="ZH29" s="12"/>
      <c r="ZI29" s="49">
        <f>ZI25+ZI23</f>
        <v>177</v>
      </c>
      <c r="ZJ29" s="12">
        <f>ZJ25+ZJ23</f>
        <v>184</v>
      </c>
      <c r="ZK29" s="16"/>
      <c r="ZL29" s="49">
        <f>ZL25+ZL23</f>
        <v>180</v>
      </c>
      <c r="ZM29" s="12">
        <f>ZM25+ZM23</f>
        <v>182</v>
      </c>
      <c r="ZN29" s="12"/>
      <c r="ZO29" s="49">
        <f>ZO25+ZO23</f>
        <v>178</v>
      </c>
      <c r="ZP29" s="12">
        <f>ZP25+ZP23</f>
        <v>180</v>
      </c>
      <c r="ZQ29" s="12"/>
      <c r="ZR29" s="49">
        <f>ZR25+ZR23</f>
        <v>176</v>
      </c>
      <c r="ZS29" s="12">
        <f>ZS25+ZS23</f>
        <v>182</v>
      </c>
      <c r="ZT29" s="12"/>
      <c r="ZU29" s="49">
        <f>ZU25+ZU23</f>
        <v>181</v>
      </c>
      <c r="ZV29" s="12">
        <f>ZV25+ZV23</f>
        <v>187</v>
      </c>
      <c r="ZW29" s="12"/>
      <c r="ZX29" s="49">
        <f>ZX25+ZX23</f>
        <v>184</v>
      </c>
      <c r="ZY29" s="12">
        <f>ZY25+ZY23</f>
        <v>196</v>
      </c>
      <c r="ZZ29" s="12"/>
      <c r="AAA29" s="49">
        <f>AAA25+AAA23</f>
        <v>187</v>
      </c>
      <c r="AAB29" s="12">
        <f>AAB25+AAB23</f>
        <v>196</v>
      </c>
      <c r="AAC29" s="16"/>
      <c r="AAD29" s="49">
        <f>AAD25+AAD23</f>
        <v>187</v>
      </c>
      <c r="AAE29" s="12">
        <f>AAE25+AAE23</f>
        <v>196</v>
      </c>
      <c r="AAF29" s="12"/>
      <c r="AAG29" s="49">
        <f>AAG25+AAG23</f>
        <v>190</v>
      </c>
      <c r="AAH29" s="12">
        <f>AAH25+AAH23</f>
        <v>196</v>
      </c>
      <c r="AAI29" s="12"/>
      <c r="AAJ29" s="49">
        <f>AAJ25+AAJ23</f>
        <v>188</v>
      </c>
      <c r="AAK29" s="12">
        <f>AAK25+AAK23</f>
        <v>198</v>
      </c>
      <c r="AAL29" s="12"/>
      <c r="AAM29" s="49">
        <f>AAM25+AAM23</f>
        <v>193</v>
      </c>
      <c r="AAN29" s="12">
        <f>AAN25+AAN23</f>
        <v>200</v>
      </c>
      <c r="AAO29" s="12"/>
      <c r="AAP29" s="49">
        <f>AAP25+AAP23</f>
        <v>196</v>
      </c>
      <c r="AAQ29" s="12">
        <f>AAQ25+AAQ23</f>
        <v>198</v>
      </c>
      <c r="AAR29" s="12"/>
      <c r="AAS29" s="49">
        <f>AAS25+AAS23</f>
        <v>194</v>
      </c>
      <c r="AAT29" s="12">
        <f>AAT25+AAT23</f>
        <v>196</v>
      </c>
      <c r="AAU29" s="16"/>
      <c r="AAV29" s="49">
        <f>AAV25+AAV23</f>
        <v>194</v>
      </c>
      <c r="AAW29" s="12">
        <f>AAW25+AAW23</f>
        <v>196</v>
      </c>
      <c r="AAX29" s="12"/>
      <c r="AAY29" s="49">
        <f>AAY25+AAY23</f>
        <v>194</v>
      </c>
      <c r="AAZ29" s="12">
        <f>AAZ25+AAZ23</f>
        <v>196</v>
      </c>
      <c r="ABA29" s="12"/>
      <c r="ABB29" s="49">
        <f>ABB25+ABB23</f>
        <v>192</v>
      </c>
      <c r="ABC29" s="12">
        <f>ABC25+ABC23</f>
        <v>192</v>
      </c>
      <c r="ABD29" s="12"/>
      <c r="ABE29" s="49">
        <f>ABE25+ABE23</f>
        <v>190</v>
      </c>
      <c r="ABF29" s="12">
        <f>ABF25+ABF23</f>
        <v>194</v>
      </c>
      <c r="ABG29" s="12"/>
      <c r="ABH29" s="49">
        <f>ABH25+ABH23</f>
        <v>194</v>
      </c>
      <c r="ABI29" s="12">
        <f>ABI25+ABI23</f>
        <v>200</v>
      </c>
      <c r="ABJ29" s="12"/>
      <c r="ABK29" s="49">
        <f>ABK25+ABK23</f>
        <v>192</v>
      </c>
      <c r="ABL29" s="12">
        <f>ABL25+ABL23</f>
        <v>200</v>
      </c>
      <c r="ABM29" s="16"/>
      <c r="ABN29" s="49">
        <f>ABN25+ABN23</f>
        <v>192</v>
      </c>
      <c r="ABO29" s="12">
        <f>ABO25+ABO23</f>
        <v>200</v>
      </c>
      <c r="ABP29" s="12"/>
      <c r="ABQ29" s="49">
        <f>ABQ25+ABQ23</f>
        <v>192</v>
      </c>
      <c r="ABR29" s="12">
        <f>ABR25+ABR23</f>
        <v>200</v>
      </c>
      <c r="ABS29" s="12"/>
      <c r="ABT29" s="49">
        <f>ABT25+ABT23</f>
        <v>190</v>
      </c>
      <c r="ABU29" s="12">
        <f>ABU25+ABU23</f>
        <v>200</v>
      </c>
      <c r="ABV29" s="16"/>
      <c r="ABW29" s="16"/>
      <c r="ABX29" s="16"/>
      <c r="ABY29" s="16"/>
      <c r="ABZ29" s="16"/>
      <c r="ACA29" s="49">
        <f>ACA25+ACA23</f>
        <v>188</v>
      </c>
      <c r="ACB29" s="12">
        <f>ACB25+ACB23</f>
        <v>198</v>
      </c>
      <c r="ACC29" s="12"/>
      <c r="ACD29" s="49">
        <f>ACD25+ACD23</f>
        <v>186</v>
      </c>
      <c r="ACE29" s="12">
        <f>ACE25+ACE23</f>
        <v>196</v>
      </c>
      <c r="ACF29" s="12"/>
      <c r="ACG29" s="49">
        <f>ACG25+ACG23</f>
        <v>186</v>
      </c>
      <c r="ACH29" s="12">
        <f>ACH25+ACH23</f>
        <v>196</v>
      </c>
      <c r="ACI29" s="12"/>
      <c r="ACJ29" s="49">
        <f>ACJ25+ACJ23</f>
        <v>186</v>
      </c>
      <c r="ACK29" s="12">
        <f>ACK25+ACK23</f>
        <v>196</v>
      </c>
      <c r="ACL29" s="12"/>
      <c r="ACM29" s="49">
        <f>ACM25+ACM23</f>
        <v>184</v>
      </c>
      <c r="ACN29" s="12">
        <f>ACN25+ACN23</f>
        <v>196</v>
      </c>
      <c r="ACO29" s="16"/>
      <c r="ACP29" s="49">
        <f>ACP25+ACP23</f>
        <v>189</v>
      </c>
      <c r="ACQ29" s="12">
        <f>ACQ25+ACQ23</f>
        <v>196</v>
      </c>
      <c r="ACR29" s="12"/>
      <c r="ACS29" s="49">
        <f>ACS25+ACS23</f>
        <v>187</v>
      </c>
      <c r="ACT29" s="12">
        <f>ACT25+ACT23</f>
        <v>194</v>
      </c>
      <c r="ACU29" s="12"/>
      <c r="ACV29" s="49">
        <f>ACV25+ACV23</f>
        <v>185</v>
      </c>
      <c r="ACW29" s="12">
        <f>ACW25+ACW23</f>
        <v>192</v>
      </c>
      <c r="ACX29" s="12"/>
      <c r="ACY29" s="49">
        <f>ACY25+ACY23</f>
        <v>185</v>
      </c>
      <c r="ACZ29" s="12">
        <f>ACZ25+ACZ23</f>
        <v>190</v>
      </c>
      <c r="ADA29" s="12"/>
      <c r="ADB29" s="49">
        <f>ADB25+ADB23</f>
        <v>183</v>
      </c>
      <c r="ADC29" s="12">
        <f>ADC25+ADC23</f>
        <v>186</v>
      </c>
      <c r="ADD29" s="12"/>
      <c r="ADE29" s="49">
        <f>ADE25+ADE23</f>
        <v>181</v>
      </c>
      <c r="ADF29" s="12">
        <f>ADF25+ADF23</f>
        <v>184</v>
      </c>
      <c r="ADG29" s="16"/>
      <c r="ADH29" s="49">
        <f>ADH25+ADH23</f>
        <v>179</v>
      </c>
      <c r="ADI29" s="12">
        <f>ADI25+ADI23</f>
        <v>184</v>
      </c>
      <c r="ADJ29" s="12"/>
      <c r="ADK29" s="49">
        <f>ADK25+ADK23</f>
        <v>177</v>
      </c>
      <c r="ADL29" s="12">
        <f>ADL25+ADL23</f>
        <v>182</v>
      </c>
      <c r="ADM29" s="12"/>
      <c r="ADN29" s="49">
        <f>ADN25+ADN23</f>
        <v>178</v>
      </c>
      <c r="ADO29" s="12">
        <f>ADO25+ADO23</f>
        <v>178</v>
      </c>
      <c r="ADP29" s="12"/>
      <c r="ADQ29" s="49">
        <f>ADQ25+ADQ23</f>
        <v>176</v>
      </c>
      <c r="ADR29" s="12">
        <f>ADR25+ADR23</f>
        <v>178</v>
      </c>
      <c r="ADS29" s="12"/>
      <c r="ADT29" s="49">
        <f>ADT25+ADT23</f>
        <v>174</v>
      </c>
      <c r="ADU29" s="12">
        <f>ADU25+ADU23</f>
        <v>178</v>
      </c>
      <c r="ADV29" s="12"/>
      <c r="ADW29" s="49">
        <f>ADW25+ADW23</f>
        <v>177</v>
      </c>
      <c r="ADX29" s="12">
        <f>ADX25+ADX23</f>
        <v>181</v>
      </c>
      <c r="ADY29" s="16"/>
      <c r="ADZ29" s="49">
        <f>ADZ25+ADZ23</f>
        <v>177</v>
      </c>
      <c r="AEA29" s="12">
        <f>AEA25+AEA23</f>
        <v>180</v>
      </c>
      <c r="AEB29" s="12"/>
      <c r="AEC29" s="49">
        <f>AEC25+AEC23</f>
        <v>175</v>
      </c>
      <c r="AED29" s="12">
        <f>AED25+AED23</f>
        <v>180</v>
      </c>
      <c r="AEE29" s="12"/>
      <c r="AEF29" s="49">
        <f>AEF25+AEF23</f>
        <v>173</v>
      </c>
      <c r="AEG29" s="12">
        <f>AEG25+AEG23</f>
        <v>181</v>
      </c>
      <c r="AEH29" s="12"/>
      <c r="AEI29" s="49">
        <f>AEI25+AEI23</f>
        <v>173</v>
      </c>
      <c r="AEJ29" s="12">
        <f>AEJ25+AEJ23</f>
        <v>179</v>
      </c>
      <c r="AEK29" s="12"/>
      <c r="AEL29" s="49">
        <f>AEL25+AEL23</f>
        <v>176</v>
      </c>
      <c r="AEM29" s="12">
        <f>AEM25+AEM23</f>
        <v>184</v>
      </c>
      <c r="AEN29" s="12"/>
      <c r="AEO29" s="49">
        <f>AEO25+AEO23</f>
        <v>176</v>
      </c>
      <c r="AEP29" s="12">
        <f>AEP25+AEP23</f>
        <v>183</v>
      </c>
      <c r="AEQ29" s="16"/>
      <c r="AER29" s="49">
        <f>AER25+AER23</f>
        <v>176</v>
      </c>
      <c r="AES29" s="12">
        <f>AES25+AES23</f>
        <v>183</v>
      </c>
      <c r="AET29" s="12"/>
      <c r="AEU29" s="49">
        <f>AEU25+AEU23</f>
        <v>174</v>
      </c>
      <c r="AEV29" s="12">
        <f>AEV25+AEV23</f>
        <v>180</v>
      </c>
      <c r="AEW29" s="12"/>
      <c r="AEX29" s="49">
        <f>AEX25+AEX23</f>
        <v>172</v>
      </c>
      <c r="AEY29" s="12">
        <f>AEY25+AEY23</f>
        <v>181</v>
      </c>
      <c r="AEZ29" s="12"/>
      <c r="AFA29" s="49">
        <f>AFA25+AFA23</f>
        <v>172</v>
      </c>
      <c r="AFB29" s="12">
        <f>AFB25+AFB23</f>
        <v>181</v>
      </c>
      <c r="AFC29" s="12"/>
      <c r="AFD29" s="49">
        <f>AFD25+AFD23</f>
        <v>170</v>
      </c>
      <c r="AFE29" s="12">
        <f>AFE25+AFE23</f>
        <v>179</v>
      </c>
      <c r="AFF29" s="12"/>
      <c r="AFG29" s="49">
        <f>AFG25+AFG23</f>
        <v>168</v>
      </c>
      <c r="AFH29" s="12">
        <f>AFH25+AFH23</f>
        <v>177</v>
      </c>
      <c r="AFI29" s="16"/>
      <c r="AFJ29" s="49">
        <f>AFJ25+AFJ23</f>
        <v>173</v>
      </c>
      <c r="AFK29" s="12">
        <f>AFK25+AFK23</f>
        <v>180</v>
      </c>
      <c r="AFL29" s="12"/>
      <c r="AFM29" s="49">
        <f>AFM25+AFM23</f>
        <v>171</v>
      </c>
      <c r="AFN29" s="12">
        <f>AFN25+AFN23</f>
        <v>176</v>
      </c>
      <c r="AFO29" s="12"/>
      <c r="AFP29" s="49">
        <f>AFP25+AFP23</f>
        <v>173</v>
      </c>
      <c r="AFQ29" s="12">
        <f>AFQ25+AFQ23</f>
        <v>176</v>
      </c>
      <c r="AFR29" s="12"/>
      <c r="AFS29" s="49">
        <f>AFS25+AFS23</f>
        <v>184</v>
      </c>
      <c r="AFT29" s="12">
        <f>AFT25+AFT23</f>
        <v>183</v>
      </c>
      <c r="AFU29" s="12"/>
      <c r="AFV29" s="49">
        <f>AFV25+AFV23</f>
        <v>189</v>
      </c>
      <c r="AFW29" s="12">
        <f>AFW25+AFW23</f>
        <v>188</v>
      </c>
      <c r="AFX29" s="16"/>
      <c r="AFY29" s="16"/>
      <c r="AFZ29" s="49">
        <f>AFZ25+AFZ23</f>
        <v>189</v>
      </c>
      <c r="AGA29" s="12">
        <f>AGA25+AGA23</f>
        <v>186</v>
      </c>
      <c r="AGB29" s="12"/>
      <c r="AGC29" s="49">
        <f>AGC25+AGC23</f>
        <v>187</v>
      </c>
      <c r="AGD29" s="12">
        <f>AGD25+AGD23</f>
        <v>186</v>
      </c>
      <c r="AGE29" s="12"/>
      <c r="AGF29" s="49">
        <f>AGF25+AGF23</f>
        <v>185</v>
      </c>
      <c r="AGG29" s="12">
        <f>AGG25+AGG23</f>
        <v>186</v>
      </c>
      <c r="AGH29" s="12"/>
      <c r="AGI29" s="49">
        <f>AGI25+AGI23</f>
        <v>195</v>
      </c>
      <c r="AGJ29" s="12">
        <f>AGJ25+AGJ23</f>
        <v>195</v>
      </c>
      <c r="AGK29" s="16"/>
      <c r="AGL29" s="49">
        <f>AGL25+AGL23</f>
        <v>198</v>
      </c>
      <c r="AGM29" s="12">
        <f>AGM25+AGM23</f>
        <v>203</v>
      </c>
      <c r="AGN29" s="56"/>
      <c r="AGO29" s="49">
        <f>AGO25+AGO23</f>
        <v>208</v>
      </c>
      <c r="AGP29" s="12">
        <f>AGP25+AGP23</f>
        <v>205</v>
      </c>
      <c r="AGQ29" s="12"/>
      <c r="AGR29" s="49">
        <f>AGR25+AGR23</f>
        <v>208</v>
      </c>
      <c r="AGS29" s="12">
        <f>AGS25+AGS23</f>
        <v>209</v>
      </c>
      <c r="AGT29" s="12"/>
      <c r="AGU29" s="49">
        <f>AGU25+AGU23</f>
        <v>211</v>
      </c>
      <c r="AGV29" s="12">
        <f>AGV25+AGV23</f>
        <v>205</v>
      </c>
      <c r="AGW29" s="12"/>
      <c r="AGX29" s="49">
        <f>AGX25+AGX23</f>
        <v>214</v>
      </c>
      <c r="AGY29" s="12">
        <f>AGY25+AGY23</f>
        <v>200</v>
      </c>
      <c r="AGZ29" s="12"/>
      <c r="AHA29" s="49">
        <f>AHA25+AHA23</f>
        <v>212</v>
      </c>
      <c r="AHB29" s="12">
        <f>AHB25+AHB23</f>
        <v>196</v>
      </c>
      <c r="AHC29" s="12"/>
      <c r="AHD29" s="49">
        <f>AHD25+AHD23</f>
        <v>210</v>
      </c>
      <c r="AHE29" s="12">
        <f>AHE25+AHE23</f>
        <v>196</v>
      </c>
      <c r="AHF29" s="12"/>
      <c r="AHG29" s="49">
        <f>AHG25+AHG23</f>
        <v>213</v>
      </c>
      <c r="AHH29" s="12">
        <f>AHH25+AHH23</f>
        <v>205</v>
      </c>
      <c r="AHI29" s="16"/>
      <c r="AHJ29" s="49">
        <f>AHJ25+AHJ23</f>
        <v>213</v>
      </c>
      <c r="AHK29" s="12">
        <f>AHK25+AHK23</f>
        <v>207</v>
      </c>
      <c r="AHL29" s="12"/>
      <c r="AHM29" s="49">
        <f>AHM25+AHM23</f>
        <v>216</v>
      </c>
      <c r="AHN29" s="12">
        <f>AHN25+AHN23</f>
        <v>212</v>
      </c>
      <c r="AHO29" s="12"/>
      <c r="AHP29" s="49">
        <f>AHP25+AHP23</f>
        <v>219</v>
      </c>
      <c r="AHQ29" s="12">
        <f>AHQ25+AHQ23</f>
        <v>211</v>
      </c>
      <c r="AHR29" s="12"/>
      <c r="AHS29" s="49">
        <f>AHS25+AHS23</f>
        <v>219</v>
      </c>
      <c r="AHT29" s="12">
        <f>AHT25+AHT23</f>
        <v>211</v>
      </c>
      <c r="AHU29" s="12"/>
      <c r="AHV29" s="49">
        <f>AHV25+AHV23</f>
        <v>217</v>
      </c>
      <c r="AHW29" s="12">
        <f>AHW25+AHW23</f>
        <v>210</v>
      </c>
      <c r="AHX29" s="12"/>
      <c r="AHY29" s="49">
        <f>AHY25+AHY23</f>
        <v>215</v>
      </c>
      <c r="AHZ29" s="12">
        <f>AHZ25+AHZ23</f>
        <v>208</v>
      </c>
      <c r="AIA29" s="16"/>
      <c r="AIB29" s="49">
        <f>AIB25+AIB23</f>
        <v>213</v>
      </c>
      <c r="AIC29" s="12">
        <f>AIC25+AIC23</f>
        <v>206</v>
      </c>
      <c r="AID29" s="12"/>
      <c r="AIE29" s="49">
        <f>AIE25+AIE23</f>
        <v>211</v>
      </c>
      <c r="AIF29" s="12">
        <f>AIF25+AIF23</f>
        <v>206</v>
      </c>
      <c r="AIG29" s="12"/>
      <c r="AIH29" s="49">
        <f>AIH25+AIH23</f>
        <v>211</v>
      </c>
      <c r="AII29" s="12">
        <f>AII25+AII23</f>
        <v>206</v>
      </c>
      <c r="AIJ29" s="12"/>
      <c r="AIK29" s="49">
        <f>AIK25+AIK23</f>
        <v>214</v>
      </c>
      <c r="AIL29" s="12">
        <f>AIL25+AIL23</f>
        <v>209</v>
      </c>
      <c r="AIM29" s="12"/>
      <c r="AIN29" s="49">
        <f>AIN25+AIN23</f>
        <v>219</v>
      </c>
      <c r="AIO29" s="12">
        <f>AIO25+AIO23</f>
        <v>215</v>
      </c>
      <c r="AIP29" s="12"/>
      <c r="AIQ29" s="49">
        <f>AIQ25+AIQ23</f>
        <v>222</v>
      </c>
      <c r="AIR29" s="12">
        <f>AIR25+AIR23</f>
        <v>220</v>
      </c>
      <c r="AIS29" s="16"/>
      <c r="AIT29" s="49">
        <f>AIT25+AIT23</f>
        <v>222</v>
      </c>
      <c r="AIU29" s="12">
        <f>AIU25+AIU23</f>
        <v>216</v>
      </c>
      <c r="AIV29" s="12"/>
      <c r="AIW29" s="49">
        <f>AIW25+AIW23</f>
        <v>220</v>
      </c>
      <c r="AIX29" s="12">
        <f>AIX25+AIX23</f>
        <v>216</v>
      </c>
      <c r="AIY29" s="12"/>
      <c r="AIZ29" s="49">
        <f>AIZ25+AIZ23</f>
        <v>218</v>
      </c>
      <c r="AJA29" s="12">
        <f>AJA25+AJA23</f>
        <v>216</v>
      </c>
      <c r="AJB29" s="12"/>
      <c r="AJC29" s="49">
        <f>AJC25+AJC23</f>
        <v>223</v>
      </c>
      <c r="AJD29" s="12">
        <f>AJD25+AJD23</f>
        <v>218</v>
      </c>
      <c r="AJE29" s="12"/>
      <c r="AJF29" s="49">
        <f>AJF25+AJF23</f>
        <v>226</v>
      </c>
      <c r="AJG29" s="12">
        <f>AJG25+AJG23</f>
        <v>218</v>
      </c>
      <c r="AJH29" s="12"/>
      <c r="AJI29" s="49">
        <f>AJI25+AJI23</f>
        <v>224</v>
      </c>
      <c r="AJJ29" s="12">
        <f>AJJ25+AJJ23</f>
        <v>218</v>
      </c>
      <c r="AJK29" s="16"/>
      <c r="AJL29" s="49">
        <f>AJL25+AJL23</f>
        <v>224</v>
      </c>
      <c r="AJM29" s="12">
        <f>AJM25+AJM23</f>
        <v>218</v>
      </c>
      <c r="AJN29" s="12"/>
      <c r="AJO29" s="49">
        <f>AJO25+AJO23</f>
        <v>222</v>
      </c>
      <c r="AJP29" s="12">
        <f>AJP25+AJP23</f>
        <v>218</v>
      </c>
      <c r="AJQ29" s="16"/>
      <c r="AJR29" s="49">
        <f>AJR25+AJR23</f>
        <v>222</v>
      </c>
      <c r="AJS29" s="12">
        <f>AJS25+AJS23</f>
        <v>218</v>
      </c>
      <c r="AJT29" s="12"/>
      <c r="AJU29" s="49">
        <f>AJU25+AJU23</f>
        <v>222</v>
      </c>
      <c r="AJV29" s="12">
        <f>AJV25+AJV23</f>
        <v>218</v>
      </c>
      <c r="AJW29" s="12"/>
      <c r="AJX29" s="49">
        <f>AJX25+AJX23</f>
        <v>222</v>
      </c>
      <c r="AJY29" s="12">
        <f>AJY25+AJY23</f>
        <v>218</v>
      </c>
      <c r="AJZ29" s="16"/>
      <c r="AKA29" s="49">
        <f>AKA25+AKA23</f>
        <v>222</v>
      </c>
      <c r="AKB29" s="12">
        <f>AKB25+AKB23</f>
        <v>216</v>
      </c>
      <c r="AKC29" s="12"/>
      <c r="AKD29" s="49">
        <f>AKD25+AKD23</f>
        <v>220</v>
      </c>
      <c r="AKE29" s="12">
        <f>AKE25+AKE23</f>
        <v>222</v>
      </c>
      <c r="AKF29" s="12"/>
      <c r="AKG29" s="49">
        <f>AKG25+AKG23</f>
        <v>218</v>
      </c>
      <c r="AKH29" s="12">
        <f>AKH25+AKH23</f>
        <v>220</v>
      </c>
      <c r="AKI29" s="12"/>
      <c r="AKJ29" s="49">
        <f>AKJ25+AKJ23</f>
        <v>218</v>
      </c>
      <c r="AKK29" s="12">
        <f>AKK25+AKK23</f>
        <v>218</v>
      </c>
      <c r="AKL29" s="12"/>
      <c r="AKM29" s="49">
        <f>AKM25+AKM23</f>
        <v>216</v>
      </c>
      <c r="AKN29" s="12">
        <f>AKN25+AKN23</f>
        <v>218</v>
      </c>
      <c r="AKO29" s="12"/>
      <c r="AKP29" s="49">
        <f>AKP25+AKP23</f>
        <v>216</v>
      </c>
      <c r="AKQ29" s="12">
        <f>AKQ25+AKQ23</f>
        <v>216</v>
      </c>
      <c r="AKR29" s="16"/>
      <c r="AKS29" s="49">
        <f>AKS25+AKS23</f>
        <v>216</v>
      </c>
      <c r="AKT29" s="12">
        <f>AKT25+AKT23</f>
        <v>214</v>
      </c>
      <c r="AKU29" s="12"/>
      <c r="AKV29" s="49">
        <f>AKV25+AKV23</f>
        <v>216</v>
      </c>
      <c r="AKW29" s="12">
        <f>AKW25+AKW23</f>
        <v>214</v>
      </c>
      <c r="AKX29" s="12"/>
      <c r="AKY29" s="49">
        <f>AKY25+AKY23</f>
        <v>214</v>
      </c>
      <c r="AKZ29" s="12">
        <f>AKZ25+AKZ23</f>
        <v>214</v>
      </c>
      <c r="ALA29" s="16"/>
      <c r="ALB29" s="49">
        <f>ALB25+ALB23</f>
        <v>214</v>
      </c>
      <c r="ALC29" s="12">
        <f>ALC25+ALC23</f>
        <v>212</v>
      </c>
      <c r="ALD29" s="12"/>
      <c r="ALE29" s="49">
        <f>ALE25+ALE23</f>
        <v>212</v>
      </c>
      <c r="ALF29" s="12">
        <f>ALF25+ALF23</f>
        <v>212</v>
      </c>
      <c r="ALG29" s="56"/>
      <c r="ALH29" s="49">
        <f>ALH25+ALH23</f>
        <v>212</v>
      </c>
      <c r="ALI29" s="12">
        <f>ALI25+ALI23</f>
        <v>212</v>
      </c>
      <c r="ALJ29" s="12"/>
      <c r="ALK29" s="49">
        <f>ALK25+ALK23</f>
        <v>212</v>
      </c>
      <c r="ALL29" s="12">
        <f>ALL25+ALL23</f>
        <v>212</v>
      </c>
      <c r="ALM29" s="12"/>
      <c r="ALN29" s="49">
        <f>ALN25+ALN23</f>
        <v>212</v>
      </c>
      <c r="ALO29" s="12">
        <f>ALO25+ALO23</f>
        <v>212</v>
      </c>
      <c r="ALP29" s="12"/>
      <c r="ALQ29" s="49">
        <f>ALQ25+ALQ23</f>
        <v>212</v>
      </c>
      <c r="ALR29" s="12">
        <f>ALR25+ALR23</f>
        <v>210</v>
      </c>
      <c r="ALS29" s="12"/>
      <c r="ALT29" s="49">
        <f>ALT25+ALT23</f>
        <v>212</v>
      </c>
      <c r="ALU29" s="12">
        <f>ALU25+ALU23</f>
        <v>210</v>
      </c>
      <c r="ALV29" s="12"/>
      <c r="ALW29" s="49">
        <f>ALW25+ALW23</f>
        <v>212</v>
      </c>
      <c r="ALX29" s="12">
        <f>ALX25+ALX23</f>
        <v>210</v>
      </c>
      <c r="ALY29" s="12"/>
      <c r="ALZ29" s="49">
        <f>ALZ25+ALZ23</f>
        <v>212</v>
      </c>
      <c r="AMA29" s="12">
        <f>AMA25+AMA23</f>
        <v>210</v>
      </c>
      <c r="AMB29" s="16"/>
      <c r="AMC29" s="49">
        <f>AMC25+AMC23</f>
        <v>212</v>
      </c>
      <c r="AMD29" s="12">
        <f>AMD25+AMD23</f>
        <v>210</v>
      </c>
      <c r="AME29" s="12"/>
      <c r="AMF29" s="49">
        <f>AMF25+AMF23</f>
        <v>212</v>
      </c>
      <c r="AMG29" s="12">
        <f>AMG25+AMG23</f>
        <v>210</v>
      </c>
      <c r="AMH29" s="12"/>
      <c r="AMI29" s="49">
        <f>AMI25+AMI23</f>
        <v>212</v>
      </c>
      <c r="AMJ29" s="12">
        <f>AMJ25+AMJ23</f>
        <v>210</v>
      </c>
      <c r="AMK29" s="12"/>
      <c r="AML29" s="49">
        <f>AML25+AML23</f>
        <v>212</v>
      </c>
      <c r="AMM29" s="12">
        <f>AMM25+AMM23</f>
        <v>210</v>
      </c>
      <c r="AMN29" s="12"/>
      <c r="AMO29" s="49">
        <f>AMO25+AMO23</f>
        <v>212</v>
      </c>
      <c r="AMP29" s="12">
        <f>AMP25+AMP23</f>
        <v>210</v>
      </c>
      <c r="AMQ29" s="12"/>
      <c r="AMR29" s="49">
        <f>AMR25+AMR23</f>
        <v>212</v>
      </c>
      <c r="AMS29" s="12">
        <f>AMS25+AMS23</f>
        <v>208</v>
      </c>
      <c r="AMT29" s="12"/>
      <c r="AMU29" s="49">
        <f>AMU25+AMU23</f>
        <v>212</v>
      </c>
      <c r="AMV29" s="12">
        <f>AMV25+AMV23</f>
        <v>208</v>
      </c>
      <c r="AMW29" s="16"/>
      <c r="AMX29" s="16"/>
      <c r="AMY29" s="16"/>
      <c r="AMZ29" s="16"/>
      <c r="ANA29" s="49">
        <f>ANA25+ANA23</f>
        <v>210</v>
      </c>
      <c r="ANB29" s="12">
        <f>ANB25+ANB23</f>
        <v>206</v>
      </c>
      <c r="ANC29" s="12"/>
      <c r="AND29" s="49">
        <f>AND25+AND23</f>
        <v>208</v>
      </c>
      <c r="ANE29" s="12">
        <f>ANE25+ANE23</f>
        <v>204</v>
      </c>
      <c r="ANF29" s="16"/>
      <c r="ANG29" s="49">
        <f>ANG25+ANG23</f>
        <v>206</v>
      </c>
      <c r="ANH29" s="12">
        <f>ANH25+ANH23</f>
        <v>202</v>
      </c>
      <c r="ANI29" s="12"/>
      <c r="ANJ29" s="49">
        <f>ANJ25+ANJ23</f>
        <v>204</v>
      </c>
      <c r="ANK29" s="12">
        <f>ANK25+ANK23</f>
        <v>202</v>
      </c>
      <c r="ANL29" s="12"/>
      <c r="ANM29" s="49">
        <f>ANM25+ANM23</f>
        <v>207</v>
      </c>
      <c r="ANN29" s="12">
        <f>ANN25+ANN23</f>
        <v>203</v>
      </c>
      <c r="ANO29" s="12"/>
      <c r="ANP29" s="49">
        <f>ANP25+ANP23</f>
        <v>205</v>
      </c>
      <c r="ANQ29" s="12">
        <f>ANQ25+ANQ23</f>
        <v>200</v>
      </c>
      <c r="ANR29" s="12"/>
      <c r="ANS29" s="49">
        <f>ANS25+ANS23</f>
        <v>203</v>
      </c>
      <c r="ANT29" s="12">
        <f>ANT25+ANT23</f>
        <v>196</v>
      </c>
      <c r="ANU29" s="12"/>
      <c r="ANV29" s="49">
        <f>ANV25+ANV23</f>
        <v>201</v>
      </c>
      <c r="ANW29" s="12">
        <f>ANW25+ANW23</f>
        <v>194</v>
      </c>
      <c r="ANX29" s="16"/>
      <c r="ANY29" s="49">
        <f>ANY25+ANY23</f>
        <v>199</v>
      </c>
      <c r="ANZ29" s="12">
        <f>ANZ25+ANZ23</f>
        <v>192</v>
      </c>
      <c r="AOA29" s="12"/>
      <c r="AOB29" s="49">
        <f>AOB25+AOB23</f>
        <v>202</v>
      </c>
      <c r="AOC29" s="12">
        <f>AOC25+AOC23</f>
        <v>192</v>
      </c>
      <c r="AOD29" s="12"/>
      <c r="AOE29" s="49">
        <f>AOE25+AOE23</f>
        <v>200</v>
      </c>
      <c r="AOF29" s="12">
        <f>AOF25+AOF23</f>
        <v>190</v>
      </c>
      <c r="AOG29" s="12"/>
      <c r="AOH29" s="49">
        <f>AOH25+AOH23</f>
        <v>198</v>
      </c>
      <c r="AOI29" s="12">
        <f>AOI25+AOI23</f>
        <v>188</v>
      </c>
      <c r="AOJ29" s="12"/>
      <c r="AOK29" s="49">
        <f>AOK25+AOK23</f>
        <v>201</v>
      </c>
      <c r="AOL29" s="12">
        <f>AOL25+AOL23</f>
        <v>190</v>
      </c>
      <c r="AOM29" s="12"/>
      <c r="AON29" s="49">
        <f>AON25+AON23</f>
        <v>199</v>
      </c>
      <c r="AOO29" s="12">
        <f>AOO25+AOO23</f>
        <v>192</v>
      </c>
      <c r="AOP29" s="16"/>
      <c r="AOQ29" s="49">
        <f>AOQ25+AOQ23</f>
        <v>199</v>
      </c>
      <c r="AOR29" s="12">
        <f>AOR25+AOR23</f>
        <v>192</v>
      </c>
      <c r="AOS29" s="12"/>
      <c r="AOT29" s="49">
        <f>AOT25+AOT23</f>
        <v>197</v>
      </c>
      <c r="AOU29" s="12">
        <f>AOU25+AOU23</f>
        <v>190</v>
      </c>
      <c r="AOV29" s="12"/>
      <c r="AOW29" s="49">
        <f>AOW25+AOW23</f>
        <v>195</v>
      </c>
      <c r="AOX29" s="12">
        <f>AOX25+AOX23</f>
        <v>191</v>
      </c>
      <c r="AOY29" s="12"/>
      <c r="AOZ29" s="49">
        <f>AOZ25+AOZ23</f>
        <v>195</v>
      </c>
      <c r="APA29" s="12">
        <f>APA25+APA23</f>
        <v>193</v>
      </c>
      <c r="APB29" s="12"/>
      <c r="APC29" s="49">
        <f>APC25+APC23</f>
        <v>198</v>
      </c>
      <c r="APD29" s="12">
        <f>APD25+APD23</f>
        <v>195</v>
      </c>
      <c r="APE29" s="12"/>
      <c r="APF29" s="49">
        <f>APF25+APF23</f>
        <v>196</v>
      </c>
      <c r="APG29" s="12">
        <f>APG25+APG23</f>
        <v>195</v>
      </c>
      <c r="APH29" s="16"/>
      <c r="API29" s="49">
        <f>API25+API23</f>
        <v>196</v>
      </c>
      <c r="APJ29" s="12">
        <f>APJ25+APJ23</f>
        <v>196</v>
      </c>
      <c r="APK29" s="12"/>
      <c r="APL29" s="49">
        <f>APL25+APL23</f>
        <v>199</v>
      </c>
      <c r="APM29" s="12">
        <f>APM25+APM23</f>
        <v>199</v>
      </c>
      <c r="APN29" s="12"/>
      <c r="APO29" s="49">
        <f>APO25+APO23</f>
        <v>197</v>
      </c>
      <c r="APP29" s="12">
        <f>APP25+APP23</f>
        <v>198</v>
      </c>
      <c r="APQ29" s="12"/>
      <c r="APR29" s="49">
        <f>APR25+APR23</f>
        <v>197</v>
      </c>
      <c r="APS29" s="12">
        <f>APS25+APS23</f>
        <v>197</v>
      </c>
      <c r="APT29" s="12"/>
      <c r="APU29" s="49">
        <f>APU25+APU23</f>
        <v>195</v>
      </c>
      <c r="APV29" s="12">
        <f>APV25+APV23</f>
        <v>196</v>
      </c>
      <c r="APW29" s="12"/>
      <c r="APX29" s="49">
        <f>APX25+APX23</f>
        <v>198</v>
      </c>
      <c r="APY29" s="12">
        <f>APY25+APY23</f>
        <v>194</v>
      </c>
      <c r="APZ29" s="16"/>
      <c r="AQA29" s="49">
        <f>AQA25+AQA23</f>
        <v>198</v>
      </c>
      <c r="AQB29" s="12">
        <f>AQB25+AQB23</f>
        <v>191</v>
      </c>
      <c r="AQC29" s="12"/>
      <c r="AQD29" s="49">
        <f>AQD25+AQD23</f>
        <v>201</v>
      </c>
      <c r="AQE29" s="12">
        <f>AQE25+AQE23</f>
        <v>191</v>
      </c>
      <c r="AQF29" s="12"/>
      <c r="AQG29" s="49">
        <f>AQG25+AQG23</f>
        <v>199</v>
      </c>
      <c r="AQH29" s="12">
        <f>AQH25+AQH23</f>
        <v>193</v>
      </c>
      <c r="AQI29" s="12"/>
      <c r="AQJ29" s="49">
        <f>AQJ25+AQJ23</f>
        <v>199</v>
      </c>
      <c r="AQK29" s="12">
        <f>AQK25+AQK23</f>
        <v>190</v>
      </c>
      <c r="AQL29" s="12"/>
      <c r="AQM29" s="49">
        <f>AQM25+AQM23</f>
        <v>197</v>
      </c>
      <c r="AQN29" s="12">
        <f>AQN25+AQN23</f>
        <v>190</v>
      </c>
      <c r="AQO29" s="12"/>
      <c r="AQP29" s="49">
        <f>AQP25+AQP23</f>
        <v>195</v>
      </c>
      <c r="AQQ29" s="12">
        <f>AQQ25+AQQ23</f>
        <v>189</v>
      </c>
      <c r="AQR29" s="16"/>
      <c r="AQS29" s="49">
        <f>AQS25+AQS23</f>
        <v>193</v>
      </c>
      <c r="AQT29" s="12">
        <f>AQT25+AQT23</f>
        <v>189</v>
      </c>
      <c r="AQU29" s="12"/>
      <c r="AQV29" s="49">
        <f>AQV25+AQV23</f>
        <v>191</v>
      </c>
      <c r="AQW29" s="12">
        <f>AQW25+AQW23</f>
        <v>186</v>
      </c>
      <c r="AQX29" s="12"/>
      <c r="AQY29" s="49">
        <f>AQY25+AQY23</f>
        <v>194</v>
      </c>
      <c r="AQZ29" s="12">
        <f>AQZ25+AQZ23</f>
        <v>189</v>
      </c>
      <c r="ARA29" s="12"/>
      <c r="ARB29" s="49">
        <f>ARB25+ARB23</f>
        <v>194</v>
      </c>
      <c r="ARC29" s="12">
        <f>ARC25+ARC23</f>
        <v>190</v>
      </c>
      <c r="ARD29" s="12"/>
      <c r="ARE29" s="49">
        <f>ARE25+ARE23</f>
        <v>192</v>
      </c>
      <c r="ARF29" s="12">
        <f>ARF25+ARF23</f>
        <v>188</v>
      </c>
      <c r="ARG29" s="12"/>
      <c r="ARH29" s="49">
        <f>ARH25+ARH23</f>
        <v>190</v>
      </c>
      <c r="ARI29" s="12">
        <f>ARI25+ARI23</f>
        <v>186</v>
      </c>
      <c r="ARJ29" s="16"/>
      <c r="ARK29" s="49">
        <f>ARK25+ARK23</f>
        <v>190</v>
      </c>
      <c r="ARL29" s="12">
        <f>ARL25+ARL23</f>
        <v>184</v>
      </c>
      <c r="ARM29" s="12"/>
      <c r="ARN29" s="49">
        <f>ARN25+ARN23</f>
        <v>188</v>
      </c>
      <c r="ARO29" s="12">
        <f>ARO25+ARO23</f>
        <v>182</v>
      </c>
      <c r="ARP29" s="12"/>
      <c r="ARQ29" s="49">
        <f>ARQ25+ARQ23</f>
        <v>186</v>
      </c>
      <c r="ARR29" s="12">
        <f>ARR25+ARR23</f>
        <v>181</v>
      </c>
      <c r="ARS29" s="12"/>
      <c r="ART29" s="49">
        <f>ART25+ART23</f>
        <v>186</v>
      </c>
      <c r="ARU29" s="12">
        <f>ARU25+ARU23</f>
        <v>180</v>
      </c>
      <c r="ARV29" s="12"/>
      <c r="ARW29" s="49">
        <f>ARW25+ARW23</f>
        <v>189</v>
      </c>
      <c r="ARX29" s="12">
        <f>ARX25+ARX23</f>
        <v>183</v>
      </c>
      <c r="ARY29" s="12"/>
      <c r="ARZ29" s="49">
        <f>ARZ25+ARZ23</f>
        <v>187</v>
      </c>
      <c r="ASA29" s="12">
        <f>ASA25+ASA23</f>
        <v>182</v>
      </c>
      <c r="ASB29" s="16"/>
      <c r="ASC29" s="49">
        <f>ASC25+ASC23</f>
        <v>185</v>
      </c>
      <c r="ASD29" s="12">
        <f>ASD25+ASD23</f>
        <v>182</v>
      </c>
      <c r="ASE29" s="12"/>
      <c r="ASF29" s="49">
        <f>ASF25+ASF23</f>
        <v>183</v>
      </c>
      <c r="ASG29" s="12">
        <f>ASG25+ASG23</f>
        <v>184</v>
      </c>
      <c r="ASH29" s="12"/>
      <c r="ASI29" s="49">
        <f>ASI25+ASI23</f>
        <v>181</v>
      </c>
      <c r="ASJ29" s="12">
        <f>ASJ25+ASJ23</f>
        <v>184</v>
      </c>
      <c r="ASK29" s="12"/>
      <c r="ASL29" s="49">
        <f>ASL25+ASL23</f>
        <v>181</v>
      </c>
      <c r="ASM29" s="12">
        <f>ASM25+ASM23</f>
        <v>188</v>
      </c>
      <c r="ASN29" s="12"/>
      <c r="ASO29" s="49">
        <f>ASO25+ASO23</f>
        <v>186</v>
      </c>
      <c r="ASP29" s="12">
        <f>ASP25+ASP23</f>
        <v>190</v>
      </c>
      <c r="ASQ29" s="12"/>
      <c r="ASR29" s="49">
        <f>ASR25+ASR23</f>
        <v>186</v>
      </c>
      <c r="ASS29" s="12">
        <f>ASS25+ASS23</f>
        <v>190</v>
      </c>
      <c r="AST29" s="16"/>
      <c r="ASU29" s="49">
        <f>ASU25+ASU23</f>
        <v>186</v>
      </c>
      <c r="ASV29" s="12">
        <f>ASV25+ASV23</f>
        <v>190</v>
      </c>
      <c r="ASW29" s="12"/>
      <c r="ASX29" s="49">
        <f>ASX25+ASX23</f>
        <v>186</v>
      </c>
      <c r="ASY29" s="12">
        <f>ASY25+ASY23</f>
        <v>190</v>
      </c>
      <c r="ASZ29" s="12"/>
      <c r="ATA29" s="49">
        <f>ATA25+ATA23</f>
        <v>186</v>
      </c>
      <c r="ATB29" s="12">
        <f>ATB25+ATB23</f>
        <v>190</v>
      </c>
      <c r="ATC29" s="12"/>
      <c r="ATD29" s="49">
        <f>ATD25+ATD23</f>
        <v>186</v>
      </c>
      <c r="ATE29" s="12">
        <f>ATE25+ATE23</f>
        <v>192</v>
      </c>
      <c r="ATF29" s="54"/>
      <c r="ATG29" s="54"/>
      <c r="ATH29" s="16"/>
      <c r="ATI29" s="54"/>
      <c r="ATJ29" s="54"/>
      <c r="ATK29" s="54"/>
      <c r="ATL29" s="54"/>
      <c r="ATM29" s="54"/>
      <c r="ATN29" s="54"/>
      <c r="ATO29" s="16"/>
      <c r="ATP29" s="54"/>
      <c r="ATQ29" s="54"/>
      <c r="ATR29" s="54"/>
      <c r="ATS29" s="54"/>
      <c r="ATT29" s="54"/>
      <c r="ATU29" s="54"/>
      <c r="ATV29" s="16"/>
      <c r="ATW29" s="54"/>
      <c r="ATX29" s="54"/>
      <c r="ATY29" s="54"/>
      <c r="ATZ29" s="54"/>
      <c r="AUA29" s="54"/>
      <c r="AUB29" s="54"/>
      <c r="AUC29" s="16"/>
      <c r="AUD29" s="54"/>
      <c r="AUE29" s="54"/>
      <c r="AUF29" s="54"/>
      <c r="AUG29" s="54"/>
      <c r="AUH29" s="54"/>
      <c r="AUI29" s="54"/>
      <c r="AUJ29" s="16"/>
      <c r="AUK29" s="54"/>
      <c r="AUL29" s="54"/>
      <c r="AUM29" s="54"/>
      <c r="AUN29" s="54"/>
      <c r="AUO29" s="54"/>
      <c r="AUP29" s="54"/>
      <c r="AUQ29" s="16"/>
      <c r="AUR29" s="54"/>
      <c r="AUS29" s="54"/>
      <c r="AUT29" s="54"/>
      <c r="AUU29" s="54"/>
      <c r="AUV29" s="54"/>
      <c r="AUW29" s="54"/>
      <c r="AUX29" s="16"/>
      <c r="AUY29" s="54"/>
      <c r="AUZ29" s="54"/>
      <c r="AVA29" s="54"/>
      <c r="AVB29" s="54"/>
      <c r="AVC29" s="54"/>
      <c r="AVD29" s="54"/>
      <c r="AVE29" s="16"/>
      <c r="AVF29" s="54"/>
      <c r="AVG29" s="54"/>
      <c r="AVH29" s="54"/>
      <c r="AVI29" s="54"/>
      <c r="AVJ29" s="54"/>
      <c r="AVK29" s="54"/>
      <c r="AVL29" s="16"/>
      <c r="AVM29" s="54"/>
      <c r="AVN29" s="54"/>
      <c r="AVO29" s="54"/>
      <c r="AVP29" s="54"/>
      <c r="AVQ29" s="54"/>
      <c r="AVR29" s="54"/>
      <c r="AVS29" s="16"/>
      <c r="AVT29" s="54"/>
      <c r="AVU29" s="54"/>
      <c r="AVV29" s="54"/>
      <c r="AVW29" s="54"/>
      <c r="AVX29" s="54"/>
      <c r="AVY29" s="54"/>
      <c r="AVZ29" s="16"/>
      <c r="AWA29" s="54"/>
      <c r="AWB29" s="54"/>
      <c r="AWC29" s="54"/>
      <c r="AWD29" s="54"/>
      <c r="AWE29" s="54"/>
      <c r="AWF29" s="54"/>
      <c r="AWG29" s="16"/>
      <c r="AWH29" s="54"/>
      <c r="AWI29" s="54"/>
      <c r="AWJ29" s="54"/>
      <c r="AWK29" s="54"/>
      <c r="AWL29" s="54"/>
      <c r="AWM29" s="54"/>
      <c r="AWN29" s="16"/>
      <c r="AWO29" s="54"/>
      <c r="AWP29" s="54"/>
      <c r="AWQ29" s="54"/>
      <c r="AWR29" s="54"/>
      <c r="AWS29" s="54"/>
      <c r="AWT29" s="54"/>
      <c r="AWU29" s="16"/>
      <c r="AWV29" s="54"/>
      <c r="AWW29" s="54"/>
      <c r="AWX29" s="54"/>
      <c r="AWY29" s="54"/>
      <c r="AWZ29" s="54"/>
      <c r="AXA29" s="54"/>
      <c r="AXB29" s="16"/>
    </row>
    <row r="30" spans="1:1302">
      <c r="A30" t="s">
        <v>911</v>
      </c>
      <c r="B30" t="s">
        <v>913</v>
      </c>
      <c r="D30" s="10" t="s">
        <v>19</v>
      </c>
      <c r="E30" s="12"/>
      <c r="F30" s="12"/>
      <c r="G30" s="12"/>
      <c r="H30" s="49">
        <v>0</v>
      </c>
      <c r="I30" s="12">
        <v>3</v>
      </c>
      <c r="J30" s="16"/>
      <c r="K30" s="49">
        <f>K19-H19</f>
        <v>2</v>
      </c>
      <c r="L30" s="12">
        <f>L19-I19</f>
        <v>2</v>
      </c>
      <c r="M30" s="12"/>
      <c r="N30" s="49">
        <f>N19-K19</f>
        <v>2</v>
      </c>
      <c r="O30" s="12">
        <f>O19-L19</f>
        <v>0</v>
      </c>
      <c r="P30" s="12"/>
      <c r="Q30" s="49">
        <f>Q19-N19</f>
        <v>2</v>
      </c>
      <c r="R30" s="12">
        <f>R19-O19</f>
        <v>2</v>
      </c>
      <c r="S30" s="12"/>
      <c r="T30" s="49">
        <f>T19-Q19</f>
        <v>0</v>
      </c>
      <c r="U30" s="12">
        <f>U19-R19</f>
        <v>0</v>
      </c>
      <c r="V30" s="12"/>
      <c r="W30" s="49">
        <f>W19-T19</f>
        <v>2</v>
      </c>
      <c r="X30" s="12">
        <f>X19-U19</f>
        <v>0</v>
      </c>
      <c r="Y30" s="12"/>
      <c r="Z30" s="49">
        <f>Z19-W19</f>
        <v>2</v>
      </c>
      <c r="AA30" s="12">
        <f>AA19-X19</f>
        <v>0</v>
      </c>
      <c r="AB30" s="16"/>
      <c r="AC30" s="49">
        <f>AC19-Z19</f>
        <v>0</v>
      </c>
      <c r="AD30" s="12">
        <f>AD19-AA19</f>
        <v>0</v>
      </c>
      <c r="AE30" s="12"/>
      <c r="AF30" s="49">
        <f>AF19-AC19</f>
        <v>2</v>
      </c>
      <c r="AG30" s="12">
        <f>AG19-AD19</f>
        <v>0</v>
      </c>
      <c r="AH30" s="12"/>
      <c r="AI30" s="49">
        <f>AI19-AF19</f>
        <v>2</v>
      </c>
      <c r="AJ30" s="12">
        <f>AJ19-AG19</f>
        <v>0</v>
      </c>
      <c r="AK30" s="12"/>
      <c r="AL30" s="49">
        <f>AL19-AI19</f>
        <v>0</v>
      </c>
      <c r="AM30" s="12">
        <f>AM19-AJ19</f>
        <v>0</v>
      </c>
      <c r="AN30" s="12"/>
      <c r="AO30" s="49">
        <f>AO19-AL19</f>
        <v>2</v>
      </c>
      <c r="AP30" s="12">
        <f>AP19-AM19</f>
        <v>4</v>
      </c>
      <c r="AQ30" s="12"/>
      <c r="AR30" s="49">
        <f>AR19-AO19</f>
        <v>2</v>
      </c>
      <c r="AS30" s="12">
        <f>AS19-AP19</f>
        <v>2</v>
      </c>
      <c r="AT30" s="16"/>
      <c r="AU30" s="49">
        <f>AU19-AR19</f>
        <v>0</v>
      </c>
      <c r="AV30" s="12">
        <f>AV19-AS19</f>
        <v>0</v>
      </c>
      <c r="AW30" s="12"/>
      <c r="AX30" s="49">
        <f>AX19-AU19</f>
        <v>2</v>
      </c>
      <c r="AY30" s="12">
        <f>AY19-AV19</f>
        <v>2</v>
      </c>
      <c r="AZ30" s="12"/>
      <c r="BA30" s="49">
        <f>BA19-AX19</f>
        <v>2</v>
      </c>
      <c r="BB30" s="12">
        <f>BB19-AY19</f>
        <v>0</v>
      </c>
      <c r="BC30" s="12"/>
      <c r="BD30" s="49">
        <f>BD19-BA19</f>
        <v>0</v>
      </c>
      <c r="BE30" s="12">
        <f>BE19-BB19</f>
        <v>0</v>
      </c>
      <c r="BF30" s="12"/>
      <c r="BG30" s="49">
        <f>BG19-BD19</f>
        <v>0</v>
      </c>
      <c r="BH30" s="12">
        <f>BH19-BE19</f>
        <v>0</v>
      </c>
      <c r="BI30" s="12"/>
      <c r="BJ30" s="49">
        <f>BJ19-BG19</f>
        <v>0</v>
      </c>
      <c r="BK30" s="12">
        <f>BK19-BH19</f>
        <v>0</v>
      </c>
      <c r="BL30" s="16"/>
      <c r="BM30" s="49">
        <f>BM19-BJ19</f>
        <v>0</v>
      </c>
      <c r="BN30" s="12">
        <f>BN19-BK19</f>
        <v>0</v>
      </c>
      <c r="BO30" s="12"/>
      <c r="BP30" s="49">
        <f>BP19-BM19</f>
        <v>0</v>
      </c>
      <c r="BQ30" s="12">
        <f>BQ19-BN19</f>
        <v>0</v>
      </c>
      <c r="BR30" s="12"/>
      <c r="BS30" s="49">
        <f>BS19-BP19</f>
        <v>0</v>
      </c>
      <c r="BT30" s="12">
        <f>BT19-BQ19</f>
        <v>2</v>
      </c>
      <c r="BU30" s="12"/>
      <c r="BV30" s="49">
        <f>BV19-BS19</f>
        <v>0</v>
      </c>
      <c r="BW30" s="12">
        <f>BW19-BT19</f>
        <v>0</v>
      </c>
      <c r="BX30" s="12"/>
      <c r="BY30" s="49">
        <f>BY19-BV19</f>
        <v>0</v>
      </c>
      <c r="BZ30" s="12">
        <f>BZ19-BW19</f>
        <v>0</v>
      </c>
      <c r="CA30" s="12"/>
      <c r="CB30" s="49">
        <f>CB19-BY19</f>
        <v>0</v>
      </c>
      <c r="CC30" s="12">
        <f>CC19-BZ19</f>
        <v>2</v>
      </c>
      <c r="CD30" s="16"/>
      <c r="CE30" s="16"/>
      <c r="CF30" s="49">
        <f>CF19-CB19</f>
        <v>0</v>
      </c>
      <c r="CG30" s="12">
        <f>CG19-CC19</f>
        <v>2</v>
      </c>
      <c r="CH30" s="16"/>
      <c r="CI30" s="49">
        <f>CI19-CF19</f>
        <v>2</v>
      </c>
      <c r="CJ30" s="12">
        <f>CJ19-CG19</f>
        <v>0</v>
      </c>
      <c r="CK30" s="12"/>
      <c r="CL30" s="49">
        <f>CL19-CI19</f>
        <v>2</v>
      </c>
      <c r="CM30" s="12">
        <f>CM19-CJ19</f>
        <v>0</v>
      </c>
      <c r="CN30" s="12"/>
      <c r="CO30" s="49">
        <f>CO19-CL19</f>
        <v>2</v>
      </c>
      <c r="CP30" s="12">
        <f>CP19-CM19</f>
        <v>0</v>
      </c>
      <c r="CQ30" s="16"/>
      <c r="CR30" s="49">
        <f>CR19-CO19</f>
        <v>0</v>
      </c>
      <c r="CS30" s="12">
        <f>CS19-CP19</f>
        <v>0</v>
      </c>
      <c r="CT30" s="12"/>
      <c r="CU30" s="49">
        <f>CU19-CR19</f>
        <v>2</v>
      </c>
      <c r="CV30" s="12">
        <f>CV19-CS19</f>
        <v>0</v>
      </c>
      <c r="CW30" s="12"/>
      <c r="CX30" s="49">
        <f>CX19-CU19</f>
        <v>2</v>
      </c>
      <c r="CY30" s="12">
        <f>CY19-CV19</f>
        <v>2</v>
      </c>
      <c r="CZ30" s="12"/>
      <c r="DA30" s="49">
        <f>DA19-CX19</f>
        <v>0</v>
      </c>
      <c r="DB30" s="12">
        <f>DB19-CY19</f>
        <v>5</v>
      </c>
      <c r="DC30" s="12"/>
      <c r="DD30" s="49">
        <f>DD19-DA19</f>
        <v>2</v>
      </c>
      <c r="DE30" s="12">
        <f>DE19-DB19</f>
        <v>0</v>
      </c>
      <c r="DF30" s="16"/>
      <c r="DG30" s="16"/>
      <c r="DH30" s="49">
        <f>DH19-DD19</f>
        <v>0</v>
      </c>
      <c r="DI30" s="12">
        <f>DI19-DE19</f>
        <v>1</v>
      </c>
      <c r="DJ30" s="12"/>
      <c r="DK30" s="49">
        <f>DK19-DH19</f>
        <v>2</v>
      </c>
      <c r="DL30" s="12">
        <f>DL19-DI19</f>
        <v>0</v>
      </c>
      <c r="DM30" s="12"/>
      <c r="DN30" s="49">
        <f>DN19-DK19</f>
        <v>0</v>
      </c>
      <c r="DO30" s="12">
        <f>DO19-DL19</f>
        <v>0</v>
      </c>
      <c r="DP30" s="12"/>
      <c r="DQ30" s="49">
        <f>DQ19-DN19</f>
        <v>0</v>
      </c>
      <c r="DR30" s="12">
        <f>DR19-DO19</f>
        <v>0</v>
      </c>
      <c r="DS30" s="12"/>
      <c r="DT30" s="49">
        <f>DT19-DQ19</f>
        <v>0</v>
      </c>
      <c r="DU30" s="12">
        <f>DU19-DR19</f>
        <v>0</v>
      </c>
      <c r="DV30" s="12"/>
      <c r="DW30" s="49">
        <f>DW19-DT19</f>
        <v>0</v>
      </c>
      <c r="DX30" s="12">
        <f>DX19-DU19</f>
        <v>0</v>
      </c>
      <c r="DY30" s="16"/>
      <c r="DZ30" s="49">
        <f>DZ19-DW19</f>
        <v>0</v>
      </c>
      <c r="EA30" s="12">
        <f>EA19-DX19</f>
        <v>0</v>
      </c>
      <c r="EB30" s="12"/>
      <c r="EC30" s="49">
        <f>EC19-DZ19</f>
        <v>0</v>
      </c>
      <c r="ED30" s="12">
        <f>ED19-EA19</f>
        <v>0</v>
      </c>
      <c r="EE30" s="12"/>
      <c r="EF30" s="49">
        <f>EF19-EC19</f>
        <v>0</v>
      </c>
      <c r="EG30" s="12">
        <f>EG19-ED19</f>
        <v>0</v>
      </c>
      <c r="EH30" s="12"/>
      <c r="EI30" s="49">
        <f>EI19-EF19</f>
        <v>0</v>
      </c>
      <c r="EJ30" s="12">
        <f>EJ19-EG19</f>
        <v>0</v>
      </c>
      <c r="EK30" s="12"/>
      <c r="EL30" s="49">
        <f>EL19-EI19</f>
        <v>0</v>
      </c>
      <c r="EM30" s="12">
        <f>EM19-EJ19</f>
        <v>0</v>
      </c>
      <c r="EN30" s="12"/>
      <c r="EO30" s="49">
        <f>EO19-EL19</f>
        <v>0</v>
      </c>
      <c r="EP30" s="12">
        <f>EP19-EM19</f>
        <v>0</v>
      </c>
      <c r="EQ30" s="56"/>
      <c r="ER30" s="49">
        <f>ER19-EO19</f>
        <v>0</v>
      </c>
      <c r="ES30" s="12">
        <f>ES19-EP19</f>
        <v>0</v>
      </c>
      <c r="ET30" s="12"/>
      <c r="EU30" s="49">
        <f>EU19-ER19</f>
        <v>0</v>
      </c>
      <c r="EV30" s="12">
        <f>EV19-ES19</f>
        <v>0</v>
      </c>
      <c r="EW30" s="12"/>
      <c r="EX30" s="49">
        <f>EX19-EU19</f>
        <v>0</v>
      </c>
      <c r="EY30" s="12">
        <f>EY19-EV19</f>
        <v>2</v>
      </c>
      <c r="EZ30" s="12"/>
      <c r="FA30" s="49">
        <f>FA19-EX19</f>
        <v>0</v>
      </c>
      <c r="FB30" s="12">
        <f>FB19-EY19</f>
        <v>0</v>
      </c>
      <c r="FC30" s="16"/>
      <c r="FD30" s="16"/>
      <c r="FE30" s="16"/>
      <c r="FF30" s="16"/>
      <c r="FG30" s="49">
        <f>FG19-FA19</f>
        <v>2</v>
      </c>
      <c r="FH30" s="12">
        <f>FH19-FB19</f>
        <v>4</v>
      </c>
      <c r="FI30" s="12"/>
      <c r="FJ30" s="49">
        <f>FJ19-FG19</f>
        <v>2</v>
      </c>
      <c r="FK30" s="12">
        <f>FK19-FH19</f>
        <v>3</v>
      </c>
      <c r="FL30" s="12"/>
      <c r="FM30" s="49">
        <f>FM19-FJ19</f>
        <v>2</v>
      </c>
      <c r="FN30" s="12">
        <f>FN19-FK19</f>
        <v>0</v>
      </c>
      <c r="FO30" s="16"/>
      <c r="FP30" s="49">
        <f>FP19-FM19</f>
        <v>2</v>
      </c>
      <c r="FQ30" s="12">
        <f>FQ19-FN19</f>
        <v>3</v>
      </c>
      <c r="FR30" s="12"/>
      <c r="FS30" s="49">
        <f>FS19-FP19</f>
        <v>2</v>
      </c>
      <c r="FT30" s="12">
        <f>FT19-FQ19</f>
        <v>2</v>
      </c>
      <c r="FU30" s="16"/>
      <c r="FV30" s="49">
        <f>FV19-FS19</f>
        <v>0</v>
      </c>
      <c r="FW30" s="12">
        <f>FW19-FT19</f>
        <v>6</v>
      </c>
      <c r="FX30" s="12"/>
      <c r="FY30" s="49">
        <f>FY19-FV19</f>
        <v>2</v>
      </c>
      <c r="FZ30" s="12">
        <f>FZ19-FW19</f>
        <v>6</v>
      </c>
      <c r="GA30" s="12"/>
      <c r="GB30" s="49">
        <f>GB19-FY19</f>
        <v>2</v>
      </c>
      <c r="GC30" s="12">
        <f>GC19-FZ19</f>
        <v>1</v>
      </c>
      <c r="GD30" s="12"/>
      <c r="GE30" s="49">
        <f>GE19-GB19</f>
        <v>2</v>
      </c>
      <c r="GF30" s="12">
        <f>GF19-GC19</f>
        <v>0</v>
      </c>
      <c r="GG30" s="12"/>
      <c r="GH30" s="49">
        <f>GH19-GE19</f>
        <v>2</v>
      </c>
      <c r="GI30" s="12">
        <f>GI19-GF19</f>
        <v>3</v>
      </c>
      <c r="GJ30" s="12"/>
      <c r="GK30" s="49">
        <f>GK19-GH19</f>
        <v>2</v>
      </c>
      <c r="GL30" s="12">
        <f>GL19-GI19</f>
        <v>3</v>
      </c>
      <c r="GM30" s="16"/>
      <c r="GN30" s="49">
        <f>GN19-GK19</f>
        <v>2</v>
      </c>
      <c r="GO30" s="12">
        <f>GO19-GL19</f>
        <v>3</v>
      </c>
      <c r="GP30" s="12"/>
      <c r="GQ30" s="49">
        <f>GQ19-GN19</f>
        <v>2</v>
      </c>
      <c r="GR30" s="12">
        <f>GR19-GO19</f>
        <v>2</v>
      </c>
      <c r="GS30" s="12"/>
      <c r="GT30" s="49">
        <f>GT19-GQ19</f>
        <v>2</v>
      </c>
      <c r="GU30" s="12">
        <f>GU19-GR19</f>
        <v>5</v>
      </c>
      <c r="GV30" s="12"/>
      <c r="GW30" s="49">
        <f>GW19-GT19</f>
        <v>0</v>
      </c>
      <c r="GX30" s="12">
        <f>GX19-GU19</f>
        <v>2</v>
      </c>
      <c r="GY30" s="12"/>
      <c r="GZ30" s="49">
        <f>GZ19-GW19</f>
        <v>2</v>
      </c>
      <c r="HA30" s="12">
        <f>HA19-GX19</f>
        <v>2</v>
      </c>
      <c r="HB30" s="12"/>
      <c r="HC30" s="49">
        <f>HC19-GZ19</f>
        <v>2</v>
      </c>
      <c r="HD30" s="12">
        <f>HD19-HA19</f>
        <v>1</v>
      </c>
      <c r="HE30" s="16"/>
      <c r="HF30" s="49">
        <f>HF19-HC19</f>
        <v>0</v>
      </c>
      <c r="HG30" s="12">
        <f>HG19-HD19</f>
        <v>2</v>
      </c>
      <c r="HH30" s="12"/>
      <c r="HI30" s="49">
        <f>HI19-HF19</f>
        <v>2</v>
      </c>
      <c r="HJ30" s="12">
        <f>HJ19-HG19</f>
        <v>3</v>
      </c>
      <c r="HK30" s="12"/>
      <c r="HL30" s="49">
        <f>HL19-HI19</f>
        <v>2</v>
      </c>
      <c r="HM30" s="12">
        <f>HM19-HJ19</f>
        <v>5</v>
      </c>
      <c r="HN30" s="12"/>
      <c r="HO30" s="49">
        <f>HO19-HL19</f>
        <v>0</v>
      </c>
      <c r="HP30" s="12">
        <f>HP19-HM19</f>
        <v>0</v>
      </c>
      <c r="HQ30" s="12"/>
      <c r="HR30" s="49">
        <f>HR19-HO19</f>
        <v>2</v>
      </c>
      <c r="HS30" s="12">
        <f>HS19-HP19</f>
        <v>0</v>
      </c>
      <c r="HT30" s="12"/>
      <c r="HU30" s="49">
        <f>HU19-HR19</f>
        <v>2</v>
      </c>
      <c r="HV30" s="12">
        <f>HV19-HS19</f>
        <v>2</v>
      </c>
      <c r="HW30" s="16"/>
      <c r="HX30" s="49">
        <f>HX19-HV19</f>
        <v>2</v>
      </c>
      <c r="HY30" s="12">
        <f>HY19-HV19</f>
        <v>2</v>
      </c>
      <c r="HZ30" s="12"/>
      <c r="IA30" s="49">
        <f>IA19-HX19</f>
        <v>2</v>
      </c>
      <c r="IB30" s="12">
        <f>IB19-HY19</f>
        <v>2</v>
      </c>
      <c r="IC30" s="12"/>
      <c r="ID30" s="49">
        <f>ID19-IA19</f>
        <v>2</v>
      </c>
      <c r="IE30" s="12">
        <f>IE19-IB19</f>
        <v>0</v>
      </c>
      <c r="IF30" s="12"/>
      <c r="IG30" s="49">
        <f>IG19-ID19</f>
        <v>2</v>
      </c>
      <c r="IH30" s="12">
        <f>IH19-IE19</f>
        <v>4</v>
      </c>
      <c r="II30" s="12"/>
      <c r="IJ30" s="49">
        <f>IJ19-IG19</f>
        <v>2</v>
      </c>
      <c r="IK30" s="12">
        <f>IK19-IH19</f>
        <v>2</v>
      </c>
      <c r="IL30" s="12"/>
      <c r="IM30" s="49">
        <f>IM19-IJ19</f>
        <v>2</v>
      </c>
      <c r="IN30" s="12">
        <f>IN19-IK19</f>
        <v>0</v>
      </c>
      <c r="IO30" s="16"/>
      <c r="IP30" s="49">
        <f>IP19-IM19</f>
        <v>2</v>
      </c>
      <c r="IQ30" s="12">
        <f>IQ19-IN19</f>
        <v>0</v>
      </c>
      <c r="IR30" s="12"/>
      <c r="IS30" s="49">
        <f>IS19-IP19</f>
        <v>2</v>
      </c>
      <c r="IT30" s="12">
        <f>IT19-IQ19</f>
        <v>2</v>
      </c>
      <c r="IU30" s="12"/>
      <c r="IV30" s="49">
        <f>IV19-IS19</f>
        <v>2</v>
      </c>
      <c r="IW30" s="12">
        <f>IW19-IT19</f>
        <v>1</v>
      </c>
      <c r="IX30" s="12"/>
      <c r="IY30" s="49">
        <f>IY19-IV19</f>
        <v>0</v>
      </c>
      <c r="IZ30" s="12">
        <f>IZ19-IW19</f>
        <v>0</v>
      </c>
      <c r="JA30" s="12"/>
      <c r="JB30" s="49">
        <f>JB19-IY19</f>
        <v>0</v>
      </c>
      <c r="JC30" s="12">
        <f>JC19-IZ19</f>
        <v>1</v>
      </c>
      <c r="JD30" s="12"/>
      <c r="JE30" s="49">
        <f>JE19-JB19</f>
        <v>0</v>
      </c>
      <c r="JF30" s="12">
        <f>JF19-JC19</f>
        <v>0</v>
      </c>
      <c r="JG30" s="16"/>
      <c r="JH30" s="49">
        <f>JH19-JE19</f>
        <v>0</v>
      </c>
      <c r="JI30" s="12">
        <f>JI19-JF19</f>
        <v>2</v>
      </c>
      <c r="JJ30" s="12"/>
      <c r="JK30" s="49">
        <f>JK19-JH19</f>
        <v>2</v>
      </c>
      <c r="JL30" s="12">
        <f>JL19-JI19</f>
        <v>0</v>
      </c>
      <c r="JM30" s="12"/>
      <c r="JN30" s="49">
        <f>JN19-JK19</f>
        <v>0</v>
      </c>
      <c r="JO30" s="12">
        <f>JO19-JL19</f>
        <v>2</v>
      </c>
      <c r="JP30" s="12"/>
      <c r="JQ30" s="49">
        <f>JQ19-JN19</f>
        <v>2</v>
      </c>
      <c r="JR30" s="12">
        <f>JR19-JO19</f>
        <v>3</v>
      </c>
      <c r="JS30" s="12"/>
      <c r="JT30" s="49">
        <f>JT19-JQ19</f>
        <v>0</v>
      </c>
      <c r="JU30" s="12">
        <f>JU19-JR19</f>
        <v>0</v>
      </c>
      <c r="JV30" s="12"/>
      <c r="JW30" s="49">
        <f>JW19-JT19</f>
        <v>0</v>
      </c>
      <c r="JX30" s="12">
        <f>JX19-JU19</f>
        <v>0</v>
      </c>
      <c r="JY30" s="16"/>
      <c r="JZ30" s="49">
        <f>JZ19-JW19</f>
        <v>0</v>
      </c>
      <c r="KA30" s="12">
        <f>KA19-JX19</f>
        <v>4</v>
      </c>
      <c r="KB30" s="12"/>
      <c r="KC30" s="49">
        <f>KC19-JZ19</f>
        <v>2</v>
      </c>
      <c r="KD30" s="12">
        <f>KD19-KA19</f>
        <v>0</v>
      </c>
      <c r="KE30" s="12"/>
      <c r="KF30" s="49">
        <f>KF19-KC19</f>
        <v>2</v>
      </c>
      <c r="KG30" s="12">
        <f>KG19-KD19</f>
        <v>0</v>
      </c>
      <c r="KH30" s="12"/>
      <c r="KI30" s="49">
        <f>KI19-KF19</f>
        <v>0</v>
      </c>
      <c r="KJ30" s="12">
        <f>KJ19-KG19</f>
        <v>2</v>
      </c>
      <c r="KK30" s="12"/>
      <c r="KL30" s="49">
        <f>KL19-KI19</f>
        <v>2</v>
      </c>
      <c r="KM30" s="12">
        <f>KM19-KJ19</f>
        <v>2</v>
      </c>
      <c r="KN30" s="12"/>
      <c r="KO30" s="49">
        <f>KO19-KL19</f>
        <v>2</v>
      </c>
      <c r="KP30" s="12">
        <f>KP19-KM19</f>
        <v>0</v>
      </c>
      <c r="KQ30" s="56"/>
      <c r="KR30" s="49">
        <f>KR19-KO19</f>
        <v>0</v>
      </c>
      <c r="KS30" s="12">
        <f>KS19-KP19</f>
        <v>4</v>
      </c>
      <c r="KT30" s="12"/>
      <c r="KU30" s="49">
        <f>KU19-KR19</f>
        <v>0</v>
      </c>
      <c r="KV30" s="12">
        <f>KV19-KS19</f>
        <v>5</v>
      </c>
      <c r="KW30" s="14"/>
      <c r="KX30" s="14"/>
      <c r="KY30" s="14"/>
      <c r="KZ30" s="14"/>
      <c r="LA30" s="14"/>
      <c r="LB30" s="16"/>
      <c r="LC30" s="49">
        <f>LC19-KU19</f>
        <v>2</v>
      </c>
      <c r="LD30" s="12">
        <f>LD19-KV19</f>
        <v>0</v>
      </c>
      <c r="LE30" s="12"/>
      <c r="LF30" s="49">
        <f>LF19-LC19</f>
        <v>2</v>
      </c>
      <c r="LG30" s="12">
        <f>LG19-LD19</f>
        <v>4</v>
      </c>
      <c r="LH30" s="12"/>
      <c r="LI30" s="49">
        <f>LI19-LF19</f>
        <v>2</v>
      </c>
      <c r="LJ30" s="12">
        <f>LJ19-LG19</f>
        <v>2</v>
      </c>
      <c r="LK30" s="12"/>
      <c r="LL30" s="49">
        <f>LL19-LI19</f>
        <v>2</v>
      </c>
      <c r="LM30" s="12">
        <f>LM19-LJ19</f>
        <v>0</v>
      </c>
      <c r="LN30" s="12"/>
      <c r="LO30" s="49">
        <f>LO19-LL19</f>
        <v>2</v>
      </c>
      <c r="LP30" s="12">
        <f>LP19-LM19</f>
        <v>0</v>
      </c>
      <c r="LQ30" s="12"/>
      <c r="LR30" s="49">
        <f>LR19-LO19</f>
        <v>2</v>
      </c>
      <c r="LS30" s="12">
        <f>LS19-LP19</f>
        <v>0</v>
      </c>
      <c r="LT30" s="16"/>
      <c r="LU30" s="49">
        <f>LU19-LR19</f>
        <v>0</v>
      </c>
      <c r="LV30" s="12">
        <f>LV19-LS19</f>
        <v>2</v>
      </c>
      <c r="LW30" s="12"/>
      <c r="LX30" s="49">
        <f>LX19-LU19</f>
        <v>2</v>
      </c>
      <c r="LY30" s="12">
        <f>LY19-LV19</f>
        <v>2</v>
      </c>
      <c r="LZ30" s="12"/>
      <c r="MA30" s="49">
        <f>MA19-LX19</f>
        <v>2</v>
      </c>
      <c r="MB30" s="12">
        <f>MB19-LY19</f>
        <v>3</v>
      </c>
      <c r="MC30" s="12"/>
      <c r="MD30" s="49">
        <f>MD19-MA19</f>
        <v>0</v>
      </c>
      <c r="ME30" s="12">
        <f>ME19-MB19</f>
        <v>2</v>
      </c>
      <c r="MF30" s="12"/>
      <c r="MG30" s="49">
        <f>MG19-MD19</f>
        <v>0</v>
      </c>
      <c r="MH30" s="12">
        <f>MH19-ME19</f>
        <v>0</v>
      </c>
      <c r="MI30" s="12"/>
      <c r="MJ30" s="49">
        <f>MJ19-MG19</f>
        <v>2</v>
      </c>
      <c r="MK30" s="12">
        <f>MK19-MH19</f>
        <v>0</v>
      </c>
      <c r="ML30" s="16"/>
      <c r="MM30" s="49">
        <f>MM19-MJ19</f>
        <v>0</v>
      </c>
      <c r="MN30" s="12">
        <f>MN19-MK19</f>
        <v>2</v>
      </c>
      <c r="MO30" s="12"/>
      <c r="MP30" s="49">
        <f>MP19-MM19</f>
        <v>0</v>
      </c>
      <c r="MQ30" s="12">
        <f>MQ19-MN19</f>
        <v>0</v>
      </c>
      <c r="MR30" s="12"/>
      <c r="MS30" s="49">
        <f>MS19-MP19</f>
        <v>2</v>
      </c>
      <c r="MT30" s="12">
        <f>MT19-MQ19</f>
        <v>1</v>
      </c>
      <c r="MU30" s="12"/>
      <c r="MV30" s="49">
        <f>MV19-MS19</f>
        <v>0</v>
      </c>
      <c r="MW30" s="12">
        <f>MW19-MT19</f>
        <v>2</v>
      </c>
      <c r="MX30" s="12"/>
      <c r="MY30" s="49">
        <f>MY19-MV19</f>
        <v>2</v>
      </c>
      <c r="MZ30" s="12">
        <f>MZ19-MW19</f>
        <v>5</v>
      </c>
      <c r="NA30" s="12"/>
      <c r="NB30" s="49">
        <f>NB19-MY19</f>
        <v>0</v>
      </c>
      <c r="NC30" s="12">
        <f>NC19-MZ19</f>
        <v>0</v>
      </c>
      <c r="ND30" s="16"/>
      <c r="NE30" s="49">
        <f>NE19-NB19</f>
        <v>0</v>
      </c>
      <c r="NF30" s="12">
        <f>NF19-NC19</f>
        <v>2</v>
      </c>
      <c r="NG30" s="12"/>
      <c r="NH30" s="49">
        <f>NH19-NE19</f>
        <v>2</v>
      </c>
      <c r="NI30" s="12">
        <f>NI19-NF19</f>
        <v>2</v>
      </c>
      <c r="NJ30" s="12"/>
      <c r="NK30" s="49">
        <f>NK19-NH19</f>
        <v>2</v>
      </c>
      <c r="NL30" s="12">
        <f>NL19-NI19</f>
        <v>0</v>
      </c>
      <c r="NM30" s="12"/>
      <c r="NN30" s="49">
        <f>NN19-NK19</f>
        <v>2</v>
      </c>
      <c r="NO30" s="12">
        <f>NO19-NL19</f>
        <v>0</v>
      </c>
      <c r="NP30" s="12"/>
      <c r="NQ30" s="49">
        <f>NQ19-NN19</f>
        <v>2</v>
      </c>
      <c r="NR30" s="12">
        <f>NR19-NO19</f>
        <v>2</v>
      </c>
      <c r="NS30" s="12"/>
      <c r="NT30" s="49">
        <f>NT19-NQ19</f>
        <v>2</v>
      </c>
      <c r="NU30" s="12">
        <f>NU19-NR19</f>
        <v>0</v>
      </c>
      <c r="NV30" s="16"/>
      <c r="NW30" s="49">
        <f>NW19-NT19</f>
        <v>2</v>
      </c>
      <c r="NX30" s="12">
        <f>NX19-NU19</f>
        <v>0</v>
      </c>
      <c r="NY30" s="12"/>
      <c r="NZ30" s="49">
        <f>NZ19-NW19</f>
        <v>2</v>
      </c>
      <c r="OA30" s="12">
        <f>OA19-NX19</f>
        <v>2</v>
      </c>
      <c r="OB30" s="12"/>
      <c r="OC30" s="49">
        <f>OC19-NZ19</f>
        <v>2</v>
      </c>
      <c r="OD30" s="12">
        <f>OD19-OA19</f>
        <v>0</v>
      </c>
      <c r="OE30" s="12"/>
      <c r="OF30" s="49">
        <f>OF19-OC19</f>
        <v>0</v>
      </c>
      <c r="OG30" s="12">
        <f>OG19-OD19</f>
        <v>2</v>
      </c>
      <c r="OH30" s="12"/>
      <c r="OI30" s="49">
        <f>OI19-OF19</f>
        <v>2</v>
      </c>
      <c r="OJ30" s="12">
        <f>OJ19-OG19</f>
        <v>0</v>
      </c>
      <c r="OK30" s="12"/>
      <c r="OL30" s="49">
        <f>OL19-OI19</f>
        <v>2</v>
      </c>
      <c r="OM30" s="12">
        <f>OM19-OJ19</f>
        <v>0</v>
      </c>
      <c r="ON30" s="16"/>
      <c r="OO30" s="49">
        <f>OO19-OL19</f>
        <v>0</v>
      </c>
      <c r="OP30" s="12">
        <f>OP19-OM19</f>
        <v>0</v>
      </c>
      <c r="OQ30" s="12"/>
      <c r="OR30" s="49">
        <f>OR19-OO19</f>
        <v>2</v>
      </c>
      <c r="OS30" s="12">
        <f>OS19-OP19</f>
        <v>0</v>
      </c>
      <c r="OT30" s="12"/>
      <c r="OU30" s="49">
        <f>OU19-OR19</f>
        <v>2</v>
      </c>
      <c r="OV30" s="12">
        <f>OV19-OS19</f>
        <v>0</v>
      </c>
      <c r="OW30" s="12"/>
      <c r="OX30" s="49">
        <f>OX19-OU19</f>
        <v>0</v>
      </c>
      <c r="OY30" s="12">
        <f>OY19-OV19</f>
        <v>2</v>
      </c>
      <c r="OZ30" s="12"/>
      <c r="PA30" s="49">
        <f>PA19-OX19</f>
        <v>0</v>
      </c>
      <c r="PB30" s="12">
        <f>PB19-OY19</f>
        <v>1</v>
      </c>
      <c r="PC30" s="12"/>
      <c r="PD30" s="49">
        <f>PD19-PA19</f>
        <v>2</v>
      </c>
      <c r="PE30" s="12">
        <f>PE19-PB19</f>
        <v>1</v>
      </c>
      <c r="PF30" s="16"/>
      <c r="PG30" s="49">
        <f>PG19-PD19</f>
        <v>0</v>
      </c>
      <c r="PH30" s="12">
        <f>PH19-PE19</f>
        <v>0</v>
      </c>
      <c r="PI30" s="12"/>
      <c r="PJ30" s="49">
        <f>PJ19-PG19</f>
        <v>2</v>
      </c>
      <c r="PK30" s="12">
        <f>PK19-PH19</f>
        <v>2</v>
      </c>
      <c r="PL30" s="12"/>
      <c r="PM30" s="49">
        <f>PM19-PJ19</f>
        <v>2</v>
      </c>
      <c r="PN30" s="12">
        <f>PN19-PK19</f>
        <v>4</v>
      </c>
      <c r="PO30" s="12"/>
      <c r="PP30" s="49">
        <f>PP19-PM19</f>
        <v>0</v>
      </c>
      <c r="PQ30" s="12">
        <f>PQ19-PN19</f>
        <v>0</v>
      </c>
      <c r="PR30" s="12"/>
      <c r="PS30" s="49">
        <f>PS19-PP19</f>
        <v>2</v>
      </c>
      <c r="PT30" s="12">
        <f>PT19-PQ19</f>
        <v>0</v>
      </c>
      <c r="PU30" s="12"/>
      <c r="PV30" s="49">
        <f>PV19-PS19</f>
        <v>2</v>
      </c>
      <c r="PW30" s="12">
        <f>PW19-PT19</f>
        <v>0</v>
      </c>
      <c r="PX30" s="16"/>
      <c r="PY30" s="49">
        <f>PY19-PV19</f>
        <v>0</v>
      </c>
      <c r="PZ30" s="12">
        <f>PZ19-PW19</f>
        <v>0</v>
      </c>
      <c r="QA30" s="12"/>
      <c r="QB30" s="49">
        <f>QB19-PY19</f>
        <v>2</v>
      </c>
      <c r="QC30" s="12">
        <f>QC19-PZ19</f>
        <v>0</v>
      </c>
      <c r="QD30" s="16"/>
      <c r="QE30" s="49">
        <f>QE19-QB19</f>
        <v>2</v>
      </c>
      <c r="QF30" s="12">
        <f>QF19-QC19</f>
        <v>7</v>
      </c>
      <c r="QG30" s="12"/>
      <c r="QH30" s="49">
        <f>QH19-QE19</f>
        <v>2</v>
      </c>
      <c r="QI30" s="12">
        <f>QI19-QF19</f>
        <v>3</v>
      </c>
      <c r="QJ30" s="12"/>
      <c r="QK30" s="49">
        <f>QK19-QH19</f>
        <v>2</v>
      </c>
      <c r="QL30" s="12">
        <f>QL19-QI19</f>
        <v>3</v>
      </c>
      <c r="QM30" s="16"/>
      <c r="QN30" s="49">
        <f>QN19-QK19</f>
        <v>0</v>
      </c>
      <c r="QO30" s="12">
        <f>QO19-QL19</f>
        <v>0</v>
      </c>
      <c r="QP30" s="12"/>
      <c r="QQ30" s="49">
        <f>QQ19-QN19</f>
        <v>2</v>
      </c>
      <c r="QR30" s="12">
        <f>QR19-QO19</f>
        <v>4</v>
      </c>
      <c r="QS30" s="12"/>
      <c r="QT30" s="49">
        <f>QT19-QQ19</f>
        <v>2</v>
      </c>
      <c r="QU30" s="12">
        <f>QU19-QR19</f>
        <v>2</v>
      </c>
      <c r="QV30" s="12"/>
      <c r="QW30" s="49">
        <f>QW19-QT19</f>
        <v>0</v>
      </c>
      <c r="QX30" s="12">
        <f>QX19-QU19</f>
        <v>2</v>
      </c>
      <c r="QY30" s="12"/>
      <c r="QZ30" s="49">
        <f>QZ19-QW19</f>
        <v>0</v>
      </c>
      <c r="RA30" s="12">
        <f>RA19-QX19</f>
        <v>2</v>
      </c>
      <c r="RB30" s="12"/>
      <c r="RC30" s="49">
        <f>RC19-QZ19</f>
        <v>2</v>
      </c>
      <c r="RD30" s="12">
        <f>RD19-RA19</f>
        <v>1</v>
      </c>
      <c r="RE30" s="16"/>
      <c r="RF30" s="49">
        <f>RF19-RC19</f>
        <v>0</v>
      </c>
      <c r="RG30" s="12">
        <f>RG19-RD19</f>
        <v>0</v>
      </c>
      <c r="RH30" s="12"/>
      <c r="RI30" s="49">
        <f>RI19-RF19</f>
        <v>2</v>
      </c>
      <c r="RJ30" s="12">
        <f>RJ19-RG19</f>
        <v>2</v>
      </c>
      <c r="RK30" s="12"/>
      <c r="RL30" s="49">
        <f>RL19-RI19</f>
        <v>2</v>
      </c>
      <c r="RM30" s="12">
        <f>RM19-RJ19</f>
        <v>0</v>
      </c>
      <c r="RN30" s="16"/>
      <c r="RO30" s="16"/>
      <c r="RP30" s="16"/>
      <c r="RQ30" s="49">
        <f>RQ19-RL19</f>
        <v>4</v>
      </c>
      <c r="RR30" s="12">
        <f>RR19-RM19</f>
        <v>1</v>
      </c>
      <c r="RS30" s="12"/>
      <c r="RT30" s="49">
        <f>RT19-RQ19</f>
        <v>2</v>
      </c>
      <c r="RU30" s="12">
        <f>RU19-RR19</f>
        <v>4</v>
      </c>
      <c r="RV30" s="12"/>
      <c r="RW30" s="49">
        <f>RW19-RT19</f>
        <v>2</v>
      </c>
      <c r="RX30" s="12">
        <f>RX19-RU19</f>
        <v>0</v>
      </c>
      <c r="RY30" s="12"/>
      <c r="RZ30" s="49">
        <f>RZ19-RW19</f>
        <v>2</v>
      </c>
      <c r="SA30" s="12">
        <f>SA19-RX19</f>
        <v>2</v>
      </c>
      <c r="SB30" s="12"/>
      <c r="SC30" s="49">
        <f>SC19-RZ19</f>
        <v>0</v>
      </c>
      <c r="SD30" s="12">
        <f>SD19-SA19</f>
        <v>1</v>
      </c>
      <c r="SE30" s="12"/>
      <c r="SF30" s="49">
        <f>SF19-SC19</f>
        <v>2</v>
      </c>
      <c r="SG30" s="12">
        <f>SG19-SD19</f>
        <v>0</v>
      </c>
      <c r="SH30" s="12"/>
      <c r="SI30" s="49">
        <f>SI19-SF19</f>
        <v>2</v>
      </c>
      <c r="SJ30" s="12">
        <f>SJ19-SG19</f>
        <v>0</v>
      </c>
      <c r="SK30" s="16"/>
      <c r="SL30" s="49">
        <f>SL19-SI19</f>
        <v>0</v>
      </c>
      <c r="SM30" s="12">
        <f>SM19-SJ19</f>
        <v>1</v>
      </c>
      <c r="SN30" s="12"/>
      <c r="SO30" s="49">
        <f>SO19-SL19</f>
        <v>2</v>
      </c>
      <c r="SP30" s="12">
        <f>SP19-SM19</f>
        <v>0</v>
      </c>
      <c r="SQ30" s="12"/>
      <c r="SR30" s="49">
        <f>SR19-SO19</f>
        <v>2</v>
      </c>
      <c r="SS30" s="12">
        <f>SS19-SP19</f>
        <v>2</v>
      </c>
      <c r="ST30" s="12"/>
      <c r="SU30" s="49">
        <f>SU19-SR19</f>
        <v>0</v>
      </c>
      <c r="SV30" s="12">
        <f>SV19-SS19</f>
        <v>2</v>
      </c>
      <c r="SW30" s="12"/>
      <c r="SX30" s="49">
        <f>SX19-SU19</f>
        <v>2</v>
      </c>
      <c r="SY30" s="12">
        <f>SY19-SV19</f>
        <v>0</v>
      </c>
      <c r="SZ30" s="12"/>
      <c r="TA30" s="49">
        <f>TA19-SX19</f>
        <v>2</v>
      </c>
      <c r="TB30" s="12">
        <f>TB19-SY19</f>
        <v>4</v>
      </c>
      <c r="TC30" s="16"/>
      <c r="TD30" s="16"/>
      <c r="TE30" s="49">
        <f>TE19-TB19</f>
        <v>2</v>
      </c>
      <c r="TF30" s="12">
        <f>TF19-TB19</f>
        <v>0</v>
      </c>
      <c r="TG30" s="12"/>
      <c r="TH30" s="49">
        <f>TH19-TE19</f>
        <v>2</v>
      </c>
      <c r="TI30" s="12">
        <f>TI19-TF19</f>
        <v>0</v>
      </c>
      <c r="TJ30" s="12"/>
      <c r="TK30" s="49">
        <f>TK19-TH19</f>
        <v>2</v>
      </c>
      <c r="TL30" s="12">
        <f>TL19-TI19</f>
        <v>0</v>
      </c>
      <c r="TM30" s="12"/>
      <c r="TN30" s="49">
        <f>TN19-TK19</f>
        <v>2</v>
      </c>
      <c r="TO30" s="12">
        <f>TO19-TL19</f>
        <v>0</v>
      </c>
      <c r="TP30" s="12"/>
      <c r="TQ30" s="49">
        <f>TQ19-TN19</f>
        <v>2</v>
      </c>
      <c r="TR30" s="12">
        <f>TR19-TO19</f>
        <v>0</v>
      </c>
      <c r="TS30" s="16"/>
      <c r="TT30" s="49">
        <f>TT19-TQ19</f>
        <v>0</v>
      </c>
      <c r="TU30" s="12">
        <f>TU19-TR19</f>
        <v>0</v>
      </c>
      <c r="TV30" s="12"/>
      <c r="TW30" s="49">
        <f>TW19-TT19</f>
        <v>0</v>
      </c>
      <c r="TX30" s="12">
        <f>TX19-TU19</f>
        <v>0</v>
      </c>
      <c r="TY30" s="12"/>
      <c r="TZ30" s="49">
        <f>TZ19-TW19</f>
        <v>0</v>
      </c>
      <c r="UA30" s="12">
        <f>UA19-TX19</f>
        <v>1</v>
      </c>
      <c r="UB30" s="12"/>
      <c r="UC30" s="49">
        <f>UC19-TZ19</f>
        <v>2</v>
      </c>
      <c r="UD30" s="12">
        <f>UD19-UA19</f>
        <v>3</v>
      </c>
      <c r="UE30" s="12"/>
      <c r="UF30" s="49">
        <f>UF19-UC19</f>
        <v>0</v>
      </c>
      <c r="UG30" s="12">
        <f>UG19-UD19</f>
        <v>0</v>
      </c>
      <c r="UH30" s="12"/>
      <c r="UI30" s="49">
        <f>UI19-UF19</f>
        <v>0</v>
      </c>
      <c r="UJ30" s="12">
        <f>UJ19-UG19</f>
        <v>0</v>
      </c>
      <c r="UK30" s="16"/>
      <c r="UL30" s="16"/>
      <c r="UM30" s="49">
        <f>UM19-UJ19</f>
        <v>8</v>
      </c>
      <c r="UN30" s="12">
        <f>UN19-UJ19</f>
        <v>0</v>
      </c>
      <c r="UO30" s="12"/>
      <c r="UP30" s="49">
        <f>UP19-UM19</f>
        <v>0</v>
      </c>
      <c r="UQ30" s="12">
        <f>UQ19-UN19</f>
        <v>0</v>
      </c>
      <c r="UR30" s="12"/>
      <c r="US30" s="49">
        <f>US19-UP19</f>
        <v>0</v>
      </c>
      <c r="UT30" s="12">
        <f>UT19-UQ19</f>
        <v>0</v>
      </c>
      <c r="UU30" s="12"/>
      <c r="UV30" s="49">
        <f>UV19-US19</f>
        <v>0</v>
      </c>
      <c r="UW30" s="12">
        <f>UW19-UT19</f>
        <v>4</v>
      </c>
      <c r="UX30" s="12"/>
      <c r="UY30" s="49">
        <f>UY19-UV19</f>
        <v>2</v>
      </c>
      <c r="UZ30" s="12">
        <f>UZ19-UW19</f>
        <v>0</v>
      </c>
      <c r="VA30" s="16"/>
      <c r="VB30" s="49">
        <f>VB19-UY19</f>
        <v>0</v>
      </c>
      <c r="VC30" s="12">
        <f>VC19-UZ19</f>
        <v>2</v>
      </c>
      <c r="VD30" s="12"/>
      <c r="VE30" s="49">
        <f>VE19-VB19</f>
        <v>2</v>
      </c>
      <c r="VF30" s="12">
        <f>VF19-VC19</f>
        <v>5</v>
      </c>
      <c r="VG30" s="12"/>
      <c r="VH30" s="49">
        <f>VH19-VE19</f>
        <v>0</v>
      </c>
      <c r="VI30" s="12">
        <f>VI19-VF19</f>
        <v>0</v>
      </c>
      <c r="VJ30" s="12"/>
      <c r="VK30" s="49">
        <f>VK19-VH19</f>
        <v>0</v>
      </c>
      <c r="VL30" s="12">
        <f>VL19-VI19</f>
        <v>0</v>
      </c>
      <c r="VM30" s="12"/>
      <c r="VN30" s="49">
        <f>VN19-VK19</f>
        <v>2</v>
      </c>
      <c r="VO30" s="12">
        <f>VO19-VL19</f>
        <v>0</v>
      </c>
      <c r="VP30" s="12"/>
      <c r="VQ30" s="49">
        <f>VQ19-VN19</f>
        <v>2</v>
      </c>
      <c r="VR30" s="12">
        <f>VR19-VO19</f>
        <v>1</v>
      </c>
      <c r="VS30" s="16"/>
      <c r="VT30" s="49">
        <f>VT19-VQ19</f>
        <v>0</v>
      </c>
      <c r="VU30" s="12">
        <f>VU19-VR19</f>
        <v>4</v>
      </c>
      <c r="VV30" s="12"/>
      <c r="VW30" s="49">
        <f>VW19-VT19</f>
        <v>2</v>
      </c>
      <c r="VX30" s="12">
        <f>VX19-VU19</f>
        <v>2</v>
      </c>
      <c r="VY30" s="12"/>
      <c r="VZ30" s="49">
        <f>VZ19-VW19</f>
        <v>2</v>
      </c>
      <c r="WA30" s="12">
        <f>WA19-VX19</f>
        <v>2</v>
      </c>
      <c r="WB30" s="12"/>
      <c r="WC30" s="49">
        <f>WC19-VZ19</f>
        <v>2</v>
      </c>
      <c r="WD30" s="12">
        <f>WD19-WA19</f>
        <v>4</v>
      </c>
      <c r="WE30" s="12"/>
      <c r="WF30" s="49">
        <f>WF19-WC19</f>
        <v>2</v>
      </c>
      <c r="WG30" s="12">
        <f>WG19-WD19</f>
        <v>0</v>
      </c>
      <c r="WH30" s="12"/>
      <c r="WI30" s="49">
        <f>WI19-WF19</f>
        <v>2</v>
      </c>
      <c r="WJ30" s="12">
        <f>WJ19-WG19</f>
        <v>0</v>
      </c>
      <c r="WK30" s="56"/>
      <c r="WL30" s="49">
        <f>WL19-WI19</f>
        <v>0</v>
      </c>
      <c r="WM30" s="12">
        <f>WM19-WJ19</f>
        <v>0</v>
      </c>
      <c r="WN30" s="12"/>
      <c r="WO30" s="49">
        <f>WO19-WL19</f>
        <v>0</v>
      </c>
      <c r="WP30" s="12">
        <f>WP19-WM19</f>
        <v>0</v>
      </c>
      <c r="WQ30" s="12"/>
      <c r="WR30" s="49">
        <f>WR19-WO19</f>
        <v>2</v>
      </c>
      <c r="WS30" s="12">
        <f>WS19-WP19</f>
        <v>2</v>
      </c>
      <c r="WT30" s="12"/>
      <c r="WU30" s="49">
        <f>WU19-WR19</f>
        <v>2</v>
      </c>
      <c r="WV30" s="12">
        <f>WV19-WS19</f>
        <v>0</v>
      </c>
      <c r="WW30" s="12"/>
      <c r="WX30" s="49">
        <f>WX19-WU19</f>
        <v>0</v>
      </c>
      <c r="WY30" s="12">
        <f>WY19-WV19</f>
        <v>2</v>
      </c>
      <c r="WZ30" s="12"/>
      <c r="XA30" s="49">
        <f>XA19-WX19</f>
        <v>0</v>
      </c>
      <c r="XB30" s="12">
        <f>XB19-WY19</f>
        <v>1</v>
      </c>
      <c r="XC30" s="12"/>
      <c r="XD30" s="49">
        <f>XD19-XA19</f>
        <v>0</v>
      </c>
      <c r="XE30" s="12">
        <f>XE19-XB19</f>
        <v>1</v>
      </c>
      <c r="XF30" s="16"/>
      <c r="XG30" s="49">
        <f>XG19-XD19</f>
        <v>0</v>
      </c>
      <c r="XH30" s="12">
        <f>XH19-XE19</f>
        <v>2</v>
      </c>
      <c r="XI30" s="12"/>
      <c r="XJ30" s="49">
        <f>XJ19-XG19</f>
        <v>2</v>
      </c>
      <c r="XK30" s="12">
        <f>XK19-XH19</f>
        <v>0</v>
      </c>
      <c r="XL30" s="12"/>
      <c r="XM30" s="49">
        <f>XM19-XJ19</f>
        <v>2</v>
      </c>
      <c r="XN30" s="12">
        <f>XN19-XK19</f>
        <v>4</v>
      </c>
      <c r="XO30" s="12"/>
      <c r="XP30" s="49">
        <f>XP19-XM19</f>
        <v>0</v>
      </c>
      <c r="XQ30" s="12">
        <f>XQ19-XN19</f>
        <v>0</v>
      </c>
      <c r="XR30" s="12"/>
      <c r="XS30" s="49">
        <f>XS19-XP19</f>
        <v>2</v>
      </c>
      <c r="XT30" s="12">
        <f>XT19-XQ19</f>
        <v>3</v>
      </c>
      <c r="XU30" s="12"/>
      <c r="XV30" s="49">
        <f>XV19-XS19</f>
        <v>2</v>
      </c>
      <c r="XW30" s="12">
        <f>XW19-XT19</f>
        <v>5</v>
      </c>
      <c r="XX30" s="56"/>
      <c r="XY30" s="49">
        <f>XY19-XV19</f>
        <v>0</v>
      </c>
      <c r="XZ30" s="12">
        <f>XZ19-XW19</f>
        <v>1</v>
      </c>
      <c r="YA30" s="12"/>
      <c r="YB30" s="49">
        <f>YB19-XY19</f>
        <v>0</v>
      </c>
      <c r="YC30" s="12">
        <f>YC19-XZ19</f>
        <v>0</v>
      </c>
      <c r="YD30" s="12"/>
      <c r="YE30" s="49">
        <f>YE19-YB19</f>
        <v>0</v>
      </c>
      <c r="YF30" s="12">
        <f>YF19-YC19</f>
        <v>2</v>
      </c>
      <c r="YG30" s="12"/>
      <c r="YH30" s="49">
        <f>YH19-YE19</f>
        <v>2</v>
      </c>
      <c r="YI30" s="12">
        <f>YI19-YF19</f>
        <v>1</v>
      </c>
      <c r="YJ30" s="12"/>
      <c r="YK30" s="49">
        <f>YK19-YH19</f>
        <v>2</v>
      </c>
      <c r="YL30" s="12">
        <f>YL19-YI19</f>
        <v>3</v>
      </c>
      <c r="YM30" s="12"/>
      <c r="YN30" s="49">
        <f>YN19-YK19</f>
        <v>2</v>
      </c>
      <c r="YO30" s="12">
        <f>YO19-YL19</f>
        <v>3</v>
      </c>
      <c r="YP30" s="12"/>
      <c r="YQ30" s="49">
        <f>YQ19-YN19</f>
        <v>2</v>
      </c>
      <c r="YR30" s="12">
        <f>YR19-YO19</f>
        <v>0</v>
      </c>
      <c r="YS30" s="16"/>
      <c r="YT30" s="49">
        <f>YT19-YQ19</f>
        <v>0</v>
      </c>
      <c r="YU30" s="12">
        <f>YU19-YR19</f>
        <v>0</v>
      </c>
      <c r="YV30" s="12"/>
      <c r="YW30" s="49">
        <f>YW19-YT19</f>
        <v>2</v>
      </c>
      <c r="YX30" s="12">
        <f>YX19-YU19</f>
        <v>1</v>
      </c>
      <c r="YY30" s="12"/>
      <c r="YZ30" s="49">
        <f>YZ19-YW19</f>
        <v>2</v>
      </c>
      <c r="ZA30" s="12">
        <f>ZA19-YX19</f>
        <v>0</v>
      </c>
      <c r="ZB30" s="12"/>
      <c r="ZC30" s="49">
        <f>ZC19-YZ19</f>
        <v>0</v>
      </c>
      <c r="ZD30" s="12">
        <f>ZD19-ZA19</f>
        <v>0</v>
      </c>
      <c r="ZE30" s="12"/>
      <c r="ZF30" s="49">
        <f>ZF19-ZC19</f>
        <v>2</v>
      </c>
      <c r="ZG30" s="12">
        <f>ZG19-ZD19</f>
        <v>1</v>
      </c>
      <c r="ZH30" s="12"/>
      <c r="ZI30" s="49">
        <f>ZI19-ZF19</f>
        <v>2</v>
      </c>
      <c r="ZJ30" s="12">
        <f>ZJ19-ZG19</f>
        <v>0</v>
      </c>
      <c r="ZK30" s="16"/>
      <c r="ZL30" s="49">
        <f>ZL19-ZI19</f>
        <v>2</v>
      </c>
      <c r="ZM30" s="12">
        <f>ZM19-ZJ19</f>
        <v>2</v>
      </c>
      <c r="ZN30" s="12"/>
      <c r="ZO30" s="49">
        <f>ZO19-ZL19</f>
        <v>2</v>
      </c>
      <c r="ZP30" s="12">
        <f>ZP19-ZM19</f>
        <v>3</v>
      </c>
      <c r="ZQ30" s="12"/>
      <c r="ZR30" s="49">
        <f>ZR19-ZO19</f>
        <v>2</v>
      </c>
      <c r="ZS30" s="12">
        <f>ZS19-ZP19</f>
        <v>0</v>
      </c>
      <c r="ZT30" s="12"/>
      <c r="ZU30" s="49">
        <f>ZU19-ZR19</f>
        <v>0</v>
      </c>
      <c r="ZV30" s="12">
        <f>ZV19-ZS19</f>
        <v>0</v>
      </c>
      <c r="ZW30" s="12"/>
      <c r="ZX30" s="49">
        <f>ZX19-ZU19</f>
        <v>2</v>
      </c>
      <c r="ZY30" s="12">
        <f>ZY19-ZV19</f>
        <v>1</v>
      </c>
      <c r="ZZ30" s="12"/>
      <c r="AAA30" s="49">
        <f>AAA19-ZX19</f>
        <v>2</v>
      </c>
      <c r="AAB30" s="12">
        <f>AAB19-ZY19</f>
        <v>0</v>
      </c>
      <c r="AAC30" s="16"/>
      <c r="AAD30" s="49">
        <f>AAD19-AAA19</f>
        <v>0</v>
      </c>
      <c r="AAE30" s="12">
        <f>AAE19-AAB19</f>
        <v>3</v>
      </c>
      <c r="AAF30" s="12"/>
      <c r="AAG30" s="49">
        <f>AAG19-AAD19</f>
        <v>2</v>
      </c>
      <c r="AAH30" s="12">
        <f>AAH19-AAE19</f>
        <v>1</v>
      </c>
      <c r="AAI30" s="12"/>
      <c r="AAJ30" s="49">
        <f>AAJ19-AAG19</f>
        <v>2</v>
      </c>
      <c r="AAK30" s="12">
        <f>AAK19-AAH19</f>
        <v>0</v>
      </c>
      <c r="AAL30" s="12"/>
      <c r="AAM30" s="49">
        <f>AAM19-AAJ19</f>
        <v>0</v>
      </c>
      <c r="AAN30" s="12">
        <f>AAN19-AAK19</f>
        <v>0</v>
      </c>
      <c r="AAO30" s="12"/>
      <c r="AAP30" s="49">
        <f>AAP19-AAM19</f>
        <v>2</v>
      </c>
      <c r="AAQ30" s="12">
        <f>AAQ19-AAN19</f>
        <v>3</v>
      </c>
      <c r="AAR30" s="12"/>
      <c r="AAS30" s="49">
        <f>AAS19-AAP19</f>
        <v>2</v>
      </c>
      <c r="AAT30" s="12">
        <f>AAT19-AAQ19</f>
        <v>3</v>
      </c>
      <c r="AAU30" s="16"/>
      <c r="AAV30" s="49">
        <f>AAV19-AAS19</f>
        <v>0</v>
      </c>
      <c r="AAW30" s="12">
        <f>AAW19-AAT19</f>
        <v>0</v>
      </c>
      <c r="AAX30" s="12"/>
      <c r="AAY30" s="49">
        <f>AAY19-AAV19</f>
        <v>0</v>
      </c>
      <c r="AAZ30" s="12">
        <f>AAZ19-AAW19</f>
        <v>0</v>
      </c>
      <c r="ABA30" s="12"/>
      <c r="ABB30" s="49">
        <f>ABB19-AAY19</f>
        <v>2</v>
      </c>
      <c r="ABC30" s="12">
        <f>ABC19-AAZ19</f>
        <v>4</v>
      </c>
      <c r="ABD30" s="12"/>
      <c r="ABE30" s="49">
        <f>ABE19-ABB19</f>
        <v>2</v>
      </c>
      <c r="ABF30" s="12">
        <f>ABF19-ABC19</f>
        <v>0</v>
      </c>
      <c r="ABG30" s="12"/>
      <c r="ABH30" s="49">
        <f>ABH19-ABE19</f>
        <v>2</v>
      </c>
      <c r="ABI30" s="12">
        <f>ABI19-ABF19</f>
        <v>0</v>
      </c>
      <c r="ABJ30" s="12"/>
      <c r="ABK30" s="49">
        <f>ABK19-ABH19</f>
        <v>2</v>
      </c>
      <c r="ABL30" s="12">
        <f>ABL19-ABI19</f>
        <v>0</v>
      </c>
      <c r="ABM30" s="16"/>
      <c r="ABN30" s="49">
        <f>ABN19-ABK19</f>
        <v>0</v>
      </c>
      <c r="ABO30" s="12">
        <f>ABO19-ABL19</f>
        <v>1</v>
      </c>
      <c r="ABP30" s="12"/>
      <c r="ABQ30" s="49">
        <f>ABQ19-ABN19</f>
        <v>0</v>
      </c>
      <c r="ABR30" s="12">
        <f>ABR19-ABO19</f>
        <v>0</v>
      </c>
      <c r="ABS30" s="12"/>
      <c r="ABT30" s="49">
        <f>ABT19-ABQ19</f>
        <v>2</v>
      </c>
      <c r="ABU30" s="12">
        <f>ABU19-ABR19</f>
        <v>0</v>
      </c>
      <c r="ABV30" s="16"/>
      <c r="ABW30" s="16"/>
      <c r="ABX30" s="16"/>
      <c r="ABY30" s="16"/>
      <c r="ABZ30" s="16"/>
      <c r="ACA30" s="49">
        <f>ACA19-ABT19</f>
        <v>2</v>
      </c>
      <c r="ACB30" s="12">
        <f>ACB19-ABU19</f>
        <v>2</v>
      </c>
      <c r="ACC30" s="12"/>
      <c r="ACD30" s="49">
        <f>ACD19-ACA19</f>
        <v>2</v>
      </c>
      <c r="ACE30" s="12">
        <f>ACE19-ACB19</f>
        <v>2</v>
      </c>
      <c r="ACF30" s="12"/>
      <c r="ACG30" s="49">
        <f>ACG19-ACD19</f>
        <v>0</v>
      </c>
      <c r="ACH30" s="12">
        <f>ACH19-ACE19</f>
        <v>1</v>
      </c>
      <c r="ACI30" s="12"/>
      <c r="ACJ30" s="49">
        <f>ACJ19-ACG19</f>
        <v>0</v>
      </c>
      <c r="ACK30" s="12">
        <f>ACK19-ACH19</f>
        <v>0</v>
      </c>
      <c r="ACL30" s="12"/>
      <c r="ACM30" s="49">
        <f>ACM19-ACJ19</f>
        <v>2</v>
      </c>
      <c r="ACN30" s="12">
        <f>ACN19-ACK19</f>
        <v>0</v>
      </c>
      <c r="ACO30" s="16"/>
      <c r="ACP30" s="49">
        <f>ACP19-ACM19</f>
        <v>0</v>
      </c>
      <c r="ACQ30" s="12">
        <f>ACQ19-ACN19</f>
        <v>4</v>
      </c>
      <c r="ACR30" s="12"/>
      <c r="ACS30" s="49">
        <f>ACS19-ACP19</f>
        <v>2</v>
      </c>
      <c r="ACT30" s="12">
        <f>ACT19-ACQ19</f>
        <v>2</v>
      </c>
      <c r="ACU30" s="12"/>
      <c r="ACV30" s="49">
        <f>ACV19-ACS19</f>
        <v>2</v>
      </c>
      <c r="ACW30" s="12">
        <f>ACW19-ACT19</f>
        <v>2</v>
      </c>
      <c r="ACX30" s="12"/>
      <c r="ACY30" s="49">
        <f>ACY19-ACV19</f>
        <v>0</v>
      </c>
      <c r="ACZ30" s="12">
        <f>ACZ19-ACW19</f>
        <v>2</v>
      </c>
      <c r="ADA30" s="12"/>
      <c r="ADB30" s="49">
        <f>ADB19-ACY19</f>
        <v>2</v>
      </c>
      <c r="ADC30" s="12">
        <f>ADC19-ACZ19</f>
        <v>4</v>
      </c>
      <c r="ADD30" s="12"/>
      <c r="ADE30" s="49">
        <f>ADE19-ADB19</f>
        <v>2</v>
      </c>
      <c r="ADF30" s="12">
        <f>ADF19-ADC19</f>
        <v>2</v>
      </c>
      <c r="ADG30" s="16"/>
      <c r="ADH30" s="49">
        <f>ADH19-ADE19</f>
        <v>2</v>
      </c>
      <c r="ADI30" s="12">
        <f>ADI19-ADF19</f>
        <v>0</v>
      </c>
      <c r="ADJ30" s="12"/>
      <c r="ADK30" s="49">
        <f>ADK19-ADH19</f>
        <v>2</v>
      </c>
      <c r="ADL30" s="12">
        <f>ADL19-ADI19</f>
        <v>2</v>
      </c>
      <c r="ADM30" s="12"/>
      <c r="ADN30" s="49">
        <f>ADN19-ADK19</f>
        <v>2</v>
      </c>
      <c r="ADO30" s="12">
        <f>ADO19-ADL19</f>
        <v>4</v>
      </c>
      <c r="ADP30" s="12"/>
      <c r="ADQ30" s="49">
        <f>ADQ19-ADN19</f>
        <v>2</v>
      </c>
      <c r="ADR30" s="12">
        <f>ADR19-ADO19</f>
        <v>0</v>
      </c>
      <c r="ADS30" s="12"/>
      <c r="ADT30" s="49">
        <f>ADT19-ADQ19</f>
        <v>2</v>
      </c>
      <c r="ADU30" s="12">
        <f>ADU19-ADR19</f>
        <v>0</v>
      </c>
      <c r="ADV30" s="12"/>
      <c r="ADW30" s="49">
        <f>ADW19-ADT19</f>
        <v>2</v>
      </c>
      <c r="ADX30" s="12">
        <f>ADX19-ADU19</f>
        <v>2</v>
      </c>
      <c r="ADY30" s="16"/>
      <c r="ADZ30" s="49">
        <f>ADZ19-ADW19</f>
        <v>0</v>
      </c>
      <c r="AEA30" s="12">
        <f>AEA19-ADX19</f>
        <v>1</v>
      </c>
      <c r="AEB30" s="12"/>
      <c r="AEC30" s="49">
        <f>AEC19-ADZ19</f>
        <v>2</v>
      </c>
      <c r="AED30" s="12">
        <f>AED19-AEA19</f>
        <v>0</v>
      </c>
      <c r="AEE30" s="12"/>
      <c r="AEF30" s="49">
        <f>AEF19-AEC19</f>
        <v>2</v>
      </c>
      <c r="AEG30" s="12">
        <f>AEG19-AED19</f>
        <v>0</v>
      </c>
      <c r="AEH30" s="12"/>
      <c r="AEI30" s="49">
        <f>AEI19-AEF19</f>
        <v>0</v>
      </c>
      <c r="AEJ30" s="12">
        <f>AEJ19-AEG19</f>
        <v>3</v>
      </c>
      <c r="AEK30" s="12"/>
      <c r="AEL30" s="49">
        <f>AEL19-AEI19</f>
        <v>2</v>
      </c>
      <c r="AEM30" s="12">
        <f>AEM19-AEJ19</f>
        <v>0</v>
      </c>
      <c r="AEN30" s="12"/>
      <c r="AEO30" s="49">
        <f>AEO19-AEL19</f>
        <v>0</v>
      </c>
      <c r="AEP30" s="12">
        <f>AEP19-AEM19</f>
        <v>1</v>
      </c>
      <c r="AEQ30" s="16"/>
      <c r="AER30" s="49">
        <f>AER19-AEO19</f>
        <v>0</v>
      </c>
      <c r="AES30" s="12">
        <f>AES19-AEP19</f>
        <v>0</v>
      </c>
      <c r="AET30" s="12"/>
      <c r="AEU30" s="49">
        <f>AEU19-AER19</f>
        <v>2</v>
      </c>
      <c r="AEV30" s="12">
        <f>AEV19-AES19</f>
        <v>3</v>
      </c>
      <c r="AEW30" s="12"/>
      <c r="AEX30" s="49">
        <f>AEX19-AEU19</f>
        <v>2</v>
      </c>
      <c r="AEY30" s="12">
        <f>AEY19-AEV19</f>
        <v>0</v>
      </c>
      <c r="AEZ30" s="12"/>
      <c r="AFA30" s="49">
        <f>AFA19-AEX19</f>
        <v>0</v>
      </c>
      <c r="AFB30" s="12">
        <f>AFB19-AEY19</f>
        <v>0</v>
      </c>
      <c r="AFC30" s="12"/>
      <c r="AFD30" s="49">
        <f>AFD19-AFA19</f>
        <v>2</v>
      </c>
      <c r="AFE30" s="12">
        <f>AFE19-AFB19</f>
        <v>2</v>
      </c>
      <c r="AFF30" s="12"/>
      <c r="AFG30" s="49">
        <f>AFG19-AFD19</f>
        <v>2</v>
      </c>
      <c r="AFH30" s="12">
        <f>AFH19-AFE19</f>
        <v>2</v>
      </c>
      <c r="AFI30" s="16"/>
      <c r="AFJ30" s="49">
        <f>AFJ19-AFG19</f>
        <v>0</v>
      </c>
      <c r="AFK30" s="12">
        <f>AFK19-AFH19</f>
        <v>2</v>
      </c>
      <c r="AFL30" s="12"/>
      <c r="AFM30" s="49">
        <f>AFM19-AFJ19</f>
        <v>2</v>
      </c>
      <c r="AFN30" s="12">
        <f>AFN19-AFK19</f>
        <v>4</v>
      </c>
      <c r="AFO30" s="12"/>
      <c r="AFP30" s="49">
        <f>AFP19-AFM19</f>
        <v>2</v>
      </c>
      <c r="AFQ30" s="12">
        <f>AFQ19-AFN19</f>
        <v>4</v>
      </c>
      <c r="AFR30" s="12"/>
      <c r="AFS30" s="49">
        <f>AFS19-AFP19</f>
        <v>0</v>
      </c>
      <c r="AFT30" s="12">
        <f>AFT19-AFQ19</f>
        <v>0</v>
      </c>
      <c r="AFU30" s="12"/>
      <c r="AFV30" s="49">
        <f>AFV19-AFS19</f>
        <v>0</v>
      </c>
      <c r="AFW30" s="12">
        <f>AFW19-AFT19</f>
        <v>0</v>
      </c>
      <c r="AFX30" s="16"/>
      <c r="AFY30" s="16"/>
      <c r="AFZ30" s="49">
        <f>AFZ19-AFV19</f>
        <v>0</v>
      </c>
      <c r="AGA30" s="12">
        <f>AGA19-AFW19</f>
        <v>2</v>
      </c>
      <c r="AGB30" s="12"/>
      <c r="AGC30" s="49">
        <f>AGC19-AFZ19</f>
        <v>2</v>
      </c>
      <c r="AGD30" s="12">
        <f>AGD19-AGA19</f>
        <v>3</v>
      </c>
      <c r="AGE30" s="12"/>
      <c r="AGF30" s="49">
        <f>AGF19-AGC19</f>
        <v>2</v>
      </c>
      <c r="AGG30" s="12">
        <f>AGG19-AGD19</f>
        <v>0</v>
      </c>
      <c r="AGH30" s="12"/>
      <c r="AGI30" s="49">
        <f>AGI19-AGF19</f>
        <v>0</v>
      </c>
      <c r="AGJ30" s="12">
        <f>AGJ19-AGG19</f>
        <v>0</v>
      </c>
      <c r="AGK30" s="16"/>
      <c r="AGL30" s="49">
        <f>AGL19-AGI19</f>
        <v>2</v>
      </c>
      <c r="AGM30" s="12">
        <f>AGM19-AGJ19</f>
        <v>0</v>
      </c>
      <c r="AGN30" s="56"/>
      <c r="AGO30" s="49">
        <f>AGO19-AGL19</f>
        <v>0</v>
      </c>
      <c r="AGP30" s="12">
        <f>AGP19-AGM19</f>
        <v>0</v>
      </c>
      <c r="AGQ30" s="12"/>
      <c r="AGR30" s="49">
        <f>AGR19-AGO19</f>
        <v>0</v>
      </c>
      <c r="AGS30" s="12">
        <f>AGS19-AGP19</f>
        <v>2</v>
      </c>
      <c r="AGT30" s="12"/>
      <c r="AGU30" s="49">
        <f>AGU19-AGR19</f>
        <v>2</v>
      </c>
      <c r="AGV30" s="12">
        <f>AGV19-AGS19</f>
        <v>4</v>
      </c>
      <c r="AGW30" s="12"/>
      <c r="AGX30" s="49">
        <f>AGX19-AGU19</f>
        <v>2</v>
      </c>
      <c r="AGY30" s="12">
        <f>AGY19-AGV19</f>
        <v>5</v>
      </c>
      <c r="AGZ30" s="12"/>
      <c r="AHA30" s="49">
        <f>AHA19-AGX19</f>
        <v>2</v>
      </c>
      <c r="AHB30" s="12">
        <f>AHB19-AGY19</f>
        <v>4</v>
      </c>
      <c r="AHC30" s="12"/>
      <c r="AHD30" s="49">
        <f>AHD19-AHA19</f>
        <v>2</v>
      </c>
      <c r="AHE30" s="12">
        <f>AHE19-AHB19</f>
        <v>0</v>
      </c>
      <c r="AHF30" s="12"/>
      <c r="AHG30" s="49">
        <f>AHG19-AHD19</f>
        <v>2</v>
      </c>
      <c r="AHH30" s="12">
        <f>AHH19-AHE19</f>
        <v>0</v>
      </c>
      <c r="AHI30" s="16"/>
      <c r="AHJ30" s="49">
        <f>AHJ19-AHG19</f>
        <v>0</v>
      </c>
      <c r="AHK30" s="12">
        <f>AHK19-AHH19</f>
        <v>2</v>
      </c>
      <c r="AHL30" s="12"/>
      <c r="AHM30" s="49">
        <f>AHM19-AHJ19</f>
        <v>2</v>
      </c>
      <c r="AHN30" s="12">
        <f>AHN19-AHK19</f>
        <v>0</v>
      </c>
      <c r="AHO30" s="12"/>
      <c r="AHP30" s="49">
        <f>AHP19-AHM19</f>
        <v>2</v>
      </c>
      <c r="AHQ30" s="12">
        <f>AHQ19-AHN19</f>
        <v>5</v>
      </c>
      <c r="AHR30" s="12"/>
      <c r="AHS30" s="49">
        <f>AHS19-AHP19</f>
        <v>0</v>
      </c>
      <c r="AHT30" s="12">
        <f>AHT19-AHQ19</f>
        <v>0</v>
      </c>
      <c r="AHU30" s="12"/>
      <c r="AHV30" s="49">
        <f>AHV19-AHS19</f>
        <v>2</v>
      </c>
      <c r="AHW30" s="12">
        <f>AHW19-AHT19</f>
        <v>1</v>
      </c>
      <c r="AHX30" s="12"/>
      <c r="AHY30" s="49">
        <f>AHY19-AHV19</f>
        <v>2</v>
      </c>
      <c r="AHZ30" s="12">
        <f>AHZ19-AHW19</f>
        <v>2</v>
      </c>
      <c r="AIA30" s="16"/>
      <c r="AIB30" s="49">
        <f>AIB19-AHY19</f>
        <v>2</v>
      </c>
      <c r="AIC30" s="12">
        <f>AIC19-AHZ19</f>
        <v>2</v>
      </c>
      <c r="AID30" s="12"/>
      <c r="AIE30" s="49">
        <f>AIE19-AIB19</f>
        <v>2</v>
      </c>
      <c r="AIF30" s="12">
        <f>AIF19-AIC19</f>
        <v>0</v>
      </c>
      <c r="AIG30" s="12"/>
      <c r="AIH30" s="49">
        <f>AIH19-AIE19</f>
        <v>0</v>
      </c>
      <c r="AII30" s="12">
        <f>AII19-AIF19</f>
        <v>0</v>
      </c>
      <c r="AIJ30" s="12"/>
      <c r="AIK30" s="49">
        <f>AIK19-AIH19</f>
        <v>2</v>
      </c>
      <c r="AIL30" s="12">
        <f>AIL19-AII19</f>
        <v>2</v>
      </c>
      <c r="AIM30" s="12"/>
      <c r="AIN30" s="49">
        <f>AIN19-AIK19</f>
        <v>0</v>
      </c>
      <c r="AIO30" s="12">
        <f>AIO19-AIL19</f>
        <v>0</v>
      </c>
      <c r="AIP30" s="12"/>
      <c r="AIQ30" s="49">
        <f>AIQ19-AIN19</f>
        <v>2</v>
      </c>
      <c r="AIR30" s="12">
        <f>AIR19-AIO19</f>
        <v>0</v>
      </c>
      <c r="AIS30" s="16"/>
      <c r="AIT30" s="49">
        <f>AIT19-AIQ19</f>
        <v>0</v>
      </c>
      <c r="AIU30" s="12">
        <f>AIU19-AIR19</f>
        <v>4</v>
      </c>
      <c r="AIV30" s="12"/>
      <c r="AIW30" s="49">
        <f>AIW19-AIT19</f>
        <v>2</v>
      </c>
      <c r="AIX30" s="12">
        <f>AIX19-AIU19</f>
        <v>0</v>
      </c>
      <c r="AIY30" s="12"/>
      <c r="AIZ30" s="49">
        <f>AIZ19-AIW19</f>
        <v>2</v>
      </c>
      <c r="AJA30" s="12">
        <f>AJA19-AIX19</f>
        <v>0</v>
      </c>
      <c r="AJB30" s="12"/>
      <c r="AJC30" s="49">
        <f>AJC19-AIZ19</f>
        <v>0</v>
      </c>
      <c r="AJD30" s="12">
        <f>AJD19-AJA19</f>
        <v>1</v>
      </c>
      <c r="AJE30" s="12"/>
      <c r="AJF30" s="49">
        <f>AJF19-AJC19</f>
        <v>2</v>
      </c>
      <c r="AJG30" s="12">
        <f>AJG19-AJD19</f>
        <v>0</v>
      </c>
      <c r="AJH30" s="12"/>
      <c r="AJI30" s="49">
        <f>AJI19-AJF19</f>
        <v>2</v>
      </c>
      <c r="AJJ30" s="12">
        <f>AJJ19-AJG19</f>
        <v>0</v>
      </c>
      <c r="AJK30" s="16"/>
      <c r="AJL30" s="49">
        <f>AJL19-AJI19</f>
        <v>0</v>
      </c>
      <c r="AJM30" s="12">
        <f>AJM19-AJJ19</f>
        <v>0</v>
      </c>
      <c r="AJN30" s="12"/>
      <c r="AJO30" s="49">
        <f>AJO19-AJL19</f>
        <v>2</v>
      </c>
      <c r="AJP30" s="12">
        <f>AJP19-AJM19</f>
        <v>0</v>
      </c>
      <c r="AJQ30" s="16"/>
      <c r="AJR30" s="49">
        <f>AJR19-AJO19</f>
        <v>0</v>
      </c>
      <c r="AJS30" s="12">
        <f>AJS19-AJP19</f>
        <v>0</v>
      </c>
      <c r="AJT30" s="12"/>
      <c r="AJU30" s="49">
        <f>AJU19-AJR19</f>
        <v>0</v>
      </c>
      <c r="AJV30" s="12">
        <f>AJV19-AJS19</f>
        <v>0</v>
      </c>
      <c r="AJW30" s="12"/>
      <c r="AJX30" s="49">
        <f>AJX19-AJU19</f>
        <v>0</v>
      </c>
      <c r="AJY30" s="12">
        <f>AJY19-AJV19</f>
        <v>0</v>
      </c>
      <c r="AJZ30" s="16"/>
      <c r="AKA30" s="49">
        <f>AKA19-AJX19</f>
        <v>0</v>
      </c>
      <c r="AKB30" s="12">
        <f>AKB19-AJY19</f>
        <v>2</v>
      </c>
      <c r="AKC30" s="12"/>
      <c r="AKD30" s="49">
        <f>AKD19-AKA19</f>
        <v>2</v>
      </c>
      <c r="AKE30" s="12">
        <f>AKE19-AKB19</f>
        <v>1</v>
      </c>
      <c r="AKF30" s="12"/>
      <c r="AKG30" s="49">
        <f>AKG19-AKD19</f>
        <v>2</v>
      </c>
      <c r="AKH30" s="12">
        <f>AKH19-AKE19</f>
        <v>2</v>
      </c>
      <c r="AKI30" s="12"/>
      <c r="AKJ30" s="49">
        <f>AKJ19-AKG19</f>
        <v>0</v>
      </c>
      <c r="AKK30" s="12">
        <f>AKK19-AKH19</f>
        <v>2</v>
      </c>
      <c r="AKL30" s="12"/>
      <c r="AKM30" s="49">
        <f>AKM19-AKJ19</f>
        <v>2</v>
      </c>
      <c r="AKN30" s="12">
        <f>AKN19-AKK19</f>
        <v>0</v>
      </c>
      <c r="AKO30" s="12"/>
      <c r="AKP30" s="49">
        <f>AKP19-AKM19</f>
        <v>0</v>
      </c>
      <c r="AKQ30" s="12">
        <f>AKQ19-AKN19</f>
        <v>2</v>
      </c>
      <c r="AKR30" s="16"/>
      <c r="AKS30" s="49">
        <f>AKS19-AKP19</f>
        <v>0</v>
      </c>
      <c r="AKT30" s="12">
        <f>AKT19-AKQ19</f>
        <v>2</v>
      </c>
      <c r="AKU30" s="12"/>
      <c r="AKV30" s="49">
        <f>AKV19-AKS19</f>
        <v>0</v>
      </c>
      <c r="AKW30" s="12">
        <f>AKW19-AKT19</f>
        <v>0</v>
      </c>
      <c r="AKX30" s="12"/>
      <c r="AKY30" s="49">
        <f>AKY19-AKV19</f>
        <v>2</v>
      </c>
      <c r="AKZ30" s="12">
        <f>AKZ19-AKW19</f>
        <v>0</v>
      </c>
      <c r="ALA30" s="16"/>
      <c r="ALB30" s="49">
        <f>ALB19-AKY19</f>
        <v>0</v>
      </c>
      <c r="ALC30" s="12">
        <f>ALC19-AKZ19</f>
        <v>2</v>
      </c>
      <c r="ALD30" s="12"/>
      <c r="ALE30" s="49">
        <f>ALE19-ALB19</f>
        <v>2</v>
      </c>
      <c r="ALF30" s="12">
        <f>ALF19-ALC19</f>
        <v>0</v>
      </c>
      <c r="ALG30" s="56"/>
      <c r="ALH30" s="49">
        <f>ALH19-ALE19</f>
        <v>0</v>
      </c>
      <c r="ALI30" s="12">
        <f>ALI19-ALF19</f>
        <v>0</v>
      </c>
      <c r="ALJ30" s="12"/>
      <c r="ALK30" s="49">
        <f>ALK19-ALH19</f>
        <v>0</v>
      </c>
      <c r="ALL30" s="12">
        <f>ALL19-ALI19</f>
        <v>0</v>
      </c>
      <c r="ALM30" s="12"/>
      <c r="ALN30" s="49">
        <f>ALN19-ALK19</f>
        <v>0</v>
      </c>
      <c r="ALO30" s="12">
        <f>ALO19-ALL19</f>
        <v>0</v>
      </c>
      <c r="ALP30" s="12"/>
      <c r="ALQ30" s="49">
        <f>ALQ19-ALN19</f>
        <v>0</v>
      </c>
      <c r="ALR30" s="12">
        <f>ALR19-ALO19</f>
        <v>2</v>
      </c>
      <c r="ALS30" s="12"/>
      <c r="ALT30" s="49">
        <f>ALT19-ALQ19</f>
        <v>0</v>
      </c>
      <c r="ALU30" s="12">
        <f>ALU19-ALR19</f>
        <v>0</v>
      </c>
      <c r="ALV30" s="12"/>
      <c r="ALW30" s="49">
        <f>ALW19-ALT19</f>
        <v>0</v>
      </c>
      <c r="ALX30" s="12">
        <f>ALX19-ALU19</f>
        <v>0</v>
      </c>
      <c r="ALY30" s="12"/>
      <c r="ALZ30" s="49">
        <f>ALZ19-ALW19</f>
        <v>0</v>
      </c>
      <c r="AMA30" s="12">
        <f>AMA19-ALX19</f>
        <v>0</v>
      </c>
      <c r="AMB30" s="16"/>
      <c r="AMC30" s="49">
        <f>AMC19-ALZ19</f>
        <v>0</v>
      </c>
      <c r="AMD30" s="12">
        <f>AMD19-AMA19</f>
        <v>0</v>
      </c>
      <c r="AME30" s="12"/>
      <c r="AMF30" s="49">
        <f>AMF19-AMC19</f>
        <v>0</v>
      </c>
      <c r="AMG30" s="12">
        <f>AMG19-AMD19</f>
        <v>0</v>
      </c>
      <c r="AMH30" s="12"/>
      <c r="AMI30" s="49">
        <f>AMI19-AMF19</f>
        <v>0</v>
      </c>
      <c r="AMJ30" s="12">
        <f>AMJ19-AMG19</f>
        <v>0</v>
      </c>
      <c r="AMK30" s="12"/>
      <c r="AML30" s="49">
        <f>AML19-AMI19</f>
        <v>0</v>
      </c>
      <c r="AMM30" s="12">
        <f>AMM19-AMJ19</f>
        <v>0</v>
      </c>
      <c r="AMN30" s="12"/>
      <c r="AMO30" s="49">
        <f>AMO19-AML19</f>
        <v>0</v>
      </c>
      <c r="AMP30" s="12">
        <f>AMP19-AMM19</f>
        <v>0</v>
      </c>
      <c r="AMQ30" s="12"/>
      <c r="AMR30" s="49">
        <f>AMR19-AMO19</f>
        <v>0</v>
      </c>
      <c r="AMS30" s="12">
        <f>AMS19-AMP19</f>
        <v>2</v>
      </c>
      <c r="AMT30" s="12"/>
      <c r="AMU30" s="49">
        <f>AMU19-AMR19</f>
        <v>0</v>
      </c>
      <c r="AMV30" s="12">
        <f>AMV19-AMS19</f>
        <v>0</v>
      </c>
      <c r="AMW30" s="16"/>
      <c r="AMX30" s="16"/>
      <c r="AMY30" s="16"/>
      <c r="AMZ30" s="16"/>
      <c r="ANA30" s="49">
        <f>ANA19-AMU19</f>
        <v>2</v>
      </c>
      <c r="ANB30" s="12">
        <f>ANB19-AMV19</f>
        <v>2</v>
      </c>
      <c r="ANC30" s="12"/>
      <c r="AND30" s="49">
        <f>AND19-ANA19</f>
        <v>2</v>
      </c>
      <c r="ANE30" s="12">
        <f>ANE19-ANB19</f>
        <v>2</v>
      </c>
      <c r="ANF30" s="16"/>
      <c r="ANG30" s="49">
        <f>ANG19-AND19</f>
        <v>2</v>
      </c>
      <c r="ANH30" s="12">
        <f>ANH19-ANE19</f>
        <v>2</v>
      </c>
      <c r="ANI30" s="12"/>
      <c r="ANJ30" s="49">
        <f>ANJ19-ANG19</f>
        <v>2</v>
      </c>
      <c r="ANK30" s="12">
        <f>ANK19-ANH19</f>
        <v>0</v>
      </c>
      <c r="ANL30" s="12"/>
      <c r="ANM30" s="49">
        <f>ANM19-ANJ19</f>
        <v>2</v>
      </c>
      <c r="ANN30" s="12">
        <f>ANN19-ANK19</f>
        <v>2</v>
      </c>
      <c r="ANO30" s="12"/>
      <c r="ANP30" s="49">
        <f>ANP19-ANM19</f>
        <v>2</v>
      </c>
      <c r="ANQ30" s="12">
        <f>ANQ19-ANN19</f>
        <v>3</v>
      </c>
      <c r="ANR30" s="12"/>
      <c r="ANS30" s="49">
        <f>ANS19-ANP19</f>
        <v>2</v>
      </c>
      <c r="ANT30" s="12">
        <f>ANT19-ANQ19</f>
        <v>4</v>
      </c>
      <c r="ANU30" s="12"/>
      <c r="ANV30" s="49">
        <f>ANV19-ANS19</f>
        <v>2</v>
      </c>
      <c r="ANW30" s="12">
        <f>ANW19-ANT19</f>
        <v>2</v>
      </c>
      <c r="ANX30" s="16"/>
      <c r="ANY30" s="49">
        <f>ANY19-ANV19</f>
        <v>2</v>
      </c>
      <c r="ANZ30" s="12">
        <f>ANZ19-ANW19</f>
        <v>2</v>
      </c>
      <c r="AOA30" s="12"/>
      <c r="AOB30" s="49">
        <f>AOB19-ANY19</f>
        <v>2</v>
      </c>
      <c r="AOC30" s="12">
        <f>AOC19-ANZ19</f>
        <v>2</v>
      </c>
      <c r="AOD30" s="12"/>
      <c r="AOE30" s="49">
        <f>AOE19-AOB19</f>
        <v>2</v>
      </c>
      <c r="AOF30" s="12">
        <f>AOF19-AOC19</f>
        <v>2</v>
      </c>
      <c r="AOG30" s="12"/>
      <c r="AOH30" s="49">
        <f>AOH19-AOE19</f>
        <v>2</v>
      </c>
      <c r="AOI30" s="12">
        <f>AOI19-AOF19</f>
        <v>2</v>
      </c>
      <c r="AOJ30" s="12"/>
      <c r="AOK30" s="49">
        <f>AOK19-AOH19</f>
        <v>2</v>
      </c>
      <c r="AOL30" s="12">
        <f>AOL19-AOI19</f>
        <v>2</v>
      </c>
      <c r="AOM30" s="12"/>
      <c r="AON30" s="49">
        <f>AON19-AOK19</f>
        <v>2</v>
      </c>
      <c r="AOO30" s="12">
        <f>AOO19-AOL19</f>
        <v>1</v>
      </c>
      <c r="AOP30" s="16"/>
      <c r="AOQ30" s="49">
        <f>AOQ19-AON19</f>
        <v>0</v>
      </c>
      <c r="AOR30" s="12">
        <f>AOR19-AOO19</f>
        <v>0</v>
      </c>
      <c r="AOS30" s="12"/>
      <c r="AOT30" s="49">
        <f>AOT19-AOQ19</f>
        <v>2</v>
      </c>
      <c r="AOU30" s="12">
        <f>AOU19-AOR19</f>
        <v>2</v>
      </c>
      <c r="AOV30" s="12"/>
      <c r="AOW30" s="49">
        <f>AOW19-AOT19</f>
        <v>2</v>
      </c>
      <c r="AOX30" s="12">
        <f>AOX19-AOU19</f>
        <v>1</v>
      </c>
      <c r="AOY30" s="12"/>
      <c r="AOZ30" s="49">
        <f>AOZ19-AOW19</f>
        <v>0</v>
      </c>
      <c r="APA30" s="12">
        <f>APA19-AOX19</f>
        <v>0</v>
      </c>
      <c r="APB30" s="12"/>
      <c r="APC30" s="49">
        <f>APC19-AOZ19</f>
        <v>2</v>
      </c>
      <c r="APD30" s="12">
        <f>APD19-APA19</f>
        <v>0</v>
      </c>
      <c r="APE30" s="12"/>
      <c r="APF30" s="49">
        <f>APF19-APC19</f>
        <v>2</v>
      </c>
      <c r="APG30" s="12">
        <f>APG19-APD19</f>
        <v>2</v>
      </c>
      <c r="APH30" s="16"/>
      <c r="API30" s="49">
        <f>API19-APF19</f>
        <v>0</v>
      </c>
      <c r="APJ30" s="12">
        <f>APJ19-APG19</f>
        <v>1</v>
      </c>
      <c r="APK30" s="12"/>
      <c r="APL30" s="49">
        <f>APL19-API19</f>
        <v>2</v>
      </c>
      <c r="APM30" s="12">
        <f>APM19-APJ19</f>
        <v>2</v>
      </c>
      <c r="APN30" s="12"/>
      <c r="APO30" s="49">
        <f>APO19-APL19</f>
        <v>2</v>
      </c>
      <c r="APP30" s="12">
        <f>APP19-APM19</f>
        <v>1</v>
      </c>
      <c r="APQ30" s="12"/>
      <c r="APR30" s="49">
        <f>APR19-APO19</f>
        <v>0</v>
      </c>
      <c r="APS30" s="12">
        <f>APS19-APP19</f>
        <v>1</v>
      </c>
      <c r="APT30" s="12"/>
      <c r="APU30" s="49">
        <f>APU19-APR19</f>
        <v>2</v>
      </c>
      <c r="APV30" s="12">
        <f>APV19-APS19</f>
        <v>2</v>
      </c>
      <c r="APW30" s="12"/>
      <c r="APX30" s="49">
        <f>APX19-APU19</f>
        <v>2</v>
      </c>
      <c r="APY30" s="12">
        <f>APY19-APV19</f>
        <v>2</v>
      </c>
      <c r="APZ30" s="16"/>
      <c r="AQA30" s="49">
        <f>AQA19-APX19</f>
        <v>0</v>
      </c>
      <c r="AQB30" s="12">
        <f>AQB19-APY19</f>
        <v>3</v>
      </c>
      <c r="AQC30" s="12"/>
      <c r="AQD30" s="49">
        <f>AQD19-AQA19</f>
        <v>2</v>
      </c>
      <c r="AQE30" s="12">
        <f>AQE19-AQB19</f>
        <v>0</v>
      </c>
      <c r="AQF30" s="12"/>
      <c r="AQG30" s="49">
        <f>AQG19-AQD19</f>
        <v>2</v>
      </c>
      <c r="AQH30" s="12">
        <f>AQH19-AQE19</f>
        <v>0</v>
      </c>
      <c r="AQI30" s="12"/>
      <c r="AQJ30" s="49">
        <f>AQJ19-AQG19</f>
        <v>0</v>
      </c>
      <c r="AQK30" s="12">
        <f>AQK19-AQH19</f>
        <v>3</v>
      </c>
      <c r="AQL30" s="12"/>
      <c r="AQM30" s="49">
        <f>AQM19-AQJ19</f>
        <v>2</v>
      </c>
      <c r="AQN30" s="12">
        <f>AQN19-AQK19</f>
        <v>0</v>
      </c>
      <c r="AQO30" s="12"/>
      <c r="AQP30" s="49">
        <f>AQP19-AQM19</f>
        <v>2</v>
      </c>
      <c r="AQQ30" s="12">
        <f>AQQ19-AQN19</f>
        <v>1</v>
      </c>
      <c r="AQR30" s="16"/>
      <c r="AQS30" s="49">
        <f>AQS19-AQP19</f>
        <v>2</v>
      </c>
      <c r="AQT30" s="12">
        <f>AQT19-AQQ19</f>
        <v>0</v>
      </c>
      <c r="AQU30" s="12"/>
      <c r="AQV30" s="49">
        <f>AQV19-AQS19</f>
        <v>2</v>
      </c>
      <c r="AQW30" s="12">
        <f>AQW19-AQT19</f>
        <v>3</v>
      </c>
      <c r="AQX30" s="12"/>
      <c r="AQY30" s="49">
        <f>AQY19-AQV19</f>
        <v>2</v>
      </c>
      <c r="AQZ30" s="12">
        <f>AQZ19-AQW19</f>
        <v>2</v>
      </c>
      <c r="ARA30" s="12"/>
      <c r="ARB30" s="49">
        <f>ARB19-AQY19</f>
        <v>0</v>
      </c>
      <c r="ARC30" s="12">
        <f>ARC19-AQZ19</f>
        <v>2</v>
      </c>
      <c r="ARD30" s="12"/>
      <c r="ARE30" s="49">
        <f>ARE19-ARB19</f>
        <v>2</v>
      </c>
      <c r="ARF30" s="12">
        <f>ARF19-ARC19</f>
        <v>2</v>
      </c>
      <c r="ARG30" s="12"/>
      <c r="ARH30" s="49">
        <f>ARH19-ARE19</f>
        <v>2</v>
      </c>
      <c r="ARI30" s="12">
        <f>ARI19-ARF19</f>
        <v>2</v>
      </c>
      <c r="ARJ30" s="16"/>
      <c r="ARK30" s="49">
        <f>ARK19-ARH19</f>
        <v>0</v>
      </c>
      <c r="ARL30" s="12">
        <f>ARL19-ARI19</f>
        <v>2</v>
      </c>
      <c r="ARM30" s="12"/>
      <c r="ARN30" s="49">
        <f>ARN19-ARK19</f>
        <v>2</v>
      </c>
      <c r="ARO30" s="12">
        <f>ARO19-ARL19</f>
        <v>2</v>
      </c>
      <c r="ARP30" s="12"/>
      <c r="ARQ30" s="49">
        <f>ARQ19-ARN19</f>
        <v>2</v>
      </c>
      <c r="ARR30" s="12">
        <f>ARR19-ARO19</f>
        <v>1</v>
      </c>
      <c r="ARS30" s="12"/>
      <c r="ART30" s="49">
        <f>ART19-ARQ19</f>
        <v>0</v>
      </c>
      <c r="ARU30" s="12">
        <f>ARU19-ARR19</f>
        <v>1</v>
      </c>
      <c r="ARV30" s="12"/>
      <c r="ARW30" s="49">
        <f>ARW19-ART19</f>
        <v>2</v>
      </c>
      <c r="ARX30" s="12">
        <f>ARX19-ARU19</f>
        <v>0</v>
      </c>
      <c r="ARY30" s="12"/>
      <c r="ARZ30" s="49">
        <f>ARZ19-ARW19</f>
        <v>2</v>
      </c>
      <c r="ASA30" s="12">
        <f>ASA19-ARX19</f>
        <v>1</v>
      </c>
      <c r="ASB30" s="16"/>
      <c r="ASC30" s="49">
        <f>ASC19-ARZ19</f>
        <v>2</v>
      </c>
      <c r="ASD30" s="12">
        <f>ASD19-ASA19</f>
        <v>0</v>
      </c>
      <c r="ASE30" s="12"/>
      <c r="ASF30" s="49">
        <f>ASF19-ASC19</f>
        <v>2</v>
      </c>
      <c r="ASG30" s="12">
        <f>ASG19-ASD19</f>
        <v>0</v>
      </c>
      <c r="ASH30" s="12"/>
      <c r="ASI30" s="49">
        <f>ASI19-ASF19</f>
        <v>2</v>
      </c>
      <c r="ASJ30" s="12">
        <f>ASJ19-ASG19</f>
        <v>0</v>
      </c>
      <c r="ASK30" s="12"/>
      <c r="ASL30" s="49">
        <f>ASL19-ASI19</f>
        <v>0</v>
      </c>
      <c r="ASM30" s="12">
        <f>ASM19-ASJ19</f>
        <v>0</v>
      </c>
      <c r="ASN30" s="12"/>
      <c r="ASO30" s="49">
        <f>ASO19-ASL19</f>
        <v>0</v>
      </c>
      <c r="ASP30" s="12">
        <f>ASP19-ASM19</f>
        <v>0</v>
      </c>
      <c r="ASQ30" s="12"/>
      <c r="ASR30" s="49">
        <f>ASR19-ASO19</f>
        <v>0</v>
      </c>
      <c r="ASS30" s="12">
        <f>ASS19-ASP19</f>
        <v>0</v>
      </c>
      <c r="AST30" s="16"/>
      <c r="ASU30" s="49">
        <f>ASU19-ASR19</f>
        <v>0</v>
      </c>
      <c r="ASV30" s="12">
        <f>ASV19-ASS19</f>
        <v>1</v>
      </c>
      <c r="ASW30" s="12"/>
      <c r="ASX30" s="49">
        <f>ASX19-ASU19</f>
        <v>0</v>
      </c>
      <c r="ASY30" s="12">
        <f>ASY19-ASV19</f>
        <v>0</v>
      </c>
      <c r="ASZ30" s="12"/>
      <c r="ATA30" s="49">
        <f>ATA19-ASX19</f>
        <v>0</v>
      </c>
      <c r="ATB30" s="12">
        <f>ATB19-ASY19</f>
        <v>0</v>
      </c>
      <c r="ATC30" s="12"/>
      <c r="ATD30" s="49">
        <f>ATD19-ATA19</f>
        <v>0</v>
      </c>
      <c r="ATE30" s="12">
        <f>ATE19-ATB19</f>
        <v>0</v>
      </c>
      <c r="ATF30" s="54"/>
      <c r="ATG30" s="54"/>
      <c r="ATH30" s="16"/>
      <c r="ATI30" s="54"/>
      <c r="ATJ30" s="54"/>
      <c r="ATK30" s="54"/>
      <c r="ATL30" s="54"/>
      <c r="ATM30" s="54"/>
      <c r="ATN30" s="54"/>
      <c r="ATO30" s="16"/>
      <c r="ATP30" s="54"/>
      <c r="ATQ30" s="54"/>
      <c r="ATR30" s="54"/>
      <c r="ATS30" s="54"/>
      <c r="ATT30" s="54"/>
      <c r="ATU30" s="54"/>
      <c r="ATV30" s="16"/>
      <c r="ATW30" s="54"/>
      <c r="ATX30" s="54"/>
      <c r="ATY30" s="54"/>
      <c r="ATZ30" s="54"/>
      <c r="AUA30" s="54"/>
      <c r="AUB30" s="54"/>
      <c r="AUC30" s="16"/>
      <c r="AUD30" s="54"/>
      <c r="AUE30" s="54"/>
      <c r="AUF30" s="54"/>
      <c r="AUG30" s="54"/>
      <c r="AUH30" s="54"/>
      <c r="AUI30" s="54"/>
      <c r="AUJ30" s="16"/>
      <c r="AUK30" s="54"/>
      <c r="AUL30" s="54"/>
      <c r="AUM30" s="54"/>
      <c r="AUN30" s="54"/>
      <c r="AUO30" s="54"/>
      <c r="AUP30" s="54"/>
      <c r="AUQ30" s="16"/>
      <c r="AUR30" s="54"/>
      <c r="AUS30" s="54"/>
      <c r="AUT30" s="54"/>
      <c r="AUU30" s="54"/>
      <c r="AUV30" s="54"/>
      <c r="AUW30" s="54"/>
      <c r="AUX30" s="16"/>
      <c r="AUY30" s="54"/>
      <c r="AUZ30" s="54"/>
      <c r="AVA30" s="54"/>
      <c r="AVB30" s="54"/>
      <c r="AVC30" s="54"/>
      <c r="AVD30" s="54"/>
      <c r="AVE30" s="16"/>
      <c r="AVF30" s="54"/>
      <c r="AVG30" s="54"/>
      <c r="AVH30" s="54"/>
      <c r="AVI30" s="54"/>
      <c r="AVJ30" s="54"/>
      <c r="AVK30" s="54"/>
      <c r="AVL30" s="16"/>
      <c r="AVM30" s="54"/>
      <c r="AVN30" s="54"/>
      <c r="AVO30" s="54"/>
      <c r="AVP30" s="54"/>
      <c r="AVQ30" s="54"/>
      <c r="AVR30" s="54"/>
      <c r="AVS30" s="16"/>
      <c r="AVT30" s="54"/>
      <c r="AVU30" s="54"/>
      <c r="AVV30" s="54"/>
      <c r="AVW30" s="54"/>
      <c r="AVX30" s="54"/>
      <c r="AVY30" s="54"/>
      <c r="AVZ30" s="16"/>
      <c r="AWA30" s="54"/>
      <c r="AWB30" s="54"/>
      <c r="AWC30" s="54"/>
      <c r="AWD30" s="54"/>
      <c r="AWE30" s="54"/>
      <c r="AWF30" s="54"/>
      <c r="AWG30" s="16"/>
      <c r="AWH30" s="54"/>
      <c r="AWI30" s="54"/>
      <c r="AWJ30" s="54"/>
      <c r="AWK30" s="54"/>
      <c r="AWL30" s="54"/>
      <c r="AWM30" s="54"/>
      <c r="AWN30" s="16"/>
      <c r="AWO30" s="54"/>
      <c r="AWP30" s="54"/>
      <c r="AWQ30" s="54"/>
      <c r="AWR30" s="54"/>
      <c r="AWS30" s="54"/>
      <c r="AWT30" s="54"/>
      <c r="AWU30" s="16"/>
      <c r="AWV30" s="54"/>
      <c r="AWW30" s="54"/>
      <c r="AWX30" s="54"/>
      <c r="AWY30" s="54"/>
      <c r="AWZ30" s="54"/>
      <c r="AXA30" s="54"/>
      <c r="AXB30" s="16"/>
    </row>
    <row r="31" spans="1:1302">
      <c r="A31" t="s">
        <v>911</v>
      </c>
      <c r="B31" t="s">
        <v>913</v>
      </c>
      <c r="D31" s="10" t="s">
        <v>79</v>
      </c>
      <c r="E31" s="93"/>
      <c r="F31" s="93"/>
      <c r="G31" s="93"/>
      <c r="H31" s="84">
        <v>0</v>
      </c>
      <c r="I31" s="93">
        <v>0.02</v>
      </c>
      <c r="J31" s="16"/>
      <c r="K31" s="84">
        <f>K30/K29</f>
        <v>1.2048192771084338E-2</v>
      </c>
      <c r="L31" s="93">
        <f>L30/L29</f>
        <v>1.3157894736842105E-2</v>
      </c>
      <c r="M31" s="93"/>
      <c r="N31" s="84">
        <f>N30/N29</f>
        <v>1.2195121951219513E-2</v>
      </c>
      <c r="O31" s="93">
        <f>O30/O29</f>
        <v>0</v>
      </c>
      <c r="P31" s="93"/>
      <c r="Q31" s="84">
        <f>Q30/Q29</f>
        <v>1.1976047904191617E-2</v>
      </c>
      <c r="R31" s="93">
        <f>R30/R29</f>
        <v>1.2738853503184714E-2</v>
      </c>
      <c r="S31" s="93"/>
      <c r="T31" s="84">
        <f>T30/T29</f>
        <v>0</v>
      </c>
      <c r="U31" s="93">
        <f>U30/U29</f>
        <v>0</v>
      </c>
      <c r="V31" s="93"/>
      <c r="W31" s="84">
        <f>W30/W29</f>
        <v>1.2121212121212121E-2</v>
      </c>
      <c r="X31" s="93">
        <f>X30/X29</f>
        <v>0</v>
      </c>
      <c r="Y31" s="93"/>
      <c r="Z31" s="84">
        <f>Z30/Z29</f>
        <v>1.1904761904761904E-2</v>
      </c>
      <c r="AA31" s="93">
        <f>AA30/AA29</f>
        <v>0</v>
      </c>
      <c r="AB31" s="16"/>
      <c r="AC31" s="84">
        <f>AC30/AC29</f>
        <v>0</v>
      </c>
      <c r="AD31" s="93">
        <f>AD30/AD29</f>
        <v>0</v>
      </c>
      <c r="AE31" s="93"/>
      <c r="AF31" s="84">
        <f>AF30/AF29</f>
        <v>1.1049723756906077E-2</v>
      </c>
      <c r="AG31" s="93">
        <f>AG30/AG29</f>
        <v>0</v>
      </c>
      <c r="AH31" s="93"/>
      <c r="AI31" s="84">
        <f>AI30/AI29</f>
        <v>1.0869565217391304E-2</v>
      </c>
      <c r="AJ31" s="93">
        <f>AJ30/AJ29</f>
        <v>0</v>
      </c>
      <c r="AK31" s="93"/>
      <c r="AL31" s="84">
        <f>AL30/AL29</f>
        <v>0</v>
      </c>
      <c r="AM31" s="93">
        <f>AM30/AM29</f>
        <v>0</v>
      </c>
      <c r="AN31" s="93"/>
      <c r="AO31" s="84">
        <f>AO30/AO29</f>
        <v>1.098901098901099E-2</v>
      </c>
      <c r="AP31" s="93">
        <f>AP30/AP29</f>
        <v>2.2099447513812154E-2</v>
      </c>
      <c r="AQ31" s="93"/>
      <c r="AR31" s="84">
        <f>AR30/AR29</f>
        <v>1.1111111111111112E-2</v>
      </c>
      <c r="AS31" s="93">
        <f>AS30/AS29</f>
        <v>1.11731843575419E-2</v>
      </c>
      <c r="AT31" s="16"/>
      <c r="AU31" s="84">
        <f>AU30/AU29</f>
        <v>0</v>
      </c>
      <c r="AV31" s="93">
        <f>AV30/AV29</f>
        <v>0</v>
      </c>
      <c r="AW31" s="93"/>
      <c r="AX31" s="84">
        <f>AX30/AX29</f>
        <v>1.1235955056179775E-2</v>
      </c>
      <c r="AY31" s="93">
        <f>AY30/AY29</f>
        <v>1.1299435028248588E-2</v>
      </c>
      <c r="AZ31" s="93"/>
      <c r="BA31" s="84">
        <f>BA30/BA29</f>
        <v>1.1363636363636364E-2</v>
      </c>
      <c r="BB31" s="93">
        <f>BB30/BB29</f>
        <v>0</v>
      </c>
      <c r="BC31" s="93"/>
      <c r="BD31" s="84">
        <f>BD30/BD29</f>
        <v>0</v>
      </c>
      <c r="BE31" s="93">
        <f>BE30/BE29</f>
        <v>0</v>
      </c>
      <c r="BF31" s="93"/>
      <c r="BG31" s="84">
        <f>BG30/BG29</f>
        <v>0</v>
      </c>
      <c r="BH31" s="93">
        <f>BH30/BH29</f>
        <v>0</v>
      </c>
      <c r="BI31" s="93"/>
      <c r="BJ31" s="84">
        <f>BJ30/BJ29</f>
        <v>0</v>
      </c>
      <c r="BK31" s="93">
        <f>BK30/BK29</f>
        <v>0</v>
      </c>
      <c r="BL31" s="16"/>
      <c r="BM31" s="84">
        <f>BM30/BM29</f>
        <v>0</v>
      </c>
      <c r="BN31" s="93">
        <f>BN30/BN29</f>
        <v>0</v>
      </c>
      <c r="BO31" s="93"/>
      <c r="BP31" s="84">
        <f>BP30/BP29</f>
        <v>0</v>
      </c>
      <c r="BQ31" s="93">
        <f>BQ30/BQ29</f>
        <v>0</v>
      </c>
      <c r="BR31" s="93"/>
      <c r="BS31" s="84">
        <f>BS30/BS29</f>
        <v>0</v>
      </c>
      <c r="BT31" s="93">
        <f>BT30/BT29</f>
        <v>1.1428571428571429E-2</v>
      </c>
      <c r="BU31" s="93"/>
      <c r="BV31" s="84">
        <f>BV30/BV29</f>
        <v>0</v>
      </c>
      <c r="BW31" s="93">
        <f>BW30/BW29</f>
        <v>0</v>
      </c>
      <c r="BX31" s="93"/>
      <c r="BY31" s="84">
        <f>BY30/BY29</f>
        <v>0</v>
      </c>
      <c r="BZ31" s="93">
        <f>BZ30/BZ29</f>
        <v>0</v>
      </c>
      <c r="CA31" s="93"/>
      <c r="CB31" s="84">
        <f>CB30/CB29</f>
        <v>0</v>
      </c>
      <c r="CC31" s="93">
        <f>CC30/CC29</f>
        <v>1.0638297872340425E-2</v>
      </c>
      <c r="CD31" s="16"/>
      <c r="CE31" s="16"/>
      <c r="CF31" s="84">
        <f>CF30/CF29</f>
        <v>0</v>
      </c>
      <c r="CG31" s="93">
        <f>CG30/CG29</f>
        <v>1.0752688172043012E-2</v>
      </c>
      <c r="CH31" s="16"/>
      <c r="CI31" s="84">
        <f>CI30/CI29</f>
        <v>1.0582010582010581E-2</v>
      </c>
      <c r="CJ31" s="93">
        <f>CJ30/CJ29</f>
        <v>0</v>
      </c>
      <c r="CK31" s="93"/>
      <c r="CL31" s="84">
        <f>CL30/CL29</f>
        <v>1.06951871657754E-2</v>
      </c>
      <c r="CM31" s="93">
        <f>CM30/CM29</f>
        <v>0</v>
      </c>
      <c r="CN31" s="93"/>
      <c r="CO31" s="84">
        <f>CO30/CO29</f>
        <v>1.0810810810810811E-2</v>
      </c>
      <c r="CP31" s="93">
        <f>CP30/CP29</f>
        <v>0</v>
      </c>
      <c r="CQ31" s="16"/>
      <c r="CR31" s="84">
        <f>CR30/CR29</f>
        <v>0</v>
      </c>
      <c r="CS31" s="93">
        <f>CS30/CS29</f>
        <v>0</v>
      </c>
      <c r="CT31" s="93"/>
      <c r="CU31" s="84">
        <f>CU30/CU29</f>
        <v>1.0050251256281407E-2</v>
      </c>
      <c r="CV31" s="93">
        <f>CV30/CV29</f>
        <v>0</v>
      </c>
      <c r="CW31" s="93"/>
      <c r="CX31" s="84">
        <f>CX30/CX29</f>
        <v>1.015228426395939E-2</v>
      </c>
      <c r="CY31" s="93">
        <f>CY30/CY29</f>
        <v>1.0362694300518135E-2</v>
      </c>
      <c r="CZ31" s="93"/>
      <c r="DA31" s="84">
        <f>DA30/DA29</f>
        <v>0</v>
      </c>
      <c r="DB31" s="93">
        <f>DB30/DB29</f>
        <v>2.4630541871921183E-2</v>
      </c>
      <c r="DC31" s="93"/>
      <c r="DD31" s="84">
        <f>DD30/DD29</f>
        <v>9.7560975609756097E-3</v>
      </c>
      <c r="DE31" s="93">
        <f>DE30/DE29</f>
        <v>0</v>
      </c>
      <c r="DF31" s="16"/>
      <c r="DG31" s="16"/>
      <c r="DH31" s="84">
        <f>DH30/DH29</f>
        <v>0</v>
      </c>
      <c r="DI31" s="93">
        <f>DI30/DI29</f>
        <v>4.9504950495049506E-3</v>
      </c>
      <c r="DJ31" s="93"/>
      <c r="DK31" s="84">
        <f>DK30/DK29</f>
        <v>9.852216748768473E-3</v>
      </c>
      <c r="DL31" s="93">
        <f>DL30/DL29</f>
        <v>0</v>
      </c>
      <c r="DM31" s="93"/>
      <c r="DN31" s="84">
        <f>DN30/DN29</f>
        <v>0</v>
      </c>
      <c r="DO31" s="93">
        <f>DO30/DO29</f>
        <v>0</v>
      </c>
      <c r="DP31" s="93"/>
      <c r="DQ31" s="84">
        <f>DQ30/DQ29</f>
        <v>0</v>
      </c>
      <c r="DR31" s="93">
        <f>DR30/DR29</f>
        <v>0</v>
      </c>
      <c r="DS31" s="93"/>
      <c r="DT31" s="84">
        <f>DT30/DT29</f>
        <v>0</v>
      </c>
      <c r="DU31" s="93">
        <f>DU30/DU29</f>
        <v>0</v>
      </c>
      <c r="DV31" s="93"/>
      <c r="DW31" s="84">
        <f>DW30/DW29</f>
        <v>0</v>
      </c>
      <c r="DX31" s="93">
        <f>DX30/DX29</f>
        <v>0</v>
      </c>
      <c r="DY31" s="16"/>
      <c r="DZ31" s="84">
        <f>DZ30/DZ29</f>
        <v>0</v>
      </c>
      <c r="EA31" s="93">
        <f>EA30/EA29</f>
        <v>0</v>
      </c>
      <c r="EB31" s="93"/>
      <c r="EC31" s="84">
        <f>EC30/EC29</f>
        <v>0</v>
      </c>
      <c r="ED31" s="93">
        <f>ED30/ED29</f>
        <v>0</v>
      </c>
      <c r="EE31" s="93"/>
      <c r="EF31" s="84">
        <f>EF30/EF29</f>
        <v>0</v>
      </c>
      <c r="EG31" s="93">
        <f>EG30/EG29</f>
        <v>0</v>
      </c>
      <c r="EH31" s="93"/>
      <c r="EI31" s="84">
        <f>EI30/EI29</f>
        <v>0</v>
      </c>
      <c r="EJ31" s="93">
        <f>EJ30/EJ29</f>
        <v>0</v>
      </c>
      <c r="EK31" s="93"/>
      <c r="EL31" s="84">
        <f>EL30/EL29</f>
        <v>0</v>
      </c>
      <c r="EM31" s="93">
        <f>EM30/EM29</f>
        <v>0</v>
      </c>
      <c r="EN31" s="93"/>
      <c r="EO31" s="84">
        <f>EO30/EO29</f>
        <v>0</v>
      </c>
      <c r="EP31" s="93">
        <f>EP30/EP29</f>
        <v>0</v>
      </c>
      <c r="EQ31" s="108"/>
      <c r="ER31" s="84">
        <f>ER30/ER29</f>
        <v>0</v>
      </c>
      <c r="ES31" s="93">
        <f>ES30/ES29</f>
        <v>0</v>
      </c>
      <c r="ET31" s="93"/>
      <c r="EU31" s="84">
        <f>EU30/EU29</f>
        <v>0</v>
      </c>
      <c r="EV31" s="93">
        <f>EV30/EV29</f>
        <v>0</v>
      </c>
      <c r="EW31" s="93"/>
      <c r="EX31" s="84">
        <f>EX30/EX29</f>
        <v>0</v>
      </c>
      <c r="EY31" s="93">
        <f>EY30/EY29</f>
        <v>0.01</v>
      </c>
      <c r="EZ31" s="93"/>
      <c r="FA31" s="84">
        <f>FA30/FA29</f>
        <v>0</v>
      </c>
      <c r="FB31" s="93">
        <f>FB30/FB29</f>
        <v>0</v>
      </c>
      <c r="FC31" s="16"/>
      <c r="FD31" s="16"/>
      <c r="FE31" s="16"/>
      <c r="FF31" s="16"/>
      <c r="FG31" s="84">
        <f>FG30/FG29</f>
        <v>9.9502487562189053E-3</v>
      </c>
      <c r="FH31" s="93">
        <f>FH30/FH29</f>
        <v>2.0408163265306121E-2</v>
      </c>
      <c r="FI31" s="93"/>
      <c r="FJ31" s="84">
        <f>FJ30/FJ29</f>
        <v>1.0050251256281407E-2</v>
      </c>
      <c r="FK31" s="93">
        <f>FK30/FK29</f>
        <v>1.5544041450777202E-2</v>
      </c>
      <c r="FL31" s="93"/>
      <c r="FM31" s="84">
        <f>FM30/FM29</f>
        <v>1.015228426395939E-2</v>
      </c>
      <c r="FN31" s="93">
        <f>FN30/FN29</f>
        <v>0</v>
      </c>
      <c r="FO31" s="16"/>
      <c r="FP31" s="84">
        <f>FP30/FP29</f>
        <v>1.0256410256410256E-2</v>
      </c>
      <c r="FQ31" s="93">
        <f>FQ30/FQ29</f>
        <v>1.5706806282722512E-2</v>
      </c>
      <c r="FR31" s="93"/>
      <c r="FS31" s="84">
        <f>FS30/FS29</f>
        <v>1.0101010101010102E-2</v>
      </c>
      <c r="FT31" s="93">
        <f>FT30/FT29</f>
        <v>1.0362694300518135E-2</v>
      </c>
      <c r="FU31" s="16"/>
      <c r="FV31" s="84">
        <f>FV30/FV29</f>
        <v>0</v>
      </c>
      <c r="FW31" s="93">
        <f>FW30/FW29</f>
        <v>3.0769230769230771E-2</v>
      </c>
      <c r="FX31" s="93"/>
      <c r="FY31" s="84">
        <f>FY30/FY29</f>
        <v>9.9502487562189053E-3</v>
      </c>
      <c r="FZ31" s="93">
        <f>FZ30/FZ29</f>
        <v>3.0303030303030304E-2</v>
      </c>
      <c r="GA31" s="93"/>
      <c r="GB31" s="84">
        <f>GB30/GB29</f>
        <v>1.0050251256281407E-2</v>
      </c>
      <c r="GC31" s="93">
        <f>GC30/GC29</f>
        <v>4.7846889952153108E-3</v>
      </c>
      <c r="GD31" s="93"/>
      <c r="GE31" s="84">
        <f>GE30/GE29</f>
        <v>1.015228426395939E-2</v>
      </c>
      <c r="GF31" s="93">
        <f>GF30/GF29</f>
        <v>0</v>
      </c>
      <c r="GG31" s="93"/>
      <c r="GH31" s="84">
        <f>GH30/GH29</f>
        <v>9.5238095238095247E-3</v>
      </c>
      <c r="GI31" s="93">
        <f>GI30/GI29</f>
        <v>1.3100436681222707E-2</v>
      </c>
      <c r="GJ31" s="93"/>
      <c r="GK31" s="84">
        <f>GK30/GK29</f>
        <v>9.1743119266055051E-3</v>
      </c>
      <c r="GL31" s="93">
        <f>GL30/GL29</f>
        <v>1.2658227848101266E-2</v>
      </c>
      <c r="GM31" s="16"/>
      <c r="GN31" s="84">
        <f>GN30/GN29</f>
        <v>8.658008658008658E-3</v>
      </c>
      <c r="GO31" s="93">
        <f>GO30/GO29</f>
        <v>1.2605042016806723E-2</v>
      </c>
      <c r="GP31" s="93"/>
      <c r="GQ31" s="84">
        <f>GQ30/GQ29</f>
        <v>8.7336244541484712E-3</v>
      </c>
      <c r="GR31" s="93">
        <f>GR30/GR29</f>
        <v>8.4745762711864406E-3</v>
      </c>
      <c r="GS31" s="93"/>
      <c r="GT31" s="84">
        <f>GT30/GT29</f>
        <v>8.8105726872246704E-3</v>
      </c>
      <c r="GU31" s="93">
        <f>GU30/GU29</f>
        <v>2.1645021645021644E-2</v>
      </c>
      <c r="GV31" s="93"/>
      <c r="GW31" s="84">
        <f>GW30/GW29</f>
        <v>0</v>
      </c>
      <c r="GX31" s="93">
        <f>GX30/GX29</f>
        <v>8.7336244541484712E-3</v>
      </c>
      <c r="GY31" s="93"/>
      <c r="GZ31" s="84">
        <f>GZ30/GZ29</f>
        <v>8.8888888888888889E-3</v>
      </c>
      <c r="HA31" s="93">
        <f>HA30/HA29</f>
        <v>8.8105726872246704E-3</v>
      </c>
      <c r="HB31" s="93"/>
      <c r="HC31" s="84">
        <f>HC30/HC29</f>
        <v>8.9686098654708519E-3</v>
      </c>
      <c r="HD31" s="93">
        <f>HD30/HD29</f>
        <v>4.4247787610619468E-3</v>
      </c>
      <c r="HE31" s="16"/>
      <c r="HF31" s="84">
        <f>HF30/HF29</f>
        <v>0</v>
      </c>
      <c r="HG31" s="93">
        <f>HG30/HG29</f>
        <v>8.9285714285714281E-3</v>
      </c>
      <c r="HH31" s="93"/>
      <c r="HI31" s="84">
        <f>HI30/HI29</f>
        <v>9.0497737556561094E-3</v>
      </c>
      <c r="HJ31" s="93">
        <f>HJ30/HJ29</f>
        <v>1.3574660633484163E-2</v>
      </c>
      <c r="HK31" s="93"/>
      <c r="HL31" s="84">
        <f>HL30/HL29</f>
        <v>9.1324200913242004E-3</v>
      </c>
      <c r="HM31" s="93">
        <f>HM30/HM29</f>
        <v>2.3148148148148147E-2</v>
      </c>
      <c r="HN31" s="93"/>
      <c r="HO31" s="84">
        <f>HO30/HO29</f>
        <v>0</v>
      </c>
      <c r="HP31" s="93">
        <f>HP30/HP29</f>
        <v>0</v>
      </c>
      <c r="HQ31" s="93"/>
      <c r="HR31" s="84">
        <f>HR30/HR29</f>
        <v>9.2165898617511521E-3</v>
      </c>
      <c r="HS31" s="93">
        <f>HS30/HS29</f>
        <v>0</v>
      </c>
      <c r="HT31" s="93"/>
      <c r="HU31" s="84">
        <f>HU30/HU29</f>
        <v>9.1743119266055051E-3</v>
      </c>
      <c r="HV31" s="93">
        <f>HV30/HV29</f>
        <v>9.2165898617511521E-3</v>
      </c>
      <c r="HW31" s="16"/>
      <c r="HX31" s="84">
        <f>HX30/HX29</f>
        <v>9.1743119266055051E-3</v>
      </c>
      <c r="HY31" s="93">
        <f>HY30/HY29</f>
        <v>9.3023255813953487E-3</v>
      </c>
      <c r="HZ31" s="93"/>
      <c r="IA31" s="84">
        <f>IA30/IA29</f>
        <v>9.1324200913242004E-3</v>
      </c>
      <c r="IB31" s="93">
        <f>IB30/IB29</f>
        <v>9.3896713615023476E-3</v>
      </c>
      <c r="IC31" s="93"/>
      <c r="ID31" s="84">
        <f>ID30/ID29</f>
        <v>9.2165898617511521E-3</v>
      </c>
      <c r="IE31" s="93">
        <f>IE30/IE29</f>
        <v>0</v>
      </c>
      <c r="IF31" s="93"/>
      <c r="IG31" s="84">
        <f>IG30/IG29</f>
        <v>9.3023255813953487E-3</v>
      </c>
      <c r="IH31" s="93">
        <f>IH30/IH29</f>
        <v>1.8518518518518517E-2</v>
      </c>
      <c r="II31" s="93"/>
      <c r="IJ31" s="84">
        <f>IJ30/IJ29</f>
        <v>9.1743119266055051E-3</v>
      </c>
      <c r="IK31" s="93">
        <f>IK30/IK29</f>
        <v>9.2592592592592587E-3</v>
      </c>
      <c r="IL31" s="93"/>
      <c r="IM31" s="84">
        <f>IM30/IM29</f>
        <v>9.2592592592592587E-3</v>
      </c>
      <c r="IN31" s="93">
        <f>IN30/IN29</f>
        <v>0</v>
      </c>
      <c r="IO31" s="16"/>
      <c r="IP31" s="84">
        <f>IP30/IP29</f>
        <v>9.3457943925233638E-3</v>
      </c>
      <c r="IQ31" s="93">
        <f>IQ30/IQ29</f>
        <v>0</v>
      </c>
      <c r="IR31" s="93"/>
      <c r="IS31" s="84">
        <f>IS30/IS29</f>
        <v>9.433962264150943E-3</v>
      </c>
      <c r="IT31" s="93">
        <f>IT30/IT29</f>
        <v>9.2592592592592587E-3</v>
      </c>
      <c r="IU31" s="93"/>
      <c r="IV31" s="84">
        <f>IV30/IV29</f>
        <v>9.5238095238095247E-3</v>
      </c>
      <c r="IW31" s="93">
        <f>IW30/IW29</f>
        <v>4.6511627906976744E-3</v>
      </c>
      <c r="IX31" s="93"/>
      <c r="IY31" s="84">
        <f>IY30/IY29</f>
        <v>0</v>
      </c>
      <c r="IZ31" s="93">
        <f>IZ30/IZ29</f>
        <v>0</v>
      </c>
      <c r="JA31" s="93"/>
      <c r="JB31" s="84">
        <f>JB30/JB29</f>
        <v>0</v>
      </c>
      <c r="JC31" s="93">
        <f>JC30/JC29</f>
        <v>4.6728971962616819E-3</v>
      </c>
      <c r="JD31" s="93"/>
      <c r="JE31" s="84">
        <f>JE30/JE29</f>
        <v>0</v>
      </c>
      <c r="JF31" s="93">
        <f>JF30/JF29</f>
        <v>0</v>
      </c>
      <c r="JG31" s="16"/>
      <c r="JH31" s="84">
        <f>JH30/JH29</f>
        <v>0</v>
      </c>
      <c r="JI31" s="93">
        <f>JI30/JI29</f>
        <v>9.433962264150943E-3</v>
      </c>
      <c r="JJ31" s="93"/>
      <c r="JK31" s="84">
        <f>JK30/JK29</f>
        <v>9.6153846153846159E-3</v>
      </c>
      <c r="JL31" s="93">
        <f>JL30/JL29</f>
        <v>0</v>
      </c>
      <c r="JM31" s="93"/>
      <c r="JN31" s="84">
        <f>JN30/JN29</f>
        <v>0</v>
      </c>
      <c r="JO31" s="93">
        <f>JO30/JO29</f>
        <v>9.3457943925233638E-3</v>
      </c>
      <c r="JP31" s="93"/>
      <c r="JQ31" s="84">
        <f>JQ30/JQ29</f>
        <v>9.433962264150943E-3</v>
      </c>
      <c r="JR31" s="93">
        <f>JR30/JR29</f>
        <v>1.4218009478672985E-2</v>
      </c>
      <c r="JS31" s="93"/>
      <c r="JT31" s="84">
        <f>JT30/JT29</f>
        <v>0</v>
      </c>
      <c r="JU31" s="93">
        <f>JU30/JU29</f>
        <v>0</v>
      </c>
      <c r="JV31" s="93"/>
      <c r="JW31" s="84">
        <f>JW30/JW29</f>
        <v>0</v>
      </c>
      <c r="JX31" s="93">
        <f>JX30/JX29</f>
        <v>0</v>
      </c>
      <c r="JY31" s="16"/>
      <c r="JZ31" s="84">
        <f>JZ30/JZ29</f>
        <v>0</v>
      </c>
      <c r="KA31" s="93">
        <f>KA30/KA29</f>
        <v>1.932367149758454E-2</v>
      </c>
      <c r="KB31" s="93"/>
      <c r="KC31" s="84">
        <f>KC30/KC29</f>
        <v>9.5238095238095247E-3</v>
      </c>
      <c r="KD31" s="93">
        <f>KD30/KD29</f>
        <v>0</v>
      </c>
      <c r="KE31" s="93"/>
      <c r="KF31" s="84">
        <f>KF30/KF29</f>
        <v>9.6153846153846159E-3</v>
      </c>
      <c r="KG31" s="93">
        <f>KG30/KG29</f>
        <v>0</v>
      </c>
      <c r="KH31" s="93"/>
      <c r="KI31" s="84">
        <f>KI30/KI29</f>
        <v>0</v>
      </c>
      <c r="KJ31" s="93">
        <f>KJ30/KJ29</f>
        <v>9.3457943925233638E-3</v>
      </c>
      <c r="KK31" s="93"/>
      <c r="KL31" s="84">
        <f>KL30/KL29</f>
        <v>9.2165898617511521E-3</v>
      </c>
      <c r="KM31" s="93">
        <f>KM30/KM29</f>
        <v>9.3896713615023476E-3</v>
      </c>
      <c r="KN31" s="93"/>
      <c r="KO31" s="84">
        <f>KO30/KO29</f>
        <v>9.3023255813953487E-3</v>
      </c>
      <c r="KP31" s="93">
        <f>KP30/KP29</f>
        <v>0</v>
      </c>
      <c r="KQ31" s="108"/>
      <c r="KR31" s="84">
        <f>KR30/KR29</f>
        <v>0</v>
      </c>
      <c r="KS31" s="93">
        <f>KS30/KS29</f>
        <v>1.9138755980861243E-2</v>
      </c>
      <c r="KT31" s="93"/>
      <c r="KU31" s="84">
        <f>KU30/KU29</f>
        <v>0</v>
      </c>
      <c r="KV31" s="93">
        <f>KV30/KV29</f>
        <v>2.4509803921568627E-2</v>
      </c>
      <c r="KW31" s="14"/>
      <c r="KX31" s="14"/>
      <c r="KY31" s="14"/>
      <c r="KZ31" s="14"/>
      <c r="LA31" s="14"/>
      <c r="LB31" s="16"/>
      <c r="LC31" s="84">
        <f>LC30/LC29</f>
        <v>9.3896713615023476E-3</v>
      </c>
      <c r="LD31" s="93">
        <f>LD30/LD29</f>
        <v>0</v>
      </c>
      <c r="LE31" s="93"/>
      <c r="LF31" s="84">
        <f>LF30/LF29</f>
        <v>9.4786729857819912E-3</v>
      </c>
      <c r="LG31" s="93">
        <f>LG30/LG29</f>
        <v>0.02</v>
      </c>
      <c r="LH31" s="93"/>
      <c r="LI31" s="84">
        <f>LI30/LI29</f>
        <v>9.5693779904306216E-3</v>
      </c>
      <c r="LJ31" s="93">
        <f>LJ30/LJ29</f>
        <v>1.0101010101010102E-2</v>
      </c>
      <c r="LK31" s="93"/>
      <c r="LL31" s="84">
        <f>LL30/LL29</f>
        <v>9.6618357487922701E-3</v>
      </c>
      <c r="LM31" s="93">
        <f>LM30/LM29</f>
        <v>0</v>
      </c>
      <c r="LN31" s="93"/>
      <c r="LO31" s="84">
        <f>LO30/LO29</f>
        <v>9.7560975609756097E-3</v>
      </c>
      <c r="LP31" s="93">
        <f>LP30/LP29</f>
        <v>0</v>
      </c>
      <c r="LQ31" s="93"/>
      <c r="LR31" s="84">
        <f>LR30/LR29</f>
        <v>9.6153846153846159E-3</v>
      </c>
      <c r="LS31" s="93">
        <f>LS30/LS29</f>
        <v>0</v>
      </c>
      <c r="LT31" s="16"/>
      <c r="LU31" s="84">
        <f>LU30/LU29</f>
        <v>0</v>
      </c>
      <c r="LV31" s="93">
        <f>LV30/LV29</f>
        <v>9.2592592592592587E-3</v>
      </c>
      <c r="LW31" s="93"/>
      <c r="LX31" s="84">
        <f>LX30/LX29</f>
        <v>9.4786729857819912E-3</v>
      </c>
      <c r="LY31" s="93">
        <f>LY30/LY29</f>
        <v>9.3457943925233638E-3</v>
      </c>
      <c r="LZ31" s="93"/>
      <c r="MA31" s="84">
        <f>MA30/MA29</f>
        <v>9.5693779904306216E-3</v>
      </c>
      <c r="MB31" s="93">
        <f>MB30/MB29</f>
        <v>1.4218009478672985E-2</v>
      </c>
      <c r="MC31" s="93"/>
      <c r="MD31" s="84">
        <f>MD30/MD29</f>
        <v>0</v>
      </c>
      <c r="ME31" s="93">
        <f>ME30/ME29</f>
        <v>9.5693779904306216E-3</v>
      </c>
      <c r="MF31" s="93"/>
      <c r="MG31" s="84">
        <f>MG30/MG29</f>
        <v>0</v>
      </c>
      <c r="MH31" s="93">
        <f>MH30/MH29</f>
        <v>0</v>
      </c>
      <c r="MI31" s="93"/>
      <c r="MJ31" s="84">
        <f>MJ30/MJ29</f>
        <v>9.6618357487922701E-3</v>
      </c>
      <c r="MK31" s="93">
        <f>MK30/MK29</f>
        <v>0</v>
      </c>
      <c r="ML31" s="16"/>
      <c r="MM31" s="84">
        <f>MM30/MM29</f>
        <v>0</v>
      </c>
      <c r="MN31" s="93">
        <f>MN30/MN29</f>
        <v>9.6618357487922701E-3</v>
      </c>
      <c r="MO31" s="93"/>
      <c r="MP31" s="84">
        <f>MP30/MP29</f>
        <v>0</v>
      </c>
      <c r="MQ31" s="93">
        <f>MQ30/MQ29</f>
        <v>0</v>
      </c>
      <c r="MR31" s="93"/>
      <c r="MS31" s="84">
        <f>MS30/MS29</f>
        <v>9.7560975609756097E-3</v>
      </c>
      <c r="MT31" s="93">
        <f>MT30/MT29</f>
        <v>4.8543689320388345E-3</v>
      </c>
      <c r="MU31" s="93"/>
      <c r="MV31" s="84">
        <f>MV30/MV29</f>
        <v>0</v>
      </c>
      <c r="MW31" s="93">
        <f>MW30/MW29</f>
        <v>9.8039215686274508E-3</v>
      </c>
      <c r="MX31" s="93"/>
      <c r="MY31" s="84">
        <f>MY30/MY29</f>
        <v>9.852216748768473E-3</v>
      </c>
      <c r="MZ31" s="93">
        <f>MZ30/MZ29</f>
        <v>2.5125628140703519E-2</v>
      </c>
      <c r="NA31" s="93"/>
      <c r="NB31" s="84">
        <f>NB30/NB29</f>
        <v>0</v>
      </c>
      <c r="NC31" s="93">
        <f>NC30/NC29</f>
        <v>0</v>
      </c>
      <c r="ND31" s="16"/>
      <c r="NE31" s="84">
        <f>NE30/NE29</f>
        <v>0</v>
      </c>
      <c r="NF31" s="93">
        <f>NF30/NF29</f>
        <v>0.01</v>
      </c>
      <c r="NG31" s="93"/>
      <c r="NH31" s="84">
        <f>NH30/NH29</f>
        <v>9.9502487562189053E-3</v>
      </c>
      <c r="NI31" s="93">
        <f>NI30/NI29</f>
        <v>1.0101010101010102E-2</v>
      </c>
      <c r="NJ31" s="93"/>
      <c r="NK31" s="84">
        <f>NK30/NK29</f>
        <v>1.0050251256281407E-2</v>
      </c>
      <c r="NL31" s="93">
        <f>NL30/NL29</f>
        <v>0</v>
      </c>
      <c r="NM31" s="93"/>
      <c r="NN31" s="84">
        <f>NN30/NN29</f>
        <v>1.015228426395939E-2</v>
      </c>
      <c r="NO31" s="93">
        <f>NO30/NO29</f>
        <v>0</v>
      </c>
      <c r="NP31" s="93"/>
      <c r="NQ31" s="84">
        <f>NQ30/NQ29</f>
        <v>1.0256410256410256E-2</v>
      </c>
      <c r="NR31" s="93">
        <f>NR30/NR29</f>
        <v>1.020408163265306E-2</v>
      </c>
      <c r="NS31" s="93"/>
      <c r="NT31" s="84">
        <f>NT30/NT29</f>
        <v>1.0362694300518135E-2</v>
      </c>
      <c r="NU31" s="93">
        <f>NU30/NU29</f>
        <v>0</v>
      </c>
      <c r="NV31" s="16"/>
      <c r="NW31" s="84">
        <f>NW30/NW29</f>
        <v>1.0471204188481676E-2</v>
      </c>
      <c r="NX31" s="93">
        <f>NX30/NX29</f>
        <v>0</v>
      </c>
      <c r="NY31" s="93"/>
      <c r="NZ31" s="84">
        <f>NZ30/NZ29</f>
        <v>1.0582010582010581E-2</v>
      </c>
      <c r="OA31" s="93">
        <f>OA30/OA29</f>
        <v>1.0309278350515464E-2</v>
      </c>
      <c r="OB31" s="93"/>
      <c r="OC31" s="84">
        <f>OC30/OC29</f>
        <v>1.06951871657754E-2</v>
      </c>
      <c r="OD31" s="93">
        <f>OD30/OD29</f>
        <v>0</v>
      </c>
      <c r="OE31" s="93"/>
      <c r="OF31" s="84">
        <f>OF30/OF29</f>
        <v>0</v>
      </c>
      <c r="OG31" s="93">
        <f>OG30/OG29</f>
        <v>0.01</v>
      </c>
      <c r="OH31" s="93"/>
      <c r="OI31" s="84">
        <f>OI30/OI29</f>
        <v>1.0362694300518135E-2</v>
      </c>
      <c r="OJ31" s="93">
        <f>OJ30/OJ29</f>
        <v>0</v>
      </c>
      <c r="OK31" s="93"/>
      <c r="OL31" s="84">
        <f>OL30/OL29</f>
        <v>1.0471204188481676E-2</v>
      </c>
      <c r="OM31" s="93">
        <f>OM30/OM29</f>
        <v>0</v>
      </c>
      <c r="ON31" s="16"/>
      <c r="OO31" s="84">
        <f>OO30/OO29</f>
        <v>0</v>
      </c>
      <c r="OP31" s="93">
        <f>OP30/OP29</f>
        <v>0</v>
      </c>
      <c r="OQ31" s="93"/>
      <c r="OR31" s="84">
        <f>OR30/OR29</f>
        <v>1.0582010582010581E-2</v>
      </c>
      <c r="OS31" s="93">
        <f>OS30/OS29</f>
        <v>0</v>
      </c>
      <c r="OT31" s="93"/>
      <c r="OU31" s="84">
        <f>OU30/OU29</f>
        <v>1.06951871657754E-2</v>
      </c>
      <c r="OV31" s="93">
        <f>OV30/OV29</f>
        <v>0</v>
      </c>
      <c r="OW31" s="93"/>
      <c r="OX31" s="84">
        <f>OX30/OX29</f>
        <v>0</v>
      </c>
      <c r="OY31" s="93">
        <f>OY30/OY29</f>
        <v>9.4786729857819912E-3</v>
      </c>
      <c r="OZ31" s="93"/>
      <c r="PA31" s="84">
        <f>PA30/PA29</f>
        <v>0</v>
      </c>
      <c r="PB31" s="93">
        <f>PB30/PB29</f>
        <v>4.5871559633027525E-3</v>
      </c>
      <c r="PC31" s="93"/>
      <c r="PD31" s="84">
        <f>PD30/PD29</f>
        <v>9.3023255813953487E-3</v>
      </c>
      <c r="PE31" s="93">
        <f>PE30/PE29</f>
        <v>4.5871559633027525E-3</v>
      </c>
      <c r="PF31" s="16"/>
      <c r="PG31" s="84">
        <f>PG30/PG29</f>
        <v>0</v>
      </c>
      <c r="PH31" s="93">
        <f>PH30/PH29</f>
        <v>0</v>
      </c>
      <c r="PI31" s="93"/>
      <c r="PJ31" s="84">
        <f>PJ30/PJ29</f>
        <v>9.3896713615023476E-3</v>
      </c>
      <c r="PK31" s="93">
        <f>PK30/PK29</f>
        <v>9.2592592592592587E-3</v>
      </c>
      <c r="PL31" s="93"/>
      <c r="PM31" s="84">
        <f>PM30/PM29</f>
        <v>9.4786729857819912E-3</v>
      </c>
      <c r="PN31" s="93">
        <f>PN30/PN29</f>
        <v>1.8867924528301886E-2</v>
      </c>
      <c r="PO31" s="93"/>
      <c r="PP31" s="84">
        <f>PP30/PP29</f>
        <v>0</v>
      </c>
      <c r="PQ31" s="93">
        <f>PQ30/PQ29</f>
        <v>0</v>
      </c>
      <c r="PR31" s="93"/>
      <c r="PS31" s="84">
        <f>PS30/PS29</f>
        <v>9.5693779904306216E-3</v>
      </c>
      <c r="PT31" s="93">
        <f>PT30/PT29</f>
        <v>0</v>
      </c>
      <c r="PU31" s="93"/>
      <c r="PV31" s="84">
        <f>PV30/PV29</f>
        <v>9.6618357487922701E-3</v>
      </c>
      <c r="PW31" s="93">
        <f>PW30/PW29</f>
        <v>0</v>
      </c>
      <c r="PX31" s="16"/>
      <c r="PY31" s="84">
        <f>PY30/PY29</f>
        <v>0</v>
      </c>
      <c r="PZ31" s="93">
        <f>PZ30/PZ29</f>
        <v>0</v>
      </c>
      <c r="QA31" s="93"/>
      <c r="QB31" s="84">
        <f>QB30/QB29</f>
        <v>9.7560975609756097E-3</v>
      </c>
      <c r="QC31" s="93">
        <f>QC30/QC29</f>
        <v>0</v>
      </c>
      <c r="QD31" s="16"/>
      <c r="QE31" s="84">
        <f>QE30/QE29</f>
        <v>9.6153846153846159E-3</v>
      </c>
      <c r="QF31" s="93">
        <f>QF30/QF29</f>
        <v>3.3333333333333333E-2</v>
      </c>
      <c r="QG31" s="93"/>
      <c r="QH31" s="84">
        <f>QH30/QH29</f>
        <v>9.7087378640776691E-3</v>
      </c>
      <c r="QI31" s="93">
        <f>QI30/QI29</f>
        <v>1.4285714285714285E-2</v>
      </c>
      <c r="QJ31" s="93"/>
      <c r="QK31" s="84">
        <f>QK30/QK29</f>
        <v>9.8039215686274508E-3</v>
      </c>
      <c r="QL31" s="93">
        <f>QL30/QL29</f>
        <v>1.4492753623188406E-2</v>
      </c>
      <c r="QM31" s="16"/>
      <c r="QN31" s="84">
        <f>QN30/QN29</f>
        <v>0</v>
      </c>
      <c r="QO31" s="93">
        <f>QO30/QO29</f>
        <v>0</v>
      </c>
      <c r="QP31" s="93"/>
      <c r="QQ31" s="84">
        <f>QQ30/QQ29</f>
        <v>9.9009900990099011E-3</v>
      </c>
      <c r="QR31" s="93">
        <f>QR30/QR29</f>
        <v>1.9704433497536946E-2</v>
      </c>
      <c r="QS31" s="93"/>
      <c r="QT31" s="84">
        <f>QT30/QT29</f>
        <v>9.7560975609756097E-3</v>
      </c>
      <c r="QU31" s="93">
        <f>QU30/QU29</f>
        <v>9.6153846153846159E-3</v>
      </c>
      <c r="QV31" s="93"/>
      <c r="QW31" s="84">
        <f>QW30/QW29</f>
        <v>0</v>
      </c>
      <c r="QX31" s="93">
        <f>QX30/QX29</f>
        <v>9.4786729857819912E-3</v>
      </c>
      <c r="QY31" s="93"/>
      <c r="QZ31" s="84">
        <f>QZ30/QZ29</f>
        <v>0</v>
      </c>
      <c r="RA31" s="93">
        <f>RA30/RA29</f>
        <v>9.5693779904306216E-3</v>
      </c>
      <c r="RB31" s="93"/>
      <c r="RC31" s="84">
        <f>RC30/RC29</f>
        <v>9.3896713615023476E-3</v>
      </c>
      <c r="RD31" s="93">
        <f>RD30/RD29</f>
        <v>4.807692307692308E-3</v>
      </c>
      <c r="RE31" s="16"/>
      <c r="RF31" s="84">
        <f>RF30/RF29</f>
        <v>0</v>
      </c>
      <c r="RG31" s="93">
        <f>RG30/RG29</f>
        <v>0</v>
      </c>
      <c r="RH31" s="93"/>
      <c r="RI31" s="84">
        <f>RI30/RI29</f>
        <v>9.2592592592592587E-3</v>
      </c>
      <c r="RJ31" s="93">
        <f>RJ30/RJ29</f>
        <v>9.5238095238095247E-3</v>
      </c>
      <c r="RK31" s="93"/>
      <c r="RL31" s="84">
        <f>RL30/RL29</f>
        <v>9.3457943925233638E-3</v>
      </c>
      <c r="RM31" s="93">
        <f>RM30/RM29</f>
        <v>0</v>
      </c>
      <c r="RN31" s="16"/>
      <c r="RO31" s="16"/>
      <c r="RP31" s="16"/>
      <c r="RQ31" s="84">
        <f>RQ30/RQ29</f>
        <v>1.9047619047619049E-2</v>
      </c>
      <c r="RR31" s="93">
        <f>RR30/RR29</f>
        <v>4.7169811320754715E-3</v>
      </c>
      <c r="RS31" s="93"/>
      <c r="RT31" s="84">
        <f>RT30/RT29</f>
        <v>9.6153846153846159E-3</v>
      </c>
      <c r="RU31" s="93">
        <f>RU30/RU29</f>
        <v>1.9230769230769232E-2</v>
      </c>
      <c r="RV31" s="93"/>
      <c r="RW31" s="84">
        <f>RW30/RW29</f>
        <v>9.7087378640776691E-3</v>
      </c>
      <c r="RX31" s="93">
        <f>RX30/RX29</f>
        <v>0</v>
      </c>
      <c r="RY31" s="93"/>
      <c r="RZ31" s="84">
        <f>RZ30/RZ29</f>
        <v>9.8039215686274508E-3</v>
      </c>
      <c r="SA31" s="93">
        <f>SA30/SA29</f>
        <v>9.7087378640776691E-3</v>
      </c>
      <c r="SB31" s="93"/>
      <c r="SC31" s="84">
        <f>SC30/SC29</f>
        <v>0</v>
      </c>
      <c r="SD31" s="93">
        <f>SD30/SD29</f>
        <v>4.830917874396135E-3</v>
      </c>
      <c r="SE31" s="93"/>
      <c r="SF31" s="84">
        <f>SF30/SF29</f>
        <v>9.6618357487922701E-3</v>
      </c>
      <c r="SG31" s="93">
        <f>SG30/SG29</f>
        <v>0</v>
      </c>
      <c r="SH31" s="93"/>
      <c r="SI31" s="84">
        <f>SI30/SI29</f>
        <v>9.7560975609756097E-3</v>
      </c>
      <c r="SJ31" s="93">
        <f>SJ30/SJ29</f>
        <v>0</v>
      </c>
      <c r="SK31" s="16"/>
      <c r="SL31" s="84">
        <f>SL30/SL29</f>
        <v>0</v>
      </c>
      <c r="SM31" s="93">
        <f>SM30/SM29</f>
        <v>4.6728971962616819E-3</v>
      </c>
      <c r="SN31" s="93"/>
      <c r="SO31" s="84">
        <f>SO30/SO29</f>
        <v>9.6618357487922701E-3</v>
      </c>
      <c r="SP31" s="93">
        <f>SP30/SP29</f>
        <v>0</v>
      </c>
      <c r="SQ31" s="93"/>
      <c r="SR31" s="84">
        <f>SR30/SR29</f>
        <v>9.5238095238095247E-3</v>
      </c>
      <c r="SS31" s="93">
        <f>SS30/SS29</f>
        <v>9.1743119266055051E-3</v>
      </c>
      <c r="ST31" s="93"/>
      <c r="SU31" s="84">
        <f>SU30/SU29</f>
        <v>0</v>
      </c>
      <c r="SV31" s="93">
        <f>SV30/SV29</f>
        <v>9.1743119266055051E-3</v>
      </c>
      <c r="SW31" s="93"/>
      <c r="SX31" s="84">
        <f>SX30/SX29</f>
        <v>9.6153846153846159E-3</v>
      </c>
      <c r="SY31" s="93">
        <f>SY30/SY29</f>
        <v>0</v>
      </c>
      <c r="SZ31" s="93"/>
      <c r="TA31" s="84">
        <f>TA30/TA29</f>
        <v>9.7087378640776691E-3</v>
      </c>
      <c r="TB31" s="93">
        <f>TB30/TB29</f>
        <v>1.8691588785046728E-2</v>
      </c>
      <c r="TC31" s="16"/>
      <c r="TD31" s="16"/>
      <c r="TE31" s="84">
        <f>TE30/TE29</f>
        <v>9.8039215686274508E-3</v>
      </c>
      <c r="TF31" s="93">
        <f>TF30/TF29</f>
        <v>0</v>
      </c>
      <c r="TG31" s="93"/>
      <c r="TH31" s="84">
        <f>TH30/TH29</f>
        <v>9.9009900990099011E-3</v>
      </c>
      <c r="TI31" s="93">
        <f>TI30/TI29</f>
        <v>0</v>
      </c>
      <c r="TJ31" s="93"/>
      <c r="TK31" s="84">
        <f>TK30/TK29</f>
        <v>0.01</v>
      </c>
      <c r="TL31" s="93">
        <f>TL30/TL29</f>
        <v>0</v>
      </c>
      <c r="TM31" s="93"/>
      <c r="TN31" s="84">
        <f>TN30/TN29</f>
        <v>1.0101010101010102E-2</v>
      </c>
      <c r="TO31" s="93">
        <f>TO30/TO29</f>
        <v>0</v>
      </c>
      <c r="TP31" s="93"/>
      <c r="TQ31" s="84">
        <f>TQ30/TQ29</f>
        <v>1.0101010101010102E-2</v>
      </c>
      <c r="TR31" s="93">
        <f>TR30/TR29</f>
        <v>0</v>
      </c>
      <c r="TS31" s="16"/>
      <c r="TT31" s="84">
        <f>TT30/TT29</f>
        <v>0</v>
      </c>
      <c r="TU31" s="93">
        <f>TU30/TU29</f>
        <v>0</v>
      </c>
      <c r="TV31" s="93"/>
      <c r="TW31" s="84">
        <f>TW30/TW29</f>
        <v>0</v>
      </c>
      <c r="TX31" s="93">
        <f>TX30/TX29</f>
        <v>0</v>
      </c>
      <c r="TY31" s="93"/>
      <c r="TZ31" s="84">
        <f>TZ30/TZ29</f>
        <v>0</v>
      </c>
      <c r="UA31" s="93">
        <f>UA30/UA29</f>
        <v>4.608294930875576E-3</v>
      </c>
      <c r="UB31" s="93"/>
      <c r="UC31" s="84">
        <f>UC30/UC29</f>
        <v>1.020408163265306E-2</v>
      </c>
      <c r="UD31" s="93">
        <f>UD30/UD29</f>
        <v>1.4018691588785047E-2</v>
      </c>
      <c r="UE31" s="93"/>
      <c r="UF31" s="84">
        <f>UF30/UF29</f>
        <v>0</v>
      </c>
      <c r="UG31" s="93">
        <f>UG30/UG29</f>
        <v>0</v>
      </c>
      <c r="UH31" s="93"/>
      <c r="UI31" s="84">
        <f>UI30/UI29</f>
        <v>0</v>
      </c>
      <c r="UJ31" s="93">
        <f>UJ30/UJ29</f>
        <v>0</v>
      </c>
      <c r="UK31" s="16"/>
      <c r="UL31" s="16"/>
      <c r="UM31" s="84">
        <f>UM30/UM29</f>
        <v>4.0404040404040407E-2</v>
      </c>
      <c r="UN31" s="93">
        <f>UN30/UN29</f>
        <v>0</v>
      </c>
      <c r="UO31" s="93"/>
      <c r="UP31" s="84">
        <f>UP30/UP29</f>
        <v>0</v>
      </c>
      <c r="UQ31" s="93">
        <f>UQ30/UQ29</f>
        <v>0</v>
      </c>
      <c r="UR31" s="93"/>
      <c r="US31" s="84">
        <f>US30/US29</f>
        <v>0</v>
      </c>
      <c r="UT31" s="93">
        <f>UT30/UT29</f>
        <v>0</v>
      </c>
      <c r="UU31" s="93"/>
      <c r="UV31" s="84">
        <f>UV30/UV29</f>
        <v>0</v>
      </c>
      <c r="UW31" s="93">
        <f>UW30/UW29</f>
        <v>0.02</v>
      </c>
      <c r="UX31" s="93"/>
      <c r="UY31" s="84">
        <f>UY30/UY29</f>
        <v>1.020408163265306E-2</v>
      </c>
      <c r="UZ31" s="93">
        <f>UZ30/UZ29</f>
        <v>0</v>
      </c>
      <c r="VA31" s="16"/>
      <c r="VB31" s="84">
        <f>VB30/VB29</f>
        <v>0</v>
      </c>
      <c r="VC31" s="93">
        <f>VC30/VC29</f>
        <v>1.0101010101010102E-2</v>
      </c>
      <c r="VD31" s="93"/>
      <c r="VE31" s="84">
        <f>VE30/VE29</f>
        <v>1.0309278350515464E-2</v>
      </c>
      <c r="VF31" s="93">
        <f>VF30/VF29</f>
        <v>2.5906735751295335E-2</v>
      </c>
      <c r="VG31" s="93"/>
      <c r="VH31" s="84">
        <f>VH30/VH29</f>
        <v>0</v>
      </c>
      <c r="VI31" s="93">
        <f>VI30/VI29</f>
        <v>0</v>
      </c>
      <c r="VJ31" s="93"/>
      <c r="VK31" s="84">
        <f>VK30/VK29</f>
        <v>0</v>
      </c>
      <c r="VL31" s="93">
        <f>VL30/VL29</f>
        <v>0</v>
      </c>
      <c r="VM31" s="93"/>
      <c r="VN31" s="84">
        <f>VN30/VN29</f>
        <v>1.0416666666666666E-2</v>
      </c>
      <c r="VO31" s="93">
        <f>VO30/VO29</f>
        <v>0</v>
      </c>
      <c r="VP31" s="93"/>
      <c r="VQ31" s="84">
        <f>VQ30/VQ29</f>
        <v>1.0526315789473684E-2</v>
      </c>
      <c r="VR31" s="93">
        <f>VR30/VR29</f>
        <v>5.208333333333333E-3</v>
      </c>
      <c r="VS31" s="16"/>
      <c r="VT31" s="84">
        <f>VT30/VT29</f>
        <v>0</v>
      </c>
      <c r="VU31" s="93">
        <f>VU30/VU29</f>
        <v>2.1276595744680851E-2</v>
      </c>
      <c r="VV31" s="93"/>
      <c r="VW31" s="84">
        <f>VW30/VW29</f>
        <v>1.0638297872340425E-2</v>
      </c>
      <c r="VX31" s="93">
        <f>VX30/VX29</f>
        <v>1.0752688172043012E-2</v>
      </c>
      <c r="VY31" s="93"/>
      <c r="VZ31" s="84">
        <f>VZ30/VZ29</f>
        <v>1.0752688172043012E-2</v>
      </c>
      <c r="WA31" s="93">
        <f>WA30/WA29</f>
        <v>1.0869565217391304E-2</v>
      </c>
      <c r="WB31" s="93"/>
      <c r="WC31" s="84">
        <f>WC30/WC29</f>
        <v>1.0869565217391304E-2</v>
      </c>
      <c r="WD31" s="93">
        <f>WD30/WD29</f>
        <v>2.2222222222222223E-2</v>
      </c>
      <c r="WE31" s="93"/>
      <c r="WF31" s="84">
        <f>WF30/WF29</f>
        <v>1.098901098901099E-2</v>
      </c>
      <c r="WG31" s="93">
        <f>WG30/WG29</f>
        <v>0</v>
      </c>
      <c r="WH31" s="93"/>
      <c r="WI31" s="84">
        <f>WI30/WI29</f>
        <v>1.1111111111111112E-2</v>
      </c>
      <c r="WJ31" s="93">
        <f>WJ30/WJ29</f>
        <v>0</v>
      </c>
      <c r="WK31" s="108"/>
      <c r="WL31" s="84">
        <f>WL30/WL29</f>
        <v>0</v>
      </c>
      <c r="WM31" s="93">
        <f>WM30/WM29</f>
        <v>0</v>
      </c>
      <c r="WN31" s="93"/>
      <c r="WO31" s="84">
        <f>WO30/WO29</f>
        <v>0</v>
      </c>
      <c r="WP31" s="93">
        <f>WP30/WP29</f>
        <v>0</v>
      </c>
      <c r="WQ31" s="93"/>
      <c r="WR31" s="84">
        <f>WR30/WR29</f>
        <v>1.1235955056179775E-2</v>
      </c>
      <c r="WS31" s="93">
        <f>WS30/WS29</f>
        <v>1.1111111111111112E-2</v>
      </c>
      <c r="WT31" s="93"/>
      <c r="WU31" s="84">
        <f>WU30/WU29</f>
        <v>1.1363636363636364E-2</v>
      </c>
      <c r="WV31" s="93">
        <f>WV30/WV29</f>
        <v>0</v>
      </c>
      <c r="WW31" s="93"/>
      <c r="WX31" s="84">
        <f>WX30/WX29</f>
        <v>0</v>
      </c>
      <c r="WY31" s="93">
        <f>WY30/WY29</f>
        <v>1.1111111111111112E-2</v>
      </c>
      <c r="WZ31" s="93"/>
      <c r="XA31" s="84">
        <f>XA30/XA29</f>
        <v>0</v>
      </c>
      <c r="XB31" s="93">
        <f>XB30/XB29</f>
        <v>5.5555555555555558E-3</v>
      </c>
      <c r="XC31" s="93"/>
      <c r="XD31" s="84">
        <f>XD30/XD29</f>
        <v>0</v>
      </c>
      <c r="XE31" s="93">
        <f>XE30/XE29</f>
        <v>5.5555555555555558E-3</v>
      </c>
      <c r="XF31" s="16"/>
      <c r="XG31" s="84">
        <f>XG30/XG29</f>
        <v>0</v>
      </c>
      <c r="XH31" s="93">
        <f>XH30/XH29</f>
        <v>1.1235955056179775E-2</v>
      </c>
      <c r="XI31" s="93"/>
      <c r="XJ31" s="84">
        <f>XJ30/XJ29</f>
        <v>1.1494252873563218E-2</v>
      </c>
      <c r="XK31" s="93">
        <f>XK30/XK29</f>
        <v>0</v>
      </c>
      <c r="XL31" s="93"/>
      <c r="XM31" s="84">
        <f>XM30/XM29</f>
        <v>1.1627906976744186E-2</v>
      </c>
      <c r="XN31" s="93">
        <f>XN30/XN29</f>
        <v>2.247191011235955E-2</v>
      </c>
      <c r="XO31" s="93"/>
      <c r="XP31" s="84">
        <f>XP30/XP29</f>
        <v>0</v>
      </c>
      <c r="XQ31" s="93">
        <f>XQ30/XQ29</f>
        <v>0</v>
      </c>
      <c r="XR31" s="93"/>
      <c r="XS31" s="84">
        <f>XS30/XS29</f>
        <v>1.1111111111111112E-2</v>
      </c>
      <c r="XT31" s="93">
        <f>XT30/XT29</f>
        <v>1.6759776536312849E-2</v>
      </c>
      <c r="XU31" s="93"/>
      <c r="XV31" s="84">
        <f>XV30/XV29</f>
        <v>1.1235955056179775E-2</v>
      </c>
      <c r="XW31" s="93">
        <f>XW30/XW29</f>
        <v>2.8735632183908046E-2</v>
      </c>
      <c r="XX31" s="108"/>
      <c r="XY31" s="84">
        <f>XY30/XY29</f>
        <v>0</v>
      </c>
      <c r="XZ31" s="93">
        <f>XZ30/XZ29</f>
        <v>5.6179775280898875E-3</v>
      </c>
      <c r="YA31" s="93"/>
      <c r="YB31" s="84">
        <f>YB30/YB29</f>
        <v>0</v>
      </c>
      <c r="YC31" s="93">
        <f>YC30/YC29</f>
        <v>0</v>
      </c>
      <c r="YD31" s="93"/>
      <c r="YE31" s="84">
        <f>YE30/YE29</f>
        <v>0</v>
      </c>
      <c r="YF31" s="93">
        <f>YF30/YF29</f>
        <v>1.1363636363636364E-2</v>
      </c>
      <c r="YG31" s="93"/>
      <c r="YH31" s="84">
        <f>YH30/YH29</f>
        <v>1.1363636363636364E-2</v>
      </c>
      <c r="YI31" s="93">
        <f>YI30/YI29</f>
        <v>5.681818181818182E-3</v>
      </c>
      <c r="YJ31" s="93"/>
      <c r="YK31" s="84">
        <f>YK30/YK29</f>
        <v>1.11731843575419E-2</v>
      </c>
      <c r="YL31" s="93">
        <f>YL30/YL29</f>
        <v>1.6853932584269662E-2</v>
      </c>
      <c r="YM31" s="93"/>
      <c r="YN31" s="84">
        <f>YN30/YN29</f>
        <v>1.1299435028248588E-2</v>
      </c>
      <c r="YO31" s="93">
        <f>YO30/YO29</f>
        <v>1.6853932584269662E-2</v>
      </c>
      <c r="YP31" s="93"/>
      <c r="YQ31" s="84">
        <f>YQ30/YQ29</f>
        <v>1.1428571428571429E-2</v>
      </c>
      <c r="YR31" s="93">
        <f>YR30/YR29</f>
        <v>0</v>
      </c>
      <c r="YS31" s="16"/>
      <c r="YT31" s="84">
        <f>YT30/YT29</f>
        <v>0</v>
      </c>
      <c r="YU31" s="93">
        <f>YU30/YU29</f>
        <v>0</v>
      </c>
      <c r="YV31" s="93"/>
      <c r="YW31" s="84">
        <f>YW30/YW29</f>
        <v>1.1560693641618497E-2</v>
      </c>
      <c r="YX31" s="93">
        <f>YX30/YX29</f>
        <v>5.6179775280898875E-3</v>
      </c>
      <c r="YY31" s="93"/>
      <c r="YZ31" s="84">
        <f>YZ30/YZ29</f>
        <v>1.1695906432748537E-2</v>
      </c>
      <c r="ZA31" s="93">
        <f>ZA30/ZA29</f>
        <v>0</v>
      </c>
      <c r="ZB31" s="93"/>
      <c r="ZC31" s="84">
        <f>ZC30/ZC29</f>
        <v>0</v>
      </c>
      <c r="ZD31" s="93">
        <f>ZD30/ZD29</f>
        <v>0</v>
      </c>
      <c r="ZE31" s="93"/>
      <c r="ZF31" s="84">
        <f>ZF30/ZF29</f>
        <v>1.1494252873563218E-2</v>
      </c>
      <c r="ZG31" s="93">
        <f>ZG30/ZG29</f>
        <v>5.6179775280898875E-3</v>
      </c>
      <c r="ZH31" s="93"/>
      <c r="ZI31" s="84">
        <f>ZI30/ZI29</f>
        <v>1.1299435028248588E-2</v>
      </c>
      <c r="ZJ31" s="93">
        <f>ZJ30/ZJ29</f>
        <v>0</v>
      </c>
      <c r="ZK31" s="16"/>
      <c r="ZL31" s="84">
        <f>ZL30/ZL29</f>
        <v>1.1111111111111112E-2</v>
      </c>
      <c r="ZM31" s="93">
        <f>ZM30/ZM29</f>
        <v>1.098901098901099E-2</v>
      </c>
      <c r="ZN31" s="93"/>
      <c r="ZO31" s="84">
        <f>ZO30/ZO29</f>
        <v>1.1235955056179775E-2</v>
      </c>
      <c r="ZP31" s="93">
        <f>ZP30/ZP29</f>
        <v>1.6666666666666666E-2</v>
      </c>
      <c r="ZQ31" s="93"/>
      <c r="ZR31" s="84">
        <f>ZR30/ZR29</f>
        <v>1.1363636363636364E-2</v>
      </c>
      <c r="ZS31" s="93">
        <f>ZS30/ZS29</f>
        <v>0</v>
      </c>
      <c r="ZT31" s="93"/>
      <c r="ZU31" s="84">
        <f>ZU30/ZU29</f>
        <v>0</v>
      </c>
      <c r="ZV31" s="93">
        <f>ZV30/ZV29</f>
        <v>0</v>
      </c>
      <c r="ZW31" s="93"/>
      <c r="ZX31" s="84">
        <f>ZX30/ZX29</f>
        <v>1.0869565217391304E-2</v>
      </c>
      <c r="ZY31" s="93">
        <f>ZY30/ZY29</f>
        <v>5.1020408163265302E-3</v>
      </c>
      <c r="ZZ31" s="93"/>
      <c r="AAA31" s="84">
        <f>AAA30/AAA29</f>
        <v>1.06951871657754E-2</v>
      </c>
      <c r="AAB31" s="93">
        <f>AAB30/AAB29</f>
        <v>0</v>
      </c>
      <c r="AAC31" s="16"/>
      <c r="AAD31" s="84">
        <f>AAD30/AAD29</f>
        <v>0</v>
      </c>
      <c r="AAE31" s="93">
        <f>AAE30/AAE29</f>
        <v>1.5306122448979591E-2</v>
      </c>
      <c r="AAF31" s="93"/>
      <c r="AAG31" s="84">
        <f>AAG30/AAG29</f>
        <v>1.0526315789473684E-2</v>
      </c>
      <c r="AAH31" s="93">
        <f>AAH30/AAH29</f>
        <v>5.1020408163265302E-3</v>
      </c>
      <c r="AAI31" s="93"/>
      <c r="AAJ31" s="84">
        <f>AAJ30/AAJ29</f>
        <v>1.0638297872340425E-2</v>
      </c>
      <c r="AAK31" s="93">
        <f>AAK30/AAK29</f>
        <v>0</v>
      </c>
      <c r="AAL31" s="93"/>
      <c r="AAM31" s="84">
        <f>AAM30/AAM29</f>
        <v>0</v>
      </c>
      <c r="AAN31" s="93">
        <f>AAN30/AAN29</f>
        <v>0</v>
      </c>
      <c r="AAO31" s="93"/>
      <c r="AAP31" s="84">
        <f>AAP30/AAP29</f>
        <v>1.020408163265306E-2</v>
      </c>
      <c r="AAQ31" s="93">
        <f>AAQ30/AAQ29</f>
        <v>1.5151515151515152E-2</v>
      </c>
      <c r="AAR31" s="93"/>
      <c r="AAS31" s="84">
        <f>AAS30/AAS29</f>
        <v>1.0309278350515464E-2</v>
      </c>
      <c r="AAT31" s="93">
        <f>AAT30/AAT29</f>
        <v>1.5306122448979591E-2</v>
      </c>
      <c r="AAU31" s="16"/>
      <c r="AAV31" s="84">
        <f>AAV30/AAV29</f>
        <v>0</v>
      </c>
      <c r="AAW31" s="93">
        <f>AAW30/AAW29</f>
        <v>0</v>
      </c>
      <c r="AAX31" s="93"/>
      <c r="AAY31" s="84">
        <f>AAY30/AAY29</f>
        <v>0</v>
      </c>
      <c r="AAZ31" s="93">
        <f>AAZ30/AAZ29</f>
        <v>0</v>
      </c>
      <c r="ABA31" s="93"/>
      <c r="ABB31" s="84">
        <f>ABB30/ABB29</f>
        <v>1.0416666666666666E-2</v>
      </c>
      <c r="ABC31" s="93">
        <f>ABC30/ABC29</f>
        <v>2.0833333333333332E-2</v>
      </c>
      <c r="ABD31" s="93"/>
      <c r="ABE31" s="84">
        <f>ABE30/ABE29</f>
        <v>1.0526315789473684E-2</v>
      </c>
      <c r="ABF31" s="93">
        <f>ABF30/ABF29</f>
        <v>0</v>
      </c>
      <c r="ABG31" s="93"/>
      <c r="ABH31" s="84">
        <f>ABH30/ABH29</f>
        <v>1.0309278350515464E-2</v>
      </c>
      <c r="ABI31" s="93">
        <f>ABI30/ABI29</f>
        <v>0</v>
      </c>
      <c r="ABJ31" s="93"/>
      <c r="ABK31" s="84">
        <f>ABK30/ABK29</f>
        <v>1.0416666666666666E-2</v>
      </c>
      <c r="ABL31" s="93">
        <f>ABL30/ABL29</f>
        <v>0</v>
      </c>
      <c r="ABM31" s="16"/>
      <c r="ABN31" s="84">
        <f>ABN30/ABN29</f>
        <v>0</v>
      </c>
      <c r="ABO31" s="93">
        <f>ABO30/ABO29</f>
        <v>5.0000000000000001E-3</v>
      </c>
      <c r="ABP31" s="93"/>
      <c r="ABQ31" s="84">
        <f>ABQ30/ABQ29</f>
        <v>0</v>
      </c>
      <c r="ABR31" s="93">
        <f>ABR30/ABR29</f>
        <v>0</v>
      </c>
      <c r="ABS31" s="93"/>
      <c r="ABT31" s="84">
        <f>ABT30/ABT29</f>
        <v>1.0526315789473684E-2</v>
      </c>
      <c r="ABU31" s="93">
        <f>ABU30/ABU29</f>
        <v>0</v>
      </c>
      <c r="ABV31" s="16"/>
      <c r="ABW31" s="16"/>
      <c r="ABX31" s="16"/>
      <c r="ABY31" s="16"/>
      <c r="ABZ31" s="16"/>
      <c r="ACA31" s="84">
        <f>ACA30/ACA29</f>
        <v>1.0638297872340425E-2</v>
      </c>
      <c r="ACB31" s="93">
        <f>ACB30/ACB29</f>
        <v>1.0101010101010102E-2</v>
      </c>
      <c r="ACC31" s="93"/>
      <c r="ACD31" s="84">
        <f>ACD30/ACD29</f>
        <v>1.0752688172043012E-2</v>
      </c>
      <c r="ACE31" s="93">
        <f>ACE30/ACE29</f>
        <v>1.020408163265306E-2</v>
      </c>
      <c r="ACF31" s="93"/>
      <c r="ACG31" s="84">
        <f>ACG30/ACG29</f>
        <v>0</v>
      </c>
      <c r="ACH31" s="93">
        <f>ACH30/ACH29</f>
        <v>5.1020408163265302E-3</v>
      </c>
      <c r="ACI31" s="93"/>
      <c r="ACJ31" s="84">
        <f>ACJ30/ACJ29</f>
        <v>0</v>
      </c>
      <c r="ACK31" s="93">
        <f>ACK30/ACK29</f>
        <v>0</v>
      </c>
      <c r="ACL31" s="93"/>
      <c r="ACM31" s="84">
        <f>ACM30/ACM29</f>
        <v>1.0869565217391304E-2</v>
      </c>
      <c r="ACN31" s="93">
        <f>ACN30/ACN29</f>
        <v>0</v>
      </c>
      <c r="ACO31" s="16"/>
      <c r="ACP31" s="84">
        <f>ACP30/ACP29</f>
        <v>0</v>
      </c>
      <c r="ACQ31" s="93">
        <f>ACQ30/ACQ29</f>
        <v>2.0408163265306121E-2</v>
      </c>
      <c r="ACR31" s="93"/>
      <c r="ACS31" s="84">
        <f>ACS30/ACS29</f>
        <v>1.06951871657754E-2</v>
      </c>
      <c r="ACT31" s="93">
        <f>ACT30/ACT29</f>
        <v>1.0309278350515464E-2</v>
      </c>
      <c r="ACU31" s="93"/>
      <c r="ACV31" s="84">
        <f>ACV30/ACV29</f>
        <v>1.0810810810810811E-2</v>
      </c>
      <c r="ACW31" s="93">
        <f>ACW30/ACW29</f>
        <v>1.0416666666666666E-2</v>
      </c>
      <c r="ACX31" s="93"/>
      <c r="ACY31" s="84">
        <f>ACY30/ACY29</f>
        <v>0</v>
      </c>
      <c r="ACZ31" s="93">
        <f>ACZ30/ACZ29</f>
        <v>1.0526315789473684E-2</v>
      </c>
      <c r="ADA31" s="93"/>
      <c r="ADB31" s="84">
        <f>ADB30/ADB29</f>
        <v>1.092896174863388E-2</v>
      </c>
      <c r="ADC31" s="93">
        <f>ADC30/ADC29</f>
        <v>2.1505376344086023E-2</v>
      </c>
      <c r="ADD31" s="93"/>
      <c r="ADE31" s="84">
        <f>ADE30/ADE29</f>
        <v>1.1049723756906077E-2</v>
      </c>
      <c r="ADF31" s="93">
        <f>ADF30/ADF29</f>
        <v>1.0869565217391304E-2</v>
      </c>
      <c r="ADG31" s="16"/>
      <c r="ADH31" s="84">
        <f>ADH30/ADH29</f>
        <v>1.11731843575419E-2</v>
      </c>
      <c r="ADI31" s="93">
        <f>ADI30/ADI29</f>
        <v>0</v>
      </c>
      <c r="ADJ31" s="93"/>
      <c r="ADK31" s="84">
        <f>ADK30/ADK29</f>
        <v>1.1299435028248588E-2</v>
      </c>
      <c r="ADL31" s="93">
        <f>ADL30/ADL29</f>
        <v>1.098901098901099E-2</v>
      </c>
      <c r="ADM31" s="93"/>
      <c r="ADN31" s="84">
        <f>ADN30/ADN29</f>
        <v>1.1235955056179775E-2</v>
      </c>
      <c r="ADO31" s="93">
        <f>ADO30/ADO29</f>
        <v>2.247191011235955E-2</v>
      </c>
      <c r="ADP31" s="93"/>
      <c r="ADQ31" s="84">
        <f>ADQ30/ADQ29</f>
        <v>1.1363636363636364E-2</v>
      </c>
      <c r="ADR31" s="93">
        <f>ADR30/ADR29</f>
        <v>0</v>
      </c>
      <c r="ADS31" s="93"/>
      <c r="ADT31" s="84">
        <f>ADT30/ADT29</f>
        <v>1.1494252873563218E-2</v>
      </c>
      <c r="ADU31" s="93">
        <f>ADU30/ADU29</f>
        <v>0</v>
      </c>
      <c r="ADV31" s="93"/>
      <c r="ADW31" s="84">
        <f>ADW30/ADW29</f>
        <v>1.1299435028248588E-2</v>
      </c>
      <c r="ADX31" s="93">
        <f>ADX30/ADX29</f>
        <v>1.1049723756906077E-2</v>
      </c>
      <c r="ADY31" s="16"/>
      <c r="ADZ31" s="84">
        <f>ADZ30/ADZ29</f>
        <v>0</v>
      </c>
      <c r="AEA31" s="93">
        <f>AEA30/AEA29</f>
        <v>5.5555555555555558E-3</v>
      </c>
      <c r="AEB31" s="93"/>
      <c r="AEC31" s="84">
        <f>AEC30/AEC29</f>
        <v>1.1428571428571429E-2</v>
      </c>
      <c r="AED31" s="93">
        <f>AED30/AED29</f>
        <v>0</v>
      </c>
      <c r="AEE31" s="93"/>
      <c r="AEF31" s="84">
        <f>AEF30/AEF29</f>
        <v>1.1560693641618497E-2</v>
      </c>
      <c r="AEG31" s="93">
        <f>AEG30/AEG29</f>
        <v>0</v>
      </c>
      <c r="AEH31" s="93"/>
      <c r="AEI31" s="84">
        <f>AEI30/AEI29</f>
        <v>0</v>
      </c>
      <c r="AEJ31" s="93">
        <f>AEJ30/AEJ29</f>
        <v>1.6759776536312849E-2</v>
      </c>
      <c r="AEK31" s="93"/>
      <c r="AEL31" s="84">
        <f>AEL30/AEL29</f>
        <v>1.1363636363636364E-2</v>
      </c>
      <c r="AEM31" s="93">
        <f>AEM30/AEM29</f>
        <v>0</v>
      </c>
      <c r="AEN31" s="93"/>
      <c r="AEO31" s="84">
        <f>AEO30/AEO29</f>
        <v>0</v>
      </c>
      <c r="AEP31" s="93">
        <f>AEP30/AEP29</f>
        <v>5.4644808743169399E-3</v>
      </c>
      <c r="AEQ31" s="16"/>
      <c r="AER31" s="84">
        <f>AER30/AER29</f>
        <v>0</v>
      </c>
      <c r="AES31" s="93">
        <f>AES30/AES29</f>
        <v>0</v>
      </c>
      <c r="AET31" s="93"/>
      <c r="AEU31" s="84">
        <f>AEU30/AEU29</f>
        <v>1.1494252873563218E-2</v>
      </c>
      <c r="AEV31" s="93">
        <f>AEV30/AEV29</f>
        <v>1.6666666666666666E-2</v>
      </c>
      <c r="AEW31" s="93"/>
      <c r="AEX31" s="84">
        <f>AEX30/AEX29</f>
        <v>1.1627906976744186E-2</v>
      </c>
      <c r="AEY31" s="93">
        <f>AEY30/AEY29</f>
        <v>0</v>
      </c>
      <c r="AEZ31" s="93"/>
      <c r="AFA31" s="84">
        <f>AFA30/AFA29</f>
        <v>0</v>
      </c>
      <c r="AFB31" s="93">
        <f>AFB30/AFB29</f>
        <v>0</v>
      </c>
      <c r="AFC31" s="93"/>
      <c r="AFD31" s="84">
        <f>AFD30/AFD29</f>
        <v>1.1764705882352941E-2</v>
      </c>
      <c r="AFE31" s="93">
        <f>AFE30/AFE29</f>
        <v>1.11731843575419E-2</v>
      </c>
      <c r="AFF31" s="93"/>
      <c r="AFG31" s="84">
        <f>AFG30/AFG29</f>
        <v>1.1904761904761904E-2</v>
      </c>
      <c r="AFH31" s="93">
        <f>AFH30/AFH29</f>
        <v>1.1299435028248588E-2</v>
      </c>
      <c r="AFI31" s="16"/>
      <c r="AFJ31" s="84">
        <f>AFJ30/AFJ29</f>
        <v>0</v>
      </c>
      <c r="AFK31" s="93">
        <f>AFK30/AFK29</f>
        <v>1.1111111111111112E-2</v>
      </c>
      <c r="AFL31" s="93"/>
      <c r="AFM31" s="84">
        <f>AFM30/AFM29</f>
        <v>1.1695906432748537E-2</v>
      </c>
      <c r="AFN31" s="93">
        <f>AFN30/AFN29</f>
        <v>2.2727272727272728E-2</v>
      </c>
      <c r="AFO31" s="93"/>
      <c r="AFP31" s="84">
        <f>AFP30/AFP29</f>
        <v>1.1560693641618497E-2</v>
      </c>
      <c r="AFQ31" s="93">
        <f>AFQ30/AFQ29</f>
        <v>2.2727272727272728E-2</v>
      </c>
      <c r="AFR31" s="93"/>
      <c r="AFS31" s="84">
        <f>AFS30/AFS29</f>
        <v>0</v>
      </c>
      <c r="AFT31" s="93">
        <f>AFT30/AFT29</f>
        <v>0</v>
      </c>
      <c r="AFU31" s="93"/>
      <c r="AFV31" s="84">
        <f>AFV30/AFV29</f>
        <v>0</v>
      </c>
      <c r="AFW31" s="93">
        <f>AFW30/AFW29</f>
        <v>0</v>
      </c>
      <c r="AFX31" s="16"/>
      <c r="AFY31" s="16"/>
      <c r="AFZ31" s="84">
        <f>AFZ30/AFZ29</f>
        <v>0</v>
      </c>
      <c r="AGA31" s="93">
        <f>AGA30/AGA29</f>
        <v>1.0752688172043012E-2</v>
      </c>
      <c r="AGB31" s="93"/>
      <c r="AGC31" s="84">
        <f>AGC30/AGC29</f>
        <v>1.06951871657754E-2</v>
      </c>
      <c r="AGD31" s="93">
        <f>AGD30/AGD29</f>
        <v>1.6129032258064516E-2</v>
      </c>
      <c r="AGE31" s="93"/>
      <c r="AGF31" s="84">
        <f>AGF30/AGF29</f>
        <v>1.0810810810810811E-2</v>
      </c>
      <c r="AGG31" s="93">
        <f>AGG30/AGG29</f>
        <v>0</v>
      </c>
      <c r="AGH31" s="93"/>
      <c r="AGI31" s="84">
        <f>AGI30/AGI29</f>
        <v>0</v>
      </c>
      <c r="AGJ31" s="93">
        <f>AGJ30/AGJ29</f>
        <v>0</v>
      </c>
      <c r="AGK31" s="16"/>
      <c r="AGL31" s="84">
        <f>AGL30/AGL29</f>
        <v>1.0101010101010102E-2</v>
      </c>
      <c r="AGM31" s="93">
        <f>AGM30/AGM29</f>
        <v>0</v>
      </c>
      <c r="AGN31" s="108"/>
      <c r="AGO31" s="84">
        <f>AGO30/AGO29</f>
        <v>0</v>
      </c>
      <c r="AGP31" s="93">
        <f>AGP30/AGP29</f>
        <v>0</v>
      </c>
      <c r="AGQ31" s="93"/>
      <c r="AGR31" s="84">
        <f>AGR30/AGR29</f>
        <v>0</v>
      </c>
      <c r="AGS31" s="93">
        <f>AGS30/AGS29</f>
        <v>9.5693779904306216E-3</v>
      </c>
      <c r="AGT31" s="93"/>
      <c r="AGU31" s="84">
        <f>AGU30/AGU29</f>
        <v>9.4786729857819912E-3</v>
      </c>
      <c r="AGV31" s="93">
        <f>AGV30/AGV29</f>
        <v>1.9512195121951219E-2</v>
      </c>
      <c r="AGW31" s="93"/>
      <c r="AGX31" s="84">
        <f>AGX30/AGX29</f>
        <v>9.3457943925233638E-3</v>
      </c>
      <c r="AGY31" s="93">
        <f>AGY30/AGY29</f>
        <v>2.5000000000000001E-2</v>
      </c>
      <c r="AGZ31" s="93"/>
      <c r="AHA31" s="84">
        <f>AHA30/AHA29</f>
        <v>9.433962264150943E-3</v>
      </c>
      <c r="AHB31" s="93">
        <f>AHB30/AHB29</f>
        <v>2.0408163265306121E-2</v>
      </c>
      <c r="AHC31" s="93"/>
      <c r="AHD31" s="84">
        <f>AHD30/AHD29</f>
        <v>9.5238095238095247E-3</v>
      </c>
      <c r="AHE31" s="93">
        <f>AHE30/AHE29</f>
        <v>0</v>
      </c>
      <c r="AHF31" s="93"/>
      <c r="AHG31" s="84">
        <f>AHG30/AHG29</f>
        <v>9.3896713615023476E-3</v>
      </c>
      <c r="AHH31" s="93">
        <f>AHH30/AHH29</f>
        <v>0</v>
      </c>
      <c r="AHI31" s="16"/>
      <c r="AHJ31" s="84">
        <f>AHJ30/AHJ29</f>
        <v>0</v>
      </c>
      <c r="AHK31" s="93">
        <f>AHK30/AHK29</f>
        <v>9.6618357487922701E-3</v>
      </c>
      <c r="AHL31" s="93"/>
      <c r="AHM31" s="84">
        <f>AHM30/AHM29</f>
        <v>9.2592592592592587E-3</v>
      </c>
      <c r="AHN31" s="93">
        <f>AHN30/AHN29</f>
        <v>0</v>
      </c>
      <c r="AHO31" s="93"/>
      <c r="AHP31" s="84">
        <f>AHP30/AHP29</f>
        <v>9.1324200913242004E-3</v>
      </c>
      <c r="AHQ31" s="93">
        <f>AHQ30/AHQ29</f>
        <v>2.3696682464454975E-2</v>
      </c>
      <c r="AHR31" s="93"/>
      <c r="AHS31" s="84">
        <f>AHS30/AHS29</f>
        <v>0</v>
      </c>
      <c r="AHT31" s="93">
        <f>AHT30/AHT29</f>
        <v>0</v>
      </c>
      <c r="AHU31" s="93"/>
      <c r="AHV31" s="84">
        <f>AHV30/AHV29</f>
        <v>9.2165898617511521E-3</v>
      </c>
      <c r="AHW31" s="93">
        <f>AHW30/AHW29</f>
        <v>4.7619047619047623E-3</v>
      </c>
      <c r="AHX31" s="93"/>
      <c r="AHY31" s="84">
        <f>AHY30/AHY29</f>
        <v>9.3023255813953487E-3</v>
      </c>
      <c r="AHZ31" s="93">
        <f>AHZ30/AHZ29</f>
        <v>9.6153846153846159E-3</v>
      </c>
      <c r="AIA31" s="16"/>
      <c r="AIB31" s="84">
        <f>AIB30/AIB29</f>
        <v>9.3896713615023476E-3</v>
      </c>
      <c r="AIC31" s="93">
        <f>AIC30/AIC29</f>
        <v>9.7087378640776691E-3</v>
      </c>
      <c r="AID31" s="93"/>
      <c r="AIE31" s="84">
        <f>AIE30/AIE29</f>
        <v>9.4786729857819912E-3</v>
      </c>
      <c r="AIF31" s="93">
        <f>AIF30/AIF29</f>
        <v>0</v>
      </c>
      <c r="AIG31" s="93"/>
      <c r="AIH31" s="84">
        <f>AIH30/AIH29</f>
        <v>0</v>
      </c>
      <c r="AII31" s="93">
        <f>AII30/AII29</f>
        <v>0</v>
      </c>
      <c r="AIJ31" s="93"/>
      <c r="AIK31" s="84">
        <f>AIK30/AIK29</f>
        <v>9.3457943925233638E-3</v>
      </c>
      <c r="AIL31" s="93">
        <f>AIL30/AIL29</f>
        <v>9.5693779904306216E-3</v>
      </c>
      <c r="AIM31" s="93"/>
      <c r="AIN31" s="84">
        <f>AIN30/AIN29</f>
        <v>0</v>
      </c>
      <c r="AIO31" s="93">
        <f>AIO30/AIO29</f>
        <v>0</v>
      </c>
      <c r="AIP31" s="93"/>
      <c r="AIQ31" s="84">
        <f>AIQ30/AIQ29</f>
        <v>9.0090090090090089E-3</v>
      </c>
      <c r="AIR31" s="93">
        <f>AIR30/AIR29</f>
        <v>0</v>
      </c>
      <c r="AIS31" s="16"/>
      <c r="AIT31" s="84">
        <f>AIT30/AIT29</f>
        <v>0</v>
      </c>
      <c r="AIU31" s="93">
        <f>AIU30/AIU29</f>
        <v>1.8518518518518517E-2</v>
      </c>
      <c r="AIV31" s="93"/>
      <c r="AIW31" s="84">
        <f>AIW30/AIW29</f>
        <v>9.0909090909090905E-3</v>
      </c>
      <c r="AIX31" s="93">
        <f>AIX30/AIX29</f>
        <v>0</v>
      </c>
      <c r="AIY31" s="93"/>
      <c r="AIZ31" s="84">
        <f>AIZ30/AIZ29</f>
        <v>9.1743119266055051E-3</v>
      </c>
      <c r="AJA31" s="93">
        <f>AJA30/AJA29</f>
        <v>0</v>
      </c>
      <c r="AJB31" s="93"/>
      <c r="AJC31" s="84">
        <f>AJC30/AJC29</f>
        <v>0</v>
      </c>
      <c r="AJD31" s="93">
        <f>AJD30/AJD29</f>
        <v>4.5871559633027525E-3</v>
      </c>
      <c r="AJE31" s="93"/>
      <c r="AJF31" s="84">
        <f>AJF30/AJF29</f>
        <v>8.8495575221238937E-3</v>
      </c>
      <c r="AJG31" s="93">
        <f>AJG30/AJG29</f>
        <v>0</v>
      </c>
      <c r="AJH31" s="93"/>
      <c r="AJI31" s="84">
        <f>AJI30/AJI29</f>
        <v>8.9285714285714281E-3</v>
      </c>
      <c r="AJJ31" s="93">
        <f>AJJ30/AJJ29</f>
        <v>0</v>
      </c>
      <c r="AJK31" s="16"/>
      <c r="AJL31" s="84">
        <f>AJL30/AJL29</f>
        <v>0</v>
      </c>
      <c r="AJM31" s="93">
        <f>AJM30/AJM29</f>
        <v>0</v>
      </c>
      <c r="AJN31" s="93"/>
      <c r="AJO31" s="84">
        <f>AJO30/AJO29</f>
        <v>9.0090090090090089E-3</v>
      </c>
      <c r="AJP31" s="93">
        <f>AJP30/AJP29</f>
        <v>0</v>
      </c>
      <c r="AJQ31" s="16"/>
      <c r="AJR31" s="84">
        <f>AJR30/AJR29</f>
        <v>0</v>
      </c>
      <c r="AJS31" s="93">
        <f>AJS30/AJS29</f>
        <v>0</v>
      </c>
      <c r="AJT31" s="93"/>
      <c r="AJU31" s="84">
        <f>AJU30/AJU29</f>
        <v>0</v>
      </c>
      <c r="AJV31" s="93">
        <f>AJV30/AJV29</f>
        <v>0</v>
      </c>
      <c r="AJW31" s="93"/>
      <c r="AJX31" s="84">
        <f>AJX30/AJX29</f>
        <v>0</v>
      </c>
      <c r="AJY31" s="93">
        <f>AJY30/AJY29</f>
        <v>0</v>
      </c>
      <c r="AJZ31" s="16"/>
      <c r="AKA31" s="84">
        <f>AKA30/AKA29</f>
        <v>0</v>
      </c>
      <c r="AKB31" s="93">
        <f>AKB30/AKB29</f>
        <v>9.2592592592592587E-3</v>
      </c>
      <c r="AKC31" s="93"/>
      <c r="AKD31" s="84">
        <f>AKD30/AKD29</f>
        <v>9.0909090909090905E-3</v>
      </c>
      <c r="AKE31" s="93">
        <f>AKE30/AKE29</f>
        <v>4.5045045045045045E-3</v>
      </c>
      <c r="AKF31" s="93"/>
      <c r="AKG31" s="84">
        <f>AKG30/AKG29</f>
        <v>9.1743119266055051E-3</v>
      </c>
      <c r="AKH31" s="93">
        <f>AKH30/AKH29</f>
        <v>9.0909090909090905E-3</v>
      </c>
      <c r="AKI31" s="93"/>
      <c r="AKJ31" s="84">
        <f>AKJ30/AKJ29</f>
        <v>0</v>
      </c>
      <c r="AKK31" s="93">
        <f>AKK30/AKK29</f>
        <v>9.1743119266055051E-3</v>
      </c>
      <c r="AKL31" s="93"/>
      <c r="AKM31" s="84">
        <f>AKM30/AKM29</f>
        <v>9.2592592592592587E-3</v>
      </c>
      <c r="AKN31" s="93">
        <f>AKN30/AKN29</f>
        <v>0</v>
      </c>
      <c r="AKO31" s="93"/>
      <c r="AKP31" s="84">
        <f>AKP30/AKP29</f>
        <v>0</v>
      </c>
      <c r="AKQ31" s="93">
        <f>AKQ30/AKQ29</f>
        <v>9.2592592592592587E-3</v>
      </c>
      <c r="AKR31" s="16"/>
      <c r="AKS31" s="84">
        <f>AKS30/AKS29</f>
        <v>0</v>
      </c>
      <c r="AKT31" s="93">
        <f>AKT30/AKT29</f>
        <v>9.3457943925233638E-3</v>
      </c>
      <c r="AKU31" s="93"/>
      <c r="AKV31" s="84">
        <f>AKV30/AKV29</f>
        <v>0</v>
      </c>
      <c r="AKW31" s="93">
        <f>AKW30/AKW29</f>
        <v>0</v>
      </c>
      <c r="AKX31" s="93"/>
      <c r="AKY31" s="84">
        <f>AKY30/AKY29</f>
        <v>9.3457943925233638E-3</v>
      </c>
      <c r="AKZ31" s="93">
        <f>AKZ30/AKZ29</f>
        <v>0</v>
      </c>
      <c r="ALA31" s="16"/>
      <c r="ALB31" s="84">
        <f>ALB30/ALB29</f>
        <v>0</v>
      </c>
      <c r="ALC31" s="93">
        <f>ALC30/ALC29</f>
        <v>9.433962264150943E-3</v>
      </c>
      <c r="ALD31" s="93"/>
      <c r="ALE31" s="84">
        <f>ALE30/ALE29</f>
        <v>9.433962264150943E-3</v>
      </c>
      <c r="ALF31" s="93">
        <f>ALF30/ALF29</f>
        <v>0</v>
      </c>
      <c r="ALG31" s="108"/>
      <c r="ALH31" s="84">
        <f>ALH30/ALH29</f>
        <v>0</v>
      </c>
      <c r="ALI31" s="93">
        <f>ALI30/ALI29</f>
        <v>0</v>
      </c>
      <c r="ALJ31" s="93"/>
      <c r="ALK31" s="84">
        <f>ALK30/ALK29</f>
        <v>0</v>
      </c>
      <c r="ALL31" s="93">
        <f>ALL30/ALL29</f>
        <v>0</v>
      </c>
      <c r="ALM31" s="93"/>
      <c r="ALN31" s="84">
        <f>ALN30/ALN29</f>
        <v>0</v>
      </c>
      <c r="ALO31" s="93">
        <f>ALO30/ALO29</f>
        <v>0</v>
      </c>
      <c r="ALP31" s="93"/>
      <c r="ALQ31" s="84">
        <f>ALQ30/ALQ29</f>
        <v>0</v>
      </c>
      <c r="ALR31" s="93">
        <f>ALR30/ALR29</f>
        <v>9.5238095238095247E-3</v>
      </c>
      <c r="ALS31" s="93"/>
      <c r="ALT31" s="84">
        <f>ALT30/ALT29</f>
        <v>0</v>
      </c>
      <c r="ALU31" s="93">
        <f>ALU30/ALU29</f>
        <v>0</v>
      </c>
      <c r="ALV31" s="93"/>
      <c r="ALW31" s="84">
        <f>ALW30/ALW29</f>
        <v>0</v>
      </c>
      <c r="ALX31" s="93">
        <f>ALX30/ALX29</f>
        <v>0</v>
      </c>
      <c r="ALY31" s="93"/>
      <c r="ALZ31" s="84">
        <f>ALZ30/ALZ29</f>
        <v>0</v>
      </c>
      <c r="AMA31" s="93">
        <f>AMA30/AMA29</f>
        <v>0</v>
      </c>
      <c r="AMB31" s="16"/>
      <c r="AMC31" s="84">
        <f>AMC30/AMC29</f>
        <v>0</v>
      </c>
      <c r="AMD31" s="93">
        <f>AMD30/AMD29</f>
        <v>0</v>
      </c>
      <c r="AME31" s="93"/>
      <c r="AMF31" s="84">
        <f>AMF30/AMF29</f>
        <v>0</v>
      </c>
      <c r="AMG31" s="93">
        <f>AMG30/AMG29</f>
        <v>0</v>
      </c>
      <c r="AMH31" s="93"/>
      <c r="AMI31" s="84">
        <f>AMI30/AMI29</f>
        <v>0</v>
      </c>
      <c r="AMJ31" s="93">
        <f>AMJ30/AMJ29</f>
        <v>0</v>
      </c>
      <c r="AMK31" s="93"/>
      <c r="AML31" s="84">
        <f>AML30/AML29</f>
        <v>0</v>
      </c>
      <c r="AMM31" s="93">
        <f>AMM30/AMM29</f>
        <v>0</v>
      </c>
      <c r="AMN31" s="93"/>
      <c r="AMO31" s="84">
        <f>AMO30/AMO29</f>
        <v>0</v>
      </c>
      <c r="AMP31" s="93">
        <f>AMP30/AMP29</f>
        <v>0</v>
      </c>
      <c r="AMQ31" s="93"/>
      <c r="AMR31" s="84">
        <f>AMR30/AMR29</f>
        <v>0</v>
      </c>
      <c r="AMS31" s="93">
        <f>AMS30/AMS29</f>
        <v>9.6153846153846159E-3</v>
      </c>
      <c r="AMT31" s="93"/>
      <c r="AMU31" s="84">
        <f>AMU30/AMU29</f>
        <v>0</v>
      </c>
      <c r="AMV31" s="93">
        <f>AMV30/AMV29</f>
        <v>0</v>
      </c>
      <c r="AMW31" s="16"/>
      <c r="AMX31" s="16"/>
      <c r="AMY31" s="16"/>
      <c r="AMZ31" s="16"/>
      <c r="ANA31" s="84">
        <f>ANA30/ANA29</f>
        <v>9.5238095238095247E-3</v>
      </c>
      <c r="ANB31" s="93">
        <f>ANB30/ANB29</f>
        <v>9.7087378640776691E-3</v>
      </c>
      <c r="ANC31" s="93"/>
      <c r="AND31" s="84">
        <f>AND30/AND29</f>
        <v>9.6153846153846159E-3</v>
      </c>
      <c r="ANE31" s="93">
        <f>ANE30/ANE29</f>
        <v>9.8039215686274508E-3</v>
      </c>
      <c r="ANF31" s="16"/>
      <c r="ANG31" s="84">
        <f>ANG30/ANG29</f>
        <v>9.7087378640776691E-3</v>
      </c>
      <c r="ANH31" s="93">
        <f>ANH30/ANH29</f>
        <v>9.9009900990099011E-3</v>
      </c>
      <c r="ANI31" s="93"/>
      <c r="ANJ31" s="84">
        <f>ANJ30/ANJ29</f>
        <v>9.8039215686274508E-3</v>
      </c>
      <c r="ANK31" s="93">
        <f>ANK30/ANK29</f>
        <v>0</v>
      </c>
      <c r="ANL31" s="93"/>
      <c r="ANM31" s="84">
        <f>ANM30/ANM29</f>
        <v>9.6618357487922701E-3</v>
      </c>
      <c r="ANN31" s="93">
        <f>ANN30/ANN29</f>
        <v>9.852216748768473E-3</v>
      </c>
      <c r="ANO31" s="93"/>
      <c r="ANP31" s="84">
        <f>ANP30/ANP29</f>
        <v>9.7560975609756097E-3</v>
      </c>
      <c r="ANQ31" s="93">
        <f>ANQ30/ANQ29</f>
        <v>1.4999999999999999E-2</v>
      </c>
      <c r="ANR31" s="93"/>
      <c r="ANS31" s="84">
        <f>ANS30/ANS29</f>
        <v>9.852216748768473E-3</v>
      </c>
      <c r="ANT31" s="93">
        <f>ANT30/ANT29</f>
        <v>2.0408163265306121E-2</v>
      </c>
      <c r="ANU31" s="93"/>
      <c r="ANV31" s="84">
        <f>ANV30/ANV29</f>
        <v>9.9502487562189053E-3</v>
      </c>
      <c r="ANW31" s="93">
        <f>ANW30/ANW29</f>
        <v>1.0309278350515464E-2</v>
      </c>
      <c r="ANX31" s="16"/>
      <c r="ANY31" s="84">
        <f>ANY30/ANY29</f>
        <v>1.0050251256281407E-2</v>
      </c>
      <c r="ANZ31" s="93">
        <f>ANZ30/ANZ29</f>
        <v>1.0416666666666666E-2</v>
      </c>
      <c r="AOA31" s="93"/>
      <c r="AOB31" s="84">
        <f>AOB30/AOB29</f>
        <v>9.9009900990099011E-3</v>
      </c>
      <c r="AOC31" s="93">
        <f>AOC30/AOC29</f>
        <v>1.0416666666666666E-2</v>
      </c>
      <c r="AOD31" s="93"/>
      <c r="AOE31" s="84">
        <f>AOE30/AOE29</f>
        <v>0.01</v>
      </c>
      <c r="AOF31" s="93">
        <f>AOF30/AOF29</f>
        <v>1.0526315789473684E-2</v>
      </c>
      <c r="AOG31" s="93"/>
      <c r="AOH31" s="84">
        <f>AOH30/AOH29</f>
        <v>1.0101010101010102E-2</v>
      </c>
      <c r="AOI31" s="93">
        <f>AOI30/AOI29</f>
        <v>1.0638297872340425E-2</v>
      </c>
      <c r="AOJ31" s="93"/>
      <c r="AOK31" s="84">
        <f>AOK30/AOK29</f>
        <v>9.9502487562189053E-3</v>
      </c>
      <c r="AOL31" s="93">
        <f>AOL30/AOL29</f>
        <v>1.0526315789473684E-2</v>
      </c>
      <c r="AOM31" s="93"/>
      <c r="AON31" s="84">
        <f>AON30/AON29</f>
        <v>1.0050251256281407E-2</v>
      </c>
      <c r="AOO31" s="93">
        <f>AOO30/AOO29</f>
        <v>5.208333333333333E-3</v>
      </c>
      <c r="AOP31" s="16"/>
      <c r="AOQ31" s="84">
        <f>AOQ30/AOQ29</f>
        <v>0</v>
      </c>
      <c r="AOR31" s="93">
        <f>AOR30/AOR29</f>
        <v>0</v>
      </c>
      <c r="AOS31" s="93"/>
      <c r="AOT31" s="84">
        <f>AOT30/AOT29</f>
        <v>1.015228426395939E-2</v>
      </c>
      <c r="AOU31" s="93">
        <f>AOU30/AOU29</f>
        <v>1.0526315789473684E-2</v>
      </c>
      <c r="AOV31" s="93"/>
      <c r="AOW31" s="84">
        <f>AOW30/AOW29</f>
        <v>1.0256410256410256E-2</v>
      </c>
      <c r="AOX31" s="93">
        <f>AOX30/AOX29</f>
        <v>5.235602094240838E-3</v>
      </c>
      <c r="AOY31" s="93"/>
      <c r="AOZ31" s="84">
        <f>AOZ30/AOZ29</f>
        <v>0</v>
      </c>
      <c r="APA31" s="93">
        <f>APA30/APA29</f>
        <v>0</v>
      </c>
      <c r="APB31" s="93"/>
      <c r="APC31" s="84">
        <f>APC30/APC29</f>
        <v>1.0101010101010102E-2</v>
      </c>
      <c r="APD31" s="93">
        <f>APD30/APD29</f>
        <v>0</v>
      </c>
      <c r="APE31" s="93"/>
      <c r="APF31" s="84">
        <f>APF30/APF29</f>
        <v>1.020408163265306E-2</v>
      </c>
      <c r="APG31" s="93">
        <f>APG30/APG29</f>
        <v>1.0256410256410256E-2</v>
      </c>
      <c r="APH31" s="16"/>
      <c r="API31" s="84">
        <f>API30/API29</f>
        <v>0</v>
      </c>
      <c r="APJ31" s="93">
        <f>APJ30/APJ29</f>
        <v>5.1020408163265302E-3</v>
      </c>
      <c r="APK31" s="93"/>
      <c r="APL31" s="84">
        <f>APL30/APL29</f>
        <v>1.0050251256281407E-2</v>
      </c>
      <c r="APM31" s="93">
        <f>APM30/APM29</f>
        <v>1.0050251256281407E-2</v>
      </c>
      <c r="APN31" s="93"/>
      <c r="APO31" s="84">
        <f>APO30/APO29</f>
        <v>1.015228426395939E-2</v>
      </c>
      <c r="APP31" s="93">
        <f>APP30/APP29</f>
        <v>5.0505050505050509E-3</v>
      </c>
      <c r="APQ31" s="93"/>
      <c r="APR31" s="84">
        <f>APR30/APR29</f>
        <v>0</v>
      </c>
      <c r="APS31" s="93">
        <f>APS30/APS29</f>
        <v>5.076142131979695E-3</v>
      </c>
      <c r="APT31" s="93"/>
      <c r="APU31" s="84">
        <f>APU30/APU29</f>
        <v>1.0256410256410256E-2</v>
      </c>
      <c r="APV31" s="93">
        <f>APV30/APV29</f>
        <v>1.020408163265306E-2</v>
      </c>
      <c r="APW31" s="93"/>
      <c r="APX31" s="84">
        <f>APX30/APX29</f>
        <v>1.0101010101010102E-2</v>
      </c>
      <c r="APY31" s="93">
        <f>APY30/APY29</f>
        <v>1.0309278350515464E-2</v>
      </c>
      <c r="APZ31" s="16"/>
      <c r="AQA31" s="84">
        <f>AQA30/AQA29</f>
        <v>0</v>
      </c>
      <c r="AQB31" s="93">
        <f>AQB30/AQB29</f>
        <v>1.5706806282722512E-2</v>
      </c>
      <c r="AQC31" s="93"/>
      <c r="AQD31" s="84">
        <f>AQD30/AQD29</f>
        <v>9.9502487562189053E-3</v>
      </c>
      <c r="AQE31" s="93">
        <f>AQE30/AQE29</f>
        <v>0</v>
      </c>
      <c r="AQF31" s="93"/>
      <c r="AQG31" s="84">
        <f>AQG30/AQG29</f>
        <v>1.0050251256281407E-2</v>
      </c>
      <c r="AQH31" s="93">
        <f>AQH30/AQH29</f>
        <v>0</v>
      </c>
      <c r="AQI31" s="93"/>
      <c r="AQJ31" s="84">
        <f>AQJ30/AQJ29</f>
        <v>0</v>
      </c>
      <c r="AQK31" s="93">
        <f>AQK30/AQK29</f>
        <v>1.5789473684210527E-2</v>
      </c>
      <c r="AQL31" s="93"/>
      <c r="AQM31" s="84">
        <f>AQM30/AQM29</f>
        <v>1.015228426395939E-2</v>
      </c>
      <c r="AQN31" s="93">
        <f>AQN30/AQN29</f>
        <v>0</v>
      </c>
      <c r="AQO31" s="93"/>
      <c r="AQP31" s="84">
        <f>AQP30/AQP29</f>
        <v>1.0256410256410256E-2</v>
      </c>
      <c r="AQQ31" s="93">
        <f>AQQ30/AQQ29</f>
        <v>5.2910052910052907E-3</v>
      </c>
      <c r="AQR31" s="16"/>
      <c r="AQS31" s="84">
        <f>AQS30/AQS29</f>
        <v>1.0362694300518135E-2</v>
      </c>
      <c r="AQT31" s="93">
        <f>AQT30/AQT29</f>
        <v>0</v>
      </c>
      <c r="AQU31" s="93"/>
      <c r="AQV31" s="84">
        <f>AQV30/AQV29</f>
        <v>1.0471204188481676E-2</v>
      </c>
      <c r="AQW31" s="93">
        <f>AQW30/AQW29</f>
        <v>1.6129032258064516E-2</v>
      </c>
      <c r="AQX31" s="93"/>
      <c r="AQY31" s="84">
        <f>AQY30/AQY29</f>
        <v>1.0309278350515464E-2</v>
      </c>
      <c r="AQZ31" s="93">
        <f>AQZ30/AQZ29</f>
        <v>1.0582010582010581E-2</v>
      </c>
      <c r="ARA31" s="93"/>
      <c r="ARB31" s="84">
        <f>ARB30/ARB29</f>
        <v>0</v>
      </c>
      <c r="ARC31" s="93">
        <f>ARC30/ARC29</f>
        <v>1.0526315789473684E-2</v>
      </c>
      <c r="ARD31" s="93"/>
      <c r="ARE31" s="84">
        <f>ARE30/ARE29</f>
        <v>1.0416666666666666E-2</v>
      </c>
      <c r="ARF31" s="93">
        <f>ARF30/ARF29</f>
        <v>1.0638297872340425E-2</v>
      </c>
      <c r="ARG31" s="93"/>
      <c r="ARH31" s="84">
        <f>ARH30/ARH29</f>
        <v>1.0526315789473684E-2</v>
      </c>
      <c r="ARI31" s="93">
        <f>ARI30/ARI29</f>
        <v>1.0752688172043012E-2</v>
      </c>
      <c r="ARJ31" s="16"/>
      <c r="ARK31" s="84">
        <f>ARK30/ARK29</f>
        <v>0</v>
      </c>
      <c r="ARL31" s="93">
        <f>ARL30/ARL29</f>
        <v>1.0869565217391304E-2</v>
      </c>
      <c r="ARM31" s="93"/>
      <c r="ARN31" s="84">
        <f>ARN30/ARN29</f>
        <v>1.0638297872340425E-2</v>
      </c>
      <c r="ARO31" s="93">
        <f>ARO30/ARO29</f>
        <v>1.098901098901099E-2</v>
      </c>
      <c r="ARP31" s="93"/>
      <c r="ARQ31" s="84">
        <f>ARQ30/ARQ29</f>
        <v>1.0752688172043012E-2</v>
      </c>
      <c r="ARR31" s="93">
        <f>ARR30/ARR29</f>
        <v>5.5248618784530384E-3</v>
      </c>
      <c r="ARS31" s="93"/>
      <c r="ART31" s="84">
        <f>ART30/ART29</f>
        <v>0</v>
      </c>
      <c r="ARU31" s="93">
        <f>ARU30/ARU29</f>
        <v>5.5555555555555558E-3</v>
      </c>
      <c r="ARV31" s="93"/>
      <c r="ARW31" s="84">
        <f>ARW30/ARW29</f>
        <v>1.0582010582010581E-2</v>
      </c>
      <c r="ARX31" s="93">
        <f>ARX30/ARX29</f>
        <v>0</v>
      </c>
      <c r="ARY31" s="93"/>
      <c r="ARZ31" s="84">
        <f>ARZ30/ARZ29</f>
        <v>1.06951871657754E-2</v>
      </c>
      <c r="ASA31" s="93">
        <f>ASA30/ASA29</f>
        <v>5.4945054945054949E-3</v>
      </c>
      <c r="ASB31" s="16"/>
      <c r="ASC31" s="84">
        <f>ASC30/ASC29</f>
        <v>1.0810810810810811E-2</v>
      </c>
      <c r="ASD31" s="93">
        <f>ASD30/ASD29</f>
        <v>0</v>
      </c>
      <c r="ASE31" s="93"/>
      <c r="ASF31" s="84">
        <f>ASF30/ASF29</f>
        <v>1.092896174863388E-2</v>
      </c>
      <c r="ASG31" s="93">
        <f>ASG30/ASG29</f>
        <v>0</v>
      </c>
      <c r="ASH31" s="93"/>
      <c r="ASI31" s="84">
        <f>ASI30/ASI29</f>
        <v>1.1049723756906077E-2</v>
      </c>
      <c r="ASJ31" s="93">
        <f>ASJ30/ASJ29</f>
        <v>0</v>
      </c>
      <c r="ASK31" s="93"/>
      <c r="ASL31" s="84">
        <f>ASL30/ASL29</f>
        <v>0</v>
      </c>
      <c r="ASM31" s="93">
        <f>ASM30/ASM29</f>
        <v>0</v>
      </c>
      <c r="ASN31" s="93"/>
      <c r="ASO31" s="84">
        <f>ASO30/ASO29</f>
        <v>0</v>
      </c>
      <c r="ASP31" s="93">
        <f>ASP30/ASP29</f>
        <v>0</v>
      </c>
      <c r="ASQ31" s="93"/>
      <c r="ASR31" s="84">
        <f>ASR30/ASR29</f>
        <v>0</v>
      </c>
      <c r="ASS31" s="93">
        <f>ASS30/ASS29</f>
        <v>0</v>
      </c>
      <c r="AST31" s="16"/>
      <c r="ASU31" s="84">
        <f>ASU30/ASU29</f>
        <v>0</v>
      </c>
      <c r="ASV31" s="93">
        <f>ASV30/ASV29</f>
        <v>5.263157894736842E-3</v>
      </c>
      <c r="ASW31" s="93"/>
      <c r="ASX31" s="84">
        <f>ASX30/ASX29</f>
        <v>0</v>
      </c>
      <c r="ASY31" s="93">
        <f>ASY30/ASY29</f>
        <v>0</v>
      </c>
      <c r="ASZ31" s="93"/>
      <c r="ATA31" s="84">
        <f>ATA30/ATA29</f>
        <v>0</v>
      </c>
      <c r="ATB31" s="93">
        <f>ATB30/ATB29</f>
        <v>0</v>
      </c>
      <c r="ATC31" s="93"/>
      <c r="ATD31" s="84">
        <f>ATD30/ATD29</f>
        <v>0</v>
      </c>
      <c r="ATE31" s="93">
        <f>ATE30/ATE29</f>
        <v>0</v>
      </c>
      <c r="ATF31" s="54"/>
      <c r="ATG31" s="54"/>
      <c r="ATH31" s="16"/>
      <c r="ATI31" s="54"/>
      <c r="ATJ31" s="54"/>
      <c r="ATK31" s="54"/>
      <c r="ATL31" s="54"/>
      <c r="ATM31" s="54"/>
      <c r="ATN31" s="54"/>
      <c r="ATO31" s="16"/>
      <c r="ATP31" s="54"/>
      <c r="ATQ31" s="54"/>
      <c r="ATR31" s="54"/>
      <c r="ATS31" s="54"/>
      <c r="ATT31" s="54"/>
      <c r="ATU31" s="54"/>
      <c r="ATV31" s="16"/>
      <c r="ATW31" s="54"/>
      <c r="ATX31" s="54"/>
      <c r="ATY31" s="54"/>
      <c r="ATZ31" s="54"/>
      <c r="AUA31" s="54"/>
      <c r="AUB31" s="54"/>
      <c r="AUC31" s="16"/>
      <c r="AUD31" s="54"/>
      <c r="AUE31" s="54"/>
      <c r="AUF31" s="54"/>
      <c r="AUG31" s="54"/>
      <c r="AUH31" s="54"/>
      <c r="AUI31" s="54"/>
      <c r="AUJ31" s="16"/>
      <c r="AUK31" s="54"/>
      <c r="AUL31" s="54"/>
      <c r="AUM31" s="54"/>
      <c r="AUN31" s="54"/>
      <c r="AUO31" s="54"/>
      <c r="AUP31" s="54"/>
      <c r="AUQ31" s="16"/>
      <c r="AUR31" s="54"/>
      <c r="AUS31" s="54"/>
      <c r="AUT31" s="54"/>
      <c r="AUU31" s="54"/>
      <c r="AUV31" s="54"/>
      <c r="AUW31" s="54"/>
      <c r="AUX31" s="16"/>
      <c r="AUY31" s="54"/>
      <c r="AUZ31" s="54"/>
      <c r="AVA31" s="54"/>
      <c r="AVB31" s="54"/>
      <c r="AVC31" s="54"/>
      <c r="AVD31" s="54"/>
      <c r="AVE31" s="16"/>
      <c r="AVF31" s="54"/>
      <c r="AVG31" s="54"/>
      <c r="AVH31" s="54"/>
      <c r="AVI31" s="54"/>
      <c r="AVJ31" s="54"/>
      <c r="AVK31" s="54"/>
      <c r="AVL31" s="16"/>
      <c r="AVM31" s="54"/>
      <c r="AVN31" s="54"/>
      <c r="AVO31" s="54"/>
      <c r="AVP31" s="54"/>
      <c r="AVQ31" s="54"/>
      <c r="AVR31" s="54"/>
      <c r="AVS31" s="16"/>
      <c r="AVT31" s="54"/>
      <c r="AVU31" s="54"/>
      <c r="AVV31" s="54"/>
      <c r="AVW31" s="54"/>
      <c r="AVX31" s="54"/>
      <c r="AVY31" s="54"/>
      <c r="AVZ31" s="16"/>
      <c r="AWA31" s="54"/>
      <c r="AWB31" s="54"/>
      <c r="AWC31" s="54"/>
      <c r="AWD31" s="54"/>
      <c r="AWE31" s="54"/>
      <c r="AWF31" s="54"/>
      <c r="AWG31" s="16"/>
      <c r="AWH31" s="54"/>
      <c r="AWI31" s="54"/>
      <c r="AWJ31" s="54"/>
      <c r="AWK31" s="54"/>
      <c r="AWL31" s="54"/>
      <c r="AWM31" s="54"/>
      <c r="AWN31" s="16"/>
      <c r="AWO31" s="54"/>
      <c r="AWP31" s="54"/>
      <c r="AWQ31" s="54"/>
      <c r="AWR31" s="54"/>
      <c r="AWS31" s="54"/>
      <c r="AWT31" s="54"/>
      <c r="AWU31" s="16"/>
      <c r="AWV31" s="54"/>
      <c r="AWW31" s="54"/>
      <c r="AWX31" s="54"/>
      <c r="AWY31" s="54"/>
      <c r="AWZ31" s="54"/>
      <c r="AXA31" s="54"/>
      <c r="AXB31" s="16"/>
    </row>
    <row r="32" spans="1:1302">
      <c r="A32" t="s">
        <v>911</v>
      </c>
      <c r="B32" t="s">
        <v>913</v>
      </c>
      <c r="D32" s="1" t="s">
        <v>80</v>
      </c>
      <c r="E32" s="80"/>
      <c r="F32" s="80"/>
      <c r="G32" s="80"/>
      <c r="H32" s="64">
        <v>0.12915106569696999</v>
      </c>
      <c r="I32" s="80">
        <v>0.15232410022320234</v>
      </c>
      <c r="J32" s="15"/>
      <c r="K32" s="64">
        <f>K31</f>
        <v>1.2048192771084338E-2</v>
      </c>
      <c r="L32" s="80">
        <f>L31</f>
        <v>1.3157894736842105E-2</v>
      </c>
      <c r="M32" s="80"/>
      <c r="N32" s="64">
        <f>N31+K32</f>
        <v>2.4243314722303851E-2</v>
      </c>
      <c r="O32" s="80">
        <f>O31+L32</f>
        <v>1.3157894736842105E-2</v>
      </c>
      <c r="P32" s="80"/>
      <c r="Q32" s="64">
        <f>Q31+N32</f>
        <v>3.6219362626495472E-2</v>
      </c>
      <c r="R32" s="80">
        <f>R31+O32</f>
        <v>2.5896748240026819E-2</v>
      </c>
      <c r="S32" s="80"/>
      <c r="T32" s="64">
        <f>T31+Q32</f>
        <v>3.6219362626495472E-2</v>
      </c>
      <c r="U32" s="80">
        <f>U31+R32</f>
        <v>2.5896748240026819E-2</v>
      </c>
      <c r="V32" s="80"/>
      <c r="W32" s="64">
        <f>W31+T32</f>
        <v>4.8340574747707594E-2</v>
      </c>
      <c r="X32" s="80">
        <f>X31+U32</f>
        <v>2.5896748240026819E-2</v>
      </c>
      <c r="Y32" s="80"/>
      <c r="Z32" s="64">
        <f>Z31+W32</f>
        <v>6.0245336652469499E-2</v>
      </c>
      <c r="AA32" s="80">
        <f>AA31+X32</f>
        <v>2.5896748240026819E-2</v>
      </c>
      <c r="AB32" s="15"/>
      <c r="AC32" s="64">
        <f>AC31+Z32</f>
        <v>6.0245336652469499E-2</v>
      </c>
      <c r="AD32" s="80">
        <f>AD31+AA32</f>
        <v>2.5896748240026819E-2</v>
      </c>
      <c r="AE32" s="80"/>
      <c r="AF32" s="64">
        <f>AF31+AC32</f>
        <v>7.1295060409375582E-2</v>
      </c>
      <c r="AG32" s="80">
        <f>AG31+AD32</f>
        <v>2.5896748240026819E-2</v>
      </c>
      <c r="AH32" s="80"/>
      <c r="AI32" s="64">
        <f>AI31+AF32</f>
        <v>8.216462562676688E-2</v>
      </c>
      <c r="AJ32" s="80">
        <f>AJ31+AG32</f>
        <v>2.5896748240026819E-2</v>
      </c>
      <c r="AK32" s="80"/>
      <c r="AL32" s="64">
        <f>AL31+AI32</f>
        <v>8.216462562676688E-2</v>
      </c>
      <c r="AM32" s="80">
        <f>AM31+AJ32</f>
        <v>2.5896748240026819E-2</v>
      </c>
      <c r="AN32" s="80"/>
      <c r="AO32" s="64">
        <f>AO31+AL32</f>
        <v>9.3153636615777871E-2</v>
      </c>
      <c r="AP32" s="80">
        <f>AP31+AM32</f>
        <v>4.7996195753838969E-2</v>
      </c>
      <c r="AQ32" s="80"/>
      <c r="AR32" s="64">
        <f>AR31+AO32</f>
        <v>0.10426474772688898</v>
      </c>
      <c r="AS32" s="80">
        <f>AS31+AP32</f>
        <v>5.916938011138087E-2</v>
      </c>
      <c r="AT32" s="15"/>
      <c r="AU32" s="64">
        <f>AU31+AR32</f>
        <v>0.10426474772688898</v>
      </c>
      <c r="AV32" s="80">
        <f>AV31+AS32</f>
        <v>5.916938011138087E-2</v>
      </c>
      <c r="AW32" s="80"/>
      <c r="AX32" s="64">
        <f>AX31+AU32</f>
        <v>0.11550070278306876</v>
      </c>
      <c r="AY32" s="80">
        <f>AY31+AV32</f>
        <v>7.0468815139629465E-2</v>
      </c>
      <c r="AZ32" s="80"/>
      <c r="BA32" s="64">
        <f>BA31+AX32</f>
        <v>0.12686433914670511</v>
      </c>
      <c r="BB32" s="80">
        <f>BB31+AY32</f>
        <v>7.0468815139629465E-2</v>
      </c>
      <c r="BC32" s="80"/>
      <c r="BD32" s="64">
        <f>BD31+BA32</f>
        <v>0.12686433914670511</v>
      </c>
      <c r="BE32" s="80">
        <f>BE31+BB32</f>
        <v>7.0468815139629465E-2</v>
      </c>
      <c r="BF32" s="80"/>
      <c r="BG32" s="64">
        <f>BG31+BD32</f>
        <v>0.12686433914670511</v>
      </c>
      <c r="BH32" s="80">
        <f>BH31+BE32</f>
        <v>7.0468815139629465E-2</v>
      </c>
      <c r="BI32" s="80"/>
      <c r="BJ32" s="64">
        <f>BJ31+BG32</f>
        <v>0.12686433914670511</v>
      </c>
      <c r="BK32" s="80">
        <f>BK31+BH32</f>
        <v>7.0468815139629465E-2</v>
      </c>
      <c r="BL32" s="15"/>
      <c r="BM32" s="64">
        <f>BM31+BJ32</f>
        <v>0.12686433914670511</v>
      </c>
      <c r="BN32" s="80">
        <f>BN31+BK32</f>
        <v>7.0468815139629465E-2</v>
      </c>
      <c r="BO32" s="80"/>
      <c r="BP32" s="64">
        <f>BP31+BM32</f>
        <v>0.12686433914670511</v>
      </c>
      <c r="BQ32" s="80">
        <f>BQ31+BN32</f>
        <v>7.0468815139629465E-2</v>
      </c>
      <c r="BR32" s="80"/>
      <c r="BS32" s="64">
        <f>BS31+BP32</f>
        <v>0.12686433914670511</v>
      </c>
      <c r="BT32" s="80">
        <f>BT31+BQ32</f>
        <v>8.1897386568200892E-2</v>
      </c>
      <c r="BU32" s="80"/>
      <c r="BV32" s="64">
        <f>BV31+BS32</f>
        <v>0.12686433914670511</v>
      </c>
      <c r="BW32" s="80">
        <f>BW31+BT32</f>
        <v>8.1897386568200892E-2</v>
      </c>
      <c r="BX32" s="80"/>
      <c r="BY32" s="64">
        <f>BY31+BV32</f>
        <v>0.12686433914670511</v>
      </c>
      <c r="BZ32" s="80">
        <f>BZ31+BW32</f>
        <v>8.1897386568200892E-2</v>
      </c>
      <c r="CA32" s="80"/>
      <c r="CB32" s="64">
        <f>CB31+BY32</f>
        <v>0.12686433914670511</v>
      </c>
      <c r="CC32" s="80">
        <f>CC31+BZ32</f>
        <v>9.2535684440541319E-2</v>
      </c>
      <c r="CD32" s="15"/>
      <c r="CE32" s="15"/>
      <c r="CF32" s="64">
        <f>CF31</f>
        <v>0</v>
      </c>
      <c r="CG32" s="80">
        <f>CG31+CD32</f>
        <v>1.0752688172043012E-2</v>
      </c>
      <c r="CH32" s="15"/>
      <c r="CI32" s="64">
        <f>CI31+CF32</f>
        <v>1.0582010582010581E-2</v>
      </c>
      <c r="CJ32" s="80">
        <f>CJ31+CG32</f>
        <v>1.0752688172043012E-2</v>
      </c>
      <c r="CK32" s="80"/>
      <c r="CL32" s="64">
        <f>CL31+CI32</f>
        <v>2.1277197747785984E-2</v>
      </c>
      <c r="CM32" s="80">
        <f>CM31+CJ32</f>
        <v>1.0752688172043012E-2</v>
      </c>
      <c r="CN32" s="80"/>
      <c r="CO32" s="64">
        <f>CO31+CL32</f>
        <v>3.2088008558596795E-2</v>
      </c>
      <c r="CP32" s="80">
        <f>CP31+CM32</f>
        <v>1.0752688172043012E-2</v>
      </c>
      <c r="CQ32" s="15"/>
      <c r="CR32" s="64">
        <f>CR31+CO32</f>
        <v>3.2088008558596795E-2</v>
      </c>
      <c r="CS32" s="80">
        <f>CS31+CP32</f>
        <v>1.0752688172043012E-2</v>
      </c>
      <c r="CT32" s="80"/>
      <c r="CU32" s="64">
        <f>CU31+CR32</f>
        <v>4.2138259814878204E-2</v>
      </c>
      <c r="CV32" s="80">
        <f>CV31+CS32</f>
        <v>1.0752688172043012E-2</v>
      </c>
      <c r="CW32" s="80"/>
      <c r="CX32" s="64">
        <f>CX31+CU32</f>
        <v>5.2290544078837597E-2</v>
      </c>
      <c r="CY32" s="80">
        <f>CY31+CV32</f>
        <v>2.1115382472561145E-2</v>
      </c>
      <c r="CZ32" s="80"/>
      <c r="DA32" s="64">
        <f>DA31+CX32</f>
        <v>5.2290544078837597E-2</v>
      </c>
      <c r="DB32" s="80">
        <f>DB31+CY32</f>
        <v>4.5745924344482325E-2</v>
      </c>
      <c r="DC32" s="80"/>
      <c r="DD32" s="64">
        <f>DD31+DA32</f>
        <v>6.2046641639813209E-2</v>
      </c>
      <c r="DE32" s="80">
        <f>DE31+DB32</f>
        <v>4.5745924344482325E-2</v>
      </c>
      <c r="DF32" s="15"/>
      <c r="DG32" s="15"/>
      <c r="DH32" s="64">
        <f>DH31+DD32</f>
        <v>6.2046641639813209E-2</v>
      </c>
      <c r="DI32" s="80">
        <f>DI31+DE32</f>
        <v>5.0696419393987273E-2</v>
      </c>
      <c r="DJ32" s="80"/>
      <c r="DK32" s="64">
        <f>DK31+DH32</f>
        <v>7.1898858388581677E-2</v>
      </c>
      <c r="DL32" s="80">
        <f>DL31+DI32</f>
        <v>5.0696419393987273E-2</v>
      </c>
      <c r="DM32" s="80"/>
      <c r="DN32" s="64">
        <f>DN31+DK32</f>
        <v>7.1898858388581677E-2</v>
      </c>
      <c r="DO32" s="80">
        <f>DO31+DL32</f>
        <v>5.0696419393987273E-2</v>
      </c>
      <c r="DP32" s="80"/>
      <c r="DQ32" s="64">
        <f>DQ31+DN32</f>
        <v>7.1898858388581677E-2</v>
      </c>
      <c r="DR32" s="80">
        <f>DR31+DO32</f>
        <v>5.0696419393987273E-2</v>
      </c>
      <c r="DS32" s="80"/>
      <c r="DT32" s="64">
        <f>DT31+DQ32</f>
        <v>7.1898858388581677E-2</v>
      </c>
      <c r="DU32" s="80">
        <f>DU31+DR32</f>
        <v>5.0696419393987273E-2</v>
      </c>
      <c r="DV32" s="80"/>
      <c r="DW32" s="64">
        <f>DW31+DT32</f>
        <v>7.1898858388581677E-2</v>
      </c>
      <c r="DX32" s="80">
        <f>DX31+DU32</f>
        <v>5.0696419393987273E-2</v>
      </c>
      <c r="DY32" s="15"/>
      <c r="DZ32" s="64">
        <f>DZ31+DW32</f>
        <v>7.1898858388581677E-2</v>
      </c>
      <c r="EA32" s="80">
        <f>EA31+DX32</f>
        <v>5.0696419393987273E-2</v>
      </c>
      <c r="EB32" s="80"/>
      <c r="EC32" s="64">
        <f>EC31+DZ32</f>
        <v>7.1898858388581677E-2</v>
      </c>
      <c r="ED32" s="80">
        <f>ED31+EA32</f>
        <v>5.0696419393987273E-2</v>
      </c>
      <c r="EE32" s="80"/>
      <c r="EF32" s="64">
        <f>EF31+EC32</f>
        <v>7.1898858388581677E-2</v>
      </c>
      <c r="EG32" s="80">
        <f>EG31+ED32</f>
        <v>5.0696419393987273E-2</v>
      </c>
      <c r="EH32" s="80"/>
      <c r="EI32" s="64">
        <f>EI31+EF32</f>
        <v>7.1898858388581677E-2</v>
      </c>
      <c r="EJ32" s="80">
        <f>EJ31+EG32</f>
        <v>5.0696419393987273E-2</v>
      </c>
      <c r="EK32" s="80"/>
      <c r="EL32" s="64">
        <f>EL31+EI32</f>
        <v>7.1898858388581677E-2</v>
      </c>
      <c r="EM32" s="80">
        <f>EM31+EJ32</f>
        <v>5.0696419393987273E-2</v>
      </c>
      <c r="EN32" s="80"/>
      <c r="EO32" s="64">
        <f>EO31+EL32</f>
        <v>7.1898858388581677E-2</v>
      </c>
      <c r="EP32" s="80">
        <f>EP31+EM32</f>
        <v>5.0696419393987273E-2</v>
      </c>
      <c r="EQ32" s="107"/>
      <c r="ER32" s="64">
        <f>ER31+EO32</f>
        <v>7.1898858388581677E-2</v>
      </c>
      <c r="ES32" s="80">
        <f>ES31+EP32</f>
        <v>5.0696419393987273E-2</v>
      </c>
      <c r="ET32" s="80"/>
      <c r="EU32" s="64">
        <f>EU31+ER32</f>
        <v>7.1898858388581677E-2</v>
      </c>
      <c r="EV32" s="80">
        <f>EV31+ES32</f>
        <v>5.0696419393987273E-2</v>
      </c>
      <c r="EW32" s="80"/>
      <c r="EX32" s="64">
        <f>EX31+EU32</f>
        <v>7.1898858388581677E-2</v>
      </c>
      <c r="EY32" s="80">
        <f>EY31+EV32</f>
        <v>6.0696419393987275E-2</v>
      </c>
      <c r="EZ32" s="80"/>
      <c r="FA32" s="64">
        <f>FA31+EX32</f>
        <v>7.1898858388581677E-2</v>
      </c>
      <c r="FB32" s="80">
        <f>FB31+EY32</f>
        <v>6.0696419393987275E-2</v>
      </c>
      <c r="FC32" s="15"/>
      <c r="FD32" s="15"/>
      <c r="FE32" s="15"/>
      <c r="FF32" s="15"/>
      <c r="FG32" s="64">
        <f>FG31+FD32</f>
        <v>9.9502487562189053E-3</v>
      </c>
      <c r="FH32" s="80">
        <f>FH31+FE32</f>
        <v>2.0408163265306121E-2</v>
      </c>
      <c r="FI32" s="80"/>
      <c r="FJ32" s="64">
        <f>FJ31+FG32</f>
        <v>2.0000500012500311E-2</v>
      </c>
      <c r="FK32" s="80">
        <f>FK31+FH32</f>
        <v>3.5952204716083319E-2</v>
      </c>
      <c r="FL32" s="80"/>
      <c r="FM32" s="64">
        <f>FM31+FJ32</f>
        <v>3.0152784276459701E-2</v>
      </c>
      <c r="FN32" s="80">
        <f>FN31+FK32</f>
        <v>3.5952204716083319E-2</v>
      </c>
      <c r="FO32" s="15"/>
      <c r="FP32" s="64">
        <f>FP31+FM32</f>
        <v>4.0409194532869959E-2</v>
      </c>
      <c r="FQ32" s="80">
        <f>FQ31+FN32</f>
        <v>5.1659010998805835E-2</v>
      </c>
      <c r="FR32" s="80"/>
      <c r="FS32" s="64">
        <f>FS31+FP32</f>
        <v>5.0510204633880063E-2</v>
      </c>
      <c r="FT32" s="80">
        <f>FT31+FQ32</f>
        <v>6.2021705299323972E-2</v>
      </c>
      <c r="FU32" s="15"/>
      <c r="FV32" s="64">
        <f>FV31+FS32</f>
        <v>5.0510204633880063E-2</v>
      </c>
      <c r="FW32" s="80">
        <f>FW31+FT32</f>
        <v>9.2790936068554736E-2</v>
      </c>
      <c r="FX32" s="80"/>
      <c r="FY32" s="64">
        <f>FY31+FV32</f>
        <v>6.0460453390098964E-2</v>
      </c>
      <c r="FZ32" s="80">
        <f>FZ31+FW32</f>
        <v>0.12309396637158504</v>
      </c>
      <c r="GA32" s="80"/>
      <c r="GB32" s="64">
        <f>GB31+FY32</f>
        <v>7.0510704646380373E-2</v>
      </c>
      <c r="GC32" s="80">
        <f>GC31+FZ32</f>
        <v>0.12787865536680035</v>
      </c>
      <c r="GD32" s="80"/>
      <c r="GE32" s="64">
        <f>GE31+GB32</f>
        <v>8.0662988910339767E-2</v>
      </c>
      <c r="GF32" s="80">
        <f>GF31+GC32</f>
        <v>0.12787865536680035</v>
      </c>
      <c r="GG32" s="80"/>
      <c r="GH32" s="64">
        <f>GH31+GE32</f>
        <v>9.0186798434149285E-2</v>
      </c>
      <c r="GI32" s="80">
        <f>GI31+GF32</f>
        <v>0.14097909204802306</v>
      </c>
      <c r="GJ32" s="80"/>
      <c r="GK32" s="64">
        <f>GK31+GH32</f>
        <v>9.936111036075479E-2</v>
      </c>
      <c r="GL32" s="80">
        <f>GL31+GI32</f>
        <v>0.15363731989612434</v>
      </c>
      <c r="GM32" s="15"/>
      <c r="GN32" s="64">
        <f>GN31+GK32</f>
        <v>0.10801911901876345</v>
      </c>
      <c r="GO32" s="80">
        <f>GO31+GL32</f>
        <v>0.16624236191293107</v>
      </c>
      <c r="GP32" s="80"/>
      <c r="GQ32" s="64">
        <f>GQ31+GN32</f>
        <v>0.11675274347291192</v>
      </c>
      <c r="GR32" s="80">
        <f>GR31+GO32</f>
        <v>0.17471693818411752</v>
      </c>
      <c r="GS32" s="80"/>
      <c r="GT32" s="64">
        <f>GT31+GQ32</f>
        <v>0.12556331616013661</v>
      </c>
      <c r="GU32" s="80">
        <f>GU31+GR32</f>
        <v>0.19636195982913915</v>
      </c>
      <c r="GV32" s="80"/>
      <c r="GW32" s="64">
        <f>GW31+GT32</f>
        <v>0.12556331616013661</v>
      </c>
      <c r="GX32" s="80">
        <f>GX31+GU32</f>
        <v>0.20509558428328761</v>
      </c>
      <c r="GY32" s="80"/>
      <c r="GZ32" s="64">
        <f>GZ31+GW32</f>
        <v>0.1344522050490255</v>
      </c>
      <c r="HA32" s="80">
        <f>HA31+GX32</f>
        <v>0.2139061569705123</v>
      </c>
      <c r="HB32" s="80"/>
      <c r="HC32" s="64">
        <f>HC31+GZ32</f>
        <v>0.14342081491449635</v>
      </c>
      <c r="HD32" s="80">
        <f>HD31+HA32</f>
        <v>0.21833093573157425</v>
      </c>
      <c r="HE32" s="15"/>
      <c r="HF32" s="64">
        <f>HF31+HC32</f>
        <v>0.14342081491449635</v>
      </c>
      <c r="HG32" s="80">
        <f>HG31+HD32</f>
        <v>0.22725950716014567</v>
      </c>
      <c r="HH32" s="80"/>
      <c r="HI32" s="64">
        <f>HI31+HF32</f>
        <v>0.15247058867015245</v>
      </c>
      <c r="HJ32" s="80">
        <f>HJ31+HG32</f>
        <v>0.24083416779362984</v>
      </c>
      <c r="HK32" s="80"/>
      <c r="HL32" s="64">
        <f>HL31+HI32</f>
        <v>0.16160300876147665</v>
      </c>
      <c r="HM32" s="80">
        <f>HM31+HJ32</f>
        <v>0.26398231594177801</v>
      </c>
      <c r="HN32" s="80"/>
      <c r="HO32" s="64">
        <f>HO31+HL32</f>
        <v>0.16160300876147665</v>
      </c>
      <c r="HP32" s="80">
        <f>HP31+HM32</f>
        <v>0.26398231594177801</v>
      </c>
      <c r="HQ32" s="80"/>
      <c r="HR32" s="64">
        <f>HR31+HO32</f>
        <v>0.17081959862322779</v>
      </c>
      <c r="HS32" s="80">
        <f>HS31+HP32</f>
        <v>0.26398231594177801</v>
      </c>
      <c r="HT32" s="80"/>
      <c r="HU32" s="64">
        <f>HU31+HR32</f>
        <v>0.1799939105498333</v>
      </c>
      <c r="HV32" s="80">
        <f>HV31+HS32</f>
        <v>0.27319890580352918</v>
      </c>
      <c r="HW32" s="15"/>
      <c r="HX32" s="64">
        <f>HX31</f>
        <v>9.1743119266055051E-3</v>
      </c>
      <c r="HY32" s="80">
        <f>HY31</f>
        <v>9.3023255813953487E-3</v>
      </c>
      <c r="HZ32" s="80"/>
      <c r="IA32" s="64">
        <f>IA31+HX32</f>
        <v>1.8306732017929706E-2</v>
      </c>
      <c r="IB32" s="80">
        <f>IB31+HY32</f>
        <v>1.8691996942897696E-2</v>
      </c>
      <c r="IC32" s="80"/>
      <c r="ID32" s="64">
        <f>ID31+IA32</f>
        <v>2.7523321879680859E-2</v>
      </c>
      <c r="IE32" s="80">
        <f>IE31+IB32</f>
        <v>1.8691996942897696E-2</v>
      </c>
      <c r="IF32" s="80"/>
      <c r="IG32" s="64">
        <f>IG31+ID32</f>
        <v>3.6825647461076208E-2</v>
      </c>
      <c r="IH32" s="80">
        <f>IH31+IE32</f>
        <v>3.721051546141621E-2</v>
      </c>
      <c r="II32" s="80"/>
      <c r="IJ32" s="64">
        <f>IJ31+IG32</f>
        <v>4.5999959387681713E-2</v>
      </c>
      <c r="IK32" s="80">
        <f>IK31+IH32</f>
        <v>4.6469774720675469E-2</v>
      </c>
      <c r="IL32" s="80"/>
      <c r="IM32" s="64">
        <f>IM31+IJ32</f>
        <v>5.5259218646940972E-2</v>
      </c>
      <c r="IN32" s="80">
        <f>IN31+IK32</f>
        <v>4.6469774720675469E-2</v>
      </c>
      <c r="IO32" s="15"/>
      <c r="IP32" s="64">
        <f>IP31+IM32</f>
        <v>6.4605013039464337E-2</v>
      </c>
      <c r="IQ32" s="80">
        <f>IQ31+IN32</f>
        <v>4.6469774720675469E-2</v>
      </c>
      <c r="IR32" s="80"/>
      <c r="IS32" s="64">
        <f>IS31+IP32</f>
        <v>7.4038975303615279E-2</v>
      </c>
      <c r="IT32" s="80">
        <f>IT31+IQ32</f>
        <v>5.5729033979934728E-2</v>
      </c>
      <c r="IU32" s="80"/>
      <c r="IV32" s="64">
        <f>IV31+IS32</f>
        <v>8.3562784827424796E-2</v>
      </c>
      <c r="IW32" s="80">
        <f>IW31+IT32</f>
        <v>6.0380196770632402E-2</v>
      </c>
      <c r="IX32" s="80"/>
      <c r="IY32" s="64">
        <f>IY31+IV32</f>
        <v>8.3562784827424796E-2</v>
      </c>
      <c r="IZ32" s="80">
        <f>IZ31+IW32</f>
        <v>6.0380196770632402E-2</v>
      </c>
      <c r="JA32" s="80"/>
      <c r="JB32" s="64">
        <f>JB31+IY32</f>
        <v>8.3562784827424796E-2</v>
      </c>
      <c r="JC32" s="80">
        <f>JC31+IZ32</f>
        <v>6.5053093966894085E-2</v>
      </c>
      <c r="JD32" s="80"/>
      <c r="JE32" s="64">
        <f>JE31+JB32</f>
        <v>8.3562784827424796E-2</v>
      </c>
      <c r="JF32" s="80">
        <f>JF31+JC32</f>
        <v>6.5053093966894085E-2</v>
      </c>
      <c r="JG32" s="15"/>
      <c r="JH32" s="64">
        <f>JH31+JE32</f>
        <v>8.3562784827424796E-2</v>
      </c>
      <c r="JI32" s="80">
        <f>JI31+JF32</f>
        <v>7.4487056231045026E-2</v>
      </c>
      <c r="JJ32" s="80"/>
      <c r="JK32" s="64">
        <f>JK31+JH32</f>
        <v>9.3178169442809405E-2</v>
      </c>
      <c r="JL32" s="80">
        <f>JL31+JI32</f>
        <v>7.4487056231045026E-2</v>
      </c>
      <c r="JM32" s="80"/>
      <c r="JN32" s="64">
        <f>JN31+JK32</f>
        <v>9.3178169442809405E-2</v>
      </c>
      <c r="JO32" s="80">
        <f>JO31+JL32</f>
        <v>8.3832850623568392E-2</v>
      </c>
      <c r="JP32" s="80"/>
      <c r="JQ32" s="64">
        <f>JQ31+JN32</f>
        <v>0.10261213170696035</v>
      </c>
      <c r="JR32" s="80">
        <f>JR31+JO32</f>
        <v>9.8050860102241372E-2</v>
      </c>
      <c r="JS32" s="80"/>
      <c r="JT32" s="64">
        <f>JT31+JQ32</f>
        <v>0.10261213170696035</v>
      </c>
      <c r="JU32" s="80">
        <f>JU31+JR32</f>
        <v>9.8050860102241372E-2</v>
      </c>
      <c r="JV32" s="80"/>
      <c r="JW32" s="64">
        <f>JW31+JT32</f>
        <v>0.10261213170696035</v>
      </c>
      <c r="JX32" s="80">
        <f>JX31+JU32</f>
        <v>9.8050860102241372E-2</v>
      </c>
      <c r="JY32" s="15"/>
      <c r="JZ32" s="64">
        <f>JZ31+JW32</f>
        <v>0.10261213170696035</v>
      </c>
      <c r="KA32" s="80">
        <f>KA31+JX32</f>
        <v>0.11737453159982592</v>
      </c>
      <c r="KB32" s="80"/>
      <c r="KC32" s="64">
        <f>KC31+JZ32</f>
        <v>0.11213594123076986</v>
      </c>
      <c r="KD32" s="80">
        <f>KD31+KA32</f>
        <v>0.11737453159982592</v>
      </c>
      <c r="KE32" s="80"/>
      <c r="KF32" s="64">
        <f>KF31+KC32</f>
        <v>0.12175132584615447</v>
      </c>
      <c r="KG32" s="80">
        <f>KG31+KD32</f>
        <v>0.11737453159982592</v>
      </c>
      <c r="KH32" s="80"/>
      <c r="KI32" s="64">
        <f>KI31+KF32</f>
        <v>0.12175132584615447</v>
      </c>
      <c r="KJ32" s="80">
        <f>KJ31+KG32</f>
        <v>0.12672032599234928</v>
      </c>
      <c r="KK32" s="80"/>
      <c r="KL32" s="64">
        <f>KL31+KI32</f>
        <v>0.13096791570790561</v>
      </c>
      <c r="KM32" s="80">
        <f>KM31+KJ32</f>
        <v>0.13610999735385163</v>
      </c>
      <c r="KN32" s="80"/>
      <c r="KO32" s="64">
        <f>KO31+KL32</f>
        <v>0.14027024128930096</v>
      </c>
      <c r="KP32" s="80">
        <f>KP31+KM32</f>
        <v>0.13610999735385163</v>
      </c>
      <c r="KQ32" s="107"/>
      <c r="KR32" s="64">
        <f>KR31+KO32</f>
        <v>0.14027024128930096</v>
      </c>
      <c r="KS32" s="80">
        <f>KS31+KP32</f>
        <v>0.15524875333471286</v>
      </c>
      <c r="KT32" s="80"/>
      <c r="KU32" s="64">
        <f>KU31+KR32</f>
        <v>0.14027024128930096</v>
      </c>
      <c r="KV32" s="80">
        <f>KV31+KS32</f>
        <v>0.17975855725628148</v>
      </c>
      <c r="KW32" s="150"/>
      <c r="KX32" s="150"/>
      <c r="KY32" s="150"/>
      <c r="KZ32" s="150"/>
      <c r="LA32" s="150"/>
      <c r="LB32" s="15"/>
      <c r="LC32" s="64">
        <f>LC31+KZ32</f>
        <v>9.3896713615023476E-3</v>
      </c>
      <c r="LD32" s="80">
        <f>LD31+LA32</f>
        <v>0</v>
      </c>
      <c r="LE32" s="80"/>
      <c r="LF32" s="64">
        <f>LF31+LC32</f>
        <v>1.8868344347284339E-2</v>
      </c>
      <c r="LG32" s="80">
        <f>LG31+LD32</f>
        <v>0.02</v>
      </c>
      <c r="LH32" s="80"/>
      <c r="LI32" s="64">
        <f>LI31+LF32</f>
        <v>2.8437722337714959E-2</v>
      </c>
      <c r="LJ32" s="80">
        <f>LJ31+LG32</f>
        <v>3.0101010101010101E-2</v>
      </c>
      <c r="LK32" s="80"/>
      <c r="LL32" s="64">
        <f>LL31+LI32</f>
        <v>3.8099558086507231E-2</v>
      </c>
      <c r="LM32" s="80">
        <f>LM31+LJ32</f>
        <v>3.0101010101010101E-2</v>
      </c>
      <c r="LN32" s="80"/>
      <c r="LO32" s="64">
        <f>LO31+LL32</f>
        <v>4.7855655647482842E-2</v>
      </c>
      <c r="LP32" s="80">
        <f>LP31+LM32</f>
        <v>3.0101010101010101E-2</v>
      </c>
      <c r="LQ32" s="80"/>
      <c r="LR32" s="64">
        <f>LR31+LO32</f>
        <v>5.7471040262867458E-2</v>
      </c>
      <c r="LS32" s="80">
        <f>LS31+LP32</f>
        <v>3.0101010101010101E-2</v>
      </c>
      <c r="LT32" s="15"/>
      <c r="LU32" s="64">
        <f>LU31+LR32</f>
        <v>5.7471040262867458E-2</v>
      </c>
      <c r="LV32" s="80">
        <f>LV31+LS32</f>
        <v>3.9360269360269359E-2</v>
      </c>
      <c r="LW32" s="80"/>
      <c r="LX32" s="64">
        <f>LX31+LU32</f>
        <v>6.6949713248649456E-2</v>
      </c>
      <c r="LY32" s="80">
        <f>LY31+LV32</f>
        <v>4.8706063752792725E-2</v>
      </c>
      <c r="LZ32" s="80"/>
      <c r="MA32" s="64">
        <f>MA31+LX32</f>
        <v>7.6519091239080073E-2</v>
      </c>
      <c r="MB32" s="80">
        <f>MB31+LY32</f>
        <v>6.2924073231465705E-2</v>
      </c>
      <c r="MC32" s="80"/>
      <c r="MD32" s="64">
        <f>MD31+MA32</f>
        <v>7.6519091239080073E-2</v>
      </c>
      <c r="ME32" s="80">
        <f>ME31+MB32</f>
        <v>7.2493451221896321E-2</v>
      </c>
      <c r="MF32" s="80"/>
      <c r="MG32" s="64">
        <f>MG31+MD32</f>
        <v>7.6519091239080073E-2</v>
      </c>
      <c r="MH32" s="80">
        <f>MH31+ME32</f>
        <v>7.2493451221896321E-2</v>
      </c>
      <c r="MI32" s="80"/>
      <c r="MJ32" s="64">
        <f>MJ31+MG32</f>
        <v>8.6180926987872344E-2</v>
      </c>
      <c r="MK32" s="80">
        <f>MK31+MH32</f>
        <v>7.2493451221896321E-2</v>
      </c>
      <c r="ML32" s="15"/>
      <c r="MM32" s="64">
        <f>MM31+MJ32</f>
        <v>8.6180926987872344E-2</v>
      </c>
      <c r="MN32" s="80">
        <f>MN31+MK32</f>
        <v>8.2155286970688593E-2</v>
      </c>
      <c r="MO32" s="80"/>
      <c r="MP32" s="64">
        <f>MP31+MM32</f>
        <v>8.6180926987872344E-2</v>
      </c>
      <c r="MQ32" s="80">
        <f>MQ31+MN32</f>
        <v>8.2155286970688593E-2</v>
      </c>
      <c r="MR32" s="80"/>
      <c r="MS32" s="64">
        <f>MS31+MP32</f>
        <v>9.5937024548847949E-2</v>
      </c>
      <c r="MT32" s="80">
        <f>MT31+MQ32</f>
        <v>8.7009655902727426E-2</v>
      </c>
      <c r="MU32" s="80"/>
      <c r="MV32" s="64">
        <f>MV31+MS32</f>
        <v>9.5937024548847949E-2</v>
      </c>
      <c r="MW32" s="80">
        <f>MW31+MT32</f>
        <v>9.6813577471354884E-2</v>
      </c>
      <c r="MX32" s="80"/>
      <c r="MY32" s="64">
        <f>MY31+MV32</f>
        <v>0.10578924129761642</v>
      </c>
      <c r="MZ32" s="80">
        <f>MZ31+MW32</f>
        <v>0.1219392056120584</v>
      </c>
      <c r="NA32" s="80"/>
      <c r="NB32" s="64">
        <f>NB31+MY32</f>
        <v>0.10578924129761642</v>
      </c>
      <c r="NC32" s="80">
        <f>NC31+MZ32</f>
        <v>0.1219392056120584</v>
      </c>
      <c r="ND32" s="15"/>
      <c r="NE32" s="64">
        <f>NE31+NB32</f>
        <v>0.10578924129761642</v>
      </c>
      <c r="NF32" s="80">
        <f>NF31+NC32</f>
        <v>0.13193920561205841</v>
      </c>
      <c r="NG32" s="80"/>
      <c r="NH32" s="64">
        <f>NH31+NE32</f>
        <v>0.11573949005383533</v>
      </c>
      <c r="NI32" s="80">
        <f>NI31+NF32</f>
        <v>0.14204021571306852</v>
      </c>
      <c r="NJ32" s="80"/>
      <c r="NK32" s="64">
        <f>NK31+NH32</f>
        <v>0.12578974131011672</v>
      </c>
      <c r="NL32" s="80">
        <f>NL31+NI32</f>
        <v>0.14204021571306852</v>
      </c>
      <c r="NM32" s="80"/>
      <c r="NN32" s="64">
        <f>NN31+NK32</f>
        <v>0.13594202557407611</v>
      </c>
      <c r="NO32" s="80">
        <f>NO31+NL32</f>
        <v>0.14204021571306852</v>
      </c>
      <c r="NP32" s="80"/>
      <c r="NQ32" s="64">
        <f>NQ31+NN32</f>
        <v>0.14619843583048636</v>
      </c>
      <c r="NR32" s="80">
        <f>NR31+NO32</f>
        <v>0.15224429734572159</v>
      </c>
      <c r="NS32" s="80"/>
      <c r="NT32" s="64">
        <f>NT31</f>
        <v>1.0362694300518135E-2</v>
      </c>
      <c r="NU32" s="80">
        <f>NU31</f>
        <v>0</v>
      </c>
      <c r="NV32" s="15"/>
      <c r="NW32" s="64">
        <f>NW31+NT32</f>
        <v>2.0833898488999809E-2</v>
      </c>
      <c r="NX32" s="80">
        <f>NX31+NU32</f>
        <v>0</v>
      </c>
      <c r="NY32" s="80"/>
      <c r="NZ32" s="64">
        <f>NZ31+NW32</f>
        <v>3.1415909071010391E-2</v>
      </c>
      <c r="OA32" s="80">
        <f>OA31+NX32</f>
        <v>1.0309278350515464E-2</v>
      </c>
      <c r="OB32" s="80"/>
      <c r="OC32" s="64">
        <f>OC31+NZ32</f>
        <v>4.2111096236785793E-2</v>
      </c>
      <c r="OD32" s="80">
        <f>OD31+OA32</f>
        <v>1.0309278350515464E-2</v>
      </c>
      <c r="OE32" s="80"/>
      <c r="OF32" s="64">
        <f>OF31+OC32</f>
        <v>4.2111096236785793E-2</v>
      </c>
      <c r="OG32" s="80">
        <f>OG31+OD32</f>
        <v>2.0309278350515464E-2</v>
      </c>
      <c r="OH32" s="80"/>
      <c r="OI32" s="64">
        <f>OI31+OF32</f>
        <v>5.247379053730393E-2</v>
      </c>
      <c r="OJ32" s="80">
        <f>OJ31+OG32</f>
        <v>2.0309278350515464E-2</v>
      </c>
      <c r="OK32" s="80"/>
      <c r="OL32" s="64">
        <f>OL31+OI32</f>
        <v>6.2944994725785602E-2</v>
      </c>
      <c r="OM32" s="80">
        <f>OM31+OJ32</f>
        <v>2.0309278350515464E-2</v>
      </c>
      <c r="ON32" s="15"/>
      <c r="OO32" s="64">
        <f>OO31+OL32</f>
        <v>6.2944994725785602E-2</v>
      </c>
      <c r="OP32" s="80">
        <f>OP31+OM32</f>
        <v>2.0309278350515464E-2</v>
      </c>
      <c r="OQ32" s="80"/>
      <c r="OR32" s="64">
        <f>OR31+OO32</f>
        <v>7.3527005307796184E-2</v>
      </c>
      <c r="OS32" s="80">
        <f>OS31+OP32</f>
        <v>2.0309278350515464E-2</v>
      </c>
      <c r="OT32" s="80"/>
      <c r="OU32" s="64">
        <f>OU31+OR32</f>
        <v>8.4222192473571586E-2</v>
      </c>
      <c r="OV32" s="80">
        <f>OV31+OS32</f>
        <v>2.0309278350515464E-2</v>
      </c>
      <c r="OW32" s="80"/>
      <c r="OX32" s="64">
        <f>OX31+OU32</f>
        <v>8.4222192473571586E-2</v>
      </c>
      <c r="OY32" s="80">
        <f>OY31+OV32</f>
        <v>2.9787951336297455E-2</v>
      </c>
      <c r="OZ32" s="80"/>
      <c r="PA32" s="64">
        <f>PA31+OX32</f>
        <v>8.4222192473571586E-2</v>
      </c>
      <c r="PB32" s="80">
        <f>PB31+OY32</f>
        <v>3.4375107299600208E-2</v>
      </c>
      <c r="PC32" s="80"/>
      <c r="PD32" s="64">
        <f>PD31+PA32</f>
        <v>9.3524518054966935E-2</v>
      </c>
      <c r="PE32" s="80">
        <f>PE31+PB32</f>
        <v>3.896226326290296E-2</v>
      </c>
      <c r="PF32" s="15"/>
      <c r="PG32" s="64">
        <f>PG31+PD32</f>
        <v>9.3524518054966935E-2</v>
      </c>
      <c r="PH32" s="80">
        <f>PH31+PE32</f>
        <v>3.896226326290296E-2</v>
      </c>
      <c r="PI32" s="80"/>
      <c r="PJ32" s="64">
        <f>PJ31+PG32</f>
        <v>0.10291418941646928</v>
      </c>
      <c r="PK32" s="80">
        <f>PK31+PH32</f>
        <v>4.8221522522162219E-2</v>
      </c>
      <c r="PL32" s="80"/>
      <c r="PM32" s="64">
        <f>PM31+PJ32</f>
        <v>0.11239286240225127</v>
      </c>
      <c r="PN32" s="80">
        <f>PN31+PK32</f>
        <v>6.7089447050464102E-2</v>
      </c>
      <c r="PO32" s="80"/>
      <c r="PP32" s="64">
        <f>PP31+PM32</f>
        <v>0.11239286240225127</v>
      </c>
      <c r="PQ32" s="80">
        <f>PQ31+PN32</f>
        <v>6.7089447050464102E-2</v>
      </c>
      <c r="PR32" s="80"/>
      <c r="PS32" s="64">
        <f>PS31+PP32</f>
        <v>0.12196224039268189</v>
      </c>
      <c r="PT32" s="80">
        <f>PT31+PQ32</f>
        <v>6.7089447050464102E-2</v>
      </c>
      <c r="PU32" s="80"/>
      <c r="PV32" s="64">
        <f>PV31+PS32</f>
        <v>0.13162407614147414</v>
      </c>
      <c r="PW32" s="80">
        <f>PW31+PT32</f>
        <v>6.7089447050464102E-2</v>
      </c>
      <c r="PX32" s="15"/>
      <c r="PY32" s="64">
        <f>PY31+PV32</f>
        <v>0.13162407614147414</v>
      </c>
      <c r="PZ32" s="80">
        <f>PZ31+PW32</f>
        <v>6.7089447050464102E-2</v>
      </c>
      <c r="QA32" s="80"/>
      <c r="QB32" s="64">
        <f>QB31+PY32</f>
        <v>0.14138017370244976</v>
      </c>
      <c r="QC32" s="80">
        <f>QC31+PZ32</f>
        <v>6.7089447050464102E-2</v>
      </c>
      <c r="QD32" s="15"/>
      <c r="QE32" s="64">
        <f>QE31+QB32</f>
        <v>0.15099555831783437</v>
      </c>
      <c r="QF32" s="80">
        <f>QF31+QC32</f>
        <v>0.10042278038379743</v>
      </c>
      <c r="QG32" s="80"/>
      <c r="QH32" s="64">
        <f>QH31+QE32</f>
        <v>0.16070429618191204</v>
      </c>
      <c r="QI32" s="80">
        <f>QI31+QF32</f>
        <v>0.11470849466951172</v>
      </c>
      <c r="QJ32" s="80"/>
      <c r="QK32" s="64">
        <f>QK31</f>
        <v>9.8039215686274508E-3</v>
      </c>
      <c r="QL32" s="80">
        <f>QL31</f>
        <v>1.4492753623188406E-2</v>
      </c>
      <c r="QM32" s="15"/>
      <c r="QN32" s="64">
        <f>QN31+QK32</f>
        <v>9.8039215686274508E-3</v>
      </c>
      <c r="QO32" s="80">
        <f>QO31+QL32</f>
        <v>1.4492753623188406E-2</v>
      </c>
      <c r="QP32" s="80"/>
      <c r="QQ32" s="64">
        <f>QQ31+QN32</f>
        <v>1.9704911667637354E-2</v>
      </c>
      <c r="QR32" s="80">
        <f>QR31+QO32</f>
        <v>3.419718712072535E-2</v>
      </c>
      <c r="QS32" s="80"/>
      <c r="QT32" s="64">
        <f>QT31+QQ32</f>
        <v>2.9461009228612965E-2</v>
      </c>
      <c r="QU32" s="80">
        <f>QU31+QR32</f>
        <v>4.3812571736109966E-2</v>
      </c>
      <c r="QV32" s="80"/>
      <c r="QW32" s="64">
        <f>QW31+QT32</f>
        <v>2.9461009228612965E-2</v>
      </c>
      <c r="QX32" s="80">
        <f>QX31+QU32</f>
        <v>5.3291244721891957E-2</v>
      </c>
      <c r="QY32" s="80"/>
      <c r="QZ32" s="64">
        <f>QZ31+QW32</f>
        <v>2.9461009228612965E-2</v>
      </c>
      <c r="RA32" s="80">
        <f>RA31+QX32</f>
        <v>6.2860622712322581E-2</v>
      </c>
      <c r="RB32" s="80"/>
      <c r="RC32" s="64">
        <f>RC31+QZ32</f>
        <v>3.8850680590115316E-2</v>
      </c>
      <c r="RD32" s="80">
        <f>RD31+RA32</f>
        <v>6.7668315020014885E-2</v>
      </c>
      <c r="RE32" s="15"/>
      <c r="RF32" s="64">
        <f>RF31+RC32</f>
        <v>3.8850680590115316E-2</v>
      </c>
      <c r="RG32" s="80">
        <f>RG31+RD32</f>
        <v>6.7668315020014885E-2</v>
      </c>
      <c r="RH32" s="80"/>
      <c r="RI32" s="64">
        <f>RI31+RF32</f>
        <v>4.8109939849374575E-2</v>
      </c>
      <c r="RJ32" s="80">
        <f>RJ31+RG32</f>
        <v>7.7192124543824403E-2</v>
      </c>
      <c r="RK32" s="80"/>
      <c r="RL32" s="64">
        <f>RL31+RI32</f>
        <v>5.7455734241897941E-2</v>
      </c>
      <c r="RM32" s="80">
        <f>RM31+RJ32</f>
        <v>7.7192124543824403E-2</v>
      </c>
      <c r="RN32" s="15"/>
      <c r="RO32" s="15"/>
      <c r="RP32" s="15"/>
      <c r="RQ32" s="64">
        <f>RQ31+RL32</f>
        <v>7.650335328951699E-2</v>
      </c>
      <c r="RR32" s="80">
        <f>RR31+RM32</f>
        <v>8.1909105675899874E-2</v>
      </c>
      <c r="RS32" s="80"/>
      <c r="RT32" s="64">
        <f>RT31+RQ32</f>
        <v>8.6118737904901599E-2</v>
      </c>
      <c r="RU32" s="80">
        <f>RU31+RR32</f>
        <v>0.10113987490666911</v>
      </c>
      <c r="RV32" s="80"/>
      <c r="RW32" s="64">
        <f>RW31+RT32</f>
        <v>9.5827475768979264E-2</v>
      </c>
      <c r="RX32" s="80">
        <f>RX31+RU32</f>
        <v>0.10113987490666911</v>
      </c>
      <c r="RY32" s="80"/>
      <c r="RZ32" s="64">
        <f>RZ31+RW32</f>
        <v>0.10563139733760671</v>
      </c>
      <c r="SA32" s="80">
        <f>SA31+RX32</f>
        <v>0.11084861277074677</v>
      </c>
      <c r="SB32" s="80"/>
      <c r="SC32" s="64">
        <f>SC31+RZ32</f>
        <v>0.10563139733760671</v>
      </c>
      <c r="SD32" s="80">
        <f>SD31+SA32</f>
        <v>0.1156795306451429</v>
      </c>
      <c r="SE32" s="80"/>
      <c r="SF32" s="64">
        <f>SF31+SC32</f>
        <v>0.11529323308639898</v>
      </c>
      <c r="SG32" s="80">
        <f>SG31+SD32</f>
        <v>0.1156795306451429</v>
      </c>
      <c r="SH32" s="80"/>
      <c r="SI32" s="64">
        <f>SI31+SF32</f>
        <v>0.12504933064737458</v>
      </c>
      <c r="SJ32" s="80">
        <f>SJ31+SG32</f>
        <v>0.1156795306451429</v>
      </c>
      <c r="SK32" s="15"/>
      <c r="SL32" s="64">
        <f>SL31+SI32</f>
        <v>0.12504933064737458</v>
      </c>
      <c r="SM32" s="80">
        <f>SM31+SJ32</f>
        <v>0.12035242784140458</v>
      </c>
      <c r="SN32" s="80"/>
      <c r="SO32" s="64">
        <f>SO31+SL32</f>
        <v>0.13471116639616684</v>
      </c>
      <c r="SP32" s="80">
        <f>SP31+SM32</f>
        <v>0.12035242784140458</v>
      </c>
      <c r="SQ32" s="80"/>
      <c r="SR32" s="64">
        <f>SR31+SO32</f>
        <v>0.14423497591997636</v>
      </c>
      <c r="SS32" s="80">
        <f>SS31+SP32</f>
        <v>0.1295267397680101</v>
      </c>
      <c r="ST32" s="80"/>
      <c r="SU32" s="64">
        <f>SU31+SR32</f>
        <v>0.14423497591997636</v>
      </c>
      <c r="SV32" s="80">
        <f>SV31+SS32</f>
        <v>0.13870105169461561</v>
      </c>
      <c r="SW32" s="80"/>
      <c r="SX32" s="64">
        <f>SX31+SU32</f>
        <v>0.15385036053536097</v>
      </c>
      <c r="SY32" s="80">
        <f>SY31+SV32</f>
        <v>0.13870105169461561</v>
      </c>
      <c r="SZ32" s="80"/>
      <c r="TA32" s="64">
        <f>TA31+SX32</f>
        <v>0.16355909839943863</v>
      </c>
      <c r="TB32" s="80">
        <f>TB31+SY32</f>
        <v>0.15739264047966234</v>
      </c>
      <c r="TC32" s="15"/>
      <c r="TD32" s="15"/>
      <c r="TE32" s="64">
        <f>TE31</f>
        <v>9.8039215686274508E-3</v>
      </c>
      <c r="TF32" s="80">
        <f>TF31+TC32</f>
        <v>0</v>
      </c>
      <c r="TG32" s="80"/>
      <c r="TH32" s="64">
        <f>TH31+TE32</f>
        <v>1.9704911667637354E-2</v>
      </c>
      <c r="TI32" s="80">
        <f>TI31+TF32</f>
        <v>0</v>
      </c>
      <c r="TJ32" s="80"/>
      <c r="TK32" s="64">
        <f>TK31+TH32</f>
        <v>2.9704911667637356E-2</v>
      </c>
      <c r="TL32" s="80">
        <f>TL31+TI32</f>
        <v>0</v>
      </c>
      <c r="TM32" s="80"/>
      <c r="TN32" s="64">
        <f>TN31+TK32</f>
        <v>3.9805921768647459E-2</v>
      </c>
      <c r="TO32" s="80">
        <f>TO31+TL32</f>
        <v>0</v>
      </c>
      <c r="TP32" s="80"/>
      <c r="TQ32" s="64">
        <f>TQ31+TN32</f>
        <v>4.9906931869657563E-2</v>
      </c>
      <c r="TR32" s="80">
        <f>TR31+TO32</f>
        <v>0</v>
      </c>
      <c r="TS32" s="15"/>
      <c r="TT32" s="64">
        <f>TT31+TQ32</f>
        <v>4.9906931869657563E-2</v>
      </c>
      <c r="TU32" s="80">
        <f>TU31+TR32</f>
        <v>0</v>
      </c>
      <c r="TV32" s="80"/>
      <c r="TW32" s="64">
        <f>TW31+TT32</f>
        <v>4.9906931869657563E-2</v>
      </c>
      <c r="TX32" s="80">
        <f>TX31+TU32</f>
        <v>0</v>
      </c>
      <c r="TY32" s="80"/>
      <c r="TZ32" s="64">
        <f>TZ31+TW32</f>
        <v>4.9906931869657563E-2</v>
      </c>
      <c r="UA32" s="80">
        <f>UA31+TX32</f>
        <v>4.608294930875576E-3</v>
      </c>
      <c r="UB32" s="80"/>
      <c r="UC32" s="64">
        <f>UC31+TZ32</f>
        <v>6.0111013502310622E-2</v>
      </c>
      <c r="UD32" s="80">
        <f>UD31+UA32</f>
        <v>1.8626986519660622E-2</v>
      </c>
      <c r="UE32" s="80"/>
      <c r="UF32" s="64">
        <f>UF31+UC32</f>
        <v>6.0111013502310622E-2</v>
      </c>
      <c r="UG32" s="80">
        <f>UG31+UD32</f>
        <v>1.8626986519660622E-2</v>
      </c>
      <c r="UH32" s="80"/>
      <c r="UI32" s="64">
        <f>UI31+UF32</f>
        <v>6.0111013502310622E-2</v>
      </c>
      <c r="UJ32" s="80">
        <f>UJ31+UG32</f>
        <v>1.8626986519660622E-2</v>
      </c>
      <c r="UK32" s="15"/>
      <c r="UL32" s="15"/>
      <c r="UM32" s="64">
        <f>UM31+UJ32</f>
        <v>5.9031026923701033E-2</v>
      </c>
      <c r="UN32" s="80">
        <f>UN31+UJ32</f>
        <v>1.8626986519660622E-2</v>
      </c>
      <c r="UO32" s="80"/>
      <c r="UP32" s="64">
        <f>UP31+UM32</f>
        <v>5.9031026923701033E-2</v>
      </c>
      <c r="UQ32" s="80">
        <f>UQ31+UN32</f>
        <v>1.8626986519660622E-2</v>
      </c>
      <c r="UR32" s="80"/>
      <c r="US32" s="64">
        <f>US31+UP32</f>
        <v>5.9031026923701033E-2</v>
      </c>
      <c r="UT32" s="80">
        <f>UT31+UQ32</f>
        <v>1.8626986519660622E-2</v>
      </c>
      <c r="UU32" s="80"/>
      <c r="UV32" s="64">
        <f>UV31+US32</f>
        <v>5.9031026923701033E-2</v>
      </c>
      <c r="UW32" s="80">
        <f>UW31+UT32</f>
        <v>3.8626986519660622E-2</v>
      </c>
      <c r="UX32" s="80"/>
      <c r="UY32" s="64">
        <f>UY31+UV32</f>
        <v>6.9235108556354091E-2</v>
      </c>
      <c r="UZ32" s="80">
        <f>UZ31+UW32</f>
        <v>3.8626986519660622E-2</v>
      </c>
      <c r="VA32" s="15"/>
      <c r="VB32" s="64">
        <f>VB31+UY32</f>
        <v>6.9235108556354091E-2</v>
      </c>
      <c r="VC32" s="80">
        <f>VC31+UZ32</f>
        <v>4.8727996620670726E-2</v>
      </c>
      <c r="VD32" s="80"/>
      <c r="VE32" s="64">
        <f>VE31+VB32</f>
        <v>7.954438690686956E-2</v>
      </c>
      <c r="VF32" s="80">
        <f>VF31+VC32</f>
        <v>7.4634732371966064E-2</v>
      </c>
      <c r="VG32" s="80"/>
      <c r="VH32" s="64">
        <f>VH31+VE32</f>
        <v>7.954438690686956E-2</v>
      </c>
      <c r="VI32" s="80">
        <f>VI31+VF32</f>
        <v>7.4634732371966064E-2</v>
      </c>
      <c r="VJ32" s="80"/>
      <c r="VK32" s="64">
        <f>VK31+VH32</f>
        <v>7.954438690686956E-2</v>
      </c>
      <c r="VL32" s="80">
        <f>VL31+VI32</f>
        <v>7.4634732371966064E-2</v>
      </c>
      <c r="VM32" s="80"/>
      <c r="VN32" s="64">
        <f>VN31+VK32</f>
        <v>8.9961053573536232E-2</v>
      </c>
      <c r="VO32" s="80">
        <f>VO31+VL32</f>
        <v>7.4634732371966064E-2</v>
      </c>
      <c r="VP32" s="80"/>
      <c r="VQ32" s="64">
        <f>VQ31+VN32</f>
        <v>0.10048736936300992</v>
      </c>
      <c r="VR32" s="80">
        <f>VR31+VO32</f>
        <v>7.9843065705299393E-2</v>
      </c>
      <c r="VS32" s="15"/>
      <c r="VT32" s="64">
        <f>VT31+VQ32</f>
        <v>0.10048736936300992</v>
      </c>
      <c r="VU32" s="80">
        <f>VU31+VR32</f>
        <v>0.10111966144998025</v>
      </c>
      <c r="VV32" s="80"/>
      <c r="VW32" s="64">
        <f>VW31+VT32</f>
        <v>0.11112566723535035</v>
      </c>
      <c r="VX32" s="80">
        <f>VX31+VU32</f>
        <v>0.11187234962202326</v>
      </c>
      <c r="VY32" s="80"/>
      <c r="VZ32" s="64">
        <f>VZ31+VW32</f>
        <v>0.12187835540739336</v>
      </c>
      <c r="WA32" s="80">
        <f>WA31+VX32</f>
        <v>0.12274191483941457</v>
      </c>
      <c r="WB32" s="80"/>
      <c r="WC32" s="64">
        <f>WC31</f>
        <v>1.0869565217391304E-2</v>
      </c>
      <c r="WD32" s="80">
        <f>WD31</f>
        <v>2.2222222222222223E-2</v>
      </c>
      <c r="WE32" s="80"/>
      <c r="WF32" s="64">
        <f>WF31+WC32</f>
        <v>2.1858576206402296E-2</v>
      </c>
      <c r="WG32" s="80">
        <f>WG31+WD32</f>
        <v>2.2222222222222223E-2</v>
      </c>
      <c r="WH32" s="80"/>
      <c r="WI32" s="64">
        <f>WI31+WF32</f>
        <v>3.2969687317513409E-2</v>
      </c>
      <c r="WJ32" s="80">
        <f>WJ31+WG32</f>
        <v>2.2222222222222223E-2</v>
      </c>
      <c r="WK32" s="107"/>
      <c r="WL32" s="64">
        <f>WL31+WI32</f>
        <v>3.2969687317513409E-2</v>
      </c>
      <c r="WM32" s="80">
        <f>WM31+WJ32</f>
        <v>2.2222222222222223E-2</v>
      </c>
      <c r="WN32" s="80"/>
      <c r="WO32" s="64">
        <f>WO31+WL32</f>
        <v>3.2969687317513409E-2</v>
      </c>
      <c r="WP32" s="80">
        <f>WP31+WM32</f>
        <v>2.2222222222222223E-2</v>
      </c>
      <c r="WQ32" s="80"/>
      <c r="WR32" s="64">
        <f>WR31+WO32</f>
        <v>4.4205642373693184E-2</v>
      </c>
      <c r="WS32" s="80">
        <f>WS31+WP32</f>
        <v>3.3333333333333333E-2</v>
      </c>
      <c r="WT32" s="80"/>
      <c r="WU32" s="64">
        <f>WU31+WR32</f>
        <v>5.5569278737329544E-2</v>
      </c>
      <c r="WV32" s="80">
        <f>WV31+WS32</f>
        <v>3.3333333333333333E-2</v>
      </c>
      <c r="WW32" s="80"/>
      <c r="WX32" s="64">
        <f>WX31+WU32</f>
        <v>5.5569278737329544E-2</v>
      </c>
      <c r="WY32" s="80">
        <f>WY31+WV32</f>
        <v>4.4444444444444446E-2</v>
      </c>
      <c r="WZ32" s="80"/>
      <c r="XA32" s="64">
        <f>XA31+WX32</f>
        <v>5.5569278737329544E-2</v>
      </c>
      <c r="XB32" s="80">
        <f>XB31+WY32</f>
        <v>0.05</v>
      </c>
      <c r="XC32" s="80"/>
      <c r="XD32" s="64">
        <f>XD31+XA32</f>
        <v>5.5569278737329544E-2</v>
      </c>
      <c r="XE32" s="80">
        <f>XE31+XB32</f>
        <v>5.5555555555555559E-2</v>
      </c>
      <c r="XF32" s="15"/>
      <c r="XG32" s="64">
        <f>XG31+XD32</f>
        <v>5.5569278737329544E-2</v>
      </c>
      <c r="XH32" s="80">
        <f>XH31+XE32</f>
        <v>6.6791510611735327E-2</v>
      </c>
      <c r="XI32" s="80"/>
      <c r="XJ32" s="64">
        <f>XJ31+XG32</f>
        <v>6.7063531610892763E-2</v>
      </c>
      <c r="XK32" s="80">
        <f>XK31+XH32</f>
        <v>6.6791510611735327E-2</v>
      </c>
      <c r="XL32" s="80"/>
      <c r="XM32" s="64">
        <f>XM31+XJ32</f>
        <v>7.8691438587636942E-2</v>
      </c>
      <c r="XN32" s="80">
        <f>XN31+XK32</f>
        <v>8.9263420724094877E-2</v>
      </c>
      <c r="XO32" s="80"/>
      <c r="XP32" s="64">
        <f>XP31+XM32</f>
        <v>7.8691438587636942E-2</v>
      </c>
      <c r="XQ32" s="80">
        <f>XQ31+XN32</f>
        <v>8.9263420724094877E-2</v>
      </c>
      <c r="XR32" s="80"/>
      <c r="XS32" s="64">
        <f>XS31+XP32</f>
        <v>8.9802549698748055E-2</v>
      </c>
      <c r="XT32" s="80">
        <f>XT31+XQ32</f>
        <v>0.10602319726040772</v>
      </c>
      <c r="XU32" s="80"/>
      <c r="XV32" s="64">
        <f>XV31+XS32</f>
        <v>0.10103850475492783</v>
      </c>
      <c r="XW32" s="80">
        <f>XW31+XT32</f>
        <v>0.13475882944431578</v>
      </c>
      <c r="XX32" s="107"/>
      <c r="XY32" s="64">
        <f>XY31+XV32</f>
        <v>0.10103850475492783</v>
      </c>
      <c r="XZ32" s="80">
        <f>XZ31+XW32</f>
        <v>0.14037680697240568</v>
      </c>
      <c r="YA32" s="80"/>
      <c r="YB32" s="64">
        <f>YB31+XY32</f>
        <v>0.10103850475492783</v>
      </c>
      <c r="YC32" s="80">
        <f>YC31+XZ32</f>
        <v>0.14037680697240568</v>
      </c>
      <c r="YD32" s="80"/>
      <c r="YE32" s="64">
        <f>YE31+YB32</f>
        <v>0.10103850475492783</v>
      </c>
      <c r="YF32" s="80">
        <f>YF31+YC32</f>
        <v>0.15174044333604203</v>
      </c>
      <c r="YG32" s="80"/>
      <c r="YH32" s="64">
        <f>YH31+YE32</f>
        <v>0.1124021411185642</v>
      </c>
      <c r="YI32" s="80">
        <f>YI31+YF32</f>
        <v>0.15742226151786021</v>
      </c>
      <c r="YJ32" s="80"/>
      <c r="YK32" s="64">
        <f>YK31+YH32</f>
        <v>0.1235753254761061</v>
      </c>
      <c r="YL32" s="80">
        <f>YL31+YI32</f>
        <v>0.17427619410212986</v>
      </c>
      <c r="YM32" s="80"/>
      <c r="YN32" s="64">
        <f>YN31+YK32</f>
        <v>0.13487476050435468</v>
      </c>
      <c r="YO32" s="80">
        <f>YO31+YL32</f>
        <v>0.1911301266863995</v>
      </c>
      <c r="YP32" s="80"/>
      <c r="YQ32" s="64">
        <f>YQ31+YN32</f>
        <v>0.14630333193292611</v>
      </c>
      <c r="YR32" s="80">
        <f>YR31+YO32</f>
        <v>0.1911301266863995</v>
      </c>
      <c r="YS32" s="15"/>
      <c r="YT32" s="64">
        <f>YT31+YQ32</f>
        <v>0.14630333193292611</v>
      </c>
      <c r="YU32" s="80">
        <f>YU31+YR32</f>
        <v>0.1911301266863995</v>
      </c>
      <c r="YV32" s="80"/>
      <c r="YW32" s="64">
        <f>YW31+YT32</f>
        <v>0.1578640255745446</v>
      </c>
      <c r="YX32" s="80">
        <f>YX31+YU32</f>
        <v>0.19674810421448941</v>
      </c>
      <c r="YY32" s="80"/>
      <c r="YZ32" s="64">
        <f>YZ31+YW32</f>
        <v>0.16955993200729313</v>
      </c>
      <c r="ZA32" s="80">
        <f>ZA31+YX32</f>
        <v>0.19674810421448941</v>
      </c>
      <c r="ZB32" s="80"/>
      <c r="ZC32" s="64">
        <f>ZC31+YZ32</f>
        <v>0.16955993200729313</v>
      </c>
      <c r="ZD32" s="80">
        <f>ZD31+ZA32</f>
        <v>0.19674810421448941</v>
      </c>
      <c r="ZE32" s="80"/>
      <c r="ZF32" s="64">
        <f>ZF31+ZC32</f>
        <v>0.18105418488085634</v>
      </c>
      <c r="ZG32" s="80">
        <f>ZG31+ZD32</f>
        <v>0.20236608174257931</v>
      </c>
      <c r="ZH32" s="80"/>
      <c r="ZI32" s="64">
        <f>ZI31+ZF32</f>
        <v>0.19235361990910493</v>
      </c>
      <c r="ZJ32" s="80">
        <f>ZJ31+ZG32</f>
        <v>0.20236608174257931</v>
      </c>
      <c r="ZK32" s="15"/>
      <c r="ZL32" s="64">
        <f>ZL31</f>
        <v>1.1111111111111112E-2</v>
      </c>
      <c r="ZM32" s="80">
        <f>ZM31</f>
        <v>1.098901098901099E-2</v>
      </c>
      <c r="ZN32" s="80"/>
      <c r="ZO32" s="64">
        <f>ZO31+ZL32</f>
        <v>2.2347066167290888E-2</v>
      </c>
      <c r="ZP32" s="80">
        <f>ZP31+ZM32</f>
        <v>2.7655677655677655E-2</v>
      </c>
      <c r="ZQ32" s="80"/>
      <c r="ZR32" s="64">
        <f>ZR31+ZO32</f>
        <v>3.3710702530927256E-2</v>
      </c>
      <c r="ZS32" s="80">
        <f>ZS31+ZP32</f>
        <v>2.7655677655677655E-2</v>
      </c>
      <c r="ZT32" s="80"/>
      <c r="ZU32" s="64">
        <f>ZU31+ZR32</f>
        <v>3.3710702530927256E-2</v>
      </c>
      <c r="ZV32" s="80">
        <f>ZV31+ZS32</f>
        <v>2.7655677655677655E-2</v>
      </c>
      <c r="ZW32" s="80"/>
      <c r="ZX32" s="64">
        <f>ZX31+ZU32</f>
        <v>4.458026774831856E-2</v>
      </c>
      <c r="ZY32" s="80">
        <f>ZY31+ZV32</f>
        <v>3.2757718472004184E-2</v>
      </c>
      <c r="ZZ32" s="80"/>
      <c r="AAA32" s="64">
        <f>AAA31+ZX32</f>
        <v>5.5275454914093962E-2</v>
      </c>
      <c r="AAB32" s="80">
        <f>AAB31+ZY32</f>
        <v>3.2757718472004184E-2</v>
      </c>
      <c r="AAC32" s="15"/>
      <c r="AAD32" s="64">
        <f>AAD31+AAA32</f>
        <v>5.5275454914093962E-2</v>
      </c>
      <c r="AAE32" s="80">
        <f>AAE31+AAB32</f>
        <v>4.8063840920983772E-2</v>
      </c>
      <c r="AAF32" s="80"/>
      <c r="AAG32" s="64">
        <f>AAG31+AAD32</f>
        <v>6.5801770703567644E-2</v>
      </c>
      <c r="AAH32" s="80">
        <f>AAH31+AAE32</f>
        <v>5.3165881737310301E-2</v>
      </c>
      <c r="AAI32" s="80"/>
      <c r="AAJ32" s="64">
        <f>AAJ31+AAG32</f>
        <v>7.6440068575908071E-2</v>
      </c>
      <c r="AAK32" s="80">
        <f>AAK31+AAH32</f>
        <v>5.3165881737310301E-2</v>
      </c>
      <c r="AAL32" s="80"/>
      <c r="AAM32" s="64">
        <f>AAM31+AAJ32</f>
        <v>7.6440068575908071E-2</v>
      </c>
      <c r="AAN32" s="80">
        <f>AAN31+AAK32</f>
        <v>5.3165881737310301E-2</v>
      </c>
      <c r="AAO32" s="80"/>
      <c r="AAP32" s="64">
        <f>AAP31+AAM32</f>
        <v>8.664415020856113E-2</v>
      </c>
      <c r="AAQ32" s="80">
        <f>AAQ31+AAN32</f>
        <v>6.831739688882546E-2</v>
      </c>
      <c r="AAR32" s="80"/>
      <c r="AAS32" s="64">
        <f>AAS31+AAP32</f>
        <v>9.6953428559076599E-2</v>
      </c>
      <c r="AAT32" s="80">
        <f>AAT31+AAQ32</f>
        <v>8.3623519337805055E-2</v>
      </c>
      <c r="AAU32" s="15"/>
      <c r="AAV32" s="64">
        <f>AAV31+AAS32</f>
        <v>9.6953428559076599E-2</v>
      </c>
      <c r="AAW32" s="80">
        <f>AAW31+AAT32</f>
        <v>8.3623519337805055E-2</v>
      </c>
      <c r="AAX32" s="80"/>
      <c r="AAY32" s="64">
        <f>AAY31+AAV32</f>
        <v>9.6953428559076599E-2</v>
      </c>
      <c r="AAZ32" s="80">
        <f>AAZ31+AAW32</f>
        <v>8.3623519337805055E-2</v>
      </c>
      <c r="ABA32" s="80"/>
      <c r="ABB32" s="64">
        <f>ABB31+AAY32</f>
        <v>0.10737009522574327</v>
      </c>
      <c r="ABC32" s="80">
        <f>ABC31+AAZ32</f>
        <v>0.10445685267113838</v>
      </c>
      <c r="ABD32" s="80"/>
      <c r="ABE32" s="64">
        <f>ABE31+ABB32</f>
        <v>0.11789641101521696</v>
      </c>
      <c r="ABF32" s="80">
        <f>ABF31+ABC32</f>
        <v>0.10445685267113838</v>
      </c>
      <c r="ABG32" s="80"/>
      <c r="ABH32" s="64">
        <f>ABH31+ABE32</f>
        <v>0.12820568936573243</v>
      </c>
      <c r="ABI32" s="80">
        <f>ABI31+ABF32</f>
        <v>0.10445685267113838</v>
      </c>
      <c r="ABJ32" s="80"/>
      <c r="ABK32" s="64">
        <f>ABK31+ABH32</f>
        <v>0.13862235603239909</v>
      </c>
      <c r="ABL32" s="80">
        <f>ABL31+ABI32</f>
        <v>0.10445685267113838</v>
      </c>
      <c r="ABM32" s="15"/>
      <c r="ABN32" s="64">
        <f>ABN31+ABK32</f>
        <v>0.13862235603239909</v>
      </c>
      <c r="ABO32" s="80">
        <f>ABO31+ABL32</f>
        <v>0.10945685267113839</v>
      </c>
      <c r="ABP32" s="80"/>
      <c r="ABQ32" s="64">
        <f>ABQ31+ABN32</f>
        <v>0.13862235603239909</v>
      </c>
      <c r="ABR32" s="80">
        <f>ABR31+ABO32</f>
        <v>0.10945685267113839</v>
      </c>
      <c r="ABS32" s="80"/>
      <c r="ABT32" s="64">
        <f>ABT31+ABQ32</f>
        <v>0.14914867182187277</v>
      </c>
      <c r="ABU32" s="80">
        <f>ABU31+ABR32</f>
        <v>0.10945685267113839</v>
      </c>
      <c r="ABV32" s="15"/>
      <c r="ABW32" s="15"/>
      <c r="ABX32" s="15"/>
      <c r="ABY32" s="15"/>
      <c r="ABZ32" s="15"/>
      <c r="ACA32" s="64">
        <f>ACA31+ABX32</f>
        <v>1.0638297872340425E-2</v>
      </c>
      <c r="ACB32" s="80">
        <f>ACB31+ABY32</f>
        <v>1.0101010101010102E-2</v>
      </c>
      <c r="ACC32" s="80"/>
      <c r="ACD32" s="64">
        <f>ACD31+ACA32</f>
        <v>2.1390986044383435E-2</v>
      </c>
      <c r="ACE32" s="80">
        <f>ACE31+ACB32</f>
        <v>2.0305091733663162E-2</v>
      </c>
      <c r="ACF32" s="80"/>
      <c r="ACG32" s="64">
        <f>ACG31+ACD32</f>
        <v>2.1390986044383435E-2</v>
      </c>
      <c r="ACH32" s="80">
        <f>ACH31+ACE32</f>
        <v>2.5407132549989692E-2</v>
      </c>
      <c r="ACI32" s="80"/>
      <c r="ACJ32" s="64">
        <f>ACJ31+ACG32</f>
        <v>2.1390986044383435E-2</v>
      </c>
      <c r="ACK32" s="80">
        <f>ACK31+ACH32</f>
        <v>2.5407132549989692E-2</v>
      </c>
      <c r="ACL32" s="80"/>
      <c r="ACM32" s="64">
        <f>ACM31+ACJ32</f>
        <v>3.2260551261774739E-2</v>
      </c>
      <c r="ACN32" s="80">
        <f>ACN31+ACK32</f>
        <v>2.5407132549989692E-2</v>
      </c>
      <c r="ACO32" s="15"/>
      <c r="ACP32" s="64">
        <f>ACP31+ACM32</f>
        <v>3.2260551261774739E-2</v>
      </c>
      <c r="ACQ32" s="80">
        <f>ACQ31+ACN32</f>
        <v>4.5815295815295809E-2</v>
      </c>
      <c r="ACR32" s="80"/>
      <c r="ACS32" s="64">
        <f>ACS31+ACP32</f>
        <v>4.2955738427550141E-2</v>
      </c>
      <c r="ACT32" s="80">
        <f>ACT31+ACQ32</f>
        <v>5.6124574165811271E-2</v>
      </c>
      <c r="ACU32" s="80"/>
      <c r="ACV32" s="64">
        <f>ACV31+ACS32</f>
        <v>5.3766549238360953E-2</v>
      </c>
      <c r="ACW32" s="80">
        <f>ACW31+ACT32</f>
        <v>6.6541240832477935E-2</v>
      </c>
      <c r="ACX32" s="80"/>
      <c r="ACY32" s="64">
        <f>ACY31+ACV32</f>
        <v>5.3766549238360953E-2</v>
      </c>
      <c r="ACZ32" s="80">
        <f>ACZ31+ACW32</f>
        <v>7.7067556621951624E-2</v>
      </c>
      <c r="ADA32" s="80"/>
      <c r="ADB32" s="64">
        <f>ADB31+ACY32</f>
        <v>6.4695510986994831E-2</v>
      </c>
      <c r="ADC32" s="80">
        <f>ADC31+ACZ32</f>
        <v>9.8572932966037641E-2</v>
      </c>
      <c r="ADD32" s="80"/>
      <c r="ADE32" s="64">
        <f>ADE31+ADB32</f>
        <v>7.5745234743900908E-2</v>
      </c>
      <c r="ADF32" s="80">
        <f>ADF31+ADC32</f>
        <v>0.10944249818342894</v>
      </c>
      <c r="ADG32" s="15"/>
      <c r="ADH32" s="64">
        <f>ADH31+ADE32</f>
        <v>8.6918419101442809E-2</v>
      </c>
      <c r="ADI32" s="80">
        <f>ADI31+ADF32</f>
        <v>0.10944249818342894</v>
      </c>
      <c r="ADJ32" s="80"/>
      <c r="ADK32" s="64">
        <f>ADK31+ADH32</f>
        <v>9.821785412969139E-2</v>
      </c>
      <c r="ADL32" s="80">
        <f>ADL31+ADI32</f>
        <v>0.12043150917243993</v>
      </c>
      <c r="ADM32" s="80"/>
      <c r="ADN32" s="64">
        <f>ADN31+ADK32</f>
        <v>0.10945380918587116</v>
      </c>
      <c r="ADO32" s="80">
        <f>ADO31+ADL32</f>
        <v>0.14290341928479949</v>
      </c>
      <c r="ADP32" s="80"/>
      <c r="ADQ32" s="64">
        <f>ADQ31+ADN32</f>
        <v>0.12081744554950753</v>
      </c>
      <c r="ADR32" s="80">
        <f>ADR31+ADO32</f>
        <v>0.14290341928479949</v>
      </c>
      <c r="ADS32" s="80"/>
      <c r="ADT32" s="64">
        <f>ADT31+ADQ32</f>
        <v>0.13231169842307075</v>
      </c>
      <c r="ADU32" s="80">
        <f>ADU31+ADR32</f>
        <v>0.14290341928479949</v>
      </c>
      <c r="ADV32" s="80"/>
      <c r="ADW32" s="64">
        <f>ADW31+ADT32</f>
        <v>0.14361113345131934</v>
      </c>
      <c r="ADX32" s="80">
        <f>ADX31+ADU32</f>
        <v>0.15395314304170557</v>
      </c>
      <c r="ADY32" s="15"/>
      <c r="ADZ32" s="64">
        <f>ADZ31+ADW32</f>
        <v>0.14361113345131934</v>
      </c>
      <c r="AEA32" s="80">
        <f>AEA31+ADX32</f>
        <v>0.15950869859726113</v>
      </c>
      <c r="AEB32" s="80"/>
      <c r="AEC32" s="64">
        <f>AEC31+ADZ32</f>
        <v>0.15503970487989077</v>
      </c>
      <c r="AED32" s="80">
        <f>AED31+AEA32</f>
        <v>0.15950869859726113</v>
      </c>
      <c r="AEE32" s="80"/>
      <c r="AEF32" s="64">
        <f>AEF31+AEC32</f>
        <v>0.16660039852150926</v>
      </c>
      <c r="AEG32" s="80">
        <f>AEG31+AED32</f>
        <v>0.15950869859726113</v>
      </c>
      <c r="AEH32" s="80"/>
      <c r="AEI32" s="64">
        <f>AEI31+AEF32</f>
        <v>0.16660039852150926</v>
      </c>
      <c r="AEJ32" s="80">
        <f>AEJ31+AEG32</f>
        <v>0.17626847513357399</v>
      </c>
      <c r="AEK32" s="80"/>
      <c r="AEL32" s="64">
        <f>AEL31+AEI32</f>
        <v>0.17796403488514562</v>
      </c>
      <c r="AEM32" s="80">
        <f>AEM31+AEJ32</f>
        <v>0.17626847513357399</v>
      </c>
      <c r="AEN32" s="80"/>
      <c r="AEO32" s="64">
        <f>AEO31+AEL32</f>
        <v>0.17796403488514562</v>
      </c>
      <c r="AEP32" s="80">
        <f>AEP31+AEM32</f>
        <v>0.18173295600789094</v>
      </c>
      <c r="AEQ32" s="15"/>
      <c r="AER32" s="64">
        <f>AER31+AEO32</f>
        <v>0.17796403488514562</v>
      </c>
      <c r="AES32" s="80">
        <f>AES31+AEP32</f>
        <v>0.18173295600789094</v>
      </c>
      <c r="AET32" s="80"/>
      <c r="AEU32" s="64">
        <f>AEU31+AER32</f>
        <v>0.18945828775870882</v>
      </c>
      <c r="AEV32" s="80">
        <f>AEV31+AES32</f>
        <v>0.1983996226745576</v>
      </c>
      <c r="AEW32" s="80"/>
      <c r="AEX32" s="64">
        <f>AEX31+AEU32</f>
        <v>0.201086194735453</v>
      </c>
      <c r="AEY32" s="80">
        <f>AEY31+AEV32</f>
        <v>0.1983996226745576</v>
      </c>
      <c r="AEZ32" s="80"/>
      <c r="AFA32" s="64">
        <f>AFA31+AEX32</f>
        <v>0.201086194735453</v>
      </c>
      <c r="AFB32" s="80">
        <f>AFB31+AEY32</f>
        <v>0.1983996226745576</v>
      </c>
      <c r="AFC32" s="80"/>
      <c r="AFD32" s="64">
        <f>AFD31</f>
        <v>1.1764705882352941E-2</v>
      </c>
      <c r="AFE32" s="80">
        <f>AFE31</f>
        <v>1.11731843575419E-2</v>
      </c>
      <c r="AFF32" s="80"/>
      <c r="AFG32" s="64">
        <f>AFG31+AFD32</f>
        <v>2.3669467787114845E-2</v>
      </c>
      <c r="AFH32" s="80">
        <f>AFH31+AFE32</f>
        <v>2.2472619385790489E-2</v>
      </c>
      <c r="AFI32" s="15"/>
      <c r="AFJ32" s="64">
        <f>AFJ31+AFG32</f>
        <v>2.3669467787114845E-2</v>
      </c>
      <c r="AFK32" s="80">
        <f>AFK31+AFH32</f>
        <v>3.3583730496901602E-2</v>
      </c>
      <c r="AFL32" s="80"/>
      <c r="AFM32" s="64">
        <f>AFM31+AFJ32</f>
        <v>3.5365374219863382E-2</v>
      </c>
      <c r="AFN32" s="80">
        <f>AFN31+AFK32</f>
        <v>5.631100322417433E-2</v>
      </c>
      <c r="AFO32" s="80"/>
      <c r="AFP32" s="64">
        <f>AFP31+AFM32</f>
        <v>4.6926067861481881E-2</v>
      </c>
      <c r="AFQ32" s="80">
        <f>AFQ31+AFN32</f>
        <v>7.9038275951447051E-2</v>
      </c>
      <c r="AFR32" s="80"/>
      <c r="AFS32" s="64">
        <f>AFS31+AFP32</f>
        <v>4.6926067861481881E-2</v>
      </c>
      <c r="AFT32" s="80">
        <f>AFT31+AFQ32</f>
        <v>7.9038275951447051E-2</v>
      </c>
      <c r="AFU32" s="80"/>
      <c r="AFV32" s="64">
        <f>AFV31+AFS32</f>
        <v>4.6926067861481881E-2</v>
      </c>
      <c r="AFW32" s="80">
        <f>AFW31+AFT32</f>
        <v>7.9038275951447051E-2</v>
      </c>
      <c r="AFX32" s="15"/>
      <c r="AFY32" s="15"/>
      <c r="AFZ32" s="64">
        <f>AFZ31+AFW32</f>
        <v>7.9038275951447051E-2</v>
      </c>
      <c r="AGA32" s="80">
        <f>AGA31+AFW32</f>
        <v>8.9790964123490066E-2</v>
      </c>
      <c r="AGB32" s="80"/>
      <c r="AGC32" s="64">
        <f>AGC31+AFZ32</f>
        <v>8.9733463117222453E-2</v>
      </c>
      <c r="AGD32" s="80">
        <f>AGD31+AGA32</f>
        <v>0.10591999638155458</v>
      </c>
      <c r="AGE32" s="80"/>
      <c r="AGF32" s="64">
        <f>AGF31+AGC32</f>
        <v>0.10054427392803326</v>
      </c>
      <c r="AGG32" s="80">
        <f>AGG31+AGD32</f>
        <v>0.10591999638155458</v>
      </c>
      <c r="AGH32" s="80"/>
      <c r="AGI32" s="64">
        <f>AGI31+AGF32</f>
        <v>0.10054427392803326</v>
      </c>
      <c r="AGJ32" s="80">
        <f>AGJ31+AGG32</f>
        <v>0.10591999638155458</v>
      </c>
      <c r="AGK32" s="15"/>
      <c r="AGL32" s="64">
        <f>AGL31+AGI32</f>
        <v>0.11064528402904336</v>
      </c>
      <c r="AGM32" s="80">
        <f>AGM31+AGJ32</f>
        <v>0.10591999638155458</v>
      </c>
      <c r="AGN32" s="107"/>
      <c r="AGO32" s="64">
        <f>AGO31+AGL32</f>
        <v>0.11064528402904336</v>
      </c>
      <c r="AGP32" s="80">
        <f>AGP31+AGM32</f>
        <v>0.10591999638155458</v>
      </c>
      <c r="AGQ32" s="80"/>
      <c r="AGR32" s="64">
        <f>AGR31+AGO32</f>
        <v>0.11064528402904336</v>
      </c>
      <c r="AGS32" s="80">
        <f>AGS31+AGP32</f>
        <v>0.1154893743719852</v>
      </c>
      <c r="AGT32" s="80"/>
      <c r="AGU32" s="64">
        <f>AGU31+AGR32</f>
        <v>0.12012395701482535</v>
      </c>
      <c r="AGV32" s="80">
        <f>AGV31+AGS32</f>
        <v>0.13500156949393641</v>
      </c>
      <c r="AGW32" s="80"/>
      <c r="AGX32" s="64">
        <f>AGX31+AGU32</f>
        <v>0.1294697514073487</v>
      </c>
      <c r="AGY32" s="80">
        <f>AGY31+AGV32</f>
        <v>0.1600015694939364</v>
      </c>
      <c r="AGZ32" s="80"/>
      <c r="AHA32" s="64">
        <f>AHA31+AGX32</f>
        <v>0.13890371367149965</v>
      </c>
      <c r="AHB32" s="80">
        <f>AHB31+AGY32</f>
        <v>0.18040973275924252</v>
      </c>
      <c r="AHC32" s="80"/>
      <c r="AHD32" s="64">
        <f>AHD31+AHA32</f>
        <v>0.14842752319530916</v>
      </c>
      <c r="AHE32" s="80">
        <f>AHE31+AHB32</f>
        <v>0.18040973275924252</v>
      </c>
      <c r="AHF32" s="80"/>
      <c r="AHG32" s="64">
        <f>AHG31+AHD32</f>
        <v>0.15781719455681151</v>
      </c>
      <c r="AHH32" s="80">
        <f>AHH31+AHE32</f>
        <v>0.18040973275924252</v>
      </c>
      <c r="AHI32" s="15"/>
      <c r="AHJ32" s="64">
        <f>AHJ31+AHG32</f>
        <v>0.15781719455681151</v>
      </c>
      <c r="AHK32" s="80">
        <f>AHK31+AHH32</f>
        <v>0.19007156850803478</v>
      </c>
      <c r="AHL32" s="80"/>
      <c r="AHM32" s="64">
        <f>AHM31+AHJ32</f>
        <v>0.16707645381607078</v>
      </c>
      <c r="AHN32" s="80">
        <f>AHN31+AHK32</f>
        <v>0.19007156850803478</v>
      </c>
      <c r="AHO32" s="80"/>
      <c r="AHP32" s="64">
        <f>AHP31+AHM32</f>
        <v>0.17620887390739498</v>
      </c>
      <c r="AHQ32" s="80">
        <f>AHQ31+AHN32</f>
        <v>0.21376825097248975</v>
      </c>
      <c r="AHR32" s="80"/>
      <c r="AHS32" s="64">
        <f>AHS31+AHP32</f>
        <v>0.17620887390739498</v>
      </c>
      <c r="AHT32" s="80">
        <f>AHT31+AHQ32</f>
        <v>0.21376825097248975</v>
      </c>
      <c r="AHU32" s="80"/>
      <c r="AHV32" s="64">
        <f>AHV31+AHS32</f>
        <v>0.18542546376914612</v>
      </c>
      <c r="AHW32" s="80">
        <f>AHW31+AHT32</f>
        <v>0.21853015573439452</v>
      </c>
      <c r="AHX32" s="80"/>
      <c r="AHY32" s="64">
        <f>AHY31+AHV32</f>
        <v>0.19472778935054147</v>
      </c>
      <c r="AHZ32" s="80">
        <f>AHZ31+AHW32</f>
        <v>0.22814554034977913</v>
      </c>
      <c r="AIA32" s="15"/>
      <c r="AIB32" s="64">
        <f>AIB31</f>
        <v>9.3896713615023476E-3</v>
      </c>
      <c r="AIC32" s="80">
        <f>AIC31</f>
        <v>9.7087378640776691E-3</v>
      </c>
      <c r="AID32" s="80"/>
      <c r="AIE32" s="64">
        <f>AIE31+AIB32</f>
        <v>1.8868344347284339E-2</v>
      </c>
      <c r="AIF32" s="80">
        <f>AIF31+AIC32</f>
        <v>9.7087378640776691E-3</v>
      </c>
      <c r="AIG32" s="80"/>
      <c r="AIH32" s="64">
        <f>AIH31+AIE32</f>
        <v>1.8868344347284339E-2</v>
      </c>
      <c r="AII32" s="80">
        <f>AII31+AIF32</f>
        <v>9.7087378640776691E-3</v>
      </c>
      <c r="AIJ32" s="80"/>
      <c r="AIK32" s="64">
        <f>AIK31+AIH32</f>
        <v>2.8214138739807701E-2</v>
      </c>
      <c r="AIL32" s="80">
        <f>AIL31+AII32</f>
        <v>1.9278115854508289E-2</v>
      </c>
      <c r="AIM32" s="80"/>
      <c r="AIN32" s="64">
        <f>AIN31+AIK32</f>
        <v>2.8214138739807701E-2</v>
      </c>
      <c r="AIO32" s="80">
        <f>AIO31+AIL32</f>
        <v>1.9278115854508289E-2</v>
      </c>
      <c r="AIP32" s="80"/>
      <c r="AIQ32" s="64">
        <f>AIQ31+AIN32</f>
        <v>3.7223147748816708E-2</v>
      </c>
      <c r="AIR32" s="80">
        <f>AIR31+AIO32</f>
        <v>1.9278115854508289E-2</v>
      </c>
      <c r="AIS32" s="15"/>
      <c r="AIT32" s="64">
        <f>AIT31+AIQ32</f>
        <v>3.7223147748816708E-2</v>
      </c>
      <c r="AIU32" s="80">
        <f>AIU31+AIR32</f>
        <v>3.7796634373026806E-2</v>
      </c>
      <c r="AIV32" s="80"/>
      <c r="AIW32" s="64">
        <f>AIW31+AIT32</f>
        <v>4.6314056839725795E-2</v>
      </c>
      <c r="AIX32" s="80">
        <f>AIX31+AIU32</f>
        <v>3.7796634373026806E-2</v>
      </c>
      <c r="AIY32" s="80"/>
      <c r="AIZ32" s="64">
        <f>AIZ31+AIW32</f>
        <v>5.54883687663313E-2</v>
      </c>
      <c r="AJA32" s="80">
        <f>AJA31+AIX32</f>
        <v>3.7796634373026806E-2</v>
      </c>
      <c r="AJB32" s="80"/>
      <c r="AJC32" s="64">
        <f>AJC31+AIZ32</f>
        <v>5.54883687663313E-2</v>
      </c>
      <c r="AJD32" s="80">
        <f>AJD31+AJA32</f>
        <v>4.2383790336329559E-2</v>
      </c>
      <c r="AJE32" s="80"/>
      <c r="AJF32" s="64">
        <f>AJF31+AJC32</f>
        <v>6.4337926288455194E-2</v>
      </c>
      <c r="AJG32" s="80">
        <f>AJG31+AJD32</f>
        <v>4.2383790336329559E-2</v>
      </c>
      <c r="AJH32" s="80"/>
      <c r="AJI32" s="64">
        <f>AJI31+AJF32</f>
        <v>7.3266497717026619E-2</v>
      </c>
      <c r="AJJ32" s="80">
        <f>AJJ31+AJG32</f>
        <v>4.2383790336329559E-2</v>
      </c>
      <c r="AJK32" s="15"/>
      <c r="AJL32" s="64">
        <f>AJL31+AJI32</f>
        <v>7.3266497717026619E-2</v>
      </c>
      <c r="AJM32" s="80">
        <f>AJM31+AJJ32</f>
        <v>4.2383790336329559E-2</v>
      </c>
      <c r="AJN32" s="80"/>
      <c r="AJO32" s="64">
        <f>AJO31+AJL32</f>
        <v>8.2275506726035633E-2</v>
      </c>
      <c r="AJP32" s="80">
        <f>AJP31+AJM32</f>
        <v>4.2383790336329559E-2</v>
      </c>
      <c r="AJQ32" s="15"/>
      <c r="AJR32" s="64">
        <f>AJR31+AJO32</f>
        <v>8.2275506726035633E-2</v>
      </c>
      <c r="AJS32" s="80">
        <f>AJS31+AJP32</f>
        <v>4.2383790336329559E-2</v>
      </c>
      <c r="AJT32" s="80"/>
      <c r="AJU32" s="64">
        <f>AJU31+AJR32</f>
        <v>8.2275506726035633E-2</v>
      </c>
      <c r="AJV32" s="80">
        <f>AJV31+AJS32</f>
        <v>4.2383790336329559E-2</v>
      </c>
      <c r="AJW32" s="80"/>
      <c r="AJX32" s="64">
        <f>AJX31+AJU32</f>
        <v>8.2275506726035633E-2</v>
      </c>
      <c r="AJY32" s="80">
        <f>AJY31+AJV32</f>
        <v>4.2383790336329559E-2</v>
      </c>
      <c r="AJZ32" s="15"/>
      <c r="AKA32" s="64">
        <f>AKA31+AJX32</f>
        <v>8.2275506726035633E-2</v>
      </c>
      <c r="AKB32" s="80">
        <f>AKB31+AJY32</f>
        <v>5.1643049595588818E-2</v>
      </c>
      <c r="AKC32" s="80"/>
      <c r="AKD32" s="64">
        <f>AKD31+AKA32</f>
        <v>9.1366415816944727E-2</v>
      </c>
      <c r="AKE32" s="80">
        <f>AKE31+AKB32</f>
        <v>5.6147554100093325E-2</v>
      </c>
      <c r="AKF32" s="80"/>
      <c r="AKG32" s="64">
        <f>AKG31+AKD32</f>
        <v>0.10054072774355023</v>
      </c>
      <c r="AKH32" s="80">
        <f>AKH31+AKE32</f>
        <v>6.5238463191002419E-2</v>
      </c>
      <c r="AKI32" s="80"/>
      <c r="AKJ32" s="64">
        <f>AKJ31+AKG32</f>
        <v>0.10054072774355023</v>
      </c>
      <c r="AKK32" s="80">
        <f>AKK31+AKH32</f>
        <v>7.4412775117607924E-2</v>
      </c>
      <c r="AKL32" s="80"/>
      <c r="AKM32" s="64">
        <f>AKM31+AKJ32</f>
        <v>0.10979998700280949</v>
      </c>
      <c r="AKN32" s="80">
        <f>AKN31+AKK32</f>
        <v>7.4412775117607924E-2</v>
      </c>
      <c r="AKO32" s="80"/>
      <c r="AKP32" s="64">
        <f>AKP31+AKM32</f>
        <v>0.10979998700280949</v>
      </c>
      <c r="AKQ32" s="80">
        <f>AKQ31+AKN32</f>
        <v>8.3672034376867183E-2</v>
      </c>
      <c r="AKR32" s="15"/>
      <c r="AKS32" s="64">
        <f>AKS31+AKP32</f>
        <v>0.10979998700280949</v>
      </c>
      <c r="AKT32" s="80">
        <f>AKT31+AKQ32</f>
        <v>9.3017828769390548E-2</v>
      </c>
      <c r="AKU32" s="80"/>
      <c r="AKV32" s="64">
        <f>AKV31+AKS32</f>
        <v>0.10979998700280949</v>
      </c>
      <c r="AKW32" s="80">
        <f>AKW31+AKT32</f>
        <v>9.3017828769390548E-2</v>
      </c>
      <c r="AKX32" s="80"/>
      <c r="AKY32" s="64">
        <f>AKY31</f>
        <v>9.3457943925233638E-3</v>
      </c>
      <c r="AKZ32" s="80">
        <f>AKZ31</f>
        <v>0</v>
      </c>
      <c r="ALA32" s="15"/>
      <c r="ALB32" s="64">
        <f>ALB31+AKY32</f>
        <v>9.3457943925233638E-3</v>
      </c>
      <c r="ALC32" s="80">
        <f>ALC31+AKZ32</f>
        <v>9.433962264150943E-3</v>
      </c>
      <c r="ALD32" s="80"/>
      <c r="ALE32" s="64">
        <f>ALE31+ALB32</f>
        <v>1.8779756656674307E-2</v>
      </c>
      <c r="ALF32" s="80">
        <f>ALF31+ALC32</f>
        <v>9.433962264150943E-3</v>
      </c>
      <c r="ALG32" s="107"/>
      <c r="ALH32" s="64">
        <f>ALH31+ALE32</f>
        <v>1.8779756656674307E-2</v>
      </c>
      <c r="ALI32" s="80">
        <f>ALI31+ALF32</f>
        <v>9.433962264150943E-3</v>
      </c>
      <c r="ALJ32" s="80"/>
      <c r="ALK32" s="64">
        <f>ALK31+ALH32</f>
        <v>1.8779756656674307E-2</v>
      </c>
      <c r="ALL32" s="80">
        <f>ALL31+ALI32</f>
        <v>9.433962264150943E-3</v>
      </c>
      <c r="ALM32" s="80"/>
      <c r="ALN32" s="64">
        <f>ALN31+ALK32</f>
        <v>1.8779756656674307E-2</v>
      </c>
      <c r="ALO32" s="80">
        <f>ALO31+ALL32</f>
        <v>9.433962264150943E-3</v>
      </c>
      <c r="ALP32" s="80"/>
      <c r="ALQ32" s="64">
        <f>ALQ31+ALN32</f>
        <v>1.8779756656674307E-2</v>
      </c>
      <c r="ALR32" s="80">
        <f>ALR31+ALO32</f>
        <v>1.8957771787960466E-2</v>
      </c>
      <c r="ALS32" s="80"/>
      <c r="ALT32" s="64">
        <f>ALT31+ALQ32</f>
        <v>1.8779756656674307E-2</v>
      </c>
      <c r="ALU32" s="80">
        <f>ALU31+ALR32</f>
        <v>1.8957771787960466E-2</v>
      </c>
      <c r="ALV32" s="80"/>
      <c r="ALW32" s="64">
        <f>ALW31+ALT32</f>
        <v>1.8779756656674307E-2</v>
      </c>
      <c r="ALX32" s="80">
        <f>ALX31+ALU32</f>
        <v>1.8957771787960466E-2</v>
      </c>
      <c r="ALY32" s="80"/>
      <c r="ALZ32" s="64">
        <f>ALZ31+ALW32</f>
        <v>1.8779756656674307E-2</v>
      </c>
      <c r="AMA32" s="80">
        <f>AMA31+ALX32</f>
        <v>1.8957771787960466E-2</v>
      </c>
      <c r="AMB32" s="15"/>
      <c r="AMC32" s="64">
        <f>AMC31+ALZ32</f>
        <v>1.8779756656674307E-2</v>
      </c>
      <c r="AMD32" s="80">
        <f>AMD31+AMA32</f>
        <v>1.8957771787960466E-2</v>
      </c>
      <c r="AME32" s="80"/>
      <c r="AMF32" s="64">
        <f>AMF31+AMC32</f>
        <v>1.8779756656674307E-2</v>
      </c>
      <c r="AMG32" s="80">
        <f>AMG31+AMD32</f>
        <v>1.8957771787960466E-2</v>
      </c>
      <c r="AMH32" s="80"/>
      <c r="AMI32" s="64">
        <f>AMI31+AMF32</f>
        <v>1.8779756656674307E-2</v>
      </c>
      <c r="AMJ32" s="80">
        <f>AMJ31+AMG32</f>
        <v>1.8957771787960466E-2</v>
      </c>
      <c r="AMK32" s="80"/>
      <c r="AML32" s="64">
        <f>AML31+AMI32</f>
        <v>1.8779756656674307E-2</v>
      </c>
      <c r="AMM32" s="80">
        <f>AMM31+AMJ32</f>
        <v>1.8957771787960466E-2</v>
      </c>
      <c r="AMN32" s="80"/>
      <c r="AMO32" s="64">
        <f>AMO31+AML32</f>
        <v>1.8779756656674307E-2</v>
      </c>
      <c r="AMP32" s="80">
        <f>AMP31+AMM32</f>
        <v>1.8957771787960466E-2</v>
      </c>
      <c r="AMQ32" s="80"/>
      <c r="AMR32" s="64">
        <f>AMR31+AMO32</f>
        <v>1.8779756656674307E-2</v>
      </c>
      <c r="AMS32" s="80">
        <f>AMS31+AMP32</f>
        <v>2.8573156403345082E-2</v>
      </c>
      <c r="AMT32" s="80"/>
      <c r="AMU32" s="64">
        <f>AMU31+AMR32</f>
        <v>1.8779756656674307E-2</v>
      </c>
      <c r="AMV32" s="80">
        <f>AMV31+AMS32</f>
        <v>2.8573156403345082E-2</v>
      </c>
      <c r="AMW32" s="15"/>
      <c r="AMX32" s="15"/>
      <c r="AMY32" s="15"/>
      <c r="AMZ32" s="15"/>
      <c r="ANA32" s="64">
        <f>ANA31+AMU32</f>
        <v>2.8303566180483831E-2</v>
      </c>
      <c r="ANB32" s="80">
        <f>ANB31+AMV32</f>
        <v>3.8281894267422747E-2</v>
      </c>
      <c r="ANC32" s="80"/>
      <c r="AND32" s="64">
        <f>AND31+ANA32</f>
        <v>3.7918950795868447E-2</v>
      </c>
      <c r="ANE32" s="80">
        <f>ANE31+ANB32</f>
        <v>4.8085815836050198E-2</v>
      </c>
      <c r="ANF32" s="15"/>
      <c r="ANG32" s="64">
        <f>ANG31+AND32</f>
        <v>4.7627688659946113E-2</v>
      </c>
      <c r="ANH32" s="80">
        <f>ANH31+ANE32</f>
        <v>5.7986805935060101E-2</v>
      </c>
      <c r="ANI32" s="80"/>
      <c r="ANJ32" s="64">
        <f>ANJ31+ANG32</f>
        <v>5.7431610228573564E-2</v>
      </c>
      <c r="ANK32" s="80">
        <f>ANK31+ANH32</f>
        <v>5.7986805935060101E-2</v>
      </c>
      <c r="ANL32" s="80"/>
      <c r="ANM32" s="64">
        <f>ANM31+ANJ32</f>
        <v>6.7093445977365829E-2</v>
      </c>
      <c r="ANN32" s="80">
        <f>ANN31+ANK32</f>
        <v>6.7839022683828576E-2</v>
      </c>
      <c r="ANO32" s="80"/>
      <c r="ANP32" s="64">
        <f>ANP31+ANM32</f>
        <v>7.6849543538341433E-2</v>
      </c>
      <c r="ANQ32" s="80">
        <f>ANQ31+ANN32</f>
        <v>8.2839022683828575E-2</v>
      </c>
      <c r="ANR32" s="80"/>
      <c r="ANS32" s="64">
        <f>ANS31+ANP32</f>
        <v>8.6701760287109908E-2</v>
      </c>
      <c r="ANT32" s="80">
        <f>ANT31+ANQ32</f>
        <v>0.10324718594913469</v>
      </c>
      <c r="ANU32" s="80"/>
      <c r="ANV32" s="64">
        <f>ANV31</f>
        <v>9.9502487562189053E-3</v>
      </c>
      <c r="ANW32" s="80">
        <f>ANW31</f>
        <v>1.0309278350515464E-2</v>
      </c>
      <c r="ANX32" s="15"/>
      <c r="ANY32" s="64">
        <f>ANY31+ANV32</f>
        <v>2.0000500012500311E-2</v>
      </c>
      <c r="ANZ32" s="80">
        <f>ANZ31+ANW32</f>
        <v>2.072594501718213E-2</v>
      </c>
      <c r="AOA32" s="80"/>
      <c r="AOB32" s="64">
        <f>AOB31+ANY32</f>
        <v>2.9901490111510214E-2</v>
      </c>
      <c r="AOC32" s="80">
        <f>AOC31+ANZ32</f>
        <v>3.1142611683848798E-2</v>
      </c>
      <c r="AOD32" s="80"/>
      <c r="AOE32" s="64">
        <f>AOE31+AOB32</f>
        <v>3.9901490111510216E-2</v>
      </c>
      <c r="AOF32" s="80">
        <f>AOF31+AOC32</f>
        <v>4.166892747332248E-2</v>
      </c>
      <c r="AOG32" s="80"/>
      <c r="AOH32" s="64">
        <f>AOH31+AOE32</f>
        <v>5.0002500212520319E-2</v>
      </c>
      <c r="AOI32" s="80">
        <f>AOI31+AOF32</f>
        <v>5.2307225345662907E-2</v>
      </c>
      <c r="AOJ32" s="80"/>
      <c r="AOK32" s="64">
        <f>AOK31+AOH32</f>
        <v>5.9952748968739228E-2</v>
      </c>
      <c r="AOL32" s="80">
        <f>AOL31+AOI32</f>
        <v>6.2833541135136589E-2</v>
      </c>
      <c r="AOM32" s="80"/>
      <c r="AON32" s="64">
        <f>AON31+AOK32</f>
        <v>7.0003000225020637E-2</v>
      </c>
      <c r="AOO32" s="80">
        <f>AOO31+AOL32</f>
        <v>6.8041874468469918E-2</v>
      </c>
      <c r="AOP32" s="15"/>
      <c r="AOQ32" s="64">
        <f>AOQ31+AON32</f>
        <v>7.0003000225020637E-2</v>
      </c>
      <c r="AOR32" s="80">
        <f>AOR31+AOO32</f>
        <v>6.8041874468469918E-2</v>
      </c>
      <c r="AOS32" s="80"/>
      <c r="AOT32" s="64">
        <f>AOT31+AOQ32</f>
        <v>8.015528448898003E-2</v>
      </c>
      <c r="AOU32" s="80">
        <f>AOU31+AOR32</f>
        <v>7.8568190257943607E-2</v>
      </c>
      <c r="AOV32" s="80"/>
      <c r="AOW32" s="64">
        <f>AOW31+AOT32</f>
        <v>9.0411694745390292E-2</v>
      </c>
      <c r="AOX32" s="80">
        <f>AOX31+AOU32</f>
        <v>8.380379235218445E-2</v>
      </c>
      <c r="AOY32" s="80"/>
      <c r="AOZ32" s="64">
        <f>AOZ31+AOW32</f>
        <v>9.0411694745390292E-2</v>
      </c>
      <c r="APA32" s="80">
        <f>APA31+AOX32</f>
        <v>8.380379235218445E-2</v>
      </c>
      <c r="APB32" s="80"/>
      <c r="APC32" s="64">
        <f>APC31+AOZ32</f>
        <v>0.10051270484640039</v>
      </c>
      <c r="APD32" s="80">
        <f>APD31+APA32</f>
        <v>8.380379235218445E-2</v>
      </c>
      <c r="APE32" s="80"/>
      <c r="APF32" s="64">
        <f>APF31+APC32</f>
        <v>0.11071678647905345</v>
      </c>
      <c r="APG32" s="80">
        <f>APG31+APD32</f>
        <v>9.4060202608594712E-2</v>
      </c>
      <c r="APH32" s="15"/>
      <c r="API32" s="64">
        <f>API31+APF32</f>
        <v>0.11071678647905345</v>
      </c>
      <c r="APJ32" s="80">
        <f>APJ31+APG32</f>
        <v>9.9162243424921248E-2</v>
      </c>
      <c r="APK32" s="80"/>
      <c r="APL32" s="64">
        <f>APL31+API32</f>
        <v>0.12076703773533486</v>
      </c>
      <c r="APM32" s="80">
        <f>APM31+APJ32</f>
        <v>0.10921249468120266</v>
      </c>
      <c r="APN32" s="80"/>
      <c r="APO32" s="64">
        <f>APO31+APL32</f>
        <v>0.13091932199929424</v>
      </c>
      <c r="APP32" s="80">
        <f>APP31+APM32</f>
        <v>0.11426299973170771</v>
      </c>
      <c r="APQ32" s="80"/>
      <c r="APR32" s="64">
        <f>APR31+APO32</f>
        <v>0.13091932199929424</v>
      </c>
      <c r="APS32" s="80">
        <f>APS31+APP32</f>
        <v>0.11933914186368741</v>
      </c>
      <c r="APT32" s="80"/>
      <c r="APU32" s="64">
        <f>APU31+APR32</f>
        <v>0.14117573225570448</v>
      </c>
      <c r="APV32" s="80">
        <f>APV31+APS32</f>
        <v>0.12954322349634048</v>
      </c>
      <c r="APW32" s="80"/>
      <c r="APX32" s="64">
        <f>APX31+APU32</f>
        <v>0.15127674235671459</v>
      </c>
      <c r="APY32" s="80">
        <f>APY31+APV32</f>
        <v>0.13985250184685594</v>
      </c>
      <c r="APZ32" s="15"/>
      <c r="AQA32" s="64">
        <f>AQA31+APX32</f>
        <v>0.15127674235671459</v>
      </c>
      <c r="AQB32" s="80">
        <f>AQB31+APY32</f>
        <v>0.15555930812957844</v>
      </c>
      <c r="AQC32" s="80"/>
      <c r="AQD32" s="64">
        <f>AQD31+AQA32</f>
        <v>0.16122699111293351</v>
      </c>
      <c r="AQE32" s="80">
        <f>AQE31+AQB32</f>
        <v>0.15555930812957844</v>
      </c>
      <c r="AQF32" s="80"/>
      <c r="AQG32" s="64">
        <f>AQG31+AQD32</f>
        <v>0.1712772423692149</v>
      </c>
      <c r="AQH32" s="80">
        <f>AQH31+AQE32</f>
        <v>0.15555930812957844</v>
      </c>
      <c r="AQI32" s="80"/>
      <c r="AQJ32" s="64">
        <f>AQJ31+AQG32</f>
        <v>0.1712772423692149</v>
      </c>
      <c r="AQK32" s="80">
        <f>AQK31+AQH32</f>
        <v>0.17134878181378896</v>
      </c>
      <c r="AQL32" s="80"/>
      <c r="AQM32" s="64">
        <f>AQM31+AQJ32</f>
        <v>0.1814295266331743</v>
      </c>
      <c r="AQN32" s="80">
        <f>AQN31+AQK32</f>
        <v>0.17134878181378896</v>
      </c>
      <c r="AQO32" s="80"/>
      <c r="AQP32" s="64">
        <f>AQP31+AQM32</f>
        <v>0.19168593688958455</v>
      </c>
      <c r="AQQ32" s="80">
        <f>AQQ31+AQN32</f>
        <v>0.17663978710479425</v>
      </c>
      <c r="AQR32" s="15"/>
      <c r="AQS32" s="64">
        <f>AQS31</f>
        <v>1.0362694300518135E-2</v>
      </c>
      <c r="AQT32" s="80">
        <f>AQT31</f>
        <v>0</v>
      </c>
      <c r="AQU32" s="80"/>
      <c r="AQV32" s="64">
        <f>AQV31+AQS32</f>
        <v>2.0833898488999809E-2</v>
      </c>
      <c r="AQW32" s="80">
        <f>AQW31+AQT32</f>
        <v>1.6129032258064516E-2</v>
      </c>
      <c r="AQX32" s="80"/>
      <c r="AQY32" s="64">
        <f>AQY31+AQV32</f>
        <v>3.1143176839515271E-2</v>
      </c>
      <c r="AQZ32" s="80">
        <f>AQZ31+AQW32</f>
        <v>2.6711042840075097E-2</v>
      </c>
      <c r="ARA32" s="80"/>
      <c r="ARB32" s="64">
        <f>ARB31+AQY32</f>
        <v>3.1143176839515271E-2</v>
      </c>
      <c r="ARC32" s="80">
        <f>ARC31+AQZ32</f>
        <v>3.7237358629548779E-2</v>
      </c>
      <c r="ARD32" s="80"/>
      <c r="ARE32" s="64">
        <f>ARE31+ARB32</f>
        <v>4.1559843506181936E-2</v>
      </c>
      <c r="ARF32" s="80">
        <f>ARF31+ARC32</f>
        <v>4.7875656501889206E-2</v>
      </c>
      <c r="ARG32" s="80"/>
      <c r="ARH32" s="64">
        <f>ARH31+ARE32</f>
        <v>5.2086159295655618E-2</v>
      </c>
      <c r="ARI32" s="80">
        <f>ARI31+ARF32</f>
        <v>5.8628344673932214E-2</v>
      </c>
      <c r="ARJ32" s="15"/>
      <c r="ARK32" s="64">
        <f>ARK31+ARH32</f>
        <v>5.2086159295655618E-2</v>
      </c>
      <c r="ARL32" s="80">
        <f>ARL31+ARI32</f>
        <v>6.9497909891323512E-2</v>
      </c>
      <c r="ARM32" s="80"/>
      <c r="ARN32" s="64">
        <f>ARN31+ARK32</f>
        <v>6.2724457167996045E-2</v>
      </c>
      <c r="ARO32" s="80">
        <f>ARO31+ARL32</f>
        <v>8.0486920880334503E-2</v>
      </c>
      <c r="ARP32" s="80"/>
      <c r="ARQ32" s="64">
        <f>ARQ31+ARN32</f>
        <v>7.347714534003906E-2</v>
      </c>
      <c r="ARR32" s="80">
        <f>ARR31+ARO32</f>
        <v>8.6011782758787542E-2</v>
      </c>
      <c r="ARS32" s="80"/>
      <c r="ART32" s="64">
        <f>ART31+ARQ32</f>
        <v>7.347714534003906E-2</v>
      </c>
      <c r="ARU32" s="80">
        <f>ARU31+ARR32</f>
        <v>9.1567338314343091E-2</v>
      </c>
      <c r="ARV32" s="80"/>
      <c r="ARW32" s="64">
        <f>ARW31+ART32</f>
        <v>8.4059155922049641E-2</v>
      </c>
      <c r="ARX32" s="80">
        <f>ARX31+ARU32</f>
        <v>9.1567338314343091E-2</v>
      </c>
      <c r="ARY32" s="80"/>
      <c r="ARZ32" s="64">
        <f>ARZ31+ARW32</f>
        <v>9.4754343087825044E-2</v>
      </c>
      <c r="ASA32" s="80">
        <f>ASA31+ARX32</f>
        <v>9.706184380884858E-2</v>
      </c>
      <c r="ASB32" s="15"/>
      <c r="ASC32" s="64">
        <f>ASC31+ARZ32</f>
        <v>0.10556515389863586</v>
      </c>
      <c r="ASD32" s="80">
        <f>ASD31+ASA32</f>
        <v>9.706184380884858E-2</v>
      </c>
      <c r="ASE32" s="80"/>
      <c r="ASF32" s="64">
        <f>ASF31+ASC32</f>
        <v>0.11649411564726973</v>
      </c>
      <c r="ASG32" s="80">
        <f>ASG31+ASD32</f>
        <v>9.706184380884858E-2</v>
      </c>
      <c r="ASH32" s="80"/>
      <c r="ASI32" s="64">
        <f>ASI31+ASF32</f>
        <v>0.1275438394041758</v>
      </c>
      <c r="ASJ32" s="80">
        <f>ASJ31+ASG32</f>
        <v>9.706184380884858E-2</v>
      </c>
      <c r="ASK32" s="80"/>
      <c r="ASL32" s="64">
        <f>ASL31+ASI32</f>
        <v>0.1275438394041758</v>
      </c>
      <c r="ASM32" s="80">
        <f>ASM31+ASJ32</f>
        <v>9.706184380884858E-2</v>
      </c>
      <c r="ASN32" s="80"/>
      <c r="ASO32" s="64">
        <f>ASO31+ASL32</f>
        <v>0.1275438394041758</v>
      </c>
      <c r="ASP32" s="80">
        <f>ASP31+ASM32</f>
        <v>9.706184380884858E-2</v>
      </c>
      <c r="ASQ32" s="80"/>
      <c r="ASR32" s="64">
        <f>ASR31+ASO32</f>
        <v>0.1275438394041758</v>
      </c>
      <c r="ASS32" s="80">
        <f>ASS31+ASP32</f>
        <v>9.706184380884858E-2</v>
      </c>
      <c r="AST32" s="15"/>
      <c r="ASU32" s="64">
        <f>ASU31+ASR32</f>
        <v>0.1275438394041758</v>
      </c>
      <c r="ASV32" s="80">
        <f>ASV31+ASS32</f>
        <v>0.10232500170358542</v>
      </c>
      <c r="ASW32" s="80"/>
      <c r="ASX32" s="64">
        <f>ASX31+ASU32</f>
        <v>0.1275438394041758</v>
      </c>
      <c r="ASY32" s="80">
        <f>ASY31+ASV32</f>
        <v>0.10232500170358542</v>
      </c>
      <c r="ASZ32" s="80"/>
      <c r="ATA32" s="64">
        <f>ATA31+ASX32</f>
        <v>0.1275438394041758</v>
      </c>
      <c r="ATB32" s="80">
        <f>ATB31+ASY32</f>
        <v>0.10232500170358542</v>
      </c>
      <c r="ATC32" s="80"/>
      <c r="ATD32" s="64">
        <f>ATD31+ATA32</f>
        <v>0.1275438394041758</v>
      </c>
      <c r="ATE32" s="80">
        <f>ATE31+ATB32</f>
        <v>0.10232500170358542</v>
      </c>
      <c r="ATF32" s="110"/>
      <c r="ATG32" s="110"/>
      <c r="ATH32" s="15"/>
      <c r="ATI32" s="110"/>
      <c r="ATJ32" s="110"/>
      <c r="ATK32" s="110"/>
      <c r="ATL32" s="110"/>
      <c r="ATM32" s="110"/>
      <c r="ATN32" s="110"/>
      <c r="ATO32" s="15"/>
      <c r="ATP32" s="110"/>
      <c r="ATQ32" s="110"/>
      <c r="ATR32" s="110"/>
      <c r="ATS32" s="110"/>
      <c r="ATT32" s="110"/>
      <c r="ATU32" s="110"/>
      <c r="ATV32" s="15"/>
      <c r="ATW32" s="110"/>
      <c r="ATX32" s="110"/>
      <c r="ATY32" s="110"/>
      <c r="ATZ32" s="110"/>
      <c r="AUA32" s="110"/>
      <c r="AUB32" s="110"/>
      <c r="AUC32" s="15"/>
      <c r="AUD32" s="110"/>
      <c r="AUE32" s="110"/>
      <c r="AUF32" s="110"/>
      <c r="AUG32" s="110"/>
      <c r="AUH32" s="110"/>
      <c r="AUI32" s="110"/>
      <c r="AUJ32" s="15"/>
      <c r="AUK32" s="110"/>
      <c r="AUL32" s="110"/>
      <c r="AUM32" s="110"/>
      <c r="AUN32" s="110"/>
      <c r="AUO32" s="110"/>
      <c r="AUP32" s="110"/>
      <c r="AUQ32" s="15"/>
      <c r="AUR32" s="110"/>
      <c r="AUS32" s="110"/>
      <c r="AUT32" s="110"/>
      <c r="AUU32" s="110"/>
      <c r="AUV32" s="110"/>
      <c r="AUW32" s="110"/>
      <c r="AUX32" s="15"/>
      <c r="AUY32" s="110"/>
      <c r="AUZ32" s="110"/>
      <c r="AVA32" s="110"/>
      <c r="AVB32" s="110"/>
      <c r="AVC32" s="110"/>
      <c r="AVD32" s="110"/>
      <c r="AVE32" s="15"/>
      <c r="AVF32" s="110"/>
      <c r="AVG32" s="110"/>
      <c r="AVH32" s="110"/>
      <c r="AVI32" s="110"/>
      <c r="AVJ32" s="110"/>
      <c r="AVK32" s="110"/>
      <c r="AVL32" s="15"/>
      <c r="AVM32" s="110"/>
      <c r="AVN32" s="110"/>
      <c r="AVO32" s="110"/>
      <c r="AVP32" s="110"/>
      <c r="AVQ32" s="110"/>
      <c r="AVR32" s="110"/>
      <c r="AVS32" s="15"/>
      <c r="AVT32" s="110"/>
      <c r="AVU32" s="110"/>
      <c r="AVV32" s="110"/>
      <c r="AVW32" s="110"/>
      <c r="AVX32" s="110"/>
      <c r="AVY32" s="110"/>
      <c r="AVZ32" s="15"/>
      <c r="AWA32" s="110"/>
      <c r="AWB32" s="110"/>
      <c r="AWC32" s="110"/>
      <c r="AWD32" s="110"/>
      <c r="AWE32" s="110"/>
      <c r="AWF32" s="110"/>
      <c r="AWG32" s="15"/>
      <c r="AWH32" s="110"/>
      <c r="AWI32" s="110"/>
      <c r="AWJ32" s="110"/>
      <c r="AWK32" s="110"/>
      <c r="AWL32" s="110"/>
      <c r="AWM32" s="110"/>
      <c r="AWN32" s="15"/>
      <c r="AWO32" s="110"/>
      <c r="AWP32" s="110"/>
      <c r="AWQ32" s="110"/>
      <c r="AWR32" s="110"/>
      <c r="AWS32" s="110"/>
      <c r="AWT32" s="110"/>
      <c r="AWU32" s="15"/>
      <c r="AWV32" s="110"/>
      <c r="AWW32" s="110"/>
      <c r="AWX32" s="110"/>
      <c r="AWY32" s="110"/>
      <c r="AWZ32" s="110"/>
      <c r="AXA32" s="110"/>
      <c r="AXB32" s="15"/>
    </row>
    <row r="33" spans="1:1302">
      <c r="A33" t="s">
        <v>911</v>
      </c>
      <c r="B33" t="s">
        <v>913</v>
      </c>
      <c r="D33" s="10" t="s">
        <v>81</v>
      </c>
      <c r="E33" s="54"/>
      <c r="F33" s="54"/>
      <c r="G33" s="54"/>
      <c r="H33" s="7"/>
      <c r="I33" s="54"/>
      <c r="J33" s="14"/>
      <c r="K33" s="7"/>
      <c r="L33" s="54"/>
      <c r="M33" s="54"/>
      <c r="N33" s="7"/>
      <c r="O33" s="54"/>
      <c r="P33" s="54"/>
      <c r="Q33" s="7"/>
      <c r="R33" s="54"/>
      <c r="S33" s="54"/>
      <c r="T33" s="7"/>
      <c r="U33" s="54"/>
      <c r="V33" s="54"/>
      <c r="W33" s="7"/>
      <c r="X33" s="54"/>
      <c r="Y33" s="54"/>
      <c r="Z33" s="7"/>
      <c r="AA33" s="54"/>
      <c r="AB33" s="14"/>
      <c r="AC33" s="7"/>
      <c r="AD33" s="54"/>
      <c r="AE33" s="54"/>
      <c r="AF33" s="7"/>
      <c r="AG33" s="54"/>
      <c r="AH33" s="54"/>
      <c r="AI33" s="7"/>
      <c r="AJ33" s="54"/>
      <c r="AK33" s="54"/>
      <c r="AL33" s="7"/>
      <c r="AM33" s="54"/>
      <c r="AN33" s="54"/>
      <c r="AO33" s="7"/>
      <c r="AP33" s="54"/>
      <c r="AQ33" s="54"/>
      <c r="AR33" s="7"/>
      <c r="AS33" s="54"/>
      <c r="AT33" s="14"/>
      <c r="AU33" s="7"/>
      <c r="AV33" s="54"/>
      <c r="AW33" s="54"/>
      <c r="AX33" s="7"/>
      <c r="AY33" s="54"/>
      <c r="AZ33" s="54"/>
      <c r="BA33" s="7"/>
      <c r="BB33" s="54"/>
      <c r="BC33" s="54"/>
      <c r="BD33" s="7"/>
      <c r="BE33" s="54"/>
      <c r="BF33" s="54"/>
      <c r="BG33" s="7"/>
      <c r="BH33" s="54"/>
      <c r="BI33" s="54"/>
      <c r="BJ33" s="7"/>
      <c r="BK33" s="54"/>
      <c r="BL33" s="14"/>
      <c r="BM33" s="7"/>
      <c r="BN33" s="54"/>
      <c r="BO33" s="54"/>
      <c r="BP33" s="7"/>
      <c r="BQ33" s="54"/>
      <c r="BR33" s="54"/>
      <c r="BS33" s="7"/>
      <c r="BT33" s="54"/>
      <c r="BU33" s="54"/>
      <c r="BV33" s="7"/>
      <c r="BW33" s="54"/>
      <c r="BX33" s="54"/>
      <c r="BY33" s="7"/>
      <c r="BZ33" s="54"/>
      <c r="CA33" s="54"/>
      <c r="CB33" s="7"/>
      <c r="CC33" s="54"/>
      <c r="CD33" s="14"/>
      <c r="CE33" s="14"/>
      <c r="CF33" s="7"/>
      <c r="CG33" s="54"/>
      <c r="CH33" s="14"/>
      <c r="CI33" s="7"/>
      <c r="CJ33" s="54"/>
      <c r="CK33" s="54"/>
      <c r="CL33" s="7"/>
      <c r="CM33" s="54"/>
      <c r="CN33" s="54"/>
      <c r="CO33" s="7"/>
      <c r="CP33" s="54"/>
      <c r="CQ33" s="14"/>
      <c r="CR33" s="7"/>
      <c r="CS33" s="54"/>
      <c r="CT33" s="54"/>
      <c r="CU33" s="7"/>
      <c r="CV33" s="54"/>
      <c r="CW33" s="54"/>
      <c r="CX33" s="7"/>
      <c r="CY33" s="54"/>
      <c r="CZ33" s="54"/>
      <c r="DA33" s="7"/>
      <c r="DB33" s="54"/>
      <c r="DC33" s="54"/>
      <c r="DD33" s="7"/>
      <c r="DE33" s="54"/>
      <c r="DF33" s="14"/>
      <c r="DG33" s="14"/>
      <c r="DH33" s="7"/>
      <c r="DI33" s="54"/>
      <c r="DJ33" s="54"/>
      <c r="DK33" s="7"/>
      <c r="DL33" s="54"/>
      <c r="DM33" s="54"/>
      <c r="DN33" s="7"/>
      <c r="DO33" s="54"/>
      <c r="DP33" s="54"/>
      <c r="DQ33" s="7"/>
      <c r="DR33" s="54"/>
      <c r="DS33" s="54"/>
      <c r="DT33" s="7"/>
      <c r="DU33" s="54"/>
      <c r="DV33" s="54"/>
      <c r="DW33" s="7"/>
      <c r="DX33" s="54"/>
      <c r="DY33" s="14"/>
      <c r="DZ33" s="7"/>
      <c r="EA33" s="54"/>
      <c r="EB33" s="54"/>
      <c r="EC33" s="7"/>
      <c r="ED33" s="54"/>
      <c r="EE33" s="54"/>
      <c r="EF33" s="7"/>
      <c r="EG33" s="54"/>
      <c r="EH33" s="54"/>
      <c r="EI33" s="7"/>
      <c r="EJ33" s="54"/>
      <c r="EK33" s="54"/>
      <c r="EL33" s="7"/>
      <c r="EM33" s="54"/>
      <c r="EN33" s="54"/>
      <c r="EO33" s="7"/>
      <c r="EP33" s="54"/>
      <c r="EQ33" s="54"/>
      <c r="ER33" s="7"/>
      <c r="ES33" s="54"/>
      <c r="ET33" s="54"/>
      <c r="EU33" s="7"/>
      <c r="EV33" s="54"/>
      <c r="EW33" s="54"/>
      <c r="EX33" s="7"/>
      <c r="EY33" s="54"/>
      <c r="EZ33" s="54"/>
      <c r="FA33" s="7"/>
      <c r="FB33" s="54"/>
      <c r="FC33" s="14"/>
      <c r="FD33" s="14"/>
      <c r="FE33" s="14"/>
      <c r="FF33" s="14"/>
      <c r="FG33" s="7"/>
      <c r="FH33" s="54"/>
      <c r="FI33" s="54"/>
      <c r="FJ33" s="7"/>
      <c r="FK33" s="54"/>
      <c r="FL33" s="54"/>
      <c r="FM33" s="7"/>
      <c r="FN33" s="54"/>
      <c r="FO33" s="14"/>
      <c r="FP33" s="7"/>
      <c r="FQ33" s="54"/>
      <c r="FR33" s="54"/>
      <c r="FS33" s="7"/>
      <c r="FT33" s="54"/>
      <c r="FU33" s="14"/>
      <c r="FV33" s="7"/>
      <c r="FW33" s="54"/>
      <c r="FX33" s="54"/>
      <c r="FY33" s="7"/>
      <c r="FZ33" s="54"/>
      <c r="GA33" s="54"/>
      <c r="GB33" s="7"/>
      <c r="GC33" s="54"/>
      <c r="GD33" s="54"/>
      <c r="GE33" s="7"/>
      <c r="GF33" s="54"/>
      <c r="GG33" s="54"/>
      <c r="GH33" s="7"/>
      <c r="GI33" s="54"/>
      <c r="GJ33" s="54"/>
      <c r="GK33" s="7"/>
      <c r="GL33" s="54"/>
      <c r="GM33" s="14"/>
      <c r="GN33" s="7"/>
      <c r="GO33" s="54"/>
      <c r="GP33" s="54"/>
      <c r="GQ33" s="7"/>
      <c r="GR33" s="54"/>
      <c r="GS33" s="54"/>
      <c r="GT33" s="7"/>
      <c r="GU33" s="54"/>
      <c r="GV33" s="54"/>
      <c r="GW33" s="7"/>
      <c r="GX33" s="54"/>
      <c r="GY33" s="54"/>
      <c r="GZ33" s="7"/>
      <c r="HA33" s="54"/>
      <c r="HB33" s="54"/>
      <c r="HC33" s="7"/>
      <c r="HD33" s="54"/>
      <c r="HE33" s="14"/>
      <c r="HF33" s="7"/>
      <c r="HG33" s="54"/>
      <c r="HH33" s="54"/>
      <c r="HI33" s="7"/>
      <c r="HJ33" s="54"/>
      <c r="HK33" s="54"/>
      <c r="HL33" s="7"/>
      <c r="HM33" s="54"/>
      <c r="HN33" s="54"/>
      <c r="HO33" s="7"/>
      <c r="HP33" s="54"/>
      <c r="HQ33" s="54"/>
      <c r="HR33" s="7"/>
      <c r="HS33" s="54"/>
      <c r="HT33" s="54"/>
      <c r="HU33" s="7"/>
      <c r="HV33" s="54"/>
      <c r="HW33" s="14"/>
      <c r="HX33" s="7"/>
      <c r="HY33" s="54"/>
      <c r="HZ33" s="54"/>
      <c r="IA33" s="7"/>
      <c r="IB33" s="54"/>
      <c r="IC33" s="54"/>
      <c r="ID33" s="7"/>
      <c r="IE33" s="54"/>
      <c r="IF33" s="54"/>
      <c r="IG33" s="7"/>
      <c r="IH33" s="54"/>
      <c r="II33" s="54"/>
      <c r="IJ33" s="7"/>
      <c r="IK33" s="54"/>
      <c r="IL33" s="54"/>
      <c r="IM33" s="7"/>
      <c r="IN33" s="54"/>
      <c r="IO33" s="14"/>
      <c r="IP33" s="7"/>
      <c r="IQ33" s="54"/>
      <c r="IR33" s="54"/>
      <c r="IS33" s="7"/>
      <c r="IT33" s="54"/>
      <c r="IU33" s="54"/>
      <c r="IV33" s="7"/>
      <c r="IW33" s="54"/>
      <c r="IX33" s="54"/>
      <c r="IY33" s="7"/>
      <c r="IZ33" s="54"/>
      <c r="JA33" s="54"/>
      <c r="JB33" s="7"/>
      <c r="JC33" s="54"/>
      <c r="JD33" s="54"/>
      <c r="JE33" s="7"/>
      <c r="JF33" s="54"/>
      <c r="JG33" s="14"/>
      <c r="JH33" s="7"/>
      <c r="JI33" s="54"/>
      <c r="JJ33" s="54"/>
      <c r="JK33" s="7"/>
      <c r="JL33" s="54"/>
      <c r="JM33" s="54"/>
      <c r="JN33" s="7"/>
      <c r="JO33" s="54"/>
      <c r="JP33" s="54"/>
      <c r="JQ33" s="7"/>
      <c r="JR33" s="54"/>
      <c r="JS33" s="54"/>
      <c r="JT33" s="7"/>
      <c r="JU33" s="54"/>
      <c r="JV33" s="54"/>
      <c r="JW33" s="7"/>
      <c r="JX33" s="54"/>
      <c r="JY33" s="14"/>
      <c r="JZ33" s="7"/>
      <c r="KA33" s="54"/>
      <c r="KB33" s="54"/>
      <c r="KC33" s="7"/>
      <c r="KD33" s="54"/>
      <c r="KE33" s="54"/>
      <c r="KF33" s="7"/>
      <c r="KG33" s="54"/>
      <c r="KH33" s="54"/>
      <c r="KI33" s="7"/>
      <c r="KJ33" s="54"/>
      <c r="KK33" s="54"/>
      <c r="KL33" s="7"/>
      <c r="KM33" s="54"/>
      <c r="KN33" s="54"/>
      <c r="KO33" s="7"/>
      <c r="KP33" s="54"/>
      <c r="KQ33" s="54"/>
      <c r="KR33" s="7"/>
      <c r="KS33" s="54"/>
      <c r="KT33" s="54"/>
      <c r="KU33" s="7"/>
      <c r="KV33" s="54"/>
      <c r="KW33" s="14"/>
      <c r="KX33" s="14"/>
      <c r="KY33" s="14"/>
      <c r="KZ33" s="14"/>
      <c r="LA33" s="14"/>
      <c r="LB33" s="14"/>
      <c r="LC33" s="7"/>
      <c r="LD33" s="54"/>
      <c r="LE33" s="54"/>
      <c r="LF33" s="7"/>
      <c r="LG33" s="54"/>
      <c r="LH33" s="54"/>
      <c r="LI33" s="7"/>
      <c r="LJ33" s="54"/>
      <c r="LK33" s="54"/>
      <c r="LL33" s="7"/>
      <c r="LM33" s="54"/>
      <c r="LN33" s="54"/>
      <c r="LO33" s="7"/>
      <c r="LP33" s="54"/>
      <c r="LQ33" s="54"/>
      <c r="LR33" s="7"/>
      <c r="LS33" s="54"/>
      <c r="LT33" s="14"/>
      <c r="LU33" s="7"/>
      <c r="LV33" s="54"/>
      <c r="LW33" s="54"/>
      <c r="LX33" s="7"/>
      <c r="LY33" s="54"/>
      <c r="LZ33" s="54"/>
      <c r="MA33" s="7"/>
      <c r="MB33" s="54"/>
      <c r="MC33" s="54"/>
      <c r="MD33" s="7"/>
      <c r="ME33" s="54"/>
      <c r="MF33" s="54"/>
      <c r="MG33" s="7"/>
      <c r="MH33" s="54"/>
      <c r="MI33" s="54"/>
      <c r="MJ33" s="7"/>
      <c r="MK33" s="54"/>
      <c r="ML33" s="14"/>
      <c r="MM33" s="7"/>
      <c r="MN33" s="54"/>
      <c r="MO33" s="54"/>
      <c r="MP33" s="7"/>
      <c r="MQ33" s="54"/>
      <c r="MR33" s="54"/>
      <c r="MS33" s="7"/>
      <c r="MT33" s="54"/>
      <c r="MU33" s="54"/>
      <c r="MV33" s="7"/>
      <c r="MW33" s="54"/>
      <c r="MX33" s="54"/>
      <c r="MY33" s="7"/>
      <c r="MZ33" s="54"/>
      <c r="NA33" s="54"/>
      <c r="NB33" s="7"/>
      <c r="NC33" s="54"/>
      <c r="ND33" s="14"/>
      <c r="NE33" s="7"/>
      <c r="NF33" s="54"/>
      <c r="NG33" s="54"/>
      <c r="NH33" s="7"/>
      <c r="NI33" s="54"/>
      <c r="NJ33" s="54"/>
      <c r="NK33" s="7"/>
      <c r="NL33" s="54"/>
      <c r="NM33" s="54"/>
      <c r="NN33" s="7"/>
      <c r="NO33" s="54"/>
      <c r="NP33" s="54"/>
      <c r="NQ33" s="7"/>
      <c r="NR33" s="54"/>
      <c r="NS33" s="54"/>
      <c r="NT33" s="7"/>
      <c r="NU33" s="54"/>
      <c r="NV33" s="14"/>
      <c r="NW33" s="7"/>
      <c r="NX33" s="54"/>
      <c r="NY33" s="54"/>
      <c r="NZ33" s="7"/>
      <c r="OA33" s="54"/>
      <c r="OB33" s="54"/>
      <c r="OC33" s="7"/>
      <c r="OD33" s="54"/>
      <c r="OE33" s="54"/>
      <c r="OF33" s="7"/>
      <c r="OG33" s="54"/>
      <c r="OH33" s="54"/>
      <c r="OI33" s="7"/>
      <c r="OJ33" s="54"/>
      <c r="OK33" s="54"/>
      <c r="OL33" s="7"/>
      <c r="OM33" s="54"/>
      <c r="ON33" s="14"/>
      <c r="OO33" s="7"/>
      <c r="OP33" s="54"/>
      <c r="OQ33" s="54"/>
      <c r="OR33" s="7"/>
      <c r="OS33" s="54"/>
      <c r="OT33" s="54"/>
      <c r="OU33" s="7"/>
      <c r="OV33" s="54"/>
      <c r="OW33" s="54"/>
      <c r="OX33" s="7"/>
      <c r="OY33" s="54"/>
      <c r="OZ33" s="54"/>
      <c r="PA33" s="7"/>
      <c r="PB33" s="54"/>
      <c r="PC33" s="54"/>
      <c r="PD33" s="7"/>
      <c r="PE33" s="54"/>
      <c r="PF33" s="14"/>
      <c r="PG33" s="7"/>
      <c r="PH33" s="54"/>
      <c r="PI33" s="54"/>
      <c r="PJ33" s="7"/>
      <c r="PK33" s="54"/>
      <c r="PL33" s="54"/>
      <c r="PM33" s="7"/>
      <c r="PN33" s="54"/>
      <c r="PO33" s="54"/>
      <c r="PP33" s="7"/>
      <c r="PQ33" s="54"/>
      <c r="PR33" s="54"/>
      <c r="PS33" s="7"/>
      <c r="PT33" s="54"/>
      <c r="PU33" s="54"/>
      <c r="PV33" s="7"/>
      <c r="PW33" s="54"/>
      <c r="PX33" s="14"/>
      <c r="PY33" s="7"/>
      <c r="PZ33" s="54"/>
      <c r="QA33" s="54"/>
      <c r="QB33" s="7"/>
      <c r="QC33" s="54"/>
      <c r="QD33" s="14"/>
      <c r="QE33" s="7"/>
      <c r="QF33" s="54"/>
      <c r="QG33" s="54"/>
      <c r="QH33" s="7"/>
      <c r="QI33" s="54"/>
      <c r="QJ33" s="54"/>
      <c r="QK33" s="7"/>
      <c r="QL33" s="54"/>
      <c r="QM33" s="14"/>
      <c r="QN33" s="7"/>
      <c r="QO33" s="54"/>
      <c r="QP33" s="54"/>
      <c r="QQ33" s="7"/>
      <c r="QR33" s="54"/>
      <c r="QS33" s="54"/>
      <c r="QT33" s="7"/>
      <c r="QU33" s="54"/>
      <c r="QV33" s="54"/>
      <c r="QW33" s="7"/>
      <c r="QX33" s="54"/>
      <c r="QY33" s="54"/>
      <c r="QZ33" s="7"/>
      <c r="RA33" s="54"/>
      <c r="RB33" s="54"/>
      <c r="RC33" s="7"/>
      <c r="RD33" s="54"/>
      <c r="RE33" s="14"/>
      <c r="RF33" s="7"/>
      <c r="RG33" s="54"/>
      <c r="RH33" s="54"/>
      <c r="RI33" s="7"/>
      <c r="RJ33" s="54"/>
      <c r="RK33" s="54"/>
      <c r="RL33" s="7"/>
      <c r="RM33" s="54"/>
      <c r="RN33" s="14"/>
      <c r="RO33" s="14"/>
      <c r="RP33" s="14"/>
      <c r="RQ33" s="7"/>
      <c r="RR33" s="54"/>
      <c r="RS33" s="54"/>
      <c r="RT33" s="7"/>
      <c r="RU33" s="54"/>
      <c r="RV33" s="54"/>
      <c r="RW33" s="7"/>
      <c r="RX33" s="54"/>
      <c r="RY33" s="54"/>
      <c r="RZ33" s="7"/>
      <c r="SA33" s="54"/>
      <c r="SB33" s="54"/>
      <c r="SC33" s="7"/>
      <c r="SD33" s="54"/>
      <c r="SE33" s="54"/>
      <c r="SF33" s="7"/>
      <c r="SG33" s="54"/>
      <c r="SH33" s="54"/>
      <c r="SI33" s="7"/>
      <c r="SJ33" s="54"/>
      <c r="SK33" s="14"/>
      <c r="SL33" s="7"/>
      <c r="SM33" s="54"/>
      <c r="SN33" s="54"/>
      <c r="SO33" s="7"/>
      <c r="SP33" s="54"/>
      <c r="SQ33" s="54"/>
      <c r="SR33" s="7"/>
      <c r="SS33" s="54"/>
      <c r="ST33" s="54"/>
      <c r="SU33" s="7"/>
      <c r="SV33" s="54"/>
      <c r="SW33" s="54"/>
      <c r="SX33" s="7"/>
      <c r="SY33" s="54"/>
      <c r="SZ33" s="54"/>
      <c r="TA33" s="7"/>
      <c r="TB33" s="54"/>
      <c r="TC33" s="14"/>
      <c r="TD33" s="14"/>
      <c r="TE33" s="7"/>
      <c r="TF33" s="54"/>
      <c r="TG33" s="54"/>
      <c r="TH33" s="7"/>
      <c r="TI33" s="54"/>
      <c r="TJ33" s="54"/>
      <c r="TK33" s="7"/>
      <c r="TL33" s="54"/>
      <c r="TM33" s="54"/>
      <c r="TN33" s="7"/>
      <c r="TO33" s="54"/>
      <c r="TP33" s="54"/>
      <c r="TQ33" s="7"/>
      <c r="TR33" s="54"/>
      <c r="TS33" s="14"/>
      <c r="TT33" s="7"/>
      <c r="TU33" s="54"/>
      <c r="TV33" s="54"/>
      <c r="TW33" s="7"/>
      <c r="TX33" s="54"/>
      <c r="TY33" s="54"/>
      <c r="TZ33" s="7"/>
      <c r="UA33" s="54"/>
      <c r="UB33" s="54"/>
      <c r="UC33" s="7"/>
      <c r="UD33" s="54"/>
      <c r="UE33" s="54"/>
      <c r="UF33" s="7"/>
      <c r="UG33" s="54"/>
      <c r="UH33" s="54"/>
      <c r="UI33" s="7"/>
      <c r="UJ33" s="54"/>
      <c r="UK33" s="14"/>
      <c r="UL33" s="14"/>
      <c r="UM33" s="7"/>
      <c r="UN33" s="54"/>
      <c r="UO33" s="54"/>
      <c r="UP33" s="7"/>
      <c r="UQ33" s="54"/>
      <c r="UR33" s="54"/>
      <c r="US33" s="7"/>
      <c r="UT33" s="54"/>
      <c r="UU33" s="54"/>
      <c r="UV33" s="7"/>
      <c r="UW33" s="54"/>
      <c r="UX33" s="54"/>
      <c r="UY33" s="7"/>
      <c r="UZ33" s="54"/>
      <c r="VA33" s="14"/>
      <c r="VB33" s="7"/>
      <c r="VC33" s="54"/>
      <c r="VD33" s="54"/>
      <c r="VE33" s="7"/>
      <c r="VF33" s="54"/>
      <c r="VG33" s="54"/>
      <c r="VH33" s="7"/>
      <c r="VI33" s="54"/>
      <c r="VJ33" s="54"/>
      <c r="VK33" s="7"/>
      <c r="VL33" s="54"/>
      <c r="VM33" s="54"/>
      <c r="VN33" s="7"/>
      <c r="VO33" s="54"/>
      <c r="VP33" s="54"/>
      <c r="VQ33" s="7"/>
      <c r="VR33" s="54"/>
      <c r="VS33" s="14"/>
      <c r="VT33" s="7"/>
      <c r="VU33" s="54"/>
      <c r="VV33" s="54"/>
      <c r="VW33" s="7"/>
      <c r="VX33" s="54"/>
      <c r="VY33" s="54"/>
      <c r="VZ33" s="7"/>
      <c r="WA33" s="54"/>
      <c r="WB33" s="54"/>
      <c r="WC33" s="7"/>
      <c r="WD33" s="54"/>
      <c r="WE33" s="54"/>
      <c r="WF33" s="7"/>
      <c r="WG33" s="54"/>
      <c r="WH33" s="54"/>
      <c r="WI33" s="7"/>
      <c r="WJ33" s="54"/>
      <c r="WK33" s="54"/>
      <c r="WL33" s="7"/>
      <c r="WM33" s="54"/>
      <c r="WN33" s="54"/>
      <c r="WO33" s="7"/>
      <c r="WP33" s="54"/>
      <c r="WQ33" s="54"/>
      <c r="WR33" s="7"/>
      <c r="WS33" s="54"/>
      <c r="WT33" s="54"/>
      <c r="WU33" s="7"/>
      <c r="WV33" s="54"/>
      <c r="WW33" s="54"/>
      <c r="WX33" s="7"/>
      <c r="WY33" s="54"/>
      <c r="WZ33" s="54"/>
      <c r="XA33" s="7"/>
      <c r="XB33" s="54"/>
      <c r="XC33" s="54"/>
      <c r="XD33" s="7"/>
      <c r="XE33" s="54"/>
      <c r="XF33" s="14"/>
      <c r="XG33" s="7"/>
      <c r="XH33" s="54"/>
      <c r="XI33" s="54"/>
      <c r="XJ33" s="7"/>
      <c r="XK33" s="54"/>
      <c r="XL33" s="54"/>
      <c r="XM33" s="7"/>
      <c r="XN33" s="54"/>
      <c r="XO33" s="54"/>
      <c r="XP33" s="7"/>
      <c r="XQ33" s="54"/>
      <c r="XR33" s="54"/>
      <c r="XS33" s="7"/>
      <c r="XT33" s="54"/>
      <c r="XU33" s="54"/>
      <c r="XV33" s="7"/>
      <c r="XW33" s="54"/>
      <c r="XX33" s="54"/>
      <c r="XY33" s="7"/>
      <c r="XZ33" s="54"/>
      <c r="YA33" s="54"/>
      <c r="YB33" s="7"/>
      <c r="YC33" s="54"/>
      <c r="YD33" s="54"/>
      <c r="YE33" s="7"/>
      <c r="YF33" s="54"/>
      <c r="YG33" s="54"/>
      <c r="YH33" s="7"/>
      <c r="YI33" s="54"/>
      <c r="YJ33" s="54"/>
      <c r="YK33" s="7"/>
      <c r="YL33" s="54"/>
      <c r="YM33" s="54"/>
      <c r="YN33" s="7"/>
      <c r="YO33" s="54"/>
      <c r="YP33" s="54"/>
      <c r="YQ33" s="7"/>
      <c r="YR33" s="54"/>
      <c r="YS33" s="14"/>
      <c r="YT33" s="7"/>
      <c r="YU33" s="54"/>
      <c r="YV33" s="54"/>
      <c r="YW33" s="7"/>
      <c r="YX33" s="54"/>
      <c r="YY33" s="54"/>
      <c r="YZ33" s="7"/>
      <c r="ZA33" s="54"/>
      <c r="ZB33" s="54"/>
      <c r="ZC33" s="7"/>
      <c r="ZD33" s="54"/>
      <c r="ZE33" s="54"/>
      <c r="ZF33" s="7"/>
      <c r="ZG33" s="54"/>
      <c r="ZH33" s="54"/>
      <c r="ZI33" s="7"/>
      <c r="ZJ33" s="54"/>
      <c r="ZK33" s="14"/>
      <c r="ZL33" s="7"/>
      <c r="ZM33" s="54"/>
      <c r="ZN33" s="54"/>
      <c r="ZO33" s="7"/>
      <c r="ZP33" s="54"/>
      <c r="ZQ33" s="54"/>
      <c r="ZR33" s="7"/>
      <c r="ZS33" s="54"/>
      <c r="ZT33" s="54"/>
      <c r="ZU33" s="7"/>
      <c r="ZV33" s="54"/>
      <c r="ZW33" s="54"/>
      <c r="ZX33" s="7"/>
      <c r="ZY33" s="54"/>
      <c r="ZZ33" s="54"/>
      <c r="AAA33" s="7"/>
      <c r="AAB33" s="54"/>
      <c r="AAC33" s="14"/>
      <c r="AAD33" s="7"/>
      <c r="AAE33" s="54"/>
      <c r="AAF33" s="54"/>
      <c r="AAG33" s="7"/>
      <c r="AAH33" s="54"/>
      <c r="AAI33" s="54"/>
      <c r="AAJ33" s="7"/>
      <c r="AAK33" s="54"/>
      <c r="AAL33" s="54"/>
      <c r="AAM33" s="7"/>
      <c r="AAN33" s="54"/>
      <c r="AAO33" s="54"/>
      <c r="AAP33" s="7"/>
      <c r="AAQ33" s="54"/>
      <c r="AAR33" s="54"/>
      <c r="AAS33" s="7"/>
      <c r="AAT33" s="54"/>
      <c r="AAU33" s="14"/>
      <c r="AAV33" s="7"/>
      <c r="AAW33" s="54"/>
      <c r="AAX33" s="54"/>
      <c r="AAY33" s="7"/>
      <c r="AAZ33" s="54"/>
      <c r="ABA33" s="54"/>
      <c r="ABB33" s="7"/>
      <c r="ABC33" s="54"/>
      <c r="ABD33" s="54"/>
      <c r="ABE33" s="7"/>
      <c r="ABF33" s="54"/>
      <c r="ABG33" s="54"/>
      <c r="ABH33" s="7"/>
      <c r="ABI33" s="54"/>
      <c r="ABJ33" s="54"/>
      <c r="ABK33" s="7"/>
      <c r="ABL33" s="54"/>
      <c r="ABM33" s="14"/>
      <c r="ABN33" s="7"/>
      <c r="ABO33" s="54"/>
      <c r="ABP33" s="54"/>
      <c r="ABQ33" s="7"/>
      <c r="ABR33" s="54"/>
      <c r="ABS33" s="54"/>
      <c r="ABT33" s="7"/>
      <c r="ABU33" s="54"/>
      <c r="ABV33" s="14"/>
      <c r="ABW33" s="14"/>
      <c r="ABX33" s="14"/>
      <c r="ABY33" s="14"/>
      <c r="ABZ33" s="14"/>
      <c r="ACA33" s="7"/>
      <c r="ACB33" s="54"/>
      <c r="ACC33" s="54"/>
      <c r="ACD33" s="7"/>
      <c r="ACE33" s="54"/>
      <c r="ACF33" s="54"/>
      <c r="ACG33" s="7"/>
      <c r="ACH33" s="54"/>
      <c r="ACI33" s="54"/>
      <c r="ACJ33" s="7"/>
      <c r="ACK33" s="54"/>
      <c r="ACL33" s="54"/>
      <c r="ACM33" s="7"/>
      <c r="ACN33" s="54"/>
      <c r="ACO33" s="14"/>
      <c r="ACP33" s="7"/>
      <c r="ACQ33" s="54"/>
      <c r="ACR33" s="54"/>
      <c r="ACS33" s="7"/>
      <c r="ACT33" s="54"/>
      <c r="ACU33" s="54"/>
      <c r="ACV33" s="7"/>
      <c r="ACW33" s="54"/>
      <c r="ACX33" s="54"/>
      <c r="ACY33" s="7"/>
      <c r="ACZ33" s="54"/>
      <c r="ADA33" s="54"/>
      <c r="ADB33" s="7"/>
      <c r="ADC33" s="54"/>
      <c r="ADD33" s="54"/>
      <c r="ADE33" s="7"/>
      <c r="ADF33" s="54"/>
      <c r="ADG33" s="14"/>
      <c r="ADH33" s="7"/>
      <c r="ADI33" s="54"/>
      <c r="ADJ33" s="54"/>
      <c r="ADK33" s="7"/>
      <c r="ADL33" s="54"/>
      <c r="ADM33" s="54"/>
      <c r="ADN33" s="7"/>
      <c r="ADO33" s="54"/>
      <c r="ADP33" s="54"/>
      <c r="ADQ33" s="7"/>
      <c r="ADR33" s="54"/>
      <c r="ADS33" s="54"/>
      <c r="ADT33" s="7"/>
      <c r="ADU33" s="54"/>
      <c r="ADV33" s="54"/>
      <c r="ADW33" s="7"/>
      <c r="ADX33" s="54"/>
      <c r="ADY33" s="14"/>
      <c r="ADZ33" s="7"/>
      <c r="AEA33" s="54"/>
      <c r="AEB33" s="54"/>
      <c r="AEC33" s="7"/>
      <c r="AED33" s="54"/>
      <c r="AEE33" s="54"/>
      <c r="AEF33" s="7"/>
      <c r="AEG33" s="54"/>
      <c r="AEH33" s="54"/>
      <c r="AEI33" s="7"/>
      <c r="AEJ33" s="54"/>
      <c r="AEK33" s="54"/>
      <c r="AEL33" s="7"/>
      <c r="AEM33" s="54"/>
      <c r="AEN33" s="54"/>
      <c r="AEO33" s="7"/>
      <c r="AEP33" s="54"/>
      <c r="AEQ33" s="14"/>
      <c r="AER33" s="7"/>
      <c r="AES33" s="54"/>
      <c r="AET33" s="54"/>
      <c r="AEU33" s="7"/>
      <c r="AEV33" s="54"/>
      <c r="AEW33" s="54"/>
      <c r="AEX33" s="7"/>
      <c r="AEY33" s="54"/>
      <c r="AEZ33" s="54"/>
      <c r="AFA33" s="7"/>
      <c r="AFB33" s="54"/>
      <c r="AFC33" s="54"/>
      <c r="AFD33" s="7"/>
      <c r="AFE33" s="54"/>
      <c r="AFF33" s="54"/>
      <c r="AFG33" s="7"/>
      <c r="AFH33" s="54"/>
      <c r="AFI33" s="14"/>
      <c r="AFJ33" s="7"/>
      <c r="AFK33" s="54"/>
      <c r="AFL33" s="54"/>
      <c r="AFM33" s="7"/>
      <c r="AFN33" s="54"/>
      <c r="AFO33" s="54"/>
      <c r="AFP33" s="7"/>
      <c r="AFQ33" s="54"/>
      <c r="AFR33" s="54"/>
      <c r="AFS33" s="7"/>
      <c r="AFT33" s="54"/>
      <c r="AFU33" s="54"/>
      <c r="AFV33" s="7"/>
      <c r="AFW33" s="54"/>
      <c r="AFX33" s="14"/>
      <c r="AFY33" s="14"/>
      <c r="AFZ33" s="7"/>
      <c r="AGA33" s="54"/>
      <c r="AGB33" s="54"/>
      <c r="AGC33" s="7"/>
      <c r="AGD33" s="54"/>
      <c r="AGE33" s="54"/>
      <c r="AGF33" s="7"/>
      <c r="AGG33" s="54"/>
      <c r="AGH33" s="54"/>
      <c r="AGI33" s="7"/>
      <c r="AGJ33" s="54"/>
      <c r="AGK33" s="14"/>
      <c r="AGL33" s="7"/>
      <c r="AGM33" s="54"/>
      <c r="AGN33" s="54"/>
      <c r="AGO33" s="7"/>
      <c r="AGP33" s="54"/>
      <c r="AGQ33" s="54"/>
      <c r="AGR33" s="7"/>
      <c r="AGS33" s="54"/>
      <c r="AGT33" s="54"/>
      <c r="AGU33" s="7"/>
      <c r="AGV33" s="54"/>
      <c r="AGW33" s="54"/>
      <c r="AGX33" s="7"/>
      <c r="AGY33" s="54"/>
      <c r="AGZ33" s="54"/>
      <c r="AHA33" s="7"/>
      <c r="AHB33" s="54"/>
      <c r="AHC33" s="54"/>
      <c r="AHD33" s="7"/>
      <c r="AHE33" s="54"/>
      <c r="AHF33" s="54"/>
      <c r="AHG33" s="7"/>
      <c r="AHH33" s="54"/>
      <c r="AHI33" s="14"/>
      <c r="AHJ33" s="7"/>
      <c r="AHK33" s="54"/>
      <c r="AHL33" s="54"/>
      <c r="AHM33" s="7"/>
      <c r="AHN33" s="54"/>
      <c r="AHO33" s="54"/>
      <c r="AHP33" s="7"/>
      <c r="AHQ33" s="54"/>
      <c r="AHR33" s="54"/>
      <c r="AHS33" s="7"/>
      <c r="AHT33" s="54"/>
      <c r="AHU33" s="54"/>
      <c r="AHV33" s="7"/>
      <c r="AHW33" s="54"/>
      <c r="AHX33" s="54"/>
      <c r="AHY33" s="7"/>
      <c r="AHZ33" s="54"/>
      <c r="AIA33" s="14"/>
      <c r="AIB33" s="7"/>
      <c r="AIC33" s="54"/>
      <c r="AID33" s="54"/>
      <c r="AIE33" s="7"/>
      <c r="AIF33" s="54"/>
      <c r="AIG33" s="54"/>
      <c r="AIH33" s="7"/>
      <c r="AII33" s="54"/>
      <c r="AIJ33" s="54"/>
      <c r="AIK33" s="7"/>
      <c r="AIL33" s="54"/>
      <c r="AIM33" s="54"/>
      <c r="AIN33" s="7"/>
      <c r="AIO33" s="54"/>
      <c r="AIP33" s="54"/>
      <c r="AIQ33" s="7"/>
      <c r="AIR33" s="54"/>
      <c r="AIS33" s="14"/>
      <c r="AIT33" s="7"/>
      <c r="AIU33" s="54"/>
      <c r="AIV33" s="54"/>
      <c r="AIW33" s="7"/>
      <c r="AIX33" s="54"/>
      <c r="AIY33" s="54"/>
      <c r="AIZ33" s="7"/>
      <c r="AJA33" s="54"/>
      <c r="AJB33" s="54"/>
      <c r="AJC33" s="7"/>
      <c r="AJD33" s="54"/>
      <c r="AJE33" s="54"/>
      <c r="AJF33" s="7"/>
      <c r="AJG33" s="54"/>
      <c r="AJH33" s="54"/>
      <c r="AJI33" s="7"/>
      <c r="AJJ33" s="54"/>
      <c r="AJK33" s="14"/>
      <c r="AJL33" s="7"/>
      <c r="AJM33" s="54"/>
      <c r="AJN33" s="54"/>
      <c r="AJO33" s="7"/>
      <c r="AJP33" s="54"/>
      <c r="AJQ33" s="14"/>
      <c r="AJR33" s="7"/>
      <c r="AJS33" s="54"/>
      <c r="AJT33" s="54"/>
      <c r="AJU33" s="7"/>
      <c r="AJV33" s="54"/>
      <c r="AJW33" s="54"/>
      <c r="AJX33" s="7"/>
      <c r="AJY33" s="54"/>
      <c r="AJZ33" s="14"/>
      <c r="AKA33" s="7"/>
      <c r="AKB33" s="54"/>
      <c r="AKC33" s="54"/>
      <c r="AKD33" s="7"/>
      <c r="AKE33" s="54"/>
      <c r="AKF33" s="54"/>
      <c r="AKG33" s="7"/>
      <c r="AKH33" s="54"/>
      <c r="AKI33" s="54"/>
      <c r="AKJ33" s="7"/>
      <c r="AKK33" s="54"/>
      <c r="AKL33" s="54"/>
      <c r="AKM33" s="7"/>
      <c r="AKN33" s="54"/>
      <c r="AKO33" s="54"/>
      <c r="AKP33" s="7"/>
      <c r="AKQ33" s="54"/>
      <c r="AKR33" s="14"/>
      <c r="AKS33" s="7"/>
      <c r="AKT33" s="54"/>
      <c r="AKU33" s="54"/>
      <c r="AKV33" s="7"/>
      <c r="AKW33" s="54"/>
      <c r="AKX33" s="54"/>
      <c r="AKY33" s="7"/>
      <c r="AKZ33" s="54"/>
      <c r="ALA33" s="14"/>
      <c r="ALB33" s="7"/>
      <c r="ALC33" s="54"/>
      <c r="ALD33" s="54"/>
      <c r="ALE33" s="7"/>
      <c r="ALF33" s="54"/>
      <c r="ALG33" s="54"/>
      <c r="ALH33" s="7"/>
      <c r="ALI33" s="54"/>
      <c r="ALJ33" s="54"/>
      <c r="ALK33" s="7"/>
      <c r="ALL33" s="54"/>
      <c r="ALM33" s="54"/>
      <c r="ALN33" s="7"/>
      <c r="ALO33" s="54"/>
      <c r="ALP33" s="54"/>
      <c r="ALQ33" s="7"/>
      <c r="ALR33" s="54"/>
      <c r="ALS33" s="54"/>
      <c r="ALT33" s="7"/>
      <c r="ALU33" s="54"/>
      <c r="ALV33" s="54"/>
      <c r="ALW33" s="7"/>
      <c r="ALX33" s="54"/>
      <c r="ALY33" s="54"/>
      <c r="ALZ33" s="7"/>
      <c r="AMA33" s="54"/>
      <c r="AMB33" s="14"/>
      <c r="AMC33" s="7"/>
      <c r="AMD33" s="54"/>
      <c r="AME33" s="54"/>
      <c r="AMF33" s="7"/>
      <c r="AMG33" s="54"/>
      <c r="AMH33" s="54"/>
      <c r="AMI33" s="7"/>
      <c r="AMJ33" s="54"/>
      <c r="AMK33" s="54"/>
      <c r="AML33" s="7"/>
      <c r="AMM33" s="54"/>
      <c r="AMN33" s="54"/>
      <c r="AMO33" s="7"/>
      <c r="AMP33" s="54"/>
      <c r="AMQ33" s="54"/>
      <c r="AMR33" s="7"/>
      <c r="AMS33" s="54"/>
      <c r="AMT33" s="54"/>
      <c r="AMU33" s="7"/>
      <c r="AMV33" s="54"/>
      <c r="AMW33" s="14"/>
      <c r="AMX33" s="14"/>
      <c r="AMY33" s="14"/>
      <c r="AMZ33" s="14"/>
      <c r="ANA33" s="7"/>
      <c r="ANB33" s="54"/>
      <c r="ANC33" s="54"/>
      <c r="AND33" s="7"/>
      <c r="ANE33" s="54"/>
      <c r="ANF33" s="14"/>
      <c r="ANG33" s="7"/>
      <c r="ANH33" s="54"/>
      <c r="ANI33" s="54"/>
      <c r="ANJ33" s="7"/>
      <c r="ANK33" s="54"/>
      <c r="ANL33" s="54"/>
      <c r="ANM33" s="7"/>
      <c r="ANN33" s="54"/>
      <c r="ANO33" s="54"/>
      <c r="ANP33" s="7"/>
      <c r="ANQ33" s="54"/>
      <c r="ANR33" s="54"/>
      <c r="ANS33" s="7"/>
      <c r="ANT33" s="54"/>
      <c r="ANU33" s="54"/>
      <c r="ANV33" s="7"/>
      <c r="ANW33" s="54"/>
      <c r="ANX33" s="14"/>
      <c r="ANY33" s="7"/>
      <c r="ANZ33" s="54"/>
      <c r="AOA33" s="54"/>
      <c r="AOB33" s="7"/>
      <c r="AOC33" s="54"/>
      <c r="AOD33" s="54"/>
      <c r="AOE33" s="7"/>
      <c r="AOF33" s="54"/>
      <c r="AOG33" s="54"/>
      <c r="AOH33" s="7"/>
      <c r="AOI33" s="54"/>
      <c r="AOJ33" s="54"/>
      <c r="AOK33" s="7"/>
      <c r="AOL33" s="54"/>
      <c r="AOM33" s="54"/>
      <c r="AON33" s="7"/>
      <c r="AOO33" s="54"/>
      <c r="AOP33" s="14"/>
      <c r="AOQ33" s="7"/>
      <c r="AOR33" s="54"/>
      <c r="AOS33" s="54"/>
      <c r="AOT33" s="7"/>
      <c r="AOU33" s="54"/>
      <c r="AOV33" s="54"/>
      <c r="AOW33" s="7"/>
      <c r="AOX33" s="54"/>
      <c r="AOY33" s="54"/>
      <c r="AOZ33" s="7"/>
      <c r="APA33" s="54"/>
      <c r="APB33" s="54"/>
      <c r="APC33" s="7"/>
      <c r="APD33" s="54"/>
      <c r="APE33" s="54"/>
      <c r="APF33" s="7"/>
      <c r="APG33" s="54"/>
      <c r="APH33" s="14"/>
      <c r="API33" s="7"/>
      <c r="APJ33" s="54"/>
      <c r="APK33" s="54"/>
      <c r="APL33" s="7"/>
      <c r="APM33" s="54"/>
      <c r="APN33" s="54"/>
      <c r="APO33" s="7"/>
      <c r="APP33" s="54"/>
      <c r="APQ33" s="54"/>
      <c r="APR33" s="7"/>
      <c r="APS33" s="54"/>
      <c r="APT33" s="54"/>
      <c r="APU33" s="7"/>
      <c r="APV33" s="54"/>
      <c r="APW33" s="54"/>
      <c r="APX33" s="7"/>
      <c r="APY33" s="54"/>
      <c r="APZ33" s="14"/>
      <c r="AQA33" s="7"/>
      <c r="AQB33" s="54"/>
      <c r="AQC33" s="54"/>
      <c r="AQD33" s="7"/>
      <c r="AQE33" s="54"/>
      <c r="AQF33" s="54"/>
      <c r="AQG33" s="7"/>
      <c r="AQH33" s="54"/>
      <c r="AQI33" s="54"/>
      <c r="AQJ33" s="7"/>
      <c r="AQK33" s="54"/>
      <c r="AQL33" s="54"/>
      <c r="AQM33" s="7"/>
      <c r="AQN33" s="54"/>
      <c r="AQO33" s="54"/>
      <c r="AQP33" s="7"/>
      <c r="AQQ33" s="54"/>
      <c r="AQR33" s="14"/>
      <c r="AQS33" s="7"/>
      <c r="AQT33" s="54"/>
      <c r="AQU33" s="54"/>
      <c r="AQV33" s="7"/>
      <c r="AQW33" s="54"/>
      <c r="AQX33" s="54"/>
      <c r="AQY33" s="7"/>
      <c r="AQZ33" s="54"/>
      <c r="ARA33" s="54"/>
      <c r="ARB33" s="7"/>
      <c r="ARC33" s="54"/>
      <c r="ARD33" s="54"/>
      <c r="ARE33" s="7"/>
      <c r="ARF33" s="54"/>
      <c r="ARG33" s="54"/>
      <c r="ARH33" s="7"/>
      <c r="ARI33" s="54"/>
      <c r="ARJ33" s="14"/>
      <c r="ARK33" s="7"/>
      <c r="ARL33" s="54"/>
      <c r="ARM33" s="54"/>
      <c r="ARN33" s="7"/>
      <c r="ARO33" s="54"/>
      <c r="ARP33" s="54"/>
      <c r="ARQ33" s="7"/>
      <c r="ARR33" s="54"/>
      <c r="ARS33" s="54"/>
      <c r="ART33" s="7"/>
      <c r="ARU33" s="54"/>
      <c r="ARV33" s="54"/>
      <c r="ARW33" s="7"/>
      <c r="ARX33" s="54"/>
      <c r="ARY33" s="54"/>
      <c r="ARZ33" s="7"/>
      <c r="ASA33" s="54"/>
      <c r="ASB33" s="14"/>
      <c r="ASC33" s="7"/>
      <c r="ASD33" s="54"/>
      <c r="ASE33" s="54"/>
      <c r="ASF33" s="7"/>
      <c r="ASG33" s="54"/>
      <c r="ASH33" s="54"/>
      <c r="ASI33" s="7"/>
      <c r="ASJ33" s="54"/>
      <c r="ASK33" s="54"/>
      <c r="ASL33" s="7"/>
      <c r="ASM33" s="54"/>
      <c r="ASN33" s="54"/>
      <c r="ASO33" s="7"/>
      <c r="ASP33" s="54"/>
      <c r="ASQ33" s="54"/>
      <c r="ASR33" s="7"/>
      <c r="ASS33" s="54"/>
      <c r="AST33" s="14"/>
      <c r="ASU33" s="7"/>
      <c r="ASV33" s="54"/>
      <c r="ASW33" s="54"/>
      <c r="ASX33" s="7"/>
      <c r="ASY33" s="54"/>
      <c r="ASZ33" s="54"/>
      <c r="ATA33" s="7"/>
      <c r="ATB33" s="54"/>
      <c r="ATC33" s="54"/>
      <c r="ATD33" s="7"/>
      <c r="ATE33" s="54"/>
      <c r="ATF33" s="54"/>
      <c r="ATG33" s="54"/>
      <c r="ATH33" s="14"/>
      <c r="ATI33" s="54"/>
      <c r="ATJ33" s="54"/>
      <c r="ATK33" s="54"/>
      <c r="ATL33" s="54"/>
      <c r="ATM33" s="54"/>
      <c r="ATN33" s="54"/>
      <c r="ATO33" s="14"/>
      <c r="ATP33" s="54"/>
      <c r="ATQ33" s="54"/>
      <c r="ATR33" s="54"/>
      <c r="ATS33" s="54"/>
      <c r="ATT33" s="54"/>
      <c r="ATU33" s="54"/>
      <c r="ATV33" s="14"/>
      <c r="ATW33" s="54"/>
      <c r="ATX33" s="54"/>
      <c r="ATY33" s="54"/>
      <c r="ATZ33" s="54"/>
      <c r="AUA33" s="54"/>
      <c r="AUB33" s="54"/>
      <c r="AUC33" s="14"/>
      <c r="AUD33" s="54"/>
      <c r="AUE33" s="54"/>
      <c r="AUF33" s="54"/>
      <c r="AUG33" s="54"/>
      <c r="AUH33" s="54"/>
      <c r="AUI33" s="54"/>
      <c r="AUJ33" s="14"/>
      <c r="AUK33" s="54"/>
      <c r="AUL33" s="54"/>
      <c r="AUM33" s="54"/>
      <c r="AUN33" s="54"/>
      <c r="AUO33" s="54"/>
      <c r="AUP33" s="54"/>
      <c r="AUQ33" s="14"/>
      <c r="AUR33" s="54"/>
      <c r="AUS33" s="54"/>
      <c r="AUT33" s="54"/>
      <c r="AUU33" s="54"/>
      <c r="AUV33" s="54"/>
      <c r="AUW33" s="54"/>
      <c r="AUX33" s="14"/>
      <c r="AUY33" s="54"/>
      <c r="AUZ33" s="54"/>
      <c r="AVA33" s="54"/>
      <c r="AVB33" s="54"/>
      <c r="AVC33" s="54"/>
      <c r="AVD33" s="54"/>
      <c r="AVE33" s="14"/>
      <c r="AVF33" s="54"/>
      <c r="AVG33" s="54"/>
      <c r="AVH33" s="54"/>
      <c r="AVI33" s="54"/>
      <c r="AVJ33" s="54"/>
      <c r="AVK33" s="54"/>
      <c r="AVL33" s="14"/>
      <c r="AVM33" s="54"/>
      <c r="AVN33" s="54"/>
      <c r="AVO33" s="54"/>
      <c r="AVP33" s="54"/>
      <c r="AVQ33" s="54"/>
      <c r="AVR33" s="54"/>
      <c r="AVS33" s="14"/>
      <c r="AVT33" s="54"/>
      <c r="AVU33" s="54"/>
      <c r="AVV33" s="54"/>
      <c r="AVW33" s="54"/>
      <c r="AVX33" s="54"/>
      <c r="AVY33" s="54"/>
      <c r="AVZ33" s="14"/>
      <c r="AWA33" s="54"/>
      <c r="AWB33" s="54"/>
      <c r="AWC33" s="54"/>
      <c r="AWD33" s="54"/>
      <c r="AWE33" s="54"/>
      <c r="AWF33" s="54"/>
      <c r="AWG33" s="14"/>
      <c r="AWH33" s="54"/>
      <c r="AWI33" s="54"/>
      <c r="AWJ33" s="54"/>
      <c r="AWK33" s="54"/>
      <c r="AWL33" s="54"/>
      <c r="AWM33" s="54"/>
      <c r="AWN33" s="14"/>
      <c r="AWO33" s="54"/>
      <c r="AWP33" s="54"/>
      <c r="AWQ33" s="54"/>
      <c r="AWR33" s="54"/>
      <c r="AWS33" s="54"/>
      <c r="AWT33" s="54"/>
      <c r="AWU33" s="14"/>
      <c r="AWV33" s="54"/>
      <c r="AWW33" s="54"/>
      <c r="AWX33" s="54"/>
      <c r="AWY33" s="54"/>
      <c r="AWZ33" s="54"/>
      <c r="AXA33" s="54"/>
      <c r="AXB33" s="14"/>
    </row>
    <row r="34" spans="1:1302">
      <c r="D34" s="86"/>
      <c r="E34" s="4"/>
      <c r="F34" s="4"/>
      <c r="G34" s="4"/>
      <c r="H34" s="87"/>
      <c r="I34" s="4"/>
      <c r="J34" s="6"/>
      <c r="K34" s="87"/>
      <c r="L34" s="4"/>
      <c r="M34" s="4"/>
      <c r="N34" s="87"/>
      <c r="O34" s="4"/>
      <c r="P34" s="4"/>
      <c r="Q34" s="87"/>
      <c r="R34" s="4"/>
      <c r="S34" s="4"/>
      <c r="T34" s="87"/>
      <c r="U34" s="4"/>
      <c r="V34" s="4"/>
      <c r="W34" s="87"/>
      <c r="X34" s="4"/>
      <c r="Y34" s="4"/>
      <c r="Z34" s="87"/>
      <c r="AA34" s="4"/>
      <c r="AB34" s="6"/>
      <c r="AC34" s="87"/>
      <c r="AD34" s="4"/>
      <c r="AE34" s="4"/>
      <c r="AF34" s="87"/>
      <c r="AG34" s="4"/>
      <c r="AH34" s="4"/>
      <c r="AI34" s="87"/>
      <c r="AJ34" s="4"/>
      <c r="AK34" s="4"/>
      <c r="AL34" s="87"/>
      <c r="AM34" s="4"/>
      <c r="AN34" s="4"/>
      <c r="AO34" s="87"/>
      <c r="AP34" s="4"/>
      <c r="AQ34" s="4"/>
      <c r="AR34" s="87"/>
      <c r="AS34" s="4"/>
      <c r="AT34" s="6"/>
      <c r="AU34" s="87"/>
      <c r="AV34" s="4"/>
      <c r="AW34" s="4"/>
      <c r="AX34" s="87"/>
      <c r="AY34" s="4"/>
      <c r="AZ34" s="4"/>
      <c r="BA34" s="87"/>
      <c r="BB34" s="4"/>
      <c r="BC34" s="4"/>
      <c r="BD34" s="87"/>
      <c r="BE34" s="4"/>
      <c r="BF34" s="4"/>
      <c r="BG34" s="87"/>
      <c r="BH34" s="4"/>
      <c r="BI34" s="4"/>
      <c r="BJ34" s="87"/>
      <c r="BK34" s="4"/>
      <c r="BL34" s="6"/>
      <c r="BM34" s="87"/>
      <c r="BN34" s="4"/>
      <c r="BO34" s="4"/>
      <c r="BP34" s="87"/>
      <c r="BQ34" s="4"/>
      <c r="BR34" s="4"/>
      <c r="BS34" s="87"/>
      <c r="BT34" s="4"/>
      <c r="BU34" s="4"/>
      <c r="BV34" s="87"/>
      <c r="BW34" s="4"/>
      <c r="BX34" s="4"/>
      <c r="BY34" s="87"/>
      <c r="BZ34" s="4"/>
      <c r="CA34" s="4"/>
      <c r="CB34" s="87"/>
      <c r="CC34" s="4"/>
      <c r="CD34" s="6"/>
      <c r="CE34" s="6"/>
      <c r="CF34" s="87"/>
      <c r="CG34" s="4"/>
      <c r="CH34" s="6"/>
      <c r="CI34" s="87"/>
      <c r="CJ34" s="4"/>
      <c r="CK34" s="4"/>
      <c r="CL34" s="87"/>
      <c r="CM34" s="4"/>
      <c r="CN34" s="4"/>
      <c r="CO34" s="87"/>
      <c r="CP34" s="4"/>
      <c r="CQ34" s="6"/>
      <c r="CR34" s="87"/>
      <c r="CS34" s="4"/>
      <c r="CT34" s="4"/>
      <c r="CU34" s="87"/>
      <c r="CV34" s="4"/>
      <c r="CW34" s="4"/>
      <c r="CX34" s="87"/>
      <c r="CY34" s="4"/>
      <c r="CZ34" s="4"/>
      <c r="DA34" s="87"/>
      <c r="DB34" s="4"/>
      <c r="DC34" s="4"/>
      <c r="DD34" s="87"/>
      <c r="DE34" s="4"/>
      <c r="DF34" s="6"/>
      <c r="DG34" s="6"/>
      <c r="DH34" s="87"/>
      <c r="DI34" s="4"/>
      <c r="DJ34" s="4"/>
      <c r="DK34" s="87"/>
      <c r="DL34" s="4"/>
      <c r="DM34" s="4"/>
      <c r="DN34" s="87"/>
      <c r="DO34" s="4"/>
      <c r="DP34" s="4"/>
      <c r="DQ34" s="87"/>
      <c r="DR34" s="4"/>
      <c r="DS34" s="4"/>
      <c r="DT34" s="87"/>
      <c r="DU34" s="4"/>
      <c r="DV34" s="4"/>
      <c r="DW34" s="87"/>
      <c r="DX34" s="4"/>
      <c r="DY34" s="6"/>
      <c r="DZ34" s="87"/>
      <c r="EA34" s="4"/>
      <c r="EB34" s="4"/>
      <c r="EC34" s="87"/>
      <c r="ED34" s="4"/>
      <c r="EE34" s="4"/>
      <c r="EF34" s="87"/>
      <c r="EG34" s="4"/>
      <c r="EH34" s="4"/>
      <c r="EI34" s="87"/>
      <c r="EJ34" s="4"/>
      <c r="EK34" s="4"/>
      <c r="EL34" s="87"/>
      <c r="EM34" s="4"/>
      <c r="EN34" s="4"/>
      <c r="EO34" s="87"/>
      <c r="EP34" s="4"/>
      <c r="EQ34" s="4"/>
      <c r="ER34" s="87"/>
      <c r="ES34" s="4"/>
      <c r="ET34" s="4"/>
      <c r="EU34" s="87"/>
      <c r="EV34" s="4"/>
      <c r="EW34" s="4"/>
      <c r="EX34" s="87"/>
      <c r="EY34" s="4"/>
      <c r="EZ34" s="4"/>
      <c r="FA34" s="87"/>
      <c r="FB34" s="4"/>
      <c r="FC34" s="6"/>
      <c r="FD34" s="6"/>
      <c r="FE34" s="6"/>
      <c r="FF34" s="6"/>
      <c r="FG34" s="87"/>
      <c r="FH34" s="4"/>
      <c r="FI34" s="4"/>
      <c r="FJ34" s="87"/>
      <c r="FK34" s="4"/>
      <c r="FL34" s="4"/>
      <c r="FM34" s="87"/>
      <c r="FN34" s="4"/>
      <c r="FO34" s="6"/>
      <c r="FP34" s="87"/>
      <c r="FQ34" s="4"/>
      <c r="FR34" s="4"/>
      <c r="FS34" s="87"/>
      <c r="FT34" s="4"/>
      <c r="FU34" s="6"/>
      <c r="FV34" s="87"/>
      <c r="FW34" s="4"/>
      <c r="FX34" s="4"/>
      <c r="FY34" s="87"/>
      <c r="FZ34" s="4"/>
      <c r="GA34" s="4"/>
      <c r="GB34" s="87"/>
      <c r="GC34" s="4"/>
      <c r="GD34" s="4"/>
      <c r="GE34" s="87"/>
      <c r="GF34" s="4"/>
      <c r="GG34" s="4"/>
      <c r="GH34" s="87"/>
      <c r="GI34" s="4"/>
      <c r="GJ34" s="4"/>
      <c r="GK34" s="87"/>
      <c r="GL34" s="4"/>
      <c r="GM34" s="6"/>
      <c r="GN34" s="87"/>
      <c r="GO34" s="4"/>
      <c r="GP34" s="4"/>
      <c r="GQ34" s="87"/>
      <c r="GR34" s="4"/>
      <c r="GS34" s="4"/>
      <c r="GT34" s="87"/>
      <c r="GU34" s="4"/>
      <c r="GV34" s="4"/>
      <c r="GW34" s="87"/>
      <c r="GX34" s="4"/>
      <c r="GY34" s="4"/>
      <c r="GZ34" s="87"/>
      <c r="HA34" s="4"/>
      <c r="HB34" s="4"/>
      <c r="HC34" s="87"/>
      <c r="HD34" s="4"/>
      <c r="HE34" s="6"/>
      <c r="HF34" s="87"/>
      <c r="HG34" s="4"/>
      <c r="HH34" s="4"/>
      <c r="HI34" s="87"/>
      <c r="HJ34" s="4"/>
      <c r="HK34" s="4"/>
      <c r="HL34" s="87"/>
      <c r="HM34" s="4"/>
      <c r="HN34" s="4"/>
      <c r="HO34" s="87"/>
      <c r="HP34" s="4"/>
      <c r="HQ34" s="4"/>
      <c r="HR34" s="87"/>
      <c r="HS34" s="4"/>
      <c r="HT34" s="4"/>
      <c r="HU34" s="87"/>
      <c r="HV34" s="4"/>
      <c r="HW34" s="6"/>
      <c r="HX34" s="87"/>
      <c r="HY34" s="4"/>
      <c r="HZ34" s="4"/>
      <c r="IA34" s="87"/>
      <c r="IB34" s="4"/>
      <c r="IC34" s="4"/>
      <c r="ID34" s="87"/>
      <c r="IE34" s="4"/>
      <c r="IF34" s="4"/>
      <c r="IG34" s="87"/>
      <c r="IH34" s="4"/>
      <c r="II34" s="4"/>
      <c r="IJ34" s="87"/>
      <c r="IK34" s="4"/>
      <c r="IL34" s="4"/>
      <c r="IM34" s="87"/>
      <c r="IN34" s="4"/>
      <c r="IO34" s="6"/>
      <c r="IP34" s="87"/>
      <c r="IQ34" s="4"/>
      <c r="IR34" s="4"/>
      <c r="IS34" s="87"/>
      <c r="IT34" s="4"/>
      <c r="IU34" s="4"/>
      <c r="IV34" s="87"/>
      <c r="IW34" s="4"/>
      <c r="IX34" s="4"/>
      <c r="IY34" s="87"/>
      <c r="IZ34" s="4"/>
      <c r="JA34" s="4"/>
      <c r="JB34" s="87"/>
      <c r="JC34" s="4"/>
      <c r="JD34" s="4"/>
      <c r="JE34" s="87"/>
      <c r="JF34" s="4"/>
      <c r="JG34" s="6"/>
      <c r="JH34" s="87"/>
      <c r="JI34" s="4"/>
      <c r="JJ34" s="4"/>
      <c r="JK34" s="87"/>
      <c r="JL34" s="4"/>
      <c r="JM34" s="4"/>
      <c r="JN34" s="87"/>
      <c r="JO34" s="4"/>
      <c r="JP34" s="4"/>
      <c r="JQ34" s="87"/>
      <c r="JR34" s="4"/>
      <c r="JS34" s="4"/>
      <c r="JT34" s="87"/>
      <c r="JU34" s="4"/>
      <c r="JV34" s="4"/>
      <c r="JW34" s="87"/>
      <c r="JX34" s="4"/>
      <c r="JY34" s="6"/>
      <c r="JZ34" s="87"/>
      <c r="KA34" s="4"/>
      <c r="KB34" s="4"/>
      <c r="KC34" s="87"/>
      <c r="KD34" s="4"/>
      <c r="KE34" s="4"/>
      <c r="KF34" s="87"/>
      <c r="KG34" s="4"/>
      <c r="KH34" s="4"/>
      <c r="KI34" s="87"/>
      <c r="KJ34" s="4"/>
      <c r="KK34" s="4"/>
      <c r="KL34" s="87"/>
      <c r="KM34" s="4"/>
      <c r="KN34" s="4"/>
      <c r="KO34" s="87"/>
      <c r="KP34" s="4"/>
      <c r="KQ34" s="4"/>
      <c r="KR34" s="87"/>
      <c r="KS34" s="4"/>
      <c r="KT34" s="4"/>
      <c r="KU34" s="87"/>
      <c r="KV34" s="4"/>
      <c r="KW34" s="6"/>
      <c r="KX34" s="6"/>
      <c r="KY34" s="6"/>
      <c r="KZ34" s="6"/>
      <c r="LA34" s="6"/>
      <c r="LB34" s="6"/>
      <c r="LC34" s="87"/>
      <c r="LD34" s="4"/>
      <c r="LE34" s="4"/>
      <c r="LF34" s="87"/>
      <c r="LG34" s="4"/>
      <c r="LH34" s="4"/>
      <c r="LI34" s="87"/>
      <c r="LJ34" s="4"/>
      <c r="LK34" s="4"/>
      <c r="LL34" s="87"/>
      <c r="LM34" s="4"/>
      <c r="LN34" s="4"/>
      <c r="LO34" s="87"/>
      <c r="LP34" s="4"/>
      <c r="LQ34" s="4"/>
      <c r="LR34" s="87"/>
      <c r="LS34" s="4"/>
      <c r="LT34" s="6"/>
      <c r="LU34" s="87"/>
      <c r="LV34" s="4"/>
      <c r="LW34" s="4"/>
      <c r="LX34" s="87"/>
      <c r="LY34" s="4"/>
      <c r="LZ34" s="4"/>
      <c r="MA34" s="87"/>
      <c r="MB34" s="4"/>
      <c r="MC34" s="4"/>
      <c r="MD34" s="87"/>
      <c r="ME34" s="4"/>
      <c r="MF34" s="4"/>
      <c r="MG34" s="87"/>
      <c r="MH34" s="4"/>
      <c r="MI34" s="4"/>
      <c r="MJ34" s="87"/>
      <c r="MK34" s="4"/>
      <c r="ML34" s="6"/>
      <c r="MM34" s="87"/>
      <c r="MN34" s="4"/>
      <c r="MO34" s="4"/>
      <c r="MP34" s="87"/>
      <c r="MQ34" s="4"/>
      <c r="MR34" s="4"/>
      <c r="MS34" s="87"/>
      <c r="MT34" s="4"/>
      <c r="MU34" s="4"/>
      <c r="MV34" s="87"/>
      <c r="MW34" s="4"/>
      <c r="MX34" s="4"/>
      <c r="MY34" s="87"/>
      <c r="MZ34" s="4"/>
      <c r="NA34" s="4"/>
      <c r="NB34" s="87"/>
      <c r="NC34" s="4"/>
      <c r="ND34" s="6"/>
      <c r="NE34" s="87"/>
      <c r="NF34" s="4"/>
      <c r="NG34" s="4"/>
      <c r="NH34" s="87"/>
      <c r="NI34" s="4"/>
      <c r="NJ34" s="4"/>
      <c r="NK34" s="87"/>
      <c r="NL34" s="4"/>
      <c r="NM34" s="4"/>
      <c r="NN34" s="87"/>
      <c r="NO34" s="4"/>
      <c r="NP34" s="4"/>
      <c r="NQ34" s="87"/>
      <c r="NR34" s="4"/>
      <c r="NS34" s="4"/>
      <c r="NT34" s="87"/>
      <c r="NU34" s="4"/>
      <c r="NV34" s="6"/>
      <c r="NW34" s="87"/>
      <c r="NX34" s="4"/>
      <c r="NY34" s="4"/>
      <c r="NZ34" s="87"/>
      <c r="OA34" s="4"/>
      <c r="OB34" s="4"/>
      <c r="OC34" s="87"/>
      <c r="OD34" s="4"/>
      <c r="OE34" s="4"/>
      <c r="OF34" s="87"/>
      <c r="OG34" s="4"/>
      <c r="OH34" s="4"/>
      <c r="OI34" s="87"/>
      <c r="OJ34" s="4"/>
      <c r="OK34" s="4"/>
      <c r="OL34" s="87"/>
      <c r="OM34" s="4"/>
      <c r="ON34" s="6"/>
      <c r="OO34" s="87"/>
      <c r="OP34" s="4"/>
      <c r="OQ34" s="4"/>
      <c r="OR34" s="87"/>
      <c r="OS34" s="4"/>
      <c r="OT34" s="4"/>
      <c r="OU34" s="87"/>
      <c r="OV34" s="4"/>
      <c r="OW34" s="4"/>
      <c r="OX34" s="87"/>
      <c r="OY34" s="4"/>
      <c r="OZ34" s="4"/>
      <c r="PA34" s="87"/>
      <c r="PB34" s="4"/>
      <c r="PC34" s="4"/>
      <c r="PD34" s="87"/>
      <c r="PE34" s="4"/>
      <c r="PF34" s="6"/>
      <c r="PG34" s="87"/>
      <c r="PH34" s="4"/>
      <c r="PI34" s="4"/>
      <c r="PJ34" s="87"/>
      <c r="PK34" s="4"/>
      <c r="PL34" s="4"/>
      <c r="PM34" s="87"/>
      <c r="PN34" s="4"/>
      <c r="PO34" s="4"/>
      <c r="PP34" s="87"/>
      <c r="PQ34" s="4"/>
      <c r="PR34" s="4"/>
      <c r="PS34" s="87"/>
      <c r="PT34" s="4"/>
      <c r="PU34" s="4"/>
      <c r="PV34" s="87"/>
      <c r="PW34" s="4"/>
      <c r="PX34" s="6"/>
      <c r="PY34" s="87"/>
      <c r="PZ34" s="4"/>
      <c r="QA34" s="4"/>
      <c r="QB34" s="87"/>
      <c r="QC34" s="4"/>
      <c r="QD34" s="6"/>
      <c r="QE34" s="87"/>
      <c r="QF34" s="4"/>
      <c r="QG34" s="4"/>
      <c r="QH34" s="87"/>
      <c r="QI34" s="4"/>
      <c r="QJ34" s="4"/>
      <c r="QK34" s="87"/>
      <c r="QL34" s="4"/>
      <c r="QM34" s="6"/>
      <c r="QN34" s="87"/>
      <c r="QO34" s="4"/>
      <c r="QP34" s="4"/>
      <c r="QQ34" s="87"/>
      <c r="QR34" s="4"/>
      <c r="QS34" s="4"/>
      <c r="QT34" s="87"/>
      <c r="QU34" s="4"/>
      <c r="QV34" s="4"/>
      <c r="QW34" s="87"/>
      <c r="QX34" s="4"/>
      <c r="QY34" s="4"/>
      <c r="QZ34" s="87"/>
      <c r="RA34" s="4"/>
      <c r="RB34" s="4"/>
      <c r="RC34" s="87"/>
      <c r="RD34" s="4"/>
      <c r="RE34" s="6"/>
      <c r="RF34" s="87"/>
      <c r="RG34" s="4"/>
      <c r="RH34" s="4"/>
      <c r="RI34" s="87"/>
      <c r="RJ34" s="4"/>
      <c r="RK34" s="4"/>
      <c r="RL34" s="87"/>
      <c r="RM34" s="4"/>
      <c r="RN34" s="6"/>
      <c r="RO34" s="6"/>
      <c r="RP34" s="6"/>
      <c r="RQ34" s="87"/>
      <c r="RR34" s="4"/>
      <c r="RS34" s="4"/>
      <c r="RT34" s="87"/>
      <c r="RU34" s="4"/>
      <c r="RV34" s="4"/>
      <c r="RW34" s="87"/>
      <c r="RX34" s="4"/>
      <c r="RY34" s="4"/>
      <c r="RZ34" s="87"/>
      <c r="SA34" s="4"/>
      <c r="SB34" s="4"/>
      <c r="SC34" s="87"/>
      <c r="SD34" s="4"/>
      <c r="SE34" s="4"/>
      <c r="SF34" s="87"/>
      <c r="SG34" s="4"/>
      <c r="SH34" s="4"/>
      <c r="SI34" s="87"/>
      <c r="SJ34" s="4"/>
      <c r="SK34" s="6"/>
      <c r="SL34" s="87"/>
      <c r="SM34" s="4"/>
      <c r="SN34" s="4"/>
      <c r="SO34" s="87"/>
      <c r="SP34" s="4"/>
      <c r="SQ34" s="4"/>
      <c r="SR34" s="87"/>
      <c r="SS34" s="4"/>
      <c r="ST34" s="4"/>
      <c r="SU34" s="87"/>
      <c r="SV34" s="4"/>
      <c r="SW34" s="4"/>
      <c r="SX34" s="87"/>
      <c r="SY34" s="4"/>
      <c r="SZ34" s="4"/>
      <c r="TA34" s="87"/>
      <c r="TB34" s="4"/>
      <c r="TC34" s="6"/>
      <c r="TD34" s="6"/>
      <c r="TE34" s="87"/>
      <c r="TF34" s="4"/>
      <c r="TG34" s="4"/>
      <c r="TH34" s="87"/>
      <c r="TI34" s="4"/>
      <c r="TJ34" s="4"/>
      <c r="TK34" s="87"/>
      <c r="TL34" s="4"/>
      <c r="TM34" s="4"/>
      <c r="TN34" s="87"/>
      <c r="TO34" s="4"/>
      <c r="TP34" s="4"/>
      <c r="TQ34" s="87"/>
      <c r="TR34" s="4"/>
      <c r="TS34" s="6"/>
      <c r="TT34" s="87"/>
      <c r="TU34" s="4"/>
      <c r="TV34" s="4"/>
      <c r="TW34" s="87"/>
      <c r="TX34" s="4"/>
      <c r="TY34" s="4"/>
      <c r="TZ34" s="87"/>
      <c r="UA34" s="4"/>
      <c r="UB34" s="4"/>
      <c r="UC34" s="87"/>
      <c r="UD34" s="4"/>
      <c r="UE34" s="4"/>
      <c r="UF34" s="87"/>
      <c r="UG34" s="4"/>
      <c r="UH34" s="4"/>
      <c r="UI34" s="87"/>
      <c r="UJ34" s="4"/>
      <c r="UK34" s="6"/>
      <c r="UL34" s="6"/>
      <c r="UM34" s="87"/>
      <c r="UN34" s="4"/>
      <c r="UO34" s="4"/>
      <c r="UP34" s="87"/>
      <c r="UQ34" s="4"/>
      <c r="UR34" s="4"/>
      <c r="US34" s="87"/>
      <c r="UT34" s="4"/>
      <c r="UU34" s="4"/>
      <c r="UV34" s="87"/>
      <c r="UW34" s="4"/>
      <c r="UX34" s="4"/>
      <c r="UY34" s="87"/>
      <c r="UZ34" s="4"/>
      <c r="VA34" s="6"/>
      <c r="VB34" s="87"/>
      <c r="VC34" s="4"/>
      <c r="VD34" s="4"/>
      <c r="VE34" s="87"/>
      <c r="VF34" s="4"/>
      <c r="VG34" s="4"/>
      <c r="VH34" s="87"/>
      <c r="VI34" s="4"/>
      <c r="VJ34" s="4"/>
      <c r="VK34" s="87"/>
      <c r="VL34" s="4"/>
      <c r="VM34" s="4"/>
      <c r="VN34" s="87"/>
      <c r="VO34" s="4"/>
      <c r="VP34" s="4"/>
      <c r="VQ34" s="87"/>
      <c r="VR34" s="4"/>
      <c r="VS34" s="6"/>
      <c r="VT34" s="87"/>
      <c r="VU34" s="4"/>
      <c r="VV34" s="4"/>
      <c r="VW34" s="87"/>
      <c r="VX34" s="4"/>
      <c r="VY34" s="4"/>
      <c r="VZ34" s="87"/>
      <c r="WA34" s="4"/>
      <c r="WB34" s="4"/>
      <c r="WC34" s="87"/>
      <c r="WD34" s="4"/>
      <c r="WE34" s="4"/>
      <c r="WF34" s="87"/>
      <c r="WG34" s="4"/>
      <c r="WH34" s="4"/>
      <c r="WI34" s="87"/>
      <c r="WJ34" s="4"/>
      <c r="WK34" s="4"/>
      <c r="WL34" s="87"/>
      <c r="WM34" s="6"/>
      <c r="WN34" s="6"/>
      <c r="WO34" s="87"/>
      <c r="WP34" s="4"/>
      <c r="WQ34" s="4"/>
      <c r="WR34" s="87"/>
      <c r="WS34" s="4"/>
      <c r="WT34" s="4"/>
      <c r="WU34" s="87"/>
      <c r="WV34" s="4"/>
      <c r="WW34" s="4"/>
      <c r="WX34" s="87"/>
      <c r="WY34" s="4"/>
      <c r="WZ34" s="4"/>
      <c r="XA34" s="87"/>
      <c r="XB34" s="4"/>
      <c r="XC34" s="4"/>
      <c r="XD34" s="87"/>
      <c r="XE34" s="4"/>
      <c r="XF34" s="6"/>
      <c r="XG34" s="87"/>
      <c r="XH34" s="4"/>
      <c r="XI34" s="4"/>
      <c r="XJ34" s="87"/>
      <c r="XK34" s="4"/>
      <c r="XL34" s="4"/>
      <c r="XM34" s="87"/>
      <c r="XN34" s="4"/>
      <c r="XO34" s="4"/>
      <c r="XP34" s="87"/>
      <c r="XQ34" s="4"/>
      <c r="XR34" s="4"/>
      <c r="XS34" s="87"/>
      <c r="XT34" s="4"/>
      <c r="XU34" s="4"/>
      <c r="XV34" s="87"/>
      <c r="XW34" s="4"/>
      <c r="XX34" s="4"/>
      <c r="XY34" s="87"/>
      <c r="XZ34" s="4"/>
      <c r="YA34" s="4"/>
      <c r="YB34" s="87"/>
      <c r="YC34" s="4"/>
      <c r="YD34" s="4"/>
      <c r="YE34" s="87"/>
      <c r="YF34" s="4"/>
      <c r="YG34" s="4"/>
      <c r="YH34" s="87"/>
      <c r="YI34" s="4"/>
      <c r="YJ34" s="4"/>
      <c r="YK34" s="87"/>
      <c r="YL34" s="4"/>
      <c r="YM34" s="4"/>
      <c r="YN34" s="87"/>
      <c r="YO34" s="4"/>
      <c r="YP34" s="4"/>
      <c r="YQ34" s="87"/>
      <c r="YR34" s="4"/>
      <c r="YS34" s="6"/>
      <c r="YT34" s="87"/>
      <c r="YU34" s="4"/>
      <c r="YV34" s="4"/>
      <c r="YW34" s="87"/>
      <c r="YX34" s="4"/>
      <c r="YY34" s="4"/>
      <c r="YZ34" s="87"/>
      <c r="ZA34" s="4"/>
      <c r="ZB34" s="4"/>
      <c r="ZC34" s="87"/>
      <c r="ZD34" s="4"/>
      <c r="ZE34" s="4"/>
      <c r="ZF34" s="87"/>
      <c r="ZG34" s="4"/>
      <c r="ZH34" s="4"/>
      <c r="ZI34" s="87"/>
      <c r="ZJ34" s="4"/>
      <c r="ZK34" s="6"/>
      <c r="ZL34" s="87"/>
      <c r="ZM34" s="4"/>
      <c r="ZN34" s="4"/>
      <c r="ZO34" s="87"/>
      <c r="ZP34" s="4"/>
      <c r="ZQ34" s="4"/>
      <c r="ZR34" s="87"/>
      <c r="ZS34" s="4"/>
      <c r="ZT34" s="4"/>
      <c r="ZU34" s="87"/>
      <c r="ZV34" s="4"/>
      <c r="ZW34" s="4"/>
      <c r="ZX34" s="87"/>
      <c r="ZY34" s="4"/>
      <c r="ZZ34" s="4"/>
      <c r="AAA34" s="87"/>
      <c r="AAB34" s="4"/>
      <c r="AAC34" s="6"/>
      <c r="AAD34" s="87"/>
      <c r="AAE34" s="4"/>
      <c r="AAF34" s="4"/>
      <c r="AAG34" s="87"/>
      <c r="AAH34" s="4"/>
      <c r="AAI34" s="4"/>
      <c r="AAJ34" s="87"/>
      <c r="AAK34" s="4"/>
      <c r="AAL34" s="4"/>
      <c r="AAM34" s="87"/>
      <c r="AAN34" s="4"/>
      <c r="AAO34" s="4"/>
      <c r="AAP34" s="87"/>
      <c r="AAQ34" s="4"/>
      <c r="AAR34" s="4"/>
      <c r="AAS34" s="87"/>
      <c r="AAT34" s="4"/>
      <c r="AAU34" s="6"/>
      <c r="AAV34" s="87"/>
      <c r="AAW34" s="4"/>
      <c r="AAX34" s="4"/>
      <c r="AAY34" s="87"/>
      <c r="AAZ34" s="4"/>
      <c r="ABA34" s="4"/>
      <c r="ABB34" s="87"/>
      <c r="ABC34" s="4"/>
      <c r="ABD34" s="4"/>
      <c r="ABE34" s="87"/>
      <c r="ABF34" s="4"/>
      <c r="ABG34" s="4"/>
      <c r="ABH34" s="87"/>
      <c r="ABI34" s="4"/>
      <c r="ABJ34" s="4"/>
      <c r="ABK34" s="87"/>
      <c r="ABL34" s="4"/>
      <c r="ABM34" s="6"/>
      <c r="ABN34" s="87"/>
      <c r="ABO34" s="4"/>
      <c r="ABP34" s="4"/>
      <c r="ABQ34" s="87"/>
      <c r="ABR34" s="4"/>
      <c r="ABS34" s="4"/>
      <c r="ABT34" s="87"/>
      <c r="ABU34" s="4"/>
      <c r="ABV34" s="6"/>
      <c r="ABW34" s="6"/>
      <c r="ABX34" s="6"/>
      <c r="ABY34" s="6"/>
      <c r="ABZ34" s="6"/>
      <c r="ACA34" s="87"/>
      <c r="ACB34" s="4"/>
      <c r="ACC34" s="4"/>
      <c r="ACD34" s="87"/>
      <c r="ACE34" s="4"/>
      <c r="ACF34" s="4"/>
      <c r="ACG34" s="87"/>
      <c r="ACH34" s="4"/>
      <c r="ACI34" s="4"/>
      <c r="ACJ34" s="87"/>
      <c r="ACK34" s="4"/>
      <c r="ACL34" s="4"/>
      <c r="ACM34" s="87"/>
      <c r="ACN34" s="4"/>
      <c r="ACO34" s="6"/>
      <c r="ACP34" s="87"/>
      <c r="ACQ34" s="4"/>
      <c r="ACR34" s="4"/>
      <c r="ACS34" s="87"/>
      <c r="ACT34" s="4"/>
      <c r="ACU34" s="4"/>
      <c r="ACV34" s="87"/>
      <c r="ACW34" s="4"/>
      <c r="ACX34" s="4"/>
      <c r="ACY34" s="87"/>
      <c r="ACZ34" s="4"/>
      <c r="ADA34" s="4"/>
      <c r="ADB34" s="87"/>
      <c r="ADC34" s="4"/>
      <c r="ADD34" s="4"/>
      <c r="ADE34" s="87"/>
      <c r="ADF34" s="4"/>
      <c r="ADG34" s="6"/>
      <c r="ADH34" s="87"/>
      <c r="ADI34" s="4"/>
      <c r="ADJ34" s="4"/>
      <c r="ADK34" s="87"/>
      <c r="ADL34" s="4"/>
      <c r="ADM34" s="4"/>
      <c r="ADN34" s="87"/>
      <c r="ADO34" s="4"/>
      <c r="ADP34" s="4"/>
      <c r="ADQ34" s="87"/>
      <c r="ADR34" s="4"/>
      <c r="ADS34" s="4"/>
      <c r="ADT34" s="87"/>
      <c r="ADU34" s="4"/>
      <c r="ADV34" s="4"/>
      <c r="ADW34" s="87"/>
      <c r="ADX34" s="4"/>
      <c r="ADY34" s="6"/>
      <c r="ADZ34" s="87"/>
      <c r="AEA34" s="4"/>
      <c r="AEB34" s="4"/>
      <c r="AEC34" s="87"/>
      <c r="AED34" s="4"/>
      <c r="AEE34" s="4"/>
      <c r="AEF34" s="87"/>
      <c r="AEG34" s="4"/>
      <c r="AEH34" s="4"/>
      <c r="AEI34" s="87"/>
      <c r="AEJ34" s="4"/>
      <c r="AEK34" s="4"/>
      <c r="AEL34" s="87"/>
      <c r="AEM34" s="4"/>
      <c r="AEN34" s="4"/>
      <c r="AEO34" s="87"/>
      <c r="AEP34" s="4"/>
      <c r="AEQ34" s="6"/>
      <c r="AER34" s="87"/>
      <c r="AES34" s="4"/>
      <c r="AET34" s="4"/>
      <c r="AEU34" s="87"/>
      <c r="AEV34" s="4"/>
      <c r="AEW34" s="4"/>
      <c r="AEX34" s="87"/>
      <c r="AEY34" s="4"/>
      <c r="AEZ34" s="4"/>
      <c r="AFA34" s="87"/>
      <c r="AFB34" s="4"/>
      <c r="AFC34" s="4"/>
      <c r="AFD34" s="87"/>
      <c r="AFE34" s="4"/>
      <c r="AFF34" s="4"/>
      <c r="AFG34" s="87"/>
      <c r="AFH34" s="4"/>
      <c r="AFI34" s="6"/>
      <c r="AFJ34" s="87"/>
      <c r="AFK34" s="4"/>
      <c r="AFL34" s="4"/>
      <c r="AFM34" s="87"/>
      <c r="AFN34" s="4"/>
      <c r="AFO34" s="4"/>
      <c r="AFP34" s="87"/>
      <c r="AFQ34" s="4"/>
      <c r="AFR34" s="4"/>
      <c r="AFS34" s="87"/>
      <c r="AFT34" s="4"/>
      <c r="AFU34" s="4"/>
      <c r="AFV34" s="87"/>
      <c r="AFW34" s="4"/>
      <c r="AFX34" s="6"/>
      <c r="AFY34" s="6"/>
      <c r="AFZ34" s="87"/>
      <c r="AGA34" s="4"/>
      <c r="AGB34" s="4"/>
      <c r="AGC34" s="87"/>
      <c r="AGD34" s="4"/>
      <c r="AGE34" s="4"/>
      <c r="AGF34" s="87"/>
      <c r="AGG34" s="4"/>
      <c r="AGH34" s="4"/>
      <c r="AGI34" s="87"/>
      <c r="AGJ34" s="4"/>
      <c r="AGK34" s="6"/>
      <c r="AGL34" s="87"/>
      <c r="AGM34" s="4"/>
      <c r="AGN34" s="4"/>
      <c r="AGO34" s="87"/>
      <c r="AGP34" s="6"/>
      <c r="AGQ34" s="6"/>
      <c r="AGR34" s="87"/>
      <c r="AGS34" s="4"/>
      <c r="AGT34" s="4"/>
      <c r="AGU34" s="87"/>
      <c r="AGV34" s="4"/>
      <c r="AGW34" s="4"/>
      <c r="AGX34" s="87"/>
      <c r="AGY34" s="4"/>
      <c r="AGZ34" s="4"/>
      <c r="AHA34" s="87"/>
      <c r="AHB34" s="4"/>
      <c r="AHC34" s="4"/>
      <c r="AHD34" s="87"/>
      <c r="AHE34" s="4"/>
      <c r="AHF34" s="4"/>
      <c r="AHG34" s="87"/>
      <c r="AHH34" s="4"/>
      <c r="AHI34" s="6"/>
      <c r="AHJ34" s="87"/>
      <c r="AHK34" s="4"/>
      <c r="AHL34" s="4"/>
      <c r="AHM34" s="87"/>
      <c r="AHN34" s="4"/>
      <c r="AHO34" s="4"/>
      <c r="AHP34" s="87"/>
      <c r="AHQ34" s="4"/>
      <c r="AHR34" s="4"/>
      <c r="AHS34" s="87"/>
      <c r="AHT34" s="4"/>
      <c r="AHU34" s="4"/>
      <c r="AHV34" s="87"/>
      <c r="AHW34" s="4"/>
      <c r="AHX34" s="4"/>
      <c r="AHY34" s="87"/>
      <c r="AHZ34" s="4"/>
      <c r="AIA34" s="6"/>
      <c r="AIB34" s="87"/>
      <c r="AIC34" s="4"/>
      <c r="AID34" s="4"/>
      <c r="AIE34" s="87"/>
      <c r="AIF34" s="4"/>
      <c r="AIG34" s="4"/>
      <c r="AIH34" s="87"/>
      <c r="AII34" s="4"/>
      <c r="AIJ34" s="4"/>
      <c r="AIK34" s="87"/>
      <c r="AIL34" s="4"/>
      <c r="AIM34" s="4"/>
      <c r="AIN34" s="87"/>
      <c r="AIO34" s="4"/>
      <c r="AIP34" s="4"/>
      <c r="AIQ34" s="87"/>
      <c r="AIR34" s="4"/>
      <c r="AIS34" s="6"/>
      <c r="AIT34" s="87"/>
      <c r="AIU34" s="4"/>
      <c r="AIV34" s="4"/>
      <c r="AIW34" s="87"/>
      <c r="AIX34" s="4"/>
      <c r="AIY34" s="4"/>
      <c r="AIZ34" s="87"/>
      <c r="AJA34" s="4"/>
      <c r="AJB34" s="4"/>
      <c r="AJC34" s="87"/>
      <c r="AJD34" s="4"/>
      <c r="AJE34" s="4"/>
      <c r="AJF34" s="87"/>
      <c r="AJG34" s="4"/>
      <c r="AJH34" s="4"/>
      <c r="AJI34" s="87"/>
      <c r="AJJ34" s="4"/>
      <c r="AJK34" s="6"/>
      <c r="AJL34" s="87"/>
      <c r="AJM34" s="4"/>
      <c r="AJN34" s="4"/>
      <c r="AJO34" s="87"/>
      <c r="AJP34" s="4"/>
      <c r="AJQ34" s="6"/>
      <c r="AJR34" s="87"/>
      <c r="AJS34" s="4"/>
      <c r="AJT34" s="4"/>
      <c r="AJU34" s="87"/>
      <c r="AJV34" s="4"/>
      <c r="AJW34" s="4"/>
      <c r="AJX34" s="87"/>
      <c r="AJY34" s="4"/>
      <c r="AJZ34" s="6"/>
      <c r="AKA34" s="87"/>
      <c r="AKB34" s="4"/>
      <c r="AKC34" s="4"/>
      <c r="AKD34" s="87"/>
      <c r="AKE34" s="4"/>
      <c r="AKF34" s="4"/>
      <c r="AKG34" s="87"/>
      <c r="AKH34" s="4"/>
      <c r="AKI34" s="4"/>
      <c r="AKJ34" s="87"/>
      <c r="AKK34" s="4"/>
      <c r="AKL34" s="4"/>
      <c r="AKM34" s="87"/>
      <c r="AKN34" s="4"/>
      <c r="AKO34" s="4"/>
      <c r="AKP34" s="87"/>
      <c r="AKQ34" s="4"/>
      <c r="AKR34" s="6"/>
      <c r="AKS34" s="87"/>
      <c r="AKT34" s="4"/>
      <c r="AKU34" s="4"/>
      <c r="AKV34" s="87"/>
      <c r="AKW34" s="4"/>
      <c r="AKX34" s="4"/>
      <c r="AKY34" s="87"/>
      <c r="AKZ34" s="4"/>
      <c r="ALA34" s="6"/>
      <c r="ALB34" s="87"/>
      <c r="ALC34" s="4"/>
      <c r="ALD34" s="4"/>
      <c r="ALE34" s="87"/>
      <c r="ALF34" s="4"/>
      <c r="ALG34" s="4"/>
      <c r="ALH34" s="87"/>
      <c r="ALI34" s="6"/>
      <c r="ALJ34" s="6"/>
      <c r="ALK34" s="87"/>
      <c r="ALL34" s="4"/>
      <c r="ALM34" s="4"/>
      <c r="ALN34" s="87"/>
      <c r="ALO34" s="4"/>
      <c r="ALP34" s="4"/>
      <c r="ALQ34" s="87"/>
      <c r="ALR34" s="4"/>
      <c r="ALS34" s="4"/>
      <c r="ALT34" s="87"/>
      <c r="ALU34" s="4"/>
      <c r="ALV34" s="4"/>
      <c r="ALW34" s="87"/>
      <c r="ALX34" s="4"/>
      <c r="ALY34" s="4"/>
      <c r="ALZ34" s="87"/>
      <c r="AMA34" s="4"/>
      <c r="AMB34" s="6"/>
      <c r="AMC34" s="87"/>
      <c r="AMD34" s="4"/>
      <c r="AME34" s="4"/>
      <c r="AMF34" s="87"/>
      <c r="AMG34" s="4"/>
      <c r="AMH34" s="4"/>
      <c r="AMI34" s="87"/>
      <c r="AMJ34" s="4"/>
      <c r="AMK34" s="4"/>
      <c r="AML34" s="87"/>
      <c r="AMM34" s="4"/>
      <c r="AMN34" s="4"/>
      <c r="AMO34" s="87"/>
      <c r="AMP34" s="4"/>
      <c r="AMQ34" s="4"/>
      <c r="AMR34" s="87"/>
      <c r="AMS34" s="4"/>
      <c r="AMT34" s="4"/>
      <c r="AMU34" s="87"/>
      <c r="AMV34" s="4"/>
      <c r="AMW34" s="6"/>
      <c r="AMX34" s="6"/>
      <c r="AMY34" s="6"/>
      <c r="AMZ34" s="6"/>
      <c r="ANA34" s="87"/>
      <c r="ANB34" s="4"/>
      <c r="ANC34" s="4"/>
      <c r="AND34" s="87"/>
      <c r="ANE34" s="4"/>
      <c r="ANF34" s="6"/>
      <c r="ANG34" s="87"/>
      <c r="ANH34" s="4"/>
      <c r="ANI34" s="4"/>
      <c r="ANJ34" s="87"/>
      <c r="ANK34" s="4"/>
      <c r="ANL34" s="4"/>
      <c r="ANM34" s="87"/>
      <c r="ANN34" s="4"/>
      <c r="ANO34" s="4"/>
      <c r="ANP34" s="87"/>
      <c r="ANQ34" s="4"/>
      <c r="ANR34" s="4"/>
      <c r="ANS34" s="87"/>
      <c r="ANT34" s="4"/>
      <c r="ANU34" s="4"/>
      <c r="ANV34" s="87"/>
      <c r="ANW34" s="4"/>
      <c r="ANX34" s="6"/>
      <c r="ANY34" s="87"/>
      <c r="ANZ34" s="4"/>
      <c r="AOA34" s="4"/>
      <c r="AOB34" s="87"/>
      <c r="AOC34" s="4"/>
      <c r="AOD34" s="4"/>
      <c r="AOE34" s="87"/>
      <c r="AOF34" s="4"/>
      <c r="AOG34" s="4"/>
      <c r="AOH34" s="87"/>
      <c r="AOI34" s="4"/>
      <c r="AOJ34" s="4"/>
      <c r="AOK34" s="87"/>
      <c r="AOL34" s="4"/>
      <c r="AOM34" s="4"/>
      <c r="AON34" s="87"/>
      <c r="AOO34" s="4"/>
      <c r="AOP34" s="6"/>
      <c r="AOQ34" s="87"/>
      <c r="AOR34" s="4"/>
      <c r="AOS34" s="4"/>
      <c r="AOT34" s="87"/>
      <c r="AOU34" s="4"/>
      <c r="AOV34" s="4"/>
      <c r="AOW34" s="87"/>
      <c r="AOX34" s="4"/>
      <c r="AOY34" s="4"/>
      <c r="AOZ34" s="87"/>
      <c r="APA34" s="4"/>
      <c r="APB34" s="4"/>
      <c r="APC34" s="87"/>
      <c r="APD34" s="4"/>
      <c r="APE34" s="4"/>
      <c r="APF34" s="87"/>
      <c r="APG34" s="4"/>
      <c r="APH34" s="6"/>
      <c r="API34" s="87"/>
      <c r="APJ34" s="4"/>
      <c r="APK34" s="4"/>
      <c r="APL34" s="87"/>
      <c r="APM34" s="4"/>
      <c r="APN34" s="4"/>
      <c r="APO34" s="87"/>
      <c r="APP34" s="4"/>
      <c r="APQ34" s="4"/>
      <c r="APR34" s="87"/>
      <c r="APS34" s="4"/>
      <c r="APT34" s="4"/>
      <c r="APU34" s="87"/>
      <c r="APV34" s="4"/>
      <c r="APW34" s="4"/>
      <c r="APX34" s="87"/>
      <c r="APY34" s="4"/>
      <c r="APZ34" s="6"/>
      <c r="AQA34" s="87"/>
      <c r="AQB34" s="4"/>
      <c r="AQC34" s="4"/>
      <c r="AQD34" s="87"/>
      <c r="AQE34" s="4"/>
      <c r="AQF34" s="4"/>
      <c r="AQG34" s="87"/>
      <c r="AQH34" s="4"/>
      <c r="AQI34" s="4"/>
      <c r="AQJ34" s="87"/>
      <c r="AQK34" s="4"/>
      <c r="AQL34" s="4"/>
      <c r="AQM34" s="87"/>
      <c r="AQN34" s="4"/>
      <c r="AQO34" s="4"/>
      <c r="AQP34" s="87"/>
      <c r="AQQ34" s="4"/>
      <c r="AQR34" s="6"/>
      <c r="AQS34" s="87"/>
      <c r="AQT34" s="4"/>
      <c r="AQU34" s="4"/>
      <c r="AQV34" s="87"/>
      <c r="AQW34" s="4"/>
      <c r="AQX34" s="4"/>
      <c r="AQY34" s="87"/>
      <c r="AQZ34" s="4"/>
      <c r="ARA34" s="4"/>
      <c r="ARB34" s="87"/>
      <c r="ARC34" s="4"/>
      <c r="ARD34" s="4"/>
      <c r="ARE34" s="87"/>
      <c r="ARF34" s="4"/>
      <c r="ARG34" s="4"/>
      <c r="ARH34" s="87"/>
      <c r="ARI34" s="4"/>
      <c r="ARJ34" s="6"/>
      <c r="ARK34" s="87"/>
      <c r="ARL34" s="4"/>
      <c r="ARM34" s="4"/>
      <c r="ARN34" s="87"/>
      <c r="ARO34" s="4"/>
      <c r="ARP34" s="4"/>
      <c r="ARQ34" s="87"/>
      <c r="ARR34" s="4"/>
      <c r="ARS34" s="4"/>
      <c r="ART34" s="87"/>
      <c r="ARU34" s="4"/>
      <c r="ARV34" s="4"/>
      <c r="ARW34" s="87"/>
      <c r="ARX34" s="4"/>
      <c r="ARY34" s="4"/>
      <c r="ARZ34" s="87"/>
      <c r="ASA34" s="4"/>
      <c r="ASB34" s="6"/>
      <c r="ASC34" s="87"/>
      <c r="ASD34" s="4"/>
      <c r="ASE34" s="4"/>
      <c r="ASF34" s="87"/>
      <c r="ASG34" s="4"/>
      <c r="ASH34" s="4"/>
      <c r="ASI34" s="87"/>
      <c r="ASJ34" s="4"/>
      <c r="ASK34" s="4"/>
      <c r="ASL34" s="87"/>
      <c r="ASM34" s="4"/>
      <c r="ASN34" s="4"/>
      <c r="ASO34" s="87"/>
      <c r="ASP34" s="4"/>
      <c r="ASQ34" s="4"/>
      <c r="ASR34" s="87"/>
      <c r="ASS34" s="4"/>
      <c r="AST34" s="6"/>
      <c r="ASU34" s="87"/>
      <c r="ASV34" s="4"/>
      <c r="ASW34" s="4"/>
      <c r="ASX34" s="87"/>
      <c r="ASY34" s="4"/>
      <c r="ASZ34" s="4"/>
      <c r="ATA34" s="87"/>
      <c r="ATB34" s="4"/>
      <c r="ATC34" s="4"/>
      <c r="ATD34" s="87"/>
      <c r="ATE34" s="4"/>
      <c r="ATF34" s="4"/>
      <c r="ATG34" s="4"/>
      <c r="ATH34" s="6"/>
      <c r="ATI34" s="4"/>
      <c r="ATJ34" s="4"/>
      <c r="ATK34" s="4"/>
      <c r="ATL34" s="4"/>
      <c r="ATM34" s="4"/>
      <c r="ATN34" s="4"/>
      <c r="ATO34" s="6"/>
      <c r="ATP34" s="4"/>
      <c r="ATQ34" s="4"/>
      <c r="ATR34" s="4"/>
      <c r="ATS34" s="4"/>
      <c r="ATT34" s="4"/>
      <c r="ATU34" s="4"/>
      <c r="ATV34" s="6"/>
      <c r="ATW34" s="4"/>
      <c r="ATX34" s="4"/>
      <c r="ATY34" s="4"/>
      <c r="ATZ34" s="4"/>
      <c r="AUA34" s="4"/>
      <c r="AUB34" s="4"/>
      <c r="AUC34" s="6"/>
      <c r="AUD34" s="4"/>
      <c r="AUE34" s="4"/>
      <c r="AUF34" s="4"/>
      <c r="AUG34" s="4"/>
      <c r="AUH34" s="4"/>
      <c r="AUI34" s="4"/>
      <c r="AUJ34" s="6"/>
      <c r="AUK34" s="4"/>
      <c r="AUL34" s="4"/>
      <c r="AUM34" s="4"/>
      <c r="AUN34" s="4"/>
      <c r="AUO34" s="4"/>
      <c r="AUP34" s="4"/>
      <c r="AUQ34" s="6"/>
      <c r="AUR34" s="4"/>
      <c r="AUS34" s="4"/>
      <c r="AUT34" s="4"/>
      <c r="AUU34" s="4"/>
      <c r="AUV34" s="4"/>
      <c r="AUW34" s="4"/>
      <c r="AUX34" s="6"/>
      <c r="AUY34" s="4"/>
      <c r="AUZ34" s="4"/>
      <c r="AVA34" s="4"/>
      <c r="AVB34" s="4"/>
      <c r="AVC34" s="4"/>
      <c r="AVD34" s="4"/>
      <c r="AVE34" s="6"/>
      <c r="AVF34" s="4"/>
      <c r="AVG34" s="4"/>
      <c r="AVH34" s="4"/>
      <c r="AVI34" s="4"/>
      <c r="AVJ34" s="4"/>
      <c r="AVK34" s="4"/>
      <c r="AVL34" s="6"/>
      <c r="AVM34" s="4"/>
      <c r="AVN34" s="4"/>
      <c r="AVO34" s="4"/>
      <c r="AVP34" s="4"/>
      <c r="AVQ34" s="4"/>
      <c r="AVR34" s="4"/>
      <c r="AVS34" s="6"/>
      <c r="AVT34" s="4"/>
      <c r="AVU34" s="4"/>
      <c r="AVV34" s="4"/>
      <c r="AVW34" s="4"/>
      <c r="AVX34" s="4"/>
      <c r="AVY34" s="4"/>
      <c r="AVZ34" s="6"/>
      <c r="AWA34" s="4"/>
      <c r="AWB34" s="4"/>
      <c r="AWC34" s="4"/>
      <c r="AWD34" s="4"/>
      <c r="AWE34" s="4"/>
      <c r="AWF34" s="4"/>
      <c r="AWG34" s="6"/>
      <c r="AWH34" s="4"/>
      <c r="AWI34" s="4"/>
      <c r="AWJ34" s="4"/>
      <c r="AWK34" s="4"/>
      <c r="AWL34" s="4"/>
      <c r="AWM34" s="4"/>
      <c r="AWN34" s="6"/>
      <c r="AWO34" s="4"/>
      <c r="AWP34" s="4"/>
      <c r="AWQ34" s="4"/>
      <c r="AWR34" s="4"/>
      <c r="AWS34" s="4"/>
      <c r="AWT34" s="4"/>
      <c r="AWU34" s="6"/>
      <c r="AWV34" s="4"/>
      <c r="AWW34" s="4"/>
      <c r="AWX34" s="4"/>
      <c r="AWY34" s="4"/>
      <c r="AWZ34" s="4"/>
      <c r="AXA34" s="4"/>
      <c r="AXB34" s="6"/>
    </row>
    <row r="35" spans="1:1302">
      <c r="A35" t="s">
        <v>911</v>
      </c>
      <c r="B35" t="s">
        <v>913</v>
      </c>
      <c r="D35" s="1" t="s">
        <v>15</v>
      </c>
      <c r="E35" s="4"/>
      <c r="F35" s="4"/>
      <c r="G35" s="4"/>
      <c r="H35" s="70"/>
      <c r="I35" s="4"/>
      <c r="J35" s="6"/>
      <c r="K35" s="70"/>
      <c r="L35" s="4"/>
      <c r="M35" s="4"/>
      <c r="N35" s="70"/>
      <c r="O35" s="4"/>
      <c r="P35" s="4"/>
      <c r="Q35" s="70"/>
      <c r="R35" s="4"/>
      <c r="S35" s="4"/>
      <c r="T35" s="70"/>
      <c r="U35" s="4"/>
      <c r="V35" s="4"/>
      <c r="W35" s="70"/>
      <c r="X35" s="4"/>
      <c r="Y35" s="4"/>
      <c r="Z35" s="70"/>
      <c r="AA35" s="4"/>
      <c r="AB35" s="6"/>
      <c r="AC35" s="70"/>
      <c r="AD35" s="4"/>
      <c r="AE35" s="4"/>
      <c r="AF35" s="70"/>
      <c r="AG35" s="4"/>
      <c r="AH35" s="4"/>
      <c r="AI35" s="70"/>
      <c r="AJ35" s="4"/>
      <c r="AK35" s="4"/>
      <c r="AL35" s="70"/>
      <c r="AM35" s="4"/>
      <c r="AN35" s="4"/>
      <c r="AO35" s="70"/>
      <c r="AP35" s="4"/>
      <c r="AQ35" s="4"/>
      <c r="AR35" s="70"/>
      <c r="AS35" s="4"/>
      <c r="AT35" s="6"/>
      <c r="AU35" s="70"/>
      <c r="AV35" s="4"/>
      <c r="AW35" s="4"/>
      <c r="AX35" s="70"/>
      <c r="AY35" s="4"/>
      <c r="AZ35" s="4"/>
      <c r="BA35" s="70"/>
      <c r="BB35" s="4"/>
      <c r="BC35" s="4"/>
      <c r="BD35" s="70"/>
      <c r="BE35" s="4"/>
      <c r="BF35" s="4"/>
      <c r="BG35" s="70"/>
      <c r="BH35" s="4"/>
      <c r="BI35" s="4"/>
      <c r="BJ35" s="70"/>
      <c r="BK35" s="4"/>
      <c r="BL35" s="6"/>
      <c r="BM35" s="70"/>
      <c r="BN35" s="4"/>
      <c r="BO35" s="4"/>
      <c r="BP35" s="70"/>
      <c r="BQ35" s="4"/>
      <c r="BR35" s="4"/>
      <c r="BS35" s="70"/>
      <c r="BT35" s="4"/>
      <c r="BU35" s="4"/>
      <c r="BV35" s="70"/>
      <c r="BW35" s="4"/>
      <c r="BX35" s="4"/>
      <c r="BY35" s="70"/>
      <c r="BZ35" s="4"/>
      <c r="CA35" s="4"/>
      <c r="CB35" s="70"/>
      <c r="CC35" s="4"/>
      <c r="CD35" s="6"/>
      <c r="CE35" s="6"/>
      <c r="CF35" s="70"/>
      <c r="CG35" s="4"/>
      <c r="CH35" s="6"/>
      <c r="CI35" s="70"/>
      <c r="CJ35" s="4"/>
      <c r="CK35" s="4"/>
      <c r="CL35" s="70"/>
      <c r="CM35" s="4"/>
      <c r="CN35" s="4"/>
      <c r="CO35" s="70"/>
      <c r="CP35" s="4"/>
      <c r="CQ35" s="6"/>
      <c r="CR35" s="70"/>
      <c r="CS35" s="4"/>
      <c r="CT35" s="4"/>
      <c r="CU35" s="70"/>
      <c r="CV35" s="4"/>
      <c r="CW35" s="4"/>
      <c r="CX35" s="70"/>
      <c r="CY35" s="4"/>
      <c r="CZ35" s="4"/>
      <c r="DA35" s="70"/>
      <c r="DB35" s="4"/>
      <c r="DC35" s="4"/>
      <c r="DD35" s="70"/>
      <c r="DE35" s="4"/>
      <c r="DF35" s="6"/>
      <c r="DG35" s="6"/>
      <c r="DH35" s="70"/>
      <c r="DI35" s="4"/>
      <c r="DJ35" s="4"/>
      <c r="DK35" s="70"/>
      <c r="DL35" s="4"/>
      <c r="DM35" s="4"/>
      <c r="DN35" s="70"/>
      <c r="DO35" s="4"/>
      <c r="DP35" s="4"/>
      <c r="DQ35" s="70"/>
      <c r="DR35" s="4"/>
      <c r="DS35" s="4"/>
      <c r="DT35" s="70"/>
      <c r="DU35" s="4"/>
      <c r="DV35" s="4"/>
      <c r="DW35" s="70"/>
      <c r="DX35" s="4"/>
      <c r="DY35" s="6"/>
      <c r="DZ35" s="70"/>
      <c r="EA35" s="4"/>
      <c r="EB35" s="4"/>
      <c r="EC35" s="70"/>
      <c r="ED35" s="4"/>
      <c r="EE35" s="4"/>
      <c r="EF35" s="70"/>
      <c r="EG35" s="4"/>
      <c r="EH35" s="4"/>
      <c r="EI35" s="70"/>
      <c r="EJ35" s="4"/>
      <c r="EK35" s="4"/>
      <c r="EL35" s="70"/>
      <c r="EM35" s="4"/>
      <c r="EN35" s="4"/>
      <c r="EO35" s="70"/>
      <c r="EP35" s="4"/>
      <c r="EQ35" s="4"/>
      <c r="ER35" s="70"/>
      <c r="ES35" s="4"/>
      <c r="ET35" s="4"/>
      <c r="EU35" s="70"/>
      <c r="EV35" s="4"/>
      <c r="EW35" s="4"/>
      <c r="EX35" s="70"/>
      <c r="EY35" s="4"/>
      <c r="EZ35" s="4"/>
      <c r="FA35" s="70"/>
      <c r="FB35" s="4"/>
      <c r="FC35" s="6"/>
      <c r="FD35" s="6"/>
      <c r="FE35" s="6"/>
      <c r="FF35" s="6"/>
      <c r="FG35" s="70"/>
      <c r="FH35" s="4"/>
      <c r="FI35" s="4"/>
      <c r="FJ35" s="70"/>
      <c r="FK35" s="4"/>
      <c r="FL35" s="4"/>
      <c r="FM35" s="70"/>
      <c r="FN35" s="4"/>
      <c r="FO35" s="6"/>
      <c r="FP35" s="70"/>
      <c r="FQ35" s="4"/>
      <c r="FR35" s="4"/>
      <c r="FS35" s="70"/>
      <c r="FT35" s="4"/>
      <c r="FU35" s="6"/>
      <c r="FV35" s="70"/>
      <c r="FW35" s="4"/>
      <c r="FX35" s="4"/>
      <c r="FY35" s="70"/>
      <c r="FZ35" s="4"/>
      <c r="GA35" s="4"/>
      <c r="GB35" s="70"/>
      <c r="GC35" s="4"/>
      <c r="GD35" s="4"/>
      <c r="GE35" s="70"/>
      <c r="GF35" s="4"/>
      <c r="GG35" s="4"/>
      <c r="GH35" s="70"/>
      <c r="GI35" s="4"/>
      <c r="GJ35" s="4"/>
      <c r="GK35" s="70"/>
      <c r="GL35" s="4"/>
      <c r="GM35" s="6"/>
      <c r="GN35" s="70"/>
      <c r="GO35" s="4"/>
      <c r="GP35" s="4"/>
      <c r="GQ35" s="70"/>
      <c r="GR35" s="4"/>
      <c r="GS35" s="4"/>
      <c r="GT35" s="70"/>
      <c r="GU35" s="4"/>
      <c r="GV35" s="4"/>
      <c r="GW35" s="70"/>
      <c r="GX35" s="4"/>
      <c r="GY35" s="4"/>
      <c r="GZ35" s="70"/>
      <c r="HA35" s="4"/>
      <c r="HB35" s="4"/>
      <c r="HC35" s="70"/>
      <c r="HD35" s="4"/>
      <c r="HE35" s="6"/>
      <c r="HF35" s="70"/>
      <c r="HG35" s="4"/>
      <c r="HH35" s="4"/>
      <c r="HI35" s="70"/>
      <c r="HJ35" s="4"/>
      <c r="HK35" s="4"/>
      <c r="HL35" s="70"/>
      <c r="HM35" s="4"/>
      <c r="HN35" s="4"/>
      <c r="HO35" s="70"/>
      <c r="HP35" s="4"/>
      <c r="HQ35" s="4"/>
      <c r="HR35" s="70"/>
      <c r="HS35" s="4"/>
      <c r="HT35" s="4"/>
      <c r="HU35" s="70"/>
      <c r="HV35" s="4"/>
      <c r="HW35" s="6"/>
      <c r="HX35" s="70"/>
      <c r="HY35" s="4"/>
      <c r="HZ35" s="4"/>
      <c r="IA35" s="70"/>
      <c r="IB35" s="4"/>
      <c r="IC35" s="4"/>
      <c r="ID35" s="70"/>
      <c r="IE35" s="4"/>
      <c r="IF35" s="4"/>
      <c r="IG35" s="70"/>
      <c r="IH35" s="4"/>
      <c r="II35" s="4"/>
      <c r="IJ35" s="70"/>
      <c r="IK35" s="4"/>
      <c r="IL35" s="4"/>
      <c r="IM35" s="70"/>
      <c r="IN35" s="4"/>
      <c r="IO35" s="6"/>
      <c r="IP35" s="70"/>
      <c r="IQ35" s="4"/>
      <c r="IR35" s="4"/>
      <c r="IS35" s="70"/>
      <c r="IT35" s="4"/>
      <c r="IU35" s="4"/>
      <c r="IV35" s="70"/>
      <c r="IW35" s="4"/>
      <c r="IX35" s="4"/>
      <c r="IY35" s="70"/>
      <c r="IZ35" s="4"/>
      <c r="JA35" s="4"/>
      <c r="JB35" s="70"/>
      <c r="JC35" s="4"/>
      <c r="JD35" s="4"/>
      <c r="JE35" s="70"/>
      <c r="JF35" s="4"/>
      <c r="JG35" s="6"/>
      <c r="JH35" s="70"/>
      <c r="JI35" s="4"/>
      <c r="JJ35" s="4"/>
      <c r="JK35" s="70"/>
      <c r="JL35" s="4"/>
      <c r="JM35" s="4"/>
      <c r="JN35" s="70"/>
      <c r="JO35" s="4"/>
      <c r="JP35" s="4"/>
      <c r="JQ35" s="70"/>
      <c r="JR35" s="4"/>
      <c r="JS35" s="4"/>
      <c r="JT35" s="70"/>
      <c r="JU35" s="4"/>
      <c r="JV35" s="4"/>
      <c r="JW35" s="70"/>
      <c r="JX35" s="4"/>
      <c r="JY35" s="6"/>
      <c r="JZ35" s="70"/>
      <c r="KA35" s="4"/>
      <c r="KB35" s="4"/>
      <c r="KC35" s="70"/>
      <c r="KD35" s="4"/>
      <c r="KE35" s="4"/>
      <c r="KF35" s="70"/>
      <c r="KG35" s="4"/>
      <c r="KH35" s="4"/>
      <c r="KI35" s="70"/>
      <c r="KJ35" s="4"/>
      <c r="KK35" s="4"/>
      <c r="KL35" s="70"/>
      <c r="KM35" s="4"/>
      <c r="KN35" s="4"/>
      <c r="KO35" s="70"/>
      <c r="KP35" s="4"/>
      <c r="KQ35" s="4"/>
      <c r="KR35" s="70"/>
      <c r="KS35" s="4"/>
      <c r="KT35" s="4"/>
      <c r="KU35" s="70"/>
      <c r="KV35" s="4"/>
      <c r="KW35" s="6"/>
      <c r="KX35" s="6"/>
      <c r="KY35" s="6"/>
      <c r="KZ35" s="6"/>
      <c r="LA35" s="6"/>
      <c r="LB35" s="6"/>
      <c r="LC35" s="70"/>
      <c r="LD35" s="4"/>
      <c r="LE35" s="4"/>
      <c r="LF35" s="70"/>
      <c r="LG35" s="4"/>
      <c r="LH35" s="4"/>
      <c r="LI35" s="70"/>
      <c r="LJ35" s="4"/>
      <c r="LK35" s="4"/>
      <c r="LL35" s="70"/>
      <c r="LM35" s="4"/>
      <c r="LN35" s="4"/>
      <c r="LO35" s="70"/>
      <c r="LP35" s="4"/>
      <c r="LQ35" s="4"/>
      <c r="LR35" s="70"/>
      <c r="LS35" s="4"/>
      <c r="LT35" s="6"/>
      <c r="LU35" s="70"/>
      <c r="LV35" s="4"/>
      <c r="LW35" s="4"/>
      <c r="LX35" s="70"/>
      <c r="LY35" s="4"/>
      <c r="LZ35" s="4"/>
      <c r="MA35" s="70"/>
      <c r="MB35" s="4"/>
      <c r="MC35" s="4"/>
      <c r="MD35" s="70"/>
      <c r="ME35" s="4"/>
      <c r="MF35" s="4"/>
      <c r="MG35" s="70"/>
      <c r="MH35" s="4"/>
      <c r="MI35" s="4"/>
      <c r="MJ35" s="70"/>
      <c r="MK35" s="4"/>
      <c r="ML35" s="6"/>
      <c r="MM35" s="70"/>
      <c r="MN35" s="4"/>
      <c r="MO35" s="4"/>
      <c r="MP35" s="70"/>
      <c r="MQ35" s="4"/>
      <c r="MR35" s="4"/>
      <c r="MS35" s="70"/>
      <c r="MT35" s="4"/>
      <c r="MU35" s="4"/>
      <c r="MV35" s="70"/>
      <c r="MW35" s="4"/>
      <c r="MX35" s="4"/>
      <c r="MY35" s="70"/>
      <c r="MZ35" s="4"/>
      <c r="NA35" s="4"/>
      <c r="NB35" s="70"/>
      <c r="NC35" s="4"/>
      <c r="ND35" s="6"/>
      <c r="NE35" s="70"/>
      <c r="NF35" s="4"/>
      <c r="NG35" s="4"/>
      <c r="NH35" s="70"/>
      <c r="NI35" s="4"/>
      <c r="NJ35" s="4"/>
      <c r="NK35" s="70"/>
      <c r="NL35" s="4"/>
      <c r="NM35" s="4"/>
      <c r="NN35" s="70"/>
      <c r="NO35" s="4"/>
      <c r="NP35" s="4"/>
      <c r="NQ35" s="70"/>
      <c r="NR35" s="4"/>
      <c r="NS35" s="4"/>
      <c r="NT35" s="70"/>
      <c r="NU35" s="4"/>
      <c r="NV35" s="6"/>
      <c r="NW35" s="70"/>
      <c r="NX35" s="4"/>
      <c r="NY35" s="4"/>
      <c r="NZ35" s="70"/>
      <c r="OA35" s="4"/>
      <c r="OB35" s="4"/>
      <c r="OC35" s="70"/>
      <c r="OD35" s="4"/>
      <c r="OE35" s="4"/>
      <c r="OF35" s="70"/>
      <c r="OG35" s="4"/>
      <c r="OH35" s="4"/>
      <c r="OI35" s="70"/>
      <c r="OJ35" s="4"/>
      <c r="OK35" s="4"/>
      <c r="OL35" s="70"/>
      <c r="OM35" s="4"/>
      <c r="ON35" s="6"/>
      <c r="OO35" s="70"/>
      <c r="OP35" s="4"/>
      <c r="OQ35" s="4"/>
      <c r="OR35" s="70"/>
      <c r="OS35" s="4"/>
      <c r="OT35" s="4"/>
      <c r="OU35" s="70"/>
      <c r="OV35" s="4"/>
      <c r="OW35" s="4"/>
      <c r="OX35" s="70"/>
      <c r="OY35" s="4"/>
      <c r="OZ35" s="4"/>
      <c r="PA35" s="70"/>
      <c r="PB35" s="4"/>
      <c r="PC35" s="4"/>
      <c r="PD35" s="70"/>
      <c r="PE35" s="4"/>
      <c r="PF35" s="6"/>
      <c r="PG35" s="70"/>
      <c r="PH35" s="4"/>
      <c r="PI35" s="4"/>
      <c r="PJ35" s="70"/>
      <c r="PK35" s="4"/>
      <c r="PL35" s="4"/>
      <c r="PM35" s="70"/>
      <c r="PN35" s="4"/>
      <c r="PO35" s="4"/>
      <c r="PP35" s="70"/>
      <c r="PQ35" s="4"/>
      <c r="PR35" s="4"/>
      <c r="PS35" s="70"/>
      <c r="PT35" s="4"/>
      <c r="PU35" s="4"/>
      <c r="PV35" s="70"/>
      <c r="PW35" s="4"/>
      <c r="PX35" s="6"/>
      <c r="PY35" s="70"/>
      <c r="PZ35" s="4"/>
      <c r="QA35" s="4"/>
      <c r="QB35" s="70"/>
      <c r="QC35" s="4"/>
      <c r="QD35" s="6"/>
      <c r="QE35" s="70"/>
      <c r="QF35" s="4"/>
      <c r="QG35" s="4"/>
      <c r="QH35" s="70"/>
      <c r="QI35" s="4"/>
      <c r="QJ35" s="4"/>
      <c r="QK35" s="70"/>
      <c r="QL35" s="4"/>
      <c r="QM35" s="6"/>
      <c r="QN35" s="70"/>
      <c r="QO35" s="4"/>
      <c r="QP35" s="4"/>
      <c r="QQ35" s="70"/>
      <c r="QR35" s="4"/>
      <c r="QS35" s="4"/>
      <c r="QT35" s="70"/>
      <c r="QU35" s="4"/>
      <c r="QV35" s="4"/>
      <c r="QW35" s="70"/>
      <c r="QX35" s="4"/>
      <c r="QY35" s="4"/>
      <c r="QZ35" s="70"/>
      <c r="RA35" s="4"/>
      <c r="RB35" s="4"/>
      <c r="RC35" s="70"/>
      <c r="RD35" s="4"/>
      <c r="RE35" s="6"/>
      <c r="RF35" s="70"/>
      <c r="RG35" s="4"/>
      <c r="RH35" s="4"/>
      <c r="RI35" s="70"/>
      <c r="RJ35" s="4"/>
      <c r="RK35" s="4"/>
      <c r="RL35" s="70"/>
      <c r="RM35" s="4"/>
      <c r="RN35" s="6"/>
      <c r="RO35" s="6"/>
      <c r="RP35" s="6"/>
      <c r="RQ35" s="70"/>
      <c r="RR35" s="4"/>
      <c r="RS35" s="4"/>
      <c r="RT35" s="70"/>
      <c r="RU35" s="4"/>
      <c r="RV35" s="4"/>
      <c r="RW35" s="70"/>
      <c r="RX35" s="4"/>
      <c r="RY35" s="4"/>
      <c r="RZ35" s="70"/>
      <c r="SA35" s="4"/>
      <c r="SB35" s="4"/>
      <c r="SC35" s="70"/>
      <c r="SD35" s="4"/>
      <c r="SE35" s="4"/>
      <c r="SF35" s="70"/>
      <c r="SG35" s="4"/>
      <c r="SH35" s="4"/>
      <c r="SI35" s="70"/>
      <c r="SJ35" s="4"/>
      <c r="SK35" s="6"/>
      <c r="SL35" s="70"/>
      <c r="SM35" s="4"/>
      <c r="SN35" s="4"/>
      <c r="SO35" s="70"/>
      <c r="SP35" s="4"/>
      <c r="SQ35" s="4"/>
      <c r="SR35" s="70"/>
      <c r="SS35" s="4"/>
      <c r="ST35" s="4"/>
      <c r="SU35" s="70"/>
      <c r="SV35" s="4"/>
      <c r="SW35" s="4"/>
      <c r="SX35" s="70"/>
      <c r="SY35" s="4"/>
      <c r="SZ35" s="4"/>
      <c r="TA35" s="70"/>
      <c r="TB35" s="4"/>
      <c r="TC35" s="6"/>
      <c r="TD35" s="6"/>
      <c r="TE35" s="70"/>
      <c r="TF35" s="4"/>
      <c r="TG35" s="4"/>
      <c r="TH35" s="70"/>
      <c r="TI35" s="4"/>
      <c r="TJ35" s="4"/>
      <c r="TK35" s="70"/>
      <c r="TL35" s="4"/>
      <c r="TM35" s="4"/>
      <c r="TN35" s="70"/>
      <c r="TO35" s="4"/>
      <c r="TP35" s="4"/>
      <c r="TQ35" s="70"/>
      <c r="TR35" s="4"/>
      <c r="TS35" s="6"/>
      <c r="TT35" s="70"/>
      <c r="TU35" s="4"/>
      <c r="TV35" s="4"/>
      <c r="TW35" s="70"/>
      <c r="TX35" s="4"/>
      <c r="TY35" s="4"/>
      <c r="TZ35" s="70"/>
      <c r="UA35" s="4"/>
      <c r="UB35" s="4"/>
      <c r="UC35" s="70"/>
      <c r="UD35" s="4"/>
      <c r="UE35" s="4"/>
      <c r="UF35" s="70"/>
      <c r="UG35" s="4"/>
      <c r="UH35" s="4"/>
      <c r="UI35" s="70"/>
      <c r="UJ35" s="4"/>
      <c r="UK35" s="6"/>
      <c r="UL35" s="6"/>
      <c r="UM35" s="70"/>
      <c r="UN35" s="4"/>
      <c r="UO35" s="4"/>
      <c r="UP35" s="70"/>
      <c r="UQ35" s="4"/>
      <c r="UR35" s="4"/>
      <c r="US35" s="70"/>
      <c r="UT35" s="4"/>
      <c r="UU35" s="4"/>
      <c r="UV35" s="70"/>
      <c r="UW35" s="4"/>
      <c r="UX35" s="4"/>
      <c r="UY35" s="70"/>
      <c r="UZ35" s="4"/>
      <c r="VA35" s="6"/>
      <c r="VB35" s="70"/>
      <c r="VC35" s="4"/>
      <c r="VD35" s="4"/>
      <c r="VE35" s="70"/>
      <c r="VF35" s="4"/>
      <c r="VG35" s="4"/>
      <c r="VH35" s="70"/>
      <c r="VI35" s="4"/>
      <c r="VJ35" s="4"/>
      <c r="VK35" s="70"/>
      <c r="VL35" s="4"/>
      <c r="VM35" s="4"/>
      <c r="VN35" s="70"/>
      <c r="VO35" s="4"/>
      <c r="VP35" s="4"/>
      <c r="VQ35" s="70"/>
      <c r="VR35" s="4"/>
      <c r="VS35" s="6"/>
      <c r="VT35" s="70"/>
      <c r="VU35" s="4"/>
      <c r="VV35" s="4"/>
      <c r="VW35" s="70"/>
      <c r="VX35" s="4"/>
      <c r="VY35" s="4"/>
      <c r="VZ35" s="70"/>
      <c r="WA35" s="4"/>
      <c r="WB35" s="4"/>
      <c r="WC35" s="70"/>
      <c r="WD35" s="4"/>
      <c r="WE35" s="4"/>
      <c r="WF35" s="70"/>
      <c r="WG35" s="4"/>
      <c r="WH35" s="4"/>
      <c r="WI35" s="70"/>
      <c r="WJ35" s="4"/>
      <c r="WK35" s="4"/>
      <c r="WL35" s="70"/>
      <c r="WM35" s="6"/>
      <c r="WN35" s="6"/>
      <c r="WO35" s="70"/>
      <c r="WP35" s="4"/>
      <c r="WQ35" s="4"/>
      <c r="WR35" s="70"/>
      <c r="WS35" s="4"/>
      <c r="WT35" s="4"/>
      <c r="WU35" s="70"/>
      <c r="WV35" s="4"/>
      <c r="WW35" s="4"/>
      <c r="WX35" s="70"/>
      <c r="WY35" s="4"/>
      <c r="WZ35" s="4"/>
      <c r="XA35" s="70"/>
      <c r="XB35" s="4"/>
      <c r="XC35" s="4"/>
      <c r="XD35" s="70"/>
      <c r="XE35" s="4"/>
      <c r="XF35" s="6"/>
      <c r="XG35" s="70"/>
      <c r="XH35" s="4"/>
      <c r="XI35" s="4"/>
      <c r="XJ35" s="70"/>
      <c r="XK35" s="4"/>
      <c r="XL35" s="4"/>
      <c r="XM35" s="70"/>
      <c r="XN35" s="4"/>
      <c r="XO35" s="4"/>
      <c r="XP35" s="70"/>
      <c r="XQ35" s="4"/>
      <c r="XR35" s="4"/>
      <c r="XS35" s="70"/>
      <c r="XT35" s="4"/>
      <c r="XU35" s="4"/>
      <c r="XV35" s="70"/>
      <c r="XW35" s="4"/>
      <c r="XX35" s="4"/>
      <c r="XY35" s="70"/>
      <c r="XZ35" s="4"/>
      <c r="YA35" s="4"/>
      <c r="YB35" s="70"/>
      <c r="YC35" s="4"/>
      <c r="YD35" s="4"/>
      <c r="YE35" s="70"/>
      <c r="YF35" s="4"/>
      <c r="YG35" s="4"/>
      <c r="YH35" s="70"/>
      <c r="YI35" s="4"/>
      <c r="YJ35" s="4"/>
      <c r="YK35" s="70"/>
      <c r="YL35" s="4"/>
      <c r="YM35" s="4"/>
      <c r="YN35" s="70"/>
      <c r="YO35" s="4"/>
      <c r="YP35" s="4"/>
      <c r="YQ35" s="70"/>
      <c r="YR35" s="4"/>
      <c r="YS35" s="6"/>
      <c r="YT35" s="70"/>
      <c r="YU35" s="4"/>
      <c r="YV35" s="4"/>
      <c r="YW35" s="70"/>
      <c r="YX35" s="4"/>
      <c r="YY35" s="4"/>
      <c r="YZ35" s="70"/>
      <c r="ZA35" s="4"/>
      <c r="ZB35" s="4"/>
      <c r="ZC35" s="70"/>
      <c r="ZD35" s="4"/>
      <c r="ZE35" s="4"/>
      <c r="ZF35" s="70"/>
      <c r="ZG35" s="4"/>
      <c r="ZH35" s="4"/>
      <c r="ZI35" s="70"/>
      <c r="ZJ35" s="4"/>
      <c r="ZK35" s="6"/>
      <c r="ZL35" s="70"/>
      <c r="ZM35" s="4"/>
      <c r="ZN35" s="4"/>
      <c r="ZO35" s="70"/>
      <c r="ZP35" s="4"/>
      <c r="ZQ35" s="4"/>
      <c r="ZR35" s="70"/>
      <c r="ZS35" s="4"/>
      <c r="ZT35" s="4"/>
      <c r="ZU35" s="70"/>
      <c r="ZV35" s="4"/>
      <c r="ZW35" s="4"/>
      <c r="ZX35" s="70"/>
      <c r="ZY35" s="4"/>
      <c r="ZZ35" s="4"/>
      <c r="AAA35" s="70"/>
      <c r="AAB35" s="4"/>
      <c r="AAC35" s="6"/>
      <c r="AAD35" s="70"/>
      <c r="AAE35" s="4"/>
      <c r="AAF35" s="4"/>
      <c r="AAG35" s="70"/>
      <c r="AAH35" s="4"/>
      <c r="AAI35" s="4"/>
      <c r="AAJ35" s="70"/>
      <c r="AAK35" s="4"/>
      <c r="AAL35" s="4"/>
      <c r="AAM35" s="70"/>
      <c r="AAN35" s="4"/>
      <c r="AAO35" s="4"/>
      <c r="AAP35" s="70"/>
      <c r="AAQ35" s="4"/>
      <c r="AAR35" s="4"/>
      <c r="AAS35" s="70"/>
      <c r="AAT35" s="4"/>
      <c r="AAU35" s="6"/>
      <c r="AAV35" s="70"/>
      <c r="AAW35" s="4"/>
      <c r="AAX35" s="4"/>
      <c r="AAY35" s="70"/>
      <c r="AAZ35" s="4"/>
      <c r="ABA35" s="4"/>
      <c r="ABB35" s="70"/>
      <c r="ABC35" s="4"/>
      <c r="ABD35" s="4"/>
      <c r="ABE35" s="70"/>
      <c r="ABF35" s="4"/>
      <c r="ABG35" s="4"/>
      <c r="ABH35" s="70"/>
      <c r="ABI35" s="4"/>
      <c r="ABJ35" s="4"/>
      <c r="ABK35" s="70"/>
      <c r="ABL35" s="4"/>
      <c r="ABM35" s="6"/>
      <c r="ABN35" s="70"/>
      <c r="ABO35" s="4"/>
      <c r="ABP35" s="4"/>
      <c r="ABQ35" s="70"/>
      <c r="ABR35" s="4"/>
      <c r="ABS35" s="4"/>
      <c r="ABT35" s="70"/>
      <c r="ABU35" s="4"/>
      <c r="ABV35" s="6"/>
      <c r="ABW35" s="6"/>
      <c r="ABX35" s="6"/>
      <c r="ABY35" s="6"/>
      <c r="ABZ35" s="6"/>
      <c r="ACA35" s="70"/>
      <c r="ACB35" s="4"/>
      <c r="ACC35" s="4"/>
      <c r="ACD35" s="70"/>
      <c r="ACE35" s="4"/>
      <c r="ACF35" s="4"/>
      <c r="ACG35" s="70"/>
      <c r="ACH35" s="4"/>
      <c r="ACI35" s="4"/>
      <c r="ACJ35" s="70"/>
      <c r="ACK35" s="4"/>
      <c r="ACL35" s="4"/>
      <c r="ACM35" s="70"/>
      <c r="ACN35" s="4"/>
      <c r="ACO35" s="6"/>
      <c r="ACP35" s="70"/>
      <c r="ACQ35" s="4"/>
      <c r="ACR35" s="4"/>
      <c r="ACS35" s="70"/>
      <c r="ACT35" s="4"/>
      <c r="ACU35" s="4"/>
      <c r="ACV35" s="70"/>
      <c r="ACW35" s="4"/>
      <c r="ACX35" s="4"/>
      <c r="ACY35" s="70"/>
      <c r="ACZ35" s="4"/>
      <c r="ADA35" s="4"/>
      <c r="ADB35" s="70"/>
      <c r="ADC35" s="4"/>
      <c r="ADD35" s="4"/>
      <c r="ADE35" s="70"/>
      <c r="ADF35" s="4"/>
      <c r="ADG35" s="6"/>
      <c r="ADH35" s="70"/>
      <c r="ADI35" s="4"/>
      <c r="ADJ35" s="4"/>
      <c r="ADK35" s="70"/>
      <c r="ADL35" s="4"/>
      <c r="ADM35" s="4"/>
      <c r="ADN35" s="70"/>
      <c r="ADO35" s="4"/>
      <c r="ADP35" s="4"/>
      <c r="ADQ35" s="70"/>
      <c r="ADR35" s="4"/>
      <c r="ADS35" s="4"/>
      <c r="ADT35" s="70"/>
      <c r="ADU35" s="4"/>
      <c r="ADV35" s="4"/>
      <c r="ADW35" s="70"/>
      <c r="ADX35" s="4"/>
      <c r="ADY35" s="6"/>
      <c r="ADZ35" s="70"/>
      <c r="AEA35" s="4"/>
      <c r="AEB35" s="4"/>
      <c r="AEC35" s="70"/>
      <c r="AED35" s="4"/>
      <c r="AEE35" s="4"/>
      <c r="AEF35" s="70"/>
      <c r="AEG35" s="4"/>
      <c r="AEH35" s="4"/>
      <c r="AEI35" s="70"/>
      <c r="AEJ35" s="4"/>
      <c r="AEK35" s="4"/>
      <c r="AEL35" s="70"/>
      <c r="AEM35" s="4"/>
      <c r="AEN35" s="4"/>
      <c r="AEO35" s="70"/>
      <c r="AEP35" s="4"/>
      <c r="AEQ35" s="6"/>
      <c r="AER35" s="70"/>
      <c r="AES35" s="4"/>
      <c r="AET35" s="4"/>
      <c r="AEU35" s="70"/>
      <c r="AEV35" s="4"/>
      <c r="AEW35" s="4"/>
      <c r="AEX35" s="70"/>
      <c r="AEY35" s="4"/>
      <c r="AEZ35" s="4"/>
      <c r="AFA35" s="70"/>
      <c r="AFB35" s="4"/>
      <c r="AFC35" s="4"/>
      <c r="AFD35" s="70"/>
      <c r="AFE35" s="4"/>
      <c r="AFF35" s="4"/>
      <c r="AFG35" s="70"/>
      <c r="AFH35" s="4"/>
      <c r="AFI35" s="6"/>
      <c r="AFJ35" s="70"/>
      <c r="AFK35" s="4"/>
      <c r="AFL35" s="4"/>
      <c r="AFM35" s="70"/>
      <c r="AFN35" s="4"/>
      <c r="AFO35" s="4"/>
      <c r="AFP35" s="70"/>
      <c r="AFQ35" s="4"/>
      <c r="AFR35" s="4"/>
      <c r="AFS35" s="70"/>
      <c r="AFT35" s="4"/>
      <c r="AFU35" s="4"/>
      <c r="AFV35" s="70"/>
      <c r="AFW35" s="4"/>
      <c r="AFX35" s="6"/>
      <c r="AFY35" s="6"/>
      <c r="AFZ35" s="70"/>
      <c r="AGA35" s="4"/>
      <c r="AGB35" s="4"/>
      <c r="AGC35" s="70"/>
      <c r="AGD35" s="4"/>
      <c r="AGE35" s="4"/>
      <c r="AGF35" s="70"/>
      <c r="AGG35" s="4"/>
      <c r="AGH35" s="4"/>
      <c r="AGI35" s="70"/>
      <c r="AGJ35" s="4"/>
      <c r="AGK35" s="6"/>
      <c r="AGL35" s="70"/>
      <c r="AGM35" s="4"/>
      <c r="AGN35" s="4"/>
      <c r="AGO35" s="70"/>
      <c r="AGP35" s="6"/>
      <c r="AGQ35" s="6"/>
      <c r="AGR35" s="70"/>
      <c r="AGS35" s="4"/>
      <c r="AGT35" s="4"/>
      <c r="AGU35" s="70"/>
      <c r="AGV35" s="4"/>
      <c r="AGW35" s="4"/>
      <c r="AGX35" s="70"/>
      <c r="AGY35" s="4"/>
      <c r="AGZ35" s="4"/>
      <c r="AHA35" s="70"/>
      <c r="AHB35" s="4"/>
      <c r="AHC35" s="4"/>
      <c r="AHD35" s="70"/>
      <c r="AHE35" s="4"/>
      <c r="AHF35" s="4"/>
      <c r="AHG35" s="70"/>
      <c r="AHH35" s="4"/>
      <c r="AHI35" s="6"/>
      <c r="AHJ35" s="70"/>
      <c r="AHK35" s="4"/>
      <c r="AHL35" s="4"/>
      <c r="AHM35" s="70"/>
      <c r="AHN35" s="4"/>
      <c r="AHO35" s="4"/>
      <c r="AHP35" s="70"/>
      <c r="AHQ35" s="4"/>
      <c r="AHR35" s="4"/>
      <c r="AHS35" s="70"/>
      <c r="AHT35" s="4"/>
      <c r="AHU35" s="4"/>
      <c r="AHV35" s="70"/>
      <c r="AHW35" s="4"/>
      <c r="AHX35" s="4"/>
      <c r="AHY35" s="70"/>
      <c r="AHZ35" s="4"/>
      <c r="AIA35" s="6"/>
      <c r="AIB35" s="70"/>
      <c r="AIC35" s="4"/>
      <c r="AID35" s="4"/>
      <c r="AIE35" s="70"/>
      <c r="AIF35" s="4"/>
      <c r="AIG35" s="4"/>
      <c r="AIH35" s="70"/>
      <c r="AII35" s="4"/>
      <c r="AIJ35" s="4"/>
      <c r="AIK35" s="70"/>
      <c r="AIL35" s="4"/>
      <c r="AIM35" s="4"/>
      <c r="AIN35" s="70"/>
      <c r="AIO35" s="4"/>
      <c r="AIP35" s="4"/>
      <c r="AIQ35" s="70"/>
      <c r="AIR35" s="4"/>
      <c r="AIS35" s="6"/>
      <c r="AIT35" s="70"/>
      <c r="AIU35" s="4"/>
      <c r="AIV35" s="4"/>
      <c r="AIW35" s="70"/>
      <c r="AIX35" s="4"/>
      <c r="AIY35" s="4"/>
      <c r="AIZ35" s="70"/>
      <c r="AJA35" s="4"/>
      <c r="AJB35" s="4"/>
      <c r="AJC35" s="70"/>
      <c r="AJD35" s="4"/>
      <c r="AJE35" s="4"/>
      <c r="AJF35" s="70"/>
      <c r="AJG35" s="4"/>
      <c r="AJH35" s="4"/>
      <c r="AJI35" s="70"/>
      <c r="AJJ35" s="4"/>
      <c r="AJK35" s="6"/>
      <c r="AJL35" s="70"/>
      <c r="AJM35" s="4"/>
      <c r="AJN35" s="4"/>
      <c r="AJO35" s="70"/>
      <c r="AJP35" s="4"/>
      <c r="AJQ35" s="6"/>
      <c r="AJR35" s="70"/>
      <c r="AJS35" s="4"/>
      <c r="AJT35" s="4"/>
      <c r="AJU35" s="70"/>
      <c r="AJV35" s="4"/>
      <c r="AJW35" s="4"/>
      <c r="AJX35" s="70"/>
      <c r="AJY35" s="4"/>
      <c r="AJZ35" s="6"/>
      <c r="AKA35" s="70"/>
      <c r="AKB35" s="4"/>
      <c r="AKC35" s="4"/>
      <c r="AKD35" s="70"/>
      <c r="AKE35" s="4"/>
      <c r="AKF35" s="4"/>
      <c r="AKG35" s="70"/>
      <c r="AKH35" s="4"/>
      <c r="AKI35" s="4"/>
      <c r="AKJ35" s="70"/>
      <c r="AKK35" s="4"/>
      <c r="AKL35" s="4"/>
      <c r="AKM35" s="70"/>
      <c r="AKN35" s="4"/>
      <c r="AKO35" s="4"/>
      <c r="AKP35" s="70"/>
      <c r="AKQ35" s="4"/>
      <c r="AKR35" s="6"/>
      <c r="AKS35" s="70"/>
      <c r="AKT35" s="4"/>
      <c r="AKU35" s="4"/>
      <c r="AKV35" s="70"/>
      <c r="AKW35" s="4"/>
      <c r="AKX35" s="4"/>
      <c r="AKY35" s="70"/>
      <c r="AKZ35" s="4"/>
      <c r="ALA35" s="6"/>
      <c r="ALB35" s="70"/>
      <c r="ALC35" s="4"/>
      <c r="ALD35" s="4"/>
      <c r="ALE35" s="70"/>
      <c r="ALF35" s="4"/>
      <c r="ALG35" s="4"/>
      <c r="ALH35" s="70"/>
      <c r="ALI35" s="6"/>
      <c r="ALJ35" s="6"/>
      <c r="ALK35" s="70"/>
      <c r="ALL35" s="4"/>
      <c r="ALM35" s="4"/>
      <c r="ALN35" s="70"/>
      <c r="ALO35" s="4"/>
      <c r="ALP35" s="4"/>
      <c r="ALQ35" s="70"/>
      <c r="ALR35" s="4"/>
      <c r="ALS35" s="4"/>
      <c r="ALT35" s="70"/>
      <c r="ALU35" s="4"/>
      <c r="ALV35" s="4"/>
      <c r="ALW35" s="70"/>
      <c r="ALX35" s="4"/>
      <c r="ALY35" s="4"/>
      <c r="ALZ35" s="70"/>
      <c r="AMA35" s="4"/>
      <c r="AMB35" s="6"/>
      <c r="AMC35" s="70"/>
      <c r="AMD35" s="4"/>
      <c r="AME35" s="4"/>
      <c r="AMF35" s="70"/>
      <c r="AMG35" s="4"/>
      <c r="AMH35" s="4"/>
      <c r="AMI35" s="70"/>
      <c r="AMJ35" s="4"/>
      <c r="AMK35" s="4"/>
      <c r="AML35" s="70"/>
      <c r="AMM35" s="4"/>
      <c r="AMN35" s="4"/>
      <c r="AMO35" s="70"/>
      <c r="AMP35" s="4"/>
      <c r="AMQ35" s="4"/>
      <c r="AMR35" s="70"/>
      <c r="AMS35" s="4"/>
      <c r="AMT35" s="4"/>
      <c r="AMU35" s="70"/>
      <c r="AMV35" s="4"/>
      <c r="AMW35" s="6"/>
      <c r="AMX35" s="6"/>
      <c r="AMY35" s="6"/>
      <c r="AMZ35" s="6"/>
      <c r="ANA35" s="70"/>
      <c r="ANB35" s="4"/>
      <c r="ANC35" s="4"/>
      <c r="AND35" s="70"/>
      <c r="ANE35" s="4"/>
      <c r="ANF35" s="6"/>
      <c r="ANG35" s="70"/>
      <c r="ANH35" s="4"/>
      <c r="ANI35" s="4"/>
      <c r="ANJ35" s="70"/>
      <c r="ANK35" s="4"/>
      <c r="ANL35" s="4"/>
      <c r="ANM35" s="70"/>
      <c r="ANN35" s="4"/>
      <c r="ANO35" s="4"/>
      <c r="ANP35" s="70"/>
      <c r="ANQ35" s="4"/>
      <c r="ANR35" s="4"/>
      <c r="ANS35" s="70"/>
      <c r="ANT35" s="4"/>
      <c r="ANU35" s="4"/>
      <c r="ANV35" s="70"/>
      <c r="ANW35" s="4"/>
      <c r="ANX35" s="6"/>
      <c r="ANY35" s="70"/>
      <c r="ANZ35" s="4"/>
      <c r="AOA35" s="4"/>
      <c r="AOB35" s="70"/>
      <c r="AOC35" s="4"/>
      <c r="AOD35" s="4"/>
      <c r="AOE35" s="70"/>
      <c r="AOF35" s="4"/>
      <c r="AOG35" s="4"/>
      <c r="AOH35" s="70"/>
      <c r="AOI35" s="4"/>
      <c r="AOJ35" s="4"/>
      <c r="AOK35" s="70"/>
      <c r="AOL35" s="4"/>
      <c r="AOM35" s="4"/>
      <c r="AON35" s="70"/>
      <c r="AOO35" s="4"/>
      <c r="AOP35" s="6"/>
      <c r="AOQ35" s="70"/>
      <c r="AOR35" s="4"/>
      <c r="AOS35" s="4"/>
      <c r="AOT35" s="70"/>
      <c r="AOU35" s="4"/>
      <c r="AOV35" s="4"/>
      <c r="AOW35" s="70"/>
      <c r="AOX35" s="4"/>
      <c r="AOY35" s="4"/>
      <c r="AOZ35" s="70"/>
      <c r="APA35" s="4"/>
      <c r="APB35" s="4"/>
      <c r="APC35" s="70"/>
      <c r="APD35" s="4"/>
      <c r="APE35" s="4"/>
      <c r="APF35" s="70"/>
      <c r="APG35" s="4"/>
      <c r="APH35" s="6"/>
      <c r="API35" s="70"/>
      <c r="APJ35" s="4"/>
      <c r="APK35" s="4"/>
      <c r="APL35" s="70"/>
      <c r="APM35" s="4"/>
      <c r="APN35" s="4"/>
      <c r="APO35" s="70"/>
      <c r="APP35" s="4"/>
      <c r="APQ35" s="4"/>
      <c r="APR35" s="70"/>
      <c r="APS35" s="4"/>
      <c r="APT35" s="4"/>
      <c r="APU35" s="70"/>
      <c r="APV35" s="4"/>
      <c r="APW35" s="4"/>
      <c r="APX35" s="70"/>
      <c r="APY35" s="4"/>
      <c r="APZ35" s="6"/>
      <c r="AQA35" s="70"/>
      <c r="AQB35" s="4"/>
      <c r="AQC35" s="4"/>
      <c r="AQD35" s="70"/>
      <c r="AQE35" s="4"/>
      <c r="AQF35" s="4"/>
      <c r="AQG35" s="70"/>
      <c r="AQH35" s="4"/>
      <c r="AQI35" s="4"/>
      <c r="AQJ35" s="70"/>
      <c r="AQK35" s="4"/>
      <c r="AQL35" s="4"/>
      <c r="AQM35" s="70"/>
      <c r="AQN35" s="4"/>
      <c r="AQO35" s="4"/>
      <c r="AQP35" s="70"/>
      <c r="AQQ35" s="4"/>
      <c r="AQR35" s="6"/>
      <c r="AQS35" s="70"/>
      <c r="AQT35" s="4"/>
      <c r="AQU35" s="4"/>
      <c r="AQV35" s="70"/>
      <c r="AQW35" s="4"/>
      <c r="AQX35" s="4"/>
      <c r="AQY35" s="70"/>
      <c r="AQZ35" s="4"/>
      <c r="ARA35" s="4"/>
      <c r="ARB35" s="70"/>
      <c r="ARC35" s="4"/>
      <c r="ARD35" s="4"/>
      <c r="ARE35" s="70"/>
      <c r="ARF35" s="4"/>
      <c r="ARG35" s="4"/>
      <c r="ARH35" s="70"/>
      <c r="ARI35" s="4"/>
      <c r="ARJ35" s="6"/>
      <c r="ARK35" s="70"/>
      <c r="ARL35" s="4"/>
      <c r="ARM35" s="4"/>
      <c r="ARN35" s="70"/>
      <c r="ARO35" s="4"/>
      <c r="ARP35" s="4"/>
      <c r="ARQ35" s="70"/>
      <c r="ARR35" s="4"/>
      <c r="ARS35" s="4"/>
      <c r="ART35" s="70"/>
      <c r="ARU35" s="4"/>
      <c r="ARV35" s="4"/>
      <c r="ARW35" s="70"/>
      <c r="ARX35" s="4"/>
      <c r="ARY35" s="4"/>
      <c r="ARZ35" s="70"/>
      <c r="ASA35" s="4"/>
      <c r="ASB35" s="6"/>
      <c r="ASC35" s="70"/>
      <c r="ASD35" s="4"/>
      <c r="ASE35" s="4"/>
      <c r="ASF35" s="70"/>
      <c r="ASG35" s="4"/>
      <c r="ASH35" s="4"/>
      <c r="ASI35" s="70"/>
      <c r="ASJ35" s="4"/>
      <c r="ASK35" s="4"/>
      <c r="ASL35" s="70"/>
      <c r="ASM35" s="4"/>
      <c r="ASN35" s="4"/>
      <c r="ASO35" s="70"/>
      <c r="ASP35" s="4"/>
      <c r="ASQ35" s="4"/>
      <c r="ASR35" s="70"/>
      <c r="ASS35" s="4"/>
      <c r="AST35" s="6"/>
      <c r="ASU35" s="70"/>
      <c r="ASV35" s="4"/>
      <c r="ASW35" s="4"/>
      <c r="ASX35" s="70"/>
      <c r="ASY35" s="4"/>
      <c r="ASZ35" s="4"/>
      <c r="ATA35" s="70"/>
      <c r="ATB35" s="4"/>
      <c r="ATC35" s="4"/>
      <c r="ATD35" s="70"/>
      <c r="ATE35" s="4"/>
      <c r="ATF35" s="4"/>
      <c r="ATG35" s="4"/>
      <c r="ATH35" s="6"/>
      <c r="ATI35" s="4"/>
      <c r="ATJ35" s="4"/>
      <c r="ATK35" s="4"/>
      <c r="ATL35" s="4"/>
      <c r="ATM35" s="4"/>
      <c r="ATN35" s="4"/>
      <c r="ATO35" s="6"/>
      <c r="ATP35" s="4"/>
      <c r="ATQ35" s="4"/>
      <c r="ATR35" s="4"/>
      <c r="ATS35" s="4"/>
      <c r="ATT35" s="4"/>
      <c r="ATU35" s="4"/>
      <c r="ATV35" s="6"/>
      <c r="ATW35" s="4"/>
      <c r="ATX35" s="4"/>
      <c r="ATY35" s="4"/>
      <c r="ATZ35" s="4"/>
      <c r="AUA35" s="4"/>
      <c r="AUB35" s="4"/>
      <c r="AUC35" s="6"/>
      <c r="AUD35" s="4"/>
      <c r="AUE35" s="4"/>
      <c r="AUF35" s="4"/>
      <c r="AUG35" s="4"/>
      <c r="AUH35" s="4"/>
      <c r="AUI35" s="4"/>
      <c r="AUJ35" s="6"/>
      <c r="AUK35" s="4"/>
      <c r="AUL35" s="4"/>
      <c r="AUM35" s="4"/>
      <c r="AUN35" s="4"/>
      <c r="AUO35" s="4"/>
      <c r="AUP35" s="4"/>
      <c r="AUQ35" s="6"/>
      <c r="AUR35" s="4"/>
      <c r="AUS35" s="4"/>
      <c r="AUT35" s="4"/>
      <c r="AUU35" s="4"/>
      <c r="AUV35" s="4"/>
      <c r="AUW35" s="4"/>
      <c r="AUX35" s="6"/>
      <c r="AUY35" s="4"/>
      <c r="AUZ35" s="4"/>
      <c r="AVA35" s="4"/>
      <c r="AVB35" s="4"/>
      <c r="AVC35" s="4"/>
      <c r="AVD35" s="4"/>
      <c r="AVE35" s="6"/>
      <c r="AVF35" s="4"/>
      <c r="AVG35" s="4"/>
      <c r="AVH35" s="4"/>
      <c r="AVI35" s="4"/>
      <c r="AVJ35" s="4"/>
      <c r="AVK35" s="4"/>
      <c r="AVL35" s="6"/>
      <c r="AVM35" s="4"/>
      <c r="AVN35" s="4"/>
      <c r="AVO35" s="4"/>
      <c r="AVP35" s="4"/>
      <c r="AVQ35" s="4"/>
      <c r="AVR35" s="4"/>
      <c r="AVS35" s="6"/>
      <c r="AVT35" s="4"/>
      <c r="AVU35" s="4"/>
      <c r="AVV35" s="4"/>
      <c r="AVW35" s="4"/>
      <c r="AVX35" s="4"/>
      <c r="AVY35" s="4"/>
      <c r="AVZ35" s="6"/>
      <c r="AWA35" s="4"/>
      <c r="AWB35" s="4"/>
      <c r="AWC35" s="4"/>
      <c r="AWD35" s="4"/>
      <c r="AWE35" s="4"/>
      <c r="AWF35" s="4"/>
      <c r="AWG35" s="6"/>
      <c r="AWH35" s="4"/>
      <c r="AWI35" s="4"/>
      <c r="AWJ35" s="4"/>
      <c r="AWK35" s="4"/>
      <c r="AWL35" s="4"/>
      <c r="AWM35" s="4"/>
      <c r="AWN35" s="6"/>
      <c r="AWO35" s="4"/>
      <c r="AWP35" s="4"/>
      <c r="AWQ35" s="4"/>
      <c r="AWR35" s="4"/>
      <c r="AWS35" s="4"/>
      <c r="AWT35" s="4"/>
      <c r="AWU35" s="6"/>
      <c r="AWV35" s="4"/>
      <c r="AWW35" s="4"/>
      <c r="AWX35" s="4"/>
      <c r="AWY35" s="4"/>
      <c r="AWZ35" s="4"/>
      <c r="AXA35" s="4"/>
      <c r="AXB35" s="6"/>
    </row>
    <row r="36" spans="1:1302" s="4" customFormat="1">
      <c r="A36" t="s">
        <v>911</v>
      </c>
      <c r="B36" t="s">
        <v>913</v>
      </c>
      <c r="C36" s="4" t="s">
        <v>921</v>
      </c>
      <c r="D36" s="10" t="s">
        <v>9</v>
      </c>
      <c r="E36" s="54"/>
      <c r="F36" s="54"/>
      <c r="G36" s="54"/>
      <c r="H36" s="18"/>
      <c r="I36" s="54">
        <v>69</v>
      </c>
      <c r="J36" s="16"/>
      <c r="K36" s="18"/>
      <c r="L36" s="54">
        <v>69</v>
      </c>
      <c r="M36" s="54"/>
      <c r="N36" s="18"/>
      <c r="O36" s="54">
        <v>69</v>
      </c>
      <c r="P36" s="54"/>
      <c r="Q36" s="18"/>
      <c r="R36" s="54">
        <v>81</v>
      </c>
      <c r="S36" s="54"/>
      <c r="T36" s="18"/>
      <c r="U36" s="54">
        <v>84</v>
      </c>
      <c r="V36" s="54"/>
      <c r="W36" s="18"/>
      <c r="X36" s="54">
        <v>79</v>
      </c>
      <c r="Y36" s="54"/>
      <c r="Z36" s="18"/>
      <c r="AA36" s="54">
        <v>95</v>
      </c>
      <c r="AB36" s="16"/>
      <c r="AC36" s="18"/>
      <c r="AD36" s="54">
        <v>96</v>
      </c>
      <c r="AE36" s="54"/>
      <c r="AF36" s="18"/>
      <c r="AG36" s="54">
        <v>98</v>
      </c>
      <c r="AH36" s="54"/>
      <c r="AI36" s="18"/>
      <c r="AJ36" s="54">
        <v>96</v>
      </c>
      <c r="AK36" s="54"/>
      <c r="AL36" s="18"/>
      <c r="AM36" s="54">
        <v>89</v>
      </c>
      <c r="AN36" s="54"/>
      <c r="AO36" s="18"/>
      <c r="AP36" s="54">
        <v>83</v>
      </c>
      <c r="AQ36" s="54"/>
      <c r="AR36" s="18"/>
      <c r="AS36" s="54">
        <v>80</v>
      </c>
      <c r="AT36" s="16"/>
      <c r="AU36" s="18"/>
      <c r="AV36" s="54">
        <v>85</v>
      </c>
      <c r="AW36" s="54"/>
      <c r="AX36" s="18"/>
      <c r="AY36" s="54">
        <v>83</v>
      </c>
      <c r="AZ36" s="54"/>
      <c r="BA36" s="18"/>
      <c r="BB36" s="54">
        <v>85</v>
      </c>
      <c r="BC36" s="54"/>
      <c r="BD36" s="18"/>
      <c r="BE36" s="54">
        <v>85</v>
      </c>
      <c r="BF36" s="54"/>
      <c r="BG36" s="18"/>
      <c r="BH36" s="54">
        <v>84</v>
      </c>
      <c r="BI36" s="54"/>
      <c r="BJ36" s="18"/>
      <c r="BK36" s="54">
        <v>89</v>
      </c>
      <c r="BL36" s="16"/>
      <c r="BM36" s="18"/>
      <c r="BN36" s="54">
        <v>84</v>
      </c>
      <c r="BO36" s="54"/>
      <c r="BP36" s="18"/>
      <c r="BQ36" s="54">
        <v>82</v>
      </c>
      <c r="BR36" s="54"/>
      <c r="BS36" s="18"/>
      <c r="BT36" s="54">
        <v>79</v>
      </c>
      <c r="BU36" s="54"/>
      <c r="BV36" s="18"/>
      <c r="BW36" s="54">
        <v>77</v>
      </c>
      <c r="BX36" s="54"/>
      <c r="BY36" s="18"/>
      <c r="BZ36" s="54">
        <v>86</v>
      </c>
      <c r="CA36" s="54"/>
      <c r="CB36" s="18"/>
      <c r="CC36" s="54">
        <v>85</v>
      </c>
      <c r="CD36" s="16"/>
      <c r="CE36" s="16"/>
      <c r="CF36" s="18"/>
      <c r="CG36" s="54">
        <v>76</v>
      </c>
      <c r="CH36" s="16"/>
      <c r="CI36" s="18"/>
      <c r="CJ36" s="54">
        <v>77</v>
      </c>
      <c r="CK36" s="54"/>
      <c r="CL36" s="18"/>
      <c r="CM36" s="54">
        <v>81</v>
      </c>
      <c r="CN36" s="54"/>
      <c r="CO36" s="18"/>
      <c r="CP36" s="54">
        <v>75</v>
      </c>
      <c r="CQ36" s="16"/>
      <c r="CR36" s="18"/>
      <c r="CS36" s="54">
        <v>84</v>
      </c>
      <c r="CT36" s="54"/>
      <c r="CU36" s="18"/>
      <c r="CV36" s="54">
        <v>86</v>
      </c>
      <c r="CW36" s="54"/>
      <c r="CX36" s="18"/>
      <c r="CY36" s="54">
        <v>84</v>
      </c>
      <c r="CZ36" s="54"/>
      <c r="DA36" s="18"/>
      <c r="DB36" s="54">
        <v>93</v>
      </c>
      <c r="DC36" s="54"/>
      <c r="DD36" s="18"/>
      <c r="DE36" s="54">
        <v>99</v>
      </c>
      <c r="DF36" s="16"/>
      <c r="DG36" s="16"/>
      <c r="DH36" s="18"/>
      <c r="DI36" s="54">
        <v>87</v>
      </c>
      <c r="DJ36" s="54"/>
      <c r="DK36" s="18"/>
      <c r="DL36" s="54">
        <v>89</v>
      </c>
      <c r="DM36" s="54"/>
      <c r="DN36" s="18"/>
      <c r="DO36" s="54">
        <v>89</v>
      </c>
      <c r="DP36" s="54"/>
      <c r="DQ36" s="18"/>
      <c r="DR36" s="54">
        <v>84</v>
      </c>
      <c r="DS36" s="54"/>
      <c r="DT36" s="18"/>
      <c r="DU36" s="54">
        <v>86</v>
      </c>
      <c r="DV36" s="54"/>
      <c r="DW36" s="18"/>
      <c r="DX36" s="54">
        <v>86</v>
      </c>
      <c r="DY36" s="16"/>
      <c r="DZ36" s="18"/>
      <c r="EA36" s="54">
        <v>85</v>
      </c>
      <c r="EB36" s="54"/>
      <c r="EC36" s="18"/>
      <c r="ED36" s="54">
        <v>87</v>
      </c>
      <c r="EE36" s="54"/>
      <c r="EF36" s="18"/>
      <c r="EG36" s="54">
        <v>87</v>
      </c>
      <c r="EH36" s="54"/>
      <c r="EI36" s="18"/>
      <c r="EJ36" s="54">
        <v>89</v>
      </c>
      <c r="EK36" s="54"/>
      <c r="EL36" s="18"/>
      <c r="EM36" s="54">
        <v>87</v>
      </c>
      <c r="EN36" s="54"/>
      <c r="EO36" s="18"/>
      <c r="EP36" s="54">
        <v>88</v>
      </c>
      <c r="EQ36" s="48"/>
      <c r="ER36" s="18"/>
      <c r="ES36" s="54">
        <v>82</v>
      </c>
      <c r="ET36" s="54"/>
      <c r="EU36" s="18"/>
      <c r="EV36" s="54">
        <v>86</v>
      </c>
      <c r="EW36" s="54"/>
      <c r="EX36" s="18"/>
      <c r="EY36" s="54">
        <v>84</v>
      </c>
      <c r="EZ36" s="54"/>
      <c r="FA36" s="18"/>
      <c r="FB36" s="54">
        <v>93</v>
      </c>
      <c r="FC36" s="16"/>
      <c r="FD36" s="16"/>
      <c r="FE36" s="16"/>
      <c r="FF36" s="16"/>
      <c r="FG36" s="18"/>
      <c r="FH36" s="54">
        <v>69</v>
      </c>
      <c r="FI36" s="54"/>
      <c r="FJ36" s="18"/>
      <c r="FK36" s="54">
        <v>71</v>
      </c>
      <c r="FL36" s="54"/>
      <c r="FM36" s="18"/>
      <c r="FN36" s="54">
        <v>71</v>
      </c>
      <c r="FO36" s="16"/>
      <c r="FP36" s="18"/>
      <c r="FQ36" s="54">
        <v>72</v>
      </c>
      <c r="FR36" s="54"/>
      <c r="FS36" s="18"/>
      <c r="FT36" s="54">
        <v>73</v>
      </c>
      <c r="FU36" s="16"/>
      <c r="FV36" s="18"/>
      <c r="FW36" s="54">
        <v>71</v>
      </c>
      <c r="FX36" s="54"/>
      <c r="FY36" s="18"/>
      <c r="FZ36" s="54">
        <v>80</v>
      </c>
      <c r="GA36" s="54"/>
      <c r="GB36" s="18"/>
      <c r="GC36" s="54">
        <v>89</v>
      </c>
      <c r="GD36" s="54"/>
      <c r="GE36" s="18"/>
      <c r="GF36" s="54">
        <v>90</v>
      </c>
      <c r="GG36" s="54"/>
      <c r="GH36" s="18"/>
      <c r="GI36" s="54">
        <v>93</v>
      </c>
      <c r="GJ36" s="54"/>
      <c r="GK36" s="18"/>
      <c r="GL36" s="54">
        <v>96</v>
      </c>
      <c r="GM36" s="16"/>
      <c r="GN36" s="18"/>
      <c r="GO36" s="54">
        <v>91</v>
      </c>
      <c r="GP36" s="54"/>
      <c r="GQ36" s="18"/>
      <c r="GR36" s="54">
        <v>83</v>
      </c>
      <c r="GS36" s="54"/>
      <c r="GT36" s="18"/>
      <c r="GU36" s="54">
        <v>85</v>
      </c>
      <c r="GV36" s="54"/>
      <c r="GW36" s="18"/>
      <c r="GX36" s="54">
        <v>82</v>
      </c>
      <c r="GY36" s="54"/>
      <c r="GZ36" s="18"/>
      <c r="HA36" s="54">
        <v>83</v>
      </c>
      <c r="HB36" s="54"/>
      <c r="HC36" s="18"/>
      <c r="HD36" s="54">
        <v>81</v>
      </c>
      <c r="HE36" s="16"/>
      <c r="HF36" s="18"/>
      <c r="HG36" s="54">
        <v>84</v>
      </c>
      <c r="HH36" s="54"/>
      <c r="HI36" s="18"/>
      <c r="HJ36" s="54">
        <v>79</v>
      </c>
      <c r="HK36" s="54"/>
      <c r="HL36" s="18"/>
      <c r="HM36" s="54">
        <v>76</v>
      </c>
      <c r="HN36" s="54"/>
      <c r="HO36" s="18"/>
      <c r="HP36" s="54">
        <v>79</v>
      </c>
      <c r="HQ36" s="54"/>
      <c r="HR36" s="18"/>
      <c r="HS36" s="54">
        <v>81</v>
      </c>
      <c r="HT36" s="54"/>
      <c r="HU36" s="18"/>
      <c r="HV36" s="54">
        <v>79</v>
      </c>
      <c r="HW36" s="16"/>
      <c r="HX36" s="18"/>
      <c r="HY36" s="54">
        <v>75</v>
      </c>
      <c r="HZ36" s="54"/>
      <c r="IA36" s="18"/>
      <c r="IB36" s="54">
        <v>74</v>
      </c>
      <c r="IC36" s="54"/>
      <c r="ID36" s="18"/>
      <c r="IE36" s="54">
        <v>83</v>
      </c>
      <c r="IF36" s="54"/>
      <c r="IG36" s="18"/>
      <c r="IH36" s="54">
        <v>80</v>
      </c>
      <c r="II36" s="54"/>
      <c r="IJ36" s="18"/>
      <c r="IK36" s="54">
        <v>83</v>
      </c>
      <c r="IL36" s="54"/>
      <c r="IM36" s="18"/>
      <c r="IN36" s="54">
        <v>86</v>
      </c>
      <c r="IO36" s="16"/>
      <c r="IP36" s="18"/>
      <c r="IQ36" s="54">
        <v>77</v>
      </c>
      <c r="IR36" s="54"/>
      <c r="IS36" s="18"/>
      <c r="IT36" s="54">
        <v>78</v>
      </c>
      <c r="IU36" s="54"/>
      <c r="IV36" s="18"/>
      <c r="IW36" s="54">
        <v>78</v>
      </c>
      <c r="IX36" s="54"/>
      <c r="IY36" s="18"/>
      <c r="IZ36" s="54">
        <v>79</v>
      </c>
      <c r="JA36" s="54"/>
      <c r="JB36" s="18"/>
      <c r="JC36" s="54">
        <v>80</v>
      </c>
      <c r="JD36" s="54"/>
      <c r="JE36" s="18"/>
      <c r="JF36" s="54">
        <v>82</v>
      </c>
      <c r="JG36" s="16"/>
      <c r="JH36" s="18"/>
      <c r="JI36" s="54">
        <v>80</v>
      </c>
      <c r="JJ36" s="54"/>
      <c r="JK36" s="18"/>
      <c r="JL36" s="54">
        <v>82</v>
      </c>
      <c r="JM36" s="54"/>
      <c r="JN36" s="18"/>
      <c r="JO36" s="54">
        <v>83</v>
      </c>
      <c r="JP36" s="54"/>
      <c r="JQ36" s="18"/>
      <c r="JR36" s="54">
        <v>81</v>
      </c>
      <c r="JS36" s="54"/>
      <c r="JT36" s="18"/>
      <c r="JU36" s="54"/>
      <c r="JV36" s="54"/>
      <c r="JW36" s="18"/>
      <c r="JX36" s="54">
        <v>2</v>
      </c>
      <c r="JY36" s="16"/>
      <c r="JZ36" s="18"/>
      <c r="KA36" s="54">
        <v>74</v>
      </c>
      <c r="KB36" s="54"/>
      <c r="KC36" s="18"/>
      <c r="KD36" s="54">
        <v>78</v>
      </c>
      <c r="KE36" s="54"/>
      <c r="KF36" s="18"/>
      <c r="KG36" s="54">
        <v>81</v>
      </c>
      <c r="KH36" s="54"/>
      <c r="KI36" s="18"/>
      <c r="KJ36" s="54">
        <v>87</v>
      </c>
      <c r="KK36" s="54"/>
      <c r="KL36" s="18"/>
      <c r="KM36" s="54">
        <v>84</v>
      </c>
      <c r="KN36" s="54"/>
      <c r="KO36" s="18"/>
      <c r="KP36" s="54">
        <v>85</v>
      </c>
      <c r="KQ36" s="48"/>
      <c r="KR36" s="18"/>
      <c r="KS36" s="54">
        <v>89</v>
      </c>
      <c r="KT36" s="54"/>
      <c r="KU36" s="18"/>
      <c r="KV36" s="54">
        <v>82</v>
      </c>
      <c r="KW36" s="14"/>
      <c r="KX36" s="14"/>
      <c r="KY36" s="14"/>
      <c r="KZ36" s="14"/>
      <c r="LA36" s="14"/>
      <c r="LB36" s="16"/>
      <c r="LC36" s="18"/>
      <c r="LD36" s="54">
        <v>90</v>
      </c>
      <c r="LE36" s="54"/>
      <c r="LF36" s="18"/>
      <c r="LG36" s="54">
        <v>83</v>
      </c>
      <c r="LH36" s="54"/>
      <c r="LI36" s="18"/>
      <c r="LJ36" s="54">
        <v>79</v>
      </c>
      <c r="LK36" s="54"/>
      <c r="LL36" s="18"/>
      <c r="LM36" s="54">
        <v>94</v>
      </c>
      <c r="LN36" s="54"/>
      <c r="LO36" s="18"/>
      <c r="LP36" s="54">
        <v>91</v>
      </c>
      <c r="LQ36" s="54"/>
      <c r="LR36" s="18"/>
      <c r="LS36" s="54">
        <v>96</v>
      </c>
      <c r="LT36" s="16"/>
      <c r="LU36" s="18"/>
      <c r="LV36" s="54">
        <v>97</v>
      </c>
      <c r="LW36" s="54"/>
      <c r="LX36" s="18"/>
      <c r="LY36" s="54">
        <v>91</v>
      </c>
      <c r="LZ36" s="54"/>
      <c r="MA36" s="18"/>
      <c r="MB36" s="54">
        <v>86</v>
      </c>
      <c r="MC36" s="54"/>
      <c r="MD36" s="18"/>
      <c r="ME36" s="54">
        <v>86</v>
      </c>
      <c r="MF36" s="54"/>
      <c r="MG36" s="18"/>
      <c r="MH36" s="54">
        <v>85</v>
      </c>
      <c r="MI36" s="54"/>
      <c r="MJ36" s="18"/>
      <c r="MK36" s="54">
        <v>84</v>
      </c>
      <c r="ML36" s="16"/>
      <c r="MM36" s="18"/>
      <c r="MN36" s="54">
        <v>81</v>
      </c>
      <c r="MO36" s="54"/>
      <c r="MP36" s="18"/>
      <c r="MQ36" s="54">
        <v>87</v>
      </c>
      <c r="MR36" s="54"/>
      <c r="MS36" s="18"/>
      <c r="MT36" s="54">
        <v>84</v>
      </c>
      <c r="MU36" s="54"/>
      <c r="MV36" s="18"/>
      <c r="MW36" s="54">
        <v>79</v>
      </c>
      <c r="MX36" s="54"/>
      <c r="MY36" s="18"/>
      <c r="MZ36" s="54">
        <v>79</v>
      </c>
      <c r="NA36" s="54"/>
      <c r="NB36" s="18"/>
      <c r="NC36" s="54">
        <v>81</v>
      </c>
      <c r="ND36" s="16"/>
      <c r="NE36" s="18"/>
      <c r="NF36" s="54">
        <v>75</v>
      </c>
      <c r="NG36" s="54"/>
      <c r="NH36" s="18"/>
      <c r="NI36" s="54">
        <v>78</v>
      </c>
      <c r="NJ36" s="54"/>
      <c r="NK36" s="18"/>
      <c r="NL36" s="54">
        <v>78</v>
      </c>
      <c r="NM36" s="54"/>
      <c r="NN36" s="18"/>
      <c r="NO36" s="54">
        <v>76</v>
      </c>
      <c r="NP36" s="54"/>
      <c r="NQ36" s="18"/>
      <c r="NR36" s="54">
        <v>79</v>
      </c>
      <c r="NS36" s="54"/>
      <c r="NT36" s="18"/>
      <c r="NU36" s="54">
        <v>77</v>
      </c>
      <c r="NV36" s="16"/>
      <c r="NW36" s="18"/>
      <c r="NX36" s="54">
        <v>75</v>
      </c>
      <c r="NY36" s="54"/>
      <c r="NZ36" s="18"/>
      <c r="OA36" s="54">
        <v>79</v>
      </c>
      <c r="OB36" s="54"/>
      <c r="OC36" s="18"/>
      <c r="OD36" s="54">
        <v>78</v>
      </c>
      <c r="OE36" s="54"/>
      <c r="OF36" s="18"/>
      <c r="OG36" s="54">
        <v>87</v>
      </c>
      <c r="OH36" s="54"/>
      <c r="OI36" s="18"/>
      <c r="OJ36" s="54">
        <v>83</v>
      </c>
      <c r="OK36" s="54"/>
      <c r="OL36" s="18"/>
      <c r="OM36" s="54">
        <v>85</v>
      </c>
      <c r="ON36" s="16"/>
      <c r="OO36" s="18"/>
      <c r="OP36" s="54">
        <v>79</v>
      </c>
      <c r="OQ36" s="54"/>
      <c r="OR36" s="18"/>
      <c r="OS36" s="54">
        <v>80</v>
      </c>
      <c r="OT36" s="54"/>
      <c r="OU36" s="18"/>
      <c r="OV36" s="54">
        <v>78</v>
      </c>
      <c r="OW36" s="54"/>
      <c r="OX36" s="18"/>
      <c r="OY36" s="54">
        <v>91</v>
      </c>
      <c r="OZ36" s="54"/>
      <c r="PA36" s="18"/>
      <c r="PB36" s="54">
        <v>92</v>
      </c>
      <c r="PC36" s="54"/>
      <c r="PD36" s="18"/>
      <c r="PE36" s="54">
        <v>90</v>
      </c>
      <c r="PF36" s="16"/>
      <c r="PG36" s="18"/>
      <c r="PH36" s="54">
        <v>83</v>
      </c>
      <c r="PI36" s="54"/>
      <c r="PJ36" s="18"/>
      <c r="PK36" s="54">
        <v>80</v>
      </c>
      <c r="PL36" s="54"/>
      <c r="PM36" s="18"/>
      <c r="PN36" s="54">
        <v>79</v>
      </c>
      <c r="PO36" s="54"/>
      <c r="PP36" s="18"/>
      <c r="PQ36" s="54">
        <v>80</v>
      </c>
      <c r="PR36" s="54"/>
      <c r="PS36" s="18"/>
      <c r="PT36" s="54">
        <v>81</v>
      </c>
      <c r="PU36" s="54"/>
      <c r="PV36" s="18"/>
      <c r="PW36" s="54">
        <v>79</v>
      </c>
      <c r="PX36" s="16"/>
      <c r="PY36" s="18"/>
      <c r="PZ36" s="54">
        <v>76</v>
      </c>
      <c r="QA36" s="54"/>
      <c r="QB36" s="18"/>
      <c r="QC36" s="54">
        <v>79</v>
      </c>
      <c r="QD36" s="16"/>
      <c r="QE36" s="18"/>
      <c r="QF36" s="54">
        <v>75</v>
      </c>
      <c r="QG36" s="54"/>
      <c r="QH36" s="18"/>
      <c r="QI36" s="54">
        <v>78</v>
      </c>
      <c r="QJ36" s="54"/>
      <c r="QK36" s="18"/>
      <c r="QL36" s="54">
        <v>77</v>
      </c>
      <c r="QM36" s="16"/>
      <c r="QN36" s="18"/>
      <c r="QO36" s="54">
        <v>73</v>
      </c>
      <c r="QP36" s="54"/>
      <c r="QQ36" s="18"/>
      <c r="QR36" s="54">
        <v>75</v>
      </c>
      <c r="QS36" s="54"/>
      <c r="QT36" s="18"/>
      <c r="QU36" s="54">
        <v>82</v>
      </c>
      <c r="QV36" s="54"/>
      <c r="QW36" s="18"/>
      <c r="QX36" s="54">
        <v>77</v>
      </c>
      <c r="QY36" s="54"/>
      <c r="QZ36" s="18"/>
      <c r="RA36" s="54">
        <v>82</v>
      </c>
      <c r="RB36" s="54"/>
      <c r="RC36" s="18"/>
      <c r="RD36" s="54">
        <v>72</v>
      </c>
      <c r="RE36" s="16"/>
      <c r="RF36" s="18"/>
      <c r="RG36" s="54">
        <v>72</v>
      </c>
      <c r="RH36" s="54"/>
      <c r="RI36" s="18"/>
      <c r="RJ36" s="54">
        <v>74</v>
      </c>
      <c r="RK36" s="54"/>
      <c r="RL36" s="18"/>
      <c r="RM36" s="54">
        <v>84</v>
      </c>
      <c r="RN36" s="16"/>
      <c r="RO36" s="16"/>
      <c r="RP36" s="16"/>
      <c r="RQ36" s="18"/>
      <c r="RR36" s="54">
        <v>77</v>
      </c>
      <c r="RS36" s="54"/>
      <c r="RT36" s="18"/>
      <c r="RU36" s="54">
        <v>82</v>
      </c>
      <c r="RV36" s="54"/>
      <c r="RW36" s="18"/>
      <c r="RX36" s="54">
        <v>83</v>
      </c>
      <c r="RY36" s="54"/>
      <c r="RZ36" s="18"/>
      <c r="SA36" s="54">
        <v>77</v>
      </c>
      <c r="SB36" s="54"/>
      <c r="SC36" s="18"/>
      <c r="SD36" s="54">
        <v>80</v>
      </c>
      <c r="SE36" s="54"/>
      <c r="SF36" s="18"/>
      <c r="SG36" s="54">
        <v>78</v>
      </c>
      <c r="SH36" s="54"/>
      <c r="SI36" s="18"/>
      <c r="SJ36" s="54">
        <v>80</v>
      </c>
      <c r="SK36" s="16"/>
      <c r="SL36" s="18"/>
      <c r="SM36" s="54">
        <v>86</v>
      </c>
      <c r="SN36" s="54"/>
      <c r="SO36" s="18"/>
      <c r="SP36" s="54">
        <v>81</v>
      </c>
      <c r="SQ36" s="54"/>
      <c r="SR36" s="18"/>
      <c r="SS36" s="54">
        <v>88</v>
      </c>
      <c r="ST36" s="54"/>
      <c r="SU36" s="18"/>
      <c r="SV36" s="54">
        <v>83</v>
      </c>
      <c r="SW36" s="54"/>
      <c r="SX36" s="18"/>
      <c r="SY36" s="54">
        <v>77</v>
      </c>
      <c r="SZ36" s="54"/>
      <c r="TA36" s="18"/>
      <c r="TB36" s="54">
        <v>81</v>
      </c>
      <c r="TC36" s="16"/>
      <c r="TD36" s="16"/>
      <c r="TE36" s="18"/>
      <c r="TF36" s="54">
        <v>80</v>
      </c>
      <c r="TG36" s="54"/>
      <c r="TH36" s="18"/>
      <c r="TI36" s="54">
        <v>79</v>
      </c>
      <c r="TJ36" s="54"/>
      <c r="TK36" s="18"/>
      <c r="TL36" s="54">
        <v>79</v>
      </c>
      <c r="TM36" s="54"/>
      <c r="TN36" s="18"/>
      <c r="TO36" s="54">
        <v>79</v>
      </c>
      <c r="TP36" s="54"/>
      <c r="TQ36" s="18"/>
      <c r="TR36" s="54">
        <v>81</v>
      </c>
      <c r="TS36" s="16"/>
      <c r="TT36" s="18"/>
      <c r="TU36" s="54">
        <v>80</v>
      </c>
      <c r="TV36" s="54"/>
      <c r="TW36" s="18"/>
      <c r="TX36" s="54">
        <v>86</v>
      </c>
      <c r="TY36" s="54"/>
      <c r="TZ36" s="18"/>
      <c r="UA36" s="54">
        <v>83</v>
      </c>
      <c r="UB36" s="54"/>
      <c r="UC36" s="18"/>
      <c r="UD36" s="54">
        <v>78</v>
      </c>
      <c r="UE36" s="54"/>
      <c r="UF36" s="18"/>
      <c r="UG36" s="54">
        <v>75</v>
      </c>
      <c r="UH36" s="54"/>
      <c r="UI36" s="18"/>
      <c r="UJ36" s="54">
        <v>78</v>
      </c>
      <c r="UK36" s="16"/>
      <c r="UL36" s="16"/>
      <c r="UM36" s="18"/>
      <c r="UN36" s="54">
        <v>84</v>
      </c>
      <c r="UO36" s="54"/>
      <c r="UP36" s="18"/>
      <c r="UQ36" s="54">
        <v>80</v>
      </c>
      <c r="UR36" s="54"/>
      <c r="US36" s="18"/>
      <c r="UT36" s="54">
        <v>76</v>
      </c>
      <c r="UU36" s="54"/>
      <c r="UV36" s="18"/>
      <c r="UW36" s="54">
        <v>79</v>
      </c>
      <c r="UX36" s="54"/>
      <c r="UY36" s="18"/>
      <c r="UZ36" s="54">
        <v>81</v>
      </c>
      <c r="VA36" s="16"/>
      <c r="VB36" s="18"/>
      <c r="VC36" s="54">
        <v>82</v>
      </c>
      <c r="VD36" s="54"/>
      <c r="VE36" s="18"/>
      <c r="VF36" s="54">
        <v>80</v>
      </c>
      <c r="VG36" s="54"/>
      <c r="VH36" s="18"/>
      <c r="VI36" s="54">
        <v>80</v>
      </c>
      <c r="VJ36" s="54"/>
      <c r="VK36" s="18"/>
      <c r="VL36" s="54">
        <v>79</v>
      </c>
      <c r="VM36" s="54"/>
      <c r="VN36" s="18"/>
      <c r="VO36" s="54">
        <v>83</v>
      </c>
      <c r="VP36" s="54"/>
      <c r="VQ36" s="18"/>
      <c r="VR36" s="54">
        <v>80</v>
      </c>
      <c r="VS36" s="16"/>
      <c r="VT36" s="18"/>
      <c r="VU36" s="54">
        <v>78</v>
      </c>
      <c r="VV36" s="54"/>
      <c r="VW36" s="18"/>
      <c r="VX36" s="54">
        <v>72</v>
      </c>
      <c r="VY36" s="54"/>
      <c r="VZ36" s="18"/>
      <c r="WA36" s="54">
        <v>75</v>
      </c>
      <c r="WB36" s="54"/>
      <c r="WC36" s="18"/>
      <c r="WD36" s="54">
        <v>74</v>
      </c>
      <c r="WE36" s="54"/>
      <c r="WF36" s="18"/>
      <c r="WG36" s="54">
        <v>75</v>
      </c>
      <c r="WH36" s="54"/>
      <c r="WI36" s="18"/>
      <c r="WJ36" s="54">
        <v>77</v>
      </c>
      <c r="WK36" s="48"/>
      <c r="WL36" s="18"/>
      <c r="WM36" s="54">
        <v>69</v>
      </c>
      <c r="WN36" s="54"/>
      <c r="WO36" s="18"/>
      <c r="WP36" s="54">
        <v>77</v>
      </c>
      <c r="WQ36" s="54"/>
      <c r="WR36" s="18"/>
      <c r="WS36" s="54">
        <v>76</v>
      </c>
      <c r="WT36" s="54"/>
      <c r="WU36" s="18"/>
      <c r="WV36" s="54">
        <v>73</v>
      </c>
      <c r="WW36" s="54"/>
      <c r="WX36" s="18"/>
      <c r="WY36" s="54">
        <v>74</v>
      </c>
      <c r="WZ36" s="54"/>
      <c r="XA36" s="18"/>
      <c r="XB36" s="54">
        <v>74</v>
      </c>
      <c r="XC36" s="54"/>
      <c r="XD36" s="18"/>
      <c r="XE36" s="54">
        <v>72</v>
      </c>
      <c r="XF36" s="16"/>
      <c r="XG36" s="18"/>
      <c r="XH36" s="54">
        <v>69</v>
      </c>
      <c r="XI36" s="54"/>
      <c r="XJ36" s="18"/>
      <c r="XK36" s="54">
        <v>75</v>
      </c>
      <c r="XL36" s="54"/>
      <c r="XM36" s="18"/>
      <c r="XN36" s="54">
        <v>77</v>
      </c>
      <c r="XO36" s="54"/>
      <c r="XP36" s="18"/>
      <c r="XQ36" s="54">
        <v>78</v>
      </c>
      <c r="XR36" s="54"/>
      <c r="XS36" s="18"/>
      <c r="XT36" s="54">
        <v>75</v>
      </c>
      <c r="XU36" s="54"/>
      <c r="XV36" s="18"/>
      <c r="XW36" s="54">
        <v>69</v>
      </c>
      <c r="XX36" s="48"/>
      <c r="XY36" s="18"/>
      <c r="XZ36" s="54">
        <v>73</v>
      </c>
      <c r="YA36" s="54"/>
      <c r="YB36" s="18"/>
      <c r="YC36" s="54">
        <v>78</v>
      </c>
      <c r="YD36" s="54"/>
      <c r="YE36" s="18"/>
      <c r="YF36" s="54">
        <v>78</v>
      </c>
      <c r="YG36" s="54"/>
      <c r="YH36" s="18"/>
      <c r="YI36" s="54">
        <v>78</v>
      </c>
      <c r="YJ36" s="54"/>
      <c r="YK36" s="18"/>
      <c r="YL36" s="54">
        <v>80</v>
      </c>
      <c r="YM36" s="54"/>
      <c r="YN36" s="18"/>
      <c r="YO36" s="54">
        <v>81</v>
      </c>
      <c r="YP36" s="54"/>
      <c r="YQ36" s="18"/>
      <c r="YR36" s="54">
        <v>79</v>
      </c>
      <c r="YS36" s="16"/>
      <c r="YT36" s="18"/>
      <c r="YU36" s="54">
        <v>77</v>
      </c>
      <c r="YV36" s="54"/>
      <c r="YW36" s="18"/>
      <c r="YX36" s="54">
        <v>73</v>
      </c>
      <c r="YY36" s="54"/>
      <c r="YZ36" s="18"/>
      <c r="ZA36" s="54">
        <v>73</v>
      </c>
      <c r="ZB36" s="54"/>
      <c r="ZC36" s="18"/>
      <c r="ZD36" s="54">
        <v>73</v>
      </c>
      <c r="ZE36" s="54"/>
      <c r="ZF36" s="18"/>
      <c r="ZG36" s="54">
        <v>73</v>
      </c>
      <c r="ZH36" s="54"/>
      <c r="ZI36" s="18"/>
      <c r="ZJ36" s="54">
        <v>81</v>
      </c>
      <c r="ZK36" s="16"/>
      <c r="ZL36" s="18"/>
      <c r="ZM36" s="54">
        <v>75</v>
      </c>
      <c r="ZN36" s="54"/>
      <c r="ZO36" s="18"/>
      <c r="ZP36" s="54">
        <v>73</v>
      </c>
      <c r="ZQ36" s="54"/>
      <c r="ZR36" s="18"/>
      <c r="ZS36" s="54">
        <v>85</v>
      </c>
      <c r="ZT36" s="54"/>
      <c r="ZU36" s="18"/>
      <c r="ZV36" s="54">
        <v>90</v>
      </c>
      <c r="ZW36" s="54"/>
      <c r="ZX36" s="18"/>
      <c r="ZY36" s="54">
        <v>100</v>
      </c>
      <c r="ZZ36" s="54"/>
      <c r="AAA36" s="18"/>
      <c r="AAB36" s="54">
        <v>98</v>
      </c>
      <c r="AAC36" s="16"/>
      <c r="AAD36" s="18"/>
      <c r="AAE36" s="54">
        <v>88</v>
      </c>
      <c r="AAF36" s="54"/>
      <c r="AAG36" s="18"/>
      <c r="AAH36" s="54">
        <v>89</v>
      </c>
      <c r="AAI36" s="54"/>
      <c r="AAJ36" s="18"/>
      <c r="AAK36" s="54">
        <v>96</v>
      </c>
      <c r="AAL36" s="54"/>
      <c r="AAM36" s="18"/>
      <c r="AAN36" s="54">
        <v>97</v>
      </c>
      <c r="AAO36" s="54"/>
      <c r="AAP36" s="18"/>
      <c r="AAQ36" s="54">
        <v>84</v>
      </c>
      <c r="AAR36" s="54"/>
      <c r="AAS36" s="18"/>
      <c r="AAT36" s="54">
        <v>87</v>
      </c>
      <c r="AAU36" s="16"/>
      <c r="AAV36" s="18"/>
      <c r="AAW36" s="54">
        <v>81</v>
      </c>
      <c r="AAX36" s="54"/>
      <c r="AAY36" s="18"/>
      <c r="AAZ36" s="54">
        <v>89</v>
      </c>
      <c r="ABA36" s="54"/>
      <c r="ABB36" s="18"/>
      <c r="ABC36" s="54">
        <v>88</v>
      </c>
      <c r="ABD36" s="54"/>
      <c r="ABE36" s="18"/>
      <c r="ABF36" s="54">
        <v>95</v>
      </c>
      <c r="ABG36" s="54"/>
      <c r="ABH36" s="18"/>
      <c r="ABI36" s="54">
        <v>98</v>
      </c>
      <c r="ABJ36" s="54"/>
      <c r="ABK36" s="18"/>
      <c r="ABL36" s="54">
        <v>98</v>
      </c>
      <c r="ABM36" s="16"/>
      <c r="ABN36" s="18"/>
      <c r="ABO36" s="54">
        <v>93</v>
      </c>
      <c r="ABP36" s="54"/>
      <c r="ABQ36" s="18"/>
      <c r="ABR36" s="54">
        <v>94</v>
      </c>
      <c r="ABS36" s="54"/>
      <c r="ABT36" s="18"/>
      <c r="ABU36" s="54">
        <v>101</v>
      </c>
      <c r="ABV36" s="16"/>
      <c r="ABW36" s="16"/>
      <c r="ABX36" s="16"/>
      <c r="ABY36" s="16"/>
      <c r="ABZ36" s="16"/>
      <c r="ACA36" s="18"/>
      <c r="ACB36" s="54">
        <v>80</v>
      </c>
      <c r="ACC36" s="54"/>
      <c r="ACD36" s="18"/>
      <c r="ACE36" s="54">
        <v>80</v>
      </c>
      <c r="ACF36" s="54"/>
      <c r="ACG36" s="18"/>
      <c r="ACH36" s="54">
        <v>85</v>
      </c>
      <c r="ACI36" s="54"/>
      <c r="ACJ36" s="18"/>
      <c r="ACK36" s="54">
        <v>83</v>
      </c>
      <c r="ACL36" s="54"/>
      <c r="ACM36" s="18"/>
      <c r="ACN36" s="54">
        <v>83</v>
      </c>
      <c r="ACO36" s="16"/>
      <c r="ACP36" s="18"/>
      <c r="ACQ36" s="54">
        <v>87</v>
      </c>
      <c r="ACR36" s="54"/>
      <c r="ACS36" s="18"/>
      <c r="ACT36" s="54">
        <v>88</v>
      </c>
      <c r="ACU36" s="54"/>
      <c r="ACV36" s="18"/>
      <c r="ACW36" s="54">
        <v>85</v>
      </c>
      <c r="ACX36" s="54"/>
      <c r="ACY36" s="18"/>
      <c r="ACZ36" s="54">
        <v>85</v>
      </c>
      <c r="ADA36" s="54"/>
      <c r="ADB36" s="18"/>
      <c r="ADC36" s="54">
        <v>81</v>
      </c>
      <c r="ADD36" s="54"/>
      <c r="ADE36" s="18"/>
      <c r="ADF36" s="54">
        <v>82</v>
      </c>
      <c r="ADG36" s="16"/>
      <c r="ADH36" s="18"/>
      <c r="ADI36" s="54">
        <v>78</v>
      </c>
      <c r="ADJ36" s="54"/>
      <c r="ADK36" s="18"/>
      <c r="ADL36" s="54">
        <v>80</v>
      </c>
      <c r="ADM36" s="54"/>
      <c r="ADN36" s="18"/>
      <c r="ADO36" s="54">
        <v>81</v>
      </c>
      <c r="ADP36" s="54"/>
      <c r="ADQ36" s="18"/>
      <c r="ADR36" s="54">
        <v>82</v>
      </c>
      <c r="ADS36" s="54"/>
      <c r="ADT36" s="18"/>
      <c r="ADU36" s="54">
        <v>82</v>
      </c>
      <c r="ADV36" s="54"/>
      <c r="ADW36" s="18"/>
      <c r="ADX36" s="54">
        <v>83</v>
      </c>
      <c r="ADY36" s="16"/>
      <c r="ADZ36" s="18"/>
      <c r="AEA36" s="54">
        <v>84</v>
      </c>
      <c r="AEB36" s="54"/>
      <c r="AEC36" s="18"/>
      <c r="AED36" s="54">
        <v>82</v>
      </c>
      <c r="AEE36" s="54"/>
      <c r="AEF36" s="18"/>
      <c r="AEG36" s="54">
        <v>85</v>
      </c>
      <c r="AEH36" s="54"/>
      <c r="AEI36" s="18"/>
      <c r="AEJ36" s="54">
        <v>84</v>
      </c>
      <c r="AEK36" s="54"/>
      <c r="AEL36" s="18"/>
      <c r="AEM36" s="54">
        <v>90</v>
      </c>
      <c r="AEN36" s="54"/>
      <c r="AEO36" s="18"/>
      <c r="AEP36" s="54">
        <v>87</v>
      </c>
      <c r="AEQ36" s="16"/>
      <c r="AER36" s="18"/>
      <c r="AES36" s="54">
        <v>81</v>
      </c>
      <c r="AET36" s="54"/>
      <c r="AEU36" s="18"/>
      <c r="AEV36" s="54">
        <v>72</v>
      </c>
      <c r="AEW36" s="54"/>
      <c r="AEX36" s="18"/>
      <c r="AEY36" s="54">
        <v>73</v>
      </c>
      <c r="AEZ36" s="54"/>
      <c r="AFA36" s="18"/>
      <c r="AFB36" s="54">
        <v>70</v>
      </c>
      <c r="AFC36" s="54"/>
      <c r="AFD36" s="18"/>
      <c r="AFE36" s="54">
        <v>69</v>
      </c>
      <c r="AFF36" s="54"/>
      <c r="AFG36" s="18"/>
      <c r="AFH36" s="54">
        <v>72</v>
      </c>
      <c r="AFI36" s="16"/>
      <c r="AFJ36" s="18"/>
      <c r="AFK36" s="54">
        <v>70</v>
      </c>
      <c r="AFL36" s="54"/>
      <c r="AFM36" s="18"/>
      <c r="AFN36" s="54">
        <v>66</v>
      </c>
      <c r="AFO36" s="54"/>
      <c r="AFP36" s="18"/>
      <c r="AFQ36" s="54">
        <v>80</v>
      </c>
      <c r="AFR36" s="54"/>
      <c r="AFS36" s="18"/>
      <c r="AFT36" s="54">
        <v>84</v>
      </c>
      <c r="AFU36" s="54"/>
      <c r="AFV36" s="18"/>
      <c r="AFW36" s="54">
        <v>85</v>
      </c>
      <c r="AFX36" s="16"/>
      <c r="AFY36" s="16"/>
      <c r="AFZ36" s="18"/>
      <c r="AGA36" s="54">
        <v>76</v>
      </c>
      <c r="AGB36" s="54"/>
      <c r="AGC36" s="18"/>
      <c r="AGD36" s="54">
        <v>78</v>
      </c>
      <c r="AGE36" s="54"/>
      <c r="AGF36" s="18"/>
      <c r="AGG36" s="54">
        <v>82</v>
      </c>
      <c r="AGH36" s="54"/>
      <c r="AGI36" s="18"/>
      <c r="AGJ36" s="54">
        <v>92</v>
      </c>
      <c r="AGK36" s="16"/>
      <c r="AGL36" s="18"/>
      <c r="AGM36" s="54">
        <v>92</v>
      </c>
      <c r="AGN36" s="48"/>
      <c r="AGO36" s="18"/>
      <c r="AGP36" s="54">
        <v>92</v>
      </c>
      <c r="AGQ36" s="54"/>
      <c r="AGR36" s="18"/>
      <c r="AGS36" s="54">
        <v>96</v>
      </c>
      <c r="AGT36" s="54"/>
      <c r="AGU36" s="18"/>
      <c r="AGV36" s="54">
        <v>90</v>
      </c>
      <c r="AGW36" s="54"/>
      <c r="AGX36" s="18"/>
      <c r="AGY36" s="54">
        <v>89</v>
      </c>
      <c r="AGZ36" s="54"/>
      <c r="AHA36" s="18"/>
      <c r="AHB36" s="54">
        <v>86</v>
      </c>
      <c r="AHC36" s="54"/>
      <c r="AHD36" s="18"/>
      <c r="AHE36" s="54">
        <v>87</v>
      </c>
      <c r="AHF36" s="54"/>
      <c r="AHG36" s="18"/>
      <c r="AHH36" s="54">
        <v>97</v>
      </c>
      <c r="AHI36" s="16"/>
      <c r="AHJ36" s="18"/>
      <c r="AHK36" s="54">
        <v>91</v>
      </c>
      <c r="AHL36" s="54"/>
      <c r="AHM36" s="18"/>
      <c r="AHN36" s="54">
        <v>97</v>
      </c>
      <c r="AHO36" s="54"/>
      <c r="AHP36" s="18"/>
      <c r="AHQ36" s="54">
        <v>93</v>
      </c>
      <c r="AHR36" s="54"/>
      <c r="AHS36" s="18"/>
      <c r="AHT36" s="54">
        <v>96</v>
      </c>
      <c r="AHU36" s="54"/>
      <c r="AHV36" s="18"/>
      <c r="AHW36" s="54">
        <v>97</v>
      </c>
      <c r="AHX36" s="54"/>
      <c r="AHY36" s="18"/>
      <c r="AHZ36" s="54">
        <v>98</v>
      </c>
      <c r="AIA36" s="16"/>
      <c r="AIB36" s="18"/>
      <c r="AIC36" s="54">
        <v>86</v>
      </c>
      <c r="AID36" s="54"/>
      <c r="AIE36" s="18"/>
      <c r="AIF36" s="54">
        <v>71</v>
      </c>
      <c r="AIG36" s="54"/>
      <c r="AIH36" s="18"/>
      <c r="AII36" s="54">
        <v>88</v>
      </c>
      <c r="AIJ36" s="54"/>
      <c r="AIK36" s="18"/>
      <c r="AIL36" s="54">
        <v>91</v>
      </c>
      <c r="AIM36" s="54"/>
      <c r="AIN36" s="18"/>
      <c r="AIO36" s="54">
        <v>98</v>
      </c>
      <c r="AIP36" s="54"/>
      <c r="AIQ36" s="18"/>
      <c r="AIR36" s="54">
        <v>102</v>
      </c>
      <c r="AIS36" s="16"/>
      <c r="AIT36" s="18"/>
      <c r="AIU36" s="54">
        <v>96</v>
      </c>
      <c r="AIV36" s="54"/>
      <c r="AIW36" s="18"/>
      <c r="AIX36" s="54">
        <v>87</v>
      </c>
      <c r="AIY36" s="54"/>
      <c r="AIZ36" s="18"/>
      <c r="AJA36" s="54">
        <v>97</v>
      </c>
      <c r="AJB36" s="54"/>
      <c r="AJC36" s="18"/>
      <c r="AJD36" s="54">
        <v>98</v>
      </c>
      <c r="AJE36" s="54"/>
      <c r="AJF36" s="18"/>
      <c r="AJG36" s="54">
        <v>98</v>
      </c>
      <c r="AJH36" s="54"/>
      <c r="AJI36" s="18"/>
      <c r="AJJ36" s="54">
        <v>85</v>
      </c>
      <c r="AJK36" s="16"/>
      <c r="AJL36" s="18"/>
      <c r="AJM36" s="54">
        <v>82</v>
      </c>
      <c r="AJN36" s="54"/>
      <c r="AJO36" s="18"/>
      <c r="AJP36" s="54">
        <v>89</v>
      </c>
      <c r="AJQ36" s="16"/>
      <c r="AJR36" s="18"/>
      <c r="AJS36" s="54">
        <v>91</v>
      </c>
      <c r="AJT36" s="54"/>
      <c r="AJU36" s="18"/>
      <c r="AJV36" s="54">
        <v>92</v>
      </c>
      <c r="AJW36" s="54"/>
      <c r="AJX36" s="18"/>
      <c r="AJY36" s="54">
        <v>91</v>
      </c>
      <c r="AJZ36" s="16"/>
      <c r="AKA36" s="18"/>
      <c r="AKB36" s="54">
        <v>85</v>
      </c>
      <c r="AKC36" s="54"/>
      <c r="AKD36" s="18"/>
      <c r="AKE36" s="54">
        <v>89</v>
      </c>
      <c r="AKF36" s="54"/>
      <c r="AKG36" s="18"/>
      <c r="AKH36" s="54">
        <v>82</v>
      </c>
      <c r="AKI36" s="54"/>
      <c r="AKJ36" s="18"/>
      <c r="AKK36" s="54">
        <v>82</v>
      </c>
      <c r="AKL36" s="54"/>
      <c r="AKM36" s="18"/>
      <c r="AKN36" s="54">
        <v>80</v>
      </c>
      <c r="AKO36" s="54"/>
      <c r="AKP36" s="18"/>
      <c r="AKQ36" s="54">
        <v>97</v>
      </c>
      <c r="AKR36" s="16"/>
      <c r="AKS36" s="18"/>
      <c r="AKT36" s="54">
        <v>90</v>
      </c>
      <c r="AKU36" s="54"/>
      <c r="AKV36" s="18"/>
      <c r="AKW36" s="54">
        <v>85</v>
      </c>
      <c r="AKX36" s="54"/>
      <c r="AKY36" s="18"/>
      <c r="AKZ36" s="54">
        <v>87</v>
      </c>
      <c r="ALA36" s="16"/>
      <c r="ALB36" s="18"/>
      <c r="ALC36" s="54">
        <v>85</v>
      </c>
      <c r="ALD36" s="54"/>
      <c r="ALE36" s="18"/>
      <c r="ALF36" s="54">
        <v>88</v>
      </c>
      <c r="ALG36" s="48"/>
      <c r="ALH36" s="18"/>
      <c r="ALI36" s="54">
        <v>85</v>
      </c>
      <c r="ALJ36" s="54"/>
      <c r="ALK36" s="18"/>
      <c r="ALL36" s="54">
        <v>90</v>
      </c>
      <c r="ALM36" s="54"/>
      <c r="ALN36" s="18"/>
      <c r="ALO36" s="54">
        <v>88</v>
      </c>
      <c r="ALP36" s="54"/>
      <c r="ALQ36" s="18"/>
      <c r="ALR36" s="54">
        <v>87</v>
      </c>
      <c r="ALS36" s="54"/>
      <c r="ALT36" s="18"/>
      <c r="ALU36" s="54">
        <v>89</v>
      </c>
      <c r="ALV36" s="54"/>
      <c r="ALW36" s="18"/>
      <c r="ALX36" s="54">
        <v>84</v>
      </c>
      <c r="ALY36" s="54"/>
      <c r="ALZ36" s="18"/>
      <c r="AMA36" s="54">
        <v>85</v>
      </c>
      <c r="AMB36" s="16"/>
      <c r="AMC36" s="18"/>
      <c r="AMD36" s="54">
        <v>86</v>
      </c>
      <c r="AME36" s="54"/>
      <c r="AMF36" s="18"/>
      <c r="AMG36" s="54">
        <v>89</v>
      </c>
      <c r="AMH36" s="54"/>
      <c r="AMI36" s="18"/>
      <c r="AMJ36" s="54">
        <v>86</v>
      </c>
      <c r="AMK36" s="54"/>
      <c r="AML36" s="18"/>
      <c r="AMM36" s="54">
        <v>88</v>
      </c>
      <c r="AMN36" s="54"/>
      <c r="AMO36" s="18"/>
      <c r="AMP36" s="54">
        <v>91</v>
      </c>
      <c r="AMQ36" s="54"/>
      <c r="AMR36" s="18"/>
      <c r="AMS36" s="54">
        <v>91</v>
      </c>
      <c r="AMT36" s="54"/>
      <c r="AMU36" s="18"/>
      <c r="AMV36" s="54">
        <v>99</v>
      </c>
      <c r="AMW36" s="16"/>
      <c r="AMX36" s="16"/>
      <c r="AMY36" s="16"/>
      <c r="AMZ36" s="16"/>
      <c r="ANA36" s="18"/>
      <c r="ANB36" s="54">
        <v>67</v>
      </c>
      <c r="ANC36" s="54"/>
      <c r="AND36" s="18"/>
      <c r="ANE36" s="54">
        <v>63</v>
      </c>
      <c r="ANF36" s="16"/>
      <c r="ANG36" s="18"/>
      <c r="ANH36" s="54">
        <v>66</v>
      </c>
      <c r="ANI36" s="54"/>
      <c r="ANJ36" s="18"/>
      <c r="ANK36" s="54">
        <v>67</v>
      </c>
      <c r="ANL36" s="54"/>
      <c r="ANM36" s="18"/>
      <c r="ANN36" s="54">
        <v>74</v>
      </c>
      <c r="ANO36" s="54"/>
      <c r="ANP36" s="18"/>
      <c r="ANQ36" s="54">
        <v>79</v>
      </c>
      <c r="ANR36" s="54"/>
      <c r="ANS36" s="18"/>
      <c r="ANT36" s="54">
        <v>86</v>
      </c>
      <c r="ANU36" s="54"/>
      <c r="ANV36" s="18"/>
      <c r="ANW36" s="54">
        <v>82</v>
      </c>
      <c r="ANX36" s="16"/>
      <c r="ANY36" s="18"/>
      <c r="ANZ36" s="54">
        <v>87</v>
      </c>
      <c r="AOA36" s="54"/>
      <c r="AOB36" s="18"/>
      <c r="AOC36" s="54">
        <v>84</v>
      </c>
      <c r="AOD36" s="54"/>
      <c r="AOE36" s="18"/>
      <c r="AOF36" s="54">
        <v>87</v>
      </c>
      <c r="AOG36" s="54"/>
      <c r="AOH36" s="18"/>
      <c r="AOI36" s="54">
        <v>89</v>
      </c>
      <c r="AOJ36" s="54"/>
      <c r="AOK36" s="18"/>
      <c r="AOL36" s="54">
        <v>92</v>
      </c>
      <c r="AOM36" s="54"/>
      <c r="AON36" s="18"/>
      <c r="AOO36" s="54">
        <v>95</v>
      </c>
      <c r="AOP36" s="16"/>
      <c r="AOQ36" s="18"/>
      <c r="AOR36" s="54">
        <v>83</v>
      </c>
      <c r="AOS36" s="54"/>
      <c r="AOT36" s="18"/>
      <c r="AOU36" s="54">
        <v>88</v>
      </c>
      <c r="AOV36" s="54"/>
      <c r="AOW36" s="18"/>
      <c r="AOX36" s="54">
        <v>89</v>
      </c>
      <c r="AOY36" s="54"/>
      <c r="AOZ36" s="18"/>
      <c r="APA36" s="54">
        <v>91</v>
      </c>
      <c r="APB36" s="54"/>
      <c r="APC36" s="18"/>
      <c r="APD36" s="54">
        <v>91</v>
      </c>
      <c r="APE36" s="54"/>
      <c r="APF36" s="18"/>
      <c r="APG36" s="54">
        <v>92</v>
      </c>
      <c r="APH36" s="16"/>
      <c r="API36" s="18"/>
      <c r="APJ36" s="54">
        <v>93</v>
      </c>
      <c r="APK36" s="54"/>
      <c r="APL36" s="18"/>
      <c r="APM36" s="54">
        <v>92</v>
      </c>
      <c r="APN36" s="54"/>
      <c r="APO36" s="18"/>
      <c r="APP36" s="54">
        <v>89</v>
      </c>
      <c r="APQ36" s="54"/>
      <c r="APR36" s="18"/>
      <c r="APS36" s="54">
        <v>88</v>
      </c>
      <c r="APT36" s="54"/>
      <c r="APU36" s="18"/>
      <c r="APV36" s="54">
        <v>87</v>
      </c>
      <c r="APW36" s="54"/>
      <c r="APX36" s="18"/>
      <c r="APY36" s="54">
        <v>81</v>
      </c>
      <c r="APZ36" s="16"/>
      <c r="AQA36" s="18"/>
      <c r="AQB36" s="54">
        <v>80</v>
      </c>
      <c r="AQC36" s="54"/>
      <c r="AQD36" s="18"/>
      <c r="AQE36" s="54">
        <v>81</v>
      </c>
      <c r="AQF36" s="54"/>
      <c r="AQG36" s="18"/>
      <c r="AQH36" s="54">
        <v>87</v>
      </c>
      <c r="AQI36" s="54"/>
      <c r="AQJ36" s="18"/>
      <c r="AQK36" s="54">
        <v>80</v>
      </c>
      <c r="AQL36" s="54"/>
      <c r="AQM36" s="18"/>
      <c r="AQN36" s="54">
        <v>84</v>
      </c>
      <c r="AQO36" s="54"/>
      <c r="AQP36" s="18"/>
      <c r="AQQ36" s="54">
        <v>85</v>
      </c>
      <c r="AQR36" s="16"/>
      <c r="AQS36" s="18"/>
      <c r="AQT36" s="54">
        <v>76</v>
      </c>
      <c r="AQU36" s="54"/>
      <c r="AQV36" s="18"/>
      <c r="AQW36" s="54">
        <v>79</v>
      </c>
      <c r="AQX36" s="54"/>
      <c r="AQY36" s="18"/>
      <c r="AQZ36" s="54">
        <v>90</v>
      </c>
      <c r="ARA36" s="54"/>
      <c r="ARB36" s="18"/>
      <c r="ARC36" s="54">
        <v>88</v>
      </c>
      <c r="ARD36" s="54"/>
      <c r="ARE36" s="18"/>
      <c r="ARF36" s="54">
        <v>86</v>
      </c>
      <c r="ARG36" s="54"/>
      <c r="ARH36" s="18"/>
      <c r="ARI36" s="54">
        <v>86</v>
      </c>
      <c r="ARJ36" s="16"/>
      <c r="ARK36" s="18"/>
      <c r="ARL36" s="54">
        <v>84</v>
      </c>
      <c r="ARM36" s="54"/>
      <c r="ARN36" s="18"/>
      <c r="ARO36" s="54">
        <v>79</v>
      </c>
      <c r="ARP36" s="54"/>
      <c r="ARQ36" s="18"/>
      <c r="ARR36" s="54">
        <v>80</v>
      </c>
      <c r="ARS36" s="54"/>
      <c r="ART36" s="18"/>
      <c r="ARU36" s="54">
        <v>80</v>
      </c>
      <c r="ARV36" s="54"/>
      <c r="ARW36" s="18"/>
      <c r="ARX36" s="54">
        <v>84</v>
      </c>
      <c r="ARY36" s="54"/>
      <c r="ARZ36" s="18"/>
      <c r="ASA36" s="54">
        <v>79</v>
      </c>
      <c r="ASB36" s="16"/>
      <c r="ASC36" s="18"/>
      <c r="ASD36" s="54">
        <v>87</v>
      </c>
      <c r="ASE36" s="54"/>
      <c r="ASF36" s="18"/>
      <c r="ASG36" s="54">
        <v>81</v>
      </c>
      <c r="ASH36" s="54"/>
      <c r="ASI36" s="18"/>
      <c r="ASJ36" s="54">
        <v>85</v>
      </c>
      <c r="ASK36" s="54"/>
      <c r="ASL36" s="18"/>
      <c r="ASM36" s="54">
        <v>92</v>
      </c>
      <c r="ASN36" s="54"/>
      <c r="ASO36" s="18"/>
      <c r="ASP36" s="54">
        <v>90</v>
      </c>
      <c r="ASQ36" s="54"/>
      <c r="ASR36" s="18"/>
      <c r="ASS36" s="54">
        <v>89</v>
      </c>
      <c r="AST36" s="16"/>
      <c r="ASU36" s="18"/>
      <c r="ASV36" s="54">
        <v>93</v>
      </c>
      <c r="ASW36" s="54"/>
      <c r="ASX36" s="18"/>
      <c r="ASY36" s="54">
        <v>92</v>
      </c>
      <c r="ASZ36" s="54"/>
      <c r="ATA36" s="18"/>
      <c r="ATB36" s="54">
        <v>89</v>
      </c>
      <c r="ATC36" s="54"/>
      <c r="ATD36" s="18"/>
      <c r="ATE36" s="54">
        <v>92</v>
      </c>
      <c r="ATF36" s="54">
        <v>90</v>
      </c>
      <c r="ATG36" s="54"/>
      <c r="ATH36" s="16"/>
      <c r="ATI36" s="54"/>
      <c r="ATJ36" s="54"/>
      <c r="ATK36" s="54"/>
      <c r="ATL36" s="54"/>
      <c r="ATM36" s="54"/>
      <c r="ATN36" s="54"/>
      <c r="ATO36" s="16"/>
      <c r="ATP36" s="54"/>
      <c r="ATQ36" s="54"/>
      <c r="ATR36" s="54"/>
      <c r="ATS36" s="54"/>
      <c r="ATT36" s="54"/>
      <c r="ATU36" s="54"/>
      <c r="ATV36" s="16"/>
      <c r="ATW36" s="54"/>
      <c r="ATX36" s="54"/>
      <c r="ATY36" s="54"/>
      <c r="ATZ36" s="54"/>
      <c r="AUA36" s="54"/>
      <c r="AUB36" s="54"/>
      <c r="AUC36" s="16"/>
      <c r="AUD36" s="54"/>
      <c r="AUE36" s="54"/>
      <c r="AUF36" s="54"/>
      <c r="AUG36" s="54"/>
      <c r="AUH36" s="54"/>
      <c r="AUI36" s="54"/>
      <c r="AUJ36" s="16"/>
      <c r="AUK36" s="54"/>
      <c r="AUL36" s="54"/>
      <c r="AUM36" s="54"/>
      <c r="AUN36" s="54"/>
      <c r="AUO36" s="54"/>
      <c r="AUP36" s="54"/>
      <c r="AUQ36" s="16"/>
      <c r="AUR36" s="54"/>
      <c r="AUS36" s="54"/>
      <c r="AUT36" s="54"/>
      <c r="AUU36" s="54"/>
      <c r="AUV36" s="54"/>
      <c r="AUW36" s="54"/>
      <c r="AUX36" s="16"/>
      <c r="AUY36" s="54"/>
      <c r="AUZ36" s="54"/>
      <c r="AVA36" s="54"/>
      <c r="AVB36" s="54"/>
      <c r="AVC36" s="54"/>
      <c r="AVD36" s="54"/>
      <c r="AVE36" s="16"/>
      <c r="AVF36" s="54"/>
      <c r="AVG36" s="54"/>
      <c r="AVH36" s="54"/>
      <c r="AVI36" s="54"/>
      <c r="AVJ36" s="54"/>
      <c r="AVK36" s="54"/>
      <c r="AVL36" s="16"/>
      <c r="AVM36" s="54"/>
      <c r="AVN36" s="54"/>
      <c r="AVO36" s="54"/>
      <c r="AVP36" s="54"/>
      <c r="AVQ36" s="54"/>
      <c r="AVR36" s="54"/>
      <c r="AVS36" s="16"/>
      <c r="AVT36" s="54"/>
      <c r="AVU36" s="54"/>
      <c r="AVV36" s="54"/>
      <c r="AVW36" s="54"/>
      <c r="AVX36" s="54"/>
      <c r="AVY36" s="54"/>
      <c r="AVZ36" s="16"/>
      <c r="AWA36" s="54"/>
      <c r="AWB36" s="54"/>
      <c r="AWC36" s="54"/>
      <c r="AWD36" s="54"/>
      <c r="AWE36" s="54"/>
      <c r="AWF36" s="54"/>
      <c r="AWG36" s="16"/>
      <c r="AWH36" s="54"/>
      <c r="AWI36" s="54"/>
      <c r="AWJ36" s="54"/>
      <c r="AWK36" s="54"/>
      <c r="AWL36" s="54"/>
      <c r="AWM36" s="54"/>
      <c r="AWN36" s="16"/>
      <c r="AWO36" s="54"/>
      <c r="AWP36" s="54"/>
      <c r="AWQ36" s="54"/>
      <c r="AWR36" s="54"/>
      <c r="AWS36" s="54"/>
      <c r="AWT36" s="54"/>
      <c r="AWU36" s="16"/>
      <c r="AWV36" s="54"/>
      <c r="AWW36" s="54"/>
      <c r="AWX36" s="54"/>
      <c r="AWY36" s="54"/>
      <c r="AWZ36" s="54"/>
      <c r="AXA36" s="54"/>
      <c r="AXB36" s="16"/>
    </row>
    <row r="37" spans="1:1302">
      <c r="A37" t="s">
        <v>911</v>
      </c>
      <c r="B37" t="s">
        <v>913</v>
      </c>
      <c r="D37" s="10" t="s">
        <v>11</v>
      </c>
      <c r="E37" s="54"/>
      <c r="F37" s="54"/>
      <c r="G37" s="54"/>
      <c r="H37" s="18"/>
      <c r="I37" s="54"/>
      <c r="J37" s="16"/>
      <c r="K37" s="18"/>
      <c r="L37" s="54"/>
      <c r="M37" s="54"/>
      <c r="N37" s="18"/>
      <c r="O37" s="54"/>
      <c r="P37" s="54"/>
      <c r="Q37" s="18"/>
      <c r="R37" s="54"/>
      <c r="S37" s="54"/>
      <c r="T37" s="18"/>
      <c r="U37" s="54"/>
      <c r="V37" s="54"/>
      <c r="W37" s="18"/>
      <c r="X37" s="54"/>
      <c r="Y37" s="54"/>
      <c r="Z37" s="18"/>
      <c r="AA37" s="54"/>
      <c r="AB37" s="16"/>
      <c r="AC37" s="18"/>
      <c r="AD37" s="54">
        <v>2</v>
      </c>
      <c r="AE37" s="54"/>
      <c r="AF37" s="18"/>
      <c r="AG37" s="54">
        <v>1</v>
      </c>
      <c r="AH37" s="54"/>
      <c r="AI37" s="18"/>
      <c r="AJ37" s="54">
        <v>1</v>
      </c>
      <c r="AK37" s="54"/>
      <c r="AL37" s="18"/>
      <c r="AM37" s="54"/>
      <c r="AN37" s="54"/>
      <c r="AO37" s="18"/>
      <c r="AP37" s="54"/>
      <c r="AQ37" s="54"/>
      <c r="AR37" s="18"/>
      <c r="AS37" s="54"/>
      <c r="AT37" s="16"/>
      <c r="AU37" s="18"/>
      <c r="AV37" s="54">
        <v>2</v>
      </c>
      <c r="AW37" s="54"/>
      <c r="AX37" s="18"/>
      <c r="AY37" s="54"/>
      <c r="AZ37" s="54"/>
      <c r="BA37" s="18"/>
      <c r="BB37" s="54">
        <v>1</v>
      </c>
      <c r="BC37" s="54"/>
      <c r="BD37" s="18"/>
      <c r="BE37" s="54"/>
      <c r="BF37" s="54"/>
      <c r="BG37" s="18"/>
      <c r="BH37" s="54"/>
      <c r="BI37" s="54"/>
      <c r="BJ37" s="18"/>
      <c r="BK37" s="54">
        <v>1</v>
      </c>
      <c r="BL37" s="16"/>
      <c r="BM37" s="18"/>
      <c r="BN37" s="54">
        <v>1</v>
      </c>
      <c r="BO37" s="54"/>
      <c r="BP37" s="18"/>
      <c r="BQ37" s="54">
        <v>1</v>
      </c>
      <c r="BR37" s="54"/>
      <c r="BS37" s="18"/>
      <c r="BT37" s="54">
        <v>1</v>
      </c>
      <c r="BU37" s="54"/>
      <c r="BV37" s="18"/>
      <c r="BW37" s="54">
        <v>2</v>
      </c>
      <c r="BX37" s="54"/>
      <c r="BY37" s="18"/>
      <c r="BZ37" s="54">
        <v>1</v>
      </c>
      <c r="CA37" s="54"/>
      <c r="CB37" s="18"/>
      <c r="CC37" s="54">
        <v>2</v>
      </c>
      <c r="CD37" s="16"/>
      <c r="CE37" s="16"/>
      <c r="CF37" s="18"/>
      <c r="CG37" s="54">
        <v>2</v>
      </c>
      <c r="CH37" s="16"/>
      <c r="CI37" s="18"/>
      <c r="CJ37" s="54">
        <v>1</v>
      </c>
      <c r="CK37" s="54"/>
      <c r="CL37" s="18"/>
      <c r="CM37" s="54"/>
      <c r="CN37" s="54"/>
      <c r="CO37" s="18"/>
      <c r="CP37" s="54"/>
      <c r="CQ37" s="16"/>
      <c r="CR37" s="18"/>
      <c r="CS37" s="54">
        <v>2</v>
      </c>
      <c r="CT37" s="54"/>
      <c r="CU37" s="18"/>
      <c r="CV37" s="54"/>
      <c r="CW37" s="54"/>
      <c r="CX37" s="18"/>
      <c r="CY37" s="54">
        <v>1</v>
      </c>
      <c r="CZ37" s="54"/>
      <c r="DA37" s="18"/>
      <c r="DB37" s="54"/>
      <c r="DC37" s="54"/>
      <c r="DD37" s="18"/>
      <c r="DE37" s="54"/>
      <c r="DF37" s="16"/>
      <c r="DG37" s="16"/>
      <c r="DH37" s="18"/>
      <c r="DI37" s="54"/>
      <c r="DJ37" s="54"/>
      <c r="DK37" s="18"/>
      <c r="DL37" s="54">
        <v>1</v>
      </c>
      <c r="DM37" s="54"/>
      <c r="DN37" s="18"/>
      <c r="DO37" s="54"/>
      <c r="DP37" s="54"/>
      <c r="DQ37" s="18"/>
      <c r="DR37" s="54"/>
      <c r="DS37" s="54"/>
      <c r="DT37" s="18"/>
      <c r="DU37" s="54"/>
      <c r="DV37" s="54"/>
      <c r="DW37" s="18"/>
      <c r="DX37" s="54"/>
      <c r="DY37" s="16"/>
      <c r="DZ37" s="18"/>
      <c r="EA37" s="54"/>
      <c r="EB37" s="54"/>
      <c r="EC37" s="18"/>
      <c r="ED37" s="54"/>
      <c r="EE37" s="54"/>
      <c r="EF37" s="18"/>
      <c r="EG37" s="54"/>
      <c r="EH37" s="54"/>
      <c r="EI37" s="18"/>
      <c r="EJ37" s="54"/>
      <c r="EK37" s="54"/>
      <c r="EL37" s="18"/>
      <c r="EM37" s="54"/>
      <c r="EN37" s="54"/>
      <c r="EO37" s="18"/>
      <c r="EP37" s="54"/>
      <c r="EQ37" s="48"/>
      <c r="ER37" s="18"/>
      <c r="ES37" s="54">
        <v>1</v>
      </c>
      <c r="ET37" s="54"/>
      <c r="EU37" s="18"/>
      <c r="EV37" s="54"/>
      <c r="EW37" s="54"/>
      <c r="EX37" s="18"/>
      <c r="EY37" s="54"/>
      <c r="EZ37" s="54"/>
      <c r="FA37" s="18"/>
      <c r="FB37" s="54">
        <v>1</v>
      </c>
      <c r="FC37" s="16"/>
      <c r="FD37" s="16"/>
      <c r="FE37" s="16"/>
      <c r="FF37" s="16"/>
      <c r="FG37" s="18"/>
      <c r="FH37" s="54"/>
      <c r="FI37" s="54"/>
      <c r="FJ37" s="18"/>
      <c r="FK37" s="54"/>
      <c r="FL37" s="54"/>
      <c r="FM37" s="18"/>
      <c r="FN37" s="54"/>
      <c r="FO37" s="16"/>
      <c r="FP37" s="18"/>
      <c r="FQ37" s="54"/>
      <c r="FR37" s="54"/>
      <c r="FS37" s="18"/>
      <c r="FT37" s="54"/>
      <c r="FU37" s="16"/>
      <c r="FV37" s="18"/>
      <c r="FW37" s="54"/>
      <c r="FX37" s="54"/>
      <c r="FY37" s="18"/>
      <c r="FZ37" s="54"/>
      <c r="GA37" s="54"/>
      <c r="GB37" s="18"/>
      <c r="GC37" s="54">
        <v>1</v>
      </c>
      <c r="GD37" s="54"/>
      <c r="GE37" s="18"/>
      <c r="GF37" s="54"/>
      <c r="GG37" s="54"/>
      <c r="GH37" s="18"/>
      <c r="GI37" s="54"/>
      <c r="GJ37" s="54"/>
      <c r="GK37" s="18"/>
      <c r="GL37" s="54"/>
      <c r="GM37" s="16"/>
      <c r="GN37" s="18"/>
      <c r="GO37" s="54"/>
      <c r="GP37" s="54"/>
      <c r="GQ37" s="18"/>
      <c r="GR37" s="54"/>
      <c r="GS37" s="54"/>
      <c r="GT37" s="18"/>
      <c r="GU37" s="54"/>
      <c r="GV37" s="54"/>
      <c r="GW37" s="18"/>
      <c r="GX37" s="54"/>
      <c r="GY37" s="54"/>
      <c r="GZ37" s="18"/>
      <c r="HA37" s="54"/>
      <c r="HB37" s="54"/>
      <c r="HC37" s="18"/>
      <c r="HD37" s="54"/>
      <c r="HE37" s="16"/>
      <c r="HF37" s="18"/>
      <c r="HG37" s="54"/>
      <c r="HH37" s="54"/>
      <c r="HI37" s="18"/>
      <c r="HJ37" s="54"/>
      <c r="HK37" s="54"/>
      <c r="HL37" s="18"/>
      <c r="HM37" s="54"/>
      <c r="HN37" s="54"/>
      <c r="HO37" s="18"/>
      <c r="HP37" s="54"/>
      <c r="HQ37" s="54"/>
      <c r="HR37" s="18"/>
      <c r="HS37" s="54"/>
      <c r="HT37" s="54"/>
      <c r="HU37" s="18"/>
      <c r="HV37" s="54"/>
      <c r="HW37" s="16"/>
      <c r="HX37" s="18"/>
      <c r="HY37" s="54"/>
      <c r="HZ37" s="54"/>
      <c r="IA37" s="18"/>
      <c r="IB37" s="54"/>
      <c r="IC37" s="54"/>
      <c r="ID37" s="18"/>
      <c r="IE37" s="54"/>
      <c r="IF37" s="54"/>
      <c r="IG37" s="18"/>
      <c r="IH37" s="54"/>
      <c r="II37" s="54"/>
      <c r="IJ37" s="18"/>
      <c r="IK37" s="54">
        <v>1</v>
      </c>
      <c r="IL37" s="54"/>
      <c r="IM37" s="18"/>
      <c r="IN37" s="54">
        <v>2</v>
      </c>
      <c r="IO37" s="16"/>
      <c r="IP37" s="18"/>
      <c r="IQ37" s="54"/>
      <c r="IR37" s="54"/>
      <c r="IS37" s="18"/>
      <c r="IT37" s="54">
        <v>1</v>
      </c>
      <c r="IU37" s="54"/>
      <c r="IV37" s="18"/>
      <c r="IW37" s="54"/>
      <c r="IX37" s="54"/>
      <c r="IY37" s="18"/>
      <c r="IZ37" s="54"/>
      <c r="JA37" s="54"/>
      <c r="JB37" s="18"/>
      <c r="JC37" s="54"/>
      <c r="JD37" s="54"/>
      <c r="JE37" s="18"/>
      <c r="JF37" s="54"/>
      <c r="JG37" s="16"/>
      <c r="JH37" s="18"/>
      <c r="JI37" s="54">
        <v>1</v>
      </c>
      <c r="JJ37" s="54"/>
      <c r="JK37" s="18"/>
      <c r="JL37" s="54">
        <v>1</v>
      </c>
      <c r="JM37" s="54"/>
      <c r="JN37" s="18"/>
      <c r="JO37" s="54">
        <v>1</v>
      </c>
      <c r="JP37" s="54"/>
      <c r="JQ37" s="18"/>
      <c r="JR37" s="54"/>
      <c r="JS37" s="54"/>
      <c r="JT37" s="18"/>
      <c r="JU37" s="54"/>
      <c r="JV37" s="54"/>
      <c r="JW37" s="18"/>
      <c r="JX37" s="54"/>
      <c r="JY37" s="16"/>
      <c r="JZ37" s="18"/>
      <c r="KA37" s="54">
        <v>1</v>
      </c>
      <c r="KB37" s="54"/>
      <c r="KC37" s="18"/>
      <c r="KD37" s="54"/>
      <c r="KE37" s="54"/>
      <c r="KF37" s="18"/>
      <c r="KG37" s="54"/>
      <c r="KH37" s="54"/>
      <c r="KI37" s="18"/>
      <c r="KJ37" s="54"/>
      <c r="KK37" s="54"/>
      <c r="KL37" s="18"/>
      <c r="KM37" s="54"/>
      <c r="KN37" s="54"/>
      <c r="KO37" s="18"/>
      <c r="KP37" s="54">
        <v>1</v>
      </c>
      <c r="KQ37" s="48"/>
      <c r="KR37" s="18"/>
      <c r="KS37" s="54"/>
      <c r="KT37" s="54"/>
      <c r="KU37" s="18"/>
      <c r="KV37" s="54"/>
      <c r="KW37" s="14"/>
      <c r="KX37" s="14"/>
      <c r="KY37" s="14"/>
      <c r="KZ37" s="14"/>
      <c r="LA37" s="14"/>
      <c r="LB37" s="16"/>
      <c r="LC37" s="18"/>
      <c r="LD37" s="54">
        <v>1</v>
      </c>
      <c r="LE37" s="54"/>
      <c r="LF37" s="18"/>
      <c r="LG37" s="54">
        <v>2</v>
      </c>
      <c r="LH37" s="54"/>
      <c r="LI37" s="18"/>
      <c r="LJ37" s="54">
        <v>3</v>
      </c>
      <c r="LK37" s="54"/>
      <c r="LL37" s="18"/>
      <c r="LM37" s="54"/>
      <c r="LN37" s="54"/>
      <c r="LO37" s="18"/>
      <c r="LP37" s="54"/>
      <c r="LQ37" s="54"/>
      <c r="LR37" s="18"/>
      <c r="LS37" s="54"/>
      <c r="LT37" s="16"/>
      <c r="LU37" s="18"/>
      <c r="LV37" s="54">
        <v>2</v>
      </c>
      <c r="LW37" s="54"/>
      <c r="LX37" s="18"/>
      <c r="LY37" s="54">
        <v>1</v>
      </c>
      <c r="LZ37" s="54"/>
      <c r="MA37" s="18"/>
      <c r="MB37" s="54"/>
      <c r="MC37" s="54"/>
      <c r="MD37" s="18"/>
      <c r="ME37" s="54"/>
      <c r="MF37" s="54"/>
      <c r="MG37" s="18"/>
      <c r="MH37" s="54">
        <v>4</v>
      </c>
      <c r="MI37" s="54"/>
      <c r="MJ37" s="18"/>
      <c r="MK37" s="54">
        <v>3</v>
      </c>
      <c r="ML37" s="16"/>
      <c r="MM37" s="18"/>
      <c r="MN37" s="54">
        <v>4</v>
      </c>
      <c r="MO37" s="54"/>
      <c r="MP37" s="18"/>
      <c r="MQ37" s="54">
        <v>1</v>
      </c>
      <c r="MR37" s="54"/>
      <c r="MS37" s="18"/>
      <c r="MT37" s="54"/>
      <c r="MU37" s="54"/>
      <c r="MV37" s="18"/>
      <c r="MW37" s="54"/>
      <c r="MX37" s="54"/>
      <c r="MY37" s="18"/>
      <c r="MZ37" s="54"/>
      <c r="NA37" s="54"/>
      <c r="NB37" s="18"/>
      <c r="NC37" s="54"/>
      <c r="ND37" s="16"/>
      <c r="NE37" s="18"/>
      <c r="NF37" s="54">
        <v>2</v>
      </c>
      <c r="NG37" s="54"/>
      <c r="NH37" s="18"/>
      <c r="NI37" s="54"/>
      <c r="NJ37" s="54"/>
      <c r="NK37" s="18"/>
      <c r="NL37" s="54"/>
      <c r="NM37" s="54"/>
      <c r="NN37" s="18"/>
      <c r="NO37" s="54"/>
      <c r="NP37" s="54"/>
      <c r="NQ37" s="18"/>
      <c r="NR37" s="54"/>
      <c r="NS37" s="54"/>
      <c r="NT37" s="18"/>
      <c r="NU37" s="54">
        <v>1</v>
      </c>
      <c r="NV37" s="16"/>
      <c r="NW37" s="18"/>
      <c r="NX37" s="54">
        <v>2</v>
      </c>
      <c r="NY37" s="54"/>
      <c r="NZ37" s="18"/>
      <c r="OA37" s="54"/>
      <c r="OB37" s="54"/>
      <c r="OC37" s="18"/>
      <c r="OD37" s="54">
        <v>1</v>
      </c>
      <c r="OE37" s="54"/>
      <c r="OF37" s="18"/>
      <c r="OG37" s="54"/>
      <c r="OH37" s="54"/>
      <c r="OI37" s="18"/>
      <c r="OJ37" s="54"/>
      <c r="OK37" s="54"/>
      <c r="OL37" s="18"/>
      <c r="OM37" s="54"/>
      <c r="ON37" s="16"/>
      <c r="OO37" s="18"/>
      <c r="OP37" s="54"/>
      <c r="OQ37" s="54"/>
      <c r="OR37" s="18"/>
      <c r="OS37" s="54"/>
      <c r="OT37" s="54"/>
      <c r="OU37" s="18"/>
      <c r="OV37" s="54"/>
      <c r="OW37" s="54"/>
      <c r="OX37" s="18"/>
      <c r="OY37" s="54"/>
      <c r="OZ37" s="54"/>
      <c r="PA37" s="18"/>
      <c r="PB37" s="54"/>
      <c r="PC37" s="54"/>
      <c r="PD37" s="18"/>
      <c r="PE37" s="54"/>
      <c r="PF37" s="16"/>
      <c r="PG37" s="18"/>
      <c r="PH37" s="54"/>
      <c r="PI37" s="54"/>
      <c r="PJ37" s="18"/>
      <c r="PK37" s="54">
        <v>1</v>
      </c>
      <c r="PL37" s="54"/>
      <c r="PM37" s="18"/>
      <c r="PN37" s="54">
        <v>1</v>
      </c>
      <c r="PO37" s="54"/>
      <c r="PP37" s="18"/>
      <c r="PQ37" s="54">
        <v>1</v>
      </c>
      <c r="PR37" s="54"/>
      <c r="PS37" s="18"/>
      <c r="PT37" s="54">
        <v>1</v>
      </c>
      <c r="PU37" s="54"/>
      <c r="PV37" s="18"/>
      <c r="PW37" s="54">
        <v>1</v>
      </c>
      <c r="PX37" s="16"/>
      <c r="PY37" s="18"/>
      <c r="PZ37" s="54"/>
      <c r="QA37" s="54"/>
      <c r="QB37" s="18"/>
      <c r="QC37" s="54">
        <v>1</v>
      </c>
      <c r="QD37" s="16"/>
      <c r="QE37" s="18"/>
      <c r="QF37" s="54">
        <v>1</v>
      </c>
      <c r="QG37" s="54"/>
      <c r="QH37" s="18"/>
      <c r="QI37" s="54"/>
      <c r="QJ37" s="54"/>
      <c r="QK37" s="18"/>
      <c r="QL37" s="54"/>
      <c r="QM37" s="16"/>
      <c r="QN37" s="18"/>
      <c r="QO37" s="54">
        <v>5</v>
      </c>
      <c r="QP37" s="54"/>
      <c r="QQ37" s="18"/>
      <c r="QR37" s="54"/>
      <c r="QS37" s="54"/>
      <c r="QT37" s="18"/>
      <c r="QU37" s="54">
        <v>1</v>
      </c>
      <c r="QV37" s="54"/>
      <c r="QW37" s="18"/>
      <c r="QX37" s="54"/>
      <c r="QY37" s="54"/>
      <c r="QZ37" s="18"/>
      <c r="RA37" s="54"/>
      <c r="RB37" s="54"/>
      <c r="RC37" s="18"/>
      <c r="RD37" s="54"/>
      <c r="RE37" s="16"/>
      <c r="RF37" s="18"/>
      <c r="RG37" s="54"/>
      <c r="RH37" s="54"/>
      <c r="RI37" s="18"/>
      <c r="RJ37" s="54"/>
      <c r="RK37" s="54"/>
      <c r="RL37" s="18"/>
      <c r="RM37" s="54">
        <v>1</v>
      </c>
      <c r="RN37" s="16"/>
      <c r="RO37" s="16"/>
      <c r="RP37" s="16"/>
      <c r="RQ37" s="18"/>
      <c r="RR37" s="54">
        <v>1</v>
      </c>
      <c r="RS37" s="54"/>
      <c r="RT37" s="18"/>
      <c r="RU37" s="54">
        <v>1</v>
      </c>
      <c r="RV37" s="54"/>
      <c r="RW37" s="18"/>
      <c r="RX37" s="54"/>
      <c r="RY37" s="54"/>
      <c r="RZ37" s="18"/>
      <c r="SA37" s="54">
        <v>1</v>
      </c>
      <c r="SB37" s="54"/>
      <c r="SC37" s="18"/>
      <c r="SD37" s="54"/>
      <c r="SE37" s="54"/>
      <c r="SF37" s="18"/>
      <c r="SG37" s="54"/>
      <c r="SH37" s="54"/>
      <c r="SI37" s="18"/>
      <c r="SJ37" s="54"/>
      <c r="SK37" s="16"/>
      <c r="SL37" s="18"/>
      <c r="SM37" s="54"/>
      <c r="SN37" s="54"/>
      <c r="SO37" s="18"/>
      <c r="SP37" s="54">
        <v>1</v>
      </c>
      <c r="SQ37" s="54"/>
      <c r="SR37" s="18"/>
      <c r="SS37" s="54"/>
      <c r="ST37" s="54"/>
      <c r="SU37" s="18"/>
      <c r="SV37" s="54">
        <v>1</v>
      </c>
      <c r="SW37" s="54"/>
      <c r="SX37" s="18"/>
      <c r="SY37" s="54">
        <v>1</v>
      </c>
      <c r="SZ37" s="54"/>
      <c r="TA37" s="18"/>
      <c r="TB37" s="54">
        <v>1</v>
      </c>
      <c r="TC37" s="16"/>
      <c r="TD37" s="16"/>
      <c r="TE37" s="18"/>
      <c r="TF37" s="54"/>
      <c r="TG37" s="54"/>
      <c r="TH37" s="18"/>
      <c r="TI37" s="54"/>
      <c r="TJ37" s="54"/>
      <c r="TK37" s="18"/>
      <c r="TL37" s="54">
        <v>1</v>
      </c>
      <c r="TM37" s="54"/>
      <c r="TN37" s="18"/>
      <c r="TO37" s="54"/>
      <c r="TP37" s="54"/>
      <c r="TQ37" s="18"/>
      <c r="TR37" s="54">
        <v>2</v>
      </c>
      <c r="TS37" s="16"/>
      <c r="TT37" s="18"/>
      <c r="TU37" s="54">
        <v>1</v>
      </c>
      <c r="TV37" s="54"/>
      <c r="TW37" s="18"/>
      <c r="TX37" s="54">
        <v>2</v>
      </c>
      <c r="TY37" s="54"/>
      <c r="TZ37" s="18"/>
      <c r="UA37" s="54">
        <v>1</v>
      </c>
      <c r="UB37" s="54"/>
      <c r="UC37" s="18"/>
      <c r="UD37" s="54"/>
      <c r="UE37" s="54"/>
      <c r="UF37" s="18"/>
      <c r="UG37" s="54"/>
      <c r="UH37" s="54"/>
      <c r="UI37" s="18"/>
      <c r="UJ37" s="54">
        <v>1</v>
      </c>
      <c r="UK37" s="16"/>
      <c r="UL37" s="16"/>
      <c r="UM37" s="18"/>
      <c r="UN37" s="54">
        <v>2</v>
      </c>
      <c r="UO37" s="54"/>
      <c r="UP37" s="18"/>
      <c r="UQ37" s="54">
        <v>1</v>
      </c>
      <c r="UR37" s="54"/>
      <c r="US37" s="18"/>
      <c r="UT37" s="54">
        <v>1</v>
      </c>
      <c r="UU37" s="54"/>
      <c r="UV37" s="18"/>
      <c r="UW37" s="54">
        <v>2</v>
      </c>
      <c r="UX37" s="54"/>
      <c r="UY37" s="18"/>
      <c r="UZ37" s="54">
        <v>1</v>
      </c>
      <c r="VA37" s="16"/>
      <c r="VB37" s="18"/>
      <c r="VC37" s="54"/>
      <c r="VD37" s="54"/>
      <c r="VE37" s="18"/>
      <c r="VF37" s="54"/>
      <c r="VG37" s="54"/>
      <c r="VH37" s="18"/>
      <c r="VI37" s="54"/>
      <c r="VJ37" s="54"/>
      <c r="VK37" s="18"/>
      <c r="VL37" s="54"/>
      <c r="VM37" s="54"/>
      <c r="VN37" s="18"/>
      <c r="VO37" s="54"/>
      <c r="VP37" s="54"/>
      <c r="VQ37" s="18"/>
      <c r="VR37" s="54"/>
      <c r="VS37" s="16"/>
      <c r="VT37" s="18"/>
      <c r="VU37" s="54">
        <v>1</v>
      </c>
      <c r="VV37" s="54"/>
      <c r="VW37" s="18"/>
      <c r="VX37" s="54"/>
      <c r="VY37" s="54"/>
      <c r="VZ37" s="18"/>
      <c r="WA37" s="54">
        <v>1</v>
      </c>
      <c r="WB37" s="54"/>
      <c r="WC37" s="18"/>
      <c r="WD37" s="54"/>
      <c r="WE37" s="54"/>
      <c r="WF37" s="18"/>
      <c r="WG37" s="54">
        <v>1</v>
      </c>
      <c r="WH37" s="54"/>
      <c r="WI37" s="18"/>
      <c r="WJ37" s="54"/>
      <c r="WK37" s="48"/>
      <c r="WL37" s="18"/>
      <c r="WM37" s="54"/>
      <c r="WN37" s="54"/>
      <c r="WO37" s="18"/>
      <c r="WP37" s="54"/>
      <c r="WQ37" s="54"/>
      <c r="WR37" s="18"/>
      <c r="WS37" s="54">
        <v>1</v>
      </c>
      <c r="WT37" s="54"/>
      <c r="WU37" s="18"/>
      <c r="WV37" s="54">
        <v>1</v>
      </c>
      <c r="WW37" s="54"/>
      <c r="WX37" s="18"/>
      <c r="WY37" s="54">
        <v>1</v>
      </c>
      <c r="WZ37" s="54"/>
      <c r="XA37" s="18"/>
      <c r="XB37" s="54">
        <v>1</v>
      </c>
      <c r="XC37" s="54"/>
      <c r="XD37" s="18"/>
      <c r="XE37" s="54">
        <v>1</v>
      </c>
      <c r="XF37" s="16"/>
      <c r="XG37" s="18"/>
      <c r="XH37" s="54">
        <v>2</v>
      </c>
      <c r="XI37" s="54"/>
      <c r="XJ37" s="18"/>
      <c r="XK37" s="54"/>
      <c r="XL37" s="54"/>
      <c r="XM37" s="18"/>
      <c r="XN37" s="54"/>
      <c r="XO37" s="54"/>
      <c r="XP37" s="18"/>
      <c r="XQ37" s="54"/>
      <c r="XR37" s="54"/>
      <c r="XS37" s="18"/>
      <c r="XT37" s="54"/>
      <c r="XU37" s="54"/>
      <c r="XV37" s="18"/>
      <c r="XW37" s="54"/>
      <c r="XX37" s="48"/>
      <c r="XY37" s="18"/>
      <c r="XZ37" s="54">
        <v>1</v>
      </c>
      <c r="YA37" s="54"/>
      <c r="YB37" s="18"/>
      <c r="YC37" s="54"/>
      <c r="YD37" s="54"/>
      <c r="YE37" s="18"/>
      <c r="YF37" s="54"/>
      <c r="YG37" s="54"/>
      <c r="YH37" s="18"/>
      <c r="YI37" s="54"/>
      <c r="YJ37" s="54"/>
      <c r="YK37" s="18"/>
      <c r="YL37" s="54">
        <v>2</v>
      </c>
      <c r="YM37" s="54"/>
      <c r="YN37" s="18"/>
      <c r="YO37" s="54"/>
      <c r="YP37" s="54"/>
      <c r="YQ37" s="18"/>
      <c r="YR37" s="54"/>
      <c r="YS37" s="16"/>
      <c r="YT37" s="18"/>
      <c r="YU37" s="54">
        <v>1</v>
      </c>
      <c r="YV37" s="54"/>
      <c r="YW37" s="18"/>
      <c r="YX37" s="54"/>
      <c r="YY37" s="54"/>
      <c r="YZ37" s="18"/>
      <c r="ZA37" s="54"/>
      <c r="ZB37" s="54"/>
      <c r="ZC37" s="18"/>
      <c r="ZD37" s="54"/>
      <c r="ZE37" s="54"/>
      <c r="ZF37" s="18"/>
      <c r="ZG37" s="54"/>
      <c r="ZH37" s="54"/>
      <c r="ZI37" s="18"/>
      <c r="ZJ37" s="54"/>
      <c r="ZK37" s="16"/>
      <c r="ZL37" s="18"/>
      <c r="ZM37" s="54">
        <v>1</v>
      </c>
      <c r="ZN37" s="54"/>
      <c r="ZO37" s="18"/>
      <c r="ZP37" s="54">
        <v>1</v>
      </c>
      <c r="ZQ37" s="54"/>
      <c r="ZR37" s="18"/>
      <c r="ZS37" s="54"/>
      <c r="ZT37" s="54"/>
      <c r="ZU37" s="18"/>
      <c r="ZV37" s="54"/>
      <c r="ZW37" s="54"/>
      <c r="ZX37" s="18"/>
      <c r="ZY37" s="54"/>
      <c r="ZZ37" s="54"/>
      <c r="AAA37" s="18"/>
      <c r="AAB37" s="54">
        <v>1</v>
      </c>
      <c r="AAC37" s="16"/>
      <c r="AAD37" s="18"/>
      <c r="AAE37" s="54">
        <v>1</v>
      </c>
      <c r="AAF37" s="54"/>
      <c r="AAG37" s="18"/>
      <c r="AAH37" s="54"/>
      <c r="AAI37" s="54"/>
      <c r="AAJ37" s="18"/>
      <c r="AAK37" s="54"/>
      <c r="AAL37" s="54"/>
      <c r="AAM37" s="18"/>
      <c r="AAN37" s="54"/>
      <c r="AAO37" s="54"/>
      <c r="AAP37" s="18"/>
      <c r="AAQ37" s="54"/>
      <c r="AAR37" s="54"/>
      <c r="AAS37" s="18"/>
      <c r="AAT37" s="54"/>
      <c r="AAU37" s="16"/>
      <c r="AAV37" s="18"/>
      <c r="AAW37" s="54">
        <v>2</v>
      </c>
      <c r="AAX37" s="54"/>
      <c r="AAY37" s="18"/>
      <c r="AAZ37" s="54"/>
      <c r="ABA37" s="54"/>
      <c r="ABB37" s="18"/>
      <c r="ABC37" s="54"/>
      <c r="ABD37" s="54"/>
      <c r="ABE37" s="18"/>
      <c r="ABF37" s="54"/>
      <c r="ABG37" s="54"/>
      <c r="ABH37" s="18"/>
      <c r="ABI37" s="54"/>
      <c r="ABJ37" s="54"/>
      <c r="ABK37" s="18"/>
      <c r="ABL37" s="54"/>
      <c r="ABM37" s="16"/>
      <c r="ABN37" s="18"/>
      <c r="ABO37" s="54"/>
      <c r="ABP37" s="54"/>
      <c r="ABQ37" s="18"/>
      <c r="ABR37" s="54"/>
      <c r="ABS37" s="54"/>
      <c r="ABT37" s="18"/>
      <c r="ABU37" s="54"/>
      <c r="ABV37" s="16"/>
      <c r="ABW37" s="16"/>
      <c r="ABX37" s="16"/>
      <c r="ABY37" s="16"/>
      <c r="ABZ37" s="16"/>
      <c r="ACA37" s="18"/>
      <c r="ACB37" s="54"/>
      <c r="ACC37" s="54"/>
      <c r="ACD37" s="18"/>
      <c r="ACE37" s="54"/>
      <c r="ACF37" s="54"/>
      <c r="ACG37" s="18"/>
      <c r="ACH37" s="54"/>
      <c r="ACI37" s="54"/>
      <c r="ACJ37" s="18"/>
      <c r="ACK37" s="54">
        <v>2</v>
      </c>
      <c r="ACL37" s="54"/>
      <c r="ACM37" s="18"/>
      <c r="ACN37" s="54"/>
      <c r="ACO37" s="16"/>
      <c r="ACP37" s="18"/>
      <c r="ACQ37" s="54">
        <v>1</v>
      </c>
      <c r="ACR37" s="54"/>
      <c r="ACS37" s="18"/>
      <c r="ACT37" s="54"/>
      <c r="ACU37" s="54"/>
      <c r="ACV37" s="18"/>
      <c r="ACW37" s="54"/>
      <c r="ACX37" s="54"/>
      <c r="ACY37" s="18"/>
      <c r="ACZ37" s="54"/>
      <c r="ADA37" s="54"/>
      <c r="ADB37" s="18"/>
      <c r="ADC37" s="54"/>
      <c r="ADD37" s="54"/>
      <c r="ADE37" s="18"/>
      <c r="ADF37" s="54"/>
      <c r="ADG37" s="16"/>
      <c r="ADH37" s="18"/>
      <c r="ADI37" s="54">
        <v>1</v>
      </c>
      <c r="ADJ37" s="54"/>
      <c r="ADK37" s="18"/>
      <c r="ADL37" s="54"/>
      <c r="ADM37" s="54"/>
      <c r="ADN37" s="18"/>
      <c r="ADO37" s="54"/>
      <c r="ADP37" s="54"/>
      <c r="ADQ37" s="18"/>
      <c r="ADR37" s="54">
        <v>1</v>
      </c>
      <c r="ADS37" s="54"/>
      <c r="ADT37" s="18"/>
      <c r="ADU37" s="54">
        <v>1</v>
      </c>
      <c r="ADV37" s="54"/>
      <c r="ADW37" s="18"/>
      <c r="ADX37" s="54"/>
      <c r="ADY37" s="16"/>
      <c r="ADZ37" s="18"/>
      <c r="AEA37" s="54">
        <v>1</v>
      </c>
      <c r="AEB37" s="54"/>
      <c r="AEC37" s="18"/>
      <c r="AED37" s="54"/>
      <c r="AEE37" s="54"/>
      <c r="AEF37" s="18"/>
      <c r="AEG37" s="54">
        <v>1</v>
      </c>
      <c r="AEH37" s="54"/>
      <c r="AEI37" s="18"/>
      <c r="AEJ37" s="54">
        <v>1</v>
      </c>
      <c r="AEK37" s="54"/>
      <c r="AEL37" s="18"/>
      <c r="AEM37" s="54"/>
      <c r="AEN37" s="54"/>
      <c r="AEO37" s="18"/>
      <c r="AEP37" s="54"/>
      <c r="AEQ37" s="16"/>
      <c r="AER37" s="18"/>
      <c r="AES37" s="54">
        <v>1</v>
      </c>
      <c r="AET37" s="54"/>
      <c r="AEU37" s="18"/>
      <c r="AEV37" s="54"/>
      <c r="AEW37" s="54"/>
      <c r="AEX37" s="18"/>
      <c r="AEY37" s="54">
        <v>1</v>
      </c>
      <c r="AEZ37" s="54"/>
      <c r="AFA37" s="18"/>
      <c r="AFB37" s="54"/>
      <c r="AFC37" s="54"/>
      <c r="AFD37" s="18"/>
      <c r="AFE37" s="54"/>
      <c r="AFF37" s="54"/>
      <c r="AFG37" s="18"/>
      <c r="AFH37" s="54"/>
      <c r="AFI37" s="16"/>
      <c r="AFJ37" s="18"/>
      <c r="AFK37" s="54">
        <v>1</v>
      </c>
      <c r="AFL37" s="54"/>
      <c r="AFM37" s="18"/>
      <c r="AFN37" s="54"/>
      <c r="AFO37" s="54"/>
      <c r="AFP37" s="18"/>
      <c r="AFQ37" s="54"/>
      <c r="AFR37" s="54"/>
      <c r="AFS37" s="18"/>
      <c r="AFT37" s="54"/>
      <c r="AFU37" s="54"/>
      <c r="AFV37" s="18"/>
      <c r="AFW37" s="54">
        <v>1</v>
      </c>
      <c r="AFX37" s="16"/>
      <c r="AFY37" s="16"/>
      <c r="AFZ37" s="18"/>
      <c r="AGA37" s="54">
        <v>1</v>
      </c>
      <c r="AGB37" s="54"/>
      <c r="AGC37" s="18"/>
      <c r="AGD37" s="54">
        <v>1</v>
      </c>
      <c r="AGE37" s="54"/>
      <c r="AGF37" s="18"/>
      <c r="AGG37" s="54"/>
      <c r="AGH37" s="54"/>
      <c r="AGI37" s="18"/>
      <c r="AGJ37" s="54"/>
      <c r="AGK37" s="16"/>
      <c r="AGL37" s="18"/>
      <c r="AGM37" s="54"/>
      <c r="AGN37" s="48"/>
      <c r="AGO37" s="18"/>
      <c r="AGP37" s="54">
        <v>2</v>
      </c>
      <c r="AGQ37" s="54"/>
      <c r="AGR37" s="18"/>
      <c r="AGS37" s="54"/>
      <c r="AGT37" s="54"/>
      <c r="AGU37" s="18"/>
      <c r="AGV37" s="54"/>
      <c r="AGW37" s="54"/>
      <c r="AGX37" s="18"/>
      <c r="AGY37" s="54"/>
      <c r="AGZ37" s="54"/>
      <c r="AHA37" s="18"/>
      <c r="AHB37" s="54"/>
      <c r="AHC37" s="54"/>
      <c r="AHD37" s="18"/>
      <c r="AHE37" s="54"/>
      <c r="AHF37" s="54"/>
      <c r="AHG37" s="18"/>
      <c r="AHH37" s="54"/>
      <c r="AHI37" s="16"/>
      <c r="AHJ37" s="18"/>
      <c r="AHK37" s="54">
        <v>1</v>
      </c>
      <c r="AHL37" s="54"/>
      <c r="AHM37" s="18"/>
      <c r="AHN37" s="54">
        <v>1</v>
      </c>
      <c r="AHO37" s="54"/>
      <c r="AHP37" s="18"/>
      <c r="AHQ37" s="54">
        <v>1</v>
      </c>
      <c r="AHR37" s="54"/>
      <c r="AHS37" s="18"/>
      <c r="AHT37" s="54">
        <v>1</v>
      </c>
      <c r="AHU37" s="54"/>
      <c r="AHV37" s="18"/>
      <c r="AHW37" s="54">
        <v>1</v>
      </c>
      <c r="AHX37" s="54"/>
      <c r="AHY37" s="18"/>
      <c r="AHZ37" s="54"/>
      <c r="AIA37" s="16"/>
      <c r="AIB37" s="18"/>
      <c r="AIC37" s="54"/>
      <c r="AID37" s="54"/>
      <c r="AIE37" s="18"/>
      <c r="AIF37" s="54">
        <v>1</v>
      </c>
      <c r="AIG37" s="54"/>
      <c r="AIH37" s="18"/>
      <c r="AII37" s="54">
        <v>1</v>
      </c>
      <c r="AIJ37" s="54"/>
      <c r="AIK37" s="18"/>
      <c r="AIL37" s="54"/>
      <c r="AIM37" s="54"/>
      <c r="AIN37" s="18"/>
      <c r="AIO37" s="54"/>
      <c r="AIP37" s="54"/>
      <c r="AIQ37" s="18"/>
      <c r="AIR37" s="54">
        <v>1</v>
      </c>
      <c r="AIS37" s="16"/>
      <c r="AIT37" s="18"/>
      <c r="AIU37" s="54"/>
      <c r="AIV37" s="54"/>
      <c r="AIW37" s="18"/>
      <c r="AIX37" s="54"/>
      <c r="AIY37" s="54"/>
      <c r="AIZ37" s="18"/>
      <c r="AJA37" s="54"/>
      <c r="AJB37" s="54"/>
      <c r="AJC37" s="18"/>
      <c r="AJD37" s="54">
        <v>1</v>
      </c>
      <c r="AJE37" s="54"/>
      <c r="AJF37" s="18"/>
      <c r="AJG37" s="54"/>
      <c r="AJH37" s="54"/>
      <c r="AJI37" s="18"/>
      <c r="AJJ37" s="54">
        <v>1</v>
      </c>
      <c r="AJK37" s="16"/>
      <c r="AJL37" s="18"/>
      <c r="AJM37" s="54"/>
      <c r="AJN37" s="54"/>
      <c r="AJO37" s="18"/>
      <c r="AJP37" s="54"/>
      <c r="AJQ37" s="16"/>
      <c r="AJR37" s="18"/>
      <c r="AJS37" s="54"/>
      <c r="AJT37" s="54"/>
      <c r="AJU37" s="18"/>
      <c r="AJV37" s="54"/>
      <c r="AJW37" s="54"/>
      <c r="AJX37" s="18"/>
      <c r="AJY37" s="54">
        <v>1</v>
      </c>
      <c r="AJZ37" s="16"/>
      <c r="AKA37" s="18"/>
      <c r="AKB37" s="54"/>
      <c r="AKC37" s="54"/>
      <c r="AKD37" s="18"/>
      <c r="AKE37" s="54">
        <v>1</v>
      </c>
      <c r="AKF37" s="54"/>
      <c r="AKG37" s="18"/>
      <c r="AKH37" s="54"/>
      <c r="AKI37" s="54"/>
      <c r="AKJ37" s="18"/>
      <c r="AKK37" s="54"/>
      <c r="AKL37" s="54"/>
      <c r="AKM37" s="18"/>
      <c r="AKN37" s="54">
        <v>1</v>
      </c>
      <c r="AKO37" s="54"/>
      <c r="AKP37" s="18"/>
      <c r="AKQ37" s="54"/>
      <c r="AKR37" s="16"/>
      <c r="AKS37" s="18"/>
      <c r="AKT37" s="54">
        <v>1</v>
      </c>
      <c r="AKU37" s="54"/>
      <c r="AKV37" s="18"/>
      <c r="AKW37" s="54"/>
      <c r="AKX37" s="54"/>
      <c r="AKY37" s="18"/>
      <c r="AKZ37" s="54"/>
      <c r="ALA37" s="16"/>
      <c r="ALB37" s="18"/>
      <c r="ALC37" s="54"/>
      <c r="ALD37" s="54"/>
      <c r="ALE37" s="18"/>
      <c r="ALF37" s="54">
        <v>2</v>
      </c>
      <c r="ALG37" s="48"/>
      <c r="ALH37" s="18"/>
      <c r="ALI37" s="54"/>
      <c r="ALJ37" s="54"/>
      <c r="ALK37" s="18"/>
      <c r="ALL37" s="54"/>
      <c r="ALM37" s="54"/>
      <c r="ALN37" s="18"/>
      <c r="ALO37" s="54"/>
      <c r="ALP37" s="54"/>
      <c r="ALQ37" s="18"/>
      <c r="ALR37" s="54"/>
      <c r="ALS37" s="54"/>
      <c r="ALT37" s="18"/>
      <c r="ALU37" s="54"/>
      <c r="ALV37" s="54"/>
      <c r="ALW37" s="18"/>
      <c r="ALX37" s="54">
        <v>0</v>
      </c>
      <c r="ALY37" s="54"/>
      <c r="ALZ37" s="18"/>
      <c r="AMA37" s="54"/>
      <c r="AMB37" s="16"/>
      <c r="AMC37" s="18"/>
      <c r="AMD37" s="54"/>
      <c r="AME37" s="54"/>
      <c r="AMF37" s="18"/>
      <c r="AMG37" s="54"/>
      <c r="AMH37" s="54"/>
      <c r="AMI37" s="18"/>
      <c r="AMJ37" s="54">
        <v>1</v>
      </c>
      <c r="AMK37" s="54"/>
      <c r="AML37" s="18"/>
      <c r="AMM37" s="54"/>
      <c r="AMN37" s="54"/>
      <c r="AMO37" s="18"/>
      <c r="AMP37" s="54"/>
      <c r="AMQ37" s="54"/>
      <c r="AMR37" s="18"/>
      <c r="AMS37" s="54"/>
      <c r="AMT37" s="54"/>
      <c r="AMU37" s="18"/>
      <c r="AMV37" s="54">
        <v>3</v>
      </c>
      <c r="AMW37" s="16"/>
      <c r="AMX37" s="16"/>
      <c r="AMY37" s="16"/>
      <c r="AMZ37" s="16"/>
      <c r="ANA37" s="18"/>
      <c r="ANB37" s="54"/>
      <c r="ANC37" s="54"/>
      <c r="AND37" s="18"/>
      <c r="ANE37" s="54"/>
      <c r="ANF37" s="16"/>
      <c r="ANG37" s="18"/>
      <c r="ANH37" s="54"/>
      <c r="ANI37" s="54"/>
      <c r="ANJ37" s="18"/>
      <c r="ANK37" s="54">
        <v>2</v>
      </c>
      <c r="ANL37" s="54"/>
      <c r="ANM37" s="18"/>
      <c r="ANN37" s="54"/>
      <c r="ANO37" s="54"/>
      <c r="ANP37" s="18"/>
      <c r="ANQ37" s="54"/>
      <c r="ANR37" s="54"/>
      <c r="ANS37" s="18"/>
      <c r="ANT37" s="54"/>
      <c r="ANU37" s="54"/>
      <c r="ANV37" s="18"/>
      <c r="ANW37" s="54"/>
      <c r="ANX37" s="16"/>
      <c r="ANY37" s="18"/>
      <c r="ANZ37" s="54">
        <v>1</v>
      </c>
      <c r="AOA37" s="54"/>
      <c r="AOB37" s="18"/>
      <c r="AOC37" s="54"/>
      <c r="AOD37" s="54"/>
      <c r="AOE37" s="18"/>
      <c r="AOF37" s="54"/>
      <c r="AOG37" s="54"/>
      <c r="AOH37" s="18"/>
      <c r="AOI37" s="54"/>
      <c r="AOJ37" s="54"/>
      <c r="AOK37" s="18"/>
      <c r="AOL37" s="54"/>
      <c r="AOM37" s="54"/>
      <c r="AON37" s="18"/>
      <c r="AOO37" s="54"/>
      <c r="AOP37" s="16"/>
      <c r="AOQ37" s="18"/>
      <c r="AOR37" s="54">
        <v>1</v>
      </c>
      <c r="AOS37" s="54"/>
      <c r="AOT37" s="18"/>
      <c r="AOU37" s="54"/>
      <c r="AOV37" s="54"/>
      <c r="AOW37" s="18"/>
      <c r="AOX37" s="54"/>
      <c r="AOY37" s="54"/>
      <c r="AOZ37" s="18"/>
      <c r="APA37" s="54"/>
      <c r="APB37" s="54"/>
      <c r="APC37" s="18"/>
      <c r="APD37" s="54"/>
      <c r="APE37" s="54"/>
      <c r="APF37" s="18"/>
      <c r="APG37" s="54"/>
      <c r="APH37" s="16"/>
      <c r="API37" s="18"/>
      <c r="APJ37" s="54"/>
      <c r="APK37" s="54"/>
      <c r="APL37" s="18"/>
      <c r="APM37" s="54">
        <v>2</v>
      </c>
      <c r="APN37" s="54"/>
      <c r="APO37" s="18"/>
      <c r="APP37" s="54">
        <v>1</v>
      </c>
      <c r="APQ37" s="54"/>
      <c r="APR37" s="18"/>
      <c r="APS37" s="54"/>
      <c r="APT37" s="54"/>
      <c r="APU37" s="18"/>
      <c r="APV37" s="54">
        <v>2</v>
      </c>
      <c r="APW37" s="54"/>
      <c r="APX37" s="18"/>
      <c r="APY37" s="54"/>
      <c r="APZ37" s="16"/>
      <c r="AQA37" s="18"/>
      <c r="AQB37" s="54"/>
      <c r="AQC37" s="54"/>
      <c r="AQD37" s="18"/>
      <c r="AQE37" s="54"/>
      <c r="AQF37" s="54"/>
      <c r="AQG37" s="18"/>
      <c r="AQH37" s="54"/>
      <c r="AQI37" s="54"/>
      <c r="AQJ37" s="18"/>
      <c r="AQK37" s="54"/>
      <c r="AQL37" s="54"/>
      <c r="AQM37" s="18"/>
      <c r="AQN37" s="54">
        <v>1</v>
      </c>
      <c r="AQO37" s="54"/>
      <c r="AQP37" s="18"/>
      <c r="AQQ37" s="54">
        <v>1</v>
      </c>
      <c r="AQR37" s="16"/>
      <c r="AQS37" s="18"/>
      <c r="AQT37" s="54">
        <v>1</v>
      </c>
      <c r="AQU37" s="54"/>
      <c r="AQV37" s="18"/>
      <c r="AQW37" s="54">
        <v>3</v>
      </c>
      <c r="AQX37" s="54"/>
      <c r="AQY37" s="18"/>
      <c r="AQZ37" s="54">
        <v>2</v>
      </c>
      <c r="ARA37" s="54"/>
      <c r="ARB37" s="18"/>
      <c r="ARC37" s="54">
        <v>1</v>
      </c>
      <c r="ARD37" s="54"/>
      <c r="ARE37" s="18"/>
      <c r="ARF37" s="54">
        <v>2</v>
      </c>
      <c r="ARG37" s="54"/>
      <c r="ARH37" s="18"/>
      <c r="ARI37" s="54">
        <v>2</v>
      </c>
      <c r="ARJ37" s="16"/>
      <c r="ARK37" s="18"/>
      <c r="ARL37" s="54">
        <v>1</v>
      </c>
      <c r="ARM37" s="54"/>
      <c r="ARN37" s="18"/>
      <c r="ARO37" s="54">
        <v>1</v>
      </c>
      <c r="ARP37" s="54"/>
      <c r="ARQ37" s="18"/>
      <c r="ARR37" s="54">
        <v>1</v>
      </c>
      <c r="ARS37" s="54"/>
      <c r="ART37" s="18"/>
      <c r="ARU37" s="54">
        <v>3</v>
      </c>
      <c r="ARV37" s="54"/>
      <c r="ARW37" s="18"/>
      <c r="ARX37" s="54">
        <v>1</v>
      </c>
      <c r="ARY37" s="54"/>
      <c r="ARZ37" s="18"/>
      <c r="ASA37" s="54">
        <v>1</v>
      </c>
      <c r="ASB37" s="16"/>
      <c r="ASC37" s="18"/>
      <c r="ASD37" s="54">
        <v>1</v>
      </c>
      <c r="ASE37" s="54"/>
      <c r="ASF37" s="18"/>
      <c r="ASG37" s="54">
        <v>1</v>
      </c>
      <c r="ASH37" s="54"/>
      <c r="ASI37" s="18"/>
      <c r="ASJ37" s="54">
        <v>1</v>
      </c>
      <c r="ASK37" s="54"/>
      <c r="ASL37" s="18"/>
      <c r="ASM37" s="54">
        <v>1</v>
      </c>
      <c r="ASN37" s="54"/>
      <c r="ASO37" s="18"/>
      <c r="ASP37" s="54">
        <v>1</v>
      </c>
      <c r="ASQ37" s="54"/>
      <c r="ASR37" s="18"/>
      <c r="ASS37" s="54">
        <v>1</v>
      </c>
      <c r="AST37" s="16"/>
      <c r="ASU37" s="18"/>
      <c r="ASV37" s="54">
        <v>2</v>
      </c>
      <c r="ASW37" s="54"/>
      <c r="ASX37" s="18"/>
      <c r="ASY37" s="54">
        <v>1</v>
      </c>
      <c r="ASZ37" s="54"/>
      <c r="ATA37" s="18"/>
      <c r="ATB37" s="54">
        <v>2</v>
      </c>
      <c r="ATC37" s="54"/>
      <c r="ATD37" s="18"/>
      <c r="ATE37" s="54">
        <v>3</v>
      </c>
      <c r="ATF37" s="54"/>
      <c r="ATG37" s="54"/>
      <c r="ATH37" s="16"/>
      <c r="ATI37" s="54"/>
      <c r="ATJ37" s="54"/>
      <c r="ATK37" s="54"/>
      <c r="ATL37" s="54"/>
      <c r="ATM37" s="54"/>
      <c r="ATN37" s="54"/>
      <c r="ATO37" s="16"/>
      <c r="ATP37" s="54"/>
      <c r="ATQ37" s="54"/>
      <c r="ATR37" s="54"/>
      <c r="ATS37" s="54"/>
      <c r="ATT37" s="54"/>
      <c r="ATU37" s="54"/>
      <c r="ATV37" s="16"/>
      <c r="ATW37" s="54"/>
      <c r="ATX37" s="54"/>
      <c r="ATY37" s="54"/>
      <c r="ATZ37" s="54"/>
      <c r="AUA37" s="54"/>
      <c r="AUB37" s="54"/>
      <c r="AUC37" s="16"/>
      <c r="AUD37" s="54"/>
      <c r="AUE37" s="54"/>
      <c r="AUF37" s="54"/>
      <c r="AUG37" s="54"/>
      <c r="AUH37" s="54"/>
      <c r="AUI37" s="54"/>
      <c r="AUJ37" s="16"/>
      <c r="AUK37" s="54"/>
      <c r="AUL37" s="54"/>
      <c r="AUM37" s="54"/>
      <c r="AUN37" s="54"/>
      <c r="AUO37" s="54"/>
      <c r="AUP37" s="54"/>
      <c r="AUQ37" s="16"/>
      <c r="AUR37" s="54"/>
      <c r="AUS37" s="54"/>
      <c r="AUT37" s="54"/>
      <c r="AUU37" s="54"/>
      <c r="AUV37" s="54"/>
      <c r="AUW37" s="54"/>
      <c r="AUX37" s="16"/>
      <c r="AUY37" s="54"/>
      <c r="AUZ37" s="54"/>
      <c r="AVA37" s="54"/>
      <c r="AVB37" s="54"/>
      <c r="AVC37" s="54"/>
      <c r="AVD37" s="54"/>
      <c r="AVE37" s="16"/>
      <c r="AVF37" s="54"/>
      <c r="AVG37" s="54"/>
      <c r="AVH37" s="54"/>
      <c r="AVI37" s="54"/>
      <c r="AVJ37" s="54"/>
      <c r="AVK37" s="54"/>
      <c r="AVL37" s="16"/>
      <c r="AVM37" s="54"/>
      <c r="AVN37" s="54"/>
      <c r="AVO37" s="54"/>
      <c r="AVP37" s="54"/>
      <c r="AVQ37" s="54"/>
      <c r="AVR37" s="54"/>
      <c r="AVS37" s="16"/>
      <c r="AVT37" s="54"/>
      <c r="AVU37" s="54"/>
      <c r="AVV37" s="54"/>
      <c r="AVW37" s="54"/>
      <c r="AVX37" s="54"/>
      <c r="AVY37" s="54"/>
      <c r="AVZ37" s="16"/>
      <c r="AWA37" s="54"/>
      <c r="AWB37" s="54"/>
      <c r="AWC37" s="54"/>
      <c r="AWD37" s="54"/>
      <c r="AWE37" s="54"/>
      <c r="AWF37" s="54"/>
      <c r="AWG37" s="16"/>
      <c r="AWH37" s="54"/>
      <c r="AWI37" s="54"/>
      <c r="AWJ37" s="54"/>
      <c r="AWK37" s="54"/>
      <c r="AWL37" s="54"/>
      <c r="AWM37" s="54"/>
      <c r="AWN37" s="16"/>
      <c r="AWO37" s="54"/>
      <c r="AWP37" s="54"/>
      <c r="AWQ37" s="54"/>
      <c r="AWR37" s="54"/>
      <c r="AWS37" s="54"/>
      <c r="AWT37" s="54"/>
      <c r="AWU37" s="16"/>
      <c r="AWV37" s="54"/>
      <c r="AWW37" s="54"/>
      <c r="AWX37" s="54"/>
      <c r="AWY37" s="54"/>
      <c r="AWZ37" s="54"/>
      <c r="AXA37" s="54"/>
      <c r="AXB37" s="16"/>
    </row>
    <row r="38" spans="1:1302">
      <c r="A38" t="s">
        <v>911</v>
      </c>
      <c r="B38" t="s">
        <v>913</v>
      </c>
      <c r="D38" s="10" t="s">
        <v>10</v>
      </c>
      <c r="E38" s="54"/>
      <c r="F38" s="54"/>
      <c r="G38" s="54"/>
      <c r="H38" s="18"/>
      <c r="I38" s="54">
        <v>60</v>
      </c>
      <c r="J38" s="16"/>
      <c r="K38" s="18"/>
      <c r="L38" s="54">
        <v>64</v>
      </c>
      <c r="M38" s="54"/>
      <c r="N38" s="18"/>
      <c r="O38" s="54">
        <v>66</v>
      </c>
      <c r="P38" s="54"/>
      <c r="Q38" s="18"/>
      <c r="R38" s="54">
        <v>59</v>
      </c>
      <c r="S38" s="54"/>
      <c r="T38" s="18"/>
      <c r="U38" s="54">
        <v>61</v>
      </c>
      <c r="V38" s="54"/>
      <c r="W38" s="18"/>
      <c r="X38" s="54">
        <v>64</v>
      </c>
      <c r="Y38" s="54"/>
      <c r="Z38" s="18"/>
      <c r="AA38" s="54">
        <v>64</v>
      </c>
      <c r="AB38" s="16"/>
      <c r="AC38" s="18"/>
      <c r="AD38" s="54">
        <v>70</v>
      </c>
      <c r="AE38" s="54"/>
      <c r="AF38" s="18"/>
      <c r="AG38" s="54">
        <v>71</v>
      </c>
      <c r="AH38" s="54"/>
      <c r="AI38" s="18"/>
      <c r="AJ38" s="54">
        <v>75</v>
      </c>
      <c r="AK38" s="54"/>
      <c r="AL38" s="18"/>
      <c r="AM38" s="54">
        <v>80</v>
      </c>
      <c r="AN38" s="54"/>
      <c r="AO38" s="18"/>
      <c r="AP38" s="54">
        <v>76</v>
      </c>
      <c r="AQ38" s="54"/>
      <c r="AR38" s="18"/>
      <c r="AS38" s="54">
        <v>77</v>
      </c>
      <c r="AT38" s="16"/>
      <c r="AU38" s="18"/>
      <c r="AV38" s="54">
        <v>72</v>
      </c>
      <c r="AW38" s="54"/>
      <c r="AX38" s="18"/>
      <c r="AY38" s="54">
        <v>69</v>
      </c>
      <c r="AZ38" s="54"/>
      <c r="BA38" s="18"/>
      <c r="BB38" s="54">
        <v>75</v>
      </c>
      <c r="BC38" s="54"/>
      <c r="BD38" s="18"/>
      <c r="BE38" s="54">
        <v>75</v>
      </c>
      <c r="BF38" s="54"/>
      <c r="BG38" s="18"/>
      <c r="BH38" s="54">
        <v>71</v>
      </c>
      <c r="BI38" s="54"/>
      <c r="BJ38" s="18"/>
      <c r="BK38" s="54">
        <v>71</v>
      </c>
      <c r="BL38" s="16"/>
      <c r="BM38" s="18"/>
      <c r="BN38" s="54">
        <v>77</v>
      </c>
      <c r="BO38" s="54"/>
      <c r="BP38" s="18"/>
      <c r="BQ38" s="54">
        <v>78</v>
      </c>
      <c r="BR38" s="54"/>
      <c r="BS38" s="18"/>
      <c r="BT38" s="54">
        <v>79</v>
      </c>
      <c r="BU38" s="54"/>
      <c r="BV38" s="18"/>
      <c r="BW38" s="54">
        <v>78</v>
      </c>
      <c r="BX38" s="54"/>
      <c r="BY38" s="18"/>
      <c r="BZ38" s="54">
        <v>64</v>
      </c>
      <c r="CA38" s="54"/>
      <c r="CB38" s="18"/>
      <c r="CC38" s="54">
        <v>63</v>
      </c>
      <c r="CD38" s="16"/>
      <c r="CE38" s="16"/>
      <c r="CF38" s="18"/>
      <c r="CG38" s="54">
        <v>67</v>
      </c>
      <c r="CH38" s="16"/>
      <c r="CI38" s="18"/>
      <c r="CJ38" s="54">
        <v>70</v>
      </c>
      <c r="CK38" s="54"/>
      <c r="CL38" s="18"/>
      <c r="CM38" s="54">
        <v>72</v>
      </c>
      <c r="CN38" s="54"/>
      <c r="CO38" s="18"/>
      <c r="CP38" s="54">
        <v>66</v>
      </c>
      <c r="CQ38" s="16"/>
      <c r="CR38" s="18"/>
      <c r="CS38" s="54">
        <v>63</v>
      </c>
      <c r="CT38" s="54"/>
      <c r="CU38" s="18"/>
      <c r="CV38" s="54">
        <v>67</v>
      </c>
      <c r="CW38" s="54"/>
      <c r="CX38" s="18"/>
      <c r="CY38" s="54">
        <v>66</v>
      </c>
      <c r="CZ38" s="54"/>
      <c r="DA38" s="18"/>
      <c r="DB38" s="54">
        <v>66</v>
      </c>
      <c r="DC38" s="54"/>
      <c r="DD38" s="18"/>
      <c r="DE38" s="54">
        <v>64</v>
      </c>
      <c r="DF38" s="16"/>
      <c r="DG38" s="16"/>
      <c r="DH38" s="18"/>
      <c r="DI38" s="54">
        <v>71</v>
      </c>
      <c r="DJ38" s="54"/>
      <c r="DK38" s="18"/>
      <c r="DL38" s="54">
        <v>73</v>
      </c>
      <c r="DM38" s="54"/>
      <c r="DN38" s="18"/>
      <c r="DO38" s="54">
        <v>73</v>
      </c>
      <c r="DP38" s="54"/>
      <c r="DQ38" s="18"/>
      <c r="DR38" s="54">
        <v>77</v>
      </c>
      <c r="DS38" s="54"/>
      <c r="DT38" s="18"/>
      <c r="DU38" s="54">
        <v>75</v>
      </c>
      <c r="DV38" s="54"/>
      <c r="DW38" s="18"/>
      <c r="DX38" s="54">
        <v>79</v>
      </c>
      <c r="DY38" s="16"/>
      <c r="DZ38" s="18"/>
      <c r="EA38" s="54">
        <v>79</v>
      </c>
      <c r="EB38" s="54"/>
      <c r="EC38" s="18"/>
      <c r="ED38" s="54">
        <v>75</v>
      </c>
      <c r="EE38" s="54"/>
      <c r="EF38" s="18"/>
      <c r="EG38" s="54">
        <v>78</v>
      </c>
      <c r="EH38" s="54"/>
      <c r="EI38" s="18"/>
      <c r="EJ38" s="54">
        <v>78</v>
      </c>
      <c r="EK38" s="54"/>
      <c r="EL38" s="18"/>
      <c r="EM38" s="54">
        <v>74</v>
      </c>
      <c r="EN38" s="54"/>
      <c r="EO38" s="18"/>
      <c r="EP38" s="54">
        <v>72</v>
      </c>
      <c r="EQ38" s="48"/>
      <c r="ER38" s="18"/>
      <c r="ES38" s="54">
        <v>70</v>
      </c>
      <c r="ET38" s="54"/>
      <c r="EU38" s="18"/>
      <c r="EV38" s="54">
        <v>76</v>
      </c>
      <c r="EW38" s="54"/>
      <c r="EX38" s="18"/>
      <c r="EY38" s="54">
        <v>75</v>
      </c>
      <c r="EZ38" s="54"/>
      <c r="FA38" s="18"/>
      <c r="FB38" s="54">
        <v>77</v>
      </c>
      <c r="FC38" s="16"/>
      <c r="FD38" s="16"/>
      <c r="FE38" s="16"/>
      <c r="FF38" s="16"/>
      <c r="FG38" s="18"/>
      <c r="FH38" s="54">
        <v>62</v>
      </c>
      <c r="FI38" s="54"/>
      <c r="FJ38" s="18"/>
      <c r="FK38" s="54">
        <v>64</v>
      </c>
      <c r="FL38" s="54"/>
      <c r="FM38" s="18"/>
      <c r="FN38" s="54">
        <v>66</v>
      </c>
      <c r="FO38" s="16"/>
      <c r="FP38" s="18"/>
      <c r="FQ38" s="54">
        <v>67</v>
      </c>
      <c r="FR38" s="54"/>
      <c r="FS38" s="18"/>
      <c r="FT38" s="54">
        <v>66</v>
      </c>
      <c r="FU38" s="16"/>
      <c r="FV38" s="18"/>
      <c r="FW38" s="54">
        <v>74</v>
      </c>
      <c r="FX38" s="54"/>
      <c r="FY38" s="18"/>
      <c r="FZ38" s="54">
        <v>72</v>
      </c>
      <c r="GA38" s="54"/>
      <c r="GB38" s="18"/>
      <c r="GC38" s="54">
        <v>75</v>
      </c>
      <c r="GD38" s="54"/>
      <c r="GE38" s="18"/>
      <c r="GF38" s="54">
        <v>83</v>
      </c>
      <c r="GG38" s="54"/>
      <c r="GH38" s="18"/>
      <c r="GI38" s="54">
        <v>83</v>
      </c>
      <c r="GJ38" s="54"/>
      <c r="GK38" s="18"/>
      <c r="GL38" s="54">
        <v>80</v>
      </c>
      <c r="GM38" s="16"/>
      <c r="GN38" s="18"/>
      <c r="GO38" s="54">
        <v>82</v>
      </c>
      <c r="GP38" s="54"/>
      <c r="GQ38" s="18"/>
      <c r="GR38" s="54">
        <v>80</v>
      </c>
      <c r="GS38" s="54"/>
      <c r="GT38" s="18"/>
      <c r="GU38" s="54">
        <v>84</v>
      </c>
      <c r="GV38" s="54"/>
      <c r="GW38" s="18"/>
      <c r="GX38" s="54">
        <v>76</v>
      </c>
      <c r="GY38" s="54"/>
      <c r="GZ38" s="18"/>
      <c r="HA38" s="54">
        <v>79</v>
      </c>
      <c r="HB38" s="54"/>
      <c r="HC38" s="18"/>
      <c r="HD38" s="54">
        <v>81</v>
      </c>
      <c r="HE38" s="16"/>
      <c r="HF38" s="18"/>
      <c r="HG38" s="54">
        <v>78</v>
      </c>
      <c r="HH38" s="54"/>
      <c r="HI38" s="18"/>
      <c r="HJ38" s="54">
        <v>77</v>
      </c>
      <c r="HK38" s="54"/>
      <c r="HL38" s="18"/>
      <c r="HM38" s="54">
        <v>76</v>
      </c>
      <c r="HN38" s="54"/>
      <c r="HO38" s="18"/>
      <c r="HP38" s="54">
        <v>75</v>
      </c>
      <c r="HQ38" s="54"/>
      <c r="HR38" s="18"/>
      <c r="HS38" s="54">
        <v>77</v>
      </c>
      <c r="HT38" s="54"/>
      <c r="HU38" s="18"/>
      <c r="HV38" s="54">
        <v>78</v>
      </c>
      <c r="HW38" s="16"/>
      <c r="HX38" s="18"/>
      <c r="HY38" s="54">
        <v>72</v>
      </c>
      <c r="HZ38" s="54"/>
      <c r="IA38" s="18"/>
      <c r="IB38" s="54">
        <v>77</v>
      </c>
      <c r="IC38" s="54"/>
      <c r="ID38" s="18"/>
      <c r="IE38" s="54">
        <v>80</v>
      </c>
      <c r="IF38" s="54"/>
      <c r="IG38" s="18"/>
      <c r="IH38" s="54">
        <v>79</v>
      </c>
      <c r="II38" s="54"/>
      <c r="IJ38" s="18"/>
      <c r="IK38" s="54">
        <v>76</v>
      </c>
      <c r="IL38" s="54"/>
      <c r="IM38" s="18"/>
      <c r="IN38" s="54">
        <v>81</v>
      </c>
      <c r="IO38" s="16"/>
      <c r="IP38" s="18"/>
      <c r="IQ38" s="54">
        <v>79</v>
      </c>
      <c r="IR38" s="54"/>
      <c r="IS38" s="18"/>
      <c r="IT38" s="54">
        <v>80</v>
      </c>
      <c r="IU38" s="54"/>
      <c r="IV38" s="18"/>
      <c r="IW38" s="54">
        <v>80</v>
      </c>
      <c r="IX38" s="54"/>
      <c r="IY38" s="18"/>
      <c r="IZ38" s="54">
        <v>82</v>
      </c>
      <c r="JA38" s="54"/>
      <c r="JB38" s="18"/>
      <c r="JC38" s="54">
        <v>77</v>
      </c>
      <c r="JD38" s="54"/>
      <c r="JE38" s="18"/>
      <c r="JF38" s="54">
        <v>78</v>
      </c>
      <c r="JG38" s="16"/>
      <c r="JH38" s="18"/>
      <c r="JI38" s="54">
        <v>77</v>
      </c>
      <c r="JJ38" s="54"/>
      <c r="JK38" s="18"/>
      <c r="JL38" s="54">
        <v>78</v>
      </c>
      <c r="JM38" s="54"/>
      <c r="JN38" s="18"/>
      <c r="JO38" s="54">
        <v>77</v>
      </c>
      <c r="JP38" s="54"/>
      <c r="JQ38" s="18"/>
      <c r="JR38" s="54">
        <v>76</v>
      </c>
      <c r="JS38" s="54"/>
      <c r="JT38" s="18"/>
      <c r="JU38" s="54">
        <v>3</v>
      </c>
      <c r="JV38" s="54"/>
      <c r="JW38" s="18"/>
      <c r="JX38" s="54">
        <v>3</v>
      </c>
      <c r="JY38" s="16"/>
      <c r="JZ38" s="18"/>
      <c r="KA38" s="54">
        <v>79</v>
      </c>
      <c r="KB38" s="54"/>
      <c r="KC38" s="18"/>
      <c r="KD38" s="54">
        <v>77</v>
      </c>
      <c r="KE38" s="54"/>
      <c r="KF38" s="18"/>
      <c r="KG38" s="54">
        <v>76</v>
      </c>
      <c r="KH38" s="54"/>
      <c r="KI38" s="18"/>
      <c r="KJ38" s="54">
        <v>71</v>
      </c>
      <c r="KK38" s="54"/>
      <c r="KL38" s="18"/>
      <c r="KM38" s="54">
        <v>72</v>
      </c>
      <c r="KN38" s="54"/>
      <c r="KO38" s="18"/>
      <c r="KP38" s="54">
        <v>72</v>
      </c>
      <c r="KQ38" s="48"/>
      <c r="KR38" s="18"/>
      <c r="KS38" s="54">
        <v>66</v>
      </c>
      <c r="KT38" s="54"/>
      <c r="KU38" s="18"/>
      <c r="KV38" s="54">
        <v>73</v>
      </c>
      <c r="KW38" s="14"/>
      <c r="KX38" s="14"/>
      <c r="KY38" s="14"/>
      <c r="KZ38" s="14"/>
      <c r="LA38" s="14"/>
      <c r="LB38" s="16"/>
      <c r="LC38" s="18"/>
      <c r="LD38" s="54">
        <v>72</v>
      </c>
      <c r="LE38" s="54"/>
      <c r="LF38" s="18"/>
      <c r="LG38" s="54">
        <v>76</v>
      </c>
      <c r="LH38" s="54"/>
      <c r="LI38" s="18"/>
      <c r="LJ38" s="54">
        <v>76</v>
      </c>
      <c r="LK38" s="54"/>
      <c r="LL38" s="18"/>
      <c r="LM38" s="54">
        <v>76</v>
      </c>
      <c r="LN38" s="54"/>
      <c r="LO38" s="18"/>
      <c r="LP38" s="54">
        <v>77</v>
      </c>
      <c r="LQ38" s="54"/>
      <c r="LR38" s="18"/>
      <c r="LS38" s="54">
        <v>80</v>
      </c>
      <c r="LT38" s="16"/>
      <c r="LU38" s="18"/>
      <c r="LV38" s="54">
        <v>87</v>
      </c>
      <c r="LW38" s="54"/>
      <c r="LX38" s="18"/>
      <c r="LY38" s="54">
        <v>76</v>
      </c>
      <c r="LZ38" s="54"/>
      <c r="MA38" s="18"/>
      <c r="MB38" s="54">
        <v>78</v>
      </c>
      <c r="MC38" s="54"/>
      <c r="MD38" s="18"/>
      <c r="ME38" s="54">
        <v>72</v>
      </c>
      <c r="MF38" s="54"/>
      <c r="MG38" s="18"/>
      <c r="MH38" s="54">
        <v>78</v>
      </c>
      <c r="MI38" s="54"/>
      <c r="MJ38" s="18"/>
      <c r="MK38" s="54">
        <v>79</v>
      </c>
      <c r="ML38" s="16"/>
      <c r="MM38" s="18"/>
      <c r="MN38" s="54">
        <v>70</v>
      </c>
      <c r="MO38" s="54"/>
      <c r="MP38" s="18"/>
      <c r="MQ38" s="54">
        <v>76</v>
      </c>
      <c r="MR38" s="54"/>
      <c r="MS38" s="18"/>
      <c r="MT38" s="54">
        <v>77</v>
      </c>
      <c r="MU38" s="54"/>
      <c r="MV38" s="18"/>
      <c r="MW38" s="54">
        <v>76</v>
      </c>
      <c r="MX38" s="54"/>
      <c r="MY38" s="18"/>
      <c r="MZ38" s="54">
        <v>76</v>
      </c>
      <c r="NA38" s="54"/>
      <c r="NB38" s="18"/>
      <c r="NC38" s="54">
        <v>76</v>
      </c>
      <c r="ND38" s="16"/>
      <c r="NE38" s="18"/>
      <c r="NF38" s="54">
        <v>72</v>
      </c>
      <c r="NG38" s="54"/>
      <c r="NH38" s="18"/>
      <c r="NI38" s="54">
        <v>75</v>
      </c>
      <c r="NJ38" s="54"/>
      <c r="NK38" s="18"/>
      <c r="NL38" s="54">
        <v>76</v>
      </c>
      <c r="NM38" s="54"/>
      <c r="NN38" s="18"/>
      <c r="NO38" s="54">
        <v>78</v>
      </c>
      <c r="NP38" s="54"/>
      <c r="NQ38" s="18"/>
      <c r="NR38" s="54">
        <v>77</v>
      </c>
      <c r="NS38" s="54"/>
      <c r="NT38" s="18"/>
      <c r="NU38" s="54">
        <v>73</v>
      </c>
      <c r="NV38" s="16"/>
      <c r="NW38" s="18"/>
      <c r="NX38" s="54">
        <v>76</v>
      </c>
      <c r="NY38" s="54"/>
      <c r="NZ38" s="18"/>
      <c r="OA38" s="54">
        <v>72</v>
      </c>
      <c r="OB38" s="54"/>
      <c r="OC38" s="18"/>
      <c r="OD38" s="54">
        <v>72</v>
      </c>
      <c r="OE38" s="54"/>
      <c r="OF38" s="18"/>
      <c r="OG38" s="54">
        <v>74</v>
      </c>
      <c r="OH38" s="54"/>
      <c r="OI38" s="18"/>
      <c r="OJ38" s="54">
        <v>74</v>
      </c>
      <c r="OK38" s="54"/>
      <c r="OL38" s="18"/>
      <c r="OM38" s="54">
        <v>74</v>
      </c>
      <c r="ON38" s="16"/>
      <c r="OO38" s="18"/>
      <c r="OP38" s="54">
        <v>70</v>
      </c>
      <c r="OQ38" s="54"/>
      <c r="OR38" s="18"/>
      <c r="OS38" s="54">
        <v>76</v>
      </c>
      <c r="OT38" s="54"/>
      <c r="OU38" s="18"/>
      <c r="OV38" s="54">
        <v>73</v>
      </c>
      <c r="OW38" s="54"/>
      <c r="OX38" s="18"/>
      <c r="OY38" s="54">
        <v>75</v>
      </c>
      <c r="OZ38" s="54"/>
      <c r="PA38" s="18"/>
      <c r="PB38" s="54">
        <v>76</v>
      </c>
      <c r="PC38" s="54"/>
      <c r="PD38" s="18"/>
      <c r="PE38" s="54">
        <v>80</v>
      </c>
      <c r="PF38" s="16"/>
      <c r="PG38" s="18"/>
      <c r="PH38" s="54">
        <v>70</v>
      </c>
      <c r="PI38" s="54"/>
      <c r="PJ38" s="18"/>
      <c r="PK38" s="54">
        <v>70</v>
      </c>
      <c r="PL38" s="54"/>
      <c r="PM38" s="18"/>
      <c r="PN38" s="54">
        <v>70</v>
      </c>
      <c r="PO38" s="54"/>
      <c r="PP38" s="18"/>
      <c r="PQ38" s="54">
        <v>71</v>
      </c>
      <c r="PR38" s="54"/>
      <c r="PS38" s="18"/>
      <c r="PT38" s="54">
        <v>66</v>
      </c>
      <c r="PU38" s="54"/>
      <c r="PV38" s="18"/>
      <c r="PW38" s="54">
        <v>71</v>
      </c>
      <c r="PX38" s="16"/>
      <c r="PY38" s="18"/>
      <c r="PZ38" s="54">
        <v>74</v>
      </c>
      <c r="QA38" s="54"/>
      <c r="QB38" s="18"/>
      <c r="QC38" s="54">
        <v>71</v>
      </c>
      <c r="QD38" s="16"/>
      <c r="QE38" s="18"/>
      <c r="QF38" s="54">
        <v>63</v>
      </c>
      <c r="QG38" s="54"/>
      <c r="QH38" s="18"/>
      <c r="QI38" s="54">
        <v>61</v>
      </c>
      <c r="QJ38" s="54"/>
      <c r="QK38" s="18"/>
      <c r="QL38" s="54">
        <v>59</v>
      </c>
      <c r="QM38" s="16"/>
      <c r="QN38" s="18"/>
      <c r="QO38" s="54">
        <v>61</v>
      </c>
      <c r="QP38" s="54"/>
      <c r="QQ38" s="18"/>
      <c r="QR38" s="54">
        <v>60</v>
      </c>
      <c r="QS38" s="54"/>
      <c r="QT38" s="18"/>
      <c r="QU38" s="54">
        <v>59</v>
      </c>
      <c r="QV38" s="54"/>
      <c r="QW38" s="18"/>
      <c r="QX38" s="54">
        <v>64</v>
      </c>
      <c r="QY38" s="54"/>
      <c r="QZ38" s="18"/>
      <c r="RA38" s="54">
        <v>63</v>
      </c>
      <c r="RB38" s="54"/>
      <c r="RC38" s="18"/>
      <c r="RD38" s="54">
        <v>66</v>
      </c>
      <c r="RE38" s="16"/>
      <c r="RF38" s="18"/>
      <c r="RG38" s="54">
        <v>71</v>
      </c>
      <c r="RH38" s="54"/>
      <c r="RI38" s="18"/>
      <c r="RJ38" s="54">
        <v>65</v>
      </c>
      <c r="RK38" s="54"/>
      <c r="RL38" s="18"/>
      <c r="RM38" s="54">
        <v>79</v>
      </c>
      <c r="RN38" s="16"/>
      <c r="RO38" s="16"/>
      <c r="RP38" s="16"/>
      <c r="RQ38" s="18"/>
      <c r="RR38" s="54">
        <v>72</v>
      </c>
      <c r="RS38" s="54"/>
      <c r="RT38" s="18"/>
      <c r="RU38" s="54">
        <v>74</v>
      </c>
      <c r="RV38" s="54"/>
      <c r="RW38" s="18"/>
      <c r="RX38" s="54">
        <v>82</v>
      </c>
      <c r="RY38" s="54"/>
      <c r="RZ38" s="18"/>
      <c r="SA38" s="54">
        <v>71</v>
      </c>
      <c r="SB38" s="54"/>
      <c r="SC38" s="18"/>
      <c r="SD38" s="54">
        <v>78</v>
      </c>
      <c r="SE38" s="54"/>
      <c r="SF38" s="18"/>
      <c r="SG38" s="54">
        <v>76</v>
      </c>
      <c r="SH38" s="54"/>
      <c r="SI38" s="18"/>
      <c r="SJ38" s="54">
        <v>74</v>
      </c>
      <c r="SK38" s="16"/>
      <c r="SL38" s="18"/>
      <c r="SM38" s="54">
        <v>75</v>
      </c>
      <c r="SN38" s="54"/>
      <c r="SO38" s="18"/>
      <c r="SP38" s="54">
        <v>76</v>
      </c>
      <c r="SQ38" s="54"/>
      <c r="SR38" s="18"/>
      <c r="SS38" s="54">
        <v>75</v>
      </c>
      <c r="ST38" s="54"/>
      <c r="SU38" s="18"/>
      <c r="SV38" s="54">
        <v>72</v>
      </c>
      <c r="SW38" s="54"/>
      <c r="SX38" s="18"/>
      <c r="SY38" s="54">
        <v>79</v>
      </c>
      <c r="SZ38" s="54"/>
      <c r="TA38" s="18"/>
      <c r="TB38" s="54">
        <v>75</v>
      </c>
      <c r="TC38" s="16"/>
      <c r="TD38" s="16"/>
      <c r="TE38" s="18"/>
      <c r="TF38" s="54">
        <v>77</v>
      </c>
      <c r="TG38" s="54"/>
      <c r="TH38" s="18"/>
      <c r="TI38" s="54">
        <v>76</v>
      </c>
      <c r="TJ38" s="54"/>
      <c r="TK38" s="18"/>
      <c r="TL38" s="54">
        <v>75</v>
      </c>
      <c r="TM38" s="54"/>
      <c r="TN38" s="18"/>
      <c r="TO38" s="54">
        <v>77</v>
      </c>
      <c r="TP38" s="54"/>
      <c r="TQ38" s="18"/>
      <c r="TR38" s="54">
        <v>76</v>
      </c>
      <c r="TS38" s="16"/>
      <c r="TT38" s="18"/>
      <c r="TU38" s="54">
        <v>74</v>
      </c>
      <c r="TV38" s="54"/>
      <c r="TW38" s="18"/>
      <c r="TX38" s="54">
        <v>71</v>
      </c>
      <c r="TY38" s="54"/>
      <c r="TZ38" s="18"/>
      <c r="UA38" s="54">
        <v>69</v>
      </c>
      <c r="UB38" s="54"/>
      <c r="UC38" s="18"/>
      <c r="UD38" s="54">
        <v>70</v>
      </c>
      <c r="UE38" s="54"/>
      <c r="UF38" s="18"/>
      <c r="UG38" s="54">
        <v>80</v>
      </c>
      <c r="UH38" s="54"/>
      <c r="UI38" s="18"/>
      <c r="UJ38" s="54">
        <v>78</v>
      </c>
      <c r="UK38" s="16"/>
      <c r="UL38" s="16"/>
      <c r="UM38" s="18"/>
      <c r="UN38" s="54">
        <v>73</v>
      </c>
      <c r="UO38" s="54"/>
      <c r="UP38" s="18"/>
      <c r="UQ38" s="54">
        <v>77</v>
      </c>
      <c r="UR38" s="54"/>
      <c r="US38" s="18"/>
      <c r="UT38" s="54">
        <v>70</v>
      </c>
      <c r="UU38" s="54"/>
      <c r="UV38" s="18"/>
      <c r="UW38" s="54">
        <v>67</v>
      </c>
      <c r="UX38" s="54"/>
      <c r="UY38" s="18"/>
      <c r="UZ38" s="54">
        <v>65</v>
      </c>
      <c r="VA38" s="16"/>
      <c r="VB38" s="18"/>
      <c r="VC38" s="54">
        <v>61</v>
      </c>
      <c r="VD38" s="54"/>
      <c r="VE38" s="18"/>
      <c r="VF38" s="54">
        <v>59</v>
      </c>
      <c r="VG38" s="54"/>
      <c r="VH38" s="18"/>
      <c r="VI38" s="54">
        <v>66</v>
      </c>
      <c r="VJ38" s="54"/>
      <c r="VK38" s="18"/>
      <c r="VL38" s="54">
        <v>65</v>
      </c>
      <c r="VM38" s="54"/>
      <c r="VN38" s="18"/>
      <c r="VO38" s="54">
        <v>63</v>
      </c>
      <c r="VP38" s="54"/>
      <c r="VQ38" s="18"/>
      <c r="VR38" s="54">
        <v>56</v>
      </c>
      <c r="VS38" s="16"/>
      <c r="VT38" s="18"/>
      <c r="VU38" s="54">
        <v>55</v>
      </c>
      <c r="VV38" s="54"/>
      <c r="VW38" s="18"/>
      <c r="VX38" s="54">
        <v>57</v>
      </c>
      <c r="VY38" s="54"/>
      <c r="VZ38" s="18"/>
      <c r="WA38" s="54">
        <v>57</v>
      </c>
      <c r="WB38" s="54"/>
      <c r="WC38" s="18"/>
      <c r="WD38" s="54">
        <v>68</v>
      </c>
      <c r="WE38" s="54"/>
      <c r="WF38" s="18"/>
      <c r="WG38" s="54">
        <v>74</v>
      </c>
      <c r="WH38" s="54"/>
      <c r="WI38" s="18"/>
      <c r="WJ38" s="54">
        <v>70</v>
      </c>
      <c r="WK38" s="48"/>
      <c r="WL38" s="18"/>
      <c r="WM38" s="54">
        <v>65</v>
      </c>
      <c r="WN38" s="54"/>
      <c r="WO38" s="18"/>
      <c r="WP38" s="54">
        <v>67</v>
      </c>
      <c r="WQ38" s="54"/>
      <c r="WR38" s="18"/>
      <c r="WS38" s="54">
        <v>65</v>
      </c>
      <c r="WT38" s="54"/>
      <c r="WU38" s="18"/>
      <c r="WV38" s="54">
        <v>66</v>
      </c>
      <c r="WW38" s="54"/>
      <c r="WX38" s="18"/>
      <c r="WY38" s="54">
        <v>61</v>
      </c>
      <c r="WZ38" s="54"/>
      <c r="XA38" s="18"/>
      <c r="XB38" s="54">
        <v>61</v>
      </c>
      <c r="XC38" s="54"/>
      <c r="XD38" s="18"/>
      <c r="XE38" s="54">
        <v>56</v>
      </c>
      <c r="XF38" s="16"/>
      <c r="XG38" s="18"/>
      <c r="XH38" s="54">
        <v>53</v>
      </c>
      <c r="XI38" s="54"/>
      <c r="XJ38" s="18"/>
      <c r="XK38" s="54">
        <v>56</v>
      </c>
      <c r="XL38" s="54"/>
      <c r="XM38" s="18"/>
      <c r="XN38" s="54">
        <v>58</v>
      </c>
      <c r="XO38" s="54"/>
      <c r="XP38" s="18"/>
      <c r="XQ38" s="54">
        <v>63</v>
      </c>
      <c r="XR38" s="54"/>
      <c r="XS38" s="18"/>
      <c r="XT38" s="54">
        <v>56</v>
      </c>
      <c r="XU38" s="54"/>
      <c r="XV38" s="18"/>
      <c r="XW38" s="54">
        <v>57</v>
      </c>
      <c r="XX38" s="48"/>
      <c r="XY38" s="18"/>
      <c r="XZ38" s="54">
        <v>58</v>
      </c>
      <c r="YA38" s="54"/>
      <c r="YB38" s="18"/>
      <c r="YC38" s="54">
        <v>58</v>
      </c>
      <c r="YD38" s="54"/>
      <c r="YE38" s="18"/>
      <c r="YF38" s="54">
        <v>58</v>
      </c>
      <c r="YG38" s="54"/>
      <c r="YH38" s="18"/>
      <c r="YI38" s="54">
        <v>59</v>
      </c>
      <c r="YJ38" s="54"/>
      <c r="YK38" s="18"/>
      <c r="YL38" s="54">
        <v>59</v>
      </c>
      <c r="YM38" s="54"/>
      <c r="YN38" s="18"/>
      <c r="YO38" s="54">
        <v>59</v>
      </c>
      <c r="YP38" s="54"/>
      <c r="YQ38" s="18"/>
      <c r="YR38" s="54">
        <v>59</v>
      </c>
      <c r="YS38" s="16"/>
      <c r="YT38" s="18"/>
      <c r="YU38" s="54">
        <v>67</v>
      </c>
      <c r="YV38" s="54"/>
      <c r="YW38" s="18"/>
      <c r="YX38" s="54">
        <v>65</v>
      </c>
      <c r="YY38" s="54"/>
      <c r="YZ38" s="18"/>
      <c r="ZA38" s="54">
        <v>66</v>
      </c>
      <c r="ZB38" s="54"/>
      <c r="ZC38" s="18"/>
      <c r="ZD38" s="54">
        <v>70</v>
      </c>
      <c r="ZE38" s="54"/>
      <c r="ZF38" s="18"/>
      <c r="ZG38" s="54">
        <v>70</v>
      </c>
      <c r="ZH38" s="54"/>
      <c r="ZI38" s="18"/>
      <c r="ZJ38" s="54">
        <v>66</v>
      </c>
      <c r="ZK38" s="16"/>
      <c r="ZL38" s="18"/>
      <c r="ZM38" s="54">
        <v>70</v>
      </c>
      <c r="ZN38" s="54"/>
      <c r="ZO38" s="18"/>
      <c r="ZP38" s="54">
        <v>73</v>
      </c>
      <c r="ZQ38" s="54"/>
      <c r="ZR38" s="18"/>
      <c r="ZS38" s="54">
        <v>63</v>
      </c>
      <c r="ZT38" s="54"/>
      <c r="ZU38" s="18"/>
      <c r="ZV38" s="54">
        <v>67</v>
      </c>
      <c r="ZW38" s="54"/>
      <c r="ZX38" s="18"/>
      <c r="ZY38" s="54">
        <v>64</v>
      </c>
      <c r="ZZ38" s="54"/>
      <c r="AAA38" s="18"/>
      <c r="AAB38" s="54">
        <v>67</v>
      </c>
      <c r="AAC38" s="16"/>
      <c r="AAD38" s="18"/>
      <c r="AAE38" s="54">
        <v>76</v>
      </c>
      <c r="AAF38" s="54"/>
      <c r="AAG38" s="18"/>
      <c r="AAH38" s="54">
        <v>78</v>
      </c>
      <c r="AAI38" s="54"/>
      <c r="AAJ38" s="18"/>
      <c r="AAK38" s="54">
        <v>78</v>
      </c>
      <c r="AAL38" s="54"/>
      <c r="AAM38" s="18"/>
      <c r="AAN38" s="54">
        <v>79</v>
      </c>
      <c r="AAO38" s="54"/>
      <c r="AAP38" s="18"/>
      <c r="AAQ38" s="54">
        <v>89</v>
      </c>
      <c r="AAR38" s="54"/>
      <c r="AAS38" s="18"/>
      <c r="AAT38" s="54">
        <v>80</v>
      </c>
      <c r="AAU38" s="16"/>
      <c r="AAV38" s="18"/>
      <c r="AAW38" s="54">
        <v>83</v>
      </c>
      <c r="AAX38" s="54"/>
      <c r="AAY38" s="18"/>
      <c r="AAZ38" s="54">
        <v>80</v>
      </c>
      <c r="ABA38" s="54"/>
      <c r="ABB38" s="18"/>
      <c r="ABC38" s="54">
        <v>78</v>
      </c>
      <c r="ABD38" s="54"/>
      <c r="ABE38" s="18"/>
      <c r="ABF38" s="54">
        <v>78</v>
      </c>
      <c r="ABG38" s="54"/>
      <c r="ABH38" s="18"/>
      <c r="ABI38" s="54">
        <v>80</v>
      </c>
      <c r="ABJ38" s="54"/>
      <c r="ABK38" s="18"/>
      <c r="ABL38" s="54">
        <v>79</v>
      </c>
      <c r="ABM38" s="16"/>
      <c r="ABN38" s="18"/>
      <c r="ABO38" s="54">
        <v>86</v>
      </c>
      <c r="ABP38" s="54"/>
      <c r="ABQ38" s="18"/>
      <c r="ABR38" s="54">
        <v>87</v>
      </c>
      <c r="ABS38" s="54"/>
      <c r="ABT38" s="18"/>
      <c r="ABU38" s="54">
        <v>80</v>
      </c>
      <c r="ABV38" s="16"/>
      <c r="ABW38" s="16"/>
      <c r="ABX38" s="16"/>
      <c r="ABY38" s="16"/>
      <c r="ABZ38" s="16"/>
      <c r="ACA38" s="18"/>
      <c r="ACB38" s="54">
        <v>81</v>
      </c>
      <c r="ACC38" s="54"/>
      <c r="ACD38" s="18"/>
      <c r="ACE38" s="54">
        <v>76</v>
      </c>
      <c r="ACF38" s="54"/>
      <c r="ACG38" s="18"/>
      <c r="ACH38" s="54">
        <v>82</v>
      </c>
      <c r="ACI38" s="54"/>
      <c r="ACJ38" s="18"/>
      <c r="ACK38" s="54">
        <v>76</v>
      </c>
      <c r="ACL38" s="54"/>
      <c r="ACM38" s="18"/>
      <c r="ACN38" s="54">
        <v>79</v>
      </c>
      <c r="ACO38" s="16"/>
      <c r="ACP38" s="18"/>
      <c r="ACQ38" s="54">
        <v>77</v>
      </c>
      <c r="ACR38" s="54"/>
      <c r="ACS38" s="18"/>
      <c r="ACT38" s="54">
        <v>78</v>
      </c>
      <c r="ACU38" s="54"/>
      <c r="ACV38" s="18"/>
      <c r="ACW38" s="54">
        <v>78</v>
      </c>
      <c r="ACX38" s="54"/>
      <c r="ACY38" s="18"/>
      <c r="ACZ38" s="54">
        <v>76</v>
      </c>
      <c r="ADA38" s="54"/>
      <c r="ADB38" s="18"/>
      <c r="ADC38" s="54">
        <v>74</v>
      </c>
      <c r="ADD38" s="54"/>
      <c r="ADE38" s="18"/>
      <c r="ADF38" s="54">
        <v>73</v>
      </c>
      <c r="ADG38" s="16"/>
      <c r="ADH38" s="18"/>
      <c r="ADI38" s="54">
        <v>76</v>
      </c>
      <c r="ADJ38" s="54"/>
      <c r="ADK38" s="18"/>
      <c r="ADL38" s="54">
        <v>74</v>
      </c>
      <c r="ADM38" s="54"/>
      <c r="ADN38" s="18"/>
      <c r="ADO38" s="54">
        <v>72</v>
      </c>
      <c r="ADP38" s="54"/>
      <c r="ADQ38" s="18"/>
      <c r="ADR38" s="54">
        <v>75</v>
      </c>
      <c r="ADS38" s="54"/>
      <c r="ADT38" s="18"/>
      <c r="ADU38" s="54">
        <v>75</v>
      </c>
      <c r="ADV38" s="54"/>
      <c r="ADW38" s="18"/>
      <c r="ADX38" s="54">
        <v>77</v>
      </c>
      <c r="ADY38" s="16"/>
      <c r="ADZ38" s="18"/>
      <c r="AEA38" s="54">
        <v>74</v>
      </c>
      <c r="AEB38" s="54"/>
      <c r="AEC38" s="18"/>
      <c r="AED38" s="54">
        <v>74</v>
      </c>
      <c r="AEE38" s="54"/>
      <c r="AEF38" s="18"/>
      <c r="AEG38" s="54">
        <v>77</v>
      </c>
      <c r="AEH38" s="54"/>
      <c r="AEI38" s="18"/>
      <c r="AEJ38" s="54">
        <v>75</v>
      </c>
      <c r="AEK38" s="54"/>
      <c r="AEL38" s="18"/>
      <c r="AEM38" s="54">
        <v>74</v>
      </c>
      <c r="AEN38" s="54"/>
      <c r="AEO38" s="18"/>
      <c r="AEP38" s="54">
        <v>70</v>
      </c>
      <c r="AEQ38" s="16"/>
      <c r="AER38" s="18"/>
      <c r="AES38" s="54">
        <v>81</v>
      </c>
      <c r="AET38" s="54"/>
      <c r="AEU38" s="18"/>
      <c r="AEV38" s="54">
        <v>55</v>
      </c>
      <c r="AEW38" s="54"/>
      <c r="AEX38" s="18"/>
      <c r="AEY38" s="54">
        <v>65</v>
      </c>
      <c r="AEZ38" s="54"/>
      <c r="AFA38" s="18"/>
      <c r="AFB38" s="54">
        <v>58</v>
      </c>
      <c r="AFC38" s="54"/>
      <c r="AFD38" s="18"/>
      <c r="AFE38" s="54">
        <v>59</v>
      </c>
      <c r="AFF38" s="54"/>
      <c r="AFG38" s="18"/>
      <c r="AFH38" s="54">
        <v>59</v>
      </c>
      <c r="AFI38" s="16"/>
      <c r="AFJ38" s="18"/>
      <c r="AFK38" s="54">
        <v>61</v>
      </c>
      <c r="AFL38" s="54"/>
      <c r="AFM38" s="18"/>
      <c r="AFN38" s="54">
        <v>59</v>
      </c>
      <c r="AFO38" s="54"/>
      <c r="AFP38" s="18"/>
      <c r="AFQ38" s="54">
        <v>54</v>
      </c>
      <c r="AFR38" s="54"/>
      <c r="AFS38" s="18"/>
      <c r="AFT38" s="54">
        <v>51</v>
      </c>
      <c r="AFU38" s="54"/>
      <c r="AFV38" s="18"/>
      <c r="AFW38" s="54">
        <v>45</v>
      </c>
      <c r="AFX38" s="16"/>
      <c r="AFY38" s="16"/>
      <c r="AFZ38" s="18"/>
      <c r="AGA38" s="54">
        <v>52</v>
      </c>
      <c r="AGB38" s="54"/>
      <c r="AGC38" s="18"/>
      <c r="AGD38" s="54">
        <v>61</v>
      </c>
      <c r="AGE38" s="54"/>
      <c r="AGF38" s="18"/>
      <c r="AGG38" s="54">
        <v>63</v>
      </c>
      <c r="AGH38" s="54"/>
      <c r="AGI38" s="18"/>
      <c r="AGJ38" s="54">
        <v>67</v>
      </c>
      <c r="AGK38" s="16"/>
      <c r="AGL38" s="18"/>
      <c r="AGM38" s="54">
        <v>68</v>
      </c>
      <c r="AGN38" s="48"/>
      <c r="AGO38" s="18"/>
      <c r="AGP38" s="54">
        <v>42</v>
      </c>
      <c r="AGQ38" s="54"/>
      <c r="AGR38" s="18"/>
      <c r="AGS38" s="54">
        <v>71</v>
      </c>
      <c r="AGT38" s="54"/>
      <c r="AGU38" s="18"/>
      <c r="AGV38" s="54">
        <v>78</v>
      </c>
      <c r="AGW38" s="54"/>
      <c r="AGX38" s="18"/>
      <c r="AGY38" s="54">
        <v>76</v>
      </c>
      <c r="AGZ38" s="54"/>
      <c r="AHA38" s="18"/>
      <c r="AHB38" s="54">
        <v>82</v>
      </c>
      <c r="AHC38" s="54"/>
      <c r="AHD38" s="18"/>
      <c r="AHE38" s="54">
        <v>84</v>
      </c>
      <c r="AHF38" s="54"/>
      <c r="AHG38" s="18"/>
      <c r="AHH38" s="54">
        <v>85</v>
      </c>
      <c r="AHI38" s="16"/>
      <c r="AHJ38" s="18"/>
      <c r="AHK38" s="54">
        <v>71</v>
      </c>
      <c r="AHL38" s="54"/>
      <c r="AHM38" s="18"/>
      <c r="AHN38" s="54">
        <v>63</v>
      </c>
      <c r="AHO38" s="54"/>
      <c r="AHP38" s="18"/>
      <c r="AHQ38" s="54">
        <v>71</v>
      </c>
      <c r="AHR38" s="54"/>
      <c r="AHS38" s="18"/>
      <c r="AHT38" s="54">
        <v>70</v>
      </c>
      <c r="AHU38" s="54"/>
      <c r="AHV38" s="18"/>
      <c r="AHW38" s="54">
        <v>71</v>
      </c>
      <c r="AHX38" s="54"/>
      <c r="AHY38" s="18"/>
      <c r="AHZ38" s="54">
        <v>71</v>
      </c>
      <c r="AIA38" s="16"/>
      <c r="AIB38" s="18"/>
      <c r="AIC38" s="54">
        <v>68</v>
      </c>
      <c r="AID38" s="54"/>
      <c r="AIE38" s="18"/>
      <c r="AIF38" s="54">
        <v>83</v>
      </c>
      <c r="AIG38" s="54"/>
      <c r="AIH38" s="18"/>
      <c r="AII38" s="54">
        <v>76</v>
      </c>
      <c r="AIJ38" s="54"/>
      <c r="AIK38" s="18"/>
      <c r="AIL38" s="54">
        <v>73</v>
      </c>
      <c r="AIM38" s="54"/>
      <c r="AIN38" s="18"/>
      <c r="AIO38" s="54">
        <v>77</v>
      </c>
      <c r="AIP38" s="54"/>
      <c r="AIQ38" s="18"/>
      <c r="AIR38" s="54">
        <v>78</v>
      </c>
      <c r="AIS38" s="16"/>
      <c r="AIT38" s="18"/>
      <c r="AIU38" s="54">
        <v>76</v>
      </c>
      <c r="AIV38" s="54"/>
      <c r="AIW38" s="18"/>
      <c r="AIX38" s="54">
        <v>81</v>
      </c>
      <c r="AIY38" s="54"/>
      <c r="AIZ38" s="18"/>
      <c r="AJA38" s="54">
        <v>79</v>
      </c>
      <c r="AJB38" s="54"/>
      <c r="AJC38" s="18"/>
      <c r="AJD38" s="54">
        <v>76</v>
      </c>
      <c r="AJE38" s="54"/>
      <c r="AJF38" s="18"/>
      <c r="AJG38" s="54">
        <v>79</v>
      </c>
      <c r="AJH38" s="54"/>
      <c r="AJI38" s="18"/>
      <c r="AJJ38" s="54">
        <v>78</v>
      </c>
      <c r="AJK38" s="16"/>
      <c r="AJL38" s="18"/>
      <c r="AJM38" s="54">
        <v>74</v>
      </c>
      <c r="AJN38" s="54"/>
      <c r="AJO38" s="18"/>
      <c r="AJP38" s="54">
        <v>72</v>
      </c>
      <c r="AJQ38" s="16"/>
      <c r="AJR38" s="18"/>
      <c r="AJS38" s="54">
        <v>71</v>
      </c>
      <c r="AJT38" s="54"/>
      <c r="AJU38" s="18"/>
      <c r="AJV38" s="54">
        <v>67</v>
      </c>
      <c r="AJW38" s="54"/>
      <c r="AJX38" s="18"/>
      <c r="AJY38" s="54">
        <v>70</v>
      </c>
      <c r="AJZ38" s="16"/>
      <c r="AKA38" s="18"/>
      <c r="AKB38" s="54">
        <v>73</v>
      </c>
      <c r="AKC38" s="54"/>
      <c r="AKD38" s="18"/>
      <c r="AKE38" s="54">
        <v>73</v>
      </c>
      <c r="AKF38" s="54"/>
      <c r="AKG38" s="18"/>
      <c r="AKH38" s="54">
        <v>74</v>
      </c>
      <c r="AKI38" s="54"/>
      <c r="AKJ38" s="18"/>
      <c r="AKK38" s="54">
        <v>72</v>
      </c>
      <c r="AKL38" s="54"/>
      <c r="AKM38" s="18"/>
      <c r="AKN38" s="54">
        <v>79</v>
      </c>
      <c r="AKO38" s="54"/>
      <c r="AKP38" s="18"/>
      <c r="AKQ38" s="54">
        <v>77</v>
      </c>
      <c r="AKR38" s="16"/>
      <c r="AKS38" s="18"/>
      <c r="AKT38" s="54">
        <v>71</v>
      </c>
      <c r="AKU38" s="54"/>
      <c r="AKV38" s="18"/>
      <c r="AKW38" s="54">
        <v>77</v>
      </c>
      <c r="AKX38" s="54"/>
      <c r="AKY38" s="18"/>
      <c r="AKZ38" s="54">
        <v>72</v>
      </c>
      <c r="ALA38" s="16"/>
      <c r="ALB38" s="18"/>
      <c r="ALC38" s="54">
        <v>74</v>
      </c>
      <c r="ALD38" s="54"/>
      <c r="ALE38" s="18"/>
      <c r="ALF38" s="54">
        <v>75</v>
      </c>
      <c r="ALG38" s="48"/>
      <c r="ALH38" s="18"/>
      <c r="ALI38" s="54">
        <v>71</v>
      </c>
      <c r="ALJ38" s="54"/>
      <c r="ALK38" s="18"/>
      <c r="ALL38" s="54">
        <v>77</v>
      </c>
      <c r="ALM38" s="54"/>
      <c r="ALN38" s="18"/>
      <c r="ALO38" s="54">
        <v>76</v>
      </c>
      <c r="ALP38" s="54"/>
      <c r="ALQ38" s="18"/>
      <c r="ALR38" s="54">
        <v>72</v>
      </c>
      <c r="ALS38" s="54"/>
      <c r="ALT38" s="18"/>
      <c r="ALU38" s="54">
        <v>80</v>
      </c>
      <c r="ALV38" s="54"/>
      <c r="ALW38" s="18"/>
      <c r="ALX38" s="54">
        <v>73</v>
      </c>
      <c r="ALY38" s="54"/>
      <c r="ALZ38" s="18"/>
      <c r="AMA38" s="54">
        <v>75</v>
      </c>
      <c r="AMB38" s="16"/>
      <c r="AMC38" s="18"/>
      <c r="AMD38" s="54">
        <v>73</v>
      </c>
      <c r="AME38" s="54"/>
      <c r="AMF38" s="18"/>
      <c r="AMG38" s="54">
        <v>76</v>
      </c>
      <c r="AMH38" s="54"/>
      <c r="AMI38" s="18"/>
      <c r="AMJ38" s="54">
        <v>73</v>
      </c>
      <c r="AMK38" s="54"/>
      <c r="AML38" s="18"/>
      <c r="AMM38" s="54">
        <v>79</v>
      </c>
      <c r="AMN38" s="54"/>
      <c r="AMO38" s="18"/>
      <c r="AMP38" s="54">
        <v>80</v>
      </c>
      <c r="AMQ38" s="54"/>
      <c r="AMR38" s="18"/>
      <c r="AMS38" s="54">
        <v>77</v>
      </c>
      <c r="AMT38" s="54"/>
      <c r="AMU38" s="18"/>
      <c r="AMV38" s="54">
        <v>76</v>
      </c>
      <c r="AMW38" s="16"/>
      <c r="AMX38" s="16"/>
      <c r="AMY38" s="16"/>
      <c r="AMZ38" s="16"/>
      <c r="ANA38" s="18"/>
      <c r="ANB38" s="54">
        <v>61</v>
      </c>
      <c r="ANC38" s="54"/>
      <c r="AND38" s="18"/>
      <c r="ANE38" s="54">
        <v>56</v>
      </c>
      <c r="ANF38" s="16"/>
      <c r="ANG38" s="18"/>
      <c r="ANH38" s="54">
        <v>52</v>
      </c>
      <c r="ANI38" s="54"/>
      <c r="ANJ38" s="18"/>
      <c r="ANK38" s="54">
        <v>58</v>
      </c>
      <c r="ANL38" s="54"/>
      <c r="ANM38" s="18"/>
      <c r="ANN38" s="54">
        <v>62</v>
      </c>
      <c r="ANO38" s="54"/>
      <c r="ANP38" s="18"/>
      <c r="ANQ38" s="54">
        <v>62</v>
      </c>
      <c r="ANR38" s="54"/>
      <c r="ANS38" s="18"/>
      <c r="ANT38" s="54">
        <v>77</v>
      </c>
      <c r="ANU38" s="54"/>
      <c r="ANV38" s="18"/>
      <c r="ANW38" s="54">
        <v>83</v>
      </c>
      <c r="ANX38" s="16"/>
      <c r="ANY38" s="18"/>
      <c r="ANZ38" s="54">
        <v>74</v>
      </c>
      <c r="AOA38" s="54"/>
      <c r="AOB38" s="18"/>
      <c r="AOC38" s="54">
        <v>79</v>
      </c>
      <c r="AOD38" s="54"/>
      <c r="AOE38" s="18"/>
      <c r="AOF38" s="54">
        <v>77</v>
      </c>
      <c r="AOG38" s="54"/>
      <c r="AOH38" s="18"/>
      <c r="AOI38" s="54">
        <v>76</v>
      </c>
      <c r="AOJ38" s="54"/>
      <c r="AOK38" s="18"/>
      <c r="AOL38" s="54">
        <v>73</v>
      </c>
      <c r="AOM38" s="54"/>
      <c r="AON38" s="18"/>
      <c r="AOO38" s="54">
        <v>69</v>
      </c>
      <c r="AOP38" s="16"/>
      <c r="AOQ38" s="18"/>
      <c r="AOR38" s="54">
        <v>62</v>
      </c>
      <c r="AOS38" s="54"/>
      <c r="AOT38" s="18"/>
      <c r="AOU38" s="54">
        <v>57</v>
      </c>
      <c r="AOV38" s="54"/>
      <c r="AOW38" s="18"/>
      <c r="AOX38" s="54">
        <v>58</v>
      </c>
      <c r="AOY38" s="54"/>
      <c r="AOZ38" s="18"/>
      <c r="APA38" s="54">
        <v>61</v>
      </c>
      <c r="APB38" s="54"/>
      <c r="APC38" s="18"/>
      <c r="APD38" s="54">
        <v>62</v>
      </c>
      <c r="APE38" s="54"/>
      <c r="APF38" s="18"/>
      <c r="APG38" s="54">
        <v>62</v>
      </c>
      <c r="APH38" s="16"/>
      <c r="API38" s="18"/>
      <c r="APJ38" s="54">
        <v>57</v>
      </c>
      <c r="APK38" s="54"/>
      <c r="APL38" s="18"/>
      <c r="APM38" s="54">
        <v>58</v>
      </c>
      <c r="APN38" s="54"/>
      <c r="APO38" s="18"/>
      <c r="APP38" s="54">
        <v>56</v>
      </c>
      <c r="APQ38" s="54"/>
      <c r="APR38" s="18"/>
      <c r="APS38" s="54">
        <v>57</v>
      </c>
      <c r="APT38" s="54"/>
      <c r="APU38" s="18"/>
      <c r="APV38" s="54">
        <v>57</v>
      </c>
      <c r="APW38" s="54"/>
      <c r="APX38" s="18"/>
      <c r="APY38" s="54">
        <v>58</v>
      </c>
      <c r="APZ38" s="16"/>
      <c r="AQA38" s="18"/>
      <c r="AQB38" s="54">
        <v>62</v>
      </c>
      <c r="AQC38" s="54"/>
      <c r="AQD38" s="18"/>
      <c r="AQE38" s="54">
        <v>62</v>
      </c>
      <c r="AQF38" s="54"/>
      <c r="AQG38" s="18"/>
      <c r="AQH38" s="54">
        <v>61</v>
      </c>
      <c r="AQI38" s="54"/>
      <c r="AQJ38" s="18"/>
      <c r="AQK38" s="54">
        <v>61</v>
      </c>
      <c r="AQL38" s="54"/>
      <c r="AQM38" s="18"/>
      <c r="AQN38" s="54">
        <v>62</v>
      </c>
      <c r="AQO38" s="54"/>
      <c r="AQP38" s="18"/>
      <c r="AQQ38" s="54">
        <v>66</v>
      </c>
      <c r="AQR38" s="16"/>
      <c r="AQS38" s="18"/>
      <c r="AQT38" s="54">
        <v>60</v>
      </c>
      <c r="AQU38" s="54"/>
      <c r="AQV38" s="18"/>
      <c r="AQW38" s="54">
        <v>61</v>
      </c>
      <c r="AQX38" s="54"/>
      <c r="AQY38" s="18"/>
      <c r="AQZ38" s="54">
        <v>68</v>
      </c>
      <c r="ARA38" s="54"/>
      <c r="ARB38" s="18"/>
      <c r="ARC38" s="54">
        <v>70</v>
      </c>
      <c r="ARD38" s="54"/>
      <c r="ARE38" s="18"/>
      <c r="ARF38" s="54">
        <v>72</v>
      </c>
      <c r="ARG38" s="54"/>
      <c r="ARH38" s="18"/>
      <c r="ARI38" s="54">
        <v>71</v>
      </c>
      <c r="ARJ38" s="16"/>
      <c r="ARK38" s="18"/>
      <c r="ARL38" s="54">
        <v>74</v>
      </c>
      <c r="ARM38" s="54"/>
      <c r="ARN38" s="18"/>
      <c r="ARO38" s="54">
        <v>70</v>
      </c>
      <c r="ARP38" s="54"/>
      <c r="ARQ38" s="18"/>
      <c r="ARR38" s="54">
        <v>68</v>
      </c>
      <c r="ARS38" s="54"/>
      <c r="ART38" s="18"/>
      <c r="ARU38" s="54">
        <v>70</v>
      </c>
      <c r="ARV38" s="54"/>
      <c r="ARW38" s="18"/>
      <c r="ARX38" s="54">
        <v>75</v>
      </c>
      <c r="ARY38" s="54"/>
      <c r="ARZ38" s="18"/>
      <c r="ASA38" s="54">
        <v>73</v>
      </c>
      <c r="ASB38" s="16"/>
      <c r="ASC38" s="18"/>
      <c r="ASD38" s="54">
        <v>69</v>
      </c>
      <c r="ASE38" s="54"/>
      <c r="ASF38" s="18"/>
      <c r="ASG38" s="54">
        <v>73</v>
      </c>
      <c r="ASH38" s="54"/>
      <c r="ASI38" s="18"/>
      <c r="ASJ38" s="54">
        <v>71</v>
      </c>
      <c r="ASK38" s="54"/>
      <c r="ASL38" s="18"/>
      <c r="ASM38" s="54">
        <v>73</v>
      </c>
      <c r="ASN38" s="54"/>
      <c r="ASO38" s="18"/>
      <c r="ASP38" s="54">
        <v>75</v>
      </c>
      <c r="ASQ38" s="54"/>
      <c r="ASR38" s="18"/>
      <c r="ASS38" s="54">
        <v>73</v>
      </c>
      <c r="AST38" s="16"/>
      <c r="ASU38" s="18"/>
      <c r="ASV38" s="54">
        <v>71</v>
      </c>
      <c r="ASW38" s="54"/>
      <c r="ASX38" s="18"/>
      <c r="ASY38" s="54">
        <v>74</v>
      </c>
      <c r="ASZ38" s="54"/>
      <c r="ATA38" s="18"/>
      <c r="ATB38" s="54">
        <v>75</v>
      </c>
      <c r="ATC38" s="54"/>
      <c r="ATD38" s="18"/>
      <c r="ATE38" s="54">
        <v>73</v>
      </c>
      <c r="ATF38" s="54"/>
      <c r="ATG38" s="54"/>
      <c r="ATH38" s="16"/>
      <c r="ATI38" s="54"/>
      <c r="ATJ38" s="54"/>
      <c r="ATK38" s="54"/>
      <c r="ATL38" s="54"/>
      <c r="ATM38" s="54"/>
      <c r="ATN38" s="54"/>
      <c r="ATO38" s="16"/>
      <c r="ATP38" s="54"/>
      <c r="ATQ38" s="54"/>
      <c r="ATR38" s="54"/>
      <c r="ATS38" s="54"/>
      <c r="ATT38" s="54"/>
      <c r="ATU38" s="54"/>
      <c r="ATV38" s="16"/>
      <c r="ATW38" s="54"/>
      <c r="ATX38" s="54"/>
      <c r="ATY38" s="54"/>
      <c r="ATZ38" s="54"/>
      <c r="AUA38" s="54"/>
      <c r="AUB38" s="54"/>
      <c r="AUC38" s="16"/>
      <c r="AUD38" s="54"/>
      <c r="AUE38" s="54"/>
      <c r="AUF38" s="54"/>
      <c r="AUG38" s="54"/>
      <c r="AUH38" s="54"/>
      <c r="AUI38" s="54"/>
      <c r="AUJ38" s="16"/>
      <c r="AUK38" s="54"/>
      <c r="AUL38" s="54"/>
      <c r="AUM38" s="54"/>
      <c r="AUN38" s="54"/>
      <c r="AUO38" s="54"/>
      <c r="AUP38" s="54"/>
      <c r="AUQ38" s="16"/>
      <c r="AUR38" s="54"/>
      <c r="AUS38" s="54"/>
      <c r="AUT38" s="54"/>
      <c r="AUU38" s="54"/>
      <c r="AUV38" s="54"/>
      <c r="AUW38" s="54"/>
      <c r="AUX38" s="16"/>
      <c r="AUY38" s="54"/>
      <c r="AUZ38" s="54"/>
      <c r="AVA38" s="54"/>
      <c r="AVB38" s="54"/>
      <c r="AVC38" s="54"/>
      <c r="AVD38" s="54"/>
      <c r="AVE38" s="16"/>
      <c r="AVF38" s="54"/>
      <c r="AVG38" s="54"/>
      <c r="AVH38" s="54"/>
      <c r="AVI38" s="54"/>
      <c r="AVJ38" s="54"/>
      <c r="AVK38" s="54"/>
      <c r="AVL38" s="16"/>
      <c r="AVM38" s="54"/>
      <c r="AVN38" s="54"/>
      <c r="AVO38" s="54"/>
      <c r="AVP38" s="54"/>
      <c r="AVQ38" s="54"/>
      <c r="AVR38" s="54"/>
      <c r="AVS38" s="16"/>
      <c r="AVT38" s="54"/>
      <c r="AVU38" s="54"/>
      <c r="AVV38" s="54"/>
      <c r="AVW38" s="54"/>
      <c r="AVX38" s="54"/>
      <c r="AVY38" s="54"/>
      <c r="AVZ38" s="16"/>
      <c r="AWA38" s="54"/>
      <c r="AWB38" s="54"/>
      <c r="AWC38" s="54"/>
      <c r="AWD38" s="54"/>
      <c r="AWE38" s="54"/>
      <c r="AWF38" s="54"/>
      <c r="AWG38" s="16"/>
      <c r="AWH38" s="54"/>
      <c r="AWI38" s="54"/>
      <c r="AWJ38" s="54"/>
      <c r="AWK38" s="54"/>
      <c r="AWL38" s="54"/>
      <c r="AWM38" s="54"/>
      <c r="AWN38" s="16"/>
      <c r="AWO38" s="54"/>
      <c r="AWP38" s="54"/>
      <c r="AWQ38" s="54"/>
      <c r="AWR38" s="54"/>
      <c r="AWS38" s="54"/>
      <c r="AWT38" s="54"/>
      <c r="AWU38" s="16"/>
      <c r="AWV38" s="54"/>
      <c r="AWW38" s="54"/>
      <c r="AWX38" s="54"/>
      <c r="AWY38" s="54"/>
      <c r="AWZ38" s="54"/>
      <c r="AXA38" s="54"/>
      <c r="AXB38" s="16"/>
    </row>
    <row r="39" spans="1:1302">
      <c r="A39" t="s">
        <v>911</v>
      </c>
      <c r="B39" t="s">
        <v>913</v>
      </c>
      <c r="D39" s="10" t="s">
        <v>12</v>
      </c>
      <c r="E39" s="54"/>
      <c r="F39" s="54"/>
      <c r="G39" s="54"/>
      <c r="H39" s="18"/>
      <c r="I39" s="54"/>
      <c r="J39" s="16"/>
      <c r="K39" s="18"/>
      <c r="L39" s="54"/>
      <c r="M39" s="54"/>
      <c r="N39" s="18"/>
      <c r="O39" s="54"/>
      <c r="P39" s="54"/>
      <c r="Q39" s="18"/>
      <c r="R39" s="54"/>
      <c r="S39" s="54"/>
      <c r="T39" s="18"/>
      <c r="U39" s="54"/>
      <c r="V39" s="54"/>
      <c r="W39" s="18"/>
      <c r="X39" s="54"/>
      <c r="Y39" s="54"/>
      <c r="Z39" s="18"/>
      <c r="AA39" s="54"/>
      <c r="AB39" s="16"/>
      <c r="AC39" s="18"/>
      <c r="AD39" s="54"/>
      <c r="AE39" s="54"/>
      <c r="AF39" s="18"/>
      <c r="AG39" s="54"/>
      <c r="AH39" s="54"/>
      <c r="AI39" s="18"/>
      <c r="AJ39" s="54"/>
      <c r="AK39" s="54"/>
      <c r="AL39" s="18"/>
      <c r="AM39" s="54"/>
      <c r="AN39" s="54"/>
      <c r="AO39" s="18"/>
      <c r="AP39" s="54"/>
      <c r="AQ39" s="54"/>
      <c r="AR39" s="18"/>
      <c r="AS39" s="54"/>
      <c r="AT39" s="16"/>
      <c r="AU39" s="18"/>
      <c r="AV39" s="54"/>
      <c r="AW39" s="54"/>
      <c r="AX39" s="18"/>
      <c r="AY39" s="54"/>
      <c r="AZ39" s="54"/>
      <c r="BA39" s="18"/>
      <c r="BB39" s="54"/>
      <c r="BC39" s="54"/>
      <c r="BD39" s="18"/>
      <c r="BE39" s="54"/>
      <c r="BF39" s="54"/>
      <c r="BG39" s="18"/>
      <c r="BH39" s="54"/>
      <c r="BI39" s="54"/>
      <c r="BJ39" s="18"/>
      <c r="BK39" s="54"/>
      <c r="BL39" s="16"/>
      <c r="BM39" s="18"/>
      <c r="BN39" s="54"/>
      <c r="BO39" s="54"/>
      <c r="BP39" s="18"/>
      <c r="BQ39" s="54"/>
      <c r="BR39" s="54"/>
      <c r="BS39" s="18"/>
      <c r="BT39" s="54"/>
      <c r="BU39" s="54"/>
      <c r="BV39" s="18"/>
      <c r="BW39" s="54"/>
      <c r="BX39" s="54"/>
      <c r="BY39" s="18"/>
      <c r="BZ39" s="54">
        <v>21</v>
      </c>
      <c r="CA39" s="54"/>
      <c r="CB39" s="18"/>
      <c r="CC39" s="54">
        <v>19</v>
      </c>
      <c r="CD39" s="16"/>
      <c r="CE39" s="16"/>
      <c r="CF39" s="18"/>
      <c r="CG39" s="54">
        <v>19</v>
      </c>
      <c r="CH39" s="16"/>
      <c r="CI39" s="18"/>
      <c r="CJ39" s="54">
        <v>19</v>
      </c>
      <c r="CK39" s="54"/>
      <c r="CL39" s="18"/>
      <c r="CM39" s="54">
        <v>20</v>
      </c>
      <c r="CN39" s="54"/>
      <c r="CO39" s="18"/>
      <c r="CP39" s="54">
        <v>17</v>
      </c>
      <c r="CQ39" s="16"/>
      <c r="CR39" s="18"/>
      <c r="CS39" s="54">
        <v>19</v>
      </c>
      <c r="CT39" s="54"/>
      <c r="CU39" s="18"/>
      <c r="CV39" s="54">
        <v>17</v>
      </c>
      <c r="CW39" s="54"/>
      <c r="CX39" s="18"/>
      <c r="CY39" s="54">
        <v>17</v>
      </c>
      <c r="CZ39" s="54"/>
      <c r="DA39" s="18"/>
      <c r="DB39" s="54">
        <v>18</v>
      </c>
      <c r="DC39" s="54"/>
      <c r="DD39" s="18"/>
      <c r="DE39" s="54">
        <v>18</v>
      </c>
      <c r="DF39" s="16"/>
      <c r="DG39" s="16"/>
      <c r="DH39" s="18"/>
      <c r="DI39" s="54">
        <v>17</v>
      </c>
      <c r="DJ39" s="54"/>
      <c r="DK39" s="18"/>
      <c r="DL39" s="54">
        <v>19</v>
      </c>
      <c r="DM39" s="54"/>
      <c r="DN39" s="18"/>
      <c r="DO39" s="54">
        <v>19</v>
      </c>
      <c r="DP39" s="54"/>
      <c r="DQ39" s="18"/>
      <c r="DR39" s="54">
        <v>22</v>
      </c>
      <c r="DS39" s="54"/>
      <c r="DT39" s="18"/>
      <c r="DU39" s="54">
        <v>21</v>
      </c>
      <c r="DV39" s="54"/>
      <c r="DW39" s="18"/>
      <c r="DX39" s="54">
        <v>21</v>
      </c>
      <c r="DY39" s="16"/>
      <c r="DZ39" s="18"/>
      <c r="EA39" s="54">
        <v>22</v>
      </c>
      <c r="EB39" s="54"/>
      <c r="EC39" s="18"/>
      <c r="ED39" s="54">
        <v>24</v>
      </c>
      <c r="EE39" s="54"/>
      <c r="EF39" s="18"/>
      <c r="EG39" s="54">
        <v>24</v>
      </c>
      <c r="EH39" s="54"/>
      <c r="EI39" s="18"/>
      <c r="EJ39" s="54">
        <v>25</v>
      </c>
      <c r="EK39" s="54"/>
      <c r="EL39" s="18"/>
      <c r="EM39" s="54">
        <v>25</v>
      </c>
      <c r="EN39" s="54"/>
      <c r="EO39" s="18"/>
      <c r="EP39" s="54">
        <v>25</v>
      </c>
      <c r="EQ39" s="48"/>
      <c r="ER39" s="18"/>
      <c r="ES39" s="54">
        <v>21</v>
      </c>
      <c r="ET39" s="54"/>
      <c r="EU39" s="18"/>
      <c r="EV39" s="54">
        <v>21</v>
      </c>
      <c r="EW39" s="54"/>
      <c r="EX39" s="18"/>
      <c r="EY39" s="54">
        <v>21</v>
      </c>
      <c r="EZ39" s="54"/>
      <c r="FA39" s="18"/>
      <c r="FB39" s="54"/>
      <c r="FC39" s="16"/>
      <c r="FD39" s="16"/>
      <c r="FE39" s="16"/>
      <c r="FF39" s="16"/>
      <c r="FG39" s="18"/>
      <c r="FH39" s="54"/>
      <c r="FI39" s="54"/>
      <c r="FJ39" s="18"/>
      <c r="FK39" s="54"/>
      <c r="FL39" s="54"/>
      <c r="FM39" s="18"/>
      <c r="FN39" s="54"/>
      <c r="FO39" s="16"/>
      <c r="FP39" s="18"/>
      <c r="FQ39" s="54"/>
      <c r="FR39" s="54"/>
      <c r="FS39" s="18"/>
      <c r="FT39" s="54"/>
      <c r="FU39" s="16"/>
      <c r="FV39" s="18"/>
      <c r="FW39" s="54"/>
      <c r="FX39" s="54"/>
      <c r="FY39" s="18"/>
      <c r="FZ39" s="54"/>
      <c r="GA39" s="54"/>
      <c r="GB39" s="18"/>
      <c r="GC39" s="54"/>
      <c r="GD39" s="54"/>
      <c r="GE39" s="18"/>
      <c r="GF39" s="54"/>
      <c r="GG39" s="54"/>
      <c r="GH39" s="18"/>
      <c r="GI39" s="54">
        <v>17</v>
      </c>
      <c r="GJ39" s="54"/>
      <c r="GK39" s="18"/>
      <c r="GL39" s="54">
        <v>20</v>
      </c>
      <c r="GM39" s="16"/>
      <c r="GN39" s="18"/>
      <c r="GO39" s="54">
        <v>26</v>
      </c>
      <c r="GP39" s="54"/>
      <c r="GQ39" s="18"/>
      <c r="GR39" s="54">
        <v>31</v>
      </c>
      <c r="GS39" s="54"/>
      <c r="GT39" s="18"/>
      <c r="GU39" s="54">
        <v>28</v>
      </c>
      <c r="GV39" s="54"/>
      <c r="GW39" s="18"/>
      <c r="GX39" s="54">
        <v>32</v>
      </c>
      <c r="GY39" s="54"/>
      <c r="GZ39" s="18"/>
      <c r="HA39" s="54">
        <v>28</v>
      </c>
      <c r="HB39" s="54"/>
      <c r="HC39" s="18"/>
      <c r="HD39" s="54">
        <v>27</v>
      </c>
      <c r="HE39" s="16"/>
      <c r="HF39" s="18"/>
      <c r="HG39" s="54">
        <v>21</v>
      </c>
      <c r="HH39" s="54"/>
      <c r="HI39" s="18"/>
      <c r="HJ39" s="54">
        <v>23</v>
      </c>
      <c r="HK39" s="54"/>
      <c r="HL39" s="18"/>
      <c r="HM39" s="54">
        <v>20</v>
      </c>
      <c r="HN39" s="54"/>
      <c r="HO39" s="18"/>
      <c r="HP39" s="54">
        <v>26</v>
      </c>
      <c r="HQ39" s="54"/>
      <c r="HR39" s="18"/>
      <c r="HS39" s="54">
        <v>26</v>
      </c>
      <c r="HT39" s="54"/>
      <c r="HU39" s="18"/>
      <c r="HV39" s="54">
        <v>26</v>
      </c>
      <c r="HW39" s="16"/>
      <c r="HX39" s="18"/>
      <c r="HY39" s="54">
        <v>34</v>
      </c>
      <c r="HZ39" s="54"/>
      <c r="IA39" s="18"/>
      <c r="IB39" s="54">
        <v>29</v>
      </c>
      <c r="IC39" s="54"/>
      <c r="ID39" s="18"/>
      <c r="IE39" s="54">
        <v>22</v>
      </c>
      <c r="IF39" s="54"/>
      <c r="IG39" s="18"/>
      <c r="IH39" s="54">
        <v>24</v>
      </c>
      <c r="II39" s="54"/>
      <c r="IJ39" s="18"/>
      <c r="IK39" s="54">
        <v>25</v>
      </c>
      <c r="IL39" s="54"/>
      <c r="IM39" s="18"/>
      <c r="IN39" s="54">
        <v>21</v>
      </c>
      <c r="IO39" s="16"/>
      <c r="IP39" s="18"/>
      <c r="IQ39" s="54">
        <v>25</v>
      </c>
      <c r="IR39" s="54"/>
      <c r="IS39" s="18"/>
      <c r="IT39" s="54">
        <v>23</v>
      </c>
      <c r="IU39" s="54"/>
      <c r="IV39" s="18"/>
      <c r="IW39" s="54">
        <v>23</v>
      </c>
      <c r="IX39" s="54"/>
      <c r="IY39" s="18"/>
      <c r="IZ39" s="54">
        <v>24</v>
      </c>
      <c r="JA39" s="54"/>
      <c r="JB39" s="18"/>
      <c r="JC39" s="54">
        <v>24</v>
      </c>
      <c r="JD39" s="54"/>
      <c r="JE39" s="18"/>
      <c r="JF39" s="54">
        <v>20</v>
      </c>
      <c r="JG39" s="16"/>
      <c r="JH39" s="18"/>
      <c r="JI39" s="54">
        <v>23</v>
      </c>
      <c r="JJ39" s="54"/>
      <c r="JK39" s="18"/>
      <c r="JL39" s="54">
        <v>23</v>
      </c>
      <c r="JM39" s="54"/>
      <c r="JN39" s="18"/>
      <c r="JO39" s="54">
        <v>22</v>
      </c>
      <c r="JP39" s="54"/>
      <c r="JQ39" s="18"/>
      <c r="JR39" s="54">
        <v>21</v>
      </c>
      <c r="JS39" s="54"/>
      <c r="JT39" s="18"/>
      <c r="JU39" s="54"/>
      <c r="JV39" s="54"/>
      <c r="JW39" s="18"/>
      <c r="JX39" s="54"/>
      <c r="JY39" s="16"/>
      <c r="JZ39" s="18"/>
      <c r="KA39" s="54">
        <v>23</v>
      </c>
      <c r="KB39" s="54"/>
      <c r="KC39" s="18"/>
      <c r="KD39" s="54">
        <v>24</v>
      </c>
      <c r="KE39" s="54"/>
      <c r="KF39" s="18"/>
      <c r="KG39" s="54">
        <v>23</v>
      </c>
      <c r="KH39" s="54"/>
      <c r="KI39" s="18"/>
      <c r="KJ39" s="54">
        <v>24</v>
      </c>
      <c r="KK39" s="54"/>
      <c r="KL39" s="18"/>
      <c r="KM39" s="54">
        <v>23</v>
      </c>
      <c r="KN39" s="54"/>
      <c r="KO39" s="18"/>
      <c r="KP39" s="54">
        <v>22</v>
      </c>
      <c r="KQ39" s="48"/>
      <c r="KR39" s="18"/>
      <c r="KS39" s="54">
        <v>22</v>
      </c>
      <c r="KT39" s="54"/>
      <c r="KU39" s="18"/>
      <c r="KV39" s="54">
        <v>16</v>
      </c>
      <c r="KW39" s="14"/>
      <c r="KX39" s="14"/>
      <c r="KY39" s="14"/>
      <c r="KZ39" s="14"/>
      <c r="LA39" s="14"/>
      <c r="LB39" s="16"/>
      <c r="LC39" s="18"/>
      <c r="LD39" s="54">
        <v>3</v>
      </c>
      <c r="LE39" s="54"/>
      <c r="LF39" s="18"/>
      <c r="LG39" s="54">
        <v>3</v>
      </c>
      <c r="LH39" s="54"/>
      <c r="LI39" s="18"/>
      <c r="LJ39" s="54">
        <v>3</v>
      </c>
      <c r="LK39" s="54"/>
      <c r="LL39" s="18"/>
      <c r="LM39" s="54">
        <v>2</v>
      </c>
      <c r="LN39" s="54"/>
      <c r="LO39" s="18"/>
      <c r="LP39" s="54">
        <v>2</v>
      </c>
      <c r="LQ39" s="54"/>
      <c r="LR39" s="18"/>
      <c r="LS39" s="54"/>
      <c r="LT39" s="16"/>
      <c r="LU39" s="18"/>
      <c r="LV39" s="54"/>
      <c r="LW39" s="54"/>
      <c r="LX39" s="18"/>
      <c r="LY39" s="54">
        <v>19</v>
      </c>
      <c r="LZ39" s="54"/>
      <c r="MA39" s="18"/>
      <c r="MB39" s="54">
        <v>19</v>
      </c>
      <c r="MC39" s="54"/>
      <c r="MD39" s="18"/>
      <c r="ME39" s="54">
        <v>19</v>
      </c>
      <c r="MF39" s="54"/>
      <c r="MG39" s="18"/>
      <c r="MH39" s="54">
        <v>21</v>
      </c>
      <c r="MI39" s="54"/>
      <c r="MJ39" s="18"/>
      <c r="MK39" s="54">
        <v>21</v>
      </c>
      <c r="ML39" s="16"/>
      <c r="MM39" s="18"/>
      <c r="MN39" s="54">
        <v>25</v>
      </c>
      <c r="MO39" s="54"/>
      <c r="MP39" s="18"/>
      <c r="MQ39" s="54">
        <v>24</v>
      </c>
      <c r="MR39" s="54"/>
      <c r="MS39" s="18"/>
      <c r="MT39" s="54">
        <v>24</v>
      </c>
      <c r="MU39" s="54"/>
      <c r="MV39" s="18"/>
      <c r="MW39" s="54">
        <v>22</v>
      </c>
      <c r="MX39" s="54"/>
      <c r="MY39" s="18"/>
      <c r="MZ39" s="54">
        <v>22</v>
      </c>
      <c r="NA39" s="54"/>
      <c r="NB39" s="18"/>
      <c r="NC39" s="54">
        <v>23</v>
      </c>
      <c r="ND39" s="16"/>
      <c r="NE39" s="18"/>
      <c r="NF39" s="54">
        <v>22</v>
      </c>
      <c r="NG39" s="54"/>
      <c r="NH39" s="18"/>
      <c r="NI39" s="54">
        <v>20</v>
      </c>
      <c r="NJ39" s="54"/>
      <c r="NK39" s="18"/>
      <c r="NL39" s="54">
        <v>21</v>
      </c>
      <c r="NM39" s="54"/>
      <c r="NN39" s="18"/>
      <c r="NO39" s="54">
        <v>20</v>
      </c>
      <c r="NP39" s="54"/>
      <c r="NQ39" s="18"/>
      <c r="NR39" s="54">
        <v>20</v>
      </c>
      <c r="NS39" s="54"/>
      <c r="NT39" s="18"/>
      <c r="NU39" s="54">
        <v>21</v>
      </c>
      <c r="NV39" s="16"/>
      <c r="NW39" s="18"/>
      <c r="NX39" s="54">
        <v>20</v>
      </c>
      <c r="NY39" s="54"/>
      <c r="NZ39" s="18"/>
      <c r="OA39" s="54">
        <v>19</v>
      </c>
      <c r="OB39" s="54"/>
      <c r="OC39" s="18"/>
      <c r="OD39" s="54">
        <v>20</v>
      </c>
      <c r="OE39" s="54"/>
      <c r="OF39" s="18"/>
      <c r="OG39" s="54">
        <v>18</v>
      </c>
      <c r="OH39" s="54"/>
      <c r="OI39" s="18"/>
      <c r="OJ39" s="54">
        <v>20</v>
      </c>
      <c r="OK39" s="54"/>
      <c r="OL39" s="18"/>
      <c r="OM39" s="54">
        <v>19</v>
      </c>
      <c r="ON39" s="16"/>
      <c r="OO39" s="18"/>
      <c r="OP39" s="54">
        <v>23</v>
      </c>
      <c r="OQ39" s="54"/>
      <c r="OR39" s="18"/>
      <c r="OS39" s="54">
        <v>21</v>
      </c>
      <c r="OT39" s="54"/>
      <c r="OU39" s="18"/>
      <c r="OV39" s="54">
        <v>22</v>
      </c>
      <c r="OW39" s="54"/>
      <c r="OX39" s="18"/>
      <c r="OY39" s="54">
        <v>21</v>
      </c>
      <c r="OZ39" s="54"/>
      <c r="PA39" s="18"/>
      <c r="PB39" s="54">
        <v>21</v>
      </c>
      <c r="PC39" s="54"/>
      <c r="PD39" s="18"/>
      <c r="PE39" s="54">
        <v>22</v>
      </c>
      <c r="PF39" s="16"/>
      <c r="PG39" s="18"/>
      <c r="PH39" s="54">
        <v>33</v>
      </c>
      <c r="PI39" s="54"/>
      <c r="PJ39" s="18"/>
      <c r="PK39" s="54">
        <v>33</v>
      </c>
      <c r="PL39" s="54"/>
      <c r="PM39" s="18"/>
      <c r="PN39" s="54">
        <v>33</v>
      </c>
      <c r="PO39" s="54"/>
      <c r="PP39" s="18"/>
      <c r="PQ39" s="54">
        <v>33</v>
      </c>
      <c r="PR39" s="54"/>
      <c r="PS39" s="18"/>
      <c r="PT39" s="54">
        <v>34</v>
      </c>
      <c r="PU39" s="54"/>
      <c r="PV39" s="18"/>
      <c r="PW39" s="54">
        <v>33</v>
      </c>
      <c r="PX39" s="16"/>
      <c r="PY39" s="18"/>
      <c r="PZ39" s="54">
        <v>37</v>
      </c>
      <c r="QA39" s="54"/>
      <c r="QB39" s="18"/>
      <c r="QC39" s="54">
        <v>34</v>
      </c>
      <c r="QD39" s="16"/>
      <c r="QE39" s="18"/>
      <c r="QF39" s="54">
        <v>32</v>
      </c>
      <c r="QG39" s="54"/>
      <c r="QH39" s="18"/>
      <c r="QI39" s="54">
        <v>31</v>
      </c>
      <c r="QJ39" s="54"/>
      <c r="QK39" s="18"/>
      <c r="QL39" s="54">
        <v>31</v>
      </c>
      <c r="QM39" s="16"/>
      <c r="QN39" s="18"/>
      <c r="QO39" s="54">
        <v>29</v>
      </c>
      <c r="QP39" s="54"/>
      <c r="QQ39" s="18"/>
      <c r="QR39" s="54">
        <v>31</v>
      </c>
      <c r="QS39" s="54"/>
      <c r="QT39" s="18"/>
      <c r="QU39" s="54">
        <v>32</v>
      </c>
      <c r="QV39" s="54"/>
      <c r="QW39" s="18"/>
      <c r="QX39" s="54">
        <v>31</v>
      </c>
      <c r="QY39" s="54"/>
      <c r="QZ39" s="18"/>
      <c r="RA39" s="54">
        <v>32</v>
      </c>
      <c r="RB39" s="54"/>
      <c r="RC39" s="18"/>
      <c r="RD39" s="54">
        <v>31</v>
      </c>
      <c r="RE39" s="16"/>
      <c r="RF39" s="18"/>
      <c r="RG39" s="54">
        <v>27</v>
      </c>
      <c r="RH39" s="54"/>
      <c r="RI39" s="18"/>
      <c r="RJ39" s="54">
        <v>28</v>
      </c>
      <c r="RK39" s="54"/>
      <c r="RL39" s="18"/>
      <c r="RM39" s="54"/>
      <c r="RN39" s="16"/>
      <c r="RO39" s="16"/>
      <c r="RP39" s="16"/>
      <c r="RQ39" s="18"/>
      <c r="RR39" s="54"/>
      <c r="RS39" s="54"/>
      <c r="RT39" s="18"/>
      <c r="RU39" s="54"/>
      <c r="RV39" s="54"/>
      <c r="RW39" s="18"/>
      <c r="RX39" s="54"/>
      <c r="RY39" s="54"/>
      <c r="RZ39" s="18"/>
      <c r="SA39" s="54">
        <v>21</v>
      </c>
      <c r="SB39" s="54"/>
      <c r="SC39" s="18"/>
      <c r="SD39" s="54">
        <v>22</v>
      </c>
      <c r="SE39" s="54"/>
      <c r="SF39" s="18"/>
      <c r="SG39" s="54">
        <v>26</v>
      </c>
      <c r="SH39" s="54"/>
      <c r="SI39" s="18"/>
      <c r="SJ39" s="54">
        <v>29</v>
      </c>
      <c r="SK39" s="16"/>
      <c r="SL39" s="18"/>
      <c r="SM39" s="54">
        <v>29</v>
      </c>
      <c r="SN39" s="54"/>
      <c r="SO39" s="18"/>
      <c r="SP39" s="54">
        <v>33</v>
      </c>
      <c r="SQ39" s="54"/>
      <c r="SR39" s="18"/>
      <c r="SS39" s="54">
        <v>32</v>
      </c>
      <c r="ST39" s="54"/>
      <c r="SU39" s="18"/>
      <c r="SV39" s="54">
        <v>32</v>
      </c>
      <c r="SW39" s="54"/>
      <c r="SX39" s="18"/>
      <c r="SY39" s="54">
        <v>34</v>
      </c>
      <c r="SZ39" s="54"/>
      <c r="TA39" s="18"/>
      <c r="TB39" s="54">
        <v>29</v>
      </c>
      <c r="TC39" s="16"/>
      <c r="TD39" s="16"/>
      <c r="TE39" s="18"/>
      <c r="TF39" s="54">
        <v>34</v>
      </c>
      <c r="TG39" s="54"/>
      <c r="TH39" s="18"/>
      <c r="TI39" s="54">
        <v>34</v>
      </c>
      <c r="TJ39" s="54"/>
      <c r="TK39" s="18"/>
      <c r="TL39" s="54">
        <v>32</v>
      </c>
      <c r="TM39" s="54"/>
      <c r="TN39" s="18"/>
      <c r="TO39" s="54">
        <v>35</v>
      </c>
      <c r="TP39" s="54"/>
      <c r="TQ39" s="18"/>
      <c r="TR39" s="54">
        <v>35</v>
      </c>
      <c r="TS39" s="16"/>
      <c r="TT39" s="18"/>
      <c r="TU39" s="54">
        <v>34</v>
      </c>
      <c r="TV39" s="54"/>
      <c r="TW39" s="18"/>
      <c r="TX39" s="54">
        <v>35</v>
      </c>
      <c r="TY39" s="54"/>
      <c r="TZ39" s="18"/>
      <c r="UA39" s="54">
        <v>35</v>
      </c>
      <c r="UB39" s="54"/>
      <c r="UC39" s="18"/>
      <c r="UD39" s="54">
        <v>34</v>
      </c>
      <c r="UE39" s="54"/>
      <c r="UF39" s="18"/>
      <c r="UG39" s="54">
        <v>29</v>
      </c>
      <c r="UH39" s="54"/>
      <c r="UI39" s="18"/>
      <c r="UJ39" s="54">
        <v>26</v>
      </c>
      <c r="UK39" s="16"/>
      <c r="UL39" s="16"/>
      <c r="UM39" s="18"/>
      <c r="UN39" s="54">
        <v>22</v>
      </c>
      <c r="UO39" s="54"/>
      <c r="UP39" s="18"/>
      <c r="UQ39" s="54">
        <v>22</v>
      </c>
      <c r="UR39" s="54"/>
      <c r="US39" s="18"/>
      <c r="UT39" s="54">
        <v>24</v>
      </c>
      <c r="UU39" s="54"/>
      <c r="UV39" s="18"/>
      <c r="UW39" s="54">
        <v>20</v>
      </c>
      <c r="UX39" s="54"/>
      <c r="UY39" s="18"/>
      <c r="UZ39" s="54">
        <v>23</v>
      </c>
      <c r="VA39" s="16"/>
      <c r="VB39" s="18"/>
      <c r="VC39" s="54">
        <v>25</v>
      </c>
      <c r="VD39" s="54"/>
      <c r="VE39" s="18"/>
      <c r="VF39" s="54">
        <v>20</v>
      </c>
      <c r="VG39" s="54"/>
      <c r="VH39" s="18"/>
      <c r="VI39" s="54">
        <v>23</v>
      </c>
      <c r="VJ39" s="54"/>
      <c r="VK39" s="18"/>
      <c r="VL39" s="54">
        <v>22</v>
      </c>
      <c r="VM39" s="54"/>
      <c r="VN39" s="18"/>
      <c r="VO39" s="54">
        <v>20</v>
      </c>
      <c r="VP39" s="54"/>
      <c r="VQ39" s="18"/>
      <c r="VR39" s="54">
        <v>24</v>
      </c>
      <c r="VS39" s="16"/>
      <c r="VT39" s="18"/>
      <c r="VU39" s="54">
        <v>19</v>
      </c>
      <c r="VV39" s="54"/>
      <c r="VW39" s="18"/>
      <c r="VX39" s="54">
        <v>19</v>
      </c>
      <c r="VY39" s="54"/>
      <c r="VZ39" s="18"/>
      <c r="WA39" s="54">
        <v>18</v>
      </c>
      <c r="WB39" s="54"/>
      <c r="WC39" s="18"/>
      <c r="WD39" s="54"/>
      <c r="WE39" s="54"/>
      <c r="WF39" s="18"/>
      <c r="WG39" s="54"/>
      <c r="WH39" s="54"/>
      <c r="WI39" s="18"/>
      <c r="WJ39" s="54"/>
      <c r="WK39" s="48"/>
      <c r="WL39" s="18"/>
      <c r="WM39" s="54"/>
      <c r="WN39" s="54"/>
      <c r="WO39" s="18"/>
      <c r="WP39" s="54"/>
      <c r="WQ39" s="54"/>
      <c r="WR39" s="18"/>
      <c r="WS39" s="54"/>
      <c r="WT39" s="54"/>
      <c r="WU39" s="18"/>
      <c r="WV39" s="54"/>
      <c r="WW39" s="54"/>
      <c r="WX39" s="18"/>
      <c r="WY39" s="54"/>
      <c r="WZ39" s="54"/>
      <c r="XA39" s="18"/>
      <c r="XB39" s="54"/>
      <c r="XC39" s="54"/>
      <c r="XD39" s="18"/>
      <c r="XE39" s="54"/>
      <c r="XF39" s="16"/>
      <c r="XG39" s="18"/>
      <c r="XH39" s="54"/>
      <c r="XI39" s="54"/>
      <c r="XJ39" s="18"/>
      <c r="XK39" s="54"/>
      <c r="XL39" s="54"/>
      <c r="XM39" s="18"/>
      <c r="XN39" s="54"/>
      <c r="XO39" s="54"/>
      <c r="XP39" s="18"/>
      <c r="XQ39" s="54"/>
      <c r="XR39" s="54"/>
      <c r="XS39" s="18"/>
      <c r="XT39" s="54"/>
      <c r="XU39" s="54"/>
      <c r="XV39" s="18"/>
      <c r="XW39" s="54"/>
      <c r="XX39" s="48"/>
      <c r="XY39" s="18"/>
      <c r="XZ39" s="54"/>
      <c r="YA39" s="54"/>
      <c r="YB39" s="18"/>
      <c r="YC39" s="54"/>
      <c r="YD39" s="54"/>
      <c r="YE39" s="18"/>
      <c r="YF39" s="54"/>
      <c r="YG39" s="54"/>
      <c r="YH39" s="18"/>
      <c r="YI39" s="54"/>
      <c r="YJ39" s="54"/>
      <c r="YK39" s="18"/>
      <c r="YL39" s="54"/>
      <c r="YM39" s="54"/>
      <c r="YN39" s="18"/>
      <c r="YO39" s="54"/>
      <c r="YP39" s="54"/>
      <c r="YQ39" s="18"/>
      <c r="YR39" s="54"/>
      <c r="YS39" s="16"/>
      <c r="YT39" s="18"/>
      <c r="YU39" s="54"/>
      <c r="YV39" s="54"/>
      <c r="YW39" s="18"/>
      <c r="YX39" s="54"/>
      <c r="YY39" s="54"/>
      <c r="YZ39" s="18"/>
      <c r="ZA39" s="54"/>
      <c r="ZB39" s="54"/>
      <c r="ZC39" s="18"/>
      <c r="ZD39" s="54"/>
      <c r="ZE39" s="54"/>
      <c r="ZF39" s="18"/>
      <c r="ZG39" s="54"/>
      <c r="ZH39" s="54"/>
      <c r="ZI39" s="18"/>
      <c r="ZJ39" s="54"/>
      <c r="ZK39" s="16"/>
      <c r="ZL39" s="18"/>
      <c r="ZM39" s="54"/>
      <c r="ZN39" s="54"/>
      <c r="ZO39" s="18"/>
      <c r="ZP39" s="54"/>
      <c r="ZQ39" s="54"/>
      <c r="ZR39" s="18"/>
      <c r="ZS39" s="54"/>
      <c r="ZT39" s="54"/>
      <c r="ZU39" s="18"/>
      <c r="ZV39" s="54"/>
      <c r="ZW39" s="54"/>
      <c r="ZX39" s="18"/>
      <c r="ZY39" s="54"/>
      <c r="ZZ39" s="54"/>
      <c r="AAA39" s="18"/>
      <c r="AAB39" s="54"/>
      <c r="AAC39" s="16"/>
      <c r="AAD39" s="18"/>
      <c r="AAE39" s="54"/>
      <c r="AAF39" s="54"/>
      <c r="AAG39" s="18"/>
      <c r="AAH39" s="54"/>
      <c r="AAI39" s="54"/>
      <c r="AAJ39" s="18"/>
      <c r="AAK39" s="54"/>
      <c r="AAL39" s="54"/>
      <c r="AAM39" s="18"/>
      <c r="AAN39" s="54"/>
      <c r="AAO39" s="54"/>
      <c r="AAP39" s="18"/>
      <c r="AAQ39" s="54"/>
      <c r="AAR39" s="54"/>
      <c r="AAS39" s="18"/>
      <c r="AAT39" s="54"/>
      <c r="AAU39" s="16"/>
      <c r="AAV39" s="18"/>
      <c r="AAW39" s="54"/>
      <c r="AAX39" s="54"/>
      <c r="AAY39" s="18"/>
      <c r="AAZ39" s="54"/>
      <c r="ABA39" s="54"/>
      <c r="ABB39" s="18"/>
      <c r="ABC39" s="54"/>
      <c r="ABD39" s="54"/>
      <c r="ABE39" s="18"/>
      <c r="ABF39" s="54"/>
      <c r="ABG39" s="54"/>
      <c r="ABH39" s="18"/>
      <c r="ABI39" s="54"/>
      <c r="ABJ39" s="54"/>
      <c r="ABK39" s="18"/>
      <c r="ABL39" s="54"/>
      <c r="ABM39" s="16"/>
      <c r="ABN39" s="18"/>
      <c r="ABO39" s="54"/>
      <c r="ABP39" s="54"/>
      <c r="ABQ39" s="18"/>
      <c r="ABR39" s="54"/>
      <c r="ABS39" s="54"/>
      <c r="ABT39" s="18"/>
      <c r="ABU39" s="54"/>
      <c r="ABV39" s="16"/>
      <c r="ABW39" s="16"/>
      <c r="ABX39" s="16"/>
      <c r="ABY39" s="16"/>
      <c r="ABZ39" s="16"/>
      <c r="ACA39" s="18"/>
      <c r="ACB39" s="54"/>
      <c r="ACC39" s="54"/>
      <c r="ACD39" s="18"/>
      <c r="ACE39" s="54"/>
      <c r="ACF39" s="54"/>
      <c r="ACG39" s="18"/>
      <c r="ACH39" s="54"/>
      <c r="ACI39" s="54"/>
      <c r="ACJ39" s="18"/>
      <c r="ACK39" s="54"/>
      <c r="ACL39" s="54"/>
      <c r="ACM39" s="18"/>
      <c r="ACN39" s="54"/>
      <c r="ACO39" s="16"/>
      <c r="ACP39" s="18"/>
      <c r="ACQ39" s="54"/>
      <c r="ACR39" s="54"/>
      <c r="ACS39" s="18"/>
      <c r="ACT39" s="54"/>
      <c r="ACU39" s="54"/>
      <c r="ACV39" s="18"/>
      <c r="ACW39" s="54"/>
      <c r="ACX39" s="54"/>
      <c r="ACY39" s="18"/>
      <c r="ACZ39" s="54"/>
      <c r="ADA39" s="54"/>
      <c r="ADB39" s="18"/>
      <c r="ADC39" s="54"/>
      <c r="ADD39" s="54"/>
      <c r="ADE39" s="18"/>
      <c r="ADF39" s="54"/>
      <c r="ADG39" s="16"/>
      <c r="ADH39" s="18"/>
      <c r="ADI39" s="54"/>
      <c r="ADJ39" s="54"/>
      <c r="ADK39" s="18"/>
      <c r="ADL39" s="54"/>
      <c r="ADM39" s="54"/>
      <c r="ADN39" s="18"/>
      <c r="ADO39" s="54"/>
      <c r="ADP39" s="54"/>
      <c r="ADQ39" s="18"/>
      <c r="ADR39" s="54"/>
      <c r="ADS39" s="54"/>
      <c r="ADT39" s="18"/>
      <c r="ADU39" s="54"/>
      <c r="ADV39" s="54"/>
      <c r="ADW39" s="18"/>
      <c r="ADX39" s="54"/>
      <c r="ADY39" s="16"/>
      <c r="ADZ39" s="18"/>
      <c r="AEA39" s="54"/>
      <c r="AEB39" s="54"/>
      <c r="AEC39" s="18"/>
      <c r="AED39" s="54"/>
      <c r="AEE39" s="54"/>
      <c r="AEF39" s="18"/>
      <c r="AEG39" s="54"/>
      <c r="AEH39" s="54"/>
      <c r="AEI39" s="18"/>
      <c r="AEJ39" s="54"/>
      <c r="AEK39" s="54"/>
      <c r="AEL39" s="18"/>
      <c r="AEM39" s="54"/>
      <c r="AEN39" s="54"/>
      <c r="AEO39" s="18"/>
      <c r="AEP39" s="54"/>
      <c r="AEQ39" s="16"/>
      <c r="AER39" s="18"/>
      <c r="AES39" s="54"/>
      <c r="AET39" s="54"/>
      <c r="AEU39" s="18"/>
      <c r="AEV39" s="54">
        <v>23</v>
      </c>
      <c r="AEW39" s="54"/>
      <c r="AEX39" s="18"/>
      <c r="AEY39" s="54">
        <v>22</v>
      </c>
      <c r="AEZ39" s="54"/>
      <c r="AFA39" s="18"/>
      <c r="AFB39" s="54">
        <v>22</v>
      </c>
      <c r="AFC39" s="54"/>
      <c r="AFD39" s="18"/>
      <c r="AFE39" s="54">
        <v>22</v>
      </c>
      <c r="AFF39" s="54"/>
      <c r="AFG39" s="18"/>
      <c r="AFH39" s="54">
        <v>21</v>
      </c>
      <c r="AFI39" s="16"/>
      <c r="AFJ39" s="18"/>
      <c r="AFK39" s="54">
        <v>20</v>
      </c>
      <c r="AFL39" s="54"/>
      <c r="AFM39" s="18"/>
      <c r="AFN39" s="54">
        <v>17</v>
      </c>
      <c r="AFO39" s="54"/>
      <c r="AFP39" s="18"/>
      <c r="AFQ39" s="54">
        <v>11</v>
      </c>
      <c r="AFR39" s="54"/>
      <c r="AFS39" s="18"/>
      <c r="AFT39" s="54">
        <v>8</v>
      </c>
      <c r="AFU39" s="54"/>
      <c r="AFV39" s="18"/>
      <c r="AFW39" s="54"/>
      <c r="AFX39" s="16"/>
      <c r="AFY39" s="16"/>
      <c r="AFZ39" s="18"/>
      <c r="AGA39" s="54"/>
      <c r="AGB39" s="54"/>
      <c r="AGC39" s="18"/>
      <c r="AGD39" s="54"/>
      <c r="AGE39" s="54"/>
      <c r="AGF39" s="18"/>
      <c r="AGG39" s="54">
        <v>3</v>
      </c>
      <c r="AGH39" s="54"/>
      <c r="AGI39" s="18"/>
      <c r="AGJ39" s="54">
        <v>2</v>
      </c>
      <c r="AGK39" s="16"/>
      <c r="AGL39" s="18"/>
      <c r="AGM39" s="54">
        <v>1</v>
      </c>
      <c r="AGN39" s="48"/>
      <c r="AGO39" s="18"/>
      <c r="AGP39" s="54">
        <v>25</v>
      </c>
      <c r="AGQ39" s="54"/>
      <c r="AGR39" s="18"/>
      <c r="AGS39" s="54">
        <v>5</v>
      </c>
      <c r="AGT39" s="54"/>
      <c r="AGU39" s="18"/>
      <c r="AGV39" s="54">
        <v>2</v>
      </c>
      <c r="AGW39" s="54"/>
      <c r="AGX39" s="18"/>
      <c r="AGY39" s="54">
        <v>3</v>
      </c>
      <c r="AGZ39" s="54"/>
      <c r="AHA39" s="18"/>
      <c r="AHB39" s="54">
        <v>3</v>
      </c>
      <c r="AHC39" s="54"/>
      <c r="AHD39" s="18"/>
      <c r="AHE39" s="54">
        <v>2</v>
      </c>
      <c r="AHF39" s="54"/>
      <c r="AHG39" s="18"/>
      <c r="AHH39" s="54">
        <v>3</v>
      </c>
      <c r="AHI39" s="16"/>
      <c r="AHJ39" s="18"/>
      <c r="AHK39" s="54">
        <v>18</v>
      </c>
      <c r="AHL39" s="54"/>
      <c r="AHM39" s="18"/>
      <c r="AHN39" s="54">
        <v>20</v>
      </c>
      <c r="AHO39" s="54"/>
      <c r="AHP39" s="18"/>
      <c r="AHQ39" s="54">
        <v>19</v>
      </c>
      <c r="AHR39" s="54"/>
      <c r="AHS39" s="18"/>
      <c r="AHT39" s="54">
        <v>19</v>
      </c>
      <c r="AHU39" s="54"/>
      <c r="AHV39" s="18"/>
      <c r="AHW39" s="54">
        <v>18</v>
      </c>
      <c r="AHX39" s="54"/>
      <c r="AHY39" s="18"/>
      <c r="AHZ39" s="54">
        <v>20</v>
      </c>
      <c r="AIA39" s="16"/>
      <c r="AIB39" s="18"/>
      <c r="AIC39" s="54">
        <v>21</v>
      </c>
      <c r="AID39" s="54"/>
      <c r="AIE39" s="18"/>
      <c r="AIF39" s="54">
        <v>21</v>
      </c>
      <c r="AIG39" s="54"/>
      <c r="AIH39" s="18"/>
      <c r="AII39" s="54">
        <v>21</v>
      </c>
      <c r="AIJ39" s="54"/>
      <c r="AIK39" s="18"/>
      <c r="AIL39" s="54">
        <v>18</v>
      </c>
      <c r="AIM39" s="54"/>
      <c r="AIN39" s="18"/>
      <c r="AIO39" s="54">
        <v>21</v>
      </c>
      <c r="AIP39" s="54"/>
      <c r="AIQ39" s="18"/>
      <c r="AIR39" s="54">
        <v>21</v>
      </c>
      <c r="AIS39" s="16"/>
      <c r="AIT39" s="18"/>
      <c r="AIU39" s="54">
        <v>20</v>
      </c>
      <c r="AIV39" s="54"/>
      <c r="AIW39" s="18"/>
      <c r="AIX39" s="54">
        <v>21</v>
      </c>
      <c r="AIY39" s="54"/>
      <c r="AIZ39" s="18"/>
      <c r="AJA39" s="54">
        <v>20</v>
      </c>
      <c r="AJB39" s="54"/>
      <c r="AJC39" s="18"/>
      <c r="AJD39" s="54">
        <v>23</v>
      </c>
      <c r="AJE39" s="54"/>
      <c r="AJF39" s="18"/>
      <c r="AJG39" s="54">
        <v>21</v>
      </c>
      <c r="AJH39" s="54"/>
      <c r="AJI39" s="18"/>
      <c r="AJJ39" s="54">
        <v>33</v>
      </c>
      <c r="AJK39" s="16"/>
      <c r="AJL39" s="18"/>
      <c r="AJM39" s="54">
        <v>35</v>
      </c>
      <c r="AJN39" s="54"/>
      <c r="AJO39" s="18"/>
      <c r="AJP39" s="54">
        <v>35</v>
      </c>
      <c r="AJQ39" s="16"/>
      <c r="AJR39" s="18"/>
      <c r="AJS39" s="54">
        <v>34</v>
      </c>
      <c r="AJT39" s="54"/>
      <c r="AJU39" s="18"/>
      <c r="AJV39" s="54">
        <v>35</v>
      </c>
      <c r="AJW39" s="54"/>
      <c r="AJX39" s="18"/>
      <c r="AJY39" s="54">
        <v>35</v>
      </c>
      <c r="AJZ39" s="16"/>
      <c r="AKA39" s="18"/>
      <c r="AKB39" s="54">
        <v>33</v>
      </c>
      <c r="AKC39" s="54"/>
      <c r="AKD39" s="18"/>
      <c r="AKE39" s="54">
        <v>34</v>
      </c>
      <c r="AKF39" s="54"/>
      <c r="AKG39" s="18"/>
      <c r="AKH39" s="54">
        <v>34</v>
      </c>
      <c r="AKI39" s="54"/>
      <c r="AKJ39" s="18"/>
      <c r="AKK39" s="54">
        <v>34</v>
      </c>
      <c r="AKL39" s="54"/>
      <c r="AKM39" s="18"/>
      <c r="AKN39" s="54">
        <v>32</v>
      </c>
      <c r="AKO39" s="54"/>
      <c r="AKP39" s="18"/>
      <c r="AKQ39" s="54">
        <v>20</v>
      </c>
      <c r="AKR39" s="16"/>
      <c r="AKS39" s="18"/>
      <c r="AKT39" s="54">
        <v>25</v>
      </c>
      <c r="AKU39" s="54"/>
      <c r="AKV39" s="18"/>
      <c r="AKW39" s="54">
        <v>25</v>
      </c>
      <c r="AKX39" s="54"/>
      <c r="AKY39" s="18"/>
      <c r="AKZ39" s="54">
        <v>24</v>
      </c>
      <c r="ALA39" s="16"/>
      <c r="ALB39" s="18"/>
      <c r="ALC39" s="54">
        <v>20</v>
      </c>
      <c r="ALD39" s="54"/>
      <c r="ALE39" s="18"/>
      <c r="ALF39" s="54">
        <v>21</v>
      </c>
      <c r="ALG39" s="48"/>
      <c r="ALH39" s="18"/>
      <c r="ALI39" s="54">
        <v>24</v>
      </c>
      <c r="ALJ39" s="54"/>
      <c r="ALK39" s="18"/>
      <c r="ALL39" s="54">
        <v>23</v>
      </c>
      <c r="ALM39" s="54"/>
      <c r="ALN39" s="18"/>
      <c r="ALO39" s="54">
        <v>24</v>
      </c>
      <c r="ALP39" s="54"/>
      <c r="ALQ39" s="18"/>
      <c r="ALR39" s="54">
        <v>23</v>
      </c>
      <c r="ALS39" s="54"/>
      <c r="ALT39" s="18"/>
      <c r="ALU39" s="54">
        <v>24</v>
      </c>
      <c r="ALV39" s="54"/>
      <c r="ALW39" s="18"/>
      <c r="ALX39" s="54">
        <v>25</v>
      </c>
      <c r="ALY39" s="54"/>
      <c r="ALZ39" s="18"/>
      <c r="AMA39" s="54">
        <v>25</v>
      </c>
      <c r="AMB39" s="16"/>
      <c r="AMC39" s="18"/>
      <c r="AMD39" s="54">
        <v>25</v>
      </c>
      <c r="AME39" s="54"/>
      <c r="AMF39" s="18"/>
      <c r="AMG39" s="54">
        <v>24</v>
      </c>
      <c r="AMH39" s="54"/>
      <c r="AMI39" s="18"/>
      <c r="AMJ39" s="54">
        <v>26</v>
      </c>
      <c r="AMK39" s="54"/>
      <c r="AML39" s="18"/>
      <c r="AMM39" s="54">
        <v>24</v>
      </c>
      <c r="AMN39" s="54"/>
      <c r="AMO39" s="18"/>
      <c r="AMP39" s="54">
        <v>22</v>
      </c>
      <c r="AMQ39" s="54"/>
      <c r="AMR39" s="18"/>
      <c r="AMS39" s="54">
        <v>20</v>
      </c>
      <c r="AMT39" s="54"/>
      <c r="AMU39" s="18"/>
      <c r="AMV39" s="54"/>
      <c r="AMW39" s="16"/>
      <c r="AMX39" s="16"/>
      <c r="AMY39" s="16"/>
      <c r="AMZ39" s="16"/>
      <c r="ANA39" s="18"/>
      <c r="ANB39" s="54">
        <v>21</v>
      </c>
      <c r="ANC39" s="54"/>
      <c r="AND39" s="18"/>
      <c r="ANE39" s="54">
        <v>21</v>
      </c>
      <c r="ANF39" s="16"/>
      <c r="ANG39" s="18"/>
      <c r="ANH39" s="54">
        <v>19</v>
      </c>
      <c r="ANI39" s="54"/>
      <c r="ANJ39" s="18"/>
      <c r="ANK39" s="54">
        <v>22</v>
      </c>
      <c r="ANL39" s="54"/>
      <c r="ANM39" s="18"/>
      <c r="ANN39" s="54">
        <v>21</v>
      </c>
      <c r="ANO39" s="54"/>
      <c r="ANP39" s="18"/>
      <c r="ANQ39" s="54">
        <v>21</v>
      </c>
      <c r="ANR39" s="54"/>
      <c r="ANS39" s="18"/>
      <c r="ANT39" s="54">
        <v>2</v>
      </c>
      <c r="ANU39" s="54"/>
      <c r="ANV39" s="18"/>
      <c r="ANW39" s="54"/>
      <c r="ANX39" s="16"/>
      <c r="ANY39" s="18"/>
      <c r="ANZ39" s="54"/>
      <c r="AOA39" s="54"/>
      <c r="AOB39" s="18"/>
      <c r="AOC39" s="54">
        <v>1</v>
      </c>
      <c r="AOD39" s="54"/>
      <c r="AOE39" s="18"/>
      <c r="AOF39" s="54">
        <v>2</v>
      </c>
      <c r="AOG39" s="54"/>
      <c r="AOH39" s="18"/>
      <c r="AOI39" s="54"/>
      <c r="AOJ39" s="54"/>
      <c r="AOK39" s="18"/>
      <c r="AOL39" s="54"/>
      <c r="AOM39" s="54"/>
      <c r="AON39" s="18"/>
      <c r="AOO39" s="54">
        <v>5</v>
      </c>
      <c r="AOP39" s="16"/>
      <c r="AOQ39" s="18"/>
      <c r="AOR39" s="54">
        <v>21</v>
      </c>
      <c r="AOS39" s="54"/>
      <c r="AOT39" s="18"/>
      <c r="AOU39" s="54">
        <v>22</v>
      </c>
      <c r="AOV39" s="54"/>
      <c r="AOW39" s="18"/>
      <c r="AOX39" s="54">
        <v>22</v>
      </c>
      <c r="AOY39" s="54"/>
      <c r="AOZ39" s="18"/>
      <c r="APA39" s="54">
        <v>21</v>
      </c>
      <c r="APB39" s="54"/>
      <c r="APC39" s="18"/>
      <c r="APD39" s="54">
        <v>22</v>
      </c>
      <c r="APE39" s="54"/>
      <c r="APF39" s="18"/>
      <c r="APG39" s="54">
        <v>21</v>
      </c>
      <c r="APH39" s="16"/>
      <c r="API39" s="18"/>
      <c r="APJ39" s="54">
        <v>21</v>
      </c>
      <c r="APK39" s="54"/>
      <c r="APL39" s="18"/>
      <c r="APM39" s="54">
        <v>21</v>
      </c>
      <c r="APN39" s="54"/>
      <c r="APO39" s="18"/>
      <c r="APP39" s="54">
        <v>19</v>
      </c>
      <c r="APQ39" s="54"/>
      <c r="APR39" s="18"/>
      <c r="APS39" s="54">
        <v>21</v>
      </c>
      <c r="APT39" s="54"/>
      <c r="APU39" s="18"/>
      <c r="APV39" s="54">
        <v>20</v>
      </c>
      <c r="APW39" s="54"/>
      <c r="APX39" s="18"/>
      <c r="APY39" s="54">
        <v>18</v>
      </c>
      <c r="APZ39" s="16"/>
      <c r="AQA39" s="18"/>
      <c r="AQB39" s="54">
        <v>16</v>
      </c>
      <c r="AQC39" s="54"/>
      <c r="AQD39" s="18"/>
      <c r="AQE39" s="54">
        <v>14</v>
      </c>
      <c r="AQF39" s="54"/>
      <c r="AQG39" s="18"/>
      <c r="AQH39" s="54">
        <v>11</v>
      </c>
      <c r="AQI39" s="54"/>
      <c r="AQJ39" s="18"/>
      <c r="AQK39" s="54">
        <v>8</v>
      </c>
      <c r="AQL39" s="54"/>
      <c r="AQM39" s="18"/>
      <c r="AQN39" s="54">
        <v>8</v>
      </c>
      <c r="AQO39" s="54"/>
      <c r="AQP39" s="18"/>
      <c r="AQQ39" s="54">
        <v>9</v>
      </c>
      <c r="AQR39" s="16"/>
      <c r="AQS39" s="18"/>
      <c r="AQT39" s="54">
        <v>12</v>
      </c>
      <c r="AQU39" s="54"/>
      <c r="AQV39" s="18"/>
      <c r="AQW39" s="54">
        <v>10</v>
      </c>
      <c r="AQX39" s="54"/>
      <c r="AQY39" s="18"/>
      <c r="AQZ39" s="54">
        <v>1</v>
      </c>
      <c r="ARA39" s="54"/>
      <c r="ARB39" s="18"/>
      <c r="ARC39" s="54"/>
      <c r="ARD39" s="54"/>
      <c r="ARE39" s="18"/>
      <c r="ARF39" s="54">
        <v>2</v>
      </c>
      <c r="ARG39" s="54"/>
      <c r="ARH39" s="18"/>
      <c r="ARI39" s="54">
        <v>2</v>
      </c>
      <c r="ARJ39" s="16"/>
      <c r="ARK39" s="18"/>
      <c r="ARL39" s="54">
        <v>3</v>
      </c>
      <c r="ARM39" s="54"/>
      <c r="ARN39" s="18"/>
      <c r="ARO39" s="54">
        <v>4</v>
      </c>
      <c r="ARP39" s="54"/>
      <c r="ARQ39" s="18"/>
      <c r="ARR39" s="54">
        <v>2</v>
      </c>
      <c r="ARS39" s="54"/>
      <c r="ART39" s="18"/>
      <c r="ARU39" s="54">
        <v>3</v>
      </c>
      <c r="ARV39" s="54"/>
      <c r="ARW39" s="18"/>
      <c r="ARX39" s="54">
        <v>2</v>
      </c>
      <c r="ARY39" s="54"/>
      <c r="ARZ39" s="18"/>
      <c r="ASA39" s="54">
        <v>2</v>
      </c>
      <c r="ASB39" s="16"/>
      <c r="ASC39" s="18"/>
      <c r="ASD39" s="54">
        <v>4</v>
      </c>
      <c r="ASE39" s="54"/>
      <c r="ASF39" s="18"/>
      <c r="ASG39" s="54">
        <v>5</v>
      </c>
      <c r="ASH39" s="54"/>
      <c r="ASI39" s="18"/>
      <c r="ASJ39" s="54">
        <v>4</v>
      </c>
      <c r="ASK39" s="54"/>
      <c r="ASL39" s="18"/>
      <c r="ASM39" s="54">
        <v>2</v>
      </c>
      <c r="ASN39" s="54"/>
      <c r="ASO39" s="18"/>
      <c r="ASP39" s="54">
        <v>4</v>
      </c>
      <c r="ASQ39" s="54"/>
      <c r="ASR39" s="18"/>
      <c r="ASS39" s="54">
        <v>5</v>
      </c>
      <c r="AST39" s="16"/>
      <c r="ASU39" s="18"/>
      <c r="ASV39" s="54">
        <v>2</v>
      </c>
      <c r="ASW39" s="54"/>
      <c r="ASX39" s="18"/>
      <c r="ASY39" s="54">
        <v>2</v>
      </c>
      <c r="ASZ39" s="54"/>
      <c r="ATA39" s="18"/>
      <c r="ATB39" s="54">
        <v>2</v>
      </c>
      <c r="ATC39" s="54"/>
      <c r="ATD39" s="18"/>
      <c r="ATE39" s="54">
        <v>2</v>
      </c>
      <c r="ATF39" s="54"/>
      <c r="ATG39" s="54"/>
      <c r="ATH39" s="16"/>
      <c r="ATI39" s="54"/>
      <c r="ATJ39" s="54"/>
      <c r="ATK39" s="54"/>
      <c r="ATL39" s="54"/>
      <c r="ATM39" s="54"/>
      <c r="ATN39" s="54"/>
      <c r="ATO39" s="16"/>
      <c r="ATP39" s="54"/>
      <c r="ATQ39" s="54"/>
      <c r="ATR39" s="54"/>
      <c r="ATS39" s="54"/>
      <c r="ATT39" s="54"/>
      <c r="ATU39" s="54"/>
      <c r="ATV39" s="16"/>
      <c r="ATW39" s="54"/>
      <c r="ATX39" s="54"/>
      <c r="ATY39" s="54"/>
      <c r="ATZ39" s="54"/>
      <c r="AUA39" s="54"/>
      <c r="AUB39" s="54"/>
      <c r="AUC39" s="16"/>
      <c r="AUD39" s="54"/>
      <c r="AUE39" s="54"/>
      <c r="AUF39" s="54"/>
      <c r="AUG39" s="54"/>
      <c r="AUH39" s="54"/>
      <c r="AUI39" s="54"/>
      <c r="AUJ39" s="16"/>
      <c r="AUK39" s="54"/>
      <c r="AUL39" s="54"/>
      <c r="AUM39" s="54"/>
      <c r="AUN39" s="54"/>
      <c r="AUO39" s="54"/>
      <c r="AUP39" s="54"/>
      <c r="AUQ39" s="16"/>
      <c r="AUR39" s="54"/>
      <c r="AUS39" s="54"/>
      <c r="AUT39" s="54"/>
      <c r="AUU39" s="54"/>
      <c r="AUV39" s="54"/>
      <c r="AUW39" s="54"/>
      <c r="AUX39" s="16"/>
      <c r="AUY39" s="54"/>
      <c r="AUZ39" s="54"/>
      <c r="AVA39" s="54"/>
      <c r="AVB39" s="54"/>
      <c r="AVC39" s="54"/>
      <c r="AVD39" s="54"/>
      <c r="AVE39" s="16"/>
      <c r="AVF39" s="54"/>
      <c r="AVG39" s="54"/>
      <c r="AVH39" s="54"/>
      <c r="AVI39" s="54"/>
      <c r="AVJ39" s="54"/>
      <c r="AVK39" s="54"/>
      <c r="AVL39" s="16"/>
      <c r="AVM39" s="54"/>
      <c r="AVN39" s="54"/>
      <c r="AVO39" s="54"/>
      <c r="AVP39" s="54"/>
      <c r="AVQ39" s="54"/>
      <c r="AVR39" s="54"/>
      <c r="AVS39" s="16"/>
      <c r="AVT39" s="54"/>
      <c r="AVU39" s="54"/>
      <c r="AVV39" s="54"/>
      <c r="AVW39" s="54"/>
      <c r="AVX39" s="54"/>
      <c r="AVY39" s="54"/>
      <c r="AVZ39" s="16"/>
      <c r="AWA39" s="54"/>
      <c r="AWB39" s="54"/>
      <c r="AWC39" s="54"/>
      <c r="AWD39" s="54"/>
      <c r="AWE39" s="54"/>
      <c r="AWF39" s="54"/>
      <c r="AWG39" s="16"/>
      <c r="AWH39" s="54"/>
      <c r="AWI39" s="54"/>
      <c r="AWJ39" s="54"/>
      <c r="AWK39" s="54"/>
      <c r="AWL39" s="54"/>
      <c r="AWM39" s="54"/>
      <c r="AWN39" s="16"/>
      <c r="AWO39" s="54"/>
      <c r="AWP39" s="54"/>
      <c r="AWQ39" s="54"/>
      <c r="AWR39" s="54"/>
      <c r="AWS39" s="54"/>
      <c r="AWT39" s="54"/>
      <c r="AWU39" s="16"/>
      <c r="AWV39" s="54"/>
      <c r="AWW39" s="54"/>
      <c r="AWX39" s="54"/>
      <c r="AWY39" s="54"/>
      <c r="AWZ39" s="54"/>
      <c r="AXA39" s="54"/>
      <c r="AXB39" s="16"/>
    </row>
    <row r="40" spans="1:1302">
      <c r="E40" s="4"/>
      <c r="F40" s="4"/>
      <c r="G40" s="4"/>
      <c r="H40" s="70"/>
      <c r="I40" s="4">
        <v>129</v>
      </c>
      <c r="J40" s="5"/>
      <c r="K40" s="70"/>
      <c r="L40" s="4">
        <f>SUM(L36:L39)</f>
        <v>133</v>
      </c>
      <c r="M40" s="4"/>
      <c r="N40" s="70"/>
      <c r="O40" s="4">
        <f>SUM(O36:O39)</f>
        <v>135</v>
      </c>
      <c r="P40" s="4"/>
      <c r="Q40" s="70"/>
      <c r="R40" s="4">
        <f>SUM(R36:R39)</f>
        <v>140</v>
      </c>
      <c r="S40" s="4"/>
      <c r="T40" s="70"/>
      <c r="U40" s="4">
        <f>SUM(U36:U39)</f>
        <v>145</v>
      </c>
      <c r="V40" s="4"/>
      <c r="W40" s="70"/>
      <c r="X40" s="4">
        <f>SUM(X36:X39)</f>
        <v>143</v>
      </c>
      <c r="Y40" s="4"/>
      <c r="Z40" s="70"/>
      <c r="AA40" s="4">
        <f>SUM(AA36:AA39)</f>
        <v>159</v>
      </c>
      <c r="AB40" s="5"/>
      <c r="AC40" s="70"/>
      <c r="AD40" s="4">
        <f>SUM(AD36:AD39)</f>
        <v>168</v>
      </c>
      <c r="AE40" s="4"/>
      <c r="AF40" s="70"/>
      <c r="AG40" s="4">
        <f>SUM(AG36:AG39)</f>
        <v>170</v>
      </c>
      <c r="AH40" s="4"/>
      <c r="AI40" s="70"/>
      <c r="AJ40" s="4">
        <f>SUM(AJ36:AJ39)</f>
        <v>172</v>
      </c>
      <c r="AK40" s="4"/>
      <c r="AL40" s="70"/>
      <c r="AM40" s="4">
        <f>SUM(AM36:AM39)</f>
        <v>169</v>
      </c>
      <c r="AN40" s="4"/>
      <c r="AO40" s="70"/>
      <c r="AP40" s="4">
        <f>SUM(AP36:AP39)</f>
        <v>159</v>
      </c>
      <c r="AQ40" s="4"/>
      <c r="AR40" s="70"/>
      <c r="AS40" s="4">
        <f>SUM(AS36:AS39)</f>
        <v>157</v>
      </c>
      <c r="AT40" s="5"/>
      <c r="AU40" s="70"/>
      <c r="AV40" s="4">
        <f>SUM(AV36:AV39)</f>
        <v>159</v>
      </c>
      <c r="AW40" s="4"/>
      <c r="AX40" s="70"/>
      <c r="AY40" s="4">
        <f>SUM(AY36:AY39)</f>
        <v>152</v>
      </c>
      <c r="AZ40" s="4"/>
      <c r="BA40" s="70"/>
      <c r="BB40" s="4">
        <f>SUM(BB36:BB39)</f>
        <v>161</v>
      </c>
      <c r="BC40" s="4"/>
      <c r="BD40" s="70"/>
      <c r="BE40" s="4">
        <f>SUM(BE36:BE39)</f>
        <v>160</v>
      </c>
      <c r="BF40" s="4"/>
      <c r="BG40" s="70"/>
      <c r="BH40" s="4">
        <f>SUM(BH36:BH39)</f>
        <v>155</v>
      </c>
      <c r="BI40" s="4"/>
      <c r="BJ40" s="70"/>
      <c r="BK40" s="4">
        <f>SUM(BK36:BK39)</f>
        <v>161</v>
      </c>
      <c r="BL40" s="5"/>
      <c r="BM40" s="70"/>
      <c r="BN40" s="4">
        <f>SUM(BN36:BN39)</f>
        <v>162</v>
      </c>
      <c r="BO40" s="4"/>
      <c r="BP40" s="70"/>
      <c r="BQ40" s="4">
        <f>SUM(BQ36:BQ39)</f>
        <v>161</v>
      </c>
      <c r="BR40" s="4"/>
      <c r="BS40" s="70"/>
      <c r="BT40" s="4">
        <f>SUM(BT36:BT39)</f>
        <v>159</v>
      </c>
      <c r="BU40" s="4"/>
      <c r="BV40" s="70"/>
      <c r="BW40" s="4">
        <f>SUM(BW36:BW39)</f>
        <v>157</v>
      </c>
      <c r="BX40" s="4"/>
      <c r="BY40" s="70"/>
      <c r="BZ40" s="4">
        <f>SUM(BZ36:BZ39)</f>
        <v>172</v>
      </c>
      <c r="CA40" s="4"/>
      <c r="CB40" s="70"/>
      <c r="CC40" s="4">
        <f>SUM(CC36:CC39)</f>
        <v>169</v>
      </c>
      <c r="CD40" s="5"/>
      <c r="CE40" s="5"/>
      <c r="CF40" s="70"/>
      <c r="CG40" s="4">
        <f>SUM(CG36:CG39)</f>
        <v>164</v>
      </c>
      <c r="CH40" s="5"/>
      <c r="CI40" s="70"/>
      <c r="CJ40" s="4">
        <f>SUM(CJ36:CJ39)</f>
        <v>167</v>
      </c>
      <c r="CK40" s="4"/>
      <c r="CL40" s="70"/>
      <c r="CM40" s="4">
        <f>SUM(CM36:CM39)</f>
        <v>173</v>
      </c>
      <c r="CN40" s="4"/>
      <c r="CO40" s="70"/>
      <c r="CP40" s="4">
        <f>SUM(CP36:CP39)</f>
        <v>158</v>
      </c>
      <c r="CQ40" s="5"/>
      <c r="CR40" s="70"/>
      <c r="CS40" s="4">
        <f>SUM(CS36:CS39)</f>
        <v>168</v>
      </c>
      <c r="CT40" s="4"/>
      <c r="CU40" s="70"/>
      <c r="CV40" s="4">
        <f>SUM(CV36:CV39)</f>
        <v>170</v>
      </c>
      <c r="CW40" s="4"/>
      <c r="CX40" s="70"/>
      <c r="CY40" s="4">
        <f>SUM(CY36:CY39)</f>
        <v>168</v>
      </c>
      <c r="CZ40" s="4"/>
      <c r="DA40" s="70"/>
      <c r="DB40" s="4">
        <f>SUM(DB36:DB39)</f>
        <v>177</v>
      </c>
      <c r="DC40" s="4"/>
      <c r="DD40" s="70"/>
      <c r="DE40" s="4">
        <f>SUM(DE36:DE39)</f>
        <v>181</v>
      </c>
      <c r="DF40" s="5"/>
      <c r="DG40" s="5"/>
      <c r="DH40" s="70"/>
      <c r="DI40" s="4">
        <f>SUM(DI36:DI39)</f>
        <v>175</v>
      </c>
      <c r="DJ40" s="4"/>
      <c r="DK40" s="70"/>
      <c r="DL40" s="4">
        <f>SUM(DL36:DL39)</f>
        <v>182</v>
      </c>
      <c r="DM40" s="4"/>
      <c r="DN40" s="70"/>
      <c r="DO40" s="4">
        <f>SUM(DO36:DO39)</f>
        <v>181</v>
      </c>
      <c r="DP40" s="4"/>
      <c r="DQ40" s="70"/>
      <c r="DR40" s="4">
        <f>SUM(DR36:DR39)</f>
        <v>183</v>
      </c>
      <c r="DS40" s="4"/>
      <c r="DT40" s="70"/>
      <c r="DU40" s="4">
        <f>SUM(DU36:DU39)</f>
        <v>182</v>
      </c>
      <c r="DV40" s="4"/>
      <c r="DW40" s="70"/>
      <c r="DX40" s="4">
        <f>SUM(DX36:DX39)</f>
        <v>186</v>
      </c>
      <c r="DY40" s="5"/>
      <c r="DZ40" s="70"/>
      <c r="EA40" s="4">
        <f>SUM(EA36:EA39)</f>
        <v>186</v>
      </c>
      <c r="EB40" s="4"/>
      <c r="EC40" s="70"/>
      <c r="ED40" s="4">
        <f>SUM(ED36:ED39)</f>
        <v>186</v>
      </c>
      <c r="EE40" s="4"/>
      <c r="EF40" s="70"/>
      <c r="EG40" s="4">
        <f>SUM(EG36:EG39)</f>
        <v>189</v>
      </c>
      <c r="EH40" s="4"/>
      <c r="EI40" s="70"/>
      <c r="EJ40" s="4">
        <f>SUM(EJ36:EJ39)</f>
        <v>192</v>
      </c>
      <c r="EK40" s="4"/>
      <c r="EL40" s="70"/>
      <c r="EM40" s="4">
        <f>SUM(EM36:EM39)</f>
        <v>186</v>
      </c>
      <c r="EN40" s="4"/>
      <c r="EO40" s="70"/>
      <c r="EP40" s="4">
        <f>SUM(EP36:EP39)</f>
        <v>185</v>
      </c>
      <c r="EQ40" s="4"/>
      <c r="ER40" s="70"/>
      <c r="ES40" s="4">
        <f>SUM(ES36:ES39)</f>
        <v>174</v>
      </c>
      <c r="ET40" s="4"/>
      <c r="EU40" s="70"/>
      <c r="EV40" s="4">
        <f>SUM(EV36:EV39)</f>
        <v>183</v>
      </c>
      <c r="EW40" s="4"/>
      <c r="EX40" s="70"/>
      <c r="EY40" s="4">
        <f>SUM(EY36:EY39)</f>
        <v>180</v>
      </c>
      <c r="EZ40" s="4"/>
      <c r="FA40" s="70"/>
      <c r="FB40" s="4">
        <f>SUM(FB36:FB39)</f>
        <v>171</v>
      </c>
      <c r="FC40" s="5"/>
      <c r="FD40" s="5"/>
      <c r="FE40" s="5"/>
      <c r="FF40" s="5"/>
      <c r="FG40" s="70"/>
      <c r="FH40" s="4">
        <f>SUM(FH36:FH39)</f>
        <v>131</v>
      </c>
      <c r="FI40" s="4"/>
      <c r="FJ40" s="70"/>
      <c r="FK40" s="4">
        <f>SUM(FK36:FK39)</f>
        <v>135</v>
      </c>
      <c r="FL40" s="4"/>
      <c r="FM40" s="70"/>
      <c r="FN40" s="4">
        <f>SUM(FN36:FN39)</f>
        <v>137</v>
      </c>
      <c r="FO40" s="5"/>
      <c r="FP40" s="70"/>
      <c r="FQ40" s="4">
        <f>SUM(FQ36:FQ39)</f>
        <v>139</v>
      </c>
      <c r="FR40" s="4"/>
      <c r="FS40" s="70"/>
      <c r="FT40" s="4">
        <f>SUM(FT36:FT39)</f>
        <v>139</v>
      </c>
      <c r="FU40" s="5"/>
      <c r="FV40" s="70"/>
      <c r="FW40" s="4">
        <f>SUM(FW36:FW39)</f>
        <v>145</v>
      </c>
      <c r="FX40" s="4"/>
      <c r="FY40" s="70"/>
      <c r="FZ40" s="4">
        <f>SUM(FZ36:FZ39)</f>
        <v>152</v>
      </c>
      <c r="GA40" s="4"/>
      <c r="GB40" s="70"/>
      <c r="GC40" s="4">
        <f>SUM(GC36:GC39)</f>
        <v>165</v>
      </c>
      <c r="GD40" s="4"/>
      <c r="GE40" s="70"/>
      <c r="GF40" s="4">
        <f>SUM(GF36:GF39)</f>
        <v>173</v>
      </c>
      <c r="GG40" s="4"/>
      <c r="GH40" s="70"/>
      <c r="GI40" s="4">
        <f>SUM(GI36:GI39)</f>
        <v>193</v>
      </c>
      <c r="GJ40" s="4"/>
      <c r="GK40" s="70"/>
      <c r="GL40" s="4">
        <f>SUM(GL36:GL39)</f>
        <v>196</v>
      </c>
      <c r="GM40" s="5"/>
      <c r="GN40" s="70"/>
      <c r="GO40" s="4">
        <f>SUM(GO36:GO39)</f>
        <v>199</v>
      </c>
      <c r="GP40" s="4"/>
      <c r="GQ40" s="70"/>
      <c r="GR40" s="4">
        <f>SUM(GR36:GR39)</f>
        <v>194</v>
      </c>
      <c r="GS40" s="4"/>
      <c r="GT40" s="70"/>
      <c r="GU40" s="4">
        <f>SUM(GU36:GU39)</f>
        <v>197</v>
      </c>
      <c r="GV40" s="4"/>
      <c r="GW40" s="70"/>
      <c r="GX40" s="4">
        <f>SUM(GX36:GX39)</f>
        <v>190</v>
      </c>
      <c r="GY40" s="4"/>
      <c r="GZ40" s="70"/>
      <c r="HA40" s="4">
        <f>SUM(HA36:HA39)</f>
        <v>190</v>
      </c>
      <c r="HB40" s="4"/>
      <c r="HC40" s="70"/>
      <c r="HD40" s="4">
        <f>SUM(HD36:HD39)</f>
        <v>189</v>
      </c>
      <c r="HE40" s="5"/>
      <c r="HF40" s="70"/>
      <c r="HG40" s="4">
        <f>SUM(HG36:HG39)</f>
        <v>183</v>
      </c>
      <c r="HH40" s="4"/>
      <c r="HI40" s="70"/>
      <c r="HJ40" s="4">
        <f>SUM(HJ36:HJ39)</f>
        <v>179</v>
      </c>
      <c r="HK40" s="4"/>
      <c r="HL40" s="70"/>
      <c r="HM40" s="4">
        <f>SUM(HM36:HM39)</f>
        <v>172</v>
      </c>
      <c r="HN40" s="4"/>
      <c r="HO40" s="70"/>
      <c r="HP40" s="4">
        <f>SUM(HP36:HP39)</f>
        <v>180</v>
      </c>
      <c r="HQ40" s="4"/>
      <c r="HR40" s="70"/>
      <c r="HS40" s="4">
        <f>SUM(HS36:HS39)</f>
        <v>184</v>
      </c>
      <c r="HT40" s="4"/>
      <c r="HU40" s="70"/>
      <c r="HV40" s="4">
        <f>SUM(HV36:HV39)</f>
        <v>183</v>
      </c>
      <c r="HW40" s="5"/>
      <c r="HX40" s="70"/>
      <c r="HY40" s="4">
        <f>SUM(HY36:HY39)</f>
        <v>181</v>
      </c>
      <c r="HZ40" s="4"/>
      <c r="IA40" s="70"/>
      <c r="IB40" s="4">
        <f>SUM(IB36:IB39)</f>
        <v>180</v>
      </c>
      <c r="IC40" s="4"/>
      <c r="ID40" s="70"/>
      <c r="IE40" s="4">
        <f>SUM(IE36:IE39)</f>
        <v>185</v>
      </c>
      <c r="IF40" s="4"/>
      <c r="IG40" s="70"/>
      <c r="IH40" s="4">
        <f>SUM(IH36:IH39)</f>
        <v>183</v>
      </c>
      <c r="II40" s="4"/>
      <c r="IJ40" s="70"/>
      <c r="IK40" s="4">
        <f>SUM(IK36:IK39)</f>
        <v>185</v>
      </c>
      <c r="IL40" s="4"/>
      <c r="IM40" s="70"/>
      <c r="IN40" s="4">
        <f>SUM(IN36:IN39)</f>
        <v>190</v>
      </c>
      <c r="IO40" s="5"/>
      <c r="IP40" s="70"/>
      <c r="IQ40" s="4">
        <f>SUM(IQ36:IQ39)</f>
        <v>181</v>
      </c>
      <c r="IR40" s="4"/>
      <c r="IS40" s="70"/>
      <c r="IT40" s="4">
        <f>SUM(IT36:IT39)</f>
        <v>182</v>
      </c>
      <c r="IU40" s="4"/>
      <c r="IV40" s="70"/>
      <c r="IW40" s="4">
        <f>SUM(IW36:IW39)</f>
        <v>181</v>
      </c>
      <c r="IX40" s="4"/>
      <c r="IY40" s="70"/>
      <c r="IZ40" s="4">
        <f>SUM(IZ36:IZ39)</f>
        <v>185</v>
      </c>
      <c r="JA40" s="4"/>
      <c r="JB40" s="70"/>
      <c r="JC40" s="4">
        <f>SUM(JC36:JC39)</f>
        <v>181</v>
      </c>
      <c r="JD40" s="4"/>
      <c r="JE40" s="70"/>
      <c r="JF40" s="4">
        <f>SUM(JF36:JF39)</f>
        <v>180</v>
      </c>
      <c r="JG40" s="5"/>
      <c r="JH40" s="70"/>
      <c r="JI40" s="4">
        <f>SUM(JI36:JI39)</f>
        <v>181</v>
      </c>
      <c r="JJ40" s="4"/>
      <c r="JK40" s="70"/>
      <c r="JL40" s="4">
        <f>SUM(JL36:JL39)</f>
        <v>184</v>
      </c>
      <c r="JM40" s="4"/>
      <c r="JN40" s="70"/>
      <c r="JO40" s="4">
        <f>SUM(JO36:JO39)</f>
        <v>183</v>
      </c>
      <c r="JP40" s="4"/>
      <c r="JQ40" s="70"/>
      <c r="JR40" s="4">
        <f>SUM(JR36:JR39)</f>
        <v>178</v>
      </c>
      <c r="JS40" s="4"/>
      <c r="JT40" s="70"/>
      <c r="JU40" s="4">
        <f>SUM(JU36:JU39)</f>
        <v>3</v>
      </c>
      <c r="JV40" s="4"/>
      <c r="JW40" s="70"/>
      <c r="JX40" s="4">
        <f>SUM(JX36:JX39)</f>
        <v>5</v>
      </c>
      <c r="JY40" s="5"/>
      <c r="JZ40" s="70"/>
      <c r="KA40" s="4">
        <f>SUM(KA36:KA39)</f>
        <v>177</v>
      </c>
      <c r="KB40" s="4"/>
      <c r="KC40" s="70"/>
      <c r="KD40" s="4">
        <f>SUM(KD36:KD39)</f>
        <v>179</v>
      </c>
      <c r="KE40" s="4"/>
      <c r="KF40" s="70"/>
      <c r="KG40" s="4">
        <f>SUM(KG36:KG39)</f>
        <v>180</v>
      </c>
      <c r="KH40" s="4"/>
      <c r="KI40" s="70"/>
      <c r="KJ40" s="4">
        <f>SUM(KJ36:KJ39)</f>
        <v>182</v>
      </c>
      <c r="KK40" s="4"/>
      <c r="KL40" s="70"/>
      <c r="KM40" s="4">
        <f>SUM(KM36:KM39)</f>
        <v>179</v>
      </c>
      <c r="KN40" s="4"/>
      <c r="KO40" s="70"/>
      <c r="KP40" s="4">
        <f>SUM(KP36:KP39)</f>
        <v>180</v>
      </c>
      <c r="KQ40" s="4"/>
      <c r="KR40" s="70"/>
      <c r="KS40" s="4">
        <f>SUM(KS36:KS39)</f>
        <v>177</v>
      </c>
      <c r="KT40" s="4"/>
      <c r="KU40" s="70"/>
      <c r="KV40" s="4">
        <f>SUM(KV36:KV39)</f>
        <v>171</v>
      </c>
      <c r="KW40" s="5"/>
      <c r="KX40" s="5"/>
      <c r="KY40" s="5"/>
      <c r="KZ40" s="5"/>
      <c r="LA40" s="5"/>
      <c r="LB40" s="5"/>
      <c r="LC40" s="70"/>
      <c r="LD40" s="4">
        <f>SUM(LD36:LD39)</f>
        <v>166</v>
      </c>
      <c r="LE40" s="4"/>
      <c r="LF40" s="70"/>
      <c r="LG40" s="4">
        <f>SUM(LG36:LG39)</f>
        <v>164</v>
      </c>
      <c r="LH40" s="4"/>
      <c r="LI40" s="70"/>
      <c r="LJ40" s="4">
        <f>SUM(LJ36:LJ39)</f>
        <v>161</v>
      </c>
      <c r="LK40" s="4"/>
      <c r="LL40" s="70"/>
      <c r="LM40" s="4">
        <f>SUM(LM36:LM39)</f>
        <v>172</v>
      </c>
      <c r="LN40" s="4"/>
      <c r="LO40" s="70"/>
      <c r="LP40" s="4">
        <f>SUM(LP36:LP39)</f>
        <v>170</v>
      </c>
      <c r="LQ40" s="4"/>
      <c r="LR40" s="70"/>
      <c r="LS40" s="4">
        <f>SUM(LS36:LS39)</f>
        <v>176</v>
      </c>
      <c r="LT40" s="5"/>
      <c r="LU40" s="70"/>
      <c r="LV40" s="4">
        <f>SUM(LV36:LV39)</f>
        <v>186</v>
      </c>
      <c r="LW40" s="4"/>
      <c r="LX40" s="70"/>
      <c r="LY40" s="4">
        <f>SUM(LY36:LY39)</f>
        <v>187</v>
      </c>
      <c r="LZ40" s="4"/>
      <c r="MA40" s="70"/>
      <c r="MB40" s="4">
        <f>SUM(MB36:MB39)</f>
        <v>183</v>
      </c>
      <c r="MC40" s="4"/>
      <c r="MD40" s="70"/>
      <c r="ME40" s="4">
        <f>SUM(ME36:ME39)</f>
        <v>177</v>
      </c>
      <c r="MF40" s="4"/>
      <c r="MG40" s="70"/>
      <c r="MH40" s="4">
        <f>SUM(MH36:MH39)</f>
        <v>188</v>
      </c>
      <c r="MI40" s="4"/>
      <c r="MJ40" s="70"/>
      <c r="MK40" s="4">
        <f>SUM(MK36:MK39)</f>
        <v>187</v>
      </c>
      <c r="ML40" s="5"/>
      <c r="MM40" s="70"/>
      <c r="MN40" s="4">
        <f>SUM(MN36:MN39)</f>
        <v>180</v>
      </c>
      <c r="MO40" s="4"/>
      <c r="MP40" s="70"/>
      <c r="MQ40" s="4">
        <f>SUM(MQ36:MQ39)</f>
        <v>188</v>
      </c>
      <c r="MR40" s="4"/>
      <c r="MS40" s="70"/>
      <c r="MT40" s="4">
        <f>SUM(MT36:MT39)</f>
        <v>185</v>
      </c>
      <c r="MU40" s="4"/>
      <c r="MV40" s="70"/>
      <c r="MW40" s="4">
        <f>SUM(MW36:MW39)</f>
        <v>177</v>
      </c>
      <c r="MX40" s="4"/>
      <c r="MY40" s="70"/>
      <c r="MZ40" s="4">
        <f>SUM(MZ36:MZ39)</f>
        <v>177</v>
      </c>
      <c r="NA40" s="4"/>
      <c r="NB40" s="70"/>
      <c r="NC40" s="4">
        <f>SUM(NC36:NC39)</f>
        <v>180</v>
      </c>
      <c r="ND40" s="5"/>
      <c r="NE40" s="70"/>
      <c r="NF40" s="4">
        <f>SUM(NF36:NF39)</f>
        <v>171</v>
      </c>
      <c r="NG40" s="4"/>
      <c r="NH40" s="70"/>
      <c r="NI40" s="4">
        <f>SUM(NI36:NI39)</f>
        <v>173</v>
      </c>
      <c r="NJ40" s="4"/>
      <c r="NK40" s="70"/>
      <c r="NL40" s="4">
        <f>SUM(NL36:NL39)</f>
        <v>175</v>
      </c>
      <c r="NM40" s="4"/>
      <c r="NN40" s="70"/>
      <c r="NO40" s="4">
        <f>SUM(NO36:NO39)</f>
        <v>174</v>
      </c>
      <c r="NP40" s="4"/>
      <c r="NQ40" s="70"/>
      <c r="NR40" s="4">
        <f>SUM(NR36:NR39)</f>
        <v>176</v>
      </c>
      <c r="NS40" s="4"/>
      <c r="NT40" s="70"/>
      <c r="NU40" s="4">
        <f>SUM(NU36:NU39)</f>
        <v>172</v>
      </c>
      <c r="NV40" s="5"/>
      <c r="NW40" s="70"/>
      <c r="NX40" s="4">
        <f>SUM(NX36:NX39)</f>
        <v>173</v>
      </c>
      <c r="NY40" s="4"/>
      <c r="NZ40" s="70"/>
      <c r="OA40" s="4">
        <f>SUM(OA36:OA39)</f>
        <v>170</v>
      </c>
      <c r="OB40" s="4"/>
      <c r="OC40" s="70"/>
      <c r="OD40" s="4">
        <f>SUM(OD36:OD39)</f>
        <v>171</v>
      </c>
      <c r="OE40" s="4"/>
      <c r="OF40" s="70"/>
      <c r="OG40" s="4">
        <f>SUM(OG36:OG39)</f>
        <v>179</v>
      </c>
      <c r="OH40" s="4"/>
      <c r="OI40" s="70"/>
      <c r="OJ40" s="4">
        <f>SUM(OJ36:OJ39)</f>
        <v>177</v>
      </c>
      <c r="OK40" s="4"/>
      <c r="OL40" s="70"/>
      <c r="OM40" s="4">
        <f>SUM(OM36:OM39)</f>
        <v>178</v>
      </c>
      <c r="ON40" s="5"/>
      <c r="OO40" s="70"/>
      <c r="OP40" s="4">
        <f>SUM(OP36:OP39)</f>
        <v>172</v>
      </c>
      <c r="OQ40" s="4"/>
      <c r="OR40" s="70"/>
      <c r="OS40" s="4">
        <f>SUM(OS36:OS39)</f>
        <v>177</v>
      </c>
      <c r="OT40" s="4"/>
      <c r="OU40" s="70"/>
      <c r="OV40" s="4">
        <f>SUM(OV36:OV39)</f>
        <v>173</v>
      </c>
      <c r="OW40" s="4"/>
      <c r="OX40" s="70"/>
      <c r="OY40" s="4">
        <f>SUM(OY36:OY39)</f>
        <v>187</v>
      </c>
      <c r="OZ40" s="4"/>
      <c r="PA40" s="70"/>
      <c r="PB40" s="4">
        <f>SUM(PB36:PB39)</f>
        <v>189</v>
      </c>
      <c r="PC40" s="4"/>
      <c r="PD40" s="70"/>
      <c r="PE40" s="4">
        <f>SUM(PE36:PE39)</f>
        <v>192</v>
      </c>
      <c r="PF40" s="5"/>
      <c r="PG40" s="70"/>
      <c r="PH40" s="4">
        <f>SUM(PH36:PH39)</f>
        <v>186</v>
      </c>
      <c r="PI40" s="4"/>
      <c r="PJ40" s="70"/>
      <c r="PK40" s="4">
        <f>SUM(PK36:PK39)</f>
        <v>184</v>
      </c>
      <c r="PL40" s="4"/>
      <c r="PM40" s="70"/>
      <c r="PN40" s="4">
        <f>SUM(PN36:PN39)</f>
        <v>183</v>
      </c>
      <c r="PO40" s="4"/>
      <c r="PP40" s="70"/>
      <c r="PQ40" s="4">
        <f>SUM(PQ36:PQ39)</f>
        <v>185</v>
      </c>
      <c r="PR40" s="4"/>
      <c r="PS40" s="70"/>
      <c r="PT40" s="4">
        <f>SUM(PT36:PT39)</f>
        <v>182</v>
      </c>
      <c r="PU40" s="4"/>
      <c r="PV40" s="70"/>
      <c r="PW40" s="4">
        <f>SUM(PW36:PW39)</f>
        <v>184</v>
      </c>
      <c r="PX40" s="5"/>
      <c r="PY40" s="70"/>
      <c r="PZ40" s="4">
        <f>SUM(PZ36:PZ39)</f>
        <v>187</v>
      </c>
      <c r="QA40" s="4"/>
      <c r="QB40" s="70"/>
      <c r="QC40" s="4">
        <f>SUM(QC36:QC39)</f>
        <v>185</v>
      </c>
      <c r="QD40" s="5"/>
      <c r="QE40" s="70"/>
      <c r="QF40" s="4">
        <f>SUM(QF36:QF39)</f>
        <v>171</v>
      </c>
      <c r="QG40" s="4"/>
      <c r="QH40" s="70"/>
      <c r="QI40" s="4">
        <f>SUM(QI36:QI39)</f>
        <v>170</v>
      </c>
      <c r="QJ40" s="4"/>
      <c r="QK40" s="70"/>
      <c r="QL40" s="4">
        <f>SUM(QL36:QL39)</f>
        <v>167</v>
      </c>
      <c r="QM40" s="5"/>
      <c r="QN40" s="70"/>
      <c r="QO40" s="4">
        <f>SUM(QO36:QO39)</f>
        <v>168</v>
      </c>
      <c r="QP40" s="4"/>
      <c r="QQ40" s="70"/>
      <c r="QR40" s="4">
        <f>SUM(QR36:QR39)</f>
        <v>166</v>
      </c>
      <c r="QS40" s="4"/>
      <c r="QT40" s="70"/>
      <c r="QU40" s="4">
        <f>SUM(QU36:QU39)</f>
        <v>174</v>
      </c>
      <c r="QV40" s="4"/>
      <c r="QW40" s="70"/>
      <c r="QX40" s="4">
        <f>SUM(QX36:QX39)</f>
        <v>172</v>
      </c>
      <c r="QY40" s="4"/>
      <c r="QZ40" s="70"/>
      <c r="RA40" s="4">
        <f>SUM(RA36:RA39)</f>
        <v>177</v>
      </c>
      <c r="RB40" s="4"/>
      <c r="RC40" s="70"/>
      <c r="RD40" s="4">
        <f>SUM(RD36:RD39)</f>
        <v>169</v>
      </c>
      <c r="RE40" s="5"/>
      <c r="RF40" s="70"/>
      <c r="RG40" s="4">
        <f>SUM(RG36:RG39)</f>
        <v>170</v>
      </c>
      <c r="RH40" s="4"/>
      <c r="RI40" s="70"/>
      <c r="RJ40" s="4">
        <f>SUM(RJ36:RJ39)</f>
        <v>167</v>
      </c>
      <c r="RK40" s="4"/>
      <c r="RL40" s="70"/>
      <c r="RM40" s="4">
        <f>SUM(RM36:RM39)</f>
        <v>164</v>
      </c>
      <c r="RN40" s="5"/>
      <c r="RO40" s="5"/>
      <c r="RP40" s="5"/>
      <c r="RQ40" s="70"/>
      <c r="RR40" s="4">
        <f>SUM(RR36:RR39)</f>
        <v>150</v>
      </c>
      <c r="RS40" s="4"/>
      <c r="RT40" s="70"/>
      <c r="RU40" s="4">
        <f>SUM(RU36:RU39)</f>
        <v>157</v>
      </c>
      <c r="RV40" s="4"/>
      <c r="RW40" s="70"/>
      <c r="RX40" s="4">
        <f>SUM(RX36:RX39)</f>
        <v>165</v>
      </c>
      <c r="RY40" s="4"/>
      <c r="RZ40" s="70"/>
      <c r="SA40" s="4">
        <f>SUM(SA36:SA39)</f>
        <v>170</v>
      </c>
      <c r="SB40" s="4"/>
      <c r="SC40" s="70"/>
      <c r="SD40" s="4">
        <f>SUM(SD36:SD39)</f>
        <v>180</v>
      </c>
      <c r="SE40" s="4"/>
      <c r="SF40" s="70"/>
      <c r="SG40" s="4">
        <f>SUM(SG36:SG39)</f>
        <v>180</v>
      </c>
      <c r="SH40" s="4"/>
      <c r="SI40" s="70"/>
      <c r="SJ40" s="4">
        <f>SUM(SJ36:SJ39)</f>
        <v>183</v>
      </c>
      <c r="SK40" s="5"/>
      <c r="SL40" s="70"/>
      <c r="SM40" s="4">
        <f>SUM(SM36:SM39)</f>
        <v>190</v>
      </c>
      <c r="SN40" s="4"/>
      <c r="SO40" s="70"/>
      <c r="SP40" s="4">
        <f>SUM(SP36:SP39)</f>
        <v>191</v>
      </c>
      <c r="SQ40" s="4"/>
      <c r="SR40" s="70"/>
      <c r="SS40" s="4">
        <f>SUM(SS36:SS39)</f>
        <v>195</v>
      </c>
      <c r="ST40" s="4"/>
      <c r="SU40" s="70"/>
      <c r="SV40" s="4">
        <f>SUM(SV36:SV39)</f>
        <v>188</v>
      </c>
      <c r="SW40" s="4"/>
      <c r="SX40" s="70"/>
      <c r="SY40" s="4">
        <f>SUM(SY36:SY39)</f>
        <v>191</v>
      </c>
      <c r="SZ40" s="4"/>
      <c r="TA40" s="70"/>
      <c r="TB40" s="4">
        <f>SUM(TB36:TB39)</f>
        <v>186</v>
      </c>
      <c r="TC40" s="5"/>
      <c r="TD40" s="5"/>
      <c r="TE40" s="70"/>
      <c r="TF40" s="4">
        <f>SUM(TF36:TF39)</f>
        <v>191</v>
      </c>
      <c r="TG40" s="4"/>
      <c r="TH40" s="70"/>
      <c r="TI40" s="4">
        <f>SUM(TI36:TI39)</f>
        <v>189</v>
      </c>
      <c r="TJ40" s="4"/>
      <c r="TK40" s="70"/>
      <c r="TL40" s="4">
        <f>SUM(TL36:TL39)</f>
        <v>187</v>
      </c>
      <c r="TM40" s="4"/>
      <c r="TN40" s="70"/>
      <c r="TO40" s="4">
        <f>SUM(TO36:TO39)</f>
        <v>191</v>
      </c>
      <c r="TP40" s="4"/>
      <c r="TQ40" s="70"/>
      <c r="TR40" s="4">
        <f>SUM(TR36:TR39)</f>
        <v>194</v>
      </c>
      <c r="TS40" s="5"/>
      <c r="TT40" s="70"/>
      <c r="TU40" s="4">
        <f>SUM(TU36:TU39)</f>
        <v>189</v>
      </c>
      <c r="TV40" s="4"/>
      <c r="TW40" s="70"/>
      <c r="TX40" s="4">
        <f>SUM(TX36:TX39)</f>
        <v>194</v>
      </c>
      <c r="TY40" s="4"/>
      <c r="TZ40" s="70"/>
      <c r="UA40" s="4">
        <f>SUM(UA36:UA39)</f>
        <v>188</v>
      </c>
      <c r="UB40" s="4"/>
      <c r="UC40" s="70"/>
      <c r="UD40" s="4">
        <f>SUM(UD36:UD39)</f>
        <v>182</v>
      </c>
      <c r="UE40" s="4"/>
      <c r="UF40" s="70"/>
      <c r="UG40" s="4">
        <f>SUM(UG36:UG39)</f>
        <v>184</v>
      </c>
      <c r="UH40" s="4"/>
      <c r="UI40" s="70"/>
      <c r="UJ40" s="4">
        <f>SUM(UJ36:UJ39)</f>
        <v>183</v>
      </c>
      <c r="UK40" s="5"/>
      <c r="UL40" s="5"/>
      <c r="UM40" s="70"/>
      <c r="UN40" s="4">
        <f>SUM(UN36:UN39)</f>
        <v>181</v>
      </c>
      <c r="UO40" s="4"/>
      <c r="UP40" s="70"/>
      <c r="UQ40" s="4">
        <f>SUM(UQ36:UQ39)</f>
        <v>180</v>
      </c>
      <c r="UR40" s="4"/>
      <c r="US40" s="70"/>
      <c r="UT40" s="4">
        <f>SUM(UT36:UT39)</f>
        <v>171</v>
      </c>
      <c r="UU40" s="4"/>
      <c r="UV40" s="70"/>
      <c r="UW40" s="4">
        <f>SUM(UW36:UW39)</f>
        <v>168</v>
      </c>
      <c r="UX40" s="4"/>
      <c r="UY40" s="70"/>
      <c r="UZ40" s="4">
        <f>SUM(UZ36:UZ39)</f>
        <v>170</v>
      </c>
      <c r="VA40" s="5"/>
      <c r="VB40" s="70"/>
      <c r="VC40" s="4">
        <f>SUM(VC36:VC39)</f>
        <v>168</v>
      </c>
      <c r="VD40" s="4"/>
      <c r="VE40" s="70"/>
      <c r="VF40" s="4">
        <f>SUM(VF36:VF39)</f>
        <v>159</v>
      </c>
      <c r="VG40" s="4"/>
      <c r="VH40" s="70"/>
      <c r="VI40" s="4">
        <f>SUM(VI36:VI39)</f>
        <v>169</v>
      </c>
      <c r="VJ40" s="4"/>
      <c r="VK40" s="70"/>
      <c r="VL40" s="4">
        <f>SUM(VL36:VL39)</f>
        <v>166</v>
      </c>
      <c r="VM40" s="4"/>
      <c r="VN40" s="70"/>
      <c r="VO40" s="4">
        <f>SUM(VO36:VO39)</f>
        <v>166</v>
      </c>
      <c r="VP40" s="4"/>
      <c r="VQ40" s="70"/>
      <c r="VR40" s="4">
        <f>SUM(VR36:VR39)</f>
        <v>160</v>
      </c>
      <c r="VS40" s="5"/>
      <c r="VT40" s="70"/>
      <c r="VU40" s="4">
        <f>SUM(VU36:VU39)</f>
        <v>153</v>
      </c>
      <c r="VV40" s="4"/>
      <c r="VW40" s="70"/>
      <c r="VX40" s="4">
        <f>SUM(VX36:VX39)</f>
        <v>148</v>
      </c>
      <c r="VY40" s="4"/>
      <c r="VZ40" s="70"/>
      <c r="WA40" s="4">
        <f>SUM(WA36:WA39)</f>
        <v>151</v>
      </c>
      <c r="WB40" s="4"/>
      <c r="WC40" s="70"/>
      <c r="WD40" s="4">
        <f>SUM(WD36:WD39)</f>
        <v>142</v>
      </c>
      <c r="WE40" s="4"/>
      <c r="WF40" s="70"/>
      <c r="WG40" s="4">
        <f>SUM(WG36:WG39)</f>
        <v>150</v>
      </c>
      <c r="WH40" s="4"/>
      <c r="WI40" s="70"/>
      <c r="WJ40" s="4">
        <f>SUM(WJ36:WJ39)</f>
        <v>147</v>
      </c>
      <c r="WK40" s="4"/>
      <c r="WL40" s="70"/>
      <c r="WM40" s="4">
        <f>SUM(WM36:WM39)</f>
        <v>134</v>
      </c>
      <c r="WN40" s="4"/>
      <c r="WO40" s="70"/>
      <c r="WP40" s="4">
        <f>SUM(WP36:WP39)</f>
        <v>144</v>
      </c>
      <c r="WQ40" s="4"/>
      <c r="WR40" s="70"/>
      <c r="WS40" s="4">
        <f>SUM(WS36:WS39)</f>
        <v>142</v>
      </c>
      <c r="WT40" s="4"/>
      <c r="WU40" s="70"/>
      <c r="WV40" s="4">
        <f>SUM(WV36:WV39)</f>
        <v>140</v>
      </c>
      <c r="WW40" s="4"/>
      <c r="WX40" s="70"/>
      <c r="WY40" s="4">
        <f>SUM(WY36:WY39)</f>
        <v>136</v>
      </c>
      <c r="WZ40" s="4"/>
      <c r="XA40" s="70"/>
      <c r="XB40" s="4">
        <f>SUM(XB36:XB39)</f>
        <v>136</v>
      </c>
      <c r="XC40" s="4"/>
      <c r="XD40" s="70"/>
      <c r="XE40" s="4">
        <f>SUM(XE36:XE39)</f>
        <v>129</v>
      </c>
      <c r="XF40" s="5"/>
      <c r="XG40" s="70"/>
      <c r="XH40" s="4">
        <f>SUM(XH36:XH39)</f>
        <v>124</v>
      </c>
      <c r="XI40" s="4"/>
      <c r="XJ40" s="70"/>
      <c r="XK40" s="4">
        <f>SUM(XK36:XK39)</f>
        <v>131</v>
      </c>
      <c r="XL40" s="4"/>
      <c r="XM40" s="70"/>
      <c r="XN40" s="4">
        <f>SUM(XN36:XN39)</f>
        <v>135</v>
      </c>
      <c r="XO40" s="4"/>
      <c r="XP40" s="70"/>
      <c r="XQ40" s="4">
        <f>SUM(XQ36:XQ39)</f>
        <v>141</v>
      </c>
      <c r="XR40" s="4"/>
      <c r="XS40" s="70"/>
      <c r="XT40" s="4">
        <f>SUM(XT36:XT39)</f>
        <v>131</v>
      </c>
      <c r="XU40" s="4"/>
      <c r="XV40" s="70"/>
      <c r="XW40" s="4">
        <f>SUM(XW36:XW39)</f>
        <v>126</v>
      </c>
      <c r="XX40" s="4"/>
      <c r="XY40" s="70"/>
      <c r="XZ40" s="4">
        <f>SUM(XZ36:XZ39)</f>
        <v>132</v>
      </c>
      <c r="YA40" s="4"/>
      <c r="YB40" s="70"/>
      <c r="YC40" s="4">
        <f>SUM(YC36:YC39)</f>
        <v>136</v>
      </c>
      <c r="YD40" s="4"/>
      <c r="YE40" s="70"/>
      <c r="YF40" s="4">
        <f>SUM(YF36:YF39)</f>
        <v>136</v>
      </c>
      <c r="YG40" s="4"/>
      <c r="YH40" s="70"/>
      <c r="YI40" s="4">
        <f>SUM(YI36:YI39)</f>
        <v>137</v>
      </c>
      <c r="YJ40" s="4"/>
      <c r="YK40" s="70"/>
      <c r="YL40" s="4">
        <f>SUM(YL36:YL39)</f>
        <v>141</v>
      </c>
      <c r="YM40" s="4"/>
      <c r="YN40" s="70"/>
      <c r="YO40" s="4">
        <f>SUM(YO36:YO39)</f>
        <v>140</v>
      </c>
      <c r="YP40" s="4"/>
      <c r="YQ40" s="70"/>
      <c r="YR40" s="4">
        <f>SUM(YR36:YR39)</f>
        <v>138</v>
      </c>
      <c r="YS40" s="5"/>
      <c r="YT40" s="70"/>
      <c r="YU40" s="4">
        <f>SUM(YU36:YU39)</f>
        <v>145</v>
      </c>
      <c r="YV40" s="4"/>
      <c r="YW40" s="70"/>
      <c r="YX40" s="4">
        <f>SUM(YX36:YX39)</f>
        <v>138</v>
      </c>
      <c r="YY40" s="4"/>
      <c r="YZ40" s="70"/>
      <c r="ZA40" s="4">
        <f>SUM(ZA36:ZA39)</f>
        <v>139</v>
      </c>
      <c r="ZB40" s="4"/>
      <c r="ZC40" s="70"/>
      <c r="ZD40" s="4">
        <f>SUM(ZD36:ZD39)</f>
        <v>143</v>
      </c>
      <c r="ZE40" s="4"/>
      <c r="ZF40" s="70"/>
      <c r="ZG40" s="4">
        <f>SUM(ZG36:ZG39)</f>
        <v>143</v>
      </c>
      <c r="ZH40" s="4"/>
      <c r="ZI40" s="70"/>
      <c r="ZJ40" s="4">
        <f>SUM(ZJ36:ZJ39)</f>
        <v>147</v>
      </c>
      <c r="ZK40" s="5"/>
      <c r="ZL40" s="70"/>
      <c r="ZM40" s="4">
        <f>SUM(ZM36:ZM39)</f>
        <v>146</v>
      </c>
      <c r="ZN40" s="4"/>
      <c r="ZO40" s="70"/>
      <c r="ZP40" s="4">
        <f>SUM(ZP36:ZP39)</f>
        <v>147</v>
      </c>
      <c r="ZQ40" s="4"/>
      <c r="ZR40" s="70"/>
      <c r="ZS40" s="4">
        <f>SUM(ZS36:ZS39)</f>
        <v>148</v>
      </c>
      <c r="ZT40" s="4"/>
      <c r="ZU40" s="70"/>
      <c r="ZV40" s="4">
        <f>SUM(ZV36:ZV39)</f>
        <v>157</v>
      </c>
      <c r="ZW40" s="4"/>
      <c r="ZX40" s="70"/>
      <c r="ZY40" s="4">
        <f>SUM(ZY36:ZY39)</f>
        <v>164</v>
      </c>
      <c r="ZZ40" s="4"/>
      <c r="AAA40" s="70"/>
      <c r="AAB40" s="4">
        <f>SUM(AAB36:AAB39)</f>
        <v>166</v>
      </c>
      <c r="AAC40" s="5"/>
      <c r="AAD40" s="70"/>
      <c r="AAE40" s="4">
        <f>SUM(AAE36:AAE39)</f>
        <v>165</v>
      </c>
      <c r="AAF40" s="4"/>
      <c r="AAG40" s="70"/>
      <c r="AAH40" s="4">
        <f>SUM(AAH36:AAH39)</f>
        <v>167</v>
      </c>
      <c r="AAI40" s="4"/>
      <c r="AAJ40" s="70"/>
      <c r="AAK40" s="4">
        <f>SUM(AAK36:AAK39)</f>
        <v>174</v>
      </c>
      <c r="AAL40" s="4"/>
      <c r="AAM40" s="70"/>
      <c r="AAN40" s="4">
        <f>SUM(AAN36:AAN39)</f>
        <v>176</v>
      </c>
      <c r="AAO40" s="4"/>
      <c r="AAP40" s="70"/>
      <c r="AAQ40" s="4">
        <f>SUM(AAQ36:AAQ39)</f>
        <v>173</v>
      </c>
      <c r="AAR40" s="4"/>
      <c r="AAS40" s="70"/>
      <c r="AAT40" s="4">
        <f>SUM(AAT36:AAT39)</f>
        <v>167</v>
      </c>
      <c r="AAU40" s="5"/>
      <c r="AAV40" s="70"/>
      <c r="AAW40" s="4">
        <f>SUM(AAW36:AAW39)</f>
        <v>166</v>
      </c>
      <c r="AAX40" s="4"/>
      <c r="AAY40" s="70"/>
      <c r="AAZ40" s="4">
        <f>SUM(AAZ36:AAZ39)</f>
        <v>169</v>
      </c>
      <c r="ABA40" s="4"/>
      <c r="ABB40" s="70"/>
      <c r="ABC40" s="4">
        <f>SUM(ABC36:ABC39)</f>
        <v>166</v>
      </c>
      <c r="ABD40" s="4"/>
      <c r="ABE40" s="70"/>
      <c r="ABF40" s="4">
        <f>SUM(ABF36:ABF39)</f>
        <v>173</v>
      </c>
      <c r="ABG40" s="4"/>
      <c r="ABH40" s="70"/>
      <c r="ABI40" s="4">
        <f>SUM(ABI36:ABI39)</f>
        <v>178</v>
      </c>
      <c r="ABJ40" s="4"/>
      <c r="ABK40" s="70"/>
      <c r="ABL40" s="4">
        <f>SUM(ABL36:ABL39)</f>
        <v>177</v>
      </c>
      <c r="ABM40" s="5"/>
      <c r="ABN40" s="70"/>
      <c r="ABO40" s="4">
        <f>SUM(ABO36:ABO39)</f>
        <v>179</v>
      </c>
      <c r="ABP40" s="4"/>
      <c r="ABQ40" s="70"/>
      <c r="ABR40" s="4">
        <f>SUM(ABR36:ABR39)</f>
        <v>181</v>
      </c>
      <c r="ABS40" s="4"/>
      <c r="ABT40" s="70"/>
      <c r="ABU40" s="4">
        <f>SUM(ABU36:ABU39)</f>
        <v>181</v>
      </c>
      <c r="ABV40" s="5"/>
      <c r="ABW40" s="5"/>
      <c r="ABX40" s="5"/>
      <c r="ABY40" s="5"/>
      <c r="ABZ40" s="5"/>
      <c r="ACA40" s="70"/>
      <c r="ACB40" s="4">
        <f>SUM(ACB36:ACB39)</f>
        <v>161</v>
      </c>
      <c r="ACC40" s="4"/>
      <c r="ACD40" s="70"/>
      <c r="ACE40" s="4">
        <f>SUM(ACE36:ACE39)</f>
        <v>156</v>
      </c>
      <c r="ACF40" s="4"/>
      <c r="ACG40" s="70"/>
      <c r="ACH40" s="4">
        <f>SUM(ACH36:ACH39)</f>
        <v>167</v>
      </c>
      <c r="ACI40" s="4"/>
      <c r="ACJ40" s="70"/>
      <c r="ACK40" s="4">
        <f>SUM(ACK36:ACK39)</f>
        <v>161</v>
      </c>
      <c r="ACL40" s="4"/>
      <c r="ACM40" s="70"/>
      <c r="ACN40" s="4">
        <f>SUM(ACN36:ACN39)</f>
        <v>162</v>
      </c>
      <c r="ACO40" s="5"/>
      <c r="ACP40" s="70"/>
      <c r="ACQ40" s="4">
        <f>SUM(ACQ36:ACQ39)</f>
        <v>165</v>
      </c>
      <c r="ACR40" s="4"/>
      <c r="ACS40" s="70"/>
      <c r="ACT40" s="4">
        <f>SUM(ACT36:ACT39)</f>
        <v>166</v>
      </c>
      <c r="ACU40" s="4"/>
      <c r="ACV40" s="70"/>
      <c r="ACW40" s="4">
        <f>SUM(ACW36:ACW39)</f>
        <v>163</v>
      </c>
      <c r="ACX40" s="4"/>
      <c r="ACY40" s="70"/>
      <c r="ACZ40" s="4">
        <f>SUM(ACZ36:ACZ39)</f>
        <v>161</v>
      </c>
      <c r="ADA40" s="4"/>
      <c r="ADB40" s="70"/>
      <c r="ADC40" s="4">
        <f>SUM(ADC36:ADC39)</f>
        <v>155</v>
      </c>
      <c r="ADD40" s="4"/>
      <c r="ADE40" s="70"/>
      <c r="ADF40" s="4">
        <f>SUM(ADF36:ADF39)</f>
        <v>155</v>
      </c>
      <c r="ADG40" s="5"/>
      <c r="ADH40" s="70"/>
      <c r="ADI40" s="4">
        <f>SUM(ADI36:ADI39)</f>
        <v>155</v>
      </c>
      <c r="ADJ40" s="4"/>
      <c r="ADK40" s="70"/>
      <c r="ADL40" s="4">
        <f>SUM(ADL36:ADL39)</f>
        <v>154</v>
      </c>
      <c r="ADM40" s="4"/>
      <c r="ADN40" s="70"/>
      <c r="ADO40" s="4">
        <f>SUM(ADO36:ADO39)</f>
        <v>153</v>
      </c>
      <c r="ADP40" s="4"/>
      <c r="ADQ40" s="70"/>
      <c r="ADR40" s="4">
        <f>SUM(ADR36:ADR39)</f>
        <v>158</v>
      </c>
      <c r="ADS40" s="4"/>
      <c r="ADT40" s="70"/>
      <c r="ADU40" s="4">
        <f>SUM(ADU36:ADU39)</f>
        <v>158</v>
      </c>
      <c r="ADV40" s="4"/>
      <c r="ADW40" s="70"/>
      <c r="ADX40" s="4">
        <f>SUM(ADX36:ADX39)</f>
        <v>160</v>
      </c>
      <c r="ADY40" s="5"/>
      <c r="ADZ40" s="70"/>
      <c r="AEA40" s="4">
        <f>SUM(AEA36:AEA39)</f>
        <v>159</v>
      </c>
      <c r="AEB40" s="4"/>
      <c r="AEC40" s="70"/>
      <c r="AED40" s="4">
        <f>SUM(AED36:AED39)</f>
        <v>156</v>
      </c>
      <c r="AEE40" s="4"/>
      <c r="AEF40" s="70"/>
      <c r="AEG40" s="4">
        <f>SUM(AEG36:AEG39)</f>
        <v>163</v>
      </c>
      <c r="AEH40" s="4"/>
      <c r="AEI40" s="70"/>
      <c r="AEJ40" s="4">
        <f>SUM(AEJ36:AEJ39)</f>
        <v>160</v>
      </c>
      <c r="AEK40" s="4"/>
      <c r="AEL40" s="70"/>
      <c r="AEM40" s="4">
        <f>SUM(AEM36:AEM39)</f>
        <v>164</v>
      </c>
      <c r="AEN40" s="4"/>
      <c r="AEO40" s="70"/>
      <c r="AEP40" s="4">
        <f>SUM(AEP36:AEP39)</f>
        <v>157</v>
      </c>
      <c r="AEQ40" s="5"/>
      <c r="AER40" s="70"/>
      <c r="AES40" s="4">
        <f>SUM(AES36:AES39)</f>
        <v>163</v>
      </c>
      <c r="AET40" s="4"/>
      <c r="AEU40" s="70"/>
      <c r="AEV40" s="4">
        <f>SUM(AEV36:AEV39)</f>
        <v>150</v>
      </c>
      <c r="AEW40" s="4"/>
      <c r="AEX40" s="70"/>
      <c r="AEY40" s="4">
        <f>SUM(AEY36:AEY39)</f>
        <v>161</v>
      </c>
      <c r="AEZ40" s="4"/>
      <c r="AFA40" s="70"/>
      <c r="AFB40" s="4">
        <f>SUM(AFB36:AFB39)</f>
        <v>150</v>
      </c>
      <c r="AFC40" s="4"/>
      <c r="AFD40" s="70"/>
      <c r="AFE40" s="4">
        <f>SUM(AFE36:AFE39)</f>
        <v>150</v>
      </c>
      <c r="AFF40" s="4"/>
      <c r="AFG40" s="70"/>
      <c r="AFH40" s="4">
        <f>SUM(AFH36:AFH39)</f>
        <v>152</v>
      </c>
      <c r="AFI40" s="5"/>
      <c r="AFJ40" s="70"/>
      <c r="AFK40" s="4">
        <f>SUM(AFK36:AFK39)</f>
        <v>152</v>
      </c>
      <c r="AFL40" s="4"/>
      <c r="AFM40" s="70"/>
      <c r="AFN40" s="4">
        <f>SUM(AFN36:AFN39)</f>
        <v>142</v>
      </c>
      <c r="AFO40" s="4"/>
      <c r="AFP40" s="70"/>
      <c r="AFQ40" s="4">
        <f>SUM(AFQ36:AFQ39)</f>
        <v>145</v>
      </c>
      <c r="AFR40" s="4"/>
      <c r="AFS40" s="70"/>
      <c r="AFT40" s="4">
        <f>SUM(AFT36:AFT39)</f>
        <v>143</v>
      </c>
      <c r="AFU40" s="4"/>
      <c r="AFV40" s="70"/>
      <c r="AFW40" s="4">
        <f>SUM(AFW36:AFW39)</f>
        <v>131</v>
      </c>
      <c r="AFX40" s="5"/>
      <c r="AFY40" s="5"/>
      <c r="AFZ40" s="70"/>
      <c r="AGA40" s="4">
        <f>SUM(AGA36:AGA39)</f>
        <v>129</v>
      </c>
      <c r="AGB40" s="4"/>
      <c r="AGC40" s="70"/>
      <c r="AGD40" s="4">
        <f>SUM(AGD36:AGD39)</f>
        <v>140</v>
      </c>
      <c r="AGE40" s="4"/>
      <c r="AGF40" s="70"/>
      <c r="AGG40" s="4">
        <f>SUM(AGG36:AGG39)</f>
        <v>148</v>
      </c>
      <c r="AGH40" s="4"/>
      <c r="AGI40" s="70"/>
      <c r="AGJ40" s="4">
        <f>SUM(AGJ36:AGJ39)</f>
        <v>161</v>
      </c>
      <c r="AGK40" s="5"/>
      <c r="AGL40" s="70"/>
      <c r="AGM40" s="4">
        <f>SUM(AGM36:AGM39)</f>
        <v>161</v>
      </c>
      <c r="AGN40" s="4"/>
      <c r="AGO40" s="70"/>
      <c r="AGP40" s="4">
        <f>SUM(AGP36:AGP39)</f>
        <v>161</v>
      </c>
      <c r="AGQ40" s="4"/>
      <c r="AGR40" s="70"/>
      <c r="AGS40" s="4">
        <f>SUM(AGS36:AGS39)</f>
        <v>172</v>
      </c>
      <c r="AGT40" s="4"/>
      <c r="AGU40" s="70"/>
      <c r="AGV40" s="4">
        <f>SUM(AGV36:AGV39)</f>
        <v>170</v>
      </c>
      <c r="AGW40" s="4"/>
      <c r="AGX40" s="70"/>
      <c r="AGY40" s="4">
        <f>SUM(AGY36:AGY39)</f>
        <v>168</v>
      </c>
      <c r="AGZ40" s="4"/>
      <c r="AHA40" s="70"/>
      <c r="AHB40" s="4">
        <f>SUM(AHB36:AHB39)</f>
        <v>171</v>
      </c>
      <c r="AHC40" s="4"/>
      <c r="AHD40" s="70"/>
      <c r="AHE40" s="4">
        <f>SUM(AHE36:AHE39)</f>
        <v>173</v>
      </c>
      <c r="AHF40" s="4"/>
      <c r="AHG40" s="70"/>
      <c r="AHH40" s="4">
        <f>SUM(AHH36:AHH39)</f>
        <v>185</v>
      </c>
      <c r="AHI40" s="5"/>
      <c r="AHJ40" s="70"/>
      <c r="AHK40" s="4">
        <f>SUM(AHK36:AHK39)</f>
        <v>181</v>
      </c>
      <c r="AHL40" s="4"/>
      <c r="AHM40" s="70"/>
      <c r="AHN40" s="4">
        <f>SUM(AHN36:AHN39)</f>
        <v>181</v>
      </c>
      <c r="AHO40" s="4"/>
      <c r="AHP40" s="70"/>
      <c r="AHQ40" s="4">
        <f>SUM(AHQ36:AHQ39)</f>
        <v>184</v>
      </c>
      <c r="AHR40" s="4"/>
      <c r="AHS40" s="70"/>
      <c r="AHT40" s="4">
        <f>SUM(AHT36:AHT39)</f>
        <v>186</v>
      </c>
      <c r="AHU40" s="4"/>
      <c r="AHV40" s="70"/>
      <c r="AHW40" s="4">
        <f>SUM(AHW36:AHW39)</f>
        <v>187</v>
      </c>
      <c r="AHX40" s="4"/>
      <c r="AHY40" s="70"/>
      <c r="AHZ40" s="4">
        <f>SUM(AHZ36:AHZ39)</f>
        <v>189</v>
      </c>
      <c r="AIA40" s="5"/>
      <c r="AIB40" s="70"/>
      <c r="AIC40" s="4">
        <f>SUM(AIC36:AIC39)</f>
        <v>175</v>
      </c>
      <c r="AID40" s="4"/>
      <c r="AIE40" s="70"/>
      <c r="AIF40" s="4">
        <f>SUM(AIF36:AIF39)</f>
        <v>176</v>
      </c>
      <c r="AIG40" s="4"/>
      <c r="AIH40" s="70"/>
      <c r="AII40" s="4">
        <f>SUM(AII36:AII39)</f>
        <v>186</v>
      </c>
      <c r="AIJ40" s="4"/>
      <c r="AIK40" s="70"/>
      <c r="AIL40" s="4">
        <f>SUM(AIL36:AIL39)</f>
        <v>182</v>
      </c>
      <c r="AIM40" s="4"/>
      <c r="AIN40" s="70"/>
      <c r="AIO40" s="4">
        <f>SUM(AIO36:AIO39)</f>
        <v>196</v>
      </c>
      <c r="AIP40" s="4"/>
      <c r="AIQ40" s="70"/>
      <c r="AIR40" s="4">
        <f>SUM(AIR36:AIR39)</f>
        <v>202</v>
      </c>
      <c r="AIS40" s="5"/>
      <c r="AIT40" s="70"/>
      <c r="AIU40" s="4">
        <f>SUM(AIU36:AIU39)</f>
        <v>192</v>
      </c>
      <c r="AIV40" s="4"/>
      <c r="AIW40" s="70"/>
      <c r="AIX40" s="4">
        <f>SUM(AIX36:AIX39)</f>
        <v>189</v>
      </c>
      <c r="AIY40" s="4"/>
      <c r="AIZ40" s="70"/>
      <c r="AJA40" s="4">
        <f>SUM(AJA36:AJA39)</f>
        <v>196</v>
      </c>
      <c r="AJB40" s="4"/>
      <c r="AJC40" s="70"/>
      <c r="AJD40" s="4">
        <f>SUM(AJD36:AJD39)</f>
        <v>198</v>
      </c>
      <c r="AJE40" s="4"/>
      <c r="AJF40" s="70"/>
      <c r="AJG40" s="4">
        <f>SUM(AJG36:AJG39)</f>
        <v>198</v>
      </c>
      <c r="AJH40" s="4"/>
      <c r="AJI40" s="70"/>
      <c r="AJJ40" s="4">
        <f>SUM(AJJ36:AJJ39)</f>
        <v>197</v>
      </c>
      <c r="AJK40" s="5"/>
      <c r="AJL40" s="70"/>
      <c r="AJM40" s="4">
        <f>SUM(AJM36:AJM39)</f>
        <v>191</v>
      </c>
      <c r="AJN40" s="4"/>
      <c r="AJO40" s="70"/>
      <c r="AJP40" s="4">
        <f>SUM(AJP36:AJP39)</f>
        <v>196</v>
      </c>
      <c r="AJQ40" s="5"/>
      <c r="AJR40" s="70"/>
      <c r="AJS40" s="4">
        <f>SUM(AJS36:AJS39)</f>
        <v>196</v>
      </c>
      <c r="AJT40" s="4"/>
      <c r="AJU40" s="70"/>
      <c r="AJV40" s="4">
        <f>SUM(AJV36:AJV39)</f>
        <v>194</v>
      </c>
      <c r="AJW40" s="4"/>
      <c r="AJX40" s="70"/>
      <c r="AJY40" s="4">
        <f>SUM(AJY36:AJY39)</f>
        <v>197</v>
      </c>
      <c r="AJZ40" s="5"/>
      <c r="AKA40" s="70"/>
      <c r="AKB40" s="4">
        <f>SUM(AKB36:AKB39)</f>
        <v>191</v>
      </c>
      <c r="AKC40" s="4"/>
      <c r="AKD40" s="70"/>
      <c r="AKE40" s="4">
        <f>SUM(AKE36:AKE39)</f>
        <v>197</v>
      </c>
      <c r="AKF40" s="4"/>
      <c r="AKG40" s="70"/>
      <c r="AKH40" s="4">
        <f>SUM(AKH36:AKH39)</f>
        <v>190</v>
      </c>
      <c r="AKI40" s="4"/>
      <c r="AKJ40" s="70"/>
      <c r="AKK40" s="4">
        <f>SUM(AKK36:AKK39)</f>
        <v>188</v>
      </c>
      <c r="AKL40" s="4"/>
      <c r="AKM40" s="70"/>
      <c r="AKN40" s="4">
        <f>SUM(AKN36:AKN39)</f>
        <v>192</v>
      </c>
      <c r="AKO40" s="4"/>
      <c r="AKP40" s="70"/>
      <c r="AKQ40" s="4">
        <f>SUM(AKQ36:AKQ39)</f>
        <v>194</v>
      </c>
      <c r="AKR40" s="5"/>
      <c r="AKS40" s="70"/>
      <c r="AKT40" s="4">
        <f>SUM(AKT36:AKT39)</f>
        <v>187</v>
      </c>
      <c r="AKU40" s="4"/>
      <c r="AKV40" s="70"/>
      <c r="AKW40" s="4">
        <f>SUM(AKW36:AKW39)</f>
        <v>187</v>
      </c>
      <c r="AKX40" s="4"/>
      <c r="AKY40" s="70"/>
      <c r="AKZ40" s="4">
        <f>SUM(AKZ36:AKZ39)</f>
        <v>183</v>
      </c>
      <c r="ALA40" s="5"/>
      <c r="ALB40" s="70"/>
      <c r="ALC40" s="4">
        <f>SUM(ALC36:ALC39)</f>
        <v>179</v>
      </c>
      <c r="ALD40" s="4"/>
      <c r="ALE40" s="70"/>
      <c r="ALF40" s="4">
        <f>SUM(ALF36:ALF39)</f>
        <v>186</v>
      </c>
      <c r="ALG40" s="4"/>
      <c r="ALH40" s="70"/>
      <c r="ALI40" s="4">
        <f>SUM(ALI36:ALI39)</f>
        <v>180</v>
      </c>
      <c r="ALJ40" s="4"/>
      <c r="ALK40" s="70"/>
      <c r="ALL40" s="4">
        <f>SUM(ALL36:ALL39)</f>
        <v>190</v>
      </c>
      <c r="ALM40" s="4"/>
      <c r="ALN40" s="70"/>
      <c r="ALO40" s="4">
        <f>SUM(ALO36:ALO39)</f>
        <v>188</v>
      </c>
      <c r="ALP40" s="4"/>
      <c r="ALQ40" s="70"/>
      <c r="ALR40" s="4">
        <f>SUM(ALR36:ALR39)</f>
        <v>182</v>
      </c>
      <c r="ALS40" s="4"/>
      <c r="ALT40" s="70"/>
      <c r="ALU40" s="4">
        <f>SUM(ALU36:ALU39)</f>
        <v>193</v>
      </c>
      <c r="ALV40" s="4"/>
      <c r="ALW40" s="70"/>
      <c r="ALX40" s="4">
        <f>SUM(ALX36:ALX39)</f>
        <v>182</v>
      </c>
      <c r="ALY40" s="4"/>
      <c r="ALZ40" s="70"/>
      <c r="AMA40" s="4">
        <f>SUM(AMA36:AMA39)</f>
        <v>185</v>
      </c>
      <c r="AMB40" s="5"/>
      <c r="AMC40" s="70"/>
      <c r="AMD40" s="4">
        <f>SUM(AMD36:AMD39)</f>
        <v>184</v>
      </c>
      <c r="AME40" s="4"/>
      <c r="AMF40" s="70"/>
      <c r="AMG40" s="4">
        <f>SUM(AMG36:AMG39)</f>
        <v>189</v>
      </c>
      <c r="AMH40" s="4"/>
      <c r="AMI40" s="70"/>
      <c r="AMJ40" s="4">
        <f>SUM(AMJ36:AMJ39)</f>
        <v>186</v>
      </c>
      <c r="AMK40" s="4"/>
      <c r="AML40" s="70"/>
      <c r="AMM40" s="4">
        <f>SUM(AMM36:AMM39)</f>
        <v>191</v>
      </c>
      <c r="AMN40" s="4"/>
      <c r="AMO40" s="70"/>
      <c r="AMP40" s="4">
        <f>SUM(AMP36:AMP39)</f>
        <v>193</v>
      </c>
      <c r="AMQ40" s="4"/>
      <c r="AMR40" s="70"/>
      <c r="AMS40" s="4">
        <f>SUM(AMS36:AMS39)</f>
        <v>188</v>
      </c>
      <c r="AMT40" s="4"/>
      <c r="AMU40" s="70"/>
      <c r="AMV40" s="4">
        <f>SUM(AMV36:AMV39)</f>
        <v>178</v>
      </c>
      <c r="AMW40" s="5"/>
      <c r="AMX40" s="5"/>
      <c r="AMY40" s="5"/>
      <c r="AMZ40" s="5"/>
      <c r="ANA40" s="70"/>
      <c r="ANB40" s="4">
        <f>SUM(ANB36:ANB39)</f>
        <v>149</v>
      </c>
      <c r="ANC40" s="4"/>
      <c r="AND40" s="70"/>
      <c r="ANE40" s="4">
        <f>SUM(ANE36:ANE39)</f>
        <v>140</v>
      </c>
      <c r="ANF40" s="5"/>
      <c r="ANG40" s="70"/>
      <c r="ANH40" s="4">
        <f>SUM(ANH36:ANH39)</f>
        <v>137</v>
      </c>
      <c r="ANI40" s="4"/>
      <c r="ANJ40" s="70"/>
      <c r="ANK40" s="4">
        <f>SUM(ANK36:ANK39)</f>
        <v>149</v>
      </c>
      <c r="ANL40" s="4"/>
      <c r="ANM40" s="70"/>
      <c r="ANN40" s="4">
        <f>SUM(ANN36:ANN39)</f>
        <v>157</v>
      </c>
      <c r="ANO40" s="4"/>
      <c r="ANP40" s="70"/>
      <c r="ANQ40" s="4">
        <f>SUM(ANQ36:ANQ39)</f>
        <v>162</v>
      </c>
      <c r="ANR40" s="4"/>
      <c r="ANS40" s="70"/>
      <c r="ANT40" s="4">
        <f>SUM(ANT36:ANT39)</f>
        <v>165</v>
      </c>
      <c r="ANU40" s="4"/>
      <c r="ANV40" s="70"/>
      <c r="ANW40" s="4">
        <f>SUM(ANW36:ANW39)</f>
        <v>165</v>
      </c>
      <c r="ANX40" s="5"/>
      <c r="ANY40" s="70"/>
      <c r="ANZ40" s="4">
        <f>SUM(ANZ36:ANZ39)</f>
        <v>162</v>
      </c>
      <c r="AOA40" s="4"/>
      <c r="AOB40" s="70"/>
      <c r="AOC40" s="4">
        <f>SUM(AOC36:AOC39)</f>
        <v>164</v>
      </c>
      <c r="AOD40" s="4"/>
      <c r="AOE40" s="70"/>
      <c r="AOF40" s="4">
        <f>SUM(AOF36:AOF39)</f>
        <v>166</v>
      </c>
      <c r="AOG40" s="4"/>
      <c r="AOH40" s="70"/>
      <c r="AOI40" s="4">
        <f>SUM(AOI36:AOI39)</f>
        <v>165</v>
      </c>
      <c r="AOJ40" s="4"/>
      <c r="AOK40" s="70"/>
      <c r="AOL40" s="4">
        <f>SUM(AOL36:AOL39)</f>
        <v>165</v>
      </c>
      <c r="AOM40" s="4"/>
      <c r="AON40" s="70"/>
      <c r="AOO40" s="4">
        <f>SUM(AOO36:AOO39)</f>
        <v>169</v>
      </c>
      <c r="AOP40" s="5"/>
      <c r="AOQ40" s="70"/>
      <c r="AOR40" s="4">
        <f>SUM(AOR36:AOR39)</f>
        <v>167</v>
      </c>
      <c r="AOS40" s="4"/>
      <c r="AOT40" s="70"/>
      <c r="AOU40" s="4">
        <f>SUM(AOU36:AOU39)</f>
        <v>167</v>
      </c>
      <c r="AOV40" s="4"/>
      <c r="AOW40" s="70"/>
      <c r="AOX40" s="4">
        <f>SUM(AOX36:AOX39)</f>
        <v>169</v>
      </c>
      <c r="AOY40" s="4"/>
      <c r="AOZ40" s="70"/>
      <c r="APA40" s="4">
        <f>SUM(APA36:APA39)</f>
        <v>173</v>
      </c>
      <c r="APB40" s="4"/>
      <c r="APC40" s="70"/>
      <c r="APD40" s="4">
        <f>SUM(APD36:APD39)</f>
        <v>175</v>
      </c>
      <c r="APE40" s="4"/>
      <c r="APF40" s="70"/>
      <c r="APG40" s="4">
        <f>SUM(APG36:APG39)</f>
        <v>175</v>
      </c>
      <c r="APH40" s="5"/>
      <c r="API40" s="70"/>
      <c r="APJ40" s="4">
        <f>SUM(APJ36:APJ39)</f>
        <v>171</v>
      </c>
      <c r="APK40" s="4"/>
      <c r="APL40" s="70"/>
      <c r="APM40" s="4">
        <f>SUM(APM36:APM39)</f>
        <v>173</v>
      </c>
      <c r="APN40" s="4"/>
      <c r="APO40" s="70"/>
      <c r="APP40" s="4">
        <f>SUM(APP36:APP39)</f>
        <v>165</v>
      </c>
      <c r="APQ40" s="4"/>
      <c r="APR40" s="70"/>
      <c r="APS40" s="4">
        <f>SUM(APS36:APS39)</f>
        <v>166</v>
      </c>
      <c r="APT40" s="4"/>
      <c r="APU40" s="70"/>
      <c r="APV40" s="4">
        <f>SUM(APV36:APV39)</f>
        <v>166</v>
      </c>
      <c r="APW40" s="4"/>
      <c r="APX40" s="70"/>
      <c r="APY40" s="4">
        <f>SUM(APY36:APY39)</f>
        <v>157</v>
      </c>
      <c r="APZ40" s="5"/>
      <c r="AQA40" s="70"/>
      <c r="AQB40" s="4">
        <f>SUM(AQB36:AQB39)</f>
        <v>158</v>
      </c>
      <c r="AQC40" s="4"/>
      <c r="AQD40" s="70"/>
      <c r="AQE40" s="4">
        <f>SUM(AQE36:AQE39)</f>
        <v>157</v>
      </c>
      <c r="AQF40" s="4"/>
      <c r="AQG40" s="70"/>
      <c r="AQH40" s="4">
        <f>SUM(AQH36:AQH39)</f>
        <v>159</v>
      </c>
      <c r="AQI40" s="4"/>
      <c r="AQJ40" s="70"/>
      <c r="AQK40" s="4">
        <f>SUM(AQK36:AQK39)</f>
        <v>149</v>
      </c>
      <c r="AQL40" s="4"/>
      <c r="AQM40" s="70"/>
      <c r="AQN40" s="4">
        <f>SUM(AQN36:AQN39)</f>
        <v>155</v>
      </c>
      <c r="AQO40" s="4"/>
      <c r="AQP40" s="70"/>
      <c r="AQQ40" s="4">
        <f>SUM(AQQ36:AQQ39)</f>
        <v>161</v>
      </c>
      <c r="AQR40" s="5"/>
      <c r="AQS40" s="70"/>
      <c r="AQT40" s="4">
        <f>SUM(AQT36:AQT39)</f>
        <v>149</v>
      </c>
      <c r="AQU40" s="4"/>
      <c r="AQV40" s="70"/>
      <c r="AQW40" s="4">
        <f>SUM(AQW36:AQW39)</f>
        <v>153</v>
      </c>
      <c r="AQX40" s="4"/>
      <c r="AQY40" s="70"/>
      <c r="AQZ40" s="4">
        <f>SUM(AQZ36:AQZ39)</f>
        <v>161</v>
      </c>
      <c r="ARA40" s="4"/>
      <c r="ARB40" s="70"/>
      <c r="ARC40" s="4">
        <f>SUM(ARC36:ARC39)</f>
        <v>159</v>
      </c>
      <c r="ARD40" s="4"/>
      <c r="ARE40" s="70"/>
      <c r="ARF40" s="4">
        <f>SUM(ARF36:ARF39)</f>
        <v>162</v>
      </c>
      <c r="ARG40" s="4"/>
      <c r="ARH40" s="70"/>
      <c r="ARI40" s="4">
        <f>SUM(ARI36:ARI39)</f>
        <v>161</v>
      </c>
      <c r="ARJ40" s="5"/>
      <c r="ARK40" s="70"/>
      <c r="ARL40" s="4">
        <f>SUM(ARL36:ARL39)</f>
        <v>162</v>
      </c>
      <c r="ARM40" s="4"/>
      <c r="ARN40" s="70"/>
      <c r="ARO40" s="4">
        <f>SUM(ARO36:ARO39)</f>
        <v>154</v>
      </c>
      <c r="ARP40" s="4"/>
      <c r="ARQ40" s="70"/>
      <c r="ARR40" s="4">
        <f>SUM(ARR36:ARR39)</f>
        <v>151</v>
      </c>
      <c r="ARS40" s="4"/>
      <c r="ART40" s="70"/>
      <c r="ARU40" s="4">
        <f>SUM(ARU36:ARU39)</f>
        <v>156</v>
      </c>
      <c r="ARV40" s="4"/>
      <c r="ARW40" s="70"/>
      <c r="ARX40" s="4">
        <f>SUM(ARX36:ARX39)</f>
        <v>162</v>
      </c>
      <c r="ARY40" s="4"/>
      <c r="ARZ40" s="70"/>
      <c r="ASA40" s="4">
        <f>SUM(ASA36:ASA39)</f>
        <v>155</v>
      </c>
      <c r="ASB40" s="5"/>
      <c r="ASC40" s="70"/>
      <c r="ASD40" s="4">
        <f>SUM(ASD36:ASD39)</f>
        <v>161</v>
      </c>
      <c r="ASE40" s="4"/>
      <c r="ASF40" s="70"/>
      <c r="ASG40" s="4">
        <f>SUM(ASG36:ASG39)</f>
        <v>160</v>
      </c>
      <c r="ASH40" s="4"/>
      <c r="ASI40" s="70"/>
      <c r="ASJ40" s="4">
        <f>SUM(ASJ36:ASJ39)</f>
        <v>161</v>
      </c>
      <c r="ASK40" s="4"/>
      <c r="ASL40" s="70"/>
      <c r="ASM40" s="4">
        <f>SUM(ASM36:ASM39)</f>
        <v>168</v>
      </c>
      <c r="ASN40" s="4"/>
      <c r="ASO40" s="70"/>
      <c r="ASP40" s="4">
        <f>SUM(ASP36:ASP39)</f>
        <v>170</v>
      </c>
      <c r="ASQ40" s="4"/>
      <c r="ASR40" s="70"/>
      <c r="ASS40" s="4">
        <f>SUM(ASS36:ASS39)</f>
        <v>168</v>
      </c>
      <c r="AST40" s="5"/>
      <c r="ASU40" s="70"/>
      <c r="ASV40" s="4">
        <f>SUM(ASV36:ASV39)</f>
        <v>168</v>
      </c>
      <c r="ASW40" s="4"/>
      <c r="ASX40" s="70"/>
      <c r="ASY40" s="4">
        <f>SUM(ASY36:ASY39)</f>
        <v>169</v>
      </c>
      <c r="ASZ40" s="4"/>
      <c r="ATA40" s="70"/>
      <c r="ATB40" s="4">
        <f>SUM(ATB36:ATB39)</f>
        <v>168</v>
      </c>
      <c r="ATC40" s="4"/>
      <c r="ATD40" s="70"/>
      <c r="ATE40" s="4">
        <f>SUM(ATE36:ATE39)</f>
        <v>170</v>
      </c>
      <c r="ATH40" s="5"/>
      <c r="ATO40" s="5"/>
      <c r="ATV40" s="5"/>
      <c r="AUC40" s="5"/>
      <c r="AUJ40" s="5"/>
      <c r="AUQ40" s="5"/>
      <c r="AUX40" s="5"/>
      <c r="AVE40" s="5"/>
      <c r="AVL40" s="5"/>
      <c r="AVS40" s="5"/>
      <c r="AVZ40" s="5"/>
      <c r="AWG40" s="5"/>
      <c r="AWN40" s="5"/>
      <c r="AWU40" s="5"/>
      <c r="AXB40" s="5"/>
    </row>
    <row r="41" spans="1:1302">
      <c r="A41" t="s">
        <v>911</v>
      </c>
      <c r="B41" t="s">
        <v>913</v>
      </c>
      <c r="D41" s="1" t="s">
        <v>16</v>
      </c>
      <c r="H41" s="70"/>
      <c r="J41" s="5"/>
      <c r="K41" s="70"/>
      <c r="N41" s="70"/>
      <c r="Q41" s="70"/>
      <c r="T41" s="70"/>
      <c r="W41" s="70"/>
      <c r="Z41" s="70"/>
      <c r="AB41" s="5"/>
      <c r="AC41" s="70"/>
      <c r="AF41" s="70"/>
      <c r="AI41" s="70"/>
      <c r="AL41" s="70"/>
      <c r="AO41" s="70"/>
      <c r="AR41" s="70"/>
      <c r="AT41" s="5"/>
      <c r="AU41" s="70"/>
      <c r="AX41" s="70"/>
      <c r="BA41" s="70"/>
      <c r="BD41" s="70"/>
      <c r="BG41" s="70"/>
      <c r="BJ41" s="70"/>
      <c r="BL41" s="5"/>
      <c r="BM41" s="70"/>
      <c r="BP41" s="70"/>
      <c r="BS41" s="70"/>
      <c r="BV41" s="70"/>
      <c r="BY41" s="70"/>
      <c r="CB41" s="70"/>
      <c r="CD41" s="5"/>
      <c r="CE41" s="5"/>
      <c r="CF41" s="70"/>
      <c r="CH41" s="5"/>
      <c r="CI41" s="70"/>
      <c r="CL41" s="70"/>
      <c r="CO41" s="70"/>
      <c r="CQ41" s="5"/>
      <c r="CR41" s="70"/>
      <c r="CU41" s="70"/>
      <c r="CX41" s="70"/>
      <c r="DA41" s="70"/>
      <c r="DD41" s="70"/>
      <c r="DF41" s="5"/>
      <c r="DG41" s="5"/>
      <c r="DH41" s="70"/>
      <c r="DK41" s="70"/>
      <c r="DN41" s="70"/>
      <c r="DQ41" s="70"/>
      <c r="DT41" s="70"/>
      <c r="DW41" s="70"/>
      <c r="DY41" s="5"/>
      <c r="DZ41" s="70"/>
      <c r="EC41" s="70"/>
      <c r="EF41" s="70"/>
      <c r="EI41" s="70"/>
      <c r="EL41" s="70"/>
      <c r="EO41" s="70"/>
      <c r="ER41" s="70"/>
      <c r="EU41" s="70"/>
      <c r="EX41" s="70"/>
      <c r="FA41" s="70"/>
      <c r="FC41" s="5"/>
      <c r="FD41" s="5"/>
      <c r="FE41" s="5"/>
      <c r="FF41" s="5"/>
      <c r="FG41" s="70"/>
      <c r="FJ41" s="70"/>
      <c r="FM41" s="70"/>
      <c r="FO41" s="5"/>
      <c r="FP41" s="70"/>
      <c r="FS41" s="70"/>
      <c r="FU41" s="5"/>
      <c r="FV41" s="70"/>
      <c r="FY41" s="70"/>
      <c r="GB41" s="70"/>
      <c r="GE41" s="70"/>
      <c r="GH41" s="70"/>
      <c r="GK41" s="70"/>
      <c r="GM41" s="5"/>
      <c r="GN41" s="70"/>
      <c r="GQ41" s="70"/>
      <c r="GT41" s="70"/>
      <c r="GW41" s="70"/>
      <c r="GZ41" s="70"/>
      <c r="HC41" s="70"/>
      <c r="HE41" s="5"/>
      <c r="HF41" s="70"/>
      <c r="HI41" s="70"/>
      <c r="HL41" s="70"/>
      <c r="HO41" s="70"/>
      <c r="HR41" s="70"/>
      <c r="HU41" s="70"/>
      <c r="HW41" s="5"/>
      <c r="HX41" s="70"/>
      <c r="IA41" s="70"/>
      <c r="ID41" s="70"/>
      <c r="IG41" s="70"/>
      <c r="IJ41" s="70"/>
      <c r="IM41" s="70"/>
      <c r="IO41" s="5"/>
      <c r="IP41" s="70"/>
      <c r="IS41" s="70"/>
      <c r="IV41" s="70"/>
      <c r="IY41" s="70"/>
      <c r="JB41" s="70"/>
      <c r="JE41" s="70"/>
      <c r="JG41" s="5"/>
      <c r="JH41" s="70"/>
      <c r="JK41" s="70"/>
      <c r="JN41" s="70"/>
      <c r="JQ41" s="70"/>
      <c r="JT41" s="70"/>
      <c r="JW41" s="70"/>
      <c r="JY41" s="5"/>
      <c r="JZ41" s="70"/>
      <c r="KC41" s="70"/>
      <c r="KF41" s="70"/>
      <c r="KI41" s="70"/>
      <c r="KL41" s="70"/>
      <c r="KO41" s="70"/>
      <c r="KR41" s="70"/>
      <c r="KU41" s="70"/>
      <c r="KW41" s="5"/>
      <c r="KX41" s="5"/>
      <c r="KY41" s="5"/>
      <c r="KZ41" s="5"/>
      <c r="LA41" s="5"/>
      <c r="LB41" s="5"/>
      <c r="LC41" s="70"/>
      <c r="LF41" s="70"/>
      <c r="LI41" s="70"/>
      <c r="LL41" s="70"/>
      <c r="LO41" s="70"/>
      <c r="LR41" s="70"/>
      <c r="LT41" s="5"/>
      <c r="LU41" s="70"/>
      <c r="LX41" s="70"/>
      <c r="MA41" s="70"/>
      <c r="MD41" s="70"/>
      <c r="MG41" s="70"/>
      <c r="MJ41" s="70"/>
      <c r="ML41" s="5"/>
      <c r="MM41" s="70"/>
      <c r="MP41" s="70"/>
      <c r="MS41" s="70"/>
      <c r="MV41" s="70"/>
      <c r="MY41" s="70"/>
      <c r="NB41" s="70"/>
      <c r="ND41" s="5"/>
      <c r="NE41" s="70"/>
      <c r="NH41" s="70"/>
      <c r="NK41" s="70"/>
      <c r="NN41" s="70"/>
      <c r="NQ41" s="70"/>
      <c r="NT41" s="70"/>
      <c r="NV41" s="5"/>
      <c r="NW41" s="70"/>
      <c r="NZ41" s="70"/>
      <c r="OC41" s="70"/>
      <c r="OF41" s="70"/>
      <c r="OI41" s="70"/>
      <c r="OL41" s="70"/>
      <c r="ON41" s="5"/>
      <c r="OO41" s="70"/>
      <c r="OR41" s="70"/>
      <c r="OU41" s="70"/>
      <c r="OX41" s="70"/>
      <c r="PA41" s="70"/>
      <c r="PD41" s="70"/>
      <c r="PF41" s="5"/>
      <c r="PG41" s="70"/>
      <c r="PJ41" s="70"/>
      <c r="PM41" s="70"/>
      <c r="PP41" s="70"/>
      <c r="PS41" s="70"/>
      <c r="PV41" s="70"/>
      <c r="PX41" s="5"/>
      <c r="PY41" s="70"/>
      <c r="QB41" s="70"/>
      <c r="QD41" s="5"/>
      <c r="QE41" s="70"/>
      <c r="QH41" s="70"/>
      <c r="QK41" s="70"/>
      <c r="QM41" s="5"/>
      <c r="QN41" s="70"/>
      <c r="QQ41" s="70"/>
      <c r="QT41" s="70"/>
      <c r="QW41" s="70"/>
      <c r="QZ41" s="70"/>
      <c r="RC41" s="70"/>
      <c r="RE41" s="5"/>
      <c r="RF41" s="70"/>
      <c r="RI41" s="70"/>
      <c r="RL41" s="70"/>
      <c r="RN41" s="5"/>
      <c r="RO41" s="5"/>
      <c r="RP41" s="5"/>
      <c r="RQ41" s="70"/>
      <c r="RT41" s="70"/>
      <c r="RW41" s="70"/>
      <c r="RZ41" s="70"/>
      <c r="SC41" s="70"/>
      <c r="SF41" s="70"/>
      <c r="SI41" s="70"/>
      <c r="SK41" s="5"/>
      <c r="SL41" s="70"/>
      <c r="SO41" s="70"/>
      <c r="SR41" s="70"/>
      <c r="SU41" s="70"/>
      <c r="SX41" s="70"/>
      <c r="TA41" s="70"/>
      <c r="TC41" s="5"/>
      <c r="TD41" s="5"/>
      <c r="TE41" s="70"/>
      <c r="TH41" s="70"/>
      <c r="TK41" s="70"/>
      <c r="TN41" s="70"/>
      <c r="TQ41" s="70"/>
      <c r="TS41" s="5"/>
      <c r="TT41" s="70"/>
      <c r="TW41" s="70"/>
      <c r="TZ41" s="70"/>
      <c r="UC41" s="70"/>
      <c r="UF41" s="70"/>
      <c r="UI41" s="70"/>
      <c r="UK41" s="5"/>
      <c r="UL41" s="5"/>
      <c r="UM41" s="70"/>
      <c r="UP41" s="70"/>
      <c r="US41" s="70"/>
      <c r="UV41" s="70"/>
      <c r="UY41" s="70"/>
      <c r="VA41" s="5"/>
      <c r="VB41" s="70"/>
      <c r="VE41" s="70"/>
      <c r="VH41" s="70"/>
      <c r="VK41" s="70"/>
      <c r="VN41" s="70"/>
      <c r="VQ41" s="70"/>
      <c r="VS41" s="5"/>
      <c r="VT41" s="70"/>
      <c r="VW41" s="70"/>
      <c r="VZ41" s="70"/>
      <c r="WC41" s="70"/>
      <c r="WF41" s="70"/>
      <c r="WI41" s="70"/>
      <c r="WL41" s="70"/>
      <c r="WO41" s="70"/>
      <c r="WR41" s="70"/>
      <c r="WU41" s="70"/>
      <c r="WX41" s="70"/>
      <c r="XA41" s="70"/>
      <c r="XD41" s="70"/>
      <c r="XF41" s="5"/>
      <c r="XG41" s="70"/>
      <c r="XJ41" s="70"/>
      <c r="XM41" s="70"/>
      <c r="XP41" s="70"/>
      <c r="XS41" s="70"/>
      <c r="XV41" s="70"/>
      <c r="XY41" s="70"/>
      <c r="YB41" s="70"/>
      <c r="YE41" s="70"/>
      <c r="YH41" s="70"/>
      <c r="YK41" s="70"/>
      <c r="YN41" s="70"/>
      <c r="YQ41" s="70"/>
      <c r="YS41" s="5"/>
      <c r="YT41" s="70"/>
      <c r="YW41" s="70"/>
      <c r="YZ41" s="70"/>
      <c r="ZC41" s="70"/>
      <c r="ZF41" s="70"/>
      <c r="ZI41" s="70"/>
      <c r="ZK41" s="5"/>
      <c r="ZL41" s="70"/>
      <c r="ZO41" s="70"/>
      <c r="ZR41" s="70"/>
      <c r="ZU41" s="70"/>
      <c r="ZX41" s="70"/>
      <c r="AAA41" s="70"/>
      <c r="AAC41" s="5"/>
      <c r="AAD41" s="70"/>
      <c r="AAG41" s="70"/>
      <c r="AAJ41" s="70"/>
      <c r="AAM41" s="70"/>
      <c r="AAP41" s="70"/>
      <c r="AAS41" s="70"/>
      <c r="AAU41" s="5"/>
      <c r="AAV41" s="70"/>
      <c r="AAY41" s="70"/>
      <c r="ABB41" s="70"/>
      <c r="ABE41" s="70"/>
      <c r="ABH41" s="70"/>
      <c r="ABK41" s="70"/>
      <c r="ABM41" s="5"/>
      <c r="ABN41" s="70"/>
      <c r="ABQ41" s="70"/>
      <c r="ABT41" s="70"/>
      <c r="ABV41" s="5"/>
      <c r="ABW41" s="5"/>
      <c r="ABX41" s="5"/>
      <c r="ABY41" s="5"/>
      <c r="ABZ41" s="5"/>
      <c r="ACA41" s="70"/>
      <c r="ACD41" s="70"/>
      <c r="ACG41" s="70"/>
      <c r="ACJ41" s="70"/>
      <c r="ACM41" s="70"/>
      <c r="ACO41" s="5"/>
      <c r="ACP41" s="70"/>
      <c r="ACS41" s="70"/>
      <c r="ACV41" s="70"/>
      <c r="ACY41" s="70"/>
      <c r="ADB41" s="70"/>
      <c r="ADE41" s="70"/>
      <c r="ADG41" s="5"/>
      <c r="ADH41" s="70"/>
      <c r="ADK41" s="70"/>
      <c r="ADN41" s="70"/>
      <c r="ADQ41" s="70"/>
      <c r="ADT41" s="70"/>
      <c r="ADW41" s="70"/>
      <c r="ADY41" s="5"/>
      <c r="ADZ41" s="70"/>
      <c r="AEC41" s="70"/>
      <c r="AEF41" s="70"/>
      <c r="AEI41" s="70"/>
      <c r="AEL41" s="70"/>
      <c r="AEO41" s="70"/>
      <c r="AEQ41" s="5"/>
      <c r="AER41" s="70"/>
      <c r="AEU41" s="70"/>
      <c r="AEX41" s="70"/>
      <c r="AFA41" s="70"/>
      <c r="AFD41" s="70"/>
      <c r="AFG41" s="70"/>
      <c r="AFI41" s="5"/>
      <c r="AFJ41" s="70"/>
      <c r="AFM41" s="70"/>
      <c r="AFP41" s="70"/>
      <c r="AFS41" s="70"/>
      <c r="AFV41" s="70"/>
      <c r="AFX41" s="5"/>
      <c r="AFY41" s="5"/>
      <c r="AFZ41" s="70"/>
      <c r="AGC41" s="70"/>
      <c r="AGF41" s="70"/>
      <c r="AGI41" s="70"/>
      <c r="AGK41" s="5"/>
      <c r="AGL41" s="70"/>
      <c r="AGO41" s="70"/>
      <c r="AGR41" s="70"/>
      <c r="AGU41" s="70"/>
      <c r="AGX41" s="70"/>
      <c r="AHA41" s="70"/>
      <c r="AHD41" s="70"/>
      <c r="AHG41" s="70"/>
      <c r="AHI41" s="5"/>
      <c r="AHJ41" s="70"/>
      <c r="AHM41" s="70"/>
      <c r="AHP41" s="70"/>
      <c r="AHS41" s="70"/>
      <c r="AHV41" s="70"/>
      <c r="AHY41" s="70"/>
      <c r="AIA41" s="5"/>
      <c r="AIB41" s="70"/>
      <c r="AIE41" s="70"/>
      <c r="AIH41" s="70"/>
      <c r="AIK41" s="70"/>
      <c r="AIN41" s="70"/>
      <c r="AIQ41" s="70"/>
      <c r="AIS41" s="5"/>
      <c r="AIT41" s="70"/>
      <c r="AIW41" s="70"/>
      <c r="AIZ41" s="70"/>
      <c r="AJC41" s="70"/>
      <c r="AJF41" s="70"/>
      <c r="AJI41" s="70"/>
      <c r="AJK41" s="5"/>
      <c r="AJL41" s="70"/>
      <c r="AJO41" s="70"/>
      <c r="AJQ41" s="5"/>
      <c r="AJR41" s="70"/>
      <c r="AJU41" s="70"/>
      <c r="AJX41" s="70"/>
      <c r="AJZ41" s="5"/>
      <c r="AKA41" s="70"/>
      <c r="AKD41" s="70"/>
      <c r="AKG41" s="70"/>
      <c r="AKJ41" s="70"/>
      <c r="AKM41" s="70"/>
      <c r="AKP41" s="70"/>
      <c r="AKR41" s="5"/>
      <c r="AKS41" s="70"/>
      <c r="AKV41" s="70"/>
      <c r="AKY41" s="70"/>
      <c r="ALA41" s="5"/>
      <c r="ALB41" s="70"/>
      <c r="ALE41" s="70"/>
      <c r="ALH41" s="70"/>
      <c r="ALK41" s="70"/>
      <c r="ALN41" s="70"/>
      <c r="ALQ41" s="70"/>
      <c r="ALT41" s="70"/>
      <c r="ALW41" s="70"/>
      <c r="ALZ41" s="70"/>
      <c r="AMB41" s="5"/>
      <c r="AMC41" s="70"/>
      <c r="AMF41" s="70"/>
      <c r="AMI41" s="70"/>
      <c r="AML41" s="70"/>
      <c r="AMO41" s="70"/>
      <c r="AMR41" s="70"/>
      <c r="AMU41" s="70"/>
      <c r="AMW41" s="5"/>
      <c r="AMX41" s="5"/>
      <c r="AMY41" s="5"/>
      <c r="AMZ41" s="5"/>
      <c r="ANA41" s="70"/>
      <c r="AND41" s="70"/>
      <c r="ANF41" s="5"/>
      <c r="ANG41" s="70"/>
      <c r="ANJ41" s="70"/>
      <c r="ANM41" s="70"/>
      <c r="ANP41" s="70"/>
      <c r="ANS41" s="70"/>
      <c r="ANV41" s="70"/>
      <c r="ANX41" s="5"/>
      <c r="ANY41" s="70"/>
      <c r="AOB41" s="70"/>
      <c r="AOE41" s="70"/>
      <c r="AOH41" s="70"/>
      <c r="AOK41" s="70"/>
      <c r="AON41" s="70"/>
      <c r="AOP41" s="5"/>
      <c r="AOQ41" s="70"/>
      <c r="AOT41" s="70"/>
      <c r="AOW41" s="70"/>
      <c r="AOZ41" s="70"/>
      <c r="APC41" s="70"/>
      <c r="APF41" s="70"/>
      <c r="APH41" s="5"/>
      <c r="API41" s="70"/>
      <c r="APL41" s="70"/>
      <c r="APO41" s="70"/>
      <c r="APR41" s="70"/>
      <c r="APU41" s="70"/>
      <c r="APX41" s="70"/>
      <c r="APZ41" s="5"/>
      <c r="AQA41" s="70"/>
      <c r="AQD41" s="70"/>
      <c r="AQG41" s="70"/>
      <c r="AQJ41" s="70"/>
      <c r="AQM41" s="70"/>
      <c r="AQP41" s="70"/>
      <c r="AQR41" s="5"/>
      <c r="AQS41" s="70"/>
      <c r="AQV41" s="70"/>
      <c r="AQY41" s="70"/>
      <c r="ARB41" s="70"/>
      <c r="ARE41" s="70"/>
      <c r="ARH41" s="70"/>
      <c r="ARJ41" s="5"/>
      <c r="ARK41" s="70"/>
      <c r="ARN41" s="70"/>
      <c r="ARQ41" s="70"/>
      <c r="ART41" s="70"/>
      <c r="ARW41" s="70"/>
      <c r="ARZ41" s="70"/>
      <c r="ASB41" s="5"/>
      <c r="ASC41" s="70"/>
      <c r="ASF41" s="70"/>
      <c r="ASI41" s="70"/>
      <c r="ASL41" s="70"/>
      <c r="ASO41" s="70"/>
      <c r="ASR41" s="70"/>
      <c r="AST41" s="5"/>
      <c r="ASU41" s="70"/>
      <c r="ASX41" s="70"/>
      <c r="ATA41" s="70"/>
      <c r="ATD41" s="70"/>
      <c r="ATH41" s="5"/>
      <c r="ATO41" s="5"/>
      <c r="ATV41" s="5"/>
      <c r="AUC41" s="5"/>
      <c r="AUJ41" s="5"/>
      <c r="AUQ41" s="5"/>
      <c r="AUX41" s="5"/>
      <c r="AVE41" s="5"/>
      <c r="AVL41" s="5"/>
      <c r="AVS41" s="5"/>
      <c r="AVZ41" s="5"/>
      <c r="AWG41" s="5"/>
      <c r="AWN41" s="5"/>
      <c r="AWU41" s="5"/>
      <c r="AXB41" s="5"/>
    </row>
    <row r="42" spans="1:1302">
      <c r="A42" t="s">
        <v>911</v>
      </c>
      <c r="B42" t="s">
        <v>913</v>
      </c>
      <c r="C42" t="s">
        <v>922</v>
      </c>
      <c r="D42" s="10" t="s">
        <v>9</v>
      </c>
      <c r="E42" s="54"/>
      <c r="F42" s="54"/>
      <c r="G42" s="54"/>
      <c r="H42" s="18"/>
      <c r="I42" s="54">
        <v>80</v>
      </c>
      <c r="J42" s="17"/>
      <c r="K42" s="18"/>
      <c r="L42" s="54">
        <v>80</v>
      </c>
      <c r="M42" s="54"/>
      <c r="N42" s="18"/>
      <c r="O42" s="54">
        <v>80</v>
      </c>
      <c r="P42" s="54"/>
      <c r="Q42" s="18"/>
      <c r="R42" s="54">
        <v>87</v>
      </c>
      <c r="S42" s="54"/>
      <c r="T42" s="18"/>
      <c r="U42" s="54">
        <v>93</v>
      </c>
      <c r="V42" s="54"/>
      <c r="W42" s="18"/>
      <c r="X42" s="54">
        <v>93</v>
      </c>
      <c r="Y42" s="54"/>
      <c r="Z42" s="18"/>
      <c r="AA42" s="54">
        <v>106</v>
      </c>
      <c r="AB42" s="17"/>
      <c r="AC42" s="18"/>
      <c r="AD42" s="54">
        <v>108</v>
      </c>
      <c r="AE42" s="54"/>
      <c r="AF42" s="18"/>
      <c r="AG42" s="54">
        <v>112</v>
      </c>
      <c r="AH42" s="54"/>
      <c r="AI42" s="18"/>
      <c r="AJ42" s="54">
        <v>112</v>
      </c>
      <c r="AK42" s="54"/>
      <c r="AL42" s="18"/>
      <c r="AM42" s="54">
        <v>112</v>
      </c>
      <c r="AN42" s="54"/>
      <c r="AO42" s="18"/>
      <c r="AP42" s="54">
        <v>95</v>
      </c>
      <c r="AQ42" s="54"/>
      <c r="AR42" s="18"/>
      <c r="AS42" s="54">
        <v>93</v>
      </c>
      <c r="AT42" s="17"/>
      <c r="AU42" s="18"/>
      <c r="AV42" s="54">
        <v>93</v>
      </c>
      <c r="AW42" s="54"/>
      <c r="AX42" s="18"/>
      <c r="AY42" s="54">
        <v>95</v>
      </c>
      <c r="AZ42" s="54"/>
      <c r="BA42" s="18"/>
      <c r="BB42" s="54">
        <v>95</v>
      </c>
      <c r="BC42" s="54"/>
      <c r="BD42" s="18"/>
      <c r="BE42" s="54">
        <v>95</v>
      </c>
      <c r="BF42" s="54"/>
      <c r="BG42" s="18"/>
      <c r="BH42" s="54">
        <v>95</v>
      </c>
      <c r="BI42" s="54"/>
      <c r="BJ42" s="18"/>
      <c r="BK42" s="54">
        <v>95</v>
      </c>
      <c r="BL42" s="17"/>
      <c r="BM42" s="18"/>
      <c r="BN42" s="54">
        <v>92</v>
      </c>
      <c r="BO42" s="54"/>
      <c r="BP42" s="18"/>
      <c r="BQ42" s="54">
        <v>92</v>
      </c>
      <c r="BR42" s="54"/>
      <c r="BS42" s="18"/>
      <c r="BT42" s="54">
        <v>90</v>
      </c>
      <c r="BU42" s="54"/>
      <c r="BV42" s="18"/>
      <c r="BW42" s="54">
        <v>90</v>
      </c>
      <c r="BX42" s="54"/>
      <c r="BY42" s="18"/>
      <c r="BZ42" s="54">
        <v>96</v>
      </c>
      <c r="CA42" s="54"/>
      <c r="CB42" s="18"/>
      <c r="CC42" s="54">
        <v>96</v>
      </c>
      <c r="CD42" s="17"/>
      <c r="CE42" s="17"/>
      <c r="CF42" s="18"/>
      <c r="CG42" s="54">
        <v>89</v>
      </c>
      <c r="CH42" s="17"/>
      <c r="CI42" s="18"/>
      <c r="CJ42" s="54">
        <v>89</v>
      </c>
      <c r="CK42" s="54"/>
      <c r="CL42" s="18"/>
      <c r="CM42" s="54">
        <v>89</v>
      </c>
      <c r="CN42" s="54"/>
      <c r="CO42" s="18"/>
      <c r="CP42" s="54">
        <v>89</v>
      </c>
      <c r="CQ42" s="17"/>
      <c r="CR42" s="18"/>
      <c r="CS42" s="54">
        <v>94</v>
      </c>
      <c r="CT42" s="54"/>
      <c r="CU42" s="18"/>
      <c r="CV42" s="54">
        <v>96</v>
      </c>
      <c r="CW42" s="54"/>
      <c r="CX42" s="18"/>
      <c r="CY42" s="54">
        <v>96</v>
      </c>
      <c r="CZ42" s="54"/>
      <c r="DA42" s="18"/>
      <c r="DB42" s="54">
        <v>106</v>
      </c>
      <c r="DC42" s="54"/>
      <c r="DD42" s="18"/>
      <c r="DE42" s="54">
        <v>106</v>
      </c>
      <c r="DF42" s="17"/>
      <c r="DG42" s="17"/>
      <c r="DH42" s="18"/>
      <c r="DI42" s="54">
        <v>99</v>
      </c>
      <c r="DJ42" s="54"/>
      <c r="DK42" s="18"/>
      <c r="DL42" s="54">
        <v>99</v>
      </c>
      <c r="DM42" s="54"/>
      <c r="DN42" s="18"/>
      <c r="DO42" s="54">
        <v>99</v>
      </c>
      <c r="DP42" s="54"/>
      <c r="DQ42" s="18"/>
      <c r="DR42" s="54">
        <v>99</v>
      </c>
      <c r="DS42" s="54"/>
      <c r="DT42" s="18"/>
      <c r="DU42" s="54">
        <v>99</v>
      </c>
      <c r="DV42" s="54"/>
      <c r="DW42" s="18"/>
      <c r="DX42" s="54">
        <v>99</v>
      </c>
      <c r="DY42" s="17"/>
      <c r="DZ42" s="18"/>
      <c r="EA42" s="54">
        <v>99</v>
      </c>
      <c r="EB42" s="54"/>
      <c r="EC42" s="18"/>
      <c r="ED42" s="54">
        <v>95</v>
      </c>
      <c r="EE42" s="54"/>
      <c r="EF42" s="18"/>
      <c r="EG42" s="54">
        <v>95</v>
      </c>
      <c r="EH42" s="54"/>
      <c r="EI42" s="18"/>
      <c r="EJ42" s="54">
        <v>95</v>
      </c>
      <c r="EK42" s="54"/>
      <c r="EL42" s="18"/>
      <c r="EM42" s="54">
        <v>95</v>
      </c>
      <c r="EN42" s="54"/>
      <c r="EO42" s="18"/>
      <c r="EP42" s="54">
        <v>95</v>
      </c>
      <c r="EQ42" s="48"/>
      <c r="ER42" s="18"/>
      <c r="ES42" s="54">
        <v>95</v>
      </c>
      <c r="ET42" s="54"/>
      <c r="EU42" s="18"/>
      <c r="EV42" s="54">
        <v>95</v>
      </c>
      <c r="EW42" s="54"/>
      <c r="EX42" s="18"/>
      <c r="EY42" s="54">
        <v>95</v>
      </c>
      <c r="EZ42" s="54"/>
      <c r="FA42" s="18"/>
      <c r="FB42" s="54">
        <v>108</v>
      </c>
      <c r="FC42" s="17"/>
      <c r="FD42" s="17"/>
      <c r="FE42" s="17"/>
      <c r="FF42" s="17"/>
      <c r="FG42" s="18"/>
      <c r="FH42" s="54">
        <v>104</v>
      </c>
      <c r="FI42" s="54"/>
      <c r="FJ42" s="18"/>
      <c r="FK42" s="54">
        <v>101</v>
      </c>
      <c r="FL42" s="54"/>
      <c r="FM42" s="18"/>
      <c r="FN42" s="54">
        <v>101</v>
      </c>
      <c r="FO42" s="17"/>
      <c r="FP42" s="18"/>
      <c r="FQ42" s="54">
        <v>99</v>
      </c>
      <c r="FR42" s="54"/>
      <c r="FS42" s="18"/>
      <c r="FT42" s="54">
        <v>99</v>
      </c>
      <c r="FU42" s="17"/>
      <c r="FV42" s="18"/>
      <c r="FW42" s="54">
        <v>99</v>
      </c>
      <c r="FX42" s="54"/>
      <c r="FY42" s="18"/>
      <c r="FZ42" s="54">
        <v>104</v>
      </c>
      <c r="GA42" s="54"/>
      <c r="GB42" s="18"/>
      <c r="GC42" s="54">
        <v>114</v>
      </c>
      <c r="GD42" s="54"/>
      <c r="GE42" s="18"/>
      <c r="GF42" s="54">
        <v>114</v>
      </c>
      <c r="GG42" s="54"/>
      <c r="GH42" s="18"/>
      <c r="GI42" s="54">
        <v>111</v>
      </c>
      <c r="GJ42" s="54"/>
      <c r="GK42" s="18"/>
      <c r="GL42" s="54">
        <v>115</v>
      </c>
      <c r="GM42" s="17"/>
      <c r="GN42" s="18"/>
      <c r="GO42" s="54">
        <v>110</v>
      </c>
      <c r="GP42" s="54"/>
      <c r="GQ42" s="18"/>
      <c r="GR42" s="54">
        <v>104</v>
      </c>
      <c r="GS42" s="54"/>
      <c r="GT42" s="18"/>
      <c r="GU42" s="54">
        <v>100</v>
      </c>
      <c r="GV42" s="54"/>
      <c r="GW42" s="18"/>
      <c r="GX42" s="54">
        <v>100</v>
      </c>
      <c r="GY42" s="54"/>
      <c r="GZ42" s="18"/>
      <c r="HA42" s="54">
        <v>100</v>
      </c>
      <c r="HB42" s="54"/>
      <c r="HC42" s="18"/>
      <c r="HD42" s="54">
        <v>100</v>
      </c>
      <c r="HE42" s="17"/>
      <c r="HF42" s="18"/>
      <c r="HG42" s="54">
        <v>100</v>
      </c>
      <c r="HH42" s="54"/>
      <c r="HI42" s="18"/>
      <c r="HJ42" s="54">
        <v>98</v>
      </c>
      <c r="HK42" s="54"/>
      <c r="HL42" s="18"/>
      <c r="HM42" s="54">
        <v>95</v>
      </c>
      <c r="HN42" s="54"/>
      <c r="HO42" s="18"/>
      <c r="HP42" s="54">
        <v>95</v>
      </c>
      <c r="HQ42" s="54"/>
      <c r="HR42" s="18"/>
      <c r="HS42" s="54">
        <v>95</v>
      </c>
      <c r="HT42" s="54"/>
      <c r="HU42" s="18"/>
      <c r="HV42" s="54">
        <v>95</v>
      </c>
      <c r="HW42" s="17"/>
      <c r="HX42" s="18"/>
      <c r="HY42" s="54">
        <v>90</v>
      </c>
      <c r="HZ42" s="54"/>
      <c r="IA42" s="18"/>
      <c r="IB42" s="54">
        <v>90</v>
      </c>
      <c r="IC42" s="54"/>
      <c r="ID42" s="18"/>
      <c r="IE42" s="54">
        <v>99</v>
      </c>
      <c r="IF42" s="54"/>
      <c r="IG42" s="18"/>
      <c r="IH42" s="54">
        <v>94</v>
      </c>
      <c r="II42" s="54"/>
      <c r="IJ42" s="18"/>
      <c r="IK42" s="54">
        <v>94</v>
      </c>
      <c r="IL42" s="54"/>
      <c r="IM42" s="18"/>
      <c r="IN42" s="54">
        <v>100</v>
      </c>
      <c r="IO42" s="17"/>
      <c r="IP42" s="18"/>
      <c r="IQ42" s="54">
        <v>95</v>
      </c>
      <c r="IR42" s="54"/>
      <c r="IS42" s="18"/>
      <c r="IT42" s="54">
        <v>93</v>
      </c>
      <c r="IU42" s="54"/>
      <c r="IV42" s="18"/>
      <c r="IW42" s="54">
        <v>93</v>
      </c>
      <c r="IX42" s="54"/>
      <c r="IY42" s="18"/>
      <c r="IZ42" s="54">
        <v>93</v>
      </c>
      <c r="JA42" s="54"/>
      <c r="JB42" s="18"/>
      <c r="JC42" s="54">
        <v>93</v>
      </c>
      <c r="JD42" s="54"/>
      <c r="JE42" s="18"/>
      <c r="JF42" s="54">
        <v>93</v>
      </c>
      <c r="JG42" s="17"/>
      <c r="JH42" s="18"/>
      <c r="JI42" s="54">
        <v>93</v>
      </c>
      <c r="JJ42" s="54"/>
      <c r="JK42" s="18"/>
      <c r="JL42" s="54">
        <v>94</v>
      </c>
      <c r="JM42" s="54"/>
      <c r="JN42" s="18"/>
      <c r="JO42" s="54">
        <v>95</v>
      </c>
      <c r="JP42" s="54"/>
      <c r="JQ42" s="18"/>
      <c r="JR42" s="54">
        <v>95</v>
      </c>
      <c r="JS42" s="54"/>
      <c r="JT42" s="18"/>
      <c r="JU42" s="54">
        <v>95</v>
      </c>
      <c r="JV42" s="54"/>
      <c r="JW42" s="18"/>
      <c r="JX42" s="54">
        <v>95</v>
      </c>
      <c r="JY42" s="17"/>
      <c r="JZ42" s="18"/>
      <c r="KA42" s="54">
        <v>91</v>
      </c>
      <c r="KB42" s="54"/>
      <c r="KC42" s="18"/>
      <c r="KD42" s="54">
        <v>91</v>
      </c>
      <c r="KE42" s="54"/>
      <c r="KF42" s="18"/>
      <c r="KG42" s="54">
        <v>91</v>
      </c>
      <c r="KH42" s="54"/>
      <c r="KI42" s="18"/>
      <c r="KJ42" s="54">
        <v>98</v>
      </c>
      <c r="KK42" s="54"/>
      <c r="KL42" s="18"/>
      <c r="KM42" s="54">
        <v>98</v>
      </c>
      <c r="KN42" s="54"/>
      <c r="KO42" s="18"/>
      <c r="KP42" s="54">
        <v>98</v>
      </c>
      <c r="KQ42" s="48"/>
      <c r="KR42" s="18"/>
      <c r="KS42" s="54">
        <v>100</v>
      </c>
      <c r="KT42" s="54"/>
      <c r="KU42" s="18"/>
      <c r="KV42" s="54">
        <v>97</v>
      </c>
      <c r="KW42" s="148"/>
      <c r="KX42" s="148"/>
      <c r="KY42" s="148"/>
      <c r="KZ42" s="148"/>
      <c r="LA42" s="148"/>
      <c r="LB42" s="17"/>
      <c r="LC42" s="18"/>
      <c r="LD42" s="54">
        <v>107</v>
      </c>
      <c r="LE42" s="54"/>
      <c r="LF42" s="18"/>
      <c r="LG42" s="54">
        <v>103</v>
      </c>
      <c r="LH42" s="54"/>
      <c r="LI42" s="18"/>
      <c r="LJ42" s="54">
        <v>103</v>
      </c>
      <c r="LK42" s="54"/>
      <c r="LL42" s="18"/>
      <c r="LM42" s="54">
        <v>106</v>
      </c>
      <c r="LN42" s="54"/>
      <c r="LO42" s="18"/>
      <c r="LP42" s="54">
        <v>106</v>
      </c>
      <c r="LQ42" s="54"/>
      <c r="LR42" s="18"/>
      <c r="LS42" s="54">
        <v>114</v>
      </c>
      <c r="LT42" s="17"/>
      <c r="LU42" s="18"/>
      <c r="LV42" s="54">
        <v>114</v>
      </c>
      <c r="LW42" s="54"/>
      <c r="LX42" s="18"/>
      <c r="LY42" s="54">
        <v>104</v>
      </c>
      <c r="LZ42" s="54"/>
      <c r="MA42" s="18"/>
      <c r="MB42" s="54">
        <v>101</v>
      </c>
      <c r="MC42" s="54"/>
      <c r="MD42" s="18"/>
      <c r="ME42" s="54">
        <v>100</v>
      </c>
      <c r="MF42" s="54"/>
      <c r="MG42" s="18"/>
      <c r="MH42" s="54">
        <v>100</v>
      </c>
      <c r="MI42" s="54"/>
      <c r="MJ42" s="18"/>
      <c r="MK42" s="54">
        <v>100</v>
      </c>
      <c r="ML42" s="17"/>
      <c r="MM42" s="18"/>
      <c r="MN42" s="54">
        <v>96</v>
      </c>
      <c r="MO42" s="54"/>
      <c r="MP42" s="18"/>
      <c r="MQ42" s="54">
        <v>96</v>
      </c>
      <c r="MR42" s="54"/>
      <c r="MS42" s="18"/>
      <c r="MT42" s="54">
        <v>95</v>
      </c>
      <c r="MU42" s="54"/>
      <c r="MV42" s="18"/>
      <c r="MW42" s="54">
        <v>94</v>
      </c>
      <c r="MX42" s="54"/>
      <c r="MY42" s="18"/>
      <c r="MZ42" s="54">
        <v>89</v>
      </c>
      <c r="NA42" s="54"/>
      <c r="NB42" s="18"/>
      <c r="NC42" s="54">
        <v>92</v>
      </c>
      <c r="ND42" s="17"/>
      <c r="NE42" s="18"/>
      <c r="NF42" s="54">
        <v>90</v>
      </c>
      <c r="NG42" s="54"/>
      <c r="NH42" s="18"/>
      <c r="NI42" s="54">
        <v>90</v>
      </c>
      <c r="NJ42" s="54"/>
      <c r="NK42" s="18"/>
      <c r="NL42" s="54">
        <v>90</v>
      </c>
      <c r="NM42" s="54"/>
      <c r="NN42" s="18"/>
      <c r="NO42" s="54">
        <v>90</v>
      </c>
      <c r="NP42" s="54"/>
      <c r="NQ42" s="18"/>
      <c r="NR42" s="54">
        <v>88</v>
      </c>
      <c r="NS42" s="54"/>
      <c r="NT42" s="18"/>
      <c r="NU42" s="54">
        <v>88</v>
      </c>
      <c r="NV42" s="17"/>
      <c r="NW42" s="18"/>
      <c r="NX42" s="54">
        <v>88</v>
      </c>
      <c r="NY42" s="54"/>
      <c r="NZ42" s="18"/>
      <c r="OA42" s="54">
        <v>88</v>
      </c>
      <c r="OB42" s="54"/>
      <c r="OC42" s="18"/>
      <c r="OD42" s="54">
        <v>88</v>
      </c>
      <c r="OE42" s="54"/>
      <c r="OF42" s="18"/>
      <c r="OG42" s="54">
        <v>96</v>
      </c>
      <c r="OH42" s="54"/>
      <c r="OI42" s="18"/>
      <c r="OJ42" s="54">
        <v>94</v>
      </c>
      <c r="OK42" s="54"/>
      <c r="OL42" s="18"/>
      <c r="OM42" s="54">
        <v>94</v>
      </c>
      <c r="ON42" s="17"/>
      <c r="OO42" s="18"/>
      <c r="OP42" s="54">
        <v>94</v>
      </c>
      <c r="OQ42" s="54"/>
      <c r="OR42" s="18"/>
      <c r="OS42" s="54">
        <v>94</v>
      </c>
      <c r="OT42" s="54"/>
      <c r="OU42" s="18"/>
      <c r="OV42" s="54">
        <v>92</v>
      </c>
      <c r="OW42" s="54"/>
      <c r="OX42" s="18"/>
      <c r="OY42" s="54">
        <v>101</v>
      </c>
      <c r="OZ42" s="54"/>
      <c r="PA42" s="18"/>
      <c r="PB42" s="54">
        <v>108</v>
      </c>
      <c r="PC42" s="54"/>
      <c r="PD42" s="18"/>
      <c r="PE42" s="54">
        <v>108</v>
      </c>
      <c r="PF42" s="17"/>
      <c r="PG42" s="18"/>
      <c r="PH42" s="54">
        <v>108</v>
      </c>
      <c r="PI42" s="54"/>
      <c r="PJ42" s="18"/>
      <c r="PK42" s="54">
        <v>96</v>
      </c>
      <c r="PL42" s="54"/>
      <c r="PM42" s="18"/>
      <c r="PN42" s="54">
        <v>94</v>
      </c>
      <c r="PO42" s="54"/>
      <c r="PP42" s="18"/>
      <c r="PQ42" s="54">
        <v>94</v>
      </c>
      <c r="PR42" s="54"/>
      <c r="PS42" s="18"/>
      <c r="PT42" s="54">
        <v>96</v>
      </c>
      <c r="PU42" s="54"/>
      <c r="PV42" s="18"/>
      <c r="PW42" s="54">
        <v>96</v>
      </c>
      <c r="PX42" s="17"/>
      <c r="PY42" s="18"/>
      <c r="PZ42" s="54">
        <v>96</v>
      </c>
      <c r="QA42" s="54"/>
      <c r="QB42" s="18"/>
      <c r="QC42" s="54">
        <v>96</v>
      </c>
      <c r="QD42" s="17"/>
      <c r="QE42" s="18"/>
      <c r="QF42" s="54">
        <v>94</v>
      </c>
      <c r="QG42" s="54"/>
      <c r="QH42" s="18"/>
      <c r="QI42" s="54">
        <v>96</v>
      </c>
      <c r="QJ42" s="54"/>
      <c r="QK42" s="18"/>
      <c r="QL42" s="54">
        <v>94</v>
      </c>
      <c r="QM42" s="17"/>
      <c r="QN42" s="18"/>
      <c r="QO42" s="54">
        <v>94</v>
      </c>
      <c r="QP42" s="54"/>
      <c r="QQ42" s="18"/>
      <c r="QR42" s="54">
        <v>92</v>
      </c>
      <c r="QS42" s="54"/>
      <c r="QT42" s="18"/>
      <c r="QU42" s="54">
        <v>96</v>
      </c>
      <c r="QV42" s="54"/>
      <c r="QW42" s="18"/>
      <c r="QX42" s="54">
        <v>96</v>
      </c>
      <c r="QY42" s="54"/>
      <c r="QZ42" s="18"/>
      <c r="RA42" s="54">
        <v>96</v>
      </c>
      <c r="RB42" s="54"/>
      <c r="RC42" s="18"/>
      <c r="RD42" s="54">
        <v>94</v>
      </c>
      <c r="RE42" s="17"/>
      <c r="RF42" s="18"/>
      <c r="RG42" s="54">
        <v>90</v>
      </c>
      <c r="RH42" s="54"/>
      <c r="RI42" s="18"/>
      <c r="RJ42" s="54">
        <v>90</v>
      </c>
      <c r="RK42" s="54"/>
      <c r="RL42" s="18"/>
      <c r="RM42" s="54">
        <v>108</v>
      </c>
      <c r="RN42" s="17"/>
      <c r="RO42" s="17"/>
      <c r="RP42" s="17"/>
      <c r="RQ42" s="18"/>
      <c r="RR42" s="54">
        <v>110</v>
      </c>
      <c r="RS42" s="54"/>
      <c r="RT42" s="18"/>
      <c r="RU42" s="54">
        <v>108</v>
      </c>
      <c r="RV42" s="54"/>
      <c r="RW42" s="18"/>
      <c r="RX42" s="54">
        <v>108</v>
      </c>
      <c r="RY42" s="54"/>
      <c r="RZ42" s="18"/>
      <c r="SA42" s="54">
        <v>94</v>
      </c>
      <c r="SB42" s="54"/>
      <c r="SC42" s="18"/>
      <c r="SD42" s="54">
        <v>94</v>
      </c>
      <c r="SE42" s="54"/>
      <c r="SF42" s="18"/>
      <c r="SG42" s="54">
        <v>92</v>
      </c>
      <c r="SH42" s="54"/>
      <c r="SI42" s="18"/>
      <c r="SJ42" s="54">
        <v>92</v>
      </c>
      <c r="SK42" s="17"/>
      <c r="SL42" s="18"/>
      <c r="SM42" s="54">
        <v>94</v>
      </c>
      <c r="SN42" s="54"/>
      <c r="SO42" s="18"/>
      <c r="SP42" s="54">
        <v>94</v>
      </c>
      <c r="SQ42" s="54"/>
      <c r="SR42" s="18"/>
      <c r="SS42" s="54">
        <v>96</v>
      </c>
      <c r="ST42" s="54"/>
      <c r="SU42" s="18"/>
      <c r="SV42" s="54">
        <v>96</v>
      </c>
      <c r="SW42" s="54"/>
      <c r="SX42" s="18"/>
      <c r="SY42" s="54">
        <v>94</v>
      </c>
      <c r="SZ42" s="54"/>
      <c r="TA42" s="18"/>
      <c r="TB42" s="54">
        <v>92</v>
      </c>
      <c r="TC42" s="17"/>
      <c r="TD42" s="17"/>
      <c r="TE42" s="18"/>
      <c r="TF42" s="54">
        <v>92</v>
      </c>
      <c r="TG42" s="54"/>
      <c r="TH42" s="18"/>
      <c r="TI42" s="54">
        <v>92</v>
      </c>
      <c r="TJ42" s="54"/>
      <c r="TK42" s="18"/>
      <c r="TL42" s="54">
        <v>92</v>
      </c>
      <c r="TM42" s="54"/>
      <c r="TN42" s="18"/>
      <c r="TO42" s="54">
        <v>92</v>
      </c>
      <c r="TP42" s="54"/>
      <c r="TQ42" s="18"/>
      <c r="TR42" s="54">
        <v>92</v>
      </c>
      <c r="TS42" s="17"/>
      <c r="TT42" s="18"/>
      <c r="TU42" s="54">
        <v>92</v>
      </c>
      <c r="TV42" s="54"/>
      <c r="TW42" s="18"/>
      <c r="TX42" s="54">
        <v>92</v>
      </c>
      <c r="TY42" s="54"/>
      <c r="TZ42" s="18"/>
      <c r="UA42" s="54">
        <v>92</v>
      </c>
      <c r="UB42" s="54"/>
      <c r="UC42" s="18"/>
      <c r="UD42" s="54">
        <v>92</v>
      </c>
      <c r="UE42" s="54"/>
      <c r="UF42" s="18"/>
      <c r="UG42" s="54">
        <v>90</v>
      </c>
      <c r="UH42" s="54"/>
      <c r="UI42" s="18"/>
      <c r="UJ42" s="54">
        <v>90</v>
      </c>
      <c r="UK42" s="17"/>
      <c r="UL42" s="17"/>
      <c r="UM42" s="18"/>
      <c r="UN42" s="54">
        <v>90</v>
      </c>
      <c r="UO42" s="54"/>
      <c r="UP42" s="18"/>
      <c r="UQ42" s="54">
        <v>90</v>
      </c>
      <c r="UR42" s="54"/>
      <c r="US42" s="18"/>
      <c r="UT42" s="54">
        <v>90</v>
      </c>
      <c r="UU42" s="54"/>
      <c r="UV42" s="18"/>
      <c r="UW42" s="54">
        <v>90</v>
      </c>
      <c r="UX42" s="54"/>
      <c r="UY42" s="18"/>
      <c r="UZ42" s="54">
        <v>90</v>
      </c>
      <c r="VA42" s="17"/>
      <c r="VB42" s="18"/>
      <c r="VC42" s="54">
        <v>92</v>
      </c>
      <c r="VD42" s="54"/>
      <c r="VE42" s="18"/>
      <c r="VF42" s="54">
        <v>94</v>
      </c>
      <c r="VG42" s="54"/>
      <c r="VH42" s="18"/>
      <c r="VI42" s="54">
        <v>94</v>
      </c>
      <c r="VJ42" s="54"/>
      <c r="VK42" s="18"/>
      <c r="VL42" s="54">
        <v>94</v>
      </c>
      <c r="VM42" s="54"/>
      <c r="VN42" s="18"/>
      <c r="VO42" s="54">
        <v>94</v>
      </c>
      <c r="VP42" s="54"/>
      <c r="VQ42" s="18"/>
      <c r="VR42" s="54">
        <v>94</v>
      </c>
      <c r="VS42" s="17"/>
      <c r="VT42" s="18"/>
      <c r="VU42" s="54">
        <v>94</v>
      </c>
      <c r="VV42" s="54"/>
      <c r="VW42" s="18"/>
      <c r="VX42" s="54">
        <v>94</v>
      </c>
      <c r="VY42" s="54"/>
      <c r="VZ42" s="18"/>
      <c r="WA42" s="54">
        <v>94</v>
      </c>
      <c r="WB42" s="54"/>
      <c r="WC42" s="18"/>
      <c r="WD42" s="54">
        <v>94</v>
      </c>
      <c r="WE42" s="54"/>
      <c r="WF42" s="18"/>
      <c r="WG42" s="54">
        <v>94</v>
      </c>
      <c r="WH42" s="54"/>
      <c r="WI42" s="18"/>
      <c r="WJ42" s="54">
        <v>94</v>
      </c>
      <c r="WK42" s="48"/>
      <c r="WL42" s="18"/>
      <c r="WM42" s="54">
        <v>94</v>
      </c>
      <c r="WN42" s="54"/>
      <c r="WO42" s="18"/>
      <c r="WP42" s="54">
        <v>94</v>
      </c>
      <c r="WQ42" s="54"/>
      <c r="WR42" s="18"/>
      <c r="WS42" s="54">
        <v>94</v>
      </c>
      <c r="WT42" s="54"/>
      <c r="WU42" s="18"/>
      <c r="WV42" s="54">
        <v>94</v>
      </c>
      <c r="WW42" s="54"/>
      <c r="WX42" s="18"/>
      <c r="WY42" s="54">
        <v>94</v>
      </c>
      <c r="WZ42" s="54"/>
      <c r="XA42" s="18"/>
      <c r="XB42" s="54">
        <v>94</v>
      </c>
      <c r="XC42" s="54"/>
      <c r="XD42" s="18"/>
      <c r="XE42" s="54">
        <v>94</v>
      </c>
      <c r="XF42" s="17"/>
      <c r="XG42" s="18"/>
      <c r="XH42" s="54">
        <v>94</v>
      </c>
      <c r="XI42" s="54"/>
      <c r="XJ42" s="18"/>
      <c r="XK42" s="54">
        <v>94</v>
      </c>
      <c r="XL42" s="54"/>
      <c r="XM42" s="18"/>
      <c r="XN42" s="54">
        <v>94</v>
      </c>
      <c r="XO42" s="54"/>
      <c r="XP42" s="18"/>
      <c r="XQ42" s="54">
        <v>96</v>
      </c>
      <c r="XR42" s="54"/>
      <c r="XS42" s="18"/>
      <c r="XT42" s="54">
        <v>96</v>
      </c>
      <c r="XU42" s="54"/>
      <c r="XV42" s="18"/>
      <c r="XW42" s="54">
        <v>94</v>
      </c>
      <c r="XX42" s="48"/>
      <c r="XY42" s="18"/>
      <c r="XZ42" s="54">
        <v>96</v>
      </c>
      <c r="YA42" s="54"/>
      <c r="YB42" s="18"/>
      <c r="YC42" s="54">
        <v>96</v>
      </c>
      <c r="YD42" s="54"/>
      <c r="YE42" s="18"/>
      <c r="YF42" s="54">
        <v>96</v>
      </c>
      <c r="YG42" s="54"/>
      <c r="YH42" s="18"/>
      <c r="YI42" s="54">
        <v>96</v>
      </c>
      <c r="YJ42" s="54"/>
      <c r="YK42" s="18"/>
      <c r="YL42" s="54">
        <v>98</v>
      </c>
      <c r="YM42" s="54"/>
      <c r="YN42" s="18"/>
      <c r="YO42" s="54">
        <v>98</v>
      </c>
      <c r="YP42" s="54"/>
      <c r="YQ42" s="18"/>
      <c r="YR42" s="54">
        <v>98</v>
      </c>
      <c r="YS42" s="17"/>
      <c r="YT42" s="18"/>
      <c r="YU42" s="54">
        <v>98</v>
      </c>
      <c r="YV42" s="54"/>
      <c r="YW42" s="18"/>
      <c r="YX42" s="54">
        <v>98</v>
      </c>
      <c r="YY42" s="54"/>
      <c r="YZ42" s="18"/>
      <c r="ZA42" s="54">
        <v>98</v>
      </c>
      <c r="ZB42" s="54"/>
      <c r="ZC42" s="18"/>
      <c r="ZD42" s="54">
        <v>98</v>
      </c>
      <c r="ZE42" s="54"/>
      <c r="ZF42" s="18"/>
      <c r="ZG42" s="54">
        <v>98</v>
      </c>
      <c r="ZH42" s="54"/>
      <c r="ZI42" s="18"/>
      <c r="ZJ42" s="54">
        <v>100</v>
      </c>
      <c r="ZK42" s="17"/>
      <c r="ZL42" s="18"/>
      <c r="ZM42" s="54">
        <v>98</v>
      </c>
      <c r="ZN42" s="54"/>
      <c r="ZO42" s="18"/>
      <c r="ZP42" s="54">
        <v>96</v>
      </c>
      <c r="ZQ42" s="54"/>
      <c r="ZR42" s="18"/>
      <c r="ZS42" s="54">
        <v>98</v>
      </c>
      <c r="ZT42" s="54"/>
      <c r="ZU42" s="18"/>
      <c r="ZV42" s="54">
        <v>103</v>
      </c>
      <c r="ZW42" s="54"/>
      <c r="ZX42" s="18"/>
      <c r="ZY42" s="54">
        <v>116</v>
      </c>
      <c r="ZZ42" s="54"/>
      <c r="AAA42" s="18"/>
      <c r="AAB42" s="54">
        <v>116</v>
      </c>
      <c r="AAC42" s="17"/>
      <c r="AAD42" s="18"/>
      <c r="AAE42" s="54">
        <v>116</v>
      </c>
      <c r="AAF42" s="54"/>
      <c r="AAG42" s="18"/>
      <c r="AAH42" s="54">
        <v>106</v>
      </c>
      <c r="AAI42" s="54"/>
      <c r="AAJ42" s="18"/>
      <c r="AAK42" s="54">
        <v>108</v>
      </c>
      <c r="AAL42" s="54"/>
      <c r="AAM42" s="18"/>
      <c r="AAN42" s="54">
        <v>110</v>
      </c>
      <c r="AAO42" s="54"/>
      <c r="AAP42" s="18"/>
      <c r="AAQ42" s="54">
        <v>96</v>
      </c>
      <c r="AAR42" s="54"/>
      <c r="AAS42" s="18"/>
      <c r="AAT42" s="54">
        <v>96</v>
      </c>
      <c r="AAU42" s="17"/>
      <c r="AAV42" s="18"/>
      <c r="AAW42" s="54">
        <v>96</v>
      </c>
      <c r="AAX42" s="54"/>
      <c r="AAY42" s="18"/>
      <c r="AAZ42" s="54">
        <v>96</v>
      </c>
      <c r="ABA42" s="54"/>
      <c r="ABB42" s="18"/>
      <c r="ABC42" s="54">
        <v>102</v>
      </c>
      <c r="ABD42" s="54"/>
      <c r="ABE42" s="18"/>
      <c r="ABF42" s="54">
        <v>102</v>
      </c>
      <c r="ABG42" s="54"/>
      <c r="ABH42" s="18"/>
      <c r="ABI42" s="54">
        <v>108</v>
      </c>
      <c r="ABJ42" s="54"/>
      <c r="ABK42" s="18"/>
      <c r="ABL42" s="54">
        <v>108</v>
      </c>
      <c r="ABM42" s="17"/>
      <c r="ABN42" s="18"/>
      <c r="ABO42" s="54">
        <v>108</v>
      </c>
      <c r="ABP42" s="54"/>
      <c r="ABQ42" s="18"/>
      <c r="ABR42" s="54">
        <v>108</v>
      </c>
      <c r="ABS42" s="54"/>
      <c r="ABT42" s="18"/>
      <c r="ABU42" s="54">
        <v>108</v>
      </c>
      <c r="ABV42" s="17"/>
      <c r="ABW42" s="17"/>
      <c r="ABX42" s="17"/>
      <c r="ABY42" s="17"/>
      <c r="ABZ42" s="17"/>
      <c r="ACA42" s="18"/>
      <c r="ACB42" s="54">
        <v>106</v>
      </c>
      <c r="ACC42" s="54"/>
      <c r="ACD42" s="18"/>
      <c r="ACE42" s="54">
        <v>104</v>
      </c>
      <c r="ACF42" s="54"/>
      <c r="ACG42" s="18"/>
      <c r="ACH42" s="54">
        <v>104</v>
      </c>
      <c r="ACI42" s="54"/>
      <c r="ACJ42" s="18"/>
      <c r="ACK42" s="54">
        <v>104</v>
      </c>
      <c r="ACL42" s="54"/>
      <c r="ACM42" s="18"/>
      <c r="ACN42" s="54">
        <v>104</v>
      </c>
      <c r="ACO42" s="17"/>
      <c r="ACP42" s="18"/>
      <c r="ACQ42" s="54">
        <v>104</v>
      </c>
      <c r="ACR42" s="54"/>
      <c r="ACS42" s="18"/>
      <c r="ACT42" s="54">
        <v>102</v>
      </c>
      <c r="ACU42" s="54"/>
      <c r="ACV42" s="18"/>
      <c r="ACW42" s="54">
        <v>100</v>
      </c>
      <c r="ACX42" s="54"/>
      <c r="ACY42" s="18"/>
      <c r="ACZ42" s="54">
        <v>100</v>
      </c>
      <c r="ADA42" s="54"/>
      <c r="ADB42" s="18"/>
      <c r="ADC42" s="54">
        <v>98</v>
      </c>
      <c r="ADD42" s="54"/>
      <c r="ADE42" s="18"/>
      <c r="ADF42" s="54">
        <v>98</v>
      </c>
      <c r="ADG42" s="17"/>
      <c r="ADH42" s="18"/>
      <c r="ADI42" s="54">
        <v>98</v>
      </c>
      <c r="ADJ42" s="54"/>
      <c r="ADK42" s="18"/>
      <c r="ADL42" s="54">
        <v>96</v>
      </c>
      <c r="ADM42" s="54"/>
      <c r="ADN42" s="18"/>
      <c r="ADO42" s="54">
        <v>94</v>
      </c>
      <c r="ADP42" s="54"/>
      <c r="ADQ42" s="18"/>
      <c r="ADR42" s="54">
        <v>94</v>
      </c>
      <c r="ADS42" s="54"/>
      <c r="ADT42" s="18"/>
      <c r="ADU42" s="54">
        <v>94</v>
      </c>
      <c r="ADV42" s="54"/>
      <c r="ADW42" s="18"/>
      <c r="ADX42" s="54">
        <v>94</v>
      </c>
      <c r="ADY42" s="17"/>
      <c r="ADZ42" s="18"/>
      <c r="AEA42" s="54">
        <v>94</v>
      </c>
      <c r="AEB42" s="54"/>
      <c r="AEC42" s="18"/>
      <c r="AED42" s="54">
        <v>94</v>
      </c>
      <c r="AEE42" s="54"/>
      <c r="AEF42" s="18"/>
      <c r="AEG42" s="54">
        <v>94</v>
      </c>
      <c r="AEH42" s="54"/>
      <c r="AEI42" s="18"/>
      <c r="AEJ42" s="54">
        <v>94</v>
      </c>
      <c r="AEK42" s="54"/>
      <c r="AEL42" s="18"/>
      <c r="AEM42" s="54">
        <v>99</v>
      </c>
      <c r="AEN42" s="54"/>
      <c r="AEO42" s="18"/>
      <c r="AEP42" s="54">
        <v>99</v>
      </c>
      <c r="AEQ42" s="17"/>
      <c r="AER42" s="18"/>
      <c r="AES42" s="54">
        <v>99</v>
      </c>
      <c r="AET42" s="54"/>
      <c r="AEU42" s="18"/>
      <c r="AEV42" s="54">
        <v>88</v>
      </c>
      <c r="AEW42" s="54"/>
      <c r="AEX42" s="18"/>
      <c r="AEY42" s="54">
        <v>82</v>
      </c>
      <c r="AEZ42" s="54"/>
      <c r="AFA42" s="18"/>
      <c r="AFB42" s="54">
        <v>82</v>
      </c>
      <c r="AFC42" s="54"/>
      <c r="AFD42" s="18"/>
      <c r="AFE42" s="54">
        <v>82</v>
      </c>
      <c r="AFF42" s="54"/>
      <c r="AFG42" s="18"/>
      <c r="AFH42" s="54">
        <v>82</v>
      </c>
      <c r="AFI42" s="17"/>
      <c r="AFJ42" s="18"/>
      <c r="AFK42" s="54">
        <v>82</v>
      </c>
      <c r="AFL42" s="54"/>
      <c r="AFM42" s="18"/>
      <c r="AFN42" s="54">
        <v>80</v>
      </c>
      <c r="AFO42" s="54"/>
      <c r="AFP42" s="18"/>
      <c r="AFQ42" s="54">
        <v>80</v>
      </c>
      <c r="AFR42" s="54"/>
      <c r="AFS42" s="18"/>
      <c r="AFT42" s="54">
        <v>102</v>
      </c>
      <c r="AFU42" s="54"/>
      <c r="AFV42" s="18"/>
      <c r="AFW42" s="54">
        <v>113</v>
      </c>
      <c r="AFX42" s="17"/>
      <c r="AFY42" s="17"/>
      <c r="AFZ42" s="18"/>
      <c r="AGA42" s="54">
        <v>111</v>
      </c>
      <c r="AGB42" s="54"/>
      <c r="AGC42" s="18"/>
      <c r="AGD42" s="54">
        <v>111</v>
      </c>
      <c r="AGE42" s="54"/>
      <c r="AGF42" s="18"/>
      <c r="AGG42" s="54">
        <v>111</v>
      </c>
      <c r="AGH42" s="54"/>
      <c r="AGI42" s="18"/>
      <c r="AGJ42" s="54">
        <v>111</v>
      </c>
      <c r="AGK42" s="17"/>
      <c r="AGL42" s="18"/>
      <c r="AGM42" s="54">
        <v>117</v>
      </c>
      <c r="AGN42" s="48"/>
      <c r="AGO42" s="18"/>
      <c r="AGP42" s="54">
        <v>117</v>
      </c>
      <c r="AGQ42" s="54"/>
      <c r="AGR42" s="18"/>
      <c r="AGS42" s="54">
        <v>117</v>
      </c>
      <c r="AGT42" s="54"/>
      <c r="AGU42" s="18"/>
      <c r="AGV42" s="54">
        <v>110</v>
      </c>
      <c r="AGW42" s="54"/>
      <c r="AGX42" s="18"/>
      <c r="AGY42" s="54">
        <v>105</v>
      </c>
      <c r="AGZ42" s="54"/>
      <c r="AHA42" s="18"/>
      <c r="AHB42" s="54">
        <v>101</v>
      </c>
      <c r="AHC42" s="54"/>
      <c r="AHD42" s="18"/>
      <c r="AHE42" s="54">
        <v>101</v>
      </c>
      <c r="AHF42" s="54"/>
      <c r="AHG42" s="18"/>
      <c r="AHH42" s="54">
        <v>112</v>
      </c>
      <c r="AHI42" s="17"/>
      <c r="AHJ42" s="18"/>
      <c r="AHK42" s="54">
        <v>107</v>
      </c>
      <c r="AHL42" s="54"/>
      <c r="AHM42" s="18"/>
      <c r="AHN42" s="54">
        <v>110</v>
      </c>
      <c r="AHO42" s="54"/>
      <c r="AHP42" s="18"/>
      <c r="AHQ42" s="54">
        <v>109</v>
      </c>
      <c r="AHR42" s="54"/>
      <c r="AHS42" s="18"/>
      <c r="AHT42" s="54">
        <v>109</v>
      </c>
      <c r="AHU42" s="54"/>
      <c r="AHV42" s="18"/>
      <c r="AHW42" s="54">
        <v>109</v>
      </c>
      <c r="AHX42" s="54"/>
      <c r="AHY42" s="18"/>
      <c r="AHZ42" s="54">
        <v>108</v>
      </c>
      <c r="AIA42" s="17"/>
      <c r="AIB42" s="18"/>
      <c r="AIC42" s="54">
        <v>106</v>
      </c>
      <c r="AID42" s="54"/>
      <c r="AIE42" s="18"/>
      <c r="AIF42" s="54">
        <v>106</v>
      </c>
      <c r="AIG42" s="54"/>
      <c r="AIH42" s="18"/>
      <c r="AII42" s="54">
        <v>106</v>
      </c>
      <c r="AIJ42" s="54"/>
      <c r="AIK42" s="18"/>
      <c r="AIL42" s="54">
        <v>106</v>
      </c>
      <c r="AIM42" s="54"/>
      <c r="AIN42" s="18"/>
      <c r="AIO42" s="54">
        <v>108</v>
      </c>
      <c r="AIP42" s="54"/>
      <c r="AIQ42" s="18"/>
      <c r="AIR42" s="54">
        <v>113</v>
      </c>
      <c r="AIS42" s="17"/>
      <c r="AIT42" s="18"/>
      <c r="AIU42" s="54">
        <v>109</v>
      </c>
      <c r="AIV42" s="54"/>
      <c r="AIW42" s="18"/>
      <c r="AIX42" s="54">
        <v>109</v>
      </c>
      <c r="AIY42" s="54"/>
      <c r="AIZ42" s="18"/>
      <c r="AJA42" s="54">
        <v>109</v>
      </c>
      <c r="AJB42" s="54"/>
      <c r="AJC42" s="18"/>
      <c r="AJD42" s="54">
        <v>109</v>
      </c>
      <c r="AJE42" s="54"/>
      <c r="AJF42" s="18"/>
      <c r="AJG42" s="54">
        <v>109</v>
      </c>
      <c r="AJH42" s="54"/>
      <c r="AJI42" s="18"/>
      <c r="AJJ42" s="54">
        <v>98</v>
      </c>
      <c r="AJK42" s="17"/>
      <c r="AJL42" s="18"/>
      <c r="AJM42" s="54">
        <v>98</v>
      </c>
      <c r="AJN42" s="54"/>
      <c r="AJO42" s="18"/>
      <c r="AJP42" s="54">
        <v>98</v>
      </c>
      <c r="AJQ42" s="17"/>
      <c r="AJR42" s="18"/>
      <c r="AJS42" s="54">
        <v>98</v>
      </c>
      <c r="AJT42" s="54"/>
      <c r="AJU42" s="18"/>
      <c r="AJV42" s="54">
        <v>98</v>
      </c>
      <c r="AJW42" s="54"/>
      <c r="AJX42" s="18"/>
      <c r="AJY42" s="54">
        <v>98</v>
      </c>
      <c r="AJZ42" s="17"/>
      <c r="AKA42" s="18"/>
      <c r="AKB42" s="54">
        <v>96</v>
      </c>
      <c r="AKC42" s="54"/>
      <c r="AKD42" s="18"/>
      <c r="AKE42" s="54">
        <v>100</v>
      </c>
      <c r="AKF42" s="54"/>
      <c r="AKG42" s="18"/>
      <c r="AKH42" s="54">
        <v>98</v>
      </c>
      <c r="AKI42" s="54"/>
      <c r="AKJ42" s="18"/>
      <c r="AKK42" s="54">
        <v>96</v>
      </c>
      <c r="AKL42" s="54"/>
      <c r="AKM42" s="18"/>
      <c r="AKN42" s="54">
        <v>96</v>
      </c>
      <c r="AKO42" s="54"/>
      <c r="AKP42" s="18"/>
      <c r="AKQ42" s="54">
        <v>110</v>
      </c>
      <c r="AKR42" s="17"/>
      <c r="AKS42" s="18"/>
      <c r="AKT42" s="54">
        <v>110</v>
      </c>
      <c r="AKU42" s="54"/>
      <c r="AKV42" s="18"/>
      <c r="AKW42" s="54">
        <v>110</v>
      </c>
      <c r="AKX42" s="54"/>
      <c r="AKY42" s="18"/>
      <c r="AKZ42" s="54">
        <v>104</v>
      </c>
      <c r="ALA42" s="17"/>
      <c r="ALB42" s="18"/>
      <c r="ALC42" s="54">
        <v>104</v>
      </c>
      <c r="ALD42" s="54"/>
      <c r="ALE42" s="18"/>
      <c r="ALF42" s="54">
        <v>104</v>
      </c>
      <c r="ALG42" s="48"/>
      <c r="ALH42" s="18"/>
      <c r="ALI42" s="54">
        <v>104</v>
      </c>
      <c r="ALJ42" s="54"/>
      <c r="ALK42" s="18"/>
      <c r="ALL42" s="54">
        <v>104</v>
      </c>
      <c r="ALM42" s="54"/>
      <c r="ALN42" s="18"/>
      <c r="ALO42" s="54">
        <v>102</v>
      </c>
      <c r="ALP42" s="54"/>
      <c r="ALQ42" s="18"/>
      <c r="ALR42" s="54">
        <v>100</v>
      </c>
      <c r="ALS42" s="54"/>
      <c r="ALT42" s="18"/>
      <c r="ALU42" s="54">
        <v>100</v>
      </c>
      <c r="ALV42" s="54"/>
      <c r="ALW42" s="18"/>
      <c r="ALX42" s="54">
        <v>100</v>
      </c>
      <c r="ALY42" s="54"/>
      <c r="ALZ42" s="18"/>
      <c r="AMA42" s="54">
        <v>100</v>
      </c>
      <c r="AMB42" s="17"/>
      <c r="AMC42" s="18"/>
      <c r="AMD42" s="54">
        <v>100</v>
      </c>
      <c r="AME42" s="54"/>
      <c r="AMF42" s="18"/>
      <c r="AMG42" s="54">
        <v>100</v>
      </c>
      <c r="AMH42" s="54"/>
      <c r="AMI42" s="18"/>
      <c r="AMJ42" s="54">
        <v>100</v>
      </c>
      <c r="AMK42" s="54"/>
      <c r="AML42" s="18"/>
      <c r="AMM42" s="54">
        <v>100</v>
      </c>
      <c r="AMN42" s="54"/>
      <c r="AMO42" s="18"/>
      <c r="AMP42" s="54">
        <v>100</v>
      </c>
      <c r="AMQ42" s="54"/>
      <c r="AMR42" s="18"/>
      <c r="AMS42" s="54">
        <v>100</v>
      </c>
      <c r="AMT42" s="54"/>
      <c r="AMU42" s="18"/>
      <c r="AMV42" s="54">
        <v>100</v>
      </c>
      <c r="AMW42" s="17"/>
      <c r="AMX42" s="17"/>
      <c r="AMY42" s="17"/>
      <c r="AMZ42" s="17"/>
      <c r="ANA42" s="18"/>
      <c r="ANB42" s="54">
        <v>98</v>
      </c>
      <c r="ANC42" s="54"/>
      <c r="AND42" s="18"/>
      <c r="ANE42" s="54">
        <v>96</v>
      </c>
      <c r="ANF42" s="17"/>
      <c r="ANG42" s="18"/>
      <c r="ANH42" s="54">
        <v>96</v>
      </c>
      <c r="ANI42" s="54"/>
      <c r="ANJ42" s="18"/>
      <c r="ANK42" s="54">
        <v>96</v>
      </c>
      <c r="ANL42" s="54"/>
      <c r="ANM42" s="18"/>
      <c r="ANN42" s="54">
        <v>96</v>
      </c>
      <c r="ANO42" s="54"/>
      <c r="ANP42" s="18"/>
      <c r="ANQ42" s="54">
        <v>96</v>
      </c>
      <c r="ANR42" s="54"/>
      <c r="ANS42" s="18"/>
      <c r="ANT42" s="54">
        <v>106</v>
      </c>
      <c r="ANU42" s="54"/>
      <c r="ANV42" s="18"/>
      <c r="ANW42" s="54">
        <v>98</v>
      </c>
      <c r="ANX42" s="17"/>
      <c r="ANY42" s="18"/>
      <c r="ANZ42" s="54">
        <v>98</v>
      </c>
      <c r="AOA42" s="54"/>
      <c r="AOB42" s="18"/>
      <c r="AOC42" s="54">
        <v>98</v>
      </c>
      <c r="AOD42" s="54"/>
      <c r="AOE42" s="18"/>
      <c r="AOF42" s="54">
        <v>98</v>
      </c>
      <c r="AOG42" s="54"/>
      <c r="AOH42" s="18"/>
      <c r="AOI42" s="54">
        <v>98</v>
      </c>
      <c r="AOJ42" s="54"/>
      <c r="AOK42" s="18"/>
      <c r="AOL42" s="54">
        <v>100</v>
      </c>
      <c r="AOM42" s="54"/>
      <c r="AON42" s="18"/>
      <c r="AOO42" s="54">
        <v>100</v>
      </c>
      <c r="AOP42" s="17"/>
      <c r="AOQ42" s="18"/>
      <c r="AOR42" s="54">
        <v>98</v>
      </c>
      <c r="AOS42" s="54"/>
      <c r="AOT42" s="18"/>
      <c r="AOU42" s="54">
        <v>98</v>
      </c>
      <c r="AOV42" s="54"/>
      <c r="AOW42" s="18"/>
      <c r="AOX42" s="54">
        <v>98</v>
      </c>
      <c r="AOY42" s="54"/>
      <c r="AOZ42" s="18"/>
      <c r="APA42" s="54">
        <v>100</v>
      </c>
      <c r="APB42" s="54"/>
      <c r="APC42" s="18"/>
      <c r="APD42" s="54">
        <v>102</v>
      </c>
      <c r="APE42" s="54"/>
      <c r="APF42" s="18"/>
      <c r="APG42" s="54">
        <v>102</v>
      </c>
      <c r="APH42" s="17"/>
      <c r="API42" s="18"/>
      <c r="APJ42" s="54">
        <v>103</v>
      </c>
      <c r="APK42" s="54"/>
      <c r="APL42" s="18"/>
      <c r="APM42" s="54">
        <v>106</v>
      </c>
      <c r="APN42" s="54"/>
      <c r="APO42" s="18"/>
      <c r="APP42" s="54">
        <v>106</v>
      </c>
      <c r="APQ42" s="54"/>
      <c r="APR42" s="18"/>
      <c r="APS42" s="54">
        <v>105</v>
      </c>
      <c r="APT42" s="54"/>
      <c r="APU42" s="18"/>
      <c r="APV42" s="54">
        <v>104</v>
      </c>
      <c r="APW42" s="54"/>
      <c r="APX42" s="18"/>
      <c r="APY42" s="54">
        <v>102</v>
      </c>
      <c r="APZ42" s="17"/>
      <c r="AQA42" s="18"/>
      <c r="AQB42" s="54">
        <v>101</v>
      </c>
      <c r="AQC42" s="54"/>
      <c r="AQD42" s="18"/>
      <c r="AQE42" s="54">
        <v>101</v>
      </c>
      <c r="AQF42" s="54"/>
      <c r="AQG42" s="18"/>
      <c r="AQH42" s="54">
        <v>101</v>
      </c>
      <c r="AQI42" s="54"/>
      <c r="AQJ42" s="18"/>
      <c r="AQK42" s="54">
        <v>101</v>
      </c>
      <c r="AQL42" s="54"/>
      <c r="AQM42" s="18"/>
      <c r="AQN42" s="54">
        <v>101</v>
      </c>
      <c r="AQO42" s="54"/>
      <c r="AQP42" s="18"/>
      <c r="AQQ42" s="54">
        <v>100</v>
      </c>
      <c r="AQR42" s="17"/>
      <c r="AQS42" s="18"/>
      <c r="AQT42" s="54">
        <v>100</v>
      </c>
      <c r="AQU42" s="54"/>
      <c r="AQV42" s="18"/>
      <c r="AQW42" s="54">
        <v>98</v>
      </c>
      <c r="AQX42" s="54"/>
      <c r="AQY42" s="18"/>
      <c r="AQZ42" s="54">
        <v>108</v>
      </c>
      <c r="ARA42" s="54"/>
      <c r="ARB42" s="18"/>
      <c r="ARC42" s="54">
        <v>108</v>
      </c>
      <c r="ARD42" s="54"/>
      <c r="ARE42" s="18"/>
      <c r="ARF42" s="54">
        <v>106</v>
      </c>
      <c r="ARG42" s="54"/>
      <c r="ARH42" s="18"/>
      <c r="ARI42" s="54">
        <v>104</v>
      </c>
      <c r="ARJ42" s="17"/>
      <c r="ARK42" s="18"/>
      <c r="ARL42" s="54">
        <v>102</v>
      </c>
      <c r="ARM42" s="54"/>
      <c r="ARN42" s="18"/>
      <c r="ARO42" s="54">
        <v>96</v>
      </c>
      <c r="ARP42" s="54"/>
      <c r="ARQ42" s="18"/>
      <c r="ARR42" s="54">
        <v>96</v>
      </c>
      <c r="ARS42" s="54"/>
      <c r="ART42" s="18"/>
      <c r="ARU42" s="54">
        <v>94</v>
      </c>
      <c r="ARV42" s="54"/>
      <c r="ARW42" s="18"/>
      <c r="ARX42" s="54">
        <v>94</v>
      </c>
      <c r="ARY42" s="54"/>
      <c r="ARZ42" s="18"/>
      <c r="ASA42" s="54">
        <v>94</v>
      </c>
      <c r="ASB42" s="17"/>
      <c r="ASC42" s="18"/>
      <c r="ASD42" s="54">
        <v>94</v>
      </c>
      <c r="ASE42" s="54"/>
      <c r="ASF42" s="18"/>
      <c r="ASG42" s="54">
        <v>94</v>
      </c>
      <c r="ASH42" s="54"/>
      <c r="ASI42" s="18"/>
      <c r="ASJ42" s="54">
        <v>94</v>
      </c>
      <c r="ASK42" s="54"/>
      <c r="ASL42" s="18"/>
      <c r="ASM42" s="54">
        <v>98</v>
      </c>
      <c r="ASN42" s="54"/>
      <c r="ASO42" s="18"/>
      <c r="ASP42" s="54">
        <v>100</v>
      </c>
      <c r="ASQ42" s="54"/>
      <c r="ASR42" s="18"/>
      <c r="ASS42" s="54">
        <v>100</v>
      </c>
      <c r="AST42" s="17"/>
      <c r="ASU42" s="18"/>
      <c r="ASV42" s="54">
        <v>100</v>
      </c>
      <c r="ASW42" s="54"/>
      <c r="ASX42" s="18"/>
      <c r="ASY42" s="54">
        <v>100</v>
      </c>
      <c r="ASZ42" s="54"/>
      <c r="ATA42" s="18"/>
      <c r="ATB42" s="54">
        <v>100</v>
      </c>
      <c r="ATC42" s="54"/>
      <c r="ATD42" s="18"/>
      <c r="ATE42" s="54">
        <v>102</v>
      </c>
      <c r="ATF42" s="7"/>
      <c r="ATG42" s="7"/>
      <c r="ATH42" s="17"/>
      <c r="ATI42" s="54"/>
      <c r="ATJ42" s="54"/>
      <c r="ATK42" s="7"/>
      <c r="ATL42" s="7"/>
      <c r="ATM42" s="7"/>
      <c r="ATN42" s="7"/>
      <c r="ATO42" s="17"/>
      <c r="ATP42" s="54"/>
      <c r="ATQ42" s="54"/>
      <c r="ATR42" s="7"/>
      <c r="ATS42" s="7"/>
      <c r="ATT42" s="7"/>
      <c r="ATU42" s="7"/>
      <c r="ATV42" s="17"/>
      <c r="ATW42" s="54"/>
      <c r="ATX42" s="54"/>
      <c r="ATY42" s="7"/>
      <c r="ATZ42" s="7"/>
      <c r="AUA42" s="7"/>
      <c r="AUB42" s="7"/>
      <c r="AUC42" s="17"/>
      <c r="AUD42" s="54"/>
      <c r="AUE42" s="54"/>
      <c r="AUF42" s="7"/>
      <c r="AUG42" s="7"/>
      <c r="AUH42" s="7"/>
      <c r="AUI42" s="7"/>
      <c r="AUJ42" s="17"/>
      <c r="AUK42" s="54"/>
      <c r="AUL42" s="54"/>
      <c r="AUM42" s="7"/>
      <c r="AUN42" s="7"/>
      <c r="AUO42" s="7"/>
      <c r="AUP42" s="7"/>
      <c r="AUQ42" s="17"/>
      <c r="AUR42" s="54"/>
      <c r="AUS42" s="54"/>
      <c r="AUT42" s="7"/>
      <c r="AUU42" s="7"/>
      <c r="AUV42" s="7"/>
      <c r="AUW42" s="7"/>
      <c r="AUX42" s="17"/>
      <c r="AUY42" s="54"/>
      <c r="AUZ42" s="54"/>
      <c r="AVA42" s="7"/>
      <c r="AVB42" s="7"/>
      <c r="AVC42" s="7"/>
      <c r="AVD42" s="7"/>
      <c r="AVE42" s="17"/>
      <c r="AVF42" s="54"/>
      <c r="AVG42" s="54"/>
      <c r="AVH42" s="7"/>
      <c r="AVI42" s="7"/>
      <c r="AVJ42" s="7"/>
      <c r="AVK42" s="7"/>
      <c r="AVL42" s="17"/>
      <c r="AVM42" s="54"/>
      <c r="AVN42" s="54"/>
      <c r="AVO42" s="7"/>
      <c r="AVP42" s="7"/>
      <c r="AVQ42" s="7"/>
      <c r="AVR42" s="7"/>
      <c r="AVS42" s="17"/>
      <c r="AVT42" s="54"/>
      <c r="AVU42" s="54"/>
      <c r="AVV42" s="7"/>
      <c r="AVW42" s="7"/>
      <c r="AVX42" s="7"/>
      <c r="AVY42" s="7"/>
      <c r="AVZ42" s="17"/>
      <c r="AWA42" s="54"/>
      <c r="AWB42" s="54"/>
      <c r="AWC42" s="7"/>
      <c r="AWD42" s="7"/>
      <c r="AWE42" s="7"/>
      <c r="AWF42" s="7"/>
      <c r="AWG42" s="17"/>
      <c r="AWH42" s="54"/>
      <c r="AWI42" s="54"/>
      <c r="AWJ42" s="7"/>
      <c r="AWK42" s="7"/>
      <c r="AWL42" s="7"/>
      <c r="AWM42" s="7"/>
      <c r="AWN42" s="17"/>
      <c r="AWO42" s="54"/>
      <c r="AWP42" s="54"/>
      <c r="AWQ42" s="7"/>
      <c r="AWR42" s="7"/>
      <c r="AWS42" s="7"/>
      <c r="AWT42" s="7"/>
      <c r="AWU42" s="17"/>
      <c r="AWV42" s="54"/>
      <c r="AWW42" s="54"/>
      <c r="AWX42" s="7"/>
      <c r="AWY42" s="7"/>
      <c r="AWZ42" s="7"/>
      <c r="AXA42" s="7"/>
      <c r="AXB42" s="17"/>
    </row>
    <row r="43" spans="1:1302">
      <c r="A43" t="s">
        <v>911</v>
      </c>
      <c r="B43" t="s">
        <v>913</v>
      </c>
      <c r="D43" s="10" t="s">
        <v>11</v>
      </c>
      <c r="E43" s="54"/>
      <c r="F43" s="54"/>
      <c r="G43" s="7"/>
      <c r="H43" s="18"/>
      <c r="I43" s="7"/>
      <c r="J43" s="17"/>
      <c r="K43" s="18"/>
      <c r="L43" s="7"/>
      <c r="M43" s="7"/>
      <c r="N43" s="18"/>
      <c r="O43" s="7"/>
      <c r="P43" s="7"/>
      <c r="Q43" s="18"/>
      <c r="R43" s="7"/>
      <c r="S43" s="7"/>
      <c r="T43" s="18"/>
      <c r="U43" s="7"/>
      <c r="V43" s="7"/>
      <c r="W43" s="18"/>
      <c r="X43" s="7"/>
      <c r="Y43" s="7"/>
      <c r="Z43" s="18"/>
      <c r="AA43" s="7"/>
      <c r="AB43" s="17"/>
      <c r="AC43" s="18"/>
      <c r="AD43" s="7"/>
      <c r="AE43" s="7"/>
      <c r="AF43" s="18"/>
      <c r="AG43" s="7"/>
      <c r="AH43" s="7"/>
      <c r="AI43" s="18"/>
      <c r="AJ43" s="7"/>
      <c r="AK43" s="7"/>
      <c r="AL43" s="18"/>
      <c r="AM43" s="7"/>
      <c r="AN43" s="7"/>
      <c r="AO43" s="18"/>
      <c r="AP43" s="7"/>
      <c r="AQ43" s="7"/>
      <c r="AR43" s="18"/>
      <c r="AS43" s="7"/>
      <c r="AT43" s="17"/>
      <c r="AU43" s="18"/>
      <c r="AV43" s="7"/>
      <c r="AW43" s="7"/>
      <c r="AX43" s="18"/>
      <c r="AY43" s="7"/>
      <c r="AZ43" s="7"/>
      <c r="BA43" s="18"/>
      <c r="BB43" s="7"/>
      <c r="BC43" s="7"/>
      <c r="BD43" s="18"/>
      <c r="BE43" s="7"/>
      <c r="BF43" s="7"/>
      <c r="BG43" s="18"/>
      <c r="BH43" s="7"/>
      <c r="BI43" s="7"/>
      <c r="BJ43" s="18"/>
      <c r="BK43" s="7"/>
      <c r="BL43" s="17"/>
      <c r="BM43" s="18"/>
      <c r="BN43" s="7"/>
      <c r="BO43" s="7"/>
      <c r="BP43" s="18"/>
      <c r="BQ43" s="7"/>
      <c r="BR43" s="7"/>
      <c r="BS43" s="18"/>
      <c r="BT43" s="7"/>
      <c r="BU43" s="7"/>
      <c r="BV43" s="18"/>
      <c r="BW43" s="7"/>
      <c r="BX43" s="7"/>
      <c r="BY43" s="18"/>
      <c r="BZ43" s="7"/>
      <c r="CA43" s="7"/>
      <c r="CB43" s="18"/>
      <c r="CC43" s="7"/>
      <c r="CD43" s="17"/>
      <c r="CE43" s="17"/>
      <c r="CF43" s="18"/>
      <c r="CG43" s="7"/>
      <c r="CH43" s="17"/>
      <c r="CI43" s="18"/>
      <c r="CJ43" s="7"/>
      <c r="CK43" s="7"/>
      <c r="CL43" s="18"/>
      <c r="CM43" s="7"/>
      <c r="CN43" s="7"/>
      <c r="CO43" s="18"/>
      <c r="CP43" s="7"/>
      <c r="CQ43" s="17"/>
      <c r="CR43" s="18"/>
      <c r="CS43" s="7"/>
      <c r="CT43" s="7"/>
      <c r="CU43" s="18"/>
      <c r="CV43" s="7"/>
      <c r="CW43" s="7"/>
      <c r="CX43" s="18"/>
      <c r="CY43" s="7"/>
      <c r="CZ43" s="7"/>
      <c r="DA43" s="18"/>
      <c r="DB43" s="7"/>
      <c r="DC43" s="7"/>
      <c r="DD43" s="18"/>
      <c r="DE43" s="7"/>
      <c r="DF43" s="17"/>
      <c r="DG43" s="17"/>
      <c r="DH43" s="18"/>
      <c r="DI43" s="7"/>
      <c r="DJ43" s="7"/>
      <c r="DK43" s="18"/>
      <c r="DL43" s="7"/>
      <c r="DM43" s="7"/>
      <c r="DN43" s="18"/>
      <c r="DO43" s="7"/>
      <c r="DP43" s="7"/>
      <c r="DQ43" s="18"/>
      <c r="DR43" s="7"/>
      <c r="DS43" s="7"/>
      <c r="DT43" s="18"/>
      <c r="DU43" s="7"/>
      <c r="DV43" s="7"/>
      <c r="DW43" s="18"/>
      <c r="DX43" s="7"/>
      <c r="DY43" s="17"/>
      <c r="DZ43" s="18"/>
      <c r="EA43" s="7"/>
      <c r="EB43" s="7"/>
      <c r="EC43" s="18"/>
      <c r="ED43" s="7"/>
      <c r="EE43" s="7"/>
      <c r="EF43" s="18"/>
      <c r="EG43" s="7"/>
      <c r="EH43" s="7"/>
      <c r="EI43" s="18"/>
      <c r="EJ43" s="7"/>
      <c r="EK43" s="7"/>
      <c r="EL43" s="18"/>
      <c r="EM43" s="7"/>
      <c r="EN43" s="7"/>
      <c r="EO43" s="18"/>
      <c r="EP43" s="7"/>
      <c r="EQ43" s="126"/>
      <c r="ER43" s="18"/>
      <c r="ES43" s="7"/>
      <c r="ET43" s="7"/>
      <c r="EU43" s="18"/>
      <c r="EV43" s="7"/>
      <c r="EW43" s="7"/>
      <c r="EX43" s="18"/>
      <c r="EY43" s="7"/>
      <c r="EZ43" s="7"/>
      <c r="FA43" s="18"/>
      <c r="FB43" s="7"/>
      <c r="FC43" s="17"/>
      <c r="FD43" s="17"/>
      <c r="FE43" s="17"/>
      <c r="FF43" s="17"/>
      <c r="FG43" s="18"/>
      <c r="FH43" s="7"/>
      <c r="FI43" s="7"/>
      <c r="FJ43" s="18"/>
      <c r="FK43" s="7"/>
      <c r="FL43" s="7"/>
      <c r="FM43" s="18"/>
      <c r="FN43" s="7"/>
      <c r="FO43" s="17"/>
      <c r="FP43" s="18"/>
      <c r="FQ43" s="7"/>
      <c r="FR43" s="7"/>
      <c r="FS43" s="18"/>
      <c r="FT43" s="7"/>
      <c r="FU43" s="17"/>
      <c r="FV43" s="18"/>
      <c r="FW43" s="7"/>
      <c r="FX43" s="7"/>
      <c r="FY43" s="18"/>
      <c r="FZ43" s="7"/>
      <c r="GA43" s="7"/>
      <c r="GB43" s="18"/>
      <c r="GC43" s="7"/>
      <c r="GD43" s="7"/>
      <c r="GE43" s="18"/>
      <c r="GF43" s="7"/>
      <c r="GG43" s="7"/>
      <c r="GH43" s="18"/>
      <c r="GI43" s="7"/>
      <c r="GJ43" s="7"/>
      <c r="GK43" s="18"/>
      <c r="GL43" s="7"/>
      <c r="GM43" s="17"/>
      <c r="GN43" s="18"/>
      <c r="GO43" s="7"/>
      <c r="GP43" s="7"/>
      <c r="GQ43" s="18"/>
      <c r="GR43" s="7"/>
      <c r="GS43" s="7"/>
      <c r="GT43" s="18"/>
      <c r="GU43" s="7"/>
      <c r="GV43" s="7"/>
      <c r="GW43" s="18"/>
      <c r="GX43" s="7"/>
      <c r="GY43" s="7"/>
      <c r="GZ43" s="18"/>
      <c r="HA43" s="7"/>
      <c r="HB43" s="7"/>
      <c r="HC43" s="18"/>
      <c r="HD43" s="7"/>
      <c r="HE43" s="17"/>
      <c r="HF43" s="18"/>
      <c r="HG43" s="7"/>
      <c r="HH43" s="7"/>
      <c r="HI43" s="18"/>
      <c r="HJ43" s="7"/>
      <c r="HK43" s="7"/>
      <c r="HL43" s="18"/>
      <c r="HM43" s="7"/>
      <c r="HN43" s="7"/>
      <c r="HO43" s="18"/>
      <c r="HP43" s="7"/>
      <c r="HQ43" s="7"/>
      <c r="HR43" s="18"/>
      <c r="HS43" s="7"/>
      <c r="HT43" s="7"/>
      <c r="HU43" s="18"/>
      <c r="HV43" s="7"/>
      <c r="HW43" s="17"/>
      <c r="HX43" s="18"/>
      <c r="HY43" s="7"/>
      <c r="HZ43" s="7"/>
      <c r="IA43" s="18"/>
      <c r="IB43" s="7"/>
      <c r="IC43" s="7"/>
      <c r="ID43" s="18"/>
      <c r="IE43" s="7"/>
      <c r="IF43" s="7"/>
      <c r="IG43" s="18"/>
      <c r="IH43" s="7"/>
      <c r="II43" s="7"/>
      <c r="IJ43" s="18"/>
      <c r="IK43" s="7"/>
      <c r="IL43" s="7"/>
      <c r="IM43" s="18"/>
      <c r="IN43" s="7"/>
      <c r="IO43" s="17"/>
      <c r="IP43" s="18"/>
      <c r="IQ43" s="7"/>
      <c r="IR43" s="7"/>
      <c r="IS43" s="18"/>
      <c r="IT43" s="7"/>
      <c r="IU43" s="7"/>
      <c r="IV43" s="18"/>
      <c r="IW43" s="7"/>
      <c r="IX43" s="7"/>
      <c r="IY43" s="18"/>
      <c r="IZ43" s="7"/>
      <c r="JA43" s="7"/>
      <c r="JB43" s="18"/>
      <c r="JC43" s="7"/>
      <c r="JD43" s="7"/>
      <c r="JE43" s="18"/>
      <c r="JF43" s="7"/>
      <c r="JG43" s="17"/>
      <c r="JH43" s="18"/>
      <c r="JI43" s="7"/>
      <c r="JJ43" s="7"/>
      <c r="JK43" s="18"/>
      <c r="JL43" s="7"/>
      <c r="JM43" s="7"/>
      <c r="JN43" s="18"/>
      <c r="JO43" s="7"/>
      <c r="JP43" s="7"/>
      <c r="JQ43" s="18"/>
      <c r="JR43" s="7"/>
      <c r="JS43" s="7"/>
      <c r="JT43" s="18"/>
      <c r="JU43" s="7"/>
      <c r="JV43" s="7"/>
      <c r="JW43" s="18"/>
      <c r="JX43" s="7"/>
      <c r="JY43" s="17"/>
      <c r="JZ43" s="18"/>
      <c r="KA43" s="7"/>
      <c r="KB43" s="7"/>
      <c r="KC43" s="18"/>
      <c r="KD43" s="7"/>
      <c r="KE43" s="7"/>
      <c r="KF43" s="18"/>
      <c r="KG43" s="7"/>
      <c r="KH43" s="7"/>
      <c r="KI43" s="18"/>
      <c r="KJ43" s="7"/>
      <c r="KK43" s="7"/>
      <c r="KL43" s="18"/>
      <c r="KM43" s="7"/>
      <c r="KN43" s="7"/>
      <c r="KO43" s="18"/>
      <c r="KP43" s="7"/>
      <c r="KQ43" s="126"/>
      <c r="KR43" s="18"/>
      <c r="KS43" s="7"/>
      <c r="KT43" s="7"/>
      <c r="KU43" s="18"/>
      <c r="KV43" s="7"/>
      <c r="KW43" s="148"/>
      <c r="KX43" s="148"/>
      <c r="KY43" s="148"/>
      <c r="KZ43" s="148"/>
      <c r="LA43" s="148"/>
      <c r="LB43" s="17"/>
      <c r="LC43" s="18"/>
      <c r="LD43" s="54">
        <v>2</v>
      </c>
      <c r="LE43" s="54"/>
      <c r="LF43" s="18"/>
      <c r="LG43" s="54">
        <v>2</v>
      </c>
      <c r="LH43" s="54"/>
      <c r="LI43" s="18"/>
      <c r="LJ43" s="54">
        <v>2</v>
      </c>
      <c r="LK43" s="54"/>
      <c r="LL43" s="18"/>
      <c r="LM43" s="54">
        <v>2</v>
      </c>
      <c r="LN43" s="54"/>
      <c r="LO43" s="18"/>
      <c r="LP43" s="54">
        <v>0</v>
      </c>
      <c r="LQ43" s="54"/>
      <c r="LR43" s="18"/>
      <c r="LS43" s="54">
        <v>0</v>
      </c>
      <c r="LT43" s="17"/>
      <c r="LU43" s="18"/>
      <c r="LV43" s="54">
        <v>2</v>
      </c>
      <c r="LW43" s="54"/>
      <c r="LX43" s="18"/>
      <c r="LY43" s="54"/>
      <c r="LZ43" s="54"/>
      <c r="MA43" s="18"/>
      <c r="MB43" s="54"/>
      <c r="MC43" s="54"/>
      <c r="MD43" s="18"/>
      <c r="ME43" s="54"/>
      <c r="MF43" s="54"/>
      <c r="MG43" s="18"/>
      <c r="MH43" s="54"/>
      <c r="MI43" s="54"/>
      <c r="MJ43" s="18"/>
      <c r="MK43" s="54"/>
      <c r="ML43" s="17"/>
      <c r="MM43" s="18"/>
      <c r="MN43" s="54"/>
      <c r="MO43" s="54"/>
      <c r="MP43" s="18"/>
      <c r="MQ43" s="54"/>
      <c r="MR43" s="54"/>
      <c r="MS43" s="18"/>
      <c r="MT43" s="54"/>
      <c r="MU43" s="54"/>
      <c r="MV43" s="18"/>
      <c r="MW43" s="54"/>
      <c r="MX43" s="54"/>
      <c r="MY43" s="18"/>
      <c r="MZ43" s="54"/>
      <c r="NA43" s="54"/>
      <c r="NB43" s="18"/>
      <c r="NC43" s="54"/>
      <c r="ND43" s="17"/>
      <c r="NE43" s="18"/>
      <c r="NF43" s="54"/>
      <c r="NG43" s="54"/>
      <c r="NH43" s="18"/>
      <c r="NI43" s="54"/>
      <c r="NJ43" s="54"/>
      <c r="NK43" s="18"/>
      <c r="NL43" s="54"/>
      <c r="NM43" s="54"/>
      <c r="NN43" s="18"/>
      <c r="NO43" s="54"/>
      <c r="NP43" s="54"/>
      <c r="NQ43" s="18"/>
      <c r="NR43" s="54"/>
      <c r="NS43" s="54"/>
      <c r="NT43" s="18"/>
      <c r="NU43" s="54"/>
      <c r="NV43" s="17"/>
      <c r="NW43" s="18"/>
      <c r="NX43" s="54"/>
      <c r="NY43" s="54"/>
      <c r="NZ43" s="18"/>
      <c r="OA43" s="54"/>
      <c r="OB43" s="54"/>
      <c r="OC43" s="18"/>
      <c r="OD43" s="54"/>
      <c r="OE43" s="54"/>
      <c r="OF43" s="18"/>
      <c r="OG43" s="54"/>
      <c r="OH43" s="54"/>
      <c r="OI43" s="18"/>
      <c r="OJ43" s="54"/>
      <c r="OK43" s="54"/>
      <c r="OL43" s="18"/>
      <c r="OM43" s="54"/>
      <c r="ON43" s="17"/>
      <c r="OO43" s="18"/>
      <c r="OP43" s="54"/>
      <c r="OQ43" s="54"/>
      <c r="OR43" s="18"/>
      <c r="OS43" s="54"/>
      <c r="OT43" s="54"/>
      <c r="OU43" s="18"/>
      <c r="OV43" s="54"/>
      <c r="OW43" s="54"/>
      <c r="OX43" s="18"/>
      <c r="OY43" s="54"/>
      <c r="OZ43" s="54"/>
      <c r="PA43" s="18"/>
      <c r="PB43" s="54"/>
      <c r="PC43" s="54"/>
      <c r="PD43" s="18"/>
      <c r="PE43" s="54"/>
      <c r="PF43" s="17"/>
      <c r="PG43" s="18"/>
      <c r="PH43" s="54"/>
      <c r="PI43" s="54"/>
      <c r="PJ43" s="18"/>
      <c r="PK43" s="54"/>
      <c r="PL43" s="54"/>
      <c r="PM43" s="18"/>
      <c r="PN43" s="54"/>
      <c r="PO43" s="54"/>
      <c r="PP43" s="18"/>
      <c r="PQ43" s="54"/>
      <c r="PR43" s="54"/>
      <c r="PS43" s="18"/>
      <c r="PT43" s="54"/>
      <c r="PU43" s="54"/>
      <c r="PV43" s="18"/>
      <c r="PW43" s="54"/>
      <c r="PX43" s="17"/>
      <c r="PY43" s="18"/>
      <c r="PZ43" s="54"/>
      <c r="QA43" s="54"/>
      <c r="QB43" s="18"/>
      <c r="QC43" s="54"/>
      <c r="QD43" s="17"/>
      <c r="QE43" s="18"/>
      <c r="QF43" s="54"/>
      <c r="QG43" s="54"/>
      <c r="QH43" s="18"/>
      <c r="QI43" s="54"/>
      <c r="QJ43" s="54"/>
      <c r="QK43" s="18"/>
      <c r="QL43" s="54"/>
      <c r="QM43" s="17"/>
      <c r="QN43" s="18"/>
      <c r="QO43" s="54"/>
      <c r="QP43" s="54"/>
      <c r="QQ43" s="18"/>
      <c r="QR43" s="54"/>
      <c r="QS43" s="54"/>
      <c r="QT43" s="18"/>
      <c r="QU43" s="54"/>
      <c r="QV43" s="54"/>
      <c r="QW43" s="18"/>
      <c r="QX43" s="54"/>
      <c r="QY43" s="54"/>
      <c r="QZ43" s="18"/>
      <c r="RA43" s="54"/>
      <c r="RB43" s="54"/>
      <c r="RC43" s="18"/>
      <c r="RD43" s="54"/>
      <c r="RE43" s="17"/>
      <c r="RF43" s="18"/>
      <c r="RG43" s="54"/>
      <c r="RH43" s="54"/>
      <c r="RI43" s="18"/>
      <c r="RJ43" s="54"/>
      <c r="RK43" s="54"/>
      <c r="RL43" s="18"/>
      <c r="RM43" s="54"/>
      <c r="RN43" s="17"/>
      <c r="RO43" s="17"/>
      <c r="RP43" s="17"/>
      <c r="RQ43" s="18"/>
      <c r="RR43" s="54"/>
      <c r="RS43" s="54"/>
      <c r="RT43" s="18"/>
      <c r="RU43" s="54"/>
      <c r="RV43" s="54"/>
      <c r="RW43" s="18"/>
      <c r="RX43" s="54"/>
      <c r="RY43" s="54"/>
      <c r="RZ43" s="18"/>
      <c r="SA43" s="54"/>
      <c r="SB43" s="54"/>
      <c r="SC43" s="18"/>
      <c r="SD43" s="54"/>
      <c r="SE43" s="54"/>
      <c r="SF43" s="18"/>
      <c r="SG43" s="54"/>
      <c r="SH43" s="54"/>
      <c r="SI43" s="18"/>
      <c r="SJ43" s="54"/>
      <c r="SK43" s="17"/>
      <c r="SL43" s="18"/>
      <c r="SM43" s="54"/>
      <c r="SN43" s="54"/>
      <c r="SO43" s="18"/>
      <c r="SP43" s="54"/>
      <c r="SQ43" s="54"/>
      <c r="SR43" s="18"/>
      <c r="SS43" s="54"/>
      <c r="ST43" s="54"/>
      <c r="SU43" s="18"/>
      <c r="SV43" s="54"/>
      <c r="SW43" s="54"/>
      <c r="SX43" s="18"/>
      <c r="SY43" s="54"/>
      <c r="SZ43" s="54"/>
      <c r="TA43" s="18"/>
      <c r="TB43" s="54"/>
      <c r="TC43" s="17"/>
      <c r="TD43" s="17"/>
      <c r="TE43" s="18"/>
      <c r="TF43" s="54"/>
      <c r="TG43" s="54"/>
      <c r="TH43" s="18"/>
      <c r="TI43" s="54"/>
      <c r="TJ43" s="54"/>
      <c r="TK43" s="18"/>
      <c r="TL43" s="54"/>
      <c r="TM43" s="54"/>
      <c r="TN43" s="18"/>
      <c r="TO43" s="54"/>
      <c r="TP43" s="54"/>
      <c r="TQ43" s="18"/>
      <c r="TR43" s="54"/>
      <c r="TS43" s="17"/>
      <c r="TT43" s="18"/>
      <c r="TU43" s="54"/>
      <c r="TV43" s="54"/>
      <c r="TW43" s="18"/>
      <c r="TX43" s="54"/>
      <c r="TY43" s="54"/>
      <c r="TZ43" s="18"/>
      <c r="UA43" s="54"/>
      <c r="UB43" s="54"/>
      <c r="UC43" s="18"/>
      <c r="UD43" s="54"/>
      <c r="UE43" s="54"/>
      <c r="UF43" s="18"/>
      <c r="UG43" s="54"/>
      <c r="UH43" s="54"/>
      <c r="UI43" s="18"/>
      <c r="UJ43" s="54"/>
      <c r="UK43" s="17"/>
      <c r="UL43" s="17"/>
      <c r="UM43" s="18"/>
      <c r="UN43" s="54"/>
      <c r="UO43" s="54"/>
      <c r="UP43" s="18"/>
      <c r="UQ43" s="54"/>
      <c r="UR43" s="54"/>
      <c r="US43" s="18"/>
      <c r="UT43" s="54"/>
      <c r="UU43" s="54"/>
      <c r="UV43" s="18"/>
      <c r="UW43" s="54"/>
      <c r="UX43" s="54"/>
      <c r="UY43" s="18"/>
      <c r="UZ43" s="54"/>
      <c r="VA43" s="17"/>
      <c r="VB43" s="18"/>
      <c r="VC43" s="54"/>
      <c r="VD43" s="54"/>
      <c r="VE43" s="18"/>
      <c r="VF43" s="54"/>
      <c r="VG43" s="54"/>
      <c r="VH43" s="18"/>
      <c r="VI43" s="54"/>
      <c r="VJ43" s="54"/>
      <c r="VK43" s="18"/>
      <c r="VL43" s="54"/>
      <c r="VM43" s="54"/>
      <c r="VN43" s="18"/>
      <c r="VO43" s="54"/>
      <c r="VP43" s="54"/>
      <c r="VQ43" s="18"/>
      <c r="VR43" s="54"/>
      <c r="VS43" s="17"/>
      <c r="VT43" s="18"/>
      <c r="VU43" s="54"/>
      <c r="VV43" s="54"/>
      <c r="VW43" s="18"/>
      <c r="VX43" s="54"/>
      <c r="VY43" s="54"/>
      <c r="VZ43" s="18"/>
      <c r="WA43" s="54"/>
      <c r="WB43" s="54"/>
      <c r="WC43" s="18"/>
      <c r="WD43" s="54"/>
      <c r="WE43" s="54"/>
      <c r="WF43" s="18"/>
      <c r="WG43" s="54"/>
      <c r="WH43" s="54"/>
      <c r="WI43" s="18"/>
      <c r="WJ43" s="54"/>
      <c r="WK43" s="48"/>
      <c r="WL43" s="18"/>
      <c r="WM43" s="54"/>
      <c r="WN43" s="54"/>
      <c r="WO43" s="18"/>
      <c r="WP43" s="54"/>
      <c r="WQ43" s="54"/>
      <c r="WR43" s="18"/>
      <c r="WS43" s="54"/>
      <c r="WT43" s="54"/>
      <c r="WU43" s="18"/>
      <c r="WV43" s="54"/>
      <c r="WW43" s="54"/>
      <c r="WX43" s="18"/>
      <c r="WY43" s="54"/>
      <c r="WZ43" s="54"/>
      <c r="XA43" s="18"/>
      <c r="XB43" s="54"/>
      <c r="XC43" s="54"/>
      <c r="XD43" s="18"/>
      <c r="XE43" s="54"/>
      <c r="XF43" s="17"/>
      <c r="XG43" s="18"/>
      <c r="XH43" s="54"/>
      <c r="XI43" s="54"/>
      <c r="XJ43" s="18"/>
      <c r="XK43" s="54"/>
      <c r="XL43" s="54"/>
      <c r="XM43" s="18"/>
      <c r="XN43" s="54"/>
      <c r="XO43" s="54"/>
      <c r="XP43" s="18"/>
      <c r="XQ43" s="54"/>
      <c r="XR43" s="54"/>
      <c r="XS43" s="18"/>
      <c r="XT43" s="54"/>
      <c r="XU43" s="54"/>
      <c r="XV43" s="18"/>
      <c r="XW43" s="54"/>
      <c r="XX43" s="48"/>
      <c r="XY43" s="18"/>
      <c r="XZ43" s="54"/>
      <c r="YA43" s="54"/>
      <c r="YB43" s="18"/>
      <c r="YC43" s="54"/>
      <c r="YD43" s="54"/>
      <c r="YE43" s="18"/>
      <c r="YF43" s="54"/>
      <c r="YG43" s="54"/>
      <c r="YH43" s="18"/>
      <c r="YI43" s="54"/>
      <c r="YJ43" s="54"/>
      <c r="YK43" s="18"/>
      <c r="YL43" s="54"/>
      <c r="YM43" s="54"/>
      <c r="YN43" s="18"/>
      <c r="YO43" s="54"/>
      <c r="YP43" s="54"/>
      <c r="YQ43" s="18"/>
      <c r="YR43" s="54"/>
      <c r="YS43" s="17"/>
      <c r="YT43" s="18"/>
      <c r="YU43" s="54"/>
      <c r="YV43" s="54"/>
      <c r="YW43" s="18"/>
      <c r="YX43" s="54"/>
      <c r="YY43" s="54"/>
      <c r="YZ43" s="18"/>
      <c r="ZA43" s="54"/>
      <c r="ZB43" s="54"/>
      <c r="ZC43" s="18"/>
      <c r="ZD43" s="54"/>
      <c r="ZE43" s="54"/>
      <c r="ZF43" s="18"/>
      <c r="ZG43" s="54"/>
      <c r="ZH43" s="54"/>
      <c r="ZI43" s="18"/>
      <c r="ZJ43" s="54"/>
      <c r="ZK43" s="17"/>
      <c r="ZL43" s="18"/>
      <c r="ZM43" s="54"/>
      <c r="ZN43" s="54"/>
      <c r="ZO43" s="18"/>
      <c r="ZP43" s="54"/>
      <c r="ZQ43" s="54"/>
      <c r="ZR43" s="18"/>
      <c r="ZS43" s="54"/>
      <c r="ZT43" s="54"/>
      <c r="ZU43" s="18"/>
      <c r="ZV43" s="54"/>
      <c r="ZW43" s="54"/>
      <c r="ZX43" s="18"/>
      <c r="ZY43" s="54"/>
      <c r="ZZ43" s="54"/>
      <c r="AAA43" s="18"/>
      <c r="AAB43" s="54"/>
      <c r="AAC43" s="17"/>
      <c r="AAD43" s="18"/>
      <c r="AAE43" s="54"/>
      <c r="AAF43" s="54"/>
      <c r="AAG43" s="18"/>
      <c r="AAH43" s="54"/>
      <c r="AAI43" s="54"/>
      <c r="AAJ43" s="18"/>
      <c r="AAK43" s="54"/>
      <c r="AAL43" s="54"/>
      <c r="AAM43" s="18"/>
      <c r="AAN43" s="54"/>
      <c r="AAO43" s="54"/>
      <c r="AAP43" s="18"/>
      <c r="AAQ43" s="54"/>
      <c r="AAR43" s="54"/>
      <c r="AAS43" s="18"/>
      <c r="AAT43" s="54"/>
      <c r="AAU43" s="17"/>
      <c r="AAV43" s="18"/>
      <c r="AAW43" s="54"/>
      <c r="AAX43" s="54"/>
      <c r="AAY43" s="18"/>
      <c r="AAZ43" s="54"/>
      <c r="ABA43" s="54"/>
      <c r="ABB43" s="18"/>
      <c r="ABC43" s="54"/>
      <c r="ABD43" s="54"/>
      <c r="ABE43" s="18"/>
      <c r="ABF43" s="54"/>
      <c r="ABG43" s="54"/>
      <c r="ABH43" s="18"/>
      <c r="ABI43" s="54"/>
      <c r="ABJ43" s="54"/>
      <c r="ABK43" s="18"/>
      <c r="ABL43" s="54"/>
      <c r="ABM43" s="17"/>
      <c r="ABN43" s="18"/>
      <c r="ABO43" s="54"/>
      <c r="ABP43" s="54"/>
      <c r="ABQ43" s="18"/>
      <c r="ABR43" s="54"/>
      <c r="ABS43" s="54"/>
      <c r="ABT43" s="18"/>
      <c r="ABU43" s="54"/>
      <c r="ABV43" s="17"/>
      <c r="ABW43" s="17"/>
      <c r="ABX43" s="17"/>
      <c r="ABY43" s="17"/>
      <c r="ABZ43" s="17"/>
      <c r="ACA43" s="18"/>
      <c r="ACB43" s="54"/>
      <c r="ACC43" s="54"/>
      <c r="ACD43" s="18"/>
      <c r="ACE43" s="54"/>
      <c r="ACF43" s="54"/>
      <c r="ACG43" s="18"/>
      <c r="ACH43" s="54"/>
      <c r="ACI43" s="54"/>
      <c r="ACJ43" s="18"/>
      <c r="ACK43" s="54"/>
      <c r="ACL43" s="54"/>
      <c r="ACM43" s="18"/>
      <c r="ACN43" s="54"/>
      <c r="ACO43" s="17"/>
      <c r="ACP43" s="18"/>
      <c r="ACQ43" s="54"/>
      <c r="ACR43" s="54"/>
      <c r="ACS43" s="18"/>
      <c r="ACT43" s="54"/>
      <c r="ACU43" s="54"/>
      <c r="ACV43" s="18"/>
      <c r="ACW43" s="54"/>
      <c r="ACX43" s="54"/>
      <c r="ACY43" s="18"/>
      <c r="ACZ43" s="54"/>
      <c r="ADA43" s="54"/>
      <c r="ADB43" s="18"/>
      <c r="ADC43" s="54"/>
      <c r="ADD43" s="54"/>
      <c r="ADE43" s="18"/>
      <c r="ADF43" s="54"/>
      <c r="ADG43" s="17"/>
      <c r="ADH43" s="18"/>
      <c r="ADI43" s="54"/>
      <c r="ADJ43" s="54"/>
      <c r="ADK43" s="18"/>
      <c r="ADL43" s="54"/>
      <c r="ADM43" s="54"/>
      <c r="ADN43" s="18"/>
      <c r="ADO43" s="54"/>
      <c r="ADP43" s="54"/>
      <c r="ADQ43" s="18"/>
      <c r="ADR43" s="54"/>
      <c r="ADS43" s="54"/>
      <c r="ADT43" s="18"/>
      <c r="ADU43" s="54"/>
      <c r="ADV43" s="54"/>
      <c r="ADW43" s="18"/>
      <c r="ADX43" s="54"/>
      <c r="ADY43" s="17"/>
      <c r="ADZ43" s="18"/>
      <c r="AEA43" s="54"/>
      <c r="AEB43" s="54"/>
      <c r="AEC43" s="18"/>
      <c r="AED43" s="54"/>
      <c r="AEE43" s="54"/>
      <c r="AEF43" s="18"/>
      <c r="AEG43" s="54"/>
      <c r="AEH43" s="54"/>
      <c r="AEI43" s="18"/>
      <c r="AEJ43" s="54"/>
      <c r="AEK43" s="54"/>
      <c r="AEL43" s="18"/>
      <c r="AEM43" s="54"/>
      <c r="AEN43" s="54"/>
      <c r="AEO43" s="18"/>
      <c r="AEP43" s="54"/>
      <c r="AEQ43" s="17"/>
      <c r="AER43" s="18"/>
      <c r="AES43" s="54"/>
      <c r="AET43" s="54"/>
      <c r="AEU43" s="18"/>
      <c r="AEV43" s="54"/>
      <c r="AEW43" s="54"/>
      <c r="AEX43" s="18"/>
      <c r="AEY43" s="54">
        <v>0</v>
      </c>
      <c r="AEZ43" s="54"/>
      <c r="AFA43" s="18"/>
      <c r="AFB43" s="54">
        <v>0</v>
      </c>
      <c r="AFC43" s="54"/>
      <c r="AFD43" s="18"/>
      <c r="AFE43" s="54">
        <v>0</v>
      </c>
      <c r="AFF43" s="54"/>
      <c r="AFG43" s="18"/>
      <c r="AFH43" s="54">
        <v>0</v>
      </c>
      <c r="AFI43" s="17"/>
      <c r="AFJ43" s="18"/>
      <c r="AFK43" s="54">
        <v>0</v>
      </c>
      <c r="AFL43" s="54"/>
      <c r="AFM43" s="18"/>
      <c r="AFN43" s="54">
        <v>0</v>
      </c>
      <c r="AFO43" s="54"/>
      <c r="AFP43" s="18"/>
      <c r="AFQ43" s="54">
        <v>0</v>
      </c>
      <c r="AFR43" s="54"/>
      <c r="AFS43" s="18"/>
      <c r="AFT43" s="54">
        <v>0</v>
      </c>
      <c r="AFU43" s="54"/>
      <c r="AFV43" s="18"/>
      <c r="AFW43" s="54">
        <v>0</v>
      </c>
      <c r="AFX43" s="17"/>
      <c r="AFY43" s="17"/>
      <c r="AFZ43" s="18"/>
      <c r="AGA43" s="54">
        <v>0</v>
      </c>
      <c r="AGB43" s="54"/>
      <c r="AGC43" s="18"/>
      <c r="AGD43" s="54">
        <v>0</v>
      </c>
      <c r="AGE43" s="54"/>
      <c r="AGF43" s="18"/>
      <c r="AGG43" s="54">
        <v>0</v>
      </c>
      <c r="AGH43" s="54"/>
      <c r="AGI43" s="18"/>
      <c r="AGJ43" s="54">
        <v>0</v>
      </c>
      <c r="AGK43" s="17"/>
      <c r="AGL43" s="18"/>
      <c r="AGM43" s="54">
        <v>0</v>
      </c>
      <c r="AGN43" s="48"/>
      <c r="AGO43" s="18"/>
      <c r="AGP43" s="54">
        <v>0</v>
      </c>
      <c r="AGQ43" s="54"/>
      <c r="AGR43" s="18"/>
      <c r="AGS43" s="54">
        <v>0</v>
      </c>
      <c r="AGT43" s="54"/>
      <c r="AGU43" s="18"/>
      <c r="AGV43" s="54">
        <v>0</v>
      </c>
      <c r="AGW43" s="54"/>
      <c r="AGX43" s="18"/>
      <c r="AGY43" s="54">
        <v>0</v>
      </c>
      <c r="AGZ43" s="54"/>
      <c r="AHA43" s="18"/>
      <c r="AHB43" s="54">
        <v>0</v>
      </c>
      <c r="AHC43" s="54"/>
      <c r="AHD43" s="18"/>
      <c r="AHE43" s="54">
        <v>0</v>
      </c>
      <c r="AHF43" s="54"/>
      <c r="AHG43" s="18"/>
      <c r="AHH43" s="54">
        <v>0</v>
      </c>
      <c r="AHI43" s="17"/>
      <c r="AHJ43" s="18"/>
      <c r="AHK43" s="54">
        <v>0</v>
      </c>
      <c r="AHL43" s="54"/>
      <c r="AHM43" s="18"/>
      <c r="AHN43" s="54">
        <v>0</v>
      </c>
      <c r="AHO43" s="54"/>
      <c r="AHP43" s="18"/>
      <c r="AHQ43" s="54">
        <v>0</v>
      </c>
      <c r="AHR43" s="54"/>
      <c r="AHS43" s="18"/>
      <c r="AHT43" s="54">
        <v>0</v>
      </c>
      <c r="AHU43" s="54"/>
      <c r="AHV43" s="18"/>
      <c r="AHW43" s="54">
        <v>0</v>
      </c>
      <c r="AHX43" s="54"/>
      <c r="AHY43" s="18"/>
      <c r="AHZ43" s="54">
        <v>0</v>
      </c>
      <c r="AIA43" s="17"/>
      <c r="AIB43" s="18"/>
      <c r="AIC43" s="54">
        <v>0</v>
      </c>
      <c r="AID43" s="54"/>
      <c r="AIE43" s="18"/>
      <c r="AIF43" s="54">
        <v>0</v>
      </c>
      <c r="AIG43" s="54"/>
      <c r="AIH43" s="18"/>
      <c r="AII43" s="54">
        <v>0</v>
      </c>
      <c r="AIJ43" s="54"/>
      <c r="AIK43" s="18"/>
      <c r="AIL43" s="54">
        <v>0</v>
      </c>
      <c r="AIM43" s="54"/>
      <c r="AIN43" s="18"/>
      <c r="AIO43" s="54">
        <v>0</v>
      </c>
      <c r="AIP43" s="54"/>
      <c r="AIQ43" s="18"/>
      <c r="AIR43" s="54">
        <v>0</v>
      </c>
      <c r="AIS43" s="17"/>
      <c r="AIT43" s="18"/>
      <c r="AIU43" s="54">
        <v>0</v>
      </c>
      <c r="AIV43" s="54"/>
      <c r="AIW43" s="18"/>
      <c r="AIX43" s="54">
        <v>0</v>
      </c>
      <c r="AIY43" s="54"/>
      <c r="AIZ43" s="18"/>
      <c r="AJA43" s="54">
        <v>0</v>
      </c>
      <c r="AJB43" s="54"/>
      <c r="AJC43" s="18"/>
      <c r="AJD43" s="54">
        <v>0</v>
      </c>
      <c r="AJE43" s="54"/>
      <c r="AJF43" s="18"/>
      <c r="AJG43" s="54">
        <v>0</v>
      </c>
      <c r="AJH43" s="54"/>
      <c r="AJI43" s="18"/>
      <c r="AJJ43" s="54">
        <v>0</v>
      </c>
      <c r="AJK43" s="17"/>
      <c r="AJL43" s="18"/>
      <c r="AJM43" s="54">
        <v>0</v>
      </c>
      <c r="AJN43" s="54"/>
      <c r="AJO43" s="18"/>
      <c r="AJP43" s="54">
        <v>0</v>
      </c>
      <c r="AJQ43" s="17"/>
      <c r="AJR43" s="18"/>
      <c r="AJS43" s="54">
        <v>0</v>
      </c>
      <c r="AJT43" s="54"/>
      <c r="AJU43" s="18"/>
      <c r="AJV43" s="54">
        <v>0</v>
      </c>
      <c r="AJW43" s="54"/>
      <c r="AJX43" s="18"/>
      <c r="AJY43" s="54">
        <v>0</v>
      </c>
      <c r="AJZ43" s="17"/>
      <c r="AKA43" s="18"/>
      <c r="AKB43" s="54">
        <v>0</v>
      </c>
      <c r="AKC43" s="54"/>
      <c r="AKD43" s="18"/>
      <c r="AKE43" s="54">
        <v>0</v>
      </c>
      <c r="AKF43" s="54"/>
      <c r="AKG43" s="18"/>
      <c r="AKH43" s="54">
        <v>0</v>
      </c>
      <c r="AKI43" s="54"/>
      <c r="AKJ43" s="18"/>
      <c r="AKK43" s="54">
        <v>0</v>
      </c>
      <c r="AKL43" s="54"/>
      <c r="AKM43" s="18"/>
      <c r="AKN43" s="54">
        <v>0</v>
      </c>
      <c r="AKO43" s="54"/>
      <c r="AKP43" s="18"/>
      <c r="AKQ43" s="54">
        <v>0</v>
      </c>
      <c r="AKR43" s="17"/>
      <c r="AKS43" s="18"/>
      <c r="AKT43" s="54">
        <v>0</v>
      </c>
      <c r="AKU43" s="54"/>
      <c r="AKV43" s="18"/>
      <c r="AKW43" s="54">
        <v>0</v>
      </c>
      <c r="AKX43" s="54"/>
      <c r="AKY43" s="18"/>
      <c r="AKZ43" s="54">
        <v>0</v>
      </c>
      <c r="ALA43" s="17"/>
      <c r="ALB43" s="18"/>
      <c r="ALC43" s="54">
        <v>0</v>
      </c>
      <c r="ALD43" s="54"/>
      <c r="ALE43" s="18"/>
      <c r="ALF43" s="54">
        <v>0</v>
      </c>
      <c r="ALG43" s="48"/>
      <c r="ALH43" s="18"/>
      <c r="ALI43" s="54">
        <v>0</v>
      </c>
      <c r="ALJ43" s="54"/>
      <c r="ALK43" s="18"/>
      <c r="ALL43" s="54">
        <v>0</v>
      </c>
      <c r="ALM43" s="54"/>
      <c r="ALN43" s="18"/>
      <c r="ALO43" s="54">
        <v>0</v>
      </c>
      <c r="ALP43" s="54"/>
      <c r="ALQ43" s="18"/>
      <c r="ALR43" s="54">
        <v>0</v>
      </c>
      <c r="ALS43" s="54"/>
      <c r="ALT43" s="18"/>
      <c r="ALU43" s="54">
        <v>0</v>
      </c>
      <c r="ALV43" s="54"/>
      <c r="ALW43" s="18"/>
      <c r="ALX43" s="54">
        <v>0</v>
      </c>
      <c r="ALY43" s="54"/>
      <c r="ALZ43" s="18"/>
      <c r="AMA43" s="54">
        <v>0</v>
      </c>
      <c r="AMB43" s="17"/>
      <c r="AMC43" s="18"/>
      <c r="AMD43" s="54">
        <v>0</v>
      </c>
      <c r="AME43" s="54"/>
      <c r="AMF43" s="18"/>
      <c r="AMG43" s="54">
        <v>0</v>
      </c>
      <c r="AMH43" s="54"/>
      <c r="AMI43" s="18"/>
      <c r="AMJ43" s="54">
        <v>0</v>
      </c>
      <c r="AMK43" s="54"/>
      <c r="AML43" s="18"/>
      <c r="AMM43" s="54">
        <v>0</v>
      </c>
      <c r="AMN43" s="54"/>
      <c r="AMO43" s="18"/>
      <c r="AMP43" s="54">
        <v>0</v>
      </c>
      <c r="AMQ43" s="54"/>
      <c r="AMR43" s="18"/>
      <c r="AMS43" s="54">
        <v>0</v>
      </c>
      <c r="AMT43" s="54"/>
      <c r="AMU43" s="18"/>
      <c r="AMV43" s="54">
        <v>0</v>
      </c>
      <c r="AMW43" s="17"/>
      <c r="AMX43" s="17"/>
      <c r="AMY43" s="17"/>
      <c r="AMZ43" s="17"/>
      <c r="ANA43" s="18"/>
      <c r="ANB43" s="54">
        <v>0</v>
      </c>
      <c r="ANC43" s="54"/>
      <c r="AND43" s="18"/>
      <c r="ANE43" s="54">
        <v>0</v>
      </c>
      <c r="ANF43" s="17"/>
      <c r="ANG43" s="18"/>
      <c r="ANH43" s="54">
        <v>0</v>
      </c>
      <c r="ANI43" s="54"/>
      <c r="ANJ43" s="18"/>
      <c r="ANK43" s="54">
        <v>0</v>
      </c>
      <c r="ANL43" s="54"/>
      <c r="ANM43" s="18"/>
      <c r="ANN43" s="54">
        <v>1</v>
      </c>
      <c r="ANO43" s="54"/>
      <c r="ANP43" s="18"/>
      <c r="ANQ43" s="54">
        <v>0</v>
      </c>
      <c r="ANR43" s="54"/>
      <c r="ANS43" s="18"/>
      <c r="ANT43" s="54">
        <v>0</v>
      </c>
      <c r="ANU43" s="54"/>
      <c r="ANV43" s="18"/>
      <c r="ANW43" s="54">
        <v>0</v>
      </c>
      <c r="ANX43" s="17"/>
      <c r="ANY43" s="18"/>
      <c r="ANZ43" s="54">
        <v>0</v>
      </c>
      <c r="AOA43" s="54"/>
      <c r="AOB43" s="18"/>
      <c r="AOC43" s="54">
        <v>0</v>
      </c>
      <c r="AOD43" s="54"/>
      <c r="AOE43" s="18"/>
      <c r="AOF43" s="54">
        <v>0</v>
      </c>
      <c r="AOG43" s="54"/>
      <c r="AOH43" s="18"/>
      <c r="AOI43" s="54">
        <v>0</v>
      </c>
      <c r="AOJ43" s="54"/>
      <c r="AOK43" s="18"/>
      <c r="AOL43" s="54">
        <v>0</v>
      </c>
      <c r="AOM43" s="54"/>
      <c r="AON43" s="18"/>
      <c r="AOO43" s="54">
        <v>0</v>
      </c>
      <c r="AOP43" s="17"/>
      <c r="AOQ43" s="18"/>
      <c r="AOR43" s="54">
        <v>0</v>
      </c>
      <c r="AOS43" s="54"/>
      <c r="AOT43" s="18"/>
      <c r="AOU43" s="54">
        <v>0</v>
      </c>
      <c r="AOV43" s="54"/>
      <c r="AOW43" s="18"/>
      <c r="AOX43" s="54">
        <v>0</v>
      </c>
      <c r="AOY43" s="54"/>
      <c r="AOZ43" s="18"/>
      <c r="APA43" s="54">
        <v>0</v>
      </c>
      <c r="APB43" s="54"/>
      <c r="APC43" s="18"/>
      <c r="APD43" s="54">
        <v>0</v>
      </c>
      <c r="APE43" s="54"/>
      <c r="APF43" s="18"/>
      <c r="APG43" s="54">
        <v>0</v>
      </c>
      <c r="APH43" s="17"/>
      <c r="API43" s="18"/>
      <c r="APJ43" s="54">
        <v>0</v>
      </c>
      <c r="APK43" s="54"/>
      <c r="APL43" s="18"/>
      <c r="APM43" s="54">
        <v>0</v>
      </c>
      <c r="APN43" s="54"/>
      <c r="APO43" s="18"/>
      <c r="APP43" s="54">
        <v>0</v>
      </c>
      <c r="APQ43" s="54"/>
      <c r="APR43" s="18"/>
      <c r="APS43" s="54"/>
      <c r="APT43" s="54"/>
      <c r="APU43" s="18"/>
      <c r="APV43" s="54"/>
      <c r="APW43" s="54"/>
      <c r="APX43" s="18"/>
      <c r="APY43" s="54"/>
      <c r="APZ43" s="17"/>
      <c r="AQA43" s="18"/>
      <c r="AQB43" s="54"/>
      <c r="AQC43" s="54"/>
      <c r="AQD43" s="18"/>
      <c r="AQE43" s="54"/>
      <c r="AQF43" s="54"/>
      <c r="AQG43" s="18"/>
      <c r="AQH43" s="54"/>
      <c r="AQI43" s="54"/>
      <c r="AQJ43" s="18"/>
      <c r="AQK43" s="54"/>
      <c r="AQL43" s="54"/>
      <c r="AQM43" s="18"/>
      <c r="AQN43" s="54"/>
      <c r="AQO43" s="54"/>
      <c r="AQP43" s="18"/>
      <c r="AQQ43" s="54"/>
      <c r="AQR43" s="17"/>
      <c r="AQS43" s="18"/>
      <c r="AQT43" s="54"/>
      <c r="AQU43" s="54"/>
      <c r="AQV43" s="18"/>
      <c r="AQW43" s="54"/>
      <c r="AQX43" s="54"/>
      <c r="AQY43" s="18"/>
      <c r="AQZ43" s="54"/>
      <c r="ARA43" s="54"/>
      <c r="ARB43" s="18"/>
      <c r="ARC43" s="54"/>
      <c r="ARD43" s="54"/>
      <c r="ARE43" s="18"/>
      <c r="ARF43" s="54"/>
      <c r="ARG43" s="54"/>
      <c r="ARH43" s="18"/>
      <c r="ARI43" s="54"/>
      <c r="ARJ43" s="17"/>
      <c r="ARK43" s="18"/>
      <c r="ARL43" s="54"/>
      <c r="ARM43" s="54"/>
      <c r="ARN43" s="18"/>
      <c r="ARO43" s="54"/>
      <c r="ARP43" s="54"/>
      <c r="ARQ43" s="18"/>
      <c r="ARR43" s="54"/>
      <c r="ARS43" s="54"/>
      <c r="ART43" s="18"/>
      <c r="ARU43" s="54"/>
      <c r="ARV43" s="54"/>
      <c r="ARW43" s="18"/>
      <c r="ARX43" s="54">
        <v>1</v>
      </c>
      <c r="ARY43" s="54"/>
      <c r="ARZ43" s="18"/>
      <c r="ASA43" s="54"/>
      <c r="ASB43" s="17"/>
      <c r="ASC43" s="18"/>
      <c r="ASD43" s="54"/>
      <c r="ASE43" s="54"/>
      <c r="ASF43" s="18"/>
      <c r="ASG43" s="54"/>
      <c r="ASH43" s="54"/>
      <c r="ASI43" s="18"/>
      <c r="ASJ43" s="54"/>
      <c r="ASK43" s="54"/>
      <c r="ASL43" s="18"/>
      <c r="ASM43" s="54"/>
      <c r="ASN43" s="54"/>
      <c r="ASO43" s="18"/>
      <c r="ASP43" s="54"/>
      <c r="ASQ43" s="54"/>
      <c r="ASR43" s="18"/>
      <c r="ASS43" s="54"/>
      <c r="AST43" s="17"/>
      <c r="ASU43" s="18"/>
      <c r="ASV43" s="54"/>
      <c r="ASW43" s="54"/>
      <c r="ASX43" s="18"/>
      <c r="ASY43" s="54"/>
      <c r="ASZ43" s="54"/>
      <c r="ATA43" s="18"/>
      <c r="ATB43" s="54"/>
      <c r="ATC43" s="54"/>
      <c r="ATD43" s="18"/>
      <c r="ATE43" s="54"/>
      <c r="ATF43" s="7"/>
      <c r="ATG43" s="7"/>
      <c r="ATH43" s="17"/>
      <c r="ATI43" s="7"/>
      <c r="ATJ43" s="7"/>
      <c r="ATK43" s="7"/>
      <c r="ATL43" s="7"/>
      <c r="ATM43" s="7"/>
      <c r="ATN43" s="7"/>
      <c r="ATO43" s="17"/>
      <c r="ATP43" s="7"/>
      <c r="ATQ43" s="7"/>
      <c r="ATR43" s="7"/>
      <c r="ATS43" s="7"/>
      <c r="ATT43" s="7"/>
      <c r="ATU43" s="7"/>
      <c r="ATV43" s="17"/>
      <c r="ATW43" s="7"/>
      <c r="ATX43" s="7"/>
      <c r="ATY43" s="7"/>
      <c r="ATZ43" s="7"/>
      <c r="AUA43" s="7"/>
      <c r="AUB43" s="7"/>
      <c r="AUC43" s="17"/>
      <c r="AUD43" s="7"/>
      <c r="AUE43" s="7"/>
      <c r="AUF43" s="7"/>
      <c r="AUG43" s="7"/>
      <c r="AUH43" s="7"/>
      <c r="AUI43" s="7"/>
      <c r="AUJ43" s="17"/>
      <c r="AUK43" s="7"/>
      <c r="AUL43" s="7"/>
      <c r="AUM43" s="7"/>
      <c r="AUN43" s="7"/>
      <c r="AUO43" s="7"/>
      <c r="AUP43" s="7"/>
      <c r="AUQ43" s="17"/>
      <c r="AUR43" s="7"/>
      <c r="AUS43" s="7"/>
      <c r="AUT43" s="7"/>
      <c r="AUU43" s="7"/>
      <c r="AUV43" s="7"/>
      <c r="AUW43" s="7"/>
      <c r="AUX43" s="17"/>
      <c r="AUY43" s="7"/>
      <c r="AUZ43" s="7"/>
      <c r="AVA43" s="7"/>
      <c r="AVB43" s="7"/>
      <c r="AVC43" s="7"/>
      <c r="AVD43" s="7"/>
      <c r="AVE43" s="17"/>
      <c r="AVF43" s="7"/>
      <c r="AVG43" s="7"/>
      <c r="AVH43" s="7"/>
      <c r="AVI43" s="7"/>
      <c r="AVJ43" s="7"/>
      <c r="AVK43" s="7"/>
      <c r="AVL43" s="17"/>
      <c r="AVM43" s="7"/>
      <c r="AVN43" s="7"/>
      <c r="AVO43" s="7"/>
      <c r="AVP43" s="7"/>
      <c r="AVQ43" s="7"/>
      <c r="AVR43" s="7"/>
      <c r="AVS43" s="17"/>
      <c r="AVT43" s="7"/>
      <c r="AVU43" s="7"/>
      <c r="AVV43" s="7"/>
      <c r="AVW43" s="7"/>
      <c r="AVX43" s="7"/>
      <c r="AVY43" s="7"/>
      <c r="AVZ43" s="17"/>
      <c r="AWA43" s="7"/>
      <c r="AWB43" s="7"/>
      <c r="AWC43" s="7"/>
      <c r="AWD43" s="7"/>
      <c r="AWE43" s="7"/>
      <c r="AWF43" s="7"/>
      <c r="AWG43" s="17"/>
      <c r="AWH43" s="7"/>
      <c r="AWI43" s="7"/>
      <c r="AWJ43" s="7"/>
      <c r="AWK43" s="7"/>
      <c r="AWL43" s="7"/>
      <c r="AWM43" s="7"/>
      <c r="AWN43" s="17"/>
      <c r="AWO43" s="7"/>
      <c r="AWP43" s="7"/>
      <c r="AWQ43" s="7"/>
      <c r="AWR43" s="7"/>
      <c r="AWS43" s="7"/>
      <c r="AWT43" s="7"/>
      <c r="AWU43" s="17"/>
      <c r="AWV43" s="7"/>
      <c r="AWW43" s="7"/>
      <c r="AWX43" s="7"/>
      <c r="AWY43" s="7"/>
      <c r="AWZ43" s="7"/>
      <c r="AXA43" s="7"/>
      <c r="AXB43" s="17"/>
    </row>
    <row r="44" spans="1:1302">
      <c r="A44" t="s">
        <v>911</v>
      </c>
      <c r="B44" t="s">
        <v>913</v>
      </c>
      <c r="D44" s="10" t="s">
        <v>10</v>
      </c>
      <c r="E44" s="54"/>
      <c r="F44" s="54"/>
      <c r="G44" s="54"/>
      <c r="H44" s="18"/>
      <c r="I44" s="54">
        <v>70</v>
      </c>
      <c r="J44" s="17"/>
      <c r="K44" s="18"/>
      <c r="L44" s="54">
        <v>72</v>
      </c>
      <c r="M44" s="54"/>
      <c r="N44" s="18"/>
      <c r="O44" s="54">
        <v>72</v>
      </c>
      <c r="P44" s="54"/>
      <c r="Q44" s="18"/>
      <c r="R44" s="54">
        <v>70</v>
      </c>
      <c r="S44" s="54"/>
      <c r="T44" s="18"/>
      <c r="U44" s="54">
        <v>68</v>
      </c>
      <c r="V44" s="54"/>
      <c r="W44" s="18"/>
      <c r="X44" s="54">
        <v>68</v>
      </c>
      <c r="Y44" s="54"/>
      <c r="Z44" s="18"/>
      <c r="AA44" s="54">
        <v>72</v>
      </c>
      <c r="AB44" s="17"/>
      <c r="AC44" s="18"/>
      <c r="AD44" s="54">
        <v>79</v>
      </c>
      <c r="AE44" s="54"/>
      <c r="AF44" s="18"/>
      <c r="AG44" s="54">
        <v>79</v>
      </c>
      <c r="AH44" s="54"/>
      <c r="AI44" s="18"/>
      <c r="AJ44" s="54">
        <v>79</v>
      </c>
      <c r="AK44" s="54"/>
      <c r="AL44" s="18"/>
      <c r="AM44" s="54">
        <v>79</v>
      </c>
      <c r="AN44" s="54"/>
      <c r="AO44" s="18"/>
      <c r="AP44" s="54">
        <v>86</v>
      </c>
      <c r="AQ44" s="54"/>
      <c r="AR44" s="18"/>
      <c r="AS44" s="54">
        <v>86</v>
      </c>
      <c r="AT44" s="17"/>
      <c r="AU44" s="18"/>
      <c r="AV44" s="54">
        <v>86</v>
      </c>
      <c r="AW44" s="54"/>
      <c r="AX44" s="18"/>
      <c r="AY44" s="54">
        <v>82</v>
      </c>
      <c r="AZ44" s="54"/>
      <c r="BA44" s="18"/>
      <c r="BB44" s="54">
        <v>82</v>
      </c>
      <c r="BC44" s="54"/>
      <c r="BD44" s="18"/>
      <c r="BE44" s="54">
        <v>82</v>
      </c>
      <c r="BF44" s="54"/>
      <c r="BG44" s="18"/>
      <c r="BH44" s="54">
        <v>82</v>
      </c>
      <c r="BI44" s="54"/>
      <c r="BJ44" s="18"/>
      <c r="BK44" s="54">
        <v>82</v>
      </c>
      <c r="BL44" s="17"/>
      <c r="BM44" s="18"/>
      <c r="BN44" s="54">
        <v>85</v>
      </c>
      <c r="BO44" s="54"/>
      <c r="BP44" s="18"/>
      <c r="BQ44" s="54">
        <v>85</v>
      </c>
      <c r="BR44" s="54"/>
      <c r="BS44" s="18"/>
      <c r="BT44" s="54">
        <v>85</v>
      </c>
      <c r="BU44" s="54"/>
      <c r="BV44" s="18"/>
      <c r="BW44" s="54">
        <v>85</v>
      </c>
      <c r="BX44" s="54"/>
      <c r="BY44" s="18"/>
      <c r="BZ44" s="54">
        <v>71</v>
      </c>
      <c r="CA44" s="54"/>
      <c r="CB44" s="18"/>
      <c r="CC44" s="54">
        <v>70</v>
      </c>
      <c r="CD44" s="17"/>
      <c r="CE44" s="17"/>
      <c r="CF44" s="18"/>
      <c r="CG44" s="54">
        <v>75</v>
      </c>
      <c r="CH44" s="17"/>
      <c r="CI44" s="18"/>
      <c r="CJ44" s="54">
        <v>75</v>
      </c>
      <c r="CK44" s="54"/>
      <c r="CL44" s="18"/>
      <c r="CM44" s="54">
        <v>75</v>
      </c>
      <c r="CN44" s="54"/>
      <c r="CO44" s="18"/>
      <c r="CP44" s="54">
        <v>75</v>
      </c>
      <c r="CQ44" s="17"/>
      <c r="CR44" s="18"/>
      <c r="CS44" s="54">
        <v>75</v>
      </c>
      <c r="CT44" s="54"/>
      <c r="CU44" s="18"/>
      <c r="CV44" s="54">
        <v>75</v>
      </c>
      <c r="CW44" s="54"/>
      <c r="CX44" s="18"/>
      <c r="CY44" s="54">
        <v>75</v>
      </c>
      <c r="CZ44" s="54"/>
      <c r="DA44" s="18"/>
      <c r="DB44" s="54">
        <v>75</v>
      </c>
      <c r="DC44" s="54"/>
      <c r="DD44" s="18"/>
      <c r="DE44" s="54">
        <v>75</v>
      </c>
      <c r="DF44" s="17"/>
      <c r="DG44" s="17"/>
      <c r="DH44" s="18"/>
      <c r="DI44" s="54">
        <v>81</v>
      </c>
      <c r="DJ44" s="54"/>
      <c r="DK44" s="18"/>
      <c r="DL44" s="54">
        <v>81</v>
      </c>
      <c r="DM44" s="54"/>
      <c r="DN44" s="18"/>
      <c r="DO44" s="54">
        <v>81</v>
      </c>
      <c r="DP44" s="54"/>
      <c r="DQ44" s="18"/>
      <c r="DR44" s="54">
        <v>81</v>
      </c>
      <c r="DS44" s="54"/>
      <c r="DT44" s="18"/>
      <c r="DU44" s="54">
        <v>81</v>
      </c>
      <c r="DV44" s="54"/>
      <c r="DW44" s="18"/>
      <c r="DX44" s="54">
        <v>81</v>
      </c>
      <c r="DY44" s="17"/>
      <c r="DZ44" s="18"/>
      <c r="EA44" s="54">
        <v>81</v>
      </c>
      <c r="EB44" s="54"/>
      <c r="EC44" s="18"/>
      <c r="ED44" s="54">
        <v>81</v>
      </c>
      <c r="EE44" s="54"/>
      <c r="EF44" s="18"/>
      <c r="EG44" s="54">
        <v>81</v>
      </c>
      <c r="EH44" s="54"/>
      <c r="EI44" s="18"/>
      <c r="EJ44" s="54">
        <v>81</v>
      </c>
      <c r="EK44" s="54"/>
      <c r="EL44" s="18"/>
      <c r="EM44" s="54">
        <v>81</v>
      </c>
      <c r="EN44" s="54"/>
      <c r="EO44" s="18"/>
      <c r="EP44" s="54">
        <v>81</v>
      </c>
      <c r="EQ44" s="48"/>
      <c r="ER44" s="18"/>
      <c r="ES44" s="54">
        <v>81</v>
      </c>
      <c r="ET44" s="54"/>
      <c r="EU44" s="18"/>
      <c r="EV44" s="54">
        <v>81</v>
      </c>
      <c r="EW44" s="54"/>
      <c r="EX44" s="18"/>
      <c r="EY44" s="54">
        <v>81</v>
      </c>
      <c r="EZ44" s="54"/>
      <c r="FA44" s="18"/>
      <c r="FB44" s="54">
        <v>92</v>
      </c>
      <c r="FC44" s="17"/>
      <c r="FD44" s="17"/>
      <c r="FE44" s="17"/>
      <c r="FF44" s="17"/>
      <c r="FG44" s="18"/>
      <c r="FH44" s="54">
        <v>92</v>
      </c>
      <c r="FI44" s="54"/>
      <c r="FJ44" s="18"/>
      <c r="FK44" s="54">
        <v>92</v>
      </c>
      <c r="FL44" s="54"/>
      <c r="FM44" s="18"/>
      <c r="FN44" s="54">
        <v>92</v>
      </c>
      <c r="FO44" s="17"/>
      <c r="FP44" s="18"/>
      <c r="FQ44" s="54">
        <v>92</v>
      </c>
      <c r="FR44" s="54"/>
      <c r="FS44" s="18"/>
      <c r="FT44" s="54">
        <v>94</v>
      </c>
      <c r="FU44" s="17"/>
      <c r="FV44" s="18"/>
      <c r="FW44" s="54">
        <v>94</v>
      </c>
      <c r="FX44" s="54"/>
      <c r="FY44" s="18"/>
      <c r="FZ44" s="54">
        <v>94</v>
      </c>
      <c r="GA44" s="54"/>
      <c r="GB44" s="18"/>
      <c r="GC44" s="54">
        <v>95</v>
      </c>
      <c r="GD44" s="54"/>
      <c r="GE44" s="18"/>
      <c r="GF44" s="54">
        <v>103</v>
      </c>
      <c r="GG44" s="54"/>
      <c r="GH44" s="18"/>
      <c r="GI44" s="54">
        <v>98</v>
      </c>
      <c r="GJ44" s="54"/>
      <c r="GK44" s="18"/>
      <c r="GL44" s="54">
        <v>98</v>
      </c>
      <c r="GM44" s="17"/>
      <c r="GN44" s="18"/>
      <c r="GO44" s="54">
        <v>98</v>
      </c>
      <c r="GP44" s="54"/>
      <c r="GQ44" s="18"/>
      <c r="GR44" s="54">
        <v>98</v>
      </c>
      <c r="GS44" s="54"/>
      <c r="GT44" s="18"/>
      <c r="GU44" s="54">
        <v>98</v>
      </c>
      <c r="GV44" s="54"/>
      <c r="GW44" s="18"/>
      <c r="GX44" s="54">
        <v>92</v>
      </c>
      <c r="GY44" s="54"/>
      <c r="GZ44" s="18"/>
      <c r="HA44" s="54">
        <v>92</v>
      </c>
      <c r="HB44" s="54"/>
      <c r="HC44" s="18"/>
      <c r="HD44" s="54">
        <v>92</v>
      </c>
      <c r="HE44" s="17"/>
      <c r="HF44" s="18"/>
      <c r="HG44" s="54">
        <v>94</v>
      </c>
      <c r="HH44" s="54"/>
      <c r="HI44" s="18"/>
      <c r="HJ44" s="54">
        <v>94</v>
      </c>
      <c r="HK44" s="54"/>
      <c r="HL44" s="18"/>
      <c r="HM44" s="54">
        <v>94</v>
      </c>
      <c r="HN44" s="54"/>
      <c r="HO44" s="18"/>
      <c r="HP44" s="54">
        <v>94</v>
      </c>
      <c r="HQ44" s="54"/>
      <c r="HR44" s="18"/>
      <c r="HS44" s="54">
        <v>94</v>
      </c>
      <c r="HT44" s="54"/>
      <c r="HU44" s="18"/>
      <c r="HV44" s="54">
        <v>94</v>
      </c>
      <c r="HW44" s="17"/>
      <c r="HX44" s="18"/>
      <c r="HY44" s="54">
        <v>87</v>
      </c>
      <c r="HZ44" s="54"/>
      <c r="IA44" s="18"/>
      <c r="IB44" s="54">
        <v>87</v>
      </c>
      <c r="IC44" s="54"/>
      <c r="ID44" s="18"/>
      <c r="IE44" s="54">
        <v>95</v>
      </c>
      <c r="IF44" s="54"/>
      <c r="IG44" s="18"/>
      <c r="IH44" s="54">
        <v>94</v>
      </c>
      <c r="II44" s="54"/>
      <c r="IJ44" s="18"/>
      <c r="IK44" s="54">
        <v>94</v>
      </c>
      <c r="IL44" s="54"/>
      <c r="IM44" s="18"/>
      <c r="IN44" s="54">
        <v>96</v>
      </c>
      <c r="IO44" s="17"/>
      <c r="IP44" s="18"/>
      <c r="IQ44" s="54">
        <v>96</v>
      </c>
      <c r="IR44" s="54"/>
      <c r="IS44" s="18"/>
      <c r="IT44" s="54">
        <v>96</v>
      </c>
      <c r="IU44" s="54"/>
      <c r="IV44" s="18"/>
      <c r="IW44" s="54">
        <v>95</v>
      </c>
      <c r="IX44" s="54"/>
      <c r="IY44" s="18"/>
      <c r="IZ44" s="54">
        <v>95</v>
      </c>
      <c r="JA44" s="54"/>
      <c r="JB44" s="18"/>
      <c r="JC44" s="54">
        <v>94</v>
      </c>
      <c r="JD44" s="54"/>
      <c r="JE44" s="18"/>
      <c r="JF44" s="54">
        <v>94</v>
      </c>
      <c r="JG44" s="17"/>
      <c r="JH44" s="18"/>
      <c r="JI44" s="54">
        <v>92</v>
      </c>
      <c r="JJ44" s="54"/>
      <c r="JK44" s="18"/>
      <c r="JL44" s="54">
        <v>92</v>
      </c>
      <c r="JM44" s="54"/>
      <c r="JN44" s="18"/>
      <c r="JO44" s="54">
        <v>92</v>
      </c>
      <c r="JP44" s="54"/>
      <c r="JQ44" s="18"/>
      <c r="JR44" s="54">
        <v>90</v>
      </c>
      <c r="JS44" s="54"/>
      <c r="JT44" s="18"/>
      <c r="JU44" s="54">
        <v>90</v>
      </c>
      <c r="JV44" s="54"/>
      <c r="JW44" s="18"/>
      <c r="JX44" s="54">
        <v>90</v>
      </c>
      <c r="JY44" s="17"/>
      <c r="JZ44" s="18"/>
      <c r="KA44" s="54">
        <v>90</v>
      </c>
      <c r="KB44" s="54"/>
      <c r="KC44" s="18"/>
      <c r="KD44" s="54">
        <v>90</v>
      </c>
      <c r="KE44" s="54"/>
      <c r="KF44" s="18"/>
      <c r="KG44" s="54">
        <v>90</v>
      </c>
      <c r="KH44" s="54"/>
      <c r="KI44" s="18"/>
      <c r="KJ44" s="54">
        <v>88</v>
      </c>
      <c r="KK44" s="54"/>
      <c r="KL44" s="18"/>
      <c r="KM44" s="54">
        <v>87</v>
      </c>
      <c r="KN44" s="54"/>
      <c r="KO44" s="18"/>
      <c r="KP44" s="54">
        <v>87</v>
      </c>
      <c r="KQ44" s="48"/>
      <c r="KR44" s="18"/>
      <c r="KS44" s="54">
        <v>83</v>
      </c>
      <c r="KT44" s="54"/>
      <c r="KU44" s="18"/>
      <c r="KV44" s="54">
        <v>83</v>
      </c>
      <c r="KW44" s="148"/>
      <c r="KX44" s="148"/>
      <c r="KY44" s="148"/>
      <c r="KZ44" s="148"/>
      <c r="LA44" s="148"/>
      <c r="LB44" s="17"/>
      <c r="LC44" s="18"/>
      <c r="LD44" s="54">
        <v>88</v>
      </c>
      <c r="LE44" s="54"/>
      <c r="LF44" s="18"/>
      <c r="LG44" s="54">
        <v>88</v>
      </c>
      <c r="LH44" s="54"/>
      <c r="LI44" s="18"/>
      <c r="LJ44" s="54">
        <v>88</v>
      </c>
      <c r="LK44" s="54"/>
      <c r="LL44" s="18"/>
      <c r="LM44" s="54">
        <v>88</v>
      </c>
      <c r="LN44" s="54"/>
      <c r="LO44" s="18"/>
      <c r="LP44" s="54">
        <v>92</v>
      </c>
      <c r="LQ44" s="54"/>
      <c r="LR44" s="18"/>
      <c r="LS44" s="54">
        <v>93</v>
      </c>
      <c r="LT44" s="17"/>
      <c r="LU44" s="18"/>
      <c r="LV44" s="54">
        <v>100</v>
      </c>
      <c r="LW44" s="54"/>
      <c r="LX44" s="18"/>
      <c r="LY44" s="54">
        <v>86</v>
      </c>
      <c r="LZ44" s="54"/>
      <c r="MA44" s="18"/>
      <c r="MB44" s="54">
        <v>87</v>
      </c>
      <c r="MC44" s="54"/>
      <c r="MD44" s="18"/>
      <c r="ME44" s="54">
        <v>86</v>
      </c>
      <c r="MF44" s="54"/>
      <c r="MG44" s="18"/>
      <c r="MH44" s="54">
        <v>86</v>
      </c>
      <c r="MI44" s="54"/>
      <c r="MJ44" s="18"/>
      <c r="MK44" s="54">
        <v>86</v>
      </c>
      <c r="ML44" s="17"/>
      <c r="MM44" s="18"/>
      <c r="MN44" s="54">
        <v>84</v>
      </c>
      <c r="MO44" s="54"/>
      <c r="MP44" s="18"/>
      <c r="MQ44" s="54">
        <v>84</v>
      </c>
      <c r="MR44" s="54"/>
      <c r="MS44" s="18"/>
      <c r="MT44" s="54">
        <v>84</v>
      </c>
      <c r="MU44" s="54"/>
      <c r="MV44" s="18"/>
      <c r="MW44" s="54">
        <v>84</v>
      </c>
      <c r="MX44" s="54"/>
      <c r="MY44" s="18"/>
      <c r="MZ44" s="54">
        <v>84</v>
      </c>
      <c r="NA44" s="54"/>
      <c r="NB44" s="18"/>
      <c r="NC44" s="54">
        <v>84</v>
      </c>
      <c r="ND44" s="17"/>
      <c r="NE44" s="18"/>
      <c r="NF44" s="54">
        <v>84</v>
      </c>
      <c r="NG44" s="54"/>
      <c r="NH44" s="18"/>
      <c r="NI44" s="54">
        <v>84</v>
      </c>
      <c r="NJ44" s="54"/>
      <c r="NK44" s="18"/>
      <c r="NL44" s="54">
        <v>84</v>
      </c>
      <c r="NM44" s="54"/>
      <c r="NN44" s="18"/>
      <c r="NO44" s="54">
        <v>84</v>
      </c>
      <c r="NP44" s="54"/>
      <c r="NQ44" s="18"/>
      <c r="NR44" s="54">
        <v>84</v>
      </c>
      <c r="NS44" s="54"/>
      <c r="NT44" s="18"/>
      <c r="NU44" s="54">
        <v>84</v>
      </c>
      <c r="NV44" s="17"/>
      <c r="NW44" s="18"/>
      <c r="NX44" s="54">
        <v>84</v>
      </c>
      <c r="NY44" s="54"/>
      <c r="NZ44" s="18"/>
      <c r="OA44" s="54">
        <v>84</v>
      </c>
      <c r="OB44" s="54"/>
      <c r="OC44" s="18"/>
      <c r="OD44" s="54">
        <v>84</v>
      </c>
      <c r="OE44" s="54"/>
      <c r="OF44" s="18"/>
      <c r="OG44" s="54">
        <v>84</v>
      </c>
      <c r="OH44" s="54"/>
      <c r="OI44" s="18"/>
      <c r="OJ44" s="54">
        <v>84</v>
      </c>
      <c r="OK44" s="54"/>
      <c r="OL44" s="18"/>
      <c r="OM44" s="54">
        <v>84</v>
      </c>
      <c r="ON44" s="17"/>
      <c r="OO44" s="18"/>
      <c r="OP44" s="54">
        <v>84</v>
      </c>
      <c r="OQ44" s="54"/>
      <c r="OR44" s="18"/>
      <c r="OS44" s="54">
        <v>84</v>
      </c>
      <c r="OT44" s="54"/>
      <c r="OU44" s="18"/>
      <c r="OV44" s="54">
        <v>84</v>
      </c>
      <c r="OW44" s="54"/>
      <c r="OX44" s="18"/>
      <c r="OY44" s="54">
        <v>86</v>
      </c>
      <c r="OZ44" s="54"/>
      <c r="PA44" s="18"/>
      <c r="PB44" s="54">
        <v>86</v>
      </c>
      <c r="PC44" s="54"/>
      <c r="PD44" s="18"/>
      <c r="PE44" s="54">
        <v>86</v>
      </c>
      <c r="PF44" s="17"/>
      <c r="PG44" s="18"/>
      <c r="PH44" s="54">
        <v>86</v>
      </c>
      <c r="PI44" s="54"/>
      <c r="PJ44" s="18"/>
      <c r="PK44" s="54">
        <v>84</v>
      </c>
      <c r="PL44" s="54"/>
      <c r="PM44" s="18"/>
      <c r="PN44" s="54">
        <v>82</v>
      </c>
      <c r="PO44" s="54"/>
      <c r="PP44" s="18"/>
      <c r="PQ44" s="54">
        <v>82</v>
      </c>
      <c r="PR44" s="54"/>
      <c r="PS44" s="18"/>
      <c r="PT44" s="54">
        <v>80</v>
      </c>
      <c r="PU44" s="54"/>
      <c r="PV44" s="18"/>
      <c r="PW44" s="54">
        <v>80</v>
      </c>
      <c r="PX44" s="17"/>
      <c r="PY44" s="18"/>
      <c r="PZ44" s="54">
        <v>80</v>
      </c>
      <c r="QA44" s="54"/>
      <c r="QB44" s="18"/>
      <c r="QC44" s="54">
        <v>80</v>
      </c>
      <c r="QD44" s="17"/>
      <c r="QE44" s="18"/>
      <c r="QF44" s="54">
        <v>80</v>
      </c>
      <c r="QG44" s="54"/>
      <c r="QH44" s="18"/>
      <c r="QI44" s="54">
        <v>76</v>
      </c>
      <c r="QJ44" s="54"/>
      <c r="QK44" s="18"/>
      <c r="QL44" s="54">
        <v>75</v>
      </c>
      <c r="QM44" s="17"/>
      <c r="QN44" s="18"/>
      <c r="QO44" s="54">
        <v>75</v>
      </c>
      <c r="QP44" s="54"/>
      <c r="QQ44" s="18"/>
      <c r="QR44" s="54">
        <v>73</v>
      </c>
      <c r="QS44" s="54"/>
      <c r="QT44" s="18"/>
      <c r="QU44" s="54">
        <v>74</v>
      </c>
      <c r="QV44" s="54"/>
      <c r="QW44" s="18"/>
      <c r="QX44" s="54">
        <v>77</v>
      </c>
      <c r="QY44" s="54"/>
      <c r="QZ44" s="18"/>
      <c r="RA44" s="54">
        <v>77</v>
      </c>
      <c r="RB44" s="54"/>
      <c r="RC44" s="18"/>
      <c r="RD44" s="54">
        <v>76</v>
      </c>
      <c r="RE44" s="17"/>
      <c r="RF44" s="18"/>
      <c r="RG44" s="54">
        <v>86</v>
      </c>
      <c r="RH44" s="54"/>
      <c r="RI44" s="18"/>
      <c r="RJ44" s="54">
        <v>86</v>
      </c>
      <c r="RK44" s="54"/>
      <c r="RL44" s="18"/>
      <c r="RM44" s="54">
        <v>102</v>
      </c>
      <c r="RN44" s="17"/>
      <c r="RO44" s="17"/>
      <c r="RP44" s="17"/>
      <c r="RQ44" s="18"/>
      <c r="RR44" s="54">
        <v>102</v>
      </c>
      <c r="RS44" s="54"/>
      <c r="RT44" s="18"/>
      <c r="RU44" s="54">
        <v>100</v>
      </c>
      <c r="RV44" s="54"/>
      <c r="RW44" s="18"/>
      <c r="RX44" s="54">
        <v>100</v>
      </c>
      <c r="RY44" s="54"/>
      <c r="RZ44" s="18"/>
      <c r="SA44" s="54">
        <v>89</v>
      </c>
      <c r="SB44" s="54"/>
      <c r="SC44" s="18"/>
      <c r="SD44" s="54">
        <v>89</v>
      </c>
      <c r="SE44" s="54"/>
      <c r="SF44" s="18"/>
      <c r="SG44" s="54">
        <v>90</v>
      </c>
      <c r="SH44" s="54"/>
      <c r="SI44" s="18"/>
      <c r="SJ44" s="54">
        <v>90</v>
      </c>
      <c r="SK44" s="17"/>
      <c r="SL44" s="18"/>
      <c r="SM44" s="54">
        <v>88</v>
      </c>
      <c r="SN44" s="54"/>
      <c r="SO44" s="18"/>
      <c r="SP44" s="54">
        <v>86</v>
      </c>
      <c r="SQ44" s="54"/>
      <c r="SR44" s="18"/>
      <c r="SS44" s="54">
        <v>86</v>
      </c>
      <c r="ST44" s="54"/>
      <c r="SU44" s="18"/>
      <c r="SV44" s="54">
        <v>86</v>
      </c>
      <c r="SW44" s="54"/>
      <c r="SX44" s="18"/>
      <c r="SY44" s="54">
        <v>88</v>
      </c>
      <c r="SZ44" s="54"/>
      <c r="TA44" s="18"/>
      <c r="TB44" s="54">
        <v>88</v>
      </c>
      <c r="TC44" s="17"/>
      <c r="TD44" s="17"/>
      <c r="TE44" s="18"/>
      <c r="TF44" s="54">
        <v>88</v>
      </c>
      <c r="TG44" s="54"/>
      <c r="TH44" s="18"/>
      <c r="TI44" s="54">
        <v>88</v>
      </c>
      <c r="TJ44" s="54"/>
      <c r="TK44" s="18"/>
      <c r="TL44" s="54">
        <v>88</v>
      </c>
      <c r="TM44" s="54"/>
      <c r="TN44" s="18"/>
      <c r="TO44" s="54">
        <v>88</v>
      </c>
      <c r="TP44" s="54"/>
      <c r="TQ44" s="18"/>
      <c r="TR44" s="54">
        <v>88</v>
      </c>
      <c r="TS44" s="17"/>
      <c r="TT44" s="18"/>
      <c r="TU44" s="54">
        <v>88</v>
      </c>
      <c r="TV44" s="54"/>
      <c r="TW44" s="18"/>
      <c r="TX44" s="54">
        <v>88</v>
      </c>
      <c r="TY44" s="54"/>
      <c r="TZ44" s="18"/>
      <c r="UA44" s="54">
        <v>87</v>
      </c>
      <c r="UB44" s="54"/>
      <c r="UC44" s="18"/>
      <c r="UD44" s="54">
        <v>84</v>
      </c>
      <c r="UE44" s="54"/>
      <c r="UF44" s="18"/>
      <c r="UG44" s="54">
        <v>86</v>
      </c>
      <c r="UH44" s="54"/>
      <c r="UI44" s="18"/>
      <c r="UJ44" s="54">
        <v>86</v>
      </c>
      <c r="UK44" s="17"/>
      <c r="UL44" s="17"/>
      <c r="UM44" s="18"/>
      <c r="UN44" s="54">
        <v>86</v>
      </c>
      <c r="UO44" s="54"/>
      <c r="UP44" s="18"/>
      <c r="UQ44" s="54">
        <v>86</v>
      </c>
      <c r="UR44" s="54"/>
      <c r="US44" s="18"/>
      <c r="UT44" s="54">
        <v>86</v>
      </c>
      <c r="UU44" s="54"/>
      <c r="UV44" s="18"/>
      <c r="UW44" s="54">
        <v>86</v>
      </c>
      <c r="UX44" s="54"/>
      <c r="UY44" s="18"/>
      <c r="UZ44" s="54">
        <v>86</v>
      </c>
      <c r="VA44" s="17"/>
      <c r="VB44" s="18"/>
      <c r="VC44" s="54">
        <v>78</v>
      </c>
      <c r="VD44" s="54"/>
      <c r="VE44" s="18"/>
      <c r="VF44" s="54">
        <v>74</v>
      </c>
      <c r="VG44" s="54"/>
      <c r="VH44" s="18"/>
      <c r="VI44" s="54">
        <v>74</v>
      </c>
      <c r="VJ44" s="54"/>
      <c r="VK44" s="18"/>
      <c r="VL44" s="54">
        <v>74</v>
      </c>
      <c r="VM44" s="54"/>
      <c r="VN44" s="18"/>
      <c r="VO44" s="54">
        <v>74</v>
      </c>
      <c r="VP44" s="54"/>
      <c r="VQ44" s="18"/>
      <c r="VR44" s="54">
        <v>70</v>
      </c>
      <c r="VS44" s="17"/>
      <c r="VT44" s="18"/>
      <c r="VU44" s="54">
        <v>68</v>
      </c>
      <c r="VV44" s="54"/>
      <c r="VW44" s="18"/>
      <c r="VX44" s="54">
        <v>68</v>
      </c>
      <c r="VY44" s="54"/>
      <c r="VZ44" s="18"/>
      <c r="WA44" s="54">
        <v>68</v>
      </c>
      <c r="WB44" s="54"/>
      <c r="WC44" s="18"/>
      <c r="WD44" s="54">
        <v>86</v>
      </c>
      <c r="WE44" s="54"/>
      <c r="WF44" s="18"/>
      <c r="WG44" s="54">
        <v>88</v>
      </c>
      <c r="WH44" s="54"/>
      <c r="WI44" s="18"/>
      <c r="WJ44" s="54">
        <v>88</v>
      </c>
      <c r="WK44" s="48"/>
      <c r="WL44" s="18"/>
      <c r="WM44" s="54">
        <v>88</v>
      </c>
      <c r="WN44" s="54"/>
      <c r="WO44" s="18"/>
      <c r="WP44" s="54">
        <v>88</v>
      </c>
      <c r="WQ44" s="54"/>
      <c r="WR44" s="18"/>
      <c r="WS44" s="54">
        <v>86</v>
      </c>
      <c r="WT44" s="54"/>
      <c r="WU44" s="18"/>
      <c r="WV44" s="54">
        <v>86</v>
      </c>
      <c r="WW44" s="54"/>
      <c r="WX44" s="18"/>
      <c r="WY44" s="54">
        <v>86</v>
      </c>
      <c r="WZ44" s="54"/>
      <c r="XA44" s="18"/>
      <c r="XB44" s="54">
        <v>86</v>
      </c>
      <c r="XC44" s="54"/>
      <c r="XD44" s="18"/>
      <c r="XE44" s="54">
        <v>86</v>
      </c>
      <c r="XF44" s="17"/>
      <c r="XG44" s="18"/>
      <c r="XH44" s="54">
        <v>84</v>
      </c>
      <c r="XI44" s="54"/>
      <c r="XJ44" s="18"/>
      <c r="XK44" s="54">
        <v>84</v>
      </c>
      <c r="XL44" s="54"/>
      <c r="XM44" s="18"/>
      <c r="XN44" s="54">
        <v>84</v>
      </c>
      <c r="XO44" s="54"/>
      <c r="XP44" s="18"/>
      <c r="XQ44" s="54">
        <v>84</v>
      </c>
      <c r="XR44" s="54"/>
      <c r="XS44" s="18"/>
      <c r="XT44" s="54">
        <v>83</v>
      </c>
      <c r="XU44" s="54"/>
      <c r="XV44" s="18"/>
      <c r="XW44" s="54">
        <v>80</v>
      </c>
      <c r="XX44" s="48"/>
      <c r="XY44" s="18"/>
      <c r="XZ44" s="54">
        <v>82</v>
      </c>
      <c r="YA44" s="54"/>
      <c r="YB44" s="18"/>
      <c r="YC44" s="54">
        <v>82</v>
      </c>
      <c r="YD44" s="54"/>
      <c r="YE44" s="18"/>
      <c r="YF44" s="54">
        <v>80</v>
      </c>
      <c r="YG44" s="54"/>
      <c r="YH44" s="18"/>
      <c r="YI44" s="54">
        <v>80</v>
      </c>
      <c r="YJ44" s="54"/>
      <c r="YK44" s="18"/>
      <c r="YL44" s="54">
        <v>80</v>
      </c>
      <c r="YM44" s="54"/>
      <c r="YN44" s="18"/>
      <c r="YO44" s="54">
        <v>80</v>
      </c>
      <c r="YP44" s="54"/>
      <c r="YQ44" s="18"/>
      <c r="YR44" s="54">
        <v>80</v>
      </c>
      <c r="YS44" s="17"/>
      <c r="YT44" s="18"/>
      <c r="YU44" s="54">
        <v>80</v>
      </c>
      <c r="YV44" s="54"/>
      <c r="YW44" s="18"/>
      <c r="YX44" s="54">
        <v>80</v>
      </c>
      <c r="YY44" s="54"/>
      <c r="YZ44" s="18"/>
      <c r="ZA44" s="54">
        <v>80</v>
      </c>
      <c r="ZB44" s="54"/>
      <c r="ZC44" s="18"/>
      <c r="ZD44" s="54">
        <v>80</v>
      </c>
      <c r="ZE44" s="54"/>
      <c r="ZF44" s="18"/>
      <c r="ZG44" s="54">
        <v>80</v>
      </c>
      <c r="ZH44" s="54"/>
      <c r="ZI44" s="18"/>
      <c r="ZJ44" s="54">
        <v>84</v>
      </c>
      <c r="ZK44" s="17"/>
      <c r="ZL44" s="18"/>
      <c r="ZM44" s="54">
        <v>84</v>
      </c>
      <c r="ZN44" s="54"/>
      <c r="ZO44" s="18"/>
      <c r="ZP44" s="54">
        <v>84</v>
      </c>
      <c r="ZQ44" s="54"/>
      <c r="ZR44" s="18"/>
      <c r="ZS44" s="54">
        <v>84</v>
      </c>
      <c r="ZT44" s="54"/>
      <c r="ZU44" s="18"/>
      <c r="ZV44" s="54">
        <v>84</v>
      </c>
      <c r="ZW44" s="54"/>
      <c r="ZX44" s="18"/>
      <c r="ZY44" s="54">
        <v>80</v>
      </c>
      <c r="ZZ44" s="54"/>
      <c r="AAA44" s="18"/>
      <c r="AAB44" s="54">
        <v>80</v>
      </c>
      <c r="AAC44" s="17"/>
      <c r="AAD44" s="18"/>
      <c r="AAE44" s="54">
        <v>80</v>
      </c>
      <c r="AAF44" s="54"/>
      <c r="AAG44" s="18"/>
      <c r="AAH44" s="54">
        <v>90</v>
      </c>
      <c r="AAI44" s="54"/>
      <c r="AAJ44" s="18"/>
      <c r="AAK44" s="54">
        <v>90</v>
      </c>
      <c r="AAL44" s="54"/>
      <c r="AAM44" s="18"/>
      <c r="AAN44" s="54">
        <v>90</v>
      </c>
      <c r="AAO44" s="54"/>
      <c r="AAP44" s="18"/>
      <c r="AAQ44" s="54">
        <v>102</v>
      </c>
      <c r="AAR44" s="54"/>
      <c r="AAS44" s="18"/>
      <c r="AAT44" s="54">
        <v>102</v>
      </c>
      <c r="AAU44" s="17"/>
      <c r="AAV44" s="18"/>
      <c r="AAW44" s="54">
        <v>100</v>
      </c>
      <c r="AAX44" s="54"/>
      <c r="AAY44" s="18"/>
      <c r="AAZ44" s="54">
        <v>100</v>
      </c>
      <c r="ABA44" s="54"/>
      <c r="ABB44" s="18"/>
      <c r="ABC44" s="54">
        <v>94</v>
      </c>
      <c r="ABD44" s="54"/>
      <c r="ABE44" s="18"/>
      <c r="ABF44" s="54">
        <v>92</v>
      </c>
      <c r="ABG44" s="54"/>
      <c r="ABH44" s="18"/>
      <c r="ABI44" s="54">
        <v>92</v>
      </c>
      <c r="ABJ44" s="54"/>
      <c r="ABK44" s="18"/>
      <c r="ABL44" s="54">
        <v>92</v>
      </c>
      <c r="ABM44" s="17"/>
      <c r="ABN44" s="18"/>
      <c r="ABO44" s="54">
        <v>92</v>
      </c>
      <c r="ABP44" s="54"/>
      <c r="ABQ44" s="18"/>
      <c r="ABR44" s="54">
        <v>92</v>
      </c>
      <c r="ABS44" s="54"/>
      <c r="ABT44" s="18"/>
      <c r="ABU44" s="54">
        <v>92</v>
      </c>
      <c r="ABV44" s="17"/>
      <c r="ABW44" s="17"/>
      <c r="ABX44" s="17"/>
      <c r="ABY44" s="17"/>
      <c r="ABZ44" s="17"/>
      <c r="ACA44" s="18"/>
      <c r="ACB44" s="54">
        <v>92</v>
      </c>
      <c r="ACC44" s="54"/>
      <c r="ACD44" s="18"/>
      <c r="ACE44" s="54">
        <v>92</v>
      </c>
      <c r="ACF44" s="54"/>
      <c r="ACG44" s="18"/>
      <c r="ACH44" s="54">
        <v>92</v>
      </c>
      <c r="ACI44" s="54"/>
      <c r="ACJ44" s="18"/>
      <c r="ACK44" s="54">
        <v>92</v>
      </c>
      <c r="ACL44" s="54"/>
      <c r="ACM44" s="18"/>
      <c r="ACN44" s="54">
        <v>92</v>
      </c>
      <c r="ACO44" s="17"/>
      <c r="ACP44" s="18"/>
      <c r="ACQ44" s="54">
        <v>92</v>
      </c>
      <c r="ACR44" s="54"/>
      <c r="ACS44" s="18"/>
      <c r="ACT44" s="54">
        <v>92</v>
      </c>
      <c r="ACU44" s="54"/>
      <c r="ACV44" s="18"/>
      <c r="ACW44" s="54">
        <v>92</v>
      </c>
      <c r="ACX44" s="54"/>
      <c r="ACY44" s="18"/>
      <c r="ACZ44" s="54">
        <v>90</v>
      </c>
      <c r="ADA44" s="54"/>
      <c r="ADB44" s="18"/>
      <c r="ADC44" s="54">
        <v>88</v>
      </c>
      <c r="ADD44" s="54"/>
      <c r="ADE44" s="18"/>
      <c r="ADF44" s="54">
        <v>86</v>
      </c>
      <c r="ADG44" s="17"/>
      <c r="ADH44" s="18"/>
      <c r="ADI44" s="54">
        <v>86</v>
      </c>
      <c r="ADJ44" s="54"/>
      <c r="ADK44" s="18"/>
      <c r="ADL44" s="54">
        <v>86</v>
      </c>
      <c r="ADM44" s="54"/>
      <c r="ADN44" s="18"/>
      <c r="ADO44" s="54">
        <v>84</v>
      </c>
      <c r="ADP44" s="54"/>
      <c r="ADQ44" s="18"/>
      <c r="ADR44" s="54">
        <v>84</v>
      </c>
      <c r="ADS44" s="54"/>
      <c r="ADT44" s="18"/>
      <c r="ADU44" s="54">
        <v>84</v>
      </c>
      <c r="ADV44" s="54"/>
      <c r="ADW44" s="18"/>
      <c r="ADX44" s="54">
        <v>87</v>
      </c>
      <c r="ADY44" s="17"/>
      <c r="ADZ44" s="18"/>
      <c r="AEA44" s="54">
        <v>86</v>
      </c>
      <c r="AEB44" s="54"/>
      <c r="AEC44" s="18"/>
      <c r="AED44" s="54">
        <v>86</v>
      </c>
      <c r="AEE44" s="54"/>
      <c r="AEF44" s="18"/>
      <c r="AEG44" s="54">
        <v>87</v>
      </c>
      <c r="AEH44" s="54"/>
      <c r="AEI44" s="18"/>
      <c r="AEJ44" s="54">
        <v>85</v>
      </c>
      <c r="AEK44" s="54"/>
      <c r="AEL44" s="18"/>
      <c r="AEM44" s="54">
        <v>85</v>
      </c>
      <c r="AEN44" s="54"/>
      <c r="AEO44" s="18"/>
      <c r="AEP44" s="54">
        <v>84</v>
      </c>
      <c r="AEQ44" s="17"/>
      <c r="AER44" s="18"/>
      <c r="AES44" s="54">
        <v>84</v>
      </c>
      <c r="AET44" s="54"/>
      <c r="AEU44" s="18"/>
      <c r="AEV44" s="54">
        <v>66</v>
      </c>
      <c r="AEW44" s="54"/>
      <c r="AEX44" s="18"/>
      <c r="AEY44" s="54">
        <v>73</v>
      </c>
      <c r="AEZ44" s="54"/>
      <c r="AFA44" s="18"/>
      <c r="AFB44" s="54">
        <v>73</v>
      </c>
      <c r="AFC44" s="54"/>
      <c r="AFD44" s="18"/>
      <c r="AFE44" s="54">
        <v>71</v>
      </c>
      <c r="AFF44" s="54"/>
      <c r="AFG44" s="18"/>
      <c r="AFH44" s="54">
        <v>70</v>
      </c>
      <c r="AFI44" s="17"/>
      <c r="AFJ44" s="18"/>
      <c r="AFK44" s="54">
        <v>73</v>
      </c>
      <c r="AFL44" s="54"/>
      <c r="AFM44" s="18"/>
      <c r="AFN44" s="54">
        <v>73</v>
      </c>
      <c r="AFO44" s="54"/>
      <c r="AFP44" s="18"/>
      <c r="AFQ44" s="54">
        <v>73</v>
      </c>
      <c r="AFR44" s="54"/>
      <c r="AFS44" s="18"/>
      <c r="AFT44" s="54">
        <v>70</v>
      </c>
      <c r="AFU44" s="54"/>
      <c r="AFV44" s="18"/>
      <c r="AFW44" s="54">
        <v>75</v>
      </c>
      <c r="AFX44" s="17"/>
      <c r="AFY44" s="17"/>
      <c r="AFZ44" s="18"/>
      <c r="AGA44" s="54">
        <v>75</v>
      </c>
      <c r="AGB44" s="54"/>
      <c r="AGC44" s="18"/>
      <c r="AGD44" s="54">
        <v>75</v>
      </c>
      <c r="AGE44" s="54"/>
      <c r="AGF44" s="18"/>
      <c r="AGG44" s="54">
        <v>75</v>
      </c>
      <c r="AGH44" s="54"/>
      <c r="AGI44" s="18"/>
      <c r="AGJ44" s="54">
        <v>84</v>
      </c>
      <c r="AGK44" s="17"/>
      <c r="AGL44" s="18"/>
      <c r="AGM44" s="54">
        <v>86</v>
      </c>
      <c r="AGN44" s="48"/>
      <c r="AGO44" s="18"/>
      <c r="AGP44" s="54">
        <v>61</v>
      </c>
      <c r="AGQ44" s="54"/>
      <c r="AGR44" s="18"/>
      <c r="AGS44" s="54">
        <v>85</v>
      </c>
      <c r="AGT44" s="54"/>
      <c r="AGU44" s="18"/>
      <c r="AGV44" s="54">
        <v>92</v>
      </c>
      <c r="AGW44" s="54"/>
      <c r="AGX44" s="18"/>
      <c r="AGY44" s="54">
        <v>92</v>
      </c>
      <c r="AGZ44" s="54"/>
      <c r="AHA44" s="18"/>
      <c r="AHB44" s="54">
        <v>92</v>
      </c>
      <c r="AHC44" s="54"/>
      <c r="AHD44" s="18"/>
      <c r="AHE44" s="54">
        <v>92</v>
      </c>
      <c r="AHF44" s="54"/>
      <c r="AHG44" s="18"/>
      <c r="AHH44" s="54">
        <v>90</v>
      </c>
      <c r="AHI44" s="17"/>
      <c r="AHJ44" s="18"/>
      <c r="AHK44" s="54">
        <v>80</v>
      </c>
      <c r="AHL44" s="54"/>
      <c r="AHM44" s="18"/>
      <c r="AHN44" s="54">
        <v>80</v>
      </c>
      <c r="AHO44" s="54"/>
      <c r="AHP44" s="18"/>
      <c r="AHQ44" s="54">
        <v>80</v>
      </c>
      <c r="AHR44" s="54"/>
      <c r="AHS44" s="18"/>
      <c r="AHT44" s="54">
        <v>80</v>
      </c>
      <c r="AHU44" s="54"/>
      <c r="AHV44" s="18"/>
      <c r="AHW44" s="54">
        <v>80</v>
      </c>
      <c r="AHX44" s="54"/>
      <c r="AHY44" s="18"/>
      <c r="AHZ44" s="54">
        <v>78</v>
      </c>
      <c r="AIA44" s="17"/>
      <c r="AIB44" s="18"/>
      <c r="AIC44" s="54">
        <v>78</v>
      </c>
      <c r="AID44" s="54"/>
      <c r="AIE44" s="18"/>
      <c r="AIF44" s="54">
        <v>78</v>
      </c>
      <c r="AIG44" s="54"/>
      <c r="AIH44" s="18"/>
      <c r="AII44" s="54">
        <v>78</v>
      </c>
      <c r="AIJ44" s="54"/>
      <c r="AIK44" s="18"/>
      <c r="AIL44" s="54">
        <v>81</v>
      </c>
      <c r="AIM44" s="54"/>
      <c r="AIN44" s="18"/>
      <c r="AIO44" s="54">
        <v>85</v>
      </c>
      <c r="AIP44" s="54"/>
      <c r="AIQ44" s="18"/>
      <c r="AIR44" s="54">
        <v>85</v>
      </c>
      <c r="AIS44" s="17"/>
      <c r="AIT44" s="18"/>
      <c r="AIU44" s="54">
        <v>85</v>
      </c>
      <c r="AIV44" s="54"/>
      <c r="AIW44" s="18"/>
      <c r="AIX44" s="54">
        <v>85</v>
      </c>
      <c r="AIY44" s="54"/>
      <c r="AIZ44" s="18"/>
      <c r="AJA44" s="54">
        <v>85</v>
      </c>
      <c r="AJB44" s="54"/>
      <c r="AJC44" s="18"/>
      <c r="AJD44" s="54">
        <v>85</v>
      </c>
      <c r="AJE44" s="54"/>
      <c r="AJF44" s="18"/>
      <c r="AJG44" s="54">
        <v>85</v>
      </c>
      <c r="AJH44" s="54"/>
      <c r="AJI44" s="18"/>
      <c r="AJJ44" s="54">
        <v>85</v>
      </c>
      <c r="AJK44" s="17"/>
      <c r="AJL44" s="18"/>
      <c r="AJM44" s="54">
        <v>85</v>
      </c>
      <c r="AJN44" s="54"/>
      <c r="AJO44" s="18"/>
      <c r="AJP44" s="54">
        <v>85</v>
      </c>
      <c r="AJQ44" s="17"/>
      <c r="AJR44" s="18"/>
      <c r="AJS44" s="54">
        <v>82</v>
      </c>
      <c r="AJT44" s="54"/>
      <c r="AJU44" s="18"/>
      <c r="AJV44" s="54">
        <v>82</v>
      </c>
      <c r="AJW44" s="54"/>
      <c r="AJX44" s="18"/>
      <c r="AJY44" s="54">
        <v>82</v>
      </c>
      <c r="AJZ44" s="17"/>
      <c r="AKA44" s="18"/>
      <c r="AKB44" s="54">
        <v>82</v>
      </c>
      <c r="AKC44" s="54"/>
      <c r="AKD44" s="18"/>
      <c r="AKE44" s="54">
        <v>84</v>
      </c>
      <c r="AKF44" s="54"/>
      <c r="AKG44" s="18"/>
      <c r="AKH44" s="54">
        <v>84</v>
      </c>
      <c r="AKI44" s="54"/>
      <c r="AKJ44" s="18"/>
      <c r="AKK44" s="54">
        <v>84</v>
      </c>
      <c r="AKL44" s="54"/>
      <c r="AKM44" s="18"/>
      <c r="AKN44" s="54">
        <v>84</v>
      </c>
      <c r="AKO44" s="54"/>
      <c r="AKP44" s="18"/>
      <c r="AKQ44" s="54">
        <v>84</v>
      </c>
      <c r="AKR44" s="17"/>
      <c r="AKS44" s="18"/>
      <c r="AKT44" s="54">
        <v>84</v>
      </c>
      <c r="AKU44" s="54"/>
      <c r="AKV44" s="18"/>
      <c r="AKW44" s="54">
        <v>84</v>
      </c>
      <c r="AKX44" s="54"/>
      <c r="AKY44" s="18"/>
      <c r="AKZ44" s="54">
        <v>84</v>
      </c>
      <c r="ALA44" s="17"/>
      <c r="ALB44" s="18"/>
      <c r="ALC44" s="54">
        <v>84</v>
      </c>
      <c r="ALD44" s="54"/>
      <c r="ALE44" s="18"/>
      <c r="ALF44" s="54">
        <v>84</v>
      </c>
      <c r="ALG44" s="48"/>
      <c r="ALH44" s="18"/>
      <c r="ALI44" s="54">
        <v>84</v>
      </c>
      <c r="ALJ44" s="54"/>
      <c r="ALK44" s="18"/>
      <c r="ALL44" s="54">
        <v>84</v>
      </c>
      <c r="ALM44" s="54"/>
      <c r="ALN44" s="18"/>
      <c r="ALO44" s="54">
        <v>84</v>
      </c>
      <c r="ALP44" s="54"/>
      <c r="ALQ44" s="18"/>
      <c r="ALR44" s="54">
        <v>84</v>
      </c>
      <c r="ALS44" s="54"/>
      <c r="ALT44" s="18"/>
      <c r="ALU44" s="54">
        <v>84</v>
      </c>
      <c r="ALV44" s="54"/>
      <c r="ALW44" s="18"/>
      <c r="ALX44" s="54">
        <v>84</v>
      </c>
      <c r="ALY44" s="54"/>
      <c r="ALZ44" s="18"/>
      <c r="AMA44" s="54">
        <v>84</v>
      </c>
      <c r="AMB44" s="17"/>
      <c r="AMC44" s="18"/>
      <c r="AMD44" s="54">
        <v>84</v>
      </c>
      <c r="AME44" s="54"/>
      <c r="AMF44" s="18"/>
      <c r="AMG44" s="54">
        <v>84</v>
      </c>
      <c r="AMH44" s="54"/>
      <c r="AMI44" s="18"/>
      <c r="AMJ44" s="54">
        <v>84</v>
      </c>
      <c r="AMK44" s="54"/>
      <c r="AML44" s="18"/>
      <c r="AMM44" s="54">
        <v>84</v>
      </c>
      <c r="AMN44" s="54"/>
      <c r="AMO44" s="18"/>
      <c r="AMP44" s="54">
        <v>84</v>
      </c>
      <c r="AMQ44" s="54"/>
      <c r="AMR44" s="18"/>
      <c r="AMS44" s="54">
        <v>84</v>
      </c>
      <c r="AMT44" s="54"/>
      <c r="AMU44" s="18"/>
      <c r="AMV44" s="54">
        <v>84</v>
      </c>
      <c r="AMW44" s="17"/>
      <c r="AMX44" s="17"/>
      <c r="AMY44" s="17"/>
      <c r="AMZ44" s="17"/>
      <c r="ANA44" s="18"/>
      <c r="ANB44" s="54">
        <v>84</v>
      </c>
      <c r="ANC44" s="54"/>
      <c r="AND44" s="18"/>
      <c r="ANE44" s="54">
        <v>84</v>
      </c>
      <c r="ANF44" s="17"/>
      <c r="ANG44" s="18"/>
      <c r="ANH44" s="54">
        <v>82</v>
      </c>
      <c r="ANI44" s="54"/>
      <c r="ANJ44" s="18"/>
      <c r="ANK44" s="54">
        <v>82</v>
      </c>
      <c r="ANL44" s="54"/>
      <c r="ANM44" s="18"/>
      <c r="ANN44" s="54">
        <v>82</v>
      </c>
      <c r="ANO44" s="54"/>
      <c r="ANP44" s="18"/>
      <c r="ANQ44" s="54">
        <v>80</v>
      </c>
      <c r="ANR44" s="54"/>
      <c r="ANS44" s="18"/>
      <c r="ANT44" s="54">
        <v>88</v>
      </c>
      <c r="ANU44" s="54"/>
      <c r="ANV44" s="18"/>
      <c r="ANW44" s="54">
        <v>96</v>
      </c>
      <c r="ANX44" s="17"/>
      <c r="ANY44" s="18"/>
      <c r="ANZ44" s="54">
        <v>94</v>
      </c>
      <c r="AOA44" s="54"/>
      <c r="AOB44" s="18"/>
      <c r="AOC44" s="54">
        <v>94</v>
      </c>
      <c r="AOD44" s="54"/>
      <c r="AOE44" s="18"/>
      <c r="AOF44" s="54">
        <v>90</v>
      </c>
      <c r="AOG44" s="54"/>
      <c r="AOH44" s="18"/>
      <c r="AOI44" s="54">
        <v>90</v>
      </c>
      <c r="AOJ44" s="54"/>
      <c r="AOK44" s="18"/>
      <c r="AOL44" s="54">
        <v>90</v>
      </c>
      <c r="AOM44" s="54"/>
      <c r="AON44" s="18"/>
      <c r="AOO44" s="54">
        <v>87</v>
      </c>
      <c r="AOP44" s="17"/>
      <c r="AOQ44" s="18"/>
      <c r="AOR44" s="54">
        <v>70</v>
      </c>
      <c r="AOS44" s="54"/>
      <c r="AOT44" s="18"/>
      <c r="AOU44" s="54">
        <v>68</v>
      </c>
      <c r="AOV44" s="54"/>
      <c r="AOW44" s="18"/>
      <c r="AOX44" s="54">
        <v>68</v>
      </c>
      <c r="AOY44" s="54"/>
      <c r="AOZ44" s="18"/>
      <c r="APA44" s="54">
        <v>68</v>
      </c>
      <c r="APB44" s="54"/>
      <c r="APC44" s="18"/>
      <c r="APD44" s="54">
        <v>68</v>
      </c>
      <c r="APE44" s="54"/>
      <c r="APF44" s="18"/>
      <c r="APG44" s="54">
        <v>68</v>
      </c>
      <c r="APH44" s="17"/>
      <c r="API44" s="18"/>
      <c r="APJ44" s="54">
        <v>68</v>
      </c>
      <c r="APK44" s="54"/>
      <c r="APL44" s="18"/>
      <c r="APM44" s="54">
        <v>68</v>
      </c>
      <c r="APN44" s="54"/>
      <c r="APO44" s="18"/>
      <c r="APP44" s="54">
        <v>68</v>
      </c>
      <c r="APQ44" s="54"/>
      <c r="APR44" s="18"/>
      <c r="APS44" s="54">
        <v>68</v>
      </c>
      <c r="APT44" s="54"/>
      <c r="APU44" s="18"/>
      <c r="APV44" s="54">
        <v>68</v>
      </c>
      <c r="APW44" s="54"/>
      <c r="APX44" s="18"/>
      <c r="APY44" s="54">
        <v>68</v>
      </c>
      <c r="APZ44" s="17"/>
      <c r="AQA44" s="18"/>
      <c r="AQB44" s="54">
        <v>68</v>
      </c>
      <c r="AQC44" s="54"/>
      <c r="AQD44" s="18"/>
      <c r="AQE44" s="54">
        <v>68</v>
      </c>
      <c r="AQF44" s="54"/>
      <c r="AQG44" s="18"/>
      <c r="AQH44" s="54">
        <v>68</v>
      </c>
      <c r="AQI44" s="54"/>
      <c r="AQJ44" s="18"/>
      <c r="AQK44" s="54">
        <v>68</v>
      </c>
      <c r="AQL44" s="54"/>
      <c r="AQM44" s="18"/>
      <c r="AQN44" s="54">
        <v>68</v>
      </c>
      <c r="AQO44" s="54"/>
      <c r="AQP44" s="18"/>
      <c r="AQQ44" s="54">
        <v>78</v>
      </c>
      <c r="AQR44" s="17"/>
      <c r="AQS44" s="18"/>
      <c r="AQT44" s="54">
        <v>74</v>
      </c>
      <c r="AQU44" s="54"/>
      <c r="AQV44" s="18"/>
      <c r="AQW44" s="54">
        <v>74</v>
      </c>
      <c r="AQX44" s="54"/>
      <c r="AQY44" s="18"/>
      <c r="AQZ44" s="54">
        <v>80</v>
      </c>
      <c r="ARA44" s="54"/>
      <c r="ARB44" s="18"/>
      <c r="ARC44" s="54">
        <v>82</v>
      </c>
      <c r="ARD44" s="54"/>
      <c r="ARE44" s="18"/>
      <c r="ARF44" s="54">
        <v>82</v>
      </c>
      <c r="ARG44" s="54"/>
      <c r="ARH44" s="18"/>
      <c r="ARI44" s="54">
        <v>82</v>
      </c>
      <c r="ARJ44" s="17"/>
      <c r="ARK44" s="18"/>
      <c r="ARL44" s="54">
        <v>82</v>
      </c>
      <c r="ARM44" s="54"/>
      <c r="ARN44" s="18"/>
      <c r="ARO44" s="54">
        <v>82</v>
      </c>
      <c r="ARP44" s="54"/>
      <c r="ARQ44" s="18"/>
      <c r="ARR44" s="54">
        <v>82</v>
      </c>
      <c r="ARS44" s="54"/>
      <c r="ART44" s="18"/>
      <c r="ARU44" s="54">
        <v>82</v>
      </c>
      <c r="ARV44" s="54"/>
      <c r="ARW44" s="18"/>
      <c r="ARX44" s="54">
        <v>82</v>
      </c>
      <c r="ARY44" s="54"/>
      <c r="ARZ44" s="18"/>
      <c r="ASA44" s="54">
        <v>84</v>
      </c>
      <c r="ASB44" s="17"/>
      <c r="ASC44" s="18"/>
      <c r="ASD44" s="54">
        <v>84</v>
      </c>
      <c r="ASE44" s="54"/>
      <c r="ASF44" s="18"/>
      <c r="ASG44" s="54">
        <v>84</v>
      </c>
      <c r="ASH44" s="54"/>
      <c r="ASI44" s="18"/>
      <c r="ASJ44" s="54">
        <v>84</v>
      </c>
      <c r="ASK44" s="54"/>
      <c r="ASL44" s="18"/>
      <c r="ASM44" s="54">
        <v>84</v>
      </c>
      <c r="ASN44" s="54"/>
      <c r="ASO44" s="18"/>
      <c r="ASP44" s="54">
        <v>84</v>
      </c>
      <c r="ASQ44" s="54"/>
      <c r="ASR44" s="18"/>
      <c r="ASS44" s="54">
        <v>84</v>
      </c>
      <c r="AST44" s="17"/>
      <c r="ASU44" s="18"/>
      <c r="ASV44" s="54">
        <v>84</v>
      </c>
      <c r="ASW44" s="54"/>
      <c r="ASX44" s="18"/>
      <c r="ASY44" s="54">
        <v>84</v>
      </c>
      <c r="ASZ44" s="54"/>
      <c r="ATA44" s="18"/>
      <c r="ATB44" s="54">
        <v>84</v>
      </c>
      <c r="ATC44" s="54"/>
      <c r="ATD44" s="18"/>
      <c r="ATE44" s="54">
        <v>84</v>
      </c>
      <c r="ATF44" s="7"/>
      <c r="ATG44" s="7"/>
      <c r="ATH44" s="17"/>
      <c r="ATI44" s="7"/>
      <c r="ATJ44" s="7"/>
      <c r="ATK44" s="7"/>
      <c r="ATL44" s="7"/>
      <c r="ATM44" s="7"/>
      <c r="ATN44" s="7"/>
      <c r="ATO44" s="17"/>
      <c r="ATP44" s="7"/>
      <c r="ATQ44" s="7"/>
      <c r="ATR44" s="7"/>
      <c r="ATS44" s="7"/>
      <c r="ATT44" s="7"/>
      <c r="ATU44" s="7"/>
      <c r="ATV44" s="17"/>
      <c r="ATW44" s="7"/>
      <c r="ATX44" s="7"/>
      <c r="ATY44" s="7"/>
      <c r="ATZ44" s="7"/>
      <c r="AUA44" s="7"/>
      <c r="AUB44" s="7"/>
      <c r="AUC44" s="17"/>
      <c r="AUD44" s="7"/>
      <c r="AUE44" s="7"/>
      <c r="AUF44" s="7"/>
      <c r="AUG44" s="7"/>
      <c r="AUH44" s="7"/>
      <c r="AUI44" s="7"/>
      <c r="AUJ44" s="17"/>
      <c r="AUK44" s="7"/>
      <c r="AUL44" s="7"/>
      <c r="AUM44" s="7"/>
      <c r="AUN44" s="7"/>
      <c r="AUO44" s="7"/>
      <c r="AUP44" s="7"/>
      <c r="AUQ44" s="17"/>
      <c r="AUR44" s="7"/>
      <c r="AUS44" s="7"/>
      <c r="AUT44" s="7"/>
      <c r="AUU44" s="7"/>
      <c r="AUV44" s="7"/>
      <c r="AUW44" s="7"/>
      <c r="AUX44" s="17"/>
      <c r="AUY44" s="7"/>
      <c r="AUZ44" s="7"/>
      <c r="AVA44" s="7"/>
      <c r="AVB44" s="7"/>
      <c r="AVC44" s="7"/>
      <c r="AVD44" s="7"/>
      <c r="AVE44" s="17"/>
      <c r="AVF44" s="7"/>
      <c r="AVG44" s="7"/>
      <c r="AVH44" s="7"/>
      <c r="AVI44" s="7"/>
      <c r="AVJ44" s="7"/>
      <c r="AVK44" s="7"/>
      <c r="AVL44" s="17"/>
      <c r="AVM44" s="7"/>
      <c r="AVN44" s="7"/>
      <c r="AVO44" s="7"/>
      <c r="AVP44" s="7"/>
      <c r="AVQ44" s="7"/>
      <c r="AVR44" s="7"/>
      <c r="AVS44" s="17"/>
      <c r="AVT44" s="7"/>
      <c r="AVU44" s="7"/>
      <c r="AVV44" s="7"/>
      <c r="AVW44" s="7"/>
      <c r="AVX44" s="7"/>
      <c r="AVY44" s="7"/>
      <c r="AVZ44" s="17"/>
      <c r="AWA44" s="7"/>
      <c r="AWB44" s="7"/>
      <c r="AWC44" s="7"/>
      <c r="AWD44" s="7"/>
      <c r="AWE44" s="7"/>
      <c r="AWF44" s="7"/>
      <c r="AWG44" s="17"/>
      <c r="AWH44" s="7"/>
      <c r="AWI44" s="7"/>
      <c r="AWJ44" s="7"/>
      <c r="AWK44" s="7"/>
      <c r="AWL44" s="7"/>
      <c r="AWM44" s="7"/>
      <c r="AWN44" s="17"/>
      <c r="AWO44" s="7"/>
      <c r="AWP44" s="7"/>
      <c r="AWQ44" s="7"/>
      <c r="AWR44" s="7"/>
      <c r="AWS44" s="7"/>
      <c r="AWT44" s="7"/>
      <c r="AWU44" s="17"/>
      <c r="AWV44" s="7"/>
      <c r="AWW44" s="7"/>
      <c r="AWX44" s="7"/>
      <c r="AWY44" s="7"/>
      <c r="AWZ44" s="7"/>
      <c r="AXA44" s="7"/>
      <c r="AXB44" s="17"/>
    </row>
    <row r="45" spans="1:1302">
      <c r="A45" t="s">
        <v>911</v>
      </c>
      <c r="B45" t="s">
        <v>913</v>
      </c>
      <c r="D45" s="10" t="s">
        <v>12</v>
      </c>
      <c r="E45" s="54"/>
      <c r="F45" s="54"/>
      <c r="G45" s="54"/>
      <c r="H45" s="18"/>
      <c r="I45" s="54"/>
      <c r="J45" s="17"/>
      <c r="K45" s="18"/>
      <c r="L45" s="54"/>
      <c r="M45" s="54"/>
      <c r="N45" s="18"/>
      <c r="O45" s="54"/>
      <c r="P45" s="54"/>
      <c r="Q45" s="18"/>
      <c r="R45" s="54"/>
      <c r="S45" s="54"/>
      <c r="T45" s="18"/>
      <c r="U45" s="54"/>
      <c r="V45" s="54"/>
      <c r="W45" s="18"/>
      <c r="X45" s="54"/>
      <c r="Y45" s="54"/>
      <c r="Z45" s="18"/>
      <c r="AA45" s="54"/>
      <c r="AB45" s="17"/>
      <c r="AC45" s="18"/>
      <c r="AD45" s="54"/>
      <c r="AE45" s="54"/>
      <c r="AF45" s="18"/>
      <c r="AG45" s="54"/>
      <c r="AH45" s="54"/>
      <c r="AI45" s="18"/>
      <c r="AJ45" s="54"/>
      <c r="AK45" s="54"/>
      <c r="AL45" s="18"/>
      <c r="AM45" s="54"/>
      <c r="AN45" s="54"/>
      <c r="AO45" s="18"/>
      <c r="AP45" s="54"/>
      <c r="AQ45" s="54"/>
      <c r="AR45" s="18"/>
      <c r="AS45" s="54"/>
      <c r="AT45" s="17"/>
      <c r="AU45" s="18"/>
      <c r="AV45" s="54"/>
      <c r="AW45" s="54"/>
      <c r="AX45" s="18"/>
      <c r="AY45" s="54"/>
      <c r="AZ45" s="54"/>
      <c r="BA45" s="18"/>
      <c r="BB45" s="54"/>
      <c r="BC45" s="54"/>
      <c r="BD45" s="18"/>
      <c r="BE45" s="54"/>
      <c r="BF45" s="54"/>
      <c r="BG45" s="18"/>
      <c r="BH45" s="54"/>
      <c r="BI45" s="54"/>
      <c r="BJ45" s="18"/>
      <c r="BK45" s="54"/>
      <c r="BL45" s="17"/>
      <c r="BM45" s="18"/>
      <c r="BN45" s="54"/>
      <c r="BO45" s="54"/>
      <c r="BP45" s="18"/>
      <c r="BQ45" s="54"/>
      <c r="BR45" s="54"/>
      <c r="BS45" s="18"/>
      <c r="BT45" s="54"/>
      <c r="BU45" s="54"/>
      <c r="BV45" s="18"/>
      <c r="BW45" s="54"/>
      <c r="BX45" s="54"/>
      <c r="BY45" s="18"/>
      <c r="BZ45" s="54">
        <v>23</v>
      </c>
      <c r="CA45" s="54"/>
      <c r="CB45" s="18"/>
      <c r="CC45" s="54">
        <v>22</v>
      </c>
      <c r="CD45" s="17"/>
      <c r="CE45" s="17"/>
      <c r="CF45" s="18"/>
      <c r="CG45" s="54">
        <v>22</v>
      </c>
      <c r="CH45" s="17"/>
      <c r="CI45" s="18"/>
      <c r="CJ45" s="54">
        <v>22</v>
      </c>
      <c r="CK45" s="54"/>
      <c r="CL45" s="18"/>
      <c r="CM45" s="54">
        <v>22</v>
      </c>
      <c r="CN45" s="54"/>
      <c r="CO45" s="18"/>
      <c r="CP45" s="54">
        <v>22</v>
      </c>
      <c r="CQ45" s="17"/>
      <c r="CR45" s="18"/>
      <c r="CS45" s="54">
        <v>22</v>
      </c>
      <c r="CT45" s="54"/>
      <c r="CU45" s="18"/>
      <c r="CV45" s="54">
        <v>22</v>
      </c>
      <c r="CW45" s="54"/>
      <c r="CX45" s="18"/>
      <c r="CY45" s="54">
        <v>22</v>
      </c>
      <c r="CZ45" s="54"/>
      <c r="DA45" s="18"/>
      <c r="DB45" s="54">
        <v>22</v>
      </c>
      <c r="DC45" s="54"/>
      <c r="DD45" s="18"/>
      <c r="DE45" s="54">
        <v>22</v>
      </c>
      <c r="DF45" s="17"/>
      <c r="DG45" s="17"/>
      <c r="DH45" s="18"/>
      <c r="DI45" s="54">
        <v>22</v>
      </c>
      <c r="DJ45" s="54"/>
      <c r="DK45" s="18"/>
      <c r="DL45" s="54">
        <v>22</v>
      </c>
      <c r="DM45" s="54"/>
      <c r="DN45" s="18"/>
      <c r="DO45" s="54">
        <v>22</v>
      </c>
      <c r="DP45" s="54"/>
      <c r="DQ45" s="18"/>
      <c r="DR45" s="54">
        <v>22</v>
      </c>
      <c r="DS45" s="54"/>
      <c r="DT45" s="18"/>
      <c r="DU45" s="54">
        <v>22</v>
      </c>
      <c r="DV45" s="54"/>
      <c r="DW45" s="18"/>
      <c r="DX45" s="54">
        <v>22</v>
      </c>
      <c r="DY45" s="17"/>
      <c r="DZ45" s="18"/>
      <c r="EA45" s="54">
        <v>22</v>
      </c>
      <c r="EB45" s="54"/>
      <c r="EC45" s="18"/>
      <c r="ED45" s="54">
        <v>26</v>
      </c>
      <c r="EE45" s="54"/>
      <c r="EF45" s="18"/>
      <c r="EG45" s="54">
        <v>26</v>
      </c>
      <c r="EH45" s="54"/>
      <c r="EI45" s="18"/>
      <c r="EJ45" s="54">
        <v>26</v>
      </c>
      <c r="EK45" s="54"/>
      <c r="EL45" s="18"/>
      <c r="EM45" s="54">
        <v>26</v>
      </c>
      <c r="EN45" s="54"/>
      <c r="EO45" s="18"/>
      <c r="EP45" s="54">
        <v>26</v>
      </c>
      <c r="EQ45" s="48"/>
      <c r="ER45" s="18"/>
      <c r="ES45" s="54">
        <v>26</v>
      </c>
      <c r="ET45" s="54"/>
      <c r="EU45" s="18"/>
      <c r="EV45" s="54">
        <v>26</v>
      </c>
      <c r="EW45" s="54"/>
      <c r="EX45" s="18"/>
      <c r="EY45" s="54">
        <v>24</v>
      </c>
      <c r="EZ45" s="54"/>
      <c r="FA45" s="18"/>
      <c r="FB45" s="54"/>
      <c r="FC45" s="17"/>
      <c r="FD45" s="17"/>
      <c r="FE45" s="17"/>
      <c r="FF45" s="17"/>
      <c r="FG45" s="18"/>
      <c r="FH45" s="54"/>
      <c r="FI45" s="54"/>
      <c r="FJ45" s="18"/>
      <c r="FK45" s="54"/>
      <c r="FL45" s="54"/>
      <c r="FM45" s="18"/>
      <c r="FN45" s="54"/>
      <c r="FO45" s="17"/>
      <c r="FP45" s="18"/>
      <c r="FQ45" s="54"/>
      <c r="FR45" s="54"/>
      <c r="FS45" s="18"/>
      <c r="FT45" s="54"/>
      <c r="FU45" s="17"/>
      <c r="FV45" s="18"/>
      <c r="FW45" s="54"/>
      <c r="FX45" s="54"/>
      <c r="FY45" s="18"/>
      <c r="FZ45" s="54"/>
      <c r="GA45" s="54"/>
      <c r="GB45" s="18"/>
      <c r="GC45" s="54"/>
      <c r="GD45" s="54"/>
      <c r="GE45" s="18"/>
      <c r="GF45" s="54"/>
      <c r="GG45" s="54"/>
      <c r="GH45" s="18"/>
      <c r="GI45" s="54">
        <v>20</v>
      </c>
      <c r="GJ45" s="54"/>
      <c r="GK45" s="18"/>
      <c r="GL45" s="54">
        <v>24</v>
      </c>
      <c r="GM45" s="17"/>
      <c r="GN45" s="18"/>
      <c r="GO45" s="54">
        <v>30</v>
      </c>
      <c r="GP45" s="54"/>
      <c r="GQ45" s="18"/>
      <c r="GR45" s="54">
        <v>36</v>
      </c>
      <c r="GS45" s="54"/>
      <c r="GT45" s="18"/>
      <c r="GU45" s="54">
        <v>33</v>
      </c>
      <c r="GV45" s="54"/>
      <c r="GW45" s="18"/>
      <c r="GX45" s="54">
        <v>37</v>
      </c>
      <c r="GY45" s="54"/>
      <c r="GZ45" s="18"/>
      <c r="HA45" s="54">
        <v>35</v>
      </c>
      <c r="HB45" s="54"/>
      <c r="HC45" s="18"/>
      <c r="HD45" s="54">
        <v>34</v>
      </c>
      <c r="HE45" s="17"/>
      <c r="HF45" s="18"/>
      <c r="HG45" s="54">
        <v>30</v>
      </c>
      <c r="HH45" s="54"/>
      <c r="HI45" s="18"/>
      <c r="HJ45" s="54">
        <v>29</v>
      </c>
      <c r="HK45" s="54"/>
      <c r="HL45" s="18"/>
      <c r="HM45" s="54">
        <v>27</v>
      </c>
      <c r="HN45" s="54"/>
      <c r="HO45" s="18"/>
      <c r="HP45" s="54">
        <v>27</v>
      </c>
      <c r="HQ45" s="54"/>
      <c r="HR45" s="18"/>
      <c r="HS45" s="54">
        <v>27</v>
      </c>
      <c r="HT45" s="54"/>
      <c r="HU45" s="18"/>
      <c r="HV45" s="54">
        <v>28</v>
      </c>
      <c r="HW45" s="17"/>
      <c r="HX45" s="18"/>
      <c r="HY45" s="54">
        <v>38</v>
      </c>
      <c r="HZ45" s="54"/>
      <c r="IA45" s="18"/>
      <c r="IB45" s="54">
        <v>36</v>
      </c>
      <c r="IC45" s="54"/>
      <c r="ID45" s="18"/>
      <c r="IE45" s="54">
        <v>26</v>
      </c>
      <c r="IF45" s="54"/>
      <c r="IG45" s="18"/>
      <c r="IH45" s="54">
        <v>28</v>
      </c>
      <c r="II45" s="54"/>
      <c r="IJ45" s="18"/>
      <c r="IK45" s="54">
        <v>28</v>
      </c>
      <c r="IL45" s="54"/>
      <c r="IM45" s="18"/>
      <c r="IN45" s="54">
        <v>24</v>
      </c>
      <c r="IO45" s="17"/>
      <c r="IP45" s="18"/>
      <c r="IQ45" s="54">
        <v>27</v>
      </c>
      <c r="IR45" s="54"/>
      <c r="IS45" s="18"/>
      <c r="IT45" s="54">
        <v>27</v>
      </c>
      <c r="IU45" s="54"/>
      <c r="IV45" s="18"/>
      <c r="IW45" s="54">
        <v>27</v>
      </c>
      <c r="IX45" s="54"/>
      <c r="IY45" s="18"/>
      <c r="IZ45" s="54">
        <v>27</v>
      </c>
      <c r="JA45" s="54"/>
      <c r="JB45" s="18"/>
      <c r="JC45" s="54">
        <v>27</v>
      </c>
      <c r="JD45" s="54"/>
      <c r="JE45" s="18"/>
      <c r="JF45" s="54">
        <v>27</v>
      </c>
      <c r="JG45" s="17"/>
      <c r="JH45" s="18"/>
      <c r="JI45" s="54">
        <v>27</v>
      </c>
      <c r="JJ45" s="54"/>
      <c r="JK45" s="18"/>
      <c r="JL45" s="54">
        <v>27</v>
      </c>
      <c r="JM45" s="54"/>
      <c r="JN45" s="18"/>
      <c r="JO45" s="54">
        <v>27</v>
      </c>
      <c r="JP45" s="54"/>
      <c r="JQ45" s="18"/>
      <c r="JR45" s="54">
        <v>26</v>
      </c>
      <c r="JS45" s="54"/>
      <c r="JT45" s="18"/>
      <c r="JU45" s="54">
        <v>26</v>
      </c>
      <c r="JV45" s="54"/>
      <c r="JW45" s="18"/>
      <c r="JX45" s="54">
        <v>26</v>
      </c>
      <c r="JY45" s="17"/>
      <c r="JZ45" s="18"/>
      <c r="KA45" s="54">
        <v>26</v>
      </c>
      <c r="KB45" s="54"/>
      <c r="KC45" s="18"/>
      <c r="KD45" s="54">
        <v>26</v>
      </c>
      <c r="KE45" s="54"/>
      <c r="KF45" s="18"/>
      <c r="KG45" s="54">
        <v>26</v>
      </c>
      <c r="KH45" s="54"/>
      <c r="KI45" s="18"/>
      <c r="KJ45" s="54">
        <v>28</v>
      </c>
      <c r="KK45" s="54"/>
      <c r="KL45" s="18"/>
      <c r="KM45" s="54">
        <v>28</v>
      </c>
      <c r="KN45" s="54"/>
      <c r="KO45" s="18"/>
      <c r="KP45" s="54">
        <v>28</v>
      </c>
      <c r="KQ45" s="48"/>
      <c r="KR45" s="18"/>
      <c r="KS45" s="54">
        <v>26</v>
      </c>
      <c r="KT45" s="54"/>
      <c r="KU45" s="18"/>
      <c r="KV45" s="54">
        <v>24</v>
      </c>
      <c r="KW45" s="148"/>
      <c r="KX45" s="148"/>
      <c r="KY45" s="148"/>
      <c r="KZ45" s="148"/>
      <c r="LA45" s="148"/>
      <c r="LB45" s="17"/>
      <c r="LC45" s="18"/>
      <c r="LD45" s="54">
        <v>7</v>
      </c>
      <c r="LE45" s="54"/>
      <c r="LF45" s="18"/>
      <c r="LG45" s="54">
        <v>7</v>
      </c>
      <c r="LH45" s="54"/>
      <c r="LI45" s="18"/>
      <c r="LJ45" s="54">
        <v>5</v>
      </c>
      <c r="LK45" s="54"/>
      <c r="LL45" s="18"/>
      <c r="LM45" s="54">
        <v>5</v>
      </c>
      <c r="LN45" s="54"/>
      <c r="LO45" s="18"/>
      <c r="LP45" s="54">
        <v>4</v>
      </c>
      <c r="LQ45" s="54"/>
      <c r="LR45" s="18"/>
      <c r="LS45" s="54">
        <v>0</v>
      </c>
      <c r="LT45" s="17"/>
      <c r="LU45" s="18"/>
      <c r="LV45" s="54">
        <v>0</v>
      </c>
      <c r="LW45" s="54"/>
      <c r="LX45" s="18"/>
      <c r="LY45" s="54">
        <v>24</v>
      </c>
      <c r="LZ45" s="54"/>
      <c r="MA45" s="18"/>
      <c r="MB45" s="54">
        <v>23</v>
      </c>
      <c r="MC45" s="54"/>
      <c r="MD45" s="18"/>
      <c r="ME45" s="54">
        <v>23</v>
      </c>
      <c r="MF45" s="54"/>
      <c r="MG45" s="18"/>
      <c r="MH45" s="54">
        <v>23</v>
      </c>
      <c r="MI45" s="54"/>
      <c r="MJ45" s="18"/>
      <c r="MK45" s="54">
        <v>23</v>
      </c>
      <c r="ML45" s="17"/>
      <c r="MM45" s="18"/>
      <c r="MN45" s="54">
        <v>27</v>
      </c>
      <c r="MO45" s="54"/>
      <c r="MP45" s="18"/>
      <c r="MQ45" s="54">
        <v>27</v>
      </c>
      <c r="MR45" s="54"/>
      <c r="MS45" s="18"/>
      <c r="MT45" s="54">
        <v>27</v>
      </c>
      <c r="MU45" s="54"/>
      <c r="MV45" s="18"/>
      <c r="MW45" s="54">
        <v>26</v>
      </c>
      <c r="MX45" s="54"/>
      <c r="MY45" s="18"/>
      <c r="MZ45" s="54">
        <v>26</v>
      </c>
      <c r="NA45" s="54"/>
      <c r="NB45" s="18"/>
      <c r="NC45" s="54">
        <v>26</v>
      </c>
      <c r="ND45" s="17"/>
      <c r="NE45" s="18"/>
      <c r="NF45" s="54">
        <v>26</v>
      </c>
      <c r="NG45" s="54"/>
      <c r="NH45" s="18"/>
      <c r="NI45" s="54">
        <v>24</v>
      </c>
      <c r="NJ45" s="54"/>
      <c r="NK45" s="18"/>
      <c r="NL45" s="54">
        <v>24</v>
      </c>
      <c r="NM45" s="54"/>
      <c r="NN45" s="18"/>
      <c r="NO45" s="54">
        <v>24</v>
      </c>
      <c r="NP45" s="54"/>
      <c r="NQ45" s="18"/>
      <c r="NR45" s="54">
        <v>24</v>
      </c>
      <c r="NS45" s="54"/>
      <c r="NT45" s="18"/>
      <c r="NU45" s="54">
        <v>24</v>
      </c>
      <c r="NV45" s="17"/>
      <c r="NW45" s="18"/>
      <c r="NX45" s="54">
        <v>24</v>
      </c>
      <c r="NY45" s="54"/>
      <c r="NZ45" s="18"/>
      <c r="OA45" s="54">
        <v>22</v>
      </c>
      <c r="OB45" s="54"/>
      <c r="OC45" s="18"/>
      <c r="OD45" s="54">
        <v>22</v>
      </c>
      <c r="OE45" s="54"/>
      <c r="OF45" s="18"/>
      <c r="OG45" s="54">
        <v>20</v>
      </c>
      <c r="OH45" s="54"/>
      <c r="OI45" s="18"/>
      <c r="OJ45" s="54">
        <v>22</v>
      </c>
      <c r="OK45" s="54"/>
      <c r="OL45" s="18"/>
      <c r="OM45" s="54">
        <v>22</v>
      </c>
      <c r="ON45" s="17"/>
      <c r="OO45" s="18"/>
      <c r="OP45" s="54">
        <v>22</v>
      </c>
      <c r="OQ45" s="54"/>
      <c r="OR45" s="18"/>
      <c r="OS45" s="54">
        <v>22</v>
      </c>
      <c r="OT45" s="54"/>
      <c r="OU45" s="18"/>
      <c r="OV45" s="54">
        <v>24</v>
      </c>
      <c r="OW45" s="54"/>
      <c r="OX45" s="18"/>
      <c r="OY45" s="54">
        <v>24</v>
      </c>
      <c r="OZ45" s="54"/>
      <c r="PA45" s="18"/>
      <c r="PB45" s="54">
        <v>24</v>
      </c>
      <c r="PC45" s="54"/>
      <c r="PD45" s="18"/>
      <c r="PE45" s="54">
        <v>24</v>
      </c>
      <c r="PF45" s="17"/>
      <c r="PG45" s="18"/>
      <c r="PH45" s="54">
        <v>24</v>
      </c>
      <c r="PI45" s="54"/>
      <c r="PJ45" s="18"/>
      <c r="PK45" s="54">
        <v>36</v>
      </c>
      <c r="PL45" s="54"/>
      <c r="PM45" s="18"/>
      <c r="PN45" s="54">
        <v>36</v>
      </c>
      <c r="PO45" s="54"/>
      <c r="PP45" s="18"/>
      <c r="PQ45" s="54">
        <v>36</v>
      </c>
      <c r="PR45" s="54"/>
      <c r="PS45" s="18"/>
      <c r="PT45" s="54">
        <v>36</v>
      </c>
      <c r="PU45" s="54"/>
      <c r="PV45" s="18"/>
      <c r="PW45" s="54">
        <v>36</v>
      </c>
      <c r="PX45" s="17"/>
      <c r="PY45" s="18"/>
      <c r="PZ45" s="54">
        <v>36</v>
      </c>
      <c r="QA45" s="54"/>
      <c r="QB45" s="18"/>
      <c r="QC45" s="54">
        <v>36</v>
      </c>
      <c r="QD45" s="17"/>
      <c r="QE45" s="18"/>
      <c r="QF45" s="54">
        <v>36</v>
      </c>
      <c r="QG45" s="54"/>
      <c r="QH45" s="18"/>
      <c r="QI45" s="54">
        <v>38</v>
      </c>
      <c r="QJ45" s="54"/>
      <c r="QK45" s="18"/>
      <c r="QL45" s="54">
        <v>38</v>
      </c>
      <c r="QM45" s="17"/>
      <c r="QN45" s="18"/>
      <c r="QO45" s="54">
        <v>38</v>
      </c>
      <c r="QP45" s="54"/>
      <c r="QQ45" s="18"/>
      <c r="QR45" s="54">
        <v>38</v>
      </c>
      <c r="QS45" s="54"/>
      <c r="QT45" s="18"/>
      <c r="QU45" s="54">
        <v>38</v>
      </c>
      <c r="QV45" s="54"/>
      <c r="QW45" s="18"/>
      <c r="QX45" s="54">
        <v>38</v>
      </c>
      <c r="QY45" s="54"/>
      <c r="QZ45" s="18"/>
      <c r="RA45" s="54">
        <v>38</v>
      </c>
      <c r="RB45" s="54"/>
      <c r="RC45" s="18"/>
      <c r="RD45" s="54">
        <v>38</v>
      </c>
      <c r="RE45" s="17"/>
      <c r="RF45" s="18"/>
      <c r="RG45" s="54">
        <v>34</v>
      </c>
      <c r="RH45" s="54"/>
      <c r="RI45" s="18"/>
      <c r="RJ45" s="54">
        <v>34</v>
      </c>
      <c r="RK45" s="54"/>
      <c r="RL45" s="18"/>
      <c r="RM45" s="54">
        <v>0</v>
      </c>
      <c r="RN45" s="17"/>
      <c r="RO45" s="17"/>
      <c r="RP45" s="17"/>
      <c r="RQ45" s="18"/>
      <c r="RR45" s="54">
        <v>0</v>
      </c>
      <c r="RS45" s="54"/>
      <c r="RT45" s="18"/>
      <c r="RU45" s="54">
        <v>0</v>
      </c>
      <c r="RV45" s="54"/>
      <c r="RW45" s="18"/>
      <c r="RX45" s="54">
        <v>0</v>
      </c>
      <c r="RY45" s="54"/>
      <c r="RZ45" s="18"/>
      <c r="SA45" s="54">
        <v>23</v>
      </c>
      <c r="SB45" s="54"/>
      <c r="SC45" s="18"/>
      <c r="SD45" s="54">
        <v>24</v>
      </c>
      <c r="SE45" s="54"/>
      <c r="SF45" s="18"/>
      <c r="SG45" s="54">
        <v>28</v>
      </c>
      <c r="SH45" s="54"/>
      <c r="SI45" s="18"/>
      <c r="SJ45" s="54">
        <v>32</v>
      </c>
      <c r="SK45" s="17"/>
      <c r="SL45" s="18"/>
      <c r="SM45" s="54">
        <v>32</v>
      </c>
      <c r="SN45" s="54"/>
      <c r="SO45" s="18"/>
      <c r="SP45" s="54">
        <v>36</v>
      </c>
      <c r="SQ45" s="54"/>
      <c r="SR45" s="18"/>
      <c r="SS45" s="54">
        <v>36</v>
      </c>
      <c r="ST45" s="54"/>
      <c r="SU45" s="18"/>
      <c r="SV45" s="54">
        <v>36</v>
      </c>
      <c r="SW45" s="54"/>
      <c r="SX45" s="18"/>
      <c r="SY45" s="54">
        <v>36</v>
      </c>
      <c r="SZ45" s="54"/>
      <c r="TA45" s="18"/>
      <c r="TB45" s="54">
        <v>34</v>
      </c>
      <c r="TC45" s="17"/>
      <c r="TD45" s="17"/>
      <c r="TE45" s="18"/>
      <c r="TF45" s="54">
        <v>35</v>
      </c>
      <c r="TG45" s="54"/>
      <c r="TH45" s="18"/>
      <c r="TI45" s="54">
        <v>35</v>
      </c>
      <c r="TJ45" s="54"/>
      <c r="TK45" s="18"/>
      <c r="TL45" s="54">
        <v>35</v>
      </c>
      <c r="TM45" s="54"/>
      <c r="TN45" s="18"/>
      <c r="TO45" s="54">
        <v>35</v>
      </c>
      <c r="TP45" s="54"/>
      <c r="TQ45" s="18"/>
      <c r="TR45" s="54">
        <v>37</v>
      </c>
      <c r="TS45" s="17"/>
      <c r="TT45" s="18"/>
      <c r="TU45" s="54">
        <v>37</v>
      </c>
      <c r="TV45" s="54"/>
      <c r="TW45" s="18"/>
      <c r="TX45" s="54">
        <v>38</v>
      </c>
      <c r="TY45" s="54"/>
      <c r="TZ45" s="18"/>
      <c r="UA45" s="54">
        <v>38</v>
      </c>
      <c r="UB45" s="54"/>
      <c r="UC45" s="18"/>
      <c r="UD45" s="54">
        <v>38</v>
      </c>
      <c r="UE45" s="54"/>
      <c r="UF45" s="18"/>
      <c r="UG45" s="54">
        <v>38</v>
      </c>
      <c r="UH45" s="54"/>
      <c r="UI45" s="18"/>
      <c r="UJ45" s="54">
        <v>38</v>
      </c>
      <c r="UK45" s="17"/>
      <c r="UL45" s="17"/>
      <c r="UM45" s="18"/>
      <c r="UN45" s="54">
        <v>38</v>
      </c>
      <c r="UO45" s="54"/>
      <c r="UP45" s="18"/>
      <c r="UQ45" s="54">
        <v>38</v>
      </c>
      <c r="UR45" s="54"/>
      <c r="US45" s="18"/>
      <c r="UT45" s="54">
        <v>28</v>
      </c>
      <c r="UU45" s="54"/>
      <c r="UV45" s="18"/>
      <c r="UW45" s="54">
        <v>24</v>
      </c>
      <c r="UX45" s="54"/>
      <c r="UY45" s="18"/>
      <c r="UZ45" s="54">
        <v>24</v>
      </c>
      <c r="VA45" s="17"/>
      <c r="VB45" s="18"/>
      <c r="VC45" s="54">
        <v>28</v>
      </c>
      <c r="VD45" s="54"/>
      <c r="VE45" s="18"/>
      <c r="VF45" s="54">
        <v>25</v>
      </c>
      <c r="VG45" s="54"/>
      <c r="VH45" s="18"/>
      <c r="VI45" s="54">
        <v>25</v>
      </c>
      <c r="VJ45" s="54"/>
      <c r="VK45" s="18"/>
      <c r="VL45" s="54">
        <v>25</v>
      </c>
      <c r="VM45" s="54"/>
      <c r="VN45" s="18"/>
      <c r="VO45" s="54">
        <v>25</v>
      </c>
      <c r="VP45" s="54"/>
      <c r="VQ45" s="18"/>
      <c r="VR45" s="54">
        <v>28</v>
      </c>
      <c r="VS45" s="17"/>
      <c r="VT45" s="18"/>
      <c r="VU45" s="54">
        <v>26</v>
      </c>
      <c r="VV45" s="54"/>
      <c r="VW45" s="18"/>
      <c r="VX45" s="54">
        <v>26</v>
      </c>
      <c r="VY45" s="54"/>
      <c r="VZ45" s="18"/>
      <c r="WA45" s="54">
        <v>24</v>
      </c>
      <c r="WB45" s="54"/>
      <c r="WC45" s="18"/>
      <c r="WD45" s="54">
        <v>0</v>
      </c>
      <c r="WE45" s="54"/>
      <c r="WF45" s="18"/>
      <c r="WG45" s="54">
        <v>0</v>
      </c>
      <c r="WH45" s="54"/>
      <c r="WI45" s="18"/>
      <c r="WJ45" s="54">
        <v>0</v>
      </c>
      <c r="WK45" s="48"/>
      <c r="WL45" s="18"/>
      <c r="WM45" s="54">
        <v>0</v>
      </c>
      <c r="WN45" s="54"/>
      <c r="WO45" s="18"/>
      <c r="WP45" s="54">
        <v>0</v>
      </c>
      <c r="WQ45" s="54"/>
      <c r="WR45" s="18"/>
      <c r="WS45" s="54">
        <v>0</v>
      </c>
      <c r="WT45" s="54"/>
      <c r="WU45" s="18"/>
      <c r="WV45" s="54">
        <v>0</v>
      </c>
      <c r="WW45" s="54"/>
      <c r="WX45" s="18"/>
      <c r="WY45" s="54">
        <v>0</v>
      </c>
      <c r="WZ45" s="54"/>
      <c r="XA45" s="18"/>
      <c r="XB45" s="54">
        <v>0</v>
      </c>
      <c r="XC45" s="54"/>
      <c r="XD45" s="18"/>
      <c r="XE45" s="54">
        <v>0</v>
      </c>
      <c r="XF45" s="17"/>
      <c r="XG45" s="18"/>
      <c r="XH45" s="54">
        <v>0</v>
      </c>
      <c r="XI45" s="54"/>
      <c r="XJ45" s="18"/>
      <c r="XK45" s="54">
        <v>0</v>
      </c>
      <c r="XL45" s="54"/>
      <c r="XM45" s="18"/>
      <c r="XN45" s="54">
        <v>0</v>
      </c>
      <c r="XO45" s="54"/>
      <c r="XP45" s="18"/>
      <c r="XQ45" s="54">
        <v>0</v>
      </c>
      <c r="XR45" s="54"/>
      <c r="XS45" s="18"/>
      <c r="XT45" s="54">
        <v>0</v>
      </c>
      <c r="XU45" s="54"/>
      <c r="XV45" s="18"/>
      <c r="XW45" s="54">
        <v>0</v>
      </c>
      <c r="XX45" s="48"/>
      <c r="XY45" s="18"/>
      <c r="XZ45" s="54">
        <v>0</v>
      </c>
      <c r="YA45" s="54"/>
      <c r="YB45" s="18"/>
      <c r="YC45" s="54">
        <v>0</v>
      </c>
      <c r="YD45" s="54"/>
      <c r="YE45" s="18"/>
      <c r="YF45" s="54">
        <v>0</v>
      </c>
      <c r="YG45" s="54"/>
      <c r="YH45" s="18"/>
      <c r="YI45" s="54">
        <v>0</v>
      </c>
      <c r="YJ45" s="54"/>
      <c r="YK45" s="18"/>
      <c r="YL45" s="54">
        <v>0</v>
      </c>
      <c r="YM45" s="54"/>
      <c r="YN45" s="18"/>
      <c r="YO45" s="54">
        <v>0</v>
      </c>
      <c r="YP45" s="54"/>
      <c r="YQ45" s="18"/>
      <c r="YR45" s="54">
        <v>0</v>
      </c>
      <c r="YS45" s="17"/>
      <c r="YT45" s="18"/>
      <c r="YU45" s="54">
        <v>0</v>
      </c>
      <c r="YV45" s="54"/>
      <c r="YW45" s="18"/>
      <c r="YX45" s="54">
        <v>0</v>
      </c>
      <c r="YY45" s="54"/>
      <c r="YZ45" s="18"/>
      <c r="ZA45" s="54">
        <v>0</v>
      </c>
      <c r="ZB45" s="54"/>
      <c r="ZC45" s="18"/>
      <c r="ZD45" s="54">
        <v>0</v>
      </c>
      <c r="ZE45" s="54"/>
      <c r="ZF45" s="18"/>
      <c r="ZG45" s="54">
        <v>0</v>
      </c>
      <c r="ZH45" s="54"/>
      <c r="ZI45" s="18"/>
      <c r="ZJ45" s="54">
        <v>0</v>
      </c>
      <c r="ZK45" s="17"/>
      <c r="ZL45" s="18"/>
      <c r="ZM45" s="54">
        <v>0</v>
      </c>
      <c r="ZN45" s="54"/>
      <c r="ZO45" s="18"/>
      <c r="ZP45" s="54">
        <v>0</v>
      </c>
      <c r="ZQ45" s="54"/>
      <c r="ZR45" s="18"/>
      <c r="ZS45" s="54">
        <v>0</v>
      </c>
      <c r="ZT45" s="54"/>
      <c r="ZU45" s="18"/>
      <c r="ZV45" s="54">
        <v>0</v>
      </c>
      <c r="ZW45" s="54"/>
      <c r="ZX45" s="18"/>
      <c r="ZY45" s="54">
        <v>0</v>
      </c>
      <c r="ZZ45" s="54"/>
      <c r="AAA45" s="18"/>
      <c r="AAB45" s="54">
        <v>0</v>
      </c>
      <c r="AAC45" s="17"/>
      <c r="AAD45" s="18"/>
      <c r="AAE45" s="54">
        <v>0</v>
      </c>
      <c r="AAF45" s="54"/>
      <c r="AAG45" s="18"/>
      <c r="AAH45" s="54">
        <v>0</v>
      </c>
      <c r="AAI45" s="54"/>
      <c r="AAJ45" s="18"/>
      <c r="AAK45" s="54">
        <v>0</v>
      </c>
      <c r="AAL45" s="54"/>
      <c r="AAM45" s="18"/>
      <c r="AAN45" s="54">
        <v>0</v>
      </c>
      <c r="AAO45" s="54"/>
      <c r="AAP45" s="18"/>
      <c r="AAQ45" s="54">
        <v>0</v>
      </c>
      <c r="AAR45" s="54"/>
      <c r="AAS45" s="18"/>
      <c r="AAT45" s="54">
        <v>0</v>
      </c>
      <c r="AAU45" s="17"/>
      <c r="AAV45" s="18"/>
      <c r="AAW45" s="54">
        <v>0</v>
      </c>
      <c r="AAX45" s="54"/>
      <c r="AAY45" s="18"/>
      <c r="AAZ45" s="54">
        <v>0</v>
      </c>
      <c r="ABA45" s="54"/>
      <c r="ABB45" s="18"/>
      <c r="ABC45" s="54">
        <v>0</v>
      </c>
      <c r="ABD45" s="54"/>
      <c r="ABE45" s="18"/>
      <c r="ABF45" s="54">
        <v>0</v>
      </c>
      <c r="ABG45" s="54"/>
      <c r="ABH45" s="18"/>
      <c r="ABI45" s="54">
        <v>0</v>
      </c>
      <c r="ABJ45" s="54"/>
      <c r="ABK45" s="18"/>
      <c r="ABL45" s="54">
        <v>0</v>
      </c>
      <c r="ABM45" s="17"/>
      <c r="ABN45" s="18"/>
      <c r="ABO45" s="54">
        <v>0</v>
      </c>
      <c r="ABP45" s="54"/>
      <c r="ABQ45" s="18"/>
      <c r="ABR45" s="54">
        <v>0</v>
      </c>
      <c r="ABS45" s="54"/>
      <c r="ABT45" s="18"/>
      <c r="ABU45" s="54">
        <v>0</v>
      </c>
      <c r="ABV45" s="17"/>
      <c r="ABW45" s="17"/>
      <c r="ABX45" s="17"/>
      <c r="ABY45" s="17"/>
      <c r="ABZ45" s="17"/>
      <c r="ACA45" s="18"/>
      <c r="ACB45" s="54">
        <v>0</v>
      </c>
      <c r="ACC45" s="54"/>
      <c r="ACD45" s="18"/>
      <c r="ACE45" s="54">
        <v>0</v>
      </c>
      <c r="ACF45" s="54"/>
      <c r="ACG45" s="18"/>
      <c r="ACH45" s="54">
        <v>0</v>
      </c>
      <c r="ACI45" s="54"/>
      <c r="ACJ45" s="18"/>
      <c r="ACK45" s="54">
        <v>0</v>
      </c>
      <c r="ACL45" s="54"/>
      <c r="ACM45" s="18"/>
      <c r="ACN45" s="54">
        <v>0</v>
      </c>
      <c r="ACO45" s="17"/>
      <c r="ACP45" s="18"/>
      <c r="ACQ45" s="54">
        <v>0</v>
      </c>
      <c r="ACR45" s="54"/>
      <c r="ACS45" s="18"/>
      <c r="ACT45" s="54">
        <v>0</v>
      </c>
      <c r="ACU45" s="54"/>
      <c r="ACV45" s="18"/>
      <c r="ACW45" s="54">
        <v>0</v>
      </c>
      <c r="ACX45" s="54"/>
      <c r="ACY45" s="18"/>
      <c r="ACZ45" s="54">
        <v>0</v>
      </c>
      <c r="ADA45" s="54"/>
      <c r="ADB45" s="18"/>
      <c r="ADC45" s="54">
        <v>0</v>
      </c>
      <c r="ADD45" s="54"/>
      <c r="ADE45" s="18"/>
      <c r="ADF45" s="54">
        <v>0</v>
      </c>
      <c r="ADG45" s="17"/>
      <c r="ADH45" s="18"/>
      <c r="ADI45" s="54">
        <v>0</v>
      </c>
      <c r="ADJ45" s="54"/>
      <c r="ADK45" s="18"/>
      <c r="ADL45" s="54">
        <v>0</v>
      </c>
      <c r="ADM45" s="54"/>
      <c r="ADN45" s="18"/>
      <c r="ADO45" s="54">
        <v>0</v>
      </c>
      <c r="ADP45" s="54"/>
      <c r="ADQ45" s="18"/>
      <c r="ADR45" s="54">
        <v>0</v>
      </c>
      <c r="ADS45" s="54"/>
      <c r="ADT45" s="18"/>
      <c r="ADU45" s="54">
        <v>0</v>
      </c>
      <c r="ADV45" s="54"/>
      <c r="ADW45" s="18"/>
      <c r="ADX45" s="54">
        <v>0</v>
      </c>
      <c r="ADY45" s="17"/>
      <c r="ADZ45" s="18"/>
      <c r="AEA45" s="54">
        <v>0</v>
      </c>
      <c r="AEB45" s="54"/>
      <c r="AEC45" s="18"/>
      <c r="AED45" s="54">
        <v>0</v>
      </c>
      <c r="AEE45" s="54"/>
      <c r="AEF45" s="18"/>
      <c r="AEG45" s="54">
        <v>0</v>
      </c>
      <c r="AEH45" s="54"/>
      <c r="AEI45" s="18"/>
      <c r="AEJ45" s="54">
        <v>0</v>
      </c>
      <c r="AEK45" s="54"/>
      <c r="AEL45" s="18"/>
      <c r="AEM45" s="54">
        <v>0</v>
      </c>
      <c r="AEN45" s="54"/>
      <c r="AEO45" s="18"/>
      <c r="AEP45" s="54">
        <v>0</v>
      </c>
      <c r="AEQ45" s="17"/>
      <c r="AER45" s="18"/>
      <c r="AES45" s="54">
        <v>0</v>
      </c>
      <c r="AET45" s="54"/>
      <c r="AEU45" s="18"/>
      <c r="AEV45" s="54">
        <v>26</v>
      </c>
      <c r="AEW45" s="54"/>
      <c r="AEX45" s="18"/>
      <c r="AEY45" s="54">
        <v>26</v>
      </c>
      <c r="AEZ45" s="54"/>
      <c r="AFA45" s="18"/>
      <c r="AFB45" s="54">
        <v>26</v>
      </c>
      <c r="AFC45" s="54"/>
      <c r="AFD45" s="18"/>
      <c r="AFE45" s="54">
        <v>26</v>
      </c>
      <c r="AFF45" s="54"/>
      <c r="AFG45" s="18"/>
      <c r="AFH45" s="54">
        <v>25</v>
      </c>
      <c r="AFI45" s="17"/>
      <c r="AFJ45" s="18"/>
      <c r="AFK45" s="54">
        <v>25</v>
      </c>
      <c r="AFL45" s="54"/>
      <c r="AFM45" s="18"/>
      <c r="AFN45" s="54">
        <v>23</v>
      </c>
      <c r="AFO45" s="54"/>
      <c r="AFP45" s="18"/>
      <c r="AFQ45" s="54">
        <v>23</v>
      </c>
      <c r="AFR45" s="54"/>
      <c r="AFS45" s="18"/>
      <c r="AFT45" s="54">
        <v>11</v>
      </c>
      <c r="AFU45" s="54"/>
      <c r="AFV45" s="18"/>
      <c r="AFW45" s="54">
        <v>0</v>
      </c>
      <c r="AFX45" s="17"/>
      <c r="AFY45" s="17"/>
      <c r="AFZ45" s="18"/>
      <c r="AGA45" s="54">
        <v>0</v>
      </c>
      <c r="AGB45" s="54"/>
      <c r="AGC45" s="18"/>
      <c r="AGD45" s="54">
        <v>0</v>
      </c>
      <c r="AGE45" s="54"/>
      <c r="AGF45" s="18"/>
      <c r="AGG45" s="54">
        <v>0</v>
      </c>
      <c r="AGH45" s="54"/>
      <c r="AGI45" s="18"/>
      <c r="AGJ45" s="54">
        <v>0</v>
      </c>
      <c r="AGK45" s="17"/>
      <c r="AGL45" s="18"/>
      <c r="AGM45" s="54">
        <v>0</v>
      </c>
      <c r="AGN45" s="48"/>
      <c r="AGO45" s="18"/>
      <c r="AGP45" s="54">
        <v>27</v>
      </c>
      <c r="AGQ45" s="54"/>
      <c r="AGR45" s="18"/>
      <c r="AGS45" s="54">
        <v>7</v>
      </c>
      <c r="AGT45" s="54"/>
      <c r="AGU45" s="18"/>
      <c r="AGV45" s="54">
        <v>3</v>
      </c>
      <c r="AGW45" s="54"/>
      <c r="AGX45" s="18"/>
      <c r="AGY45" s="54">
        <v>3</v>
      </c>
      <c r="AGZ45" s="54"/>
      <c r="AHA45" s="18"/>
      <c r="AHB45" s="54">
        <v>3</v>
      </c>
      <c r="AHC45" s="54"/>
      <c r="AHD45" s="18"/>
      <c r="AHE45" s="54">
        <v>3</v>
      </c>
      <c r="AHF45" s="54"/>
      <c r="AHG45" s="18"/>
      <c r="AHH45" s="54">
        <v>3</v>
      </c>
      <c r="AHI45" s="17"/>
      <c r="AHJ45" s="18"/>
      <c r="AHK45" s="54">
        <v>20</v>
      </c>
      <c r="AHL45" s="54"/>
      <c r="AHM45" s="18"/>
      <c r="AHN45" s="54">
        <v>22</v>
      </c>
      <c r="AHO45" s="54"/>
      <c r="AHP45" s="18"/>
      <c r="AHQ45" s="54">
        <v>22</v>
      </c>
      <c r="AHR45" s="54"/>
      <c r="AHS45" s="18"/>
      <c r="AHT45" s="54">
        <v>22</v>
      </c>
      <c r="AHU45" s="54"/>
      <c r="AHV45" s="18"/>
      <c r="AHW45" s="54">
        <v>22</v>
      </c>
      <c r="AHX45" s="54"/>
      <c r="AHY45" s="18"/>
      <c r="AHZ45" s="54">
        <v>22</v>
      </c>
      <c r="AIA45" s="17"/>
      <c r="AIB45" s="18"/>
      <c r="AIC45" s="54">
        <v>22</v>
      </c>
      <c r="AID45" s="54"/>
      <c r="AIE45" s="18"/>
      <c r="AIF45" s="54">
        <v>22</v>
      </c>
      <c r="AIG45" s="54"/>
      <c r="AIH45" s="18"/>
      <c r="AII45" s="54">
        <v>22</v>
      </c>
      <c r="AIJ45" s="54"/>
      <c r="AIK45" s="18"/>
      <c r="AIL45" s="54">
        <v>22</v>
      </c>
      <c r="AIM45" s="54"/>
      <c r="AIN45" s="18"/>
      <c r="AIO45" s="54">
        <v>22</v>
      </c>
      <c r="AIP45" s="54"/>
      <c r="AIQ45" s="18"/>
      <c r="AIR45" s="54">
        <v>22</v>
      </c>
      <c r="AIS45" s="17"/>
      <c r="AIT45" s="18"/>
      <c r="AIU45" s="54">
        <v>22</v>
      </c>
      <c r="AIV45" s="54"/>
      <c r="AIW45" s="18"/>
      <c r="AIX45" s="54">
        <v>22</v>
      </c>
      <c r="AIY45" s="54"/>
      <c r="AIZ45" s="18"/>
      <c r="AJA45" s="54">
        <v>22</v>
      </c>
      <c r="AJB45" s="54"/>
      <c r="AJC45" s="18"/>
      <c r="AJD45" s="54">
        <v>24</v>
      </c>
      <c r="AJE45" s="54"/>
      <c r="AJF45" s="18"/>
      <c r="AJG45" s="54">
        <v>24</v>
      </c>
      <c r="AJH45" s="54"/>
      <c r="AJI45" s="18"/>
      <c r="AJJ45" s="54">
        <v>35</v>
      </c>
      <c r="AJK45" s="17"/>
      <c r="AJL45" s="18"/>
      <c r="AJM45" s="54">
        <v>35</v>
      </c>
      <c r="AJN45" s="54"/>
      <c r="AJO45" s="18"/>
      <c r="AJP45" s="54">
        <v>35</v>
      </c>
      <c r="AJQ45" s="17"/>
      <c r="AJR45" s="18"/>
      <c r="AJS45" s="54">
        <v>38</v>
      </c>
      <c r="AJT45" s="54"/>
      <c r="AJU45" s="18"/>
      <c r="AJV45" s="54">
        <v>38</v>
      </c>
      <c r="AJW45" s="54"/>
      <c r="AJX45" s="18"/>
      <c r="AJY45" s="54">
        <v>38</v>
      </c>
      <c r="AJZ45" s="17"/>
      <c r="AKA45" s="18"/>
      <c r="AKB45" s="54">
        <v>38</v>
      </c>
      <c r="AKC45" s="54"/>
      <c r="AKD45" s="18"/>
      <c r="AKE45" s="54">
        <v>38</v>
      </c>
      <c r="AKF45" s="54"/>
      <c r="AKG45" s="18"/>
      <c r="AKH45" s="54">
        <v>38</v>
      </c>
      <c r="AKI45" s="54"/>
      <c r="AKJ45" s="18"/>
      <c r="AKK45" s="54">
        <v>38</v>
      </c>
      <c r="AKL45" s="54"/>
      <c r="AKM45" s="18"/>
      <c r="AKN45" s="54">
        <v>38</v>
      </c>
      <c r="AKO45" s="54"/>
      <c r="AKP45" s="18"/>
      <c r="AKQ45" s="54">
        <v>22</v>
      </c>
      <c r="AKR45" s="17"/>
      <c r="AKS45" s="18"/>
      <c r="AKT45" s="54">
        <v>22</v>
      </c>
      <c r="AKU45" s="54"/>
      <c r="AKV45" s="18"/>
      <c r="AKW45" s="54">
        <v>22</v>
      </c>
      <c r="AKX45" s="54"/>
      <c r="AKY45" s="18"/>
      <c r="AKZ45" s="54">
        <v>26</v>
      </c>
      <c r="ALA45" s="17"/>
      <c r="ALB45" s="18"/>
      <c r="ALC45" s="54">
        <v>24</v>
      </c>
      <c r="ALD45" s="54"/>
      <c r="ALE45" s="18"/>
      <c r="ALF45" s="54">
        <v>24</v>
      </c>
      <c r="ALG45" s="48"/>
      <c r="ALH45" s="18"/>
      <c r="ALI45" s="54">
        <v>24</v>
      </c>
      <c r="ALJ45" s="54"/>
      <c r="ALK45" s="18"/>
      <c r="ALL45" s="54">
        <v>24</v>
      </c>
      <c r="ALM45" s="54"/>
      <c r="ALN45" s="18"/>
      <c r="ALO45" s="54">
        <v>26</v>
      </c>
      <c r="ALP45" s="54"/>
      <c r="ALQ45" s="18"/>
      <c r="ALR45" s="54">
        <v>26</v>
      </c>
      <c r="ALS45" s="54"/>
      <c r="ALT45" s="18"/>
      <c r="ALU45" s="54">
        <v>26</v>
      </c>
      <c r="ALV45" s="54"/>
      <c r="ALW45" s="18"/>
      <c r="ALX45" s="54">
        <v>26</v>
      </c>
      <c r="ALY45" s="54"/>
      <c r="ALZ45" s="18"/>
      <c r="AMA45" s="54">
        <v>26</v>
      </c>
      <c r="AMB45" s="17"/>
      <c r="AMC45" s="18"/>
      <c r="AMD45" s="54">
        <v>26</v>
      </c>
      <c r="AME45" s="54"/>
      <c r="AMF45" s="18"/>
      <c r="AMG45" s="54">
        <v>26</v>
      </c>
      <c r="AMH45" s="54"/>
      <c r="AMI45" s="18"/>
      <c r="AMJ45" s="54">
        <v>26</v>
      </c>
      <c r="AMK45" s="54"/>
      <c r="AML45" s="18"/>
      <c r="AMM45" s="54">
        <v>26</v>
      </c>
      <c r="AMN45" s="54"/>
      <c r="AMO45" s="18"/>
      <c r="AMP45" s="54">
        <v>26</v>
      </c>
      <c r="AMQ45" s="54"/>
      <c r="AMR45" s="18"/>
      <c r="AMS45" s="54">
        <v>24</v>
      </c>
      <c r="AMT45" s="54"/>
      <c r="AMU45" s="18"/>
      <c r="AMV45" s="54">
        <v>24</v>
      </c>
      <c r="AMW45" s="17"/>
      <c r="AMX45" s="17"/>
      <c r="AMY45" s="17"/>
      <c r="AMZ45" s="17"/>
      <c r="ANA45" s="18"/>
      <c r="ANB45" s="54">
        <v>24</v>
      </c>
      <c r="ANC45" s="54"/>
      <c r="AND45" s="18"/>
      <c r="ANE45" s="54">
        <v>24</v>
      </c>
      <c r="ANF45" s="17"/>
      <c r="ANG45" s="18"/>
      <c r="ANH45" s="54">
        <v>24</v>
      </c>
      <c r="ANI45" s="54"/>
      <c r="ANJ45" s="18"/>
      <c r="ANK45" s="54">
        <v>24</v>
      </c>
      <c r="ANL45" s="54"/>
      <c r="ANM45" s="18"/>
      <c r="ANN45" s="54">
        <v>24</v>
      </c>
      <c r="ANO45" s="54"/>
      <c r="ANP45" s="18"/>
      <c r="ANQ45" s="54">
        <v>24</v>
      </c>
      <c r="ANR45" s="54"/>
      <c r="ANS45" s="18"/>
      <c r="ANT45" s="54">
        <v>2</v>
      </c>
      <c r="ANU45" s="54"/>
      <c r="ANV45" s="18"/>
      <c r="ANW45" s="54">
        <v>0</v>
      </c>
      <c r="ANX45" s="17"/>
      <c r="ANY45" s="18"/>
      <c r="ANZ45" s="54">
        <v>0</v>
      </c>
      <c r="AOA45" s="54"/>
      <c r="AOB45" s="18"/>
      <c r="AOC45" s="54">
        <v>0</v>
      </c>
      <c r="AOD45" s="54"/>
      <c r="AOE45" s="18"/>
      <c r="AOF45" s="54">
        <v>2</v>
      </c>
      <c r="AOG45" s="54"/>
      <c r="AOH45" s="18"/>
      <c r="AOI45" s="54">
        <v>2</v>
      </c>
      <c r="AOJ45" s="54"/>
      <c r="AOK45" s="18"/>
      <c r="AOL45" s="54"/>
      <c r="AOM45" s="54"/>
      <c r="AON45" s="18"/>
      <c r="AOO45" s="54">
        <v>5</v>
      </c>
      <c r="AOP45" s="17"/>
      <c r="AOQ45" s="18"/>
      <c r="AOR45" s="54">
        <v>24</v>
      </c>
      <c r="AOS45" s="54"/>
      <c r="AOT45" s="18"/>
      <c r="AOU45" s="54">
        <v>24</v>
      </c>
      <c r="AOV45" s="54"/>
      <c r="AOW45" s="18"/>
      <c r="AOX45" s="54">
        <v>25</v>
      </c>
      <c r="AOY45" s="54"/>
      <c r="AOZ45" s="18"/>
      <c r="APA45" s="54">
        <v>25</v>
      </c>
      <c r="APB45" s="54"/>
      <c r="APC45" s="18"/>
      <c r="APD45" s="54">
        <v>25</v>
      </c>
      <c r="APE45" s="54"/>
      <c r="APF45" s="18"/>
      <c r="APG45" s="54">
        <v>25</v>
      </c>
      <c r="APH45" s="17"/>
      <c r="API45" s="18"/>
      <c r="APJ45" s="54">
        <v>25</v>
      </c>
      <c r="APK45" s="54"/>
      <c r="APL45" s="18"/>
      <c r="APM45" s="54">
        <v>25</v>
      </c>
      <c r="APN45" s="54"/>
      <c r="APO45" s="18"/>
      <c r="APP45" s="54">
        <v>24</v>
      </c>
      <c r="APQ45" s="54"/>
      <c r="APR45" s="18"/>
      <c r="APS45" s="54">
        <v>24</v>
      </c>
      <c r="APT45" s="54"/>
      <c r="APU45" s="18"/>
      <c r="APV45" s="54">
        <v>24</v>
      </c>
      <c r="APW45" s="54"/>
      <c r="APX45" s="18"/>
      <c r="APY45" s="54">
        <v>24</v>
      </c>
      <c r="APZ45" s="17"/>
      <c r="AQA45" s="18"/>
      <c r="AQB45" s="54">
        <v>22</v>
      </c>
      <c r="AQC45" s="54"/>
      <c r="AQD45" s="18"/>
      <c r="AQE45" s="54">
        <v>22</v>
      </c>
      <c r="AQF45" s="54"/>
      <c r="AQG45" s="18"/>
      <c r="AQH45" s="54">
        <v>22</v>
      </c>
      <c r="AQI45" s="54"/>
      <c r="AQJ45" s="18"/>
      <c r="AQK45" s="54">
        <v>22</v>
      </c>
      <c r="AQL45" s="54"/>
      <c r="AQM45" s="18"/>
      <c r="AQN45" s="54">
        <v>22</v>
      </c>
      <c r="AQO45" s="54"/>
      <c r="AQP45" s="18"/>
      <c r="AQQ45" s="54">
        <v>11</v>
      </c>
      <c r="AQR45" s="17"/>
      <c r="AQS45" s="18"/>
      <c r="AQT45" s="54">
        <v>15</v>
      </c>
      <c r="AQU45" s="54"/>
      <c r="AQV45" s="18"/>
      <c r="AQW45" s="54">
        <v>14</v>
      </c>
      <c r="AQX45" s="54"/>
      <c r="AQY45" s="18"/>
      <c r="AQZ45" s="54">
        <v>1</v>
      </c>
      <c r="ARA45" s="54"/>
      <c r="ARB45" s="18"/>
      <c r="ARC45" s="54"/>
      <c r="ARD45" s="54"/>
      <c r="ARE45" s="18"/>
      <c r="ARF45" s="54"/>
      <c r="ARG45" s="54"/>
      <c r="ARH45" s="18"/>
      <c r="ARI45" s="54"/>
      <c r="ARJ45" s="17"/>
      <c r="ARK45" s="18"/>
      <c r="ARL45" s="54"/>
      <c r="ARM45" s="54"/>
      <c r="ARN45" s="18"/>
      <c r="ARO45" s="54">
        <v>4</v>
      </c>
      <c r="ARP45" s="54"/>
      <c r="ARQ45" s="18"/>
      <c r="ARR45" s="54">
        <v>4</v>
      </c>
      <c r="ARS45" s="54"/>
      <c r="ART45" s="18"/>
      <c r="ARU45" s="54">
        <v>4</v>
      </c>
      <c r="ARV45" s="54"/>
      <c r="ARW45" s="18"/>
      <c r="ARX45" s="54">
        <v>4</v>
      </c>
      <c r="ARY45" s="54"/>
      <c r="ARZ45" s="18"/>
      <c r="ASA45" s="54">
        <v>4</v>
      </c>
      <c r="ASB45" s="17"/>
      <c r="ASC45" s="18"/>
      <c r="ASD45" s="54">
        <v>4</v>
      </c>
      <c r="ASE45" s="54"/>
      <c r="ASF45" s="18"/>
      <c r="ASG45" s="54">
        <v>6</v>
      </c>
      <c r="ASH45" s="54"/>
      <c r="ASI45" s="18"/>
      <c r="ASJ45" s="54">
        <v>6</v>
      </c>
      <c r="ASK45" s="54"/>
      <c r="ASL45" s="18"/>
      <c r="ASM45" s="54">
        <v>6</v>
      </c>
      <c r="ASN45" s="54"/>
      <c r="ASO45" s="18"/>
      <c r="ASP45" s="54">
        <v>6</v>
      </c>
      <c r="ASQ45" s="54"/>
      <c r="ASR45" s="18"/>
      <c r="ASS45" s="54">
        <v>6</v>
      </c>
      <c r="AST45" s="17"/>
      <c r="ASU45" s="18"/>
      <c r="ASV45" s="54">
        <v>6</v>
      </c>
      <c r="ASW45" s="54"/>
      <c r="ASX45" s="18"/>
      <c r="ASY45" s="54">
        <v>6</v>
      </c>
      <c r="ASZ45" s="54"/>
      <c r="ATA45" s="18"/>
      <c r="ATB45" s="54">
        <v>6</v>
      </c>
      <c r="ATC45" s="54"/>
      <c r="ATD45" s="18"/>
      <c r="ATE45" s="54">
        <v>6</v>
      </c>
      <c r="ATF45" s="7"/>
      <c r="ATG45" s="7"/>
      <c r="ATH45" s="17"/>
      <c r="ATI45" s="7"/>
      <c r="ATJ45" s="7"/>
      <c r="ATK45" s="7"/>
      <c r="ATL45" s="7"/>
      <c r="ATM45" s="7"/>
      <c r="ATN45" s="7"/>
      <c r="ATO45" s="17"/>
      <c r="ATP45" s="7"/>
      <c r="ATQ45" s="7"/>
      <c r="ATR45" s="7"/>
      <c r="ATS45" s="7"/>
      <c r="ATT45" s="7"/>
      <c r="ATU45" s="7"/>
      <c r="ATV45" s="17"/>
      <c r="ATW45" s="7"/>
      <c r="ATX45" s="7"/>
      <c r="ATY45" s="7"/>
      <c r="ATZ45" s="7"/>
      <c r="AUA45" s="7"/>
      <c r="AUB45" s="7"/>
      <c r="AUC45" s="17"/>
      <c r="AUD45" s="7"/>
      <c r="AUE45" s="7"/>
      <c r="AUF45" s="7"/>
      <c r="AUG45" s="7"/>
      <c r="AUH45" s="7"/>
      <c r="AUI45" s="7"/>
      <c r="AUJ45" s="17"/>
      <c r="AUK45" s="7"/>
      <c r="AUL45" s="7"/>
      <c r="AUM45" s="7"/>
      <c r="AUN45" s="7"/>
      <c r="AUO45" s="7"/>
      <c r="AUP45" s="7"/>
      <c r="AUQ45" s="17"/>
      <c r="AUR45" s="7"/>
      <c r="AUS45" s="7"/>
      <c r="AUT45" s="7"/>
      <c r="AUU45" s="7"/>
      <c r="AUV45" s="7"/>
      <c r="AUW45" s="7"/>
      <c r="AUX45" s="17"/>
      <c r="AUY45" s="7"/>
      <c r="AUZ45" s="7"/>
      <c r="AVA45" s="7"/>
      <c r="AVB45" s="7"/>
      <c r="AVC45" s="7"/>
      <c r="AVD45" s="7"/>
      <c r="AVE45" s="17"/>
      <c r="AVF45" s="7"/>
      <c r="AVG45" s="7"/>
      <c r="AVH45" s="7"/>
      <c r="AVI45" s="7"/>
      <c r="AVJ45" s="7"/>
      <c r="AVK45" s="7"/>
      <c r="AVL45" s="17"/>
      <c r="AVM45" s="7"/>
      <c r="AVN45" s="7"/>
      <c r="AVO45" s="7"/>
      <c r="AVP45" s="7"/>
      <c r="AVQ45" s="7"/>
      <c r="AVR45" s="7"/>
      <c r="AVS45" s="17"/>
      <c r="AVT45" s="7"/>
      <c r="AVU45" s="7"/>
      <c r="AVV45" s="7"/>
      <c r="AVW45" s="7"/>
      <c r="AVX45" s="7"/>
      <c r="AVY45" s="7"/>
      <c r="AVZ45" s="17"/>
      <c r="AWA45" s="7"/>
      <c r="AWB45" s="7"/>
      <c r="AWC45" s="7"/>
      <c r="AWD45" s="7"/>
      <c r="AWE45" s="7"/>
      <c r="AWF45" s="7"/>
      <c r="AWG45" s="17"/>
      <c r="AWH45" s="7"/>
      <c r="AWI45" s="7"/>
      <c r="AWJ45" s="7"/>
      <c r="AWK45" s="7"/>
      <c r="AWL45" s="7"/>
      <c r="AWM45" s="7"/>
      <c r="AWN45" s="17"/>
      <c r="AWO45" s="7"/>
      <c r="AWP45" s="7"/>
      <c r="AWQ45" s="7"/>
      <c r="AWR45" s="7"/>
      <c r="AWS45" s="7"/>
      <c r="AWT45" s="7"/>
      <c r="AWU45" s="17"/>
      <c r="AWV45" s="7"/>
      <c r="AWW45" s="7"/>
      <c r="AWX45" s="7"/>
      <c r="AWY45" s="7"/>
      <c r="AWZ45" s="7"/>
      <c r="AXA45" s="7"/>
      <c r="AXB45" s="17"/>
    </row>
    <row r="46" spans="1:1302">
      <c r="D46" s="1" t="s">
        <v>17</v>
      </c>
      <c r="E46" s="4"/>
      <c r="F46" s="4"/>
      <c r="G46" s="4"/>
      <c r="H46" s="70"/>
      <c r="I46" s="4">
        <v>150</v>
      </c>
      <c r="J46" s="5"/>
      <c r="K46" s="70"/>
      <c r="L46" s="4">
        <f>SUM(L42:L45)</f>
        <v>152</v>
      </c>
      <c r="M46" s="4"/>
      <c r="N46" s="70"/>
      <c r="O46" s="4">
        <f>SUM(O42:O45)</f>
        <v>152</v>
      </c>
      <c r="P46" s="4"/>
      <c r="Q46" s="70"/>
      <c r="R46" s="4">
        <f>SUM(R42:R45)</f>
        <v>157</v>
      </c>
      <c r="S46" s="4"/>
      <c r="T46" s="70"/>
      <c r="U46" s="4">
        <f>SUM(U42:U45)</f>
        <v>161</v>
      </c>
      <c r="V46" s="4"/>
      <c r="W46" s="70"/>
      <c r="X46" s="4">
        <f>SUM(X42:X45)</f>
        <v>161</v>
      </c>
      <c r="Y46" s="4"/>
      <c r="Z46" s="70"/>
      <c r="AA46" s="4">
        <f>SUM(AA42:AA45)</f>
        <v>178</v>
      </c>
      <c r="AB46" s="5"/>
      <c r="AC46" s="70"/>
      <c r="AD46" s="4">
        <f>SUM(AD42:AD45)</f>
        <v>187</v>
      </c>
      <c r="AE46" s="4"/>
      <c r="AF46" s="70"/>
      <c r="AG46" s="4">
        <f>SUM(AG42:AG45)</f>
        <v>191</v>
      </c>
      <c r="AH46" s="4"/>
      <c r="AI46" s="70"/>
      <c r="AJ46" s="4">
        <f>SUM(AJ42:AJ45)</f>
        <v>191</v>
      </c>
      <c r="AK46" s="4"/>
      <c r="AL46" s="70"/>
      <c r="AM46" s="4">
        <f>SUM(AM42:AM45)</f>
        <v>191</v>
      </c>
      <c r="AN46" s="4"/>
      <c r="AO46" s="70"/>
      <c r="AP46" s="4">
        <f>SUM(AP42:AP45)</f>
        <v>181</v>
      </c>
      <c r="AQ46" s="4"/>
      <c r="AR46" s="70"/>
      <c r="AS46" s="4">
        <f>SUM(AS42:AS45)</f>
        <v>179</v>
      </c>
      <c r="AT46" s="5"/>
      <c r="AU46" s="70"/>
      <c r="AV46" s="4">
        <f>SUM(AV42:AV45)</f>
        <v>179</v>
      </c>
      <c r="AW46" s="4"/>
      <c r="AX46" s="70"/>
      <c r="AY46" s="4">
        <f>SUM(AY42:AY45)</f>
        <v>177</v>
      </c>
      <c r="AZ46" s="4"/>
      <c r="BA46" s="70"/>
      <c r="BB46" s="4">
        <f>SUM(BB42:BB45)</f>
        <v>177</v>
      </c>
      <c r="BC46" s="4"/>
      <c r="BD46" s="70"/>
      <c r="BE46" s="4">
        <f>SUM(BE42:BE45)</f>
        <v>177</v>
      </c>
      <c r="BF46" s="4"/>
      <c r="BG46" s="70"/>
      <c r="BH46" s="4">
        <f>SUM(BH42:BH45)</f>
        <v>177</v>
      </c>
      <c r="BI46" s="4"/>
      <c r="BJ46" s="70"/>
      <c r="BK46" s="4">
        <f>SUM(BK42:BK45)</f>
        <v>177</v>
      </c>
      <c r="BL46" s="5"/>
      <c r="BM46" s="70"/>
      <c r="BN46" s="4">
        <f>SUM(BN42:BN45)</f>
        <v>177</v>
      </c>
      <c r="BO46" s="4"/>
      <c r="BP46" s="70"/>
      <c r="BQ46" s="4">
        <f>SUM(BQ42:BQ45)</f>
        <v>177</v>
      </c>
      <c r="BR46" s="4"/>
      <c r="BS46" s="70"/>
      <c r="BT46" s="4">
        <f>SUM(BT42:BT45)</f>
        <v>175</v>
      </c>
      <c r="BU46" s="4"/>
      <c r="BV46" s="70"/>
      <c r="BW46" s="4">
        <f>SUM(BW42:BW45)</f>
        <v>175</v>
      </c>
      <c r="BX46" s="4"/>
      <c r="BY46" s="70"/>
      <c r="BZ46" s="4">
        <f>SUM(BZ42:BZ45)</f>
        <v>190</v>
      </c>
      <c r="CA46" s="4"/>
      <c r="CB46" s="70"/>
      <c r="CC46" s="4">
        <f>SUM(CC42:CC45)</f>
        <v>188</v>
      </c>
      <c r="CD46" s="5"/>
      <c r="CE46" s="5"/>
      <c r="CF46" s="70"/>
      <c r="CG46" s="4">
        <f>SUM(CG42:CG45)</f>
        <v>186</v>
      </c>
      <c r="CH46" s="5"/>
      <c r="CI46" s="70"/>
      <c r="CJ46" s="4">
        <f>SUM(CJ42:CJ45)</f>
        <v>186</v>
      </c>
      <c r="CK46" s="4"/>
      <c r="CL46" s="70"/>
      <c r="CM46" s="4">
        <f>SUM(CM42:CM45)</f>
        <v>186</v>
      </c>
      <c r="CN46" s="4"/>
      <c r="CO46" s="70"/>
      <c r="CP46" s="4">
        <f>SUM(CP42:CP45)</f>
        <v>186</v>
      </c>
      <c r="CQ46" s="5"/>
      <c r="CR46" s="70"/>
      <c r="CS46" s="4">
        <f>SUM(CS42:CS45)</f>
        <v>191</v>
      </c>
      <c r="CT46" s="4"/>
      <c r="CU46" s="70"/>
      <c r="CV46" s="4">
        <f>SUM(CV42:CV45)</f>
        <v>193</v>
      </c>
      <c r="CW46" s="4"/>
      <c r="CX46" s="70"/>
      <c r="CY46" s="4">
        <f>SUM(CY42:CY45)</f>
        <v>193</v>
      </c>
      <c r="CZ46" s="4"/>
      <c r="DA46" s="70"/>
      <c r="DB46" s="4">
        <f>SUM(DB42:DB45)</f>
        <v>203</v>
      </c>
      <c r="DC46" s="4"/>
      <c r="DD46" s="70"/>
      <c r="DE46" s="4">
        <f>SUM(DE42:DE45)</f>
        <v>203</v>
      </c>
      <c r="DF46" s="5"/>
      <c r="DG46" s="5"/>
      <c r="DH46" s="70"/>
      <c r="DI46" s="4">
        <f>SUM(DI42:DI45)</f>
        <v>202</v>
      </c>
      <c r="DJ46" s="4"/>
      <c r="DK46" s="70"/>
      <c r="DL46" s="4">
        <f>SUM(DL42:DL45)</f>
        <v>202</v>
      </c>
      <c r="DM46" s="4"/>
      <c r="DN46" s="70"/>
      <c r="DO46" s="4">
        <f>SUM(DO42:DO45)</f>
        <v>202</v>
      </c>
      <c r="DP46" s="4"/>
      <c r="DQ46" s="70"/>
      <c r="DR46" s="4">
        <f>SUM(DR42:DR45)</f>
        <v>202</v>
      </c>
      <c r="DS46" s="4"/>
      <c r="DT46" s="70"/>
      <c r="DU46" s="4">
        <f>SUM(DU42:DU45)</f>
        <v>202</v>
      </c>
      <c r="DV46" s="4"/>
      <c r="DW46" s="70"/>
      <c r="DX46" s="4">
        <f>SUM(DX42:DX45)</f>
        <v>202</v>
      </c>
      <c r="DY46" s="5"/>
      <c r="DZ46" s="70"/>
      <c r="EA46" s="4">
        <f>SUM(EA42:EA45)</f>
        <v>202</v>
      </c>
      <c r="EB46" s="4"/>
      <c r="EC46" s="70"/>
      <c r="ED46" s="4">
        <f>SUM(ED42:ED45)</f>
        <v>202</v>
      </c>
      <c r="EE46" s="4"/>
      <c r="EF46" s="70"/>
      <c r="EG46" s="4">
        <f>SUM(EG42:EG45)</f>
        <v>202</v>
      </c>
      <c r="EH46" s="4"/>
      <c r="EI46" s="70"/>
      <c r="EJ46" s="4">
        <f>SUM(EJ42:EJ45)</f>
        <v>202</v>
      </c>
      <c r="EK46" s="4"/>
      <c r="EL46" s="70"/>
      <c r="EM46" s="4">
        <f>SUM(EM42:EM45)</f>
        <v>202</v>
      </c>
      <c r="EN46" s="4"/>
      <c r="EO46" s="70"/>
      <c r="EP46" s="4">
        <f>SUM(EP42:EP45)</f>
        <v>202</v>
      </c>
      <c r="EQ46" s="4"/>
      <c r="ER46" s="70"/>
      <c r="ES46" s="4">
        <f>SUM(ES42:ES45)</f>
        <v>202</v>
      </c>
      <c r="ET46" s="4"/>
      <c r="EU46" s="70"/>
      <c r="EV46" s="4">
        <f>SUM(EV42:EV45)</f>
        <v>202</v>
      </c>
      <c r="EW46" s="4"/>
      <c r="EX46" s="70"/>
      <c r="EY46" s="4">
        <f>SUM(EY42:EY45)</f>
        <v>200</v>
      </c>
      <c r="EZ46" s="4"/>
      <c r="FA46" s="70"/>
      <c r="FB46" s="4">
        <f>SUM(FB42:FB45)</f>
        <v>200</v>
      </c>
      <c r="FC46" s="5"/>
      <c r="FD46" s="5"/>
      <c r="FE46" s="5"/>
      <c r="FF46" s="5"/>
      <c r="FG46" s="70"/>
      <c r="FH46" s="4">
        <f>SUM(FH42:FH45)</f>
        <v>196</v>
      </c>
      <c r="FI46" s="4"/>
      <c r="FJ46" s="70"/>
      <c r="FK46" s="4">
        <f>SUM(FK42:FK45)</f>
        <v>193</v>
      </c>
      <c r="FL46" s="4"/>
      <c r="FM46" s="70"/>
      <c r="FN46" s="4">
        <f>SUM(FN42:FN45)</f>
        <v>193</v>
      </c>
      <c r="FO46" s="5"/>
      <c r="FP46" s="70"/>
      <c r="FQ46" s="4">
        <f>SUM(FQ42:FQ45)</f>
        <v>191</v>
      </c>
      <c r="FR46" s="4"/>
      <c r="FS46" s="70"/>
      <c r="FT46" s="4">
        <f>SUM(FT42:FT45)</f>
        <v>193</v>
      </c>
      <c r="FU46" s="5"/>
      <c r="FV46" s="70"/>
      <c r="FW46" s="4">
        <f>SUM(FW42:FW45)</f>
        <v>193</v>
      </c>
      <c r="FX46" s="4"/>
      <c r="FY46" s="70"/>
      <c r="FZ46" s="4">
        <f>SUM(FZ42:FZ45)</f>
        <v>198</v>
      </c>
      <c r="GA46" s="4"/>
      <c r="GB46" s="70"/>
      <c r="GC46" s="4">
        <f>SUM(GC42:GC45)</f>
        <v>209</v>
      </c>
      <c r="GD46" s="4"/>
      <c r="GE46" s="70"/>
      <c r="GF46" s="4">
        <f>SUM(GF42:GF45)</f>
        <v>217</v>
      </c>
      <c r="GG46" s="4"/>
      <c r="GH46" s="70"/>
      <c r="GI46" s="4">
        <f>SUM(GI42:GI45)</f>
        <v>229</v>
      </c>
      <c r="GJ46" s="4"/>
      <c r="GK46" s="70"/>
      <c r="GL46" s="4">
        <f>SUM(GL42:GL45)</f>
        <v>237</v>
      </c>
      <c r="GM46" s="5"/>
      <c r="GN46" s="70"/>
      <c r="GO46" s="4">
        <f>SUM(GO42:GO45)</f>
        <v>238</v>
      </c>
      <c r="GP46" s="4"/>
      <c r="GQ46" s="70"/>
      <c r="GR46" s="4">
        <f>SUM(GR42:GR45)</f>
        <v>238</v>
      </c>
      <c r="GS46" s="4"/>
      <c r="GT46" s="70"/>
      <c r="GU46" s="4">
        <f>SUM(GU42:GU45)</f>
        <v>231</v>
      </c>
      <c r="GV46" s="4"/>
      <c r="GW46" s="70"/>
      <c r="GX46" s="4">
        <f>SUM(GX42:GX45)</f>
        <v>229</v>
      </c>
      <c r="GY46" s="4"/>
      <c r="GZ46" s="70"/>
      <c r="HA46" s="4">
        <f>SUM(HA42:HA45)</f>
        <v>227</v>
      </c>
      <c r="HB46" s="4"/>
      <c r="HC46" s="70"/>
      <c r="HD46" s="4">
        <f>SUM(HD42:HD45)</f>
        <v>226</v>
      </c>
      <c r="HE46" s="5"/>
      <c r="HF46" s="70"/>
      <c r="HG46" s="4">
        <f>SUM(HG42:HG45)</f>
        <v>224</v>
      </c>
      <c r="HH46" s="4"/>
      <c r="HI46" s="70"/>
      <c r="HJ46" s="4">
        <f>SUM(HJ42:HJ45)</f>
        <v>221</v>
      </c>
      <c r="HK46" s="4"/>
      <c r="HL46" s="70"/>
      <c r="HM46" s="4">
        <f>SUM(HM42:HM45)</f>
        <v>216</v>
      </c>
      <c r="HN46" s="4"/>
      <c r="HO46" s="70"/>
      <c r="HP46" s="4">
        <f>SUM(HP42:HP45)</f>
        <v>216</v>
      </c>
      <c r="HQ46" s="4"/>
      <c r="HR46" s="70"/>
      <c r="HS46" s="4">
        <f>SUM(HS42:HS45)</f>
        <v>216</v>
      </c>
      <c r="HT46" s="4"/>
      <c r="HU46" s="70"/>
      <c r="HV46" s="4">
        <f>SUM(HV42:HV45)</f>
        <v>217</v>
      </c>
      <c r="HW46" s="5"/>
      <c r="HX46" s="70"/>
      <c r="HY46" s="4">
        <f>SUM(HY42:HY45)</f>
        <v>215</v>
      </c>
      <c r="HZ46" s="4"/>
      <c r="IA46" s="70"/>
      <c r="IB46" s="4">
        <f>SUM(IB42:IB45)</f>
        <v>213</v>
      </c>
      <c r="IC46" s="4"/>
      <c r="ID46" s="70"/>
      <c r="IE46" s="4">
        <f>SUM(IE42:IE45)</f>
        <v>220</v>
      </c>
      <c r="IF46" s="4"/>
      <c r="IG46" s="70"/>
      <c r="IH46" s="4">
        <f>SUM(IH42:IH45)</f>
        <v>216</v>
      </c>
      <c r="II46" s="4"/>
      <c r="IJ46" s="70"/>
      <c r="IK46" s="4">
        <f>SUM(IK42:IK45)</f>
        <v>216</v>
      </c>
      <c r="IL46" s="4"/>
      <c r="IM46" s="70"/>
      <c r="IN46" s="4">
        <f>SUM(IN42:IN45)</f>
        <v>220</v>
      </c>
      <c r="IO46" s="5"/>
      <c r="IP46" s="70"/>
      <c r="IQ46" s="4">
        <f>SUM(IQ42:IQ45)</f>
        <v>218</v>
      </c>
      <c r="IR46" s="4"/>
      <c r="IS46" s="70"/>
      <c r="IT46" s="4">
        <f>SUM(IT42:IT45)</f>
        <v>216</v>
      </c>
      <c r="IU46" s="4"/>
      <c r="IV46" s="70"/>
      <c r="IW46" s="4">
        <f>SUM(IW42:IW45)</f>
        <v>215</v>
      </c>
      <c r="IX46" s="4"/>
      <c r="IY46" s="70"/>
      <c r="IZ46" s="4">
        <f>SUM(IZ42:IZ45)</f>
        <v>215</v>
      </c>
      <c r="JA46" s="4"/>
      <c r="JB46" s="70"/>
      <c r="JC46" s="4">
        <f>SUM(JC42:JC45)</f>
        <v>214</v>
      </c>
      <c r="JD46" s="4"/>
      <c r="JE46" s="70"/>
      <c r="JF46" s="4">
        <f>SUM(JF42:JF45)</f>
        <v>214</v>
      </c>
      <c r="JG46" s="5"/>
      <c r="JH46" s="70"/>
      <c r="JI46" s="4">
        <f>SUM(JI42:JI45)</f>
        <v>212</v>
      </c>
      <c r="JJ46" s="4"/>
      <c r="JK46" s="70"/>
      <c r="JL46" s="4">
        <f>SUM(JL42:JL45)</f>
        <v>213</v>
      </c>
      <c r="JM46" s="4"/>
      <c r="JN46" s="70"/>
      <c r="JO46" s="4">
        <f>SUM(JO42:JO45)</f>
        <v>214</v>
      </c>
      <c r="JP46" s="4"/>
      <c r="JQ46" s="70"/>
      <c r="JR46" s="4">
        <f>SUM(JR42:JR45)</f>
        <v>211</v>
      </c>
      <c r="JS46" s="4"/>
      <c r="JT46" s="70"/>
      <c r="JU46" s="4">
        <f>SUM(JU42:JU45)</f>
        <v>211</v>
      </c>
      <c r="JV46" s="4"/>
      <c r="JW46" s="70"/>
      <c r="JX46" s="4">
        <f>SUM(JX42:JX45)</f>
        <v>211</v>
      </c>
      <c r="JY46" s="5"/>
      <c r="JZ46" s="70"/>
      <c r="KA46" s="4">
        <f>SUM(KA42:KA45)</f>
        <v>207</v>
      </c>
      <c r="KB46" s="4"/>
      <c r="KC46" s="70"/>
      <c r="KD46" s="4">
        <f>SUM(KD42:KD45)</f>
        <v>207</v>
      </c>
      <c r="KE46" s="4"/>
      <c r="KF46" s="70"/>
      <c r="KG46" s="4">
        <f>SUM(KG42:KG45)</f>
        <v>207</v>
      </c>
      <c r="KH46" s="4"/>
      <c r="KI46" s="70"/>
      <c r="KJ46" s="4">
        <f>SUM(KJ42:KJ45)</f>
        <v>214</v>
      </c>
      <c r="KK46" s="4"/>
      <c r="KL46" s="70"/>
      <c r="KM46" s="4">
        <f>SUM(KM42:KM45)</f>
        <v>213</v>
      </c>
      <c r="KN46" s="4"/>
      <c r="KO46" s="70"/>
      <c r="KP46" s="4">
        <f>SUM(KP42:KP45)</f>
        <v>213</v>
      </c>
      <c r="KQ46" s="4"/>
      <c r="KR46" s="70"/>
      <c r="KS46" s="4">
        <f>SUM(KS42:KS45)</f>
        <v>209</v>
      </c>
      <c r="KT46" s="4"/>
      <c r="KU46" s="70"/>
      <c r="KV46" s="4">
        <f>SUM(KV42:KV45)</f>
        <v>204</v>
      </c>
      <c r="KW46" s="5"/>
      <c r="KX46" s="5"/>
      <c r="KY46" s="5"/>
      <c r="KZ46" s="5"/>
      <c r="LA46" s="5"/>
      <c r="LB46" s="5"/>
      <c r="LC46" s="70"/>
      <c r="LD46" s="4">
        <f>SUM(LD42:LD45)</f>
        <v>204</v>
      </c>
      <c r="LE46" s="4"/>
      <c r="LF46" s="70"/>
      <c r="LG46" s="4">
        <f>SUM(LG42:LG45)</f>
        <v>200</v>
      </c>
      <c r="LH46" s="4"/>
      <c r="LI46" s="70"/>
      <c r="LJ46" s="4">
        <f>SUM(LJ42:LJ45)</f>
        <v>198</v>
      </c>
      <c r="LK46" s="4"/>
      <c r="LL46" s="70"/>
      <c r="LM46" s="4">
        <f>SUM(LM42:LM45)</f>
        <v>201</v>
      </c>
      <c r="LN46" s="4"/>
      <c r="LO46" s="70"/>
      <c r="LP46" s="4">
        <f>SUM(LP42:LP45)</f>
        <v>202</v>
      </c>
      <c r="LQ46" s="4"/>
      <c r="LR46" s="70"/>
      <c r="LS46" s="4">
        <f>SUM(LS42:LS45)</f>
        <v>207</v>
      </c>
      <c r="LT46" s="5"/>
      <c r="LU46" s="70"/>
      <c r="LV46" s="4">
        <f>SUM(LV42:LV45)</f>
        <v>216</v>
      </c>
      <c r="LW46" s="4"/>
      <c r="LX46" s="70"/>
      <c r="LY46" s="4">
        <f>SUM(LY42:LY45)</f>
        <v>214</v>
      </c>
      <c r="LZ46" s="4"/>
      <c r="MA46" s="70"/>
      <c r="MB46" s="4">
        <f>SUM(MB42:MB45)</f>
        <v>211</v>
      </c>
      <c r="MC46" s="4"/>
      <c r="MD46" s="70"/>
      <c r="ME46" s="4">
        <f>SUM(ME42:ME45)</f>
        <v>209</v>
      </c>
      <c r="MF46" s="4"/>
      <c r="MG46" s="70"/>
      <c r="MH46" s="4">
        <f>SUM(MH42:MH45)</f>
        <v>209</v>
      </c>
      <c r="MI46" s="4"/>
      <c r="MJ46" s="70"/>
      <c r="MK46" s="4">
        <f>SUM(MK42:MK45)</f>
        <v>209</v>
      </c>
      <c r="ML46" s="5"/>
      <c r="MM46" s="70"/>
      <c r="MN46" s="4">
        <f>SUM(MN42:MN45)</f>
        <v>207</v>
      </c>
      <c r="MO46" s="4"/>
      <c r="MP46" s="70"/>
      <c r="MQ46" s="4">
        <f>SUM(MQ42:MQ45)</f>
        <v>207</v>
      </c>
      <c r="MR46" s="4"/>
      <c r="MS46" s="70"/>
      <c r="MT46" s="4">
        <f>SUM(MT42:MT45)</f>
        <v>206</v>
      </c>
      <c r="MU46" s="4"/>
      <c r="MV46" s="70"/>
      <c r="MW46" s="4">
        <f>SUM(MW42:MW45)</f>
        <v>204</v>
      </c>
      <c r="MX46" s="4"/>
      <c r="MY46" s="70"/>
      <c r="MZ46" s="4">
        <f>SUM(MZ42:MZ45)</f>
        <v>199</v>
      </c>
      <c r="NA46" s="4"/>
      <c r="NB46" s="70"/>
      <c r="NC46" s="4">
        <f>SUM(NC42:NC45)</f>
        <v>202</v>
      </c>
      <c r="ND46" s="5"/>
      <c r="NE46" s="70"/>
      <c r="NF46" s="4">
        <f>SUM(NF42:NF45)</f>
        <v>200</v>
      </c>
      <c r="NG46" s="4"/>
      <c r="NH46" s="70"/>
      <c r="NI46" s="4">
        <f>SUM(NI42:NI45)</f>
        <v>198</v>
      </c>
      <c r="NJ46" s="4"/>
      <c r="NK46" s="70"/>
      <c r="NL46" s="4">
        <f>SUM(NL42:NL45)</f>
        <v>198</v>
      </c>
      <c r="NM46" s="4"/>
      <c r="NN46" s="70"/>
      <c r="NO46" s="4">
        <f>SUM(NO42:NO45)</f>
        <v>198</v>
      </c>
      <c r="NP46" s="4"/>
      <c r="NQ46" s="70"/>
      <c r="NR46" s="4">
        <f>SUM(NR42:NR45)</f>
        <v>196</v>
      </c>
      <c r="NS46" s="4"/>
      <c r="NT46" s="70"/>
      <c r="NU46" s="4">
        <f>SUM(NU42:NU45)</f>
        <v>196</v>
      </c>
      <c r="NV46" s="5"/>
      <c r="NW46" s="70"/>
      <c r="NX46" s="4">
        <f>SUM(NX42:NX45)</f>
        <v>196</v>
      </c>
      <c r="NY46" s="4"/>
      <c r="NZ46" s="70"/>
      <c r="OA46" s="4">
        <f>SUM(OA42:OA45)</f>
        <v>194</v>
      </c>
      <c r="OB46" s="4"/>
      <c r="OC46" s="70"/>
      <c r="OD46" s="4">
        <f>SUM(OD42:OD45)</f>
        <v>194</v>
      </c>
      <c r="OE46" s="4"/>
      <c r="OF46" s="70"/>
      <c r="OG46" s="4">
        <f>SUM(OG42:OG45)</f>
        <v>200</v>
      </c>
      <c r="OH46" s="4"/>
      <c r="OI46" s="70"/>
      <c r="OJ46" s="4">
        <f>SUM(OJ42:OJ45)</f>
        <v>200</v>
      </c>
      <c r="OK46" s="4"/>
      <c r="OL46" s="70"/>
      <c r="OM46" s="4">
        <f>SUM(OM42:OM45)</f>
        <v>200</v>
      </c>
      <c r="ON46" s="5"/>
      <c r="OO46" s="70"/>
      <c r="OP46" s="4">
        <f>SUM(OP42:OP45)</f>
        <v>200</v>
      </c>
      <c r="OQ46" s="4"/>
      <c r="OR46" s="70"/>
      <c r="OS46" s="4">
        <f>SUM(OS42:OS45)</f>
        <v>200</v>
      </c>
      <c r="OT46" s="4"/>
      <c r="OU46" s="70"/>
      <c r="OV46" s="4">
        <f>SUM(OV42:OV45)</f>
        <v>200</v>
      </c>
      <c r="OW46" s="4"/>
      <c r="OX46" s="70"/>
      <c r="OY46" s="4">
        <f>SUM(OY42:OY45)</f>
        <v>211</v>
      </c>
      <c r="OZ46" s="4"/>
      <c r="PA46" s="70"/>
      <c r="PB46" s="4">
        <f>SUM(PB42:PB45)</f>
        <v>218</v>
      </c>
      <c r="PC46" s="4"/>
      <c r="PD46" s="70"/>
      <c r="PE46" s="4">
        <f>SUM(PE42:PE45)</f>
        <v>218</v>
      </c>
      <c r="PF46" s="5"/>
      <c r="PG46" s="70"/>
      <c r="PH46" s="4">
        <f>SUM(PH42:PH45)</f>
        <v>218</v>
      </c>
      <c r="PI46" s="4"/>
      <c r="PJ46" s="70"/>
      <c r="PK46" s="4">
        <f>SUM(PK42:PK45)</f>
        <v>216</v>
      </c>
      <c r="PL46" s="4"/>
      <c r="PM46" s="70"/>
      <c r="PN46" s="4">
        <f>SUM(PN42:PN45)</f>
        <v>212</v>
      </c>
      <c r="PO46" s="4"/>
      <c r="PP46" s="70"/>
      <c r="PQ46" s="4">
        <f>SUM(PQ42:PQ45)</f>
        <v>212</v>
      </c>
      <c r="PR46" s="4"/>
      <c r="PS46" s="70"/>
      <c r="PT46" s="4">
        <f>SUM(PT42:PT45)</f>
        <v>212</v>
      </c>
      <c r="PU46" s="4"/>
      <c r="PV46" s="70"/>
      <c r="PW46" s="4">
        <f>SUM(PW42:PW45)</f>
        <v>212</v>
      </c>
      <c r="PX46" s="5"/>
      <c r="PY46" s="70"/>
      <c r="PZ46" s="4">
        <f>SUM(PZ42:PZ45)</f>
        <v>212</v>
      </c>
      <c r="QA46" s="4"/>
      <c r="QB46" s="70"/>
      <c r="QC46" s="4">
        <f>SUM(QC42:QC45)</f>
        <v>212</v>
      </c>
      <c r="QD46" s="5"/>
      <c r="QE46" s="70"/>
      <c r="QF46" s="4">
        <f>SUM(QF42:QF45)</f>
        <v>210</v>
      </c>
      <c r="QG46" s="4"/>
      <c r="QH46" s="70"/>
      <c r="QI46" s="4">
        <f>SUM(QI42:QI45)</f>
        <v>210</v>
      </c>
      <c r="QJ46" s="4"/>
      <c r="QK46" s="70"/>
      <c r="QL46" s="4">
        <f>SUM(QL42:QL45)</f>
        <v>207</v>
      </c>
      <c r="QM46" s="5"/>
      <c r="QN46" s="70"/>
      <c r="QO46" s="4">
        <f>SUM(QO42:QO45)</f>
        <v>207</v>
      </c>
      <c r="QP46" s="4"/>
      <c r="QQ46" s="70"/>
      <c r="QR46" s="4">
        <f>SUM(QR42:QR45)</f>
        <v>203</v>
      </c>
      <c r="QS46" s="4"/>
      <c r="QT46" s="70"/>
      <c r="QU46" s="4">
        <f>SUM(QU42:QU45)</f>
        <v>208</v>
      </c>
      <c r="QV46" s="4"/>
      <c r="QW46" s="70"/>
      <c r="QX46" s="4">
        <f>SUM(QX42:QX45)</f>
        <v>211</v>
      </c>
      <c r="QY46" s="4"/>
      <c r="QZ46" s="70"/>
      <c r="RA46" s="4">
        <f>SUM(RA42:RA45)</f>
        <v>211</v>
      </c>
      <c r="RB46" s="4"/>
      <c r="RC46" s="70"/>
      <c r="RD46" s="4">
        <f>SUM(RD42:RD45)</f>
        <v>208</v>
      </c>
      <c r="RE46" s="5"/>
      <c r="RF46" s="70"/>
      <c r="RG46" s="4">
        <f>SUM(RG42:RG45)</f>
        <v>210</v>
      </c>
      <c r="RH46" s="4"/>
      <c r="RI46" s="70"/>
      <c r="RJ46" s="4">
        <f>SUM(RJ42:RJ45)</f>
        <v>210</v>
      </c>
      <c r="RK46" s="4"/>
      <c r="RL46" s="70"/>
      <c r="RM46" s="4">
        <f>SUM(RM42:RM45)</f>
        <v>210</v>
      </c>
      <c r="RN46" s="5"/>
      <c r="RO46" s="5"/>
      <c r="RP46" s="5"/>
      <c r="RQ46" s="70"/>
      <c r="RR46" s="4">
        <f>SUM(RR42:RR45)</f>
        <v>212</v>
      </c>
      <c r="RS46" s="4"/>
      <c r="RT46" s="70"/>
      <c r="RU46" s="4">
        <f>SUM(RU42:RU45)</f>
        <v>208</v>
      </c>
      <c r="RV46" s="4"/>
      <c r="RW46" s="70"/>
      <c r="RX46" s="4">
        <f>SUM(RX42:RX45)</f>
        <v>208</v>
      </c>
      <c r="RY46" s="4"/>
      <c r="RZ46" s="70"/>
      <c r="SA46" s="4">
        <f>SUM(SA42:SA45)</f>
        <v>206</v>
      </c>
      <c r="SB46" s="4"/>
      <c r="SC46" s="70"/>
      <c r="SD46" s="4">
        <f>SUM(SD42:SD45)</f>
        <v>207</v>
      </c>
      <c r="SE46" s="4"/>
      <c r="SF46" s="70"/>
      <c r="SG46" s="4">
        <f>SUM(SG42:SG45)</f>
        <v>210</v>
      </c>
      <c r="SH46" s="4"/>
      <c r="SI46" s="70"/>
      <c r="SJ46" s="4">
        <f>SUM(SJ42:SJ45)</f>
        <v>214</v>
      </c>
      <c r="SK46" s="5"/>
      <c r="SL46" s="70"/>
      <c r="SM46" s="4">
        <f>SUM(SM42:SM45)</f>
        <v>214</v>
      </c>
      <c r="SN46" s="4"/>
      <c r="SO46" s="70"/>
      <c r="SP46" s="4">
        <f>SUM(SP42:SP45)</f>
        <v>216</v>
      </c>
      <c r="SQ46" s="4"/>
      <c r="SR46" s="70"/>
      <c r="SS46" s="4">
        <f>SUM(SS42:SS45)</f>
        <v>218</v>
      </c>
      <c r="ST46" s="4"/>
      <c r="SU46" s="70"/>
      <c r="SV46" s="4">
        <f>SUM(SV42:SV45)</f>
        <v>218</v>
      </c>
      <c r="SW46" s="4"/>
      <c r="SX46" s="70"/>
      <c r="SY46" s="4">
        <f>SUM(SY42:SY45)</f>
        <v>218</v>
      </c>
      <c r="SZ46" s="4"/>
      <c r="TA46" s="70"/>
      <c r="TB46" s="4">
        <f>SUM(TB42:TB45)</f>
        <v>214</v>
      </c>
      <c r="TC46" s="5"/>
      <c r="TD46" s="5"/>
      <c r="TE46" s="70"/>
      <c r="TF46" s="4">
        <f>SUM(TF42:TF45)</f>
        <v>215</v>
      </c>
      <c r="TG46" s="4"/>
      <c r="TH46" s="70"/>
      <c r="TI46" s="4">
        <f>SUM(TI42:TI45)</f>
        <v>215</v>
      </c>
      <c r="TJ46" s="4"/>
      <c r="TK46" s="70"/>
      <c r="TL46" s="4">
        <f>SUM(TL42:TL45)</f>
        <v>215</v>
      </c>
      <c r="TM46" s="4"/>
      <c r="TN46" s="70"/>
      <c r="TO46" s="4">
        <f>SUM(TO42:TO45)</f>
        <v>215</v>
      </c>
      <c r="TP46" s="4"/>
      <c r="TQ46" s="70"/>
      <c r="TR46" s="4">
        <f>SUM(TR42:TR45)</f>
        <v>217</v>
      </c>
      <c r="TS46" s="5"/>
      <c r="TT46" s="70"/>
      <c r="TU46" s="4">
        <f>SUM(TU42:TU45)</f>
        <v>217</v>
      </c>
      <c r="TV46" s="4"/>
      <c r="TW46" s="70"/>
      <c r="TX46" s="4">
        <f>SUM(TX42:TX45)</f>
        <v>218</v>
      </c>
      <c r="TY46" s="4"/>
      <c r="TZ46" s="70"/>
      <c r="UA46" s="4">
        <f>SUM(UA42:UA45)</f>
        <v>217</v>
      </c>
      <c r="UB46" s="4"/>
      <c r="UC46" s="70"/>
      <c r="UD46" s="4">
        <f>SUM(UD42:UD45)</f>
        <v>214</v>
      </c>
      <c r="UE46" s="4"/>
      <c r="UF46" s="70"/>
      <c r="UG46" s="4">
        <f>SUM(UG42:UG45)</f>
        <v>214</v>
      </c>
      <c r="UH46" s="4"/>
      <c r="UI46" s="70"/>
      <c r="UJ46" s="4">
        <f>SUM(UJ42:UJ45)</f>
        <v>214</v>
      </c>
      <c r="UK46" s="5"/>
      <c r="UL46" s="5"/>
      <c r="UM46" s="70"/>
      <c r="UN46" s="4">
        <f>SUM(UN42:UN45)</f>
        <v>214</v>
      </c>
      <c r="UO46" s="4"/>
      <c r="UP46" s="70"/>
      <c r="UQ46" s="4">
        <f>SUM(UQ42:UQ45)</f>
        <v>214</v>
      </c>
      <c r="UR46" s="4"/>
      <c r="US46" s="70"/>
      <c r="UT46" s="4">
        <f>SUM(UT42:UT45)</f>
        <v>204</v>
      </c>
      <c r="UU46" s="4"/>
      <c r="UV46" s="70"/>
      <c r="UW46" s="4">
        <f>SUM(UW42:UW45)</f>
        <v>200</v>
      </c>
      <c r="UX46" s="4"/>
      <c r="UY46" s="70"/>
      <c r="UZ46" s="4">
        <f>SUM(UZ42:UZ45)</f>
        <v>200</v>
      </c>
      <c r="VA46" s="5"/>
      <c r="VB46" s="70"/>
      <c r="VC46" s="4">
        <f>SUM(VC42:VC45)</f>
        <v>198</v>
      </c>
      <c r="VD46" s="4"/>
      <c r="VE46" s="70"/>
      <c r="VF46" s="4">
        <f>SUM(VF42:VF45)</f>
        <v>193</v>
      </c>
      <c r="VG46" s="4"/>
      <c r="VH46" s="70"/>
      <c r="VI46" s="4">
        <f>SUM(VI42:VI45)</f>
        <v>193</v>
      </c>
      <c r="VJ46" s="4"/>
      <c r="VK46" s="70"/>
      <c r="VL46" s="4">
        <f>SUM(VL42:VL45)</f>
        <v>193</v>
      </c>
      <c r="VM46" s="4"/>
      <c r="VN46" s="70"/>
      <c r="VO46" s="4">
        <f>SUM(VO42:VO45)</f>
        <v>193</v>
      </c>
      <c r="VP46" s="4"/>
      <c r="VQ46" s="70"/>
      <c r="VR46" s="4">
        <f>SUM(VR42:VR45)</f>
        <v>192</v>
      </c>
      <c r="VS46" s="5"/>
      <c r="VT46" s="70"/>
      <c r="VU46" s="4">
        <f>SUM(VU42:VU45)</f>
        <v>188</v>
      </c>
      <c r="VV46" s="4"/>
      <c r="VW46" s="70"/>
      <c r="VX46" s="4">
        <f>SUM(VX42:VX45)</f>
        <v>188</v>
      </c>
      <c r="VY46" s="4"/>
      <c r="VZ46" s="70"/>
      <c r="WA46" s="4">
        <f>SUM(WA42:WA45)</f>
        <v>186</v>
      </c>
      <c r="WB46" s="4"/>
      <c r="WC46" s="70"/>
      <c r="WD46" s="4">
        <f>SUM(WD42:WD45)</f>
        <v>180</v>
      </c>
      <c r="WE46" s="4"/>
      <c r="WF46" s="70"/>
      <c r="WG46" s="4">
        <f>SUM(WG42:WG45)</f>
        <v>182</v>
      </c>
      <c r="WH46" s="4"/>
      <c r="WI46" s="70"/>
      <c r="WJ46" s="4">
        <f>SUM(WJ42:WJ45)</f>
        <v>182</v>
      </c>
      <c r="WK46" s="4"/>
      <c r="WL46" s="70"/>
      <c r="WM46" s="4">
        <f>SUM(WM42:WM45)</f>
        <v>182</v>
      </c>
      <c r="WN46" s="4"/>
      <c r="WO46" s="70"/>
      <c r="WP46" s="4">
        <f>SUM(WP42:WP45)</f>
        <v>182</v>
      </c>
      <c r="WQ46" s="4"/>
      <c r="WR46" s="70"/>
      <c r="WS46" s="4">
        <f>SUM(WS42:WS45)</f>
        <v>180</v>
      </c>
      <c r="WT46" s="4"/>
      <c r="WU46" s="70"/>
      <c r="WV46" s="4">
        <f>SUM(WV42:WV45)</f>
        <v>180</v>
      </c>
      <c r="WW46" s="4"/>
      <c r="WX46" s="70"/>
      <c r="WY46" s="4">
        <f>SUM(WY42:WY45)</f>
        <v>180</v>
      </c>
      <c r="WZ46" s="4"/>
      <c r="XA46" s="70"/>
      <c r="XB46" s="4">
        <f>SUM(XB42:XB45)</f>
        <v>180</v>
      </c>
      <c r="XC46" s="4"/>
      <c r="XD46" s="70"/>
      <c r="XE46" s="4">
        <f>SUM(XE42:XE45)</f>
        <v>180</v>
      </c>
      <c r="XF46" s="5"/>
      <c r="XG46" s="70"/>
      <c r="XH46" s="4">
        <f>SUM(XH42:XH45)</f>
        <v>178</v>
      </c>
      <c r="XI46" s="4"/>
      <c r="XJ46" s="70"/>
      <c r="XK46" s="4">
        <f>SUM(XK42:XK45)</f>
        <v>178</v>
      </c>
      <c r="XL46" s="4"/>
      <c r="XM46" s="70"/>
      <c r="XN46" s="4">
        <f>SUM(XN42:XN45)</f>
        <v>178</v>
      </c>
      <c r="XO46" s="4"/>
      <c r="XP46" s="70"/>
      <c r="XQ46" s="4">
        <f>SUM(XQ42:XQ45)</f>
        <v>180</v>
      </c>
      <c r="XR46" s="4"/>
      <c r="XS46" s="70"/>
      <c r="XT46" s="4">
        <f>SUM(XT42:XT45)</f>
        <v>179</v>
      </c>
      <c r="XU46" s="4"/>
      <c r="XV46" s="70"/>
      <c r="XW46" s="4">
        <f>SUM(XW42:XW45)</f>
        <v>174</v>
      </c>
      <c r="XX46" s="4"/>
      <c r="XY46" s="70"/>
      <c r="XZ46" s="4">
        <f>SUM(XZ42:XZ45)</f>
        <v>178</v>
      </c>
      <c r="YA46" s="4"/>
      <c r="YB46" s="70"/>
      <c r="YC46" s="4">
        <f>SUM(YC42:YC45)</f>
        <v>178</v>
      </c>
      <c r="YD46" s="4"/>
      <c r="YE46" s="70"/>
      <c r="YF46" s="4">
        <f>SUM(YF42:YF45)</f>
        <v>176</v>
      </c>
      <c r="YG46" s="4"/>
      <c r="YH46" s="70"/>
      <c r="YI46" s="4">
        <f>SUM(YI42:YI45)</f>
        <v>176</v>
      </c>
      <c r="YJ46" s="4"/>
      <c r="YK46" s="70"/>
      <c r="YL46" s="4">
        <f>SUM(YL42:YL45)</f>
        <v>178</v>
      </c>
      <c r="YM46" s="4"/>
      <c r="YN46" s="70"/>
      <c r="YO46" s="4">
        <f>SUM(YO42:YO45)</f>
        <v>178</v>
      </c>
      <c r="YP46" s="4"/>
      <c r="YQ46" s="70"/>
      <c r="YR46" s="4">
        <f>SUM(YR42:YR45)</f>
        <v>178</v>
      </c>
      <c r="YS46" s="5"/>
      <c r="YT46" s="70"/>
      <c r="YU46" s="4">
        <f>SUM(YU42:YU45)</f>
        <v>178</v>
      </c>
      <c r="YV46" s="4"/>
      <c r="YW46" s="70"/>
      <c r="YX46" s="4">
        <f>SUM(YX42:YX45)</f>
        <v>178</v>
      </c>
      <c r="YY46" s="4"/>
      <c r="YZ46" s="70"/>
      <c r="ZA46" s="4">
        <f>SUM(ZA42:ZA45)</f>
        <v>178</v>
      </c>
      <c r="ZB46" s="4"/>
      <c r="ZC46" s="70"/>
      <c r="ZD46" s="4">
        <f>SUM(ZD42:ZD45)</f>
        <v>178</v>
      </c>
      <c r="ZE46" s="4"/>
      <c r="ZF46" s="70"/>
      <c r="ZG46" s="4">
        <f>SUM(ZG42:ZG45)</f>
        <v>178</v>
      </c>
      <c r="ZH46" s="4"/>
      <c r="ZI46" s="70"/>
      <c r="ZJ46" s="4">
        <f>SUM(ZJ42:ZJ45)</f>
        <v>184</v>
      </c>
      <c r="ZK46" s="5"/>
      <c r="ZL46" s="70"/>
      <c r="ZM46" s="4">
        <f>SUM(ZM42:ZM45)</f>
        <v>182</v>
      </c>
      <c r="ZN46" s="4"/>
      <c r="ZO46" s="70"/>
      <c r="ZP46" s="4">
        <f>SUM(ZP42:ZP45)</f>
        <v>180</v>
      </c>
      <c r="ZQ46" s="4"/>
      <c r="ZR46" s="70"/>
      <c r="ZS46" s="4">
        <f>SUM(ZS42:ZS45)</f>
        <v>182</v>
      </c>
      <c r="ZT46" s="4"/>
      <c r="ZU46" s="70"/>
      <c r="ZV46" s="4">
        <f>SUM(ZV42:ZV45)</f>
        <v>187</v>
      </c>
      <c r="ZW46" s="4"/>
      <c r="ZX46" s="70"/>
      <c r="ZY46" s="4">
        <f>SUM(ZY42:ZY45)</f>
        <v>196</v>
      </c>
      <c r="ZZ46" s="4"/>
      <c r="AAA46" s="70"/>
      <c r="AAB46" s="4">
        <f>SUM(AAB42:AAB45)</f>
        <v>196</v>
      </c>
      <c r="AAC46" s="5"/>
      <c r="AAD46" s="70"/>
      <c r="AAE46" s="4">
        <f>SUM(AAE42:AAE45)</f>
        <v>196</v>
      </c>
      <c r="AAF46" s="4"/>
      <c r="AAG46" s="70"/>
      <c r="AAH46" s="4">
        <f>SUM(AAH42:AAH45)</f>
        <v>196</v>
      </c>
      <c r="AAI46" s="4"/>
      <c r="AAJ46" s="70"/>
      <c r="AAK46" s="4">
        <f>SUM(AAK42:AAK45)</f>
        <v>198</v>
      </c>
      <c r="AAL46" s="4"/>
      <c r="AAM46" s="70"/>
      <c r="AAN46" s="4">
        <f>SUM(AAN42:AAN45)</f>
        <v>200</v>
      </c>
      <c r="AAO46" s="4"/>
      <c r="AAP46" s="70"/>
      <c r="AAQ46" s="4">
        <f>SUM(AAQ42:AAQ45)</f>
        <v>198</v>
      </c>
      <c r="AAR46" s="4"/>
      <c r="AAS46" s="70"/>
      <c r="AAT46" s="4">
        <f>SUM(AAT42:AAT45)</f>
        <v>198</v>
      </c>
      <c r="AAU46" s="5"/>
      <c r="AAV46" s="70"/>
      <c r="AAW46" s="4">
        <f>SUM(AAW42:AAW45)</f>
        <v>196</v>
      </c>
      <c r="AAX46" s="4"/>
      <c r="AAY46" s="70"/>
      <c r="AAZ46" s="4">
        <f>SUM(AAZ42:AAZ45)</f>
        <v>196</v>
      </c>
      <c r="ABA46" s="4"/>
      <c r="ABB46" s="70"/>
      <c r="ABC46" s="4">
        <f>SUM(ABC42:ABC45)</f>
        <v>196</v>
      </c>
      <c r="ABD46" s="4"/>
      <c r="ABE46" s="70"/>
      <c r="ABF46" s="4">
        <f>SUM(ABF42:ABF45)</f>
        <v>194</v>
      </c>
      <c r="ABG46" s="4"/>
      <c r="ABH46" s="70"/>
      <c r="ABI46" s="4">
        <f>SUM(ABI42:ABI45)</f>
        <v>200</v>
      </c>
      <c r="ABJ46" s="4"/>
      <c r="ABK46" s="70"/>
      <c r="ABL46" s="4">
        <f>SUM(ABL42:ABL45)</f>
        <v>200</v>
      </c>
      <c r="ABM46" s="5"/>
      <c r="ABN46" s="70"/>
      <c r="ABO46" s="4">
        <f>SUM(ABO42:ABO45)</f>
        <v>200</v>
      </c>
      <c r="ABP46" s="4"/>
      <c r="ABQ46" s="70"/>
      <c r="ABR46" s="4">
        <f>SUM(ABR42:ABR45)</f>
        <v>200</v>
      </c>
      <c r="ABS46" s="4"/>
      <c r="ABT46" s="70"/>
      <c r="ABU46" s="4">
        <f>SUM(ABU42:ABU45)</f>
        <v>200</v>
      </c>
      <c r="ABV46" s="5"/>
      <c r="ABW46" s="5"/>
      <c r="ABX46" s="5"/>
      <c r="ABY46" s="5"/>
      <c r="ABZ46" s="5"/>
      <c r="ACA46" s="70"/>
      <c r="ACB46" s="4">
        <f>SUM(ACB42:ACB45)</f>
        <v>198</v>
      </c>
      <c r="ACC46" s="4"/>
      <c r="ACD46" s="70"/>
      <c r="ACE46" s="4">
        <f>SUM(ACE42:ACE45)</f>
        <v>196</v>
      </c>
      <c r="ACF46" s="4"/>
      <c r="ACG46" s="70"/>
      <c r="ACH46" s="4">
        <f>SUM(ACH42:ACH45)</f>
        <v>196</v>
      </c>
      <c r="ACI46" s="4"/>
      <c r="ACJ46" s="70"/>
      <c r="ACK46" s="4">
        <f>SUM(ACK42:ACK45)</f>
        <v>196</v>
      </c>
      <c r="ACL46" s="4"/>
      <c r="ACM46" s="70"/>
      <c r="ACN46" s="4">
        <f>SUM(ACN42:ACN45)</f>
        <v>196</v>
      </c>
      <c r="ACO46" s="5"/>
      <c r="ACP46" s="70"/>
      <c r="ACQ46" s="4">
        <f>SUM(ACQ42:ACQ45)</f>
        <v>196</v>
      </c>
      <c r="ACR46" s="4"/>
      <c r="ACS46" s="70"/>
      <c r="ACT46" s="4">
        <f>SUM(ACT42:ACT45)</f>
        <v>194</v>
      </c>
      <c r="ACU46" s="4"/>
      <c r="ACV46" s="70"/>
      <c r="ACW46" s="4">
        <f>SUM(ACW42:ACW45)</f>
        <v>192</v>
      </c>
      <c r="ACX46" s="4"/>
      <c r="ACY46" s="70"/>
      <c r="ACZ46" s="4">
        <f>SUM(ACZ42:ACZ45)</f>
        <v>190</v>
      </c>
      <c r="ADA46" s="4"/>
      <c r="ADB46" s="70"/>
      <c r="ADC46" s="4">
        <f>SUM(ADC42:ADC45)</f>
        <v>186</v>
      </c>
      <c r="ADD46" s="4"/>
      <c r="ADE46" s="70"/>
      <c r="ADF46" s="4">
        <f>SUM(ADF42:ADF45)</f>
        <v>184</v>
      </c>
      <c r="ADG46" s="5"/>
      <c r="ADH46" s="70"/>
      <c r="ADI46" s="4">
        <f>SUM(ADI42:ADI45)</f>
        <v>184</v>
      </c>
      <c r="ADJ46" s="4"/>
      <c r="ADK46" s="70"/>
      <c r="ADL46" s="4">
        <f>SUM(ADL42:ADL45)</f>
        <v>182</v>
      </c>
      <c r="ADM46" s="4"/>
      <c r="ADN46" s="70"/>
      <c r="ADO46" s="4">
        <f>SUM(ADO42:ADO45)</f>
        <v>178</v>
      </c>
      <c r="ADP46" s="4"/>
      <c r="ADQ46" s="70"/>
      <c r="ADR46" s="4">
        <f>SUM(ADR42:ADR45)</f>
        <v>178</v>
      </c>
      <c r="ADS46" s="4"/>
      <c r="ADT46" s="70"/>
      <c r="ADU46" s="4">
        <f>SUM(ADU42:ADU45)</f>
        <v>178</v>
      </c>
      <c r="ADV46" s="4"/>
      <c r="ADW46" s="70"/>
      <c r="ADX46" s="4">
        <f>SUM(ADX42:ADX45)</f>
        <v>181</v>
      </c>
      <c r="ADY46" s="5"/>
      <c r="ADZ46" s="70"/>
      <c r="AEA46" s="4">
        <f>SUM(AEA42:AEA45)</f>
        <v>180</v>
      </c>
      <c r="AEB46" s="4"/>
      <c r="AEC46" s="70"/>
      <c r="AED46" s="4">
        <f>SUM(AED42:AED45)</f>
        <v>180</v>
      </c>
      <c r="AEE46" s="4"/>
      <c r="AEF46" s="70"/>
      <c r="AEG46" s="4">
        <f>SUM(AEG42:AEG45)</f>
        <v>181</v>
      </c>
      <c r="AEH46" s="4"/>
      <c r="AEI46" s="70"/>
      <c r="AEJ46" s="4">
        <f>SUM(AEJ42:AEJ45)</f>
        <v>179</v>
      </c>
      <c r="AEK46" s="4"/>
      <c r="AEL46" s="70"/>
      <c r="AEM46" s="4">
        <f>SUM(AEM42:AEM45)</f>
        <v>184</v>
      </c>
      <c r="AEN46" s="4"/>
      <c r="AEO46" s="70"/>
      <c r="AEP46" s="4">
        <f>SUM(AEP42:AEP45)</f>
        <v>183</v>
      </c>
      <c r="AEQ46" s="5"/>
      <c r="AER46" s="70"/>
      <c r="AES46" s="4">
        <f>SUM(AES42:AES45)</f>
        <v>183</v>
      </c>
      <c r="AET46" s="4"/>
      <c r="AEU46" s="70"/>
      <c r="AEV46" s="4">
        <f>SUM(AEV42:AEV45)</f>
        <v>180</v>
      </c>
      <c r="AEW46" s="4"/>
      <c r="AEX46" s="70"/>
      <c r="AEY46" s="4">
        <f>SUM(AEY42:AEY45)</f>
        <v>181</v>
      </c>
      <c r="AEZ46" s="4"/>
      <c r="AFA46" s="70"/>
      <c r="AFB46" s="4">
        <f>SUM(AFB42:AFB45)</f>
        <v>181</v>
      </c>
      <c r="AFC46" s="4"/>
      <c r="AFD46" s="70"/>
      <c r="AFE46" s="4">
        <f>SUM(AFE42:AFE45)</f>
        <v>179</v>
      </c>
      <c r="AFF46" s="4"/>
      <c r="AFG46" s="70"/>
      <c r="AFH46" s="4">
        <f>SUM(AFH42:AFH45)</f>
        <v>177</v>
      </c>
      <c r="AFI46" s="5"/>
      <c r="AFJ46" s="70"/>
      <c r="AFK46" s="4">
        <f>SUM(AFK42:AFK45)</f>
        <v>180</v>
      </c>
      <c r="AFL46" s="4"/>
      <c r="AFM46" s="70"/>
      <c r="AFN46" s="4">
        <f>SUM(AFN42:AFN45)</f>
        <v>176</v>
      </c>
      <c r="AFO46" s="4"/>
      <c r="AFP46" s="70"/>
      <c r="AFQ46" s="4">
        <f>SUM(AFQ42:AFQ45)</f>
        <v>176</v>
      </c>
      <c r="AFR46" s="4"/>
      <c r="AFS46" s="70"/>
      <c r="AFT46" s="4">
        <f>SUM(AFT42:AFT45)</f>
        <v>183</v>
      </c>
      <c r="AFU46" s="4"/>
      <c r="AFV46" s="70"/>
      <c r="AFW46" s="4">
        <f>SUM(AFW42:AFW45)</f>
        <v>188</v>
      </c>
      <c r="AFX46" s="5"/>
      <c r="AFY46" s="5"/>
      <c r="AFZ46" s="70"/>
      <c r="AGA46" s="4">
        <f>SUM(AGA42:AGA45)</f>
        <v>186</v>
      </c>
      <c r="AGB46" s="4"/>
      <c r="AGC46" s="70"/>
      <c r="AGD46" s="4">
        <f>SUM(AGD42:AGD45)</f>
        <v>186</v>
      </c>
      <c r="AGE46" s="4"/>
      <c r="AGF46" s="70"/>
      <c r="AGG46" s="4">
        <f>SUM(AGG42:AGG45)</f>
        <v>186</v>
      </c>
      <c r="AGH46" s="4"/>
      <c r="AGI46" s="70"/>
      <c r="AGJ46" s="4">
        <f>SUM(AGJ42:AGJ45)</f>
        <v>195</v>
      </c>
      <c r="AGK46" s="5"/>
      <c r="AGL46" s="70"/>
      <c r="AGM46" s="4">
        <f>SUM(AGM42:AGM45)</f>
        <v>203</v>
      </c>
      <c r="AGN46" s="4"/>
      <c r="AGO46" s="70"/>
      <c r="AGP46" s="4">
        <f>SUM(AGP42:AGP45)</f>
        <v>205</v>
      </c>
      <c r="AGQ46" s="4"/>
      <c r="AGR46" s="70"/>
      <c r="AGS46" s="4">
        <f>SUM(AGS42:AGS45)</f>
        <v>209</v>
      </c>
      <c r="AGT46" s="4"/>
      <c r="AGU46" s="70"/>
      <c r="AGV46" s="4">
        <f>SUM(AGV42:AGV45)</f>
        <v>205</v>
      </c>
      <c r="AGW46" s="4"/>
      <c r="AGX46" s="70"/>
      <c r="AGY46" s="4">
        <f>SUM(AGY42:AGY45)</f>
        <v>200</v>
      </c>
      <c r="AGZ46" s="4"/>
      <c r="AHA46" s="70"/>
      <c r="AHB46" s="4">
        <f>SUM(AHB42:AHB45)</f>
        <v>196</v>
      </c>
      <c r="AHC46" s="4"/>
      <c r="AHD46" s="70"/>
      <c r="AHE46" s="4">
        <f>SUM(AHE42:AHE45)</f>
        <v>196</v>
      </c>
      <c r="AHF46" s="4"/>
      <c r="AHG46" s="70"/>
      <c r="AHH46" s="4">
        <f>SUM(AHH42:AHH45)</f>
        <v>205</v>
      </c>
      <c r="AHI46" s="5"/>
      <c r="AHJ46" s="70"/>
      <c r="AHK46" s="4">
        <f>SUM(AHK42:AHK45)</f>
        <v>207</v>
      </c>
      <c r="AHL46" s="4"/>
      <c r="AHM46" s="70"/>
      <c r="AHN46" s="4">
        <f>SUM(AHN42:AHN45)</f>
        <v>212</v>
      </c>
      <c r="AHO46" s="4"/>
      <c r="AHP46" s="70"/>
      <c r="AHQ46" s="4">
        <f>SUM(AHQ42:AHQ45)</f>
        <v>211</v>
      </c>
      <c r="AHR46" s="4"/>
      <c r="AHS46" s="70"/>
      <c r="AHT46" s="4">
        <f>SUM(AHT42:AHT45)</f>
        <v>211</v>
      </c>
      <c r="AHU46" s="4"/>
      <c r="AHV46" s="70"/>
      <c r="AHW46" s="4">
        <f>SUM(AHW42:AHW45)</f>
        <v>211</v>
      </c>
      <c r="AHX46" s="4"/>
      <c r="AHY46" s="70"/>
      <c r="AHZ46" s="4">
        <f>SUM(AHZ42:AHZ45)</f>
        <v>208</v>
      </c>
      <c r="AIA46" s="5"/>
      <c r="AIB46" s="70"/>
      <c r="AIC46" s="4">
        <f>SUM(AIC42:AIC45)</f>
        <v>206</v>
      </c>
      <c r="AID46" s="4"/>
      <c r="AIE46" s="70"/>
      <c r="AIF46" s="4">
        <f>SUM(AIF42:AIF45)</f>
        <v>206</v>
      </c>
      <c r="AIG46" s="4"/>
      <c r="AIH46" s="70"/>
      <c r="AII46" s="4">
        <f>SUM(AII42:AII45)</f>
        <v>206</v>
      </c>
      <c r="AIJ46" s="4"/>
      <c r="AIK46" s="70"/>
      <c r="AIL46" s="4">
        <f>SUM(AIL42:AIL45)</f>
        <v>209</v>
      </c>
      <c r="AIM46" s="4"/>
      <c r="AIN46" s="70"/>
      <c r="AIO46" s="4">
        <f>SUM(AIO42:AIO45)</f>
        <v>215</v>
      </c>
      <c r="AIP46" s="4"/>
      <c r="AIQ46" s="70"/>
      <c r="AIR46" s="4">
        <f>SUM(AIR42:AIR45)</f>
        <v>220</v>
      </c>
      <c r="AIS46" s="5"/>
      <c r="AIT46" s="70"/>
      <c r="AIU46" s="4">
        <f>SUM(AIU42:AIU45)</f>
        <v>216</v>
      </c>
      <c r="AIV46" s="4"/>
      <c r="AIW46" s="70"/>
      <c r="AIX46" s="4">
        <f>SUM(AIX42:AIX45)</f>
        <v>216</v>
      </c>
      <c r="AIY46" s="4"/>
      <c r="AIZ46" s="70"/>
      <c r="AJA46" s="4">
        <f>SUM(AJA42:AJA45)</f>
        <v>216</v>
      </c>
      <c r="AJB46" s="4"/>
      <c r="AJC46" s="70"/>
      <c r="AJD46" s="4">
        <f>SUM(AJD42:AJD45)</f>
        <v>218</v>
      </c>
      <c r="AJE46" s="4"/>
      <c r="AJF46" s="70"/>
      <c r="AJG46" s="4">
        <f>SUM(AJG42:AJG45)</f>
        <v>218</v>
      </c>
      <c r="AJH46" s="4"/>
      <c r="AJI46" s="70"/>
      <c r="AJJ46" s="4">
        <f>SUM(AJJ42:AJJ45)</f>
        <v>218</v>
      </c>
      <c r="AJK46" s="5"/>
      <c r="AJL46" s="70"/>
      <c r="AJM46" s="4">
        <f>SUM(AJM42:AJM45)</f>
        <v>218</v>
      </c>
      <c r="AJN46" s="4"/>
      <c r="AJO46" s="70"/>
      <c r="AJP46" s="4">
        <f>SUM(AJP42:AJP45)</f>
        <v>218</v>
      </c>
      <c r="AJQ46" s="5"/>
      <c r="AJR46" s="70"/>
      <c r="AJS46" s="4">
        <f>SUM(AJS42:AJS45)</f>
        <v>218</v>
      </c>
      <c r="AJT46" s="4"/>
      <c r="AJU46" s="70"/>
      <c r="AJV46" s="4">
        <f>SUM(AJV42:AJV45)</f>
        <v>218</v>
      </c>
      <c r="AJW46" s="4"/>
      <c r="AJX46" s="70"/>
      <c r="AJY46" s="4">
        <f>SUM(AJY42:AJY45)</f>
        <v>218</v>
      </c>
      <c r="AJZ46" s="5"/>
      <c r="AKA46" s="70"/>
      <c r="AKB46" s="4">
        <f>SUM(AKB42:AKB45)</f>
        <v>216</v>
      </c>
      <c r="AKC46" s="4"/>
      <c r="AKD46" s="70"/>
      <c r="AKE46" s="4">
        <f>SUM(AKE42:AKE45)</f>
        <v>222</v>
      </c>
      <c r="AKF46" s="4"/>
      <c r="AKG46" s="70"/>
      <c r="AKH46" s="4">
        <f>SUM(AKH42:AKH45)</f>
        <v>220</v>
      </c>
      <c r="AKI46" s="4"/>
      <c r="AKJ46" s="70"/>
      <c r="AKK46" s="4">
        <f>SUM(AKK42:AKK45)</f>
        <v>218</v>
      </c>
      <c r="AKL46" s="4"/>
      <c r="AKM46" s="70"/>
      <c r="AKN46" s="4">
        <f>SUM(AKN42:AKN45)</f>
        <v>218</v>
      </c>
      <c r="AKO46" s="4"/>
      <c r="AKP46" s="70"/>
      <c r="AKQ46" s="4">
        <f>SUM(AKQ42:AKQ45)</f>
        <v>216</v>
      </c>
      <c r="AKR46" s="5"/>
      <c r="AKS46" s="70"/>
      <c r="AKT46" s="4">
        <f>SUM(AKT42:AKT45)</f>
        <v>216</v>
      </c>
      <c r="AKU46" s="4"/>
      <c r="AKV46" s="70"/>
      <c r="AKW46" s="4">
        <f>SUM(AKW42:AKW45)</f>
        <v>216</v>
      </c>
      <c r="AKX46" s="4"/>
      <c r="AKY46" s="70"/>
      <c r="AKZ46" s="4">
        <f>SUM(AKZ42:AKZ45)</f>
        <v>214</v>
      </c>
      <c r="ALA46" s="5"/>
      <c r="ALB46" s="70"/>
      <c r="ALC46" s="4">
        <f>SUM(ALC42:ALC45)</f>
        <v>212</v>
      </c>
      <c r="ALD46" s="4"/>
      <c r="ALE46" s="70"/>
      <c r="ALF46" s="4">
        <f>SUM(ALF42:ALF45)</f>
        <v>212</v>
      </c>
      <c r="ALG46" s="4"/>
      <c r="ALH46" s="70"/>
      <c r="ALI46" s="4">
        <f>SUM(ALI42:ALI45)</f>
        <v>212</v>
      </c>
      <c r="ALJ46" s="4"/>
      <c r="ALK46" s="70"/>
      <c r="ALL46" s="4">
        <f>SUM(ALL42:ALL45)</f>
        <v>212</v>
      </c>
      <c r="ALM46" s="4"/>
      <c r="ALN46" s="70"/>
      <c r="ALO46" s="4">
        <f>SUM(ALO42:ALO45)</f>
        <v>212</v>
      </c>
      <c r="ALP46" s="4"/>
      <c r="ALQ46" s="70"/>
      <c r="ALR46" s="4">
        <f>SUM(ALR42:ALR45)</f>
        <v>210</v>
      </c>
      <c r="ALS46" s="4"/>
      <c r="ALT46" s="70"/>
      <c r="ALU46" s="4">
        <f>SUM(ALU42:ALU45)</f>
        <v>210</v>
      </c>
      <c r="ALV46" s="4"/>
      <c r="ALW46" s="70"/>
      <c r="ALX46" s="4">
        <f>SUM(ALX42:ALX45)</f>
        <v>210</v>
      </c>
      <c r="ALY46" s="4"/>
      <c r="ALZ46" s="70"/>
      <c r="AMA46" s="4">
        <f>SUM(AMA42:AMA45)</f>
        <v>210</v>
      </c>
      <c r="AMB46" s="5"/>
      <c r="AMC46" s="70"/>
      <c r="AMD46" s="4">
        <f>SUM(AMD42:AMD45)</f>
        <v>210</v>
      </c>
      <c r="AME46" s="4"/>
      <c r="AMF46" s="70"/>
      <c r="AMG46" s="4">
        <f>SUM(AMG42:AMG45)</f>
        <v>210</v>
      </c>
      <c r="AMH46" s="4"/>
      <c r="AMI46" s="70"/>
      <c r="AMJ46" s="4">
        <f>SUM(AMJ42:AMJ45)</f>
        <v>210</v>
      </c>
      <c r="AMK46" s="4"/>
      <c r="AML46" s="70"/>
      <c r="AMM46" s="4">
        <f>SUM(AMM42:AMM45)</f>
        <v>210</v>
      </c>
      <c r="AMN46" s="4"/>
      <c r="AMO46" s="70"/>
      <c r="AMP46" s="4">
        <f>SUM(AMP42:AMP45)</f>
        <v>210</v>
      </c>
      <c r="AMQ46" s="4"/>
      <c r="AMR46" s="70"/>
      <c r="AMS46" s="4">
        <f>SUM(AMS42:AMS45)</f>
        <v>208</v>
      </c>
      <c r="AMT46" s="4"/>
      <c r="AMU46" s="70"/>
      <c r="AMV46" s="4">
        <f>SUM(AMV42:AMV45)</f>
        <v>208</v>
      </c>
      <c r="AMW46" s="5"/>
      <c r="AMX46" s="5"/>
      <c r="AMY46" s="5"/>
      <c r="AMZ46" s="5"/>
      <c r="ANA46" s="70"/>
      <c r="ANB46" s="4">
        <f>SUM(ANB42:ANB45)</f>
        <v>206</v>
      </c>
      <c r="ANC46" s="4"/>
      <c r="AND46" s="70"/>
      <c r="ANE46" s="4">
        <f>SUM(ANE42:ANE45)</f>
        <v>204</v>
      </c>
      <c r="ANF46" s="5"/>
      <c r="ANG46" s="70"/>
      <c r="ANH46" s="4">
        <f>SUM(ANH42:ANH45)</f>
        <v>202</v>
      </c>
      <c r="ANI46" s="4"/>
      <c r="ANJ46" s="70"/>
      <c r="ANK46" s="4">
        <f>SUM(ANK42:ANK45)</f>
        <v>202</v>
      </c>
      <c r="ANL46" s="4"/>
      <c r="ANM46" s="70"/>
      <c r="ANN46" s="4">
        <f>SUM(ANN42:ANN45)</f>
        <v>203</v>
      </c>
      <c r="ANO46" s="4"/>
      <c r="ANP46" s="70"/>
      <c r="ANQ46" s="4">
        <f>SUM(ANQ42:ANQ45)</f>
        <v>200</v>
      </c>
      <c r="ANR46" s="4"/>
      <c r="ANS46" s="70"/>
      <c r="ANT46" s="4">
        <f>SUM(ANT42:ANT45)</f>
        <v>196</v>
      </c>
      <c r="ANU46" s="4"/>
      <c r="ANV46" s="70"/>
      <c r="ANW46" s="4">
        <f>SUM(ANW42:ANW45)</f>
        <v>194</v>
      </c>
      <c r="ANX46" s="5"/>
      <c r="ANY46" s="70"/>
      <c r="ANZ46" s="4">
        <f>SUM(ANZ42:ANZ45)</f>
        <v>192</v>
      </c>
      <c r="AOA46" s="4"/>
      <c r="AOB46" s="70"/>
      <c r="AOC46" s="4">
        <f>SUM(AOC42:AOC45)</f>
        <v>192</v>
      </c>
      <c r="AOD46" s="4"/>
      <c r="AOE46" s="70"/>
      <c r="AOF46" s="4">
        <f>SUM(AOF42:AOF45)</f>
        <v>190</v>
      </c>
      <c r="AOG46" s="4"/>
      <c r="AOH46" s="70"/>
      <c r="AOI46" s="4">
        <f>SUM(AOI42:AOI45)</f>
        <v>190</v>
      </c>
      <c r="AOJ46" s="4"/>
      <c r="AOK46" s="70"/>
      <c r="AOL46" s="4">
        <f>SUM(AOL42:AOL45)</f>
        <v>190</v>
      </c>
      <c r="AOM46" s="4"/>
      <c r="AON46" s="70"/>
      <c r="AOO46" s="4">
        <f>SUM(AOO42:AOO45)</f>
        <v>192</v>
      </c>
      <c r="AOP46" s="5"/>
      <c r="AOQ46" s="70"/>
      <c r="AOR46" s="4">
        <f>SUM(AOR42:AOR45)</f>
        <v>192</v>
      </c>
      <c r="AOS46" s="4"/>
      <c r="AOT46" s="70"/>
      <c r="AOU46" s="4">
        <f>SUM(AOU42:AOU45)</f>
        <v>190</v>
      </c>
      <c r="AOV46" s="4"/>
      <c r="AOW46" s="70"/>
      <c r="AOX46" s="4">
        <f>SUM(AOX42:AOX45)</f>
        <v>191</v>
      </c>
      <c r="AOY46" s="4"/>
      <c r="AOZ46" s="70"/>
      <c r="APA46" s="4">
        <f>SUM(APA42:APA45)</f>
        <v>193</v>
      </c>
      <c r="APB46" s="4"/>
      <c r="APC46" s="70"/>
      <c r="APD46" s="4">
        <f>SUM(APD42:APD45)</f>
        <v>195</v>
      </c>
      <c r="APE46" s="4"/>
      <c r="APF46" s="70"/>
      <c r="APG46" s="4">
        <f>SUM(APG42:APG45)</f>
        <v>195</v>
      </c>
      <c r="APH46" s="5"/>
      <c r="API46" s="70"/>
      <c r="APJ46" s="4">
        <f>SUM(APJ42:APJ45)</f>
        <v>196</v>
      </c>
      <c r="APK46" s="4"/>
      <c r="APL46" s="70"/>
      <c r="APM46" s="4">
        <f>SUM(APM42:APM45)</f>
        <v>199</v>
      </c>
      <c r="APN46" s="4"/>
      <c r="APO46" s="70"/>
      <c r="APP46" s="4">
        <f>SUM(APP42:APP45)</f>
        <v>198</v>
      </c>
      <c r="APQ46" s="4"/>
      <c r="APR46" s="70"/>
      <c r="APS46" s="4">
        <f>SUM(APS42:APS45)</f>
        <v>197</v>
      </c>
      <c r="APT46" s="4"/>
      <c r="APU46" s="70"/>
      <c r="APV46" s="4">
        <f>SUM(APV42:APV45)</f>
        <v>196</v>
      </c>
      <c r="APW46" s="4"/>
      <c r="APX46" s="70"/>
      <c r="APY46" s="4">
        <f>SUM(APY42:APY45)</f>
        <v>194</v>
      </c>
      <c r="APZ46" s="5"/>
      <c r="AQA46" s="70"/>
      <c r="AQB46" s="4">
        <f>SUM(AQB42:AQB45)</f>
        <v>191</v>
      </c>
      <c r="AQC46" s="4"/>
      <c r="AQD46" s="70"/>
      <c r="AQE46" s="4">
        <f>SUM(AQE42:AQE45)</f>
        <v>191</v>
      </c>
      <c r="AQF46" s="4"/>
      <c r="AQG46" s="70"/>
      <c r="AQH46" s="4">
        <f>SUM(AQH42:AQH45)</f>
        <v>191</v>
      </c>
      <c r="AQI46" s="4"/>
      <c r="AQJ46" s="70"/>
      <c r="AQK46" s="4">
        <f>SUM(AQK42:AQK45)</f>
        <v>191</v>
      </c>
      <c r="AQL46" s="4"/>
      <c r="AQM46" s="70"/>
      <c r="AQN46" s="4">
        <f>SUM(AQN42:AQN45)</f>
        <v>191</v>
      </c>
      <c r="AQO46" s="4"/>
      <c r="AQP46" s="70"/>
      <c r="AQQ46" s="4">
        <f>SUM(AQQ42:AQQ45)</f>
        <v>189</v>
      </c>
      <c r="AQR46" s="5"/>
      <c r="AQS46" s="70"/>
      <c r="AQT46" s="4">
        <f>SUM(AQT42:AQT45)</f>
        <v>189</v>
      </c>
      <c r="AQU46" s="4"/>
      <c r="AQV46" s="70"/>
      <c r="AQW46" s="4">
        <f>SUM(AQW42:AQW45)</f>
        <v>186</v>
      </c>
      <c r="AQX46" s="4"/>
      <c r="AQY46" s="70"/>
      <c r="AQZ46" s="4">
        <f>SUM(AQZ42:AQZ45)</f>
        <v>189</v>
      </c>
      <c r="ARA46" s="4"/>
      <c r="ARB46" s="70"/>
      <c r="ARC46" s="4">
        <f>SUM(ARC42:ARC45)</f>
        <v>190</v>
      </c>
      <c r="ARD46" s="4"/>
      <c r="ARE46" s="70"/>
      <c r="ARF46" s="4">
        <f>SUM(ARF42:ARF45)</f>
        <v>188</v>
      </c>
      <c r="ARG46" s="4"/>
      <c r="ARH46" s="70"/>
      <c r="ARI46" s="4">
        <f>SUM(ARI42:ARI45)</f>
        <v>186</v>
      </c>
      <c r="ARJ46" s="5"/>
      <c r="ARK46" s="70"/>
      <c r="ARL46" s="4">
        <f>SUM(ARL42:ARL45)</f>
        <v>184</v>
      </c>
      <c r="ARM46" s="4"/>
      <c r="ARN46" s="70"/>
      <c r="ARO46" s="4">
        <f>SUM(ARO42:ARO45)</f>
        <v>182</v>
      </c>
      <c r="ARP46" s="4"/>
      <c r="ARQ46" s="70"/>
      <c r="ARR46" s="4">
        <f>SUM(ARR42:ARR45)</f>
        <v>182</v>
      </c>
      <c r="ARS46" s="4"/>
      <c r="ART46" s="70"/>
      <c r="ARU46" s="4">
        <f>SUM(ARU42:ARU45)</f>
        <v>180</v>
      </c>
      <c r="ARV46" s="4"/>
      <c r="ARW46" s="70"/>
      <c r="ARX46" s="4">
        <f>SUM(ARX42:ARX45)</f>
        <v>181</v>
      </c>
      <c r="ARY46" s="4"/>
      <c r="ARZ46" s="70"/>
      <c r="ASA46" s="4">
        <f>SUM(ASA42:ASA45)</f>
        <v>182</v>
      </c>
      <c r="ASB46" s="5"/>
      <c r="ASC46" s="70"/>
      <c r="ASD46" s="4">
        <f>SUM(ASD42:ASD45)</f>
        <v>182</v>
      </c>
      <c r="ASE46" s="4"/>
      <c r="ASF46" s="70"/>
      <c r="ASG46" s="4">
        <f>SUM(ASG42:ASG45)</f>
        <v>184</v>
      </c>
      <c r="ASH46" s="4"/>
      <c r="ASI46" s="70"/>
      <c r="ASJ46" s="4">
        <f>SUM(ASJ42:ASJ45)</f>
        <v>184</v>
      </c>
      <c r="ASK46" s="4"/>
      <c r="ASL46" s="70"/>
      <c r="ASM46" s="4">
        <f>SUM(ASM42:ASM45)</f>
        <v>188</v>
      </c>
      <c r="ASN46" s="4"/>
      <c r="ASO46" s="70"/>
      <c r="ASP46" s="4">
        <f>SUM(ASP42:ASP45)</f>
        <v>190</v>
      </c>
      <c r="ASQ46" s="4"/>
      <c r="ASR46" s="70"/>
      <c r="ASS46" s="4">
        <f>SUM(ASS42:ASS45)</f>
        <v>190</v>
      </c>
      <c r="AST46" s="5"/>
      <c r="ASU46" s="70"/>
      <c r="ASV46" s="4">
        <f>SUM(ASV42:ASV45)</f>
        <v>190</v>
      </c>
      <c r="ASW46" s="4"/>
      <c r="ASX46" s="70"/>
      <c r="ASY46" s="4">
        <f>SUM(ASY42:ASY45)</f>
        <v>190</v>
      </c>
      <c r="ASZ46" s="4"/>
      <c r="ATA46" s="70"/>
      <c r="ATB46" s="4">
        <f>SUM(ATB42:ATB45)</f>
        <v>190</v>
      </c>
      <c r="ATC46" s="4"/>
      <c r="ATD46" s="70"/>
      <c r="ATE46" s="4">
        <f>SUM(ATE42:ATE45)</f>
        <v>192</v>
      </c>
      <c r="ATH46" s="5"/>
      <c r="ATO46" s="5"/>
      <c r="ATV46" s="5"/>
      <c r="AUC46" s="5"/>
      <c r="AUJ46" s="5"/>
      <c r="AUQ46" s="5"/>
      <c r="AUX46" s="5"/>
      <c r="AVE46" s="5"/>
      <c r="AVL46" s="5"/>
      <c r="AVS46" s="5"/>
      <c r="AVZ46" s="5"/>
      <c r="AWG46" s="5"/>
      <c r="AWN46" s="5"/>
      <c r="AWU46" s="5"/>
      <c r="AXB46" s="5"/>
    </row>
    <row r="47" spans="1:1302">
      <c r="A47" t="s">
        <v>911</v>
      </c>
      <c r="B47" t="s">
        <v>913</v>
      </c>
      <c r="C47" t="s">
        <v>922</v>
      </c>
      <c r="D47" s="10" t="s">
        <v>9</v>
      </c>
      <c r="E47" s="65"/>
      <c r="F47" s="65"/>
      <c r="G47" s="65"/>
      <c r="H47" s="50"/>
      <c r="I47" s="65">
        <v>0.86250000000000004</v>
      </c>
      <c r="J47" s="17"/>
      <c r="K47" s="50"/>
      <c r="L47" s="65">
        <f>(L36)/L42</f>
        <v>0.86250000000000004</v>
      </c>
      <c r="M47" s="65"/>
      <c r="N47" s="50"/>
      <c r="O47" s="65">
        <f>(O36)/O42</f>
        <v>0.86250000000000004</v>
      </c>
      <c r="P47" s="65"/>
      <c r="Q47" s="50"/>
      <c r="R47" s="65">
        <f>(R36)/R42</f>
        <v>0.93103448275862066</v>
      </c>
      <c r="S47" s="65"/>
      <c r="T47" s="50"/>
      <c r="U47" s="65">
        <f>(U36)/U42</f>
        <v>0.90322580645161288</v>
      </c>
      <c r="V47" s="65"/>
      <c r="W47" s="50"/>
      <c r="X47" s="65">
        <f>(X36)/X42</f>
        <v>0.84946236559139787</v>
      </c>
      <c r="Y47" s="65"/>
      <c r="Z47" s="50"/>
      <c r="AA47" s="65">
        <f>(AA36)/AA42</f>
        <v>0.89622641509433965</v>
      </c>
      <c r="AB47" s="17"/>
      <c r="AC47" s="50"/>
      <c r="AD47" s="65">
        <f>(AD36)/AD42</f>
        <v>0.88888888888888884</v>
      </c>
      <c r="AE47" s="65"/>
      <c r="AF47" s="50"/>
      <c r="AG47" s="65">
        <f>(AG36)/AG42</f>
        <v>0.875</v>
      </c>
      <c r="AH47" s="65"/>
      <c r="AI47" s="50"/>
      <c r="AJ47" s="65">
        <f>(AJ36)/AJ42</f>
        <v>0.8571428571428571</v>
      </c>
      <c r="AK47" s="65"/>
      <c r="AL47" s="50"/>
      <c r="AM47" s="65">
        <f>(AM36)/AM42</f>
        <v>0.7946428571428571</v>
      </c>
      <c r="AN47" s="65"/>
      <c r="AO47" s="50"/>
      <c r="AP47" s="65">
        <f>(AP36)/AP42</f>
        <v>0.87368421052631584</v>
      </c>
      <c r="AQ47" s="65"/>
      <c r="AR47" s="50"/>
      <c r="AS47" s="65">
        <f>(AS36)/AS42</f>
        <v>0.86021505376344087</v>
      </c>
      <c r="AT47" s="17"/>
      <c r="AU47" s="50"/>
      <c r="AV47" s="65">
        <f>(AV36)/AV42</f>
        <v>0.91397849462365588</v>
      </c>
      <c r="AW47" s="65"/>
      <c r="AX47" s="50"/>
      <c r="AY47" s="65">
        <f>(AY36)/AY42</f>
        <v>0.87368421052631584</v>
      </c>
      <c r="AZ47" s="65"/>
      <c r="BA47" s="50"/>
      <c r="BB47" s="65">
        <f>(BB36)/BB42</f>
        <v>0.89473684210526316</v>
      </c>
      <c r="BC47" s="65"/>
      <c r="BD47" s="50"/>
      <c r="BE47" s="65">
        <f>(BE36)/BE42</f>
        <v>0.89473684210526316</v>
      </c>
      <c r="BF47" s="65"/>
      <c r="BG47" s="50"/>
      <c r="BH47" s="65">
        <f>(BH36)/BH42</f>
        <v>0.88421052631578945</v>
      </c>
      <c r="BI47" s="65"/>
      <c r="BJ47" s="50"/>
      <c r="BK47" s="65">
        <f>(BK36)/BK42</f>
        <v>0.93684210526315792</v>
      </c>
      <c r="BL47" s="17"/>
      <c r="BM47" s="50"/>
      <c r="BN47" s="65">
        <f>(BN36)/BN42</f>
        <v>0.91304347826086951</v>
      </c>
      <c r="BO47" s="65"/>
      <c r="BP47" s="50"/>
      <c r="BQ47" s="65">
        <f>(BQ36)/BQ42</f>
        <v>0.89130434782608692</v>
      </c>
      <c r="BR47" s="65"/>
      <c r="BS47" s="50"/>
      <c r="BT47" s="65">
        <f>(BT36)/BT42</f>
        <v>0.87777777777777777</v>
      </c>
      <c r="BU47" s="65"/>
      <c r="BV47" s="50"/>
      <c r="BW47" s="65">
        <f>(BW36)/BW42</f>
        <v>0.85555555555555551</v>
      </c>
      <c r="BX47" s="65"/>
      <c r="BY47" s="50"/>
      <c r="BZ47" s="65">
        <f>(BZ36)/BZ42</f>
        <v>0.89583333333333337</v>
      </c>
      <c r="CA47" s="65"/>
      <c r="CB47" s="50"/>
      <c r="CC47" s="65">
        <f>(CC36)/CC42</f>
        <v>0.88541666666666663</v>
      </c>
      <c r="CD47" s="17"/>
      <c r="CE47" s="17"/>
      <c r="CF47" s="50"/>
      <c r="CG47" s="65">
        <f>(CG36)/CG42</f>
        <v>0.8539325842696629</v>
      </c>
      <c r="CH47" s="17"/>
      <c r="CI47" s="50"/>
      <c r="CJ47" s="65">
        <f>(CJ36)/CJ42</f>
        <v>0.8651685393258427</v>
      </c>
      <c r="CK47" s="65"/>
      <c r="CL47" s="50"/>
      <c r="CM47" s="65">
        <f>(CM36)/CM42</f>
        <v>0.9101123595505618</v>
      </c>
      <c r="CN47" s="65"/>
      <c r="CO47" s="50"/>
      <c r="CP47" s="65">
        <f>(CP36)/CP42</f>
        <v>0.84269662921348309</v>
      </c>
      <c r="CQ47" s="17"/>
      <c r="CR47" s="50"/>
      <c r="CS47" s="65">
        <f>(CS36)/CS42</f>
        <v>0.8936170212765957</v>
      </c>
      <c r="CT47" s="65"/>
      <c r="CU47" s="50"/>
      <c r="CV47" s="65">
        <f>(CV36)/CV42</f>
        <v>0.89583333333333337</v>
      </c>
      <c r="CW47" s="65"/>
      <c r="CX47" s="50"/>
      <c r="CY47" s="65">
        <f>(CY36)/CY42</f>
        <v>0.875</v>
      </c>
      <c r="CZ47" s="65"/>
      <c r="DA47" s="50"/>
      <c r="DB47" s="65">
        <f>(DB36)/DB42</f>
        <v>0.87735849056603776</v>
      </c>
      <c r="DC47" s="65"/>
      <c r="DD47" s="50"/>
      <c r="DE47" s="65">
        <f>(DE36)/DE42</f>
        <v>0.93396226415094341</v>
      </c>
      <c r="DF47" s="17"/>
      <c r="DG47" s="17"/>
      <c r="DH47" s="50"/>
      <c r="DI47" s="65">
        <f>(DI36)/DI42</f>
        <v>0.87878787878787878</v>
      </c>
      <c r="DJ47" s="65"/>
      <c r="DK47" s="50"/>
      <c r="DL47" s="65">
        <f>(DL36)/DL42</f>
        <v>0.89898989898989901</v>
      </c>
      <c r="DM47" s="65"/>
      <c r="DN47" s="50"/>
      <c r="DO47" s="65">
        <f>(DO36)/DO42</f>
        <v>0.89898989898989901</v>
      </c>
      <c r="DP47" s="65"/>
      <c r="DQ47" s="50"/>
      <c r="DR47" s="65">
        <f>(DR36)/DR42</f>
        <v>0.84848484848484851</v>
      </c>
      <c r="DS47" s="65"/>
      <c r="DT47" s="50"/>
      <c r="DU47" s="65">
        <f>(DU36)/DU42</f>
        <v>0.86868686868686873</v>
      </c>
      <c r="DV47" s="65"/>
      <c r="DW47" s="50"/>
      <c r="DX47" s="65">
        <f>(DX36)/DX42</f>
        <v>0.86868686868686873</v>
      </c>
      <c r="DY47" s="17"/>
      <c r="DZ47" s="50"/>
      <c r="EA47" s="65">
        <f>(EA36)/EA42</f>
        <v>0.85858585858585856</v>
      </c>
      <c r="EB47" s="65"/>
      <c r="EC47" s="50"/>
      <c r="ED47" s="65">
        <f>(ED36)/ED42</f>
        <v>0.91578947368421049</v>
      </c>
      <c r="EE47" s="65"/>
      <c r="EF47" s="50"/>
      <c r="EG47" s="65">
        <f>(EG36)/EG42</f>
        <v>0.91578947368421049</v>
      </c>
      <c r="EH47" s="65"/>
      <c r="EI47" s="50"/>
      <c r="EJ47" s="65">
        <f>(EJ36)/EJ42</f>
        <v>0.93684210526315792</v>
      </c>
      <c r="EK47" s="65"/>
      <c r="EL47" s="50"/>
      <c r="EM47" s="65">
        <f>(EM36)/EM42</f>
        <v>0.91578947368421049</v>
      </c>
      <c r="EN47" s="65"/>
      <c r="EO47" s="50"/>
      <c r="EP47" s="65">
        <f>(EP36)/EP42</f>
        <v>0.9263157894736842</v>
      </c>
      <c r="EQ47" s="65"/>
      <c r="ER47" s="50"/>
      <c r="ES47" s="65">
        <f>(ES36)/ES42</f>
        <v>0.86315789473684212</v>
      </c>
      <c r="ET47" s="65"/>
      <c r="EU47" s="50"/>
      <c r="EV47" s="65">
        <f>(EV36)/EV42</f>
        <v>0.90526315789473688</v>
      </c>
      <c r="EW47" s="65"/>
      <c r="EX47" s="50"/>
      <c r="EY47" s="65">
        <f>(EY36)/EY42</f>
        <v>0.88421052631578945</v>
      </c>
      <c r="EZ47" s="65"/>
      <c r="FA47" s="50"/>
      <c r="FB47" s="65">
        <f>(FB36)/FB42</f>
        <v>0.86111111111111116</v>
      </c>
      <c r="FC47" s="17"/>
      <c r="FD47" s="17"/>
      <c r="FE47" s="17"/>
      <c r="FF47" s="17"/>
      <c r="FG47" s="50"/>
      <c r="FH47" s="65">
        <f>(FH36)/FH42</f>
        <v>0.66346153846153844</v>
      </c>
      <c r="FI47" s="65"/>
      <c r="FJ47" s="50"/>
      <c r="FK47" s="65">
        <f>(FK36)/FK42</f>
        <v>0.70297029702970293</v>
      </c>
      <c r="FL47" s="65"/>
      <c r="FM47" s="50"/>
      <c r="FN47" s="65">
        <f>(FN36)/FN42</f>
        <v>0.70297029702970293</v>
      </c>
      <c r="FO47" s="17"/>
      <c r="FP47" s="50"/>
      <c r="FQ47" s="65">
        <f>(FQ36)/FQ42</f>
        <v>0.72727272727272729</v>
      </c>
      <c r="FR47" s="65"/>
      <c r="FS47" s="50"/>
      <c r="FT47" s="65">
        <f>(FT36)/FT42</f>
        <v>0.73737373737373735</v>
      </c>
      <c r="FU47" s="17"/>
      <c r="FV47" s="50"/>
      <c r="FW47" s="65">
        <f>(FW36)/FW42</f>
        <v>0.71717171717171713</v>
      </c>
      <c r="FX47" s="65"/>
      <c r="FY47" s="50"/>
      <c r="FZ47" s="65">
        <f>(FZ36)/FZ42</f>
        <v>0.76923076923076927</v>
      </c>
      <c r="GA47" s="65"/>
      <c r="GB47" s="50"/>
      <c r="GC47" s="65">
        <f>(GC36)/GC42</f>
        <v>0.7807017543859649</v>
      </c>
      <c r="GD47" s="65"/>
      <c r="GE47" s="50"/>
      <c r="GF47" s="65">
        <f>(GF36)/GF42</f>
        <v>0.78947368421052633</v>
      </c>
      <c r="GG47" s="65"/>
      <c r="GH47" s="50"/>
      <c r="GI47" s="65">
        <f>(GI36)/GI42</f>
        <v>0.83783783783783783</v>
      </c>
      <c r="GJ47" s="65"/>
      <c r="GK47" s="50"/>
      <c r="GL47" s="65">
        <f>(GL36)/GL42</f>
        <v>0.83478260869565213</v>
      </c>
      <c r="GM47" s="17"/>
      <c r="GN47" s="50"/>
      <c r="GO47" s="65">
        <f>(GO36)/GO42</f>
        <v>0.82727272727272727</v>
      </c>
      <c r="GP47" s="65"/>
      <c r="GQ47" s="50"/>
      <c r="GR47" s="65">
        <f>(GR36)/GR42</f>
        <v>0.79807692307692313</v>
      </c>
      <c r="GS47" s="65"/>
      <c r="GT47" s="50"/>
      <c r="GU47" s="65">
        <f>(GU36)/GU42</f>
        <v>0.85</v>
      </c>
      <c r="GV47" s="65"/>
      <c r="GW47" s="50"/>
      <c r="GX47" s="65">
        <f>(GX36)/GX42</f>
        <v>0.82</v>
      </c>
      <c r="GY47" s="65"/>
      <c r="GZ47" s="50"/>
      <c r="HA47" s="65">
        <f>(HA36)/HA42</f>
        <v>0.83</v>
      </c>
      <c r="HB47" s="65"/>
      <c r="HC47" s="50"/>
      <c r="HD47" s="65">
        <f>(HD36)/HD42</f>
        <v>0.81</v>
      </c>
      <c r="HE47" s="17"/>
      <c r="HF47" s="50"/>
      <c r="HG47" s="65">
        <f>(HG36)/HG42</f>
        <v>0.84</v>
      </c>
      <c r="HH47" s="65"/>
      <c r="HI47" s="50"/>
      <c r="HJ47" s="65">
        <f>(HJ36)/HJ42</f>
        <v>0.80612244897959184</v>
      </c>
      <c r="HK47" s="65"/>
      <c r="HL47" s="50"/>
      <c r="HM47" s="65">
        <f>(HM36)/HM42</f>
        <v>0.8</v>
      </c>
      <c r="HN47" s="65"/>
      <c r="HO47" s="50"/>
      <c r="HP47" s="65">
        <f>(HP36)/HP42</f>
        <v>0.83157894736842108</v>
      </c>
      <c r="HQ47" s="65"/>
      <c r="HR47" s="50"/>
      <c r="HS47" s="65">
        <f>(HS36)/HS42</f>
        <v>0.85263157894736841</v>
      </c>
      <c r="HT47" s="65"/>
      <c r="HU47" s="50"/>
      <c r="HV47" s="65">
        <f>(HV36)/HV42</f>
        <v>0.83157894736842108</v>
      </c>
      <c r="HW47" s="17"/>
      <c r="HX47" s="50"/>
      <c r="HY47" s="65">
        <f>(HY36)/HY42</f>
        <v>0.83333333333333337</v>
      </c>
      <c r="HZ47" s="65"/>
      <c r="IA47" s="50"/>
      <c r="IB47" s="65">
        <f>(IB36)/IB42</f>
        <v>0.82222222222222219</v>
      </c>
      <c r="IC47" s="65"/>
      <c r="ID47" s="50"/>
      <c r="IE47" s="65">
        <f>(IE36)/IE42</f>
        <v>0.83838383838383834</v>
      </c>
      <c r="IF47" s="65"/>
      <c r="IG47" s="50"/>
      <c r="IH47" s="65">
        <f>(IH36)/IH42</f>
        <v>0.85106382978723405</v>
      </c>
      <c r="II47" s="65"/>
      <c r="IJ47" s="50"/>
      <c r="IK47" s="65">
        <f>(IK36)/IK42</f>
        <v>0.88297872340425532</v>
      </c>
      <c r="IL47" s="65"/>
      <c r="IM47" s="50"/>
      <c r="IN47" s="65">
        <f>(IN36)/IN42</f>
        <v>0.86</v>
      </c>
      <c r="IO47" s="17"/>
      <c r="IP47" s="50"/>
      <c r="IQ47" s="65">
        <f>(IQ36)/IQ42</f>
        <v>0.81052631578947365</v>
      </c>
      <c r="IR47" s="65"/>
      <c r="IS47" s="50"/>
      <c r="IT47" s="65">
        <f>(IT36)/IT42</f>
        <v>0.83870967741935487</v>
      </c>
      <c r="IU47" s="65"/>
      <c r="IV47" s="50"/>
      <c r="IW47" s="65">
        <f>(IW36)/IW42</f>
        <v>0.83870967741935487</v>
      </c>
      <c r="IX47" s="65"/>
      <c r="IY47" s="50"/>
      <c r="IZ47" s="65">
        <f>(IZ36)/IZ42</f>
        <v>0.84946236559139787</v>
      </c>
      <c r="JA47" s="65"/>
      <c r="JB47" s="50"/>
      <c r="JC47" s="65">
        <f>(JC36)/JC42</f>
        <v>0.86021505376344087</v>
      </c>
      <c r="JD47" s="65"/>
      <c r="JE47" s="50"/>
      <c r="JF47" s="65">
        <f>(JF36)/JF42</f>
        <v>0.88172043010752688</v>
      </c>
      <c r="JG47" s="17"/>
      <c r="JH47" s="50"/>
      <c r="JI47" s="65">
        <f>(JI36)/JI42</f>
        <v>0.86021505376344087</v>
      </c>
      <c r="JJ47" s="65"/>
      <c r="JK47" s="50"/>
      <c r="JL47" s="65">
        <f>(JL36)/JL42</f>
        <v>0.87234042553191493</v>
      </c>
      <c r="JM47" s="65"/>
      <c r="JN47" s="50"/>
      <c r="JO47" s="65">
        <f>(JO36)/JO42</f>
        <v>0.87368421052631584</v>
      </c>
      <c r="JP47" s="65"/>
      <c r="JQ47" s="50"/>
      <c r="JR47" s="65">
        <f>(JR36)/JR42</f>
        <v>0.85263157894736841</v>
      </c>
      <c r="JS47" s="65"/>
      <c r="JT47" s="50"/>
      <c r="JU47" s="65">
        <f>(JU36)/JU42</f>
        <v>0</v>
      </c>
      <c r="JV47" s="65"/>
      <c r="JW47" s="50"/>
      <c r="JX47" s="65">
        <f>(JX36)/JX42</f>
        <v>2.1052631578947368E-2</v>
      </c>
      <c r="JY47" s="17"/>
      <c r="JZ47" s="50"/>
      <c r="KA47" s="65">
        <f>(KA36)/KA42</f>
        <v>0.81318681318681318</v>
      </c>
      <c r="KB47" s="65"/>
      <c r="KC47" s="50"/>
      <c r="KD47" s="65">
        <f>(KD36)/KD42</f>
        <v>0.8571428571428571</v>
      </c>
      <c r="KE47" s="65"/>
      <c r="KF47" s="50"/>
      <c r="KG47" s="65">
        <f>(KG36)/KG42</f>
        <v>0.89010989010989006</v>
      </c>
      <c r="KH47" s="65"/>
      <c r="KI47" s="50"/>
      <c r="KJ47" s="65">
        <f>(KJ36)/KJ42</f>
        <v>0.88775510204081631</v>
      </c>
      <c r="KK47" s="65"/>
      <c r="KL47" s="50"/>
      <c r="KM47" s="65">
        <f>(KM36)/KM42</f>
        <v>0.8571428571428571</v>
      </c>
      <c r="KN47" s="65"/>
      <c r="KO47" s="50"/>
      <c r="KP47" s="65">
        <f>(KP36)/KP42</f>
        <v>0.86734693877551017</v>
      </c>
      <c r="KQ47" s="65"/>
      <c r="KR47" s="50"/>
      <c r="KS47" s="65">
        <f>(KS36)/KS42</f>
        <v>0.89</v>
      </c>
      <c r="KT47" s="65"/>
      <c r="KU47" s="50"/>
      <c r="KV47" s="65">
        <f>(KV36)/KV42</f>
        <v>0.84536082474226804</v>
      </c>
      <c r="KW47" s="148"/>
      <c r="KX47" s="148"/>
      <c r="KY47" s="148"/>
      <c r="KZ47" s="148"/>
      <c r="LA47" s="148"/>
      <c r="LB47" s="17"/>
      <c r="LC47" s="50"/>
      <c r="LD47" s="65">
        <f>(LD36)/LD42</f>
        <v>0.84112149532710279</v>
      </c>
      <c r="LE47" s="65"/>
      <c r="LF47" s="50"/>
      <c r="LG47" s="65">
        <f>(LG36)/LG42</f>
        <v>0.80582524271844658</v>
      </c>
      <c r="LH47" s="65"/>
      <c r="LI47" s="50"/>
      <c r="LJ47" s="65">
        <f>(LJ36)/LJ42</f>
        <v>0.76699029126213591</v>
      </c>
      <c r="LK47" s="65"/>
      <c r="LL47" s="50"/>
      <c r="LM47" s="65">
        <f>(LM36)/LM42</f>
        <v>0.8867924528301887</v>
      </c>
      <c r="LN47" s="65"/>
      <c r="LO47" s="50"/>
      <c r="LP47" s="65">
        <f>(LP36)/LP42</f>
        <v>0.85849056603773588</v>
      </c>
      <c r="LQ47" s="65"/>
      <c r="LR47" s="50"/>
      <c r="LS47" s="65">
        <f>(LS36)/LS42</f>
        <v>0.84210526315789469</v>
      </c>
      <c r="LT47" s="17"/>
      <c r="LU47" s="50"/>
      <c r="LV47" s="65">
        <f>(LV36)/LV42</f>
        <v>0.85087719298245612</v>
      </c>
      <c r="LW47" s="65"/>
      <c r="LX47" s="50"/>
      <c r="LY47" s="65">
        <f>(LY36)/LY42</f>
        <v>0.875</v>
      </c>
      <c r="LZ47" s="65"/>
      <c r="MA47" s="50"/>
      <c r="MB47" s="65">
        <f>(MB36)/MB42</f>
        <v>0.85148514851485146</v>
      </c>
      <c r="MC47" s="65"/>
      <c r="MD47" s="50"/>
      <c r="ME47" s="65">
        <f>(ME36)/ME42</f>
        <v>0.86</v>
      </c>
      <c r="MF47" s="65"/>
      <c r="MG47" s="50"/>
      <c r="MH47" s="65">
        <f>(MH36)/MH42</f>
        <v>0.85</v>
      </c>
      <c r="MI47" s="65"/>
      <c r="MJ47" s="50"/>
      <c r="MK47" s="65">
        <f>(MK36)/MK42</f>
        <v>0.84</v>
      </c>
      <c r="ML47" s="17"/>
      <c r="MM47" s="50"/>
      <c r="MN47" s="65">
        <f>(MN36)/MN42</f>
        <v>0.84375</v>
      </c>
      <c r="MO47" s="65"/>
      <c r="MP47" s="50"/>
      <c r="MQ47" s="65">
        <f>(MQ36)/MQ42</f>
        <v>0.90625</v>
      </c>
      <c r="MR47" s="65"/>
      <c r="MS47" s="50"/>
      <c r="MT47" s="65">
        <f>(MT36)/MT42</f>
        <v>0.88421052631578945</v>
      </c>
      <c r="MU47" s="65"/>
      <c r="MV47" s="50"/>
      <c r="MW47" s="65">
        <f>(MW36)/MW42</f>
        <v>0.84042553191489366</v>
      </c>
      <c r="MX47" s="65"/>
      <c r="MY47" s="50"/>
      <c r="MZ47" s="65">
        <f>(MZ36)/MZ42</f>
        <v>0.88764044943820219</v>
      </c>
      <c r="NA47" s="65"/>
      <c r="NB47" s="50"/>
      <c r="NC47" s="65">
        <f>(NC36)/NC42</f>
        <v>0.88043478260869568</v>
      </c>
      <c r="ND47" s="17"/>
      <c r="NE47" s="50"/>
      <c r="NF47" s="65">
        <f>(NF36)/NF42</f>
        <v>0.83333333333333337</v>
      </c>
      <c r="NG47" s="65"/>
      <c r="NH47" s="50"/>
      <c r="NI47" s="65">
        <f>(NI36)/NI42</f>
        <v>0.8666666666666667</v>
      </c>
      <c r="NJ47" s="65"/>
      <c r="NK47" s="50"/>
      <c r="NL47" s="65">
        <f>(NL36)/NL42</f>
        <v>0.8666666666666667</v>
      </c>
      <c r="NM47" s="65"/>
      <c r="NN47" s="50"/>
      <c r="NO47" s="65">
        <f>(NO36)/NO42</f>
        <v>0.84444444444444444</v>
      </c>
      <c r="NP47" s="65"/>
      <c r="NQ47" s="50"/>
      <c r="NR47" s="65">
        <f>(NR36)/NR42</f>
        <v>0.89772727272727271</v>
      </c>
      <c r="NS47" s="65"/>
      <c r="NT47" s="50"/>
      <c r="NU47" s="65">
        <f>(NU36)/NU42</f>
        <v>0.875</v>
      </c>
      <c r="NV47" s="17"/>
      <c r="NW47" s="50"/>
      <c r="NX47" s="65">
        <f>(NX36)/NX42</f>
        <v>0.85227272727272729</v>
      </c>
      <c r="NY47" s="65"/>
      <c r="NZ47" s="50"/>
      <c r="OA47" s="65">
        <f>(OA36)/OA42</f>
        <v>0.89772727272727271</v>
      </c>
      <c r="OB47" s="65"/>
      <c r="OC47" s="50"/>
      <c r="OD47" s="65">
        <f>(OD36)/OD42</f>
        <v>0.88636363636363635</v>
      </c>
      <c r="OE47" s="65"/>
      <c r="OF47" s="50"/>
      <c r="OG47" s="65">
        <f>(OG36)/OG42</f>
        <v>0.90625</v>
      </c>
      <c r="OH47" s="65"/>
      <c r="OI47" s="50"/>
      <c r="OJ47" s="65">
        <f>(OJ36)/OJ42</f>
        <v>0.88297872340425532</v>
      </c>
      <c r="OK47" s="65"/>
      <c r="OL47" s="50"/>
      <c r="OM47" s="65">
        <f>(OM36)/OM42</f>
        <v>0.9042553191489362</v>
      </c>
      <c r="ON47" s="17"/>
      <c r="OO47" s="50"/>
      <c r="OP47" s="65">
        <f>(OP36)/OP42</f>
        <v>0.84042553191489366</v>
      </c>
      <c r="OQ47" s="65"/>
      <c r="OR47" s="50"/>
      <c r="OS47" s="65">
        <f>(OS36)/OS42</f>
        <v>0.85106382978723405</v>
      </c>
      <c r="OT47" s="65"/>
      <c r="OU47" s="50"/>
      <c r="OV47" s="65">
        <f>(OV36)/OV42</f>
        <v>0.84782608695652173</v>
      </c>
      <c r="OW47" s="65"/>
      <c r="OX47" s="50"/>
      <c r="OY47" s="65">
        <f>(OY36)/OY42</f>
        <v>0.90099009900990101</v>
      </c>
      <c r="OZ47" s="65"/>
      <c r="PA47" s="50"/>
      <c r="PB47" s="65">
        <f>(PB36)/PB42</f>
        <v>0.85185185185185186</v>
      </c>
      <c r="PC47" s="65"/>
      <c r="PD47" s="50"/>
      <c r="PE47" s="65">
        <f>(PE36)/PE42</f>
        <v>0.83333333333333337</v>
      </c>
      <c r="PF47" s="17"/>
      <c r="PG47" s="50"/>
      <c r="PH47" s="65">
        <f>(PH36)/PH42</f>
        <v>0.76851851851851849</v>
      </c>
      <c r="PI47" s="65"/>
      <c r="PJ47" s="50"/>
      <c r="PK47" s="65">
        <f>(PK36)/PK42</f>
        <v>0.83333333333333337</v>
      </c>
      <c r="PL47" s="65"/>
      <c r="PM47" s="50"/>
      <c r="PN47" s="65">
        <f>(PN36)/PN42</f>
        <v>0.84042553191489366</v>
      </c>
      <c r="PO47" s="65"/>
      <c r="PP47" s="50"/>
      <c r="PQ47" s="65">
        <f>(PQ36)/PQ42</f>
        <v>0.85106382978723405</v>
      </c>
      <c r="PR47" s="65"/>
      <c r="PS47" s="50"/>
      <c r="PT47" s="65">
        <f>(PT36)/PT42</f>
        <v>0.84375</v>
      </c>
      <c r="PU47" s="65"/>
      <c r="PV47" s="50"/>
      <c r="PW47" s="65">
        <f>(PW36)/PW42</f>
        <v>0.82291666666666663</v>
      </c>
      <c r="PX47" s="17"/>
      <c r="PY47" s="50"/>
      <c r="PZ47" s="65">
        <f>(PZ36)/PZ42</f>
        <v>0.79166666666666663</v>
      </c>
      <c r="QA47" s="65"/>
      <c r="QB47" s="50"/>
      <c r="QC47" s="65">
        <f>(QC36)/QC42</f>
        <v>0.82291666666666663</v>
      </c>
      <c r="QD47" s="17"/>
      <c r="QE47" s="50"/>
      <c r="QF47" s="65">
        <f>(QF36)/QF42</f>
        <v>0.7978723404255319</v>
      </c>
      <c r="QG47" s="65"/>
      <c r="QH47" s="50"/>
      <c r="QI47" s="65">
        <f>(QI36)/QI42</f>
        <v>0.8125</v>
      </c>
      <c r="QJ47" s="65"/>
      <c r="QK47" s="50"/>
      <c r="QL47" s="65">
        <f>(QL36)/QL42</f>
        <v>0.81914893617021278</v>
      </c>
      <c r="QM47" s="17"/>
      <c r="QN47" s="50"/>
      <c r="QO47" s="65">
        <f>(QO36)/QO42</f>
        <v>0.77659574468085102</v>
      </c>
      <c r="QP47" s="65"/>
      <c r="QQ47" s="50"/>
      <c r="QR47" s="65">
        <f>(QR36)/QR42</f>
        <v>0.81521739130434778</v>
      </c>
      <c r="QS47" s="65"/>
      <c r="QT47" s="50"/>
      <c r="QU47" s="65">
        <f>(QU36)/QU42</f>
        <v>0.85416666666666663</v>
      </c>
      <c r="QV47" s="65"/>
      <c r="QW47" s="50"/>
      <c r="QX47" s="65">
        <f>(QX36)/QX42</f>
        <v>0.80208333333333337</v>
      </c>
      <c r="QY47" s="65"/>
      <c r="QZ47" s="50"/>
      <c r="RA47" s="65">
        <f>(RA36)/RA42</f>
        <v>0.85416666666666663</v>
      </c>
      <c r="RB47" s="65"/>
      <c r="RC47" s="50"/>
      <c r="RD47" s="65">
        <f>(RD36)/RD42</f>
        <v>0.76595744680851063</v>
      </c>
      <c r="RE47" s="17"/>
      <c r="RF47" s="50"/>
      <c r="RG47" s="65">
        <f>(RG36)/RG42</f>
        <v>0.8</v>
      </c>
      <c r="RH47" s="65"/>
      <c r="RI47" s="50"/>
      <c r="RJ47" s="65">
        <f>(RJ36)/RJ42</f>
        <v>0.82222222222222219</v>
      </c>
      <c r="RK47" s="65"/>
      <c r="RL47" s="50"/>
      <c r="RM47" s="65">
        <f>(RM36)/RM42</f>
        <v>0.77777777777777779</v>
      </c>
      <c r="RN47" s="17"/>
      <c r="RO47" s="17"/>
      <c r="RP47" s="17"/>
      <c r="RQ47" s="50"/>
      <c r="RR47" s="65">
        <f>(RR36)/RR42</f>
        <v>0.7</v>
      </c>
      <c r="RS47" s="65"/>
      <c r="RT47" s="50"/>
      <c r="RU47" s="65">
        <f>(RU36)/RU42</f>
        <v>0.7592592592592593</v>
      </c>
      <c r="RV47" s="65"/>
      <c r="RW47" s="50"/>
      <c r="RX47" s="65">
        <f>(RX36)/RX42</f>
        <v>0.76851851851851849</v>
      </c>
      <c r="RY47" s="65"/>
      <c r="RZ47" s="50"/>
      <c r="SA47" s="65">
        <f>(SA36)/SA42</f>
        <v>0.81914893617021278</v>
      </c>
      <c r="SB47" s="65"/>
      <c r="SC47" s="50"/>
      <c r="SD47" s="65">
        <f>(SD36)/SD42</f>
        <v>0.85106382978723405</v>
      </c>
      <c r="SE47" s="65"/>
      <c r="SF47" s="50"/>
      <c r="SG47" s="65">
        <f>(SG36)/SG42</f>
        <v>0.84782608695652173</v>
      </c>
      <c r="SH47" s="65"/>
      <c r="SI47" s="50"/>
      <c r="SJ47" s="65">
        <f>(SJ36)/SJ42</f>
        <v>0.86956521739130432</v>
      </c>
      <c r="SK47" s="17"/>
      <c r="SL47" s="50"/>
      <c r="SM47" s="65">
        <f>(SM36)/SM42</f>
        <v>0.91489361702127658</v>
      </c>
      <c r="SN47" s="65"/>
      <c r="SO47" s="50"/>
      <c r="SP47" s="65">
        <f>(SP36)/SP42</f>
        <v>0.86170212765957444</v>
      </c>
      <c r="SQ47" s="65"/>
      <c r="SR47" s="50"/>
      <c r="SS47" s="65">
        <f>(SS36)/SS42</f>
        <v>0.91666666666666663</v>
      </c>
      <c r="ST47" s="65"/>
      <c r="SU47" s="50"/>
      <c r="SV47" s="65">
        <f>(SV36)/SV42</f>
        <v>0.86458333333333337</v>
      </c>
      <c r="SW47" s="65"/>
      <c r="SX47" s="50"/>
      <c r="SY47" s="65">
        <f>(SY36)/SY42</f>
        <v>0.81914893617021278</v>
      </c>
      <c r="SZ47" s="65"/>
      <c r="TA47" s="50"/>
      <c r="TB47" s="65">
        <f>(TB36)/TB42</f>
        <v>0.88043478260869568</v>
      </c>
      <c r="TC47" s="17"/>
      <c r="TD47" s="17"/>
      <c r="TE47" s="50"/>
      <c r="TF47" s="65">
        <f>(TF36)/TF42</f>
        <v>0.86956521739130432</v>
      </c>
      <c r="TG47" s="65"/>
      <c r="TH47" s="50"/>
      <c r="TI47" s="65">
        <f>(TI36)/TI42</f>
        <v>0.85869565217391308</v>
      </c>
      <c r="TJ47" s="65"/>
      <c r="TK47" s="50"/>
      <c r="TL47" s="65">
        <f>(TL36)/TL42</f>
        <v>0.85869565217391308</v>
      </c>
      <c r="TM47" s="65"/>
      <c r="TN47" s="50"/>
      <c r="TO47" s="65">
        <f>(TO36)/TO42</f>
        <v>0.85869565217391308</v>
      </c>
      <c r="TP47" s="65"/>
      <c r="TQ47" s="50"/>
      <c r="TR47" s="65">
        <f>(TR36)/TR42</f>
        <v>0.88043478260869568</v>
      </c>
      <c r="TS47" s="17"/>
      <c r="TT47" s="50"/>
      <c r="TU47" s="65">
        <f>(TU36)/TU42</f>
        <v>0.86956521739130432</v>
      </c>
      <c r="TV47" s="65"/>
      <c r="TW47" s="50"/>
      <c r="TX47" s="65">
        <f>(TX36)/TX42</f>
        <v>0.93478260869565222</v>
      </c>
      <c r="TY47" s="65"/>
      <c r="TZ47" s="50"/>
      <c r="UA47" s="65">
        <f>(UA36)/UA42</f>
        <v>0.90217391304347827</v>
      </c>
      <c r="UB47" s="65"/>
      <c r="UC47" s="50"/>
      <c r="UD47" s="65">
        <f>(UD36)/UD42</f>
        <v>0.84782608695652173</v>
      </c>
      <c r="UE47" s="65"/>
      <c r="UF47" s="50"/>
      <c r="UG47" s="65">
        <f>(UG36)/UG42</f>
        <v>0.83333333333333337</v>
      </c>
      <c r="UH47" s="65"/>
      <c r="UI47" s="50"/>
      <c r="UJ47" s="65">
        <f>(UJ36)/UJ42</f>
        <v>0.8666666666666667</v>
      </c>
      <c r="UK47" s="17"/>
      <c r="UL47" s="17"/>
      <c r="UM47" s="50"/>
      <c r="UN47" s="65">
        <f>(UN36)/UN42</f>
        <v>0.93333333333333335</v>
      </c>
      <c r="UO47" s="65"/>
      <c r="UP47" s="50"/>
      <c r="UQ47" s="65">
        <f>(UQ36)/UQ42</f>
        <v>0.88888888888888884</v>
      </c>
      <c r="UR47" s="65"/>
      <c r="US47" s="50"/>
      <c r="UT47" s="65">
        <f>(UT36)/UT42</f>
        <v>0.84444444444444444</v>
      </c>
      <c r="UU47" s="65"/>
      <c r="UV47" s="50"/>
      <c r="UW47" s="65">
        <f>(UW36)/UW42</f>
        <v>0.87777777777777777</v>
      </c>
      <c r="UX47" s="65"/>
      <c r="UY47" s="50"/>
      <c r="UZ47" s="65">
        <f>(UZ36)/UZ42</f>
        <v>0.9</v>
      </c>
      <c r="VA47" s="17"/>
      <c r="VB47" s="50"/>
      <c r="VC47" s="65">
        <f>(VC36)/VC42</f>
        <v>0.89130434782608692</v>
      </c>
      <c r="VD47" s="65"/>
      <c r="VE47" s="50"/>
      <c r="VF47" s="65">
        <f>(VF36)/VF42</f>
        <v>0.85106382978723405</v>
      </c>
      <c r="VG47" s="65"/>
      <c r="VH47" s="50"/>
      <c r="VI47" s="65">
        <f>(VI36)/VI42</f>
        <v>0.85106382978723405</v>
      </c>
      <c r="VJ47" s="65"/>
      <c r="VK47" s="50"/>
      <c r="VL47" s="65">
        <f>(VL36)/VL42</f>
        <v>0.84042553191489366</v>
      </c>
      <c r="VM47" s="65"/>
      <c r="VN47" s="50"/>
      <c r="VO47" s="65">
        <f>(VO36)/VO42</f>
        <v>0.88297872340425532</v>
      </c>
      <c r="VP47" s="65"/>
      <c r="VQ47" s="50"/>
      <c r="VR47" s="65">
        <f>(VR36)/VR42</f>
        <v>0.85106382978723405</v>
      </c>
      <c r="VS47" s="17"/>
      <c r="VT47" s="50"/>
      <c r="VU47" s="65">
        <f>(VU36)/VU42</f>
        <v>0.82978723404255317</v>
      </c>
      <c r="VV47" s="65"/>
      <c r="VW47" s="50"/>
      <c r="VX47" s="65">
        <f>(VX36)/VX42</f>
        <v>0.76595744680851063</v>
      </c>
      <c r="VY47" s="65"/>
      <c r="VZ47" s="50"/>
      <c r="WA47" s="65">
        <f>(WA36)/WA42</f>
        <v>0.7978723404255319</v>
      </c>
      <c r="WB47" s="65"/>
      <c r="WC47" s="50"/>
      <c r="WD47" s="65">
        <f>(WD36)/WD42</f>
        <v>0.78723404255319152</v>
      </c>
      <c r="WE47" s="65"/>
      <c r="WF47" s="50"/>
      <c r="WG47" s="65">
        <f>(WG36)/WG42</f>
        <v>0.7978723404255319</v>
      </c>
      <c r="WH47" s="65"/>
      <c r="WI47" s="50"/>
      <c r="WJ47" s="65">
        <f>(WJ36)/WJ42</f>
        <v>0.81914893617021278</v>
      </c>
      <c r="WK47" s="65"/>
      <c r="WL47" s="50"/>
      <c r="WM47" s="65">
        <f>(WM36)/WM42</f>
        <v>0.73404255319148937</v>
      </c>
      <c r="WN47" s="65"/>
      <c r="WO47" s="50"/>
      <c r="WP47" s="65">
        <f>(WP36)/WP42</f>
        <v>0.81914893617021278</v>
      </c>
      <c r="WQ47" s="65"/>
      <c r="WR47" s="50"/>
      <c r="WS47" s="65">
        <f>(WS36)/WS42</f>
        <v>0.80851063829787229</v>
      </c>
      <c r="WT47" s="65"/>
      <c r="WU47" s="50"/>
      <c r="WV47" s="65">
        <f>(WV36)/WV42</f>
        <v>0.77659574468085102</v>
      </c>
      <c r="WW47" s="65"/>
      <c r="WX47" s="50"/>
      <c r="WY47" s="65">
        <f>(WY36)/WY42</f>
        <v>0.78723404255319152</v>
      </c>
      <c r="WZ47" s="65"/>
      <c r="XA47" s="50"/>
      <c r="XB47" s="65">
        <f>(XB36)/XB42</f>
        <v>0.78723404255319152</v>
      </c>
      <c r="XC47" s="65"/>
      <c r="XD47" s="50"/>
      <c r="XE47" s="65">
        <f>(XE36)/XE42</f>
        <v>0.76595744680851063</v>
      </c>
      <c r="XF47" s="17"/>
      <c r="XG47" s="50"/>
      <c r="XH47" s="65">
        <f>(XH36)/XH42</f>
        <v>0.73404255319148937</v>
      </c>
      <c r="XI47" s="65"/>
      <c r="XJ47" s="50"/>
      <c r="XK47" s="65">
        <f>(XK36)/XK42</f>
        <v>0.7978723404255319</v>
      </c>
      <c r="XL47" s="65"/>
      <c r="XM47" s="50"/>
      <c r="XN47" s="65">
        <f>(XN36)/XN42</f>
        <v>0.81914893617021278</v>
      </c>
      <c r="XO47" s="65"/>
      <c r="XP47" s="50"/>
      <c r="XQ47" s="65">
        <f>(XQ36)/XQ42</f>
        <v>0.8125</v>
      </c>
      <c r="XR47" s="65"/>
      <c r="XS47" s="50"/>
      <c r="XT47" s="65">
        <f>(XT36)/XT42</f>
        <v>0.78125</v>
      </c>
      <c r="XU47" s="65"/>
      <c r="XV47" s="50"/>
      <c r="XW47" s="65">
        <f>(XW36)/XW42</f>
        <v>0.73404255319148937</v>
      </c>
      <c r="XX47" s="65"/>
      <c r="XY47" s="50"/>
      <c r="XZ47" s="65">
        <f>(XZ36)/XZ42</f>
        <v>0.76041666666666663</v>
      </c>
      <c r="YA47" s="65"/>
      <c r="YB47" s="50"/>
      <c r="YC47" s="65">
        <f>(YC36)/YC42</f>
        <v>0.8125</v>
      </c>
      <c r="YD47" s="65"/>
      <c r="YE47" s="50"/>
      <c r="YF47" s="65">
        <f>(YF36)/YF42</f>
        <v>0.8125</v>
      </c>
      <c r="YG47" s="65"/>
      <c r="YH47" s="50"/>
      <c r="YI47" s="65">
        <f>(YI36)/YI42</f>
        <v>0.8125</v>
      </c>
      <c r="YJ47" s="65"/>
      <c r="YK47" s="50"/>
      <c r="YL47" s="65">
        <f>(YL36)/YL42</f>
        <v>0.81632653061224492</v>
      </c>
      <c r="YM47" s="65"/>
      <c r="YN47" s="50"/>
      <c r="YO47" s="65">
        <f>(YO36)/YO42</f>
        <v>0.82653061224489799</v>
      </c>
      <c r="YP47" s="65"/>
      <c r="YQ47" s="50"/>
      <c r="YR47" s="65">
        <f>(YR36)/YR42</f>
        <v>0.80612244897959184</v>
      </c>
      <c r="YS47" s="17"/>
      <c r="YT47" s="50"/>
      <c r="YU47" s="65">
        <f>(YU36)/YU42</f>
        <v>0.7857142857142857</v>
      </c>
      <c r="YV47" s="65"/>
      <c r="YW47" s="50"/>
      <c r="YX47" s="65">
        <f>(YX36)/YX42</f>
        <v>0.74489795918367352</v>
      </c>
      <c r="YY47" s="65"/>
      <c r="YZ47" s="50"/>
      <c r="ZA47" s="65">
        <f>(ZA36)/ZA42</f>
        <v>0.74489795918367352</v>
      </c>
      <c r="ZB47" s="65"/>
      <c r="ZC47" s="50"/>
      <c r="ZD47" s="65">
        <f>(ZD36)/ZD42</f>
        <v>0.74489795918367352</v>
      </c>
      <c r="ZE47" s="65"/>
      <c r="ZF47" s="50"/>
      <c r="ZG47" s="65">
        <f>(ZG36)/ZG42</f>
        <v>0.74489795918367352</v>
      </c>
      <c r="ZH47" s="65"/>
      <c r="ZI47" s="50"/>
      <c r="ZJ47" s="65">
        <f>(ZJ36)/ZJ42</f>
        <v>0.81</v>
      </c>
      <c r="ZK47" s="17"/>
      <c r="ZL47" s="50"/>
      <c r="ZM47" s="65">
        <f>(ZM36)/ZM42</f>
        <v>0.76530612244897955</v>
      </c>
      <c r="ZN47" s="65"/>
      <c r="ZO47" s="50"/>
      <c r="ZP47" s="65">
        <f>(ZP36)/ZP42</f>
        <v>0.76041666666666663</v>
      </c>
      <c r="ZQ47" s="65"/>
      <c r="ZR47" s="50"/>
      <c r="ZS47" s="65">
        <f>(ZS36)/ZS42</f>
        <v>0.86734693877551017</v>
      </c>
      <c r="ZT47" s="65"/>
      <c r="ZU47" s="50"/>
      <c r="ZV47" s="65">
        <f>(ZV36)/ZV42</f>
        <v>0.87378640776699024</v>
      </c>
      <c r="ZW47" s="65"/>
      <c r="ZX47" s="50"/>
      <c r="ZY47" s="65">
        <f>(ZY36)/ZY42</f>
        <v>0.86206896551724133</v>
      </c>
      <c r="ZZ47" s="65"/>
      <c r="AAA47" s="50"/>
      <c r="AAB47" s="65">
        <f>(AAB36)/AAB42</f>
        <v>0.84482758620689657</v>
      </c>
      <c r="AAC47" s="17"/>
      <c r="AAD47" s="50"/>
      <c r="AAE47" s="65">
        <f>(AAE36)/AAE42</f>
        <v>0.75862068965517238</v>
      </c>
      <c r="AAF47" s="65"/>
      <c r="AAG47" s="50"/>
      <c r="AAH47" s="65">
        <f>(AAH36)/AAH42</f>
        <v>0.839622641509434</v>
      </c>
      <c r="AAI47" s="65"/>
      <c r="AAJ47" s="50"/>
      <c r="AAK47" s="65">
        <f>(AAK36)/AAK42</f>
        <v>0.88888888888888884</v>
      </c>
      <c r="AAL47" s="65"/>
      <c r="AAM47" s="50"/>
      <c r="AAN47" s="65">
        <f>(AAN36)/AAN42</f>
        <v>0.88181818181818183</v>
      </c>
      <c r="AAO47" s="65"/>
      <c r="AAP47" s="50"/>
      <c r="AAQ47" s="65">
        <f>(AAQ36)/AAQ42</f>
        <v>0.875</v>
      </c>
      <c r="AAR47" s="65"/>
      <c r="AAS47" s="50"/>
      <c r="AAT47" s="65">
        <f>(AAT36)/AAT42</f>
        <v>0.90625</v>
      </c>
      <c r="AAU47" s="17"/>
      <c r="AAV47" s="50"/>
      <c r="AAW47" s="65">
        <f>(AAW36)/AAW42</f>
        <v>0.84375</v>
      </c>
      <c r="AAX47" s="65"/>
      <c r="AAY47" s="50"/>
      <c r="AAZ47" s="65">
        <f>(AAZ36)/AAZ42</f>
        <v>0.92708333333333337</v>
      </c>
      <c r="ABA47" s="65"/>
      <c r="ABB47" s="50"/>
      <c r="ABC47" s="65">
        <f>(ABC36)/ABC42</f>
        <v>0.86274509803921573</v>
      </c>
      <c r="ABD47" s="65"/>
      <c r="ABE47" s="50"/>
      <c r="ABF47" s="65">
        <f>(ABF36)/ABF42</f>
        <v>0.93137254901960786</v>
      </c>
      <c r="ABG47" s="65"/>
      <c r="ABH47" s="50"/>
      <c r="ABI47" s="65">
        <f>(ABI36)/ABI42</f>
        <v>0.90740740740740744</v>
      </c>
      <c r="ABJ47" s="65"/>
      <c r="ABK47" s="50"/>
      <c r="ABL47" s="65">
        <f>(ABL36)/ABL42</f>
        <v>0.90740740740740744</v>
      </c>
      <c r="ABM47" s="17"/>
      <c r="ABN47" s="50"/>
      <c r="ABO47" s="65">
        <f>(ABO36)/ABO42</f>
        <v>0.86111111111111116</v>
      </c>
      <c r="ABP47" s="65"/>
      <c r="ABQ47" s="50"/>
      <c r="ABR47" s="65">
        <f>(ABR36)/ABR42</f>
        <v>0.87037037037037035</v>
      </c>
      <c r="ABS47" s="65"/>
      <c r="ABT47" s="50"/>
      <c r="ABU47" s="65">
        <f>(ABU36)/ABU42</f>
        <v>0.93518518518518523</v>
      </c>
      <c r="ABV47" s="17"/>
      <c r="ABW47" s="17"/>
      <c r="ABX47" s="17"/>
      <c r="ABY47" s="17"/>
      <c r="ABZ47" s="17"/>
      <c r="ACA47" s="50"/>
      <c r="ACB47" s="65">
        <f>(ACB36)/ACB42</f>
        <v>0.75471698113207553</v>
      </c>
      <c r="ACC47" s="65"/>
      <c r="ACD47" s="50"/>
      <c r="ACE47" s="65">
        <f>(ACE36)/ACE42</f>
        <v>0.76923076923076927</v>
      </c>
      <c r="ACF47" s="65"/>
      <c r="ACG47" s="50"/>
      <c r="ACH47" s="65">
        <f>(ACH36)/ACH42</f>
        <v>0.81730769230769229</v>
      </c>
      <c r="ACI47" s="65"/>
      <c r="ACJ47" s="50"/>
      <c r="ACK47" s="65">
        <f>(ACK36)/ACK42</f>
        <v>0.79807692307692313</v>
      </c>
      <c r="ACL47" s="65"/>
      <c r="ACM47" s="50"/>
      <c r="ACN47" s="65">
        <f>(ACN36)/ACN42</f>
        <v>0.79807692307692313</v>
      </c>
      <c r="ACO47" s="17"/>
      <c r="ACP47" s="50"/>
      <c r="ACQ47" s="65">
        <f>(ACQ36)/ACQ42</f>
        <v>0.83653846153846156</v>
      </c>
      <c r="ACR47" s="65"/>
      <c r="ACS47" s="50"/>
      <c r="ACT47" s="65">
        <f>(ACT36)/ACT42</f>
        <v>0.86274509803921573</v>
      </c>
      <c r="ACU47" s="65"/>
      <c r="ACV47" s="50"/>
      <c r="ACW47" s="65">
        <f>(ACW36)/ACW42</f>
        <v>0.85</v>
      </c>
      <c r="ACX47" s="65"/>
      <c r="ACY47" s="50"/>
      <c r="ACZ47" s="65">
        <f>(ACZ36)/ACZ42</f>
        <v>0.85</v>
      </c>
      <c r="ADA47" s="65"/>
      <c r="ADB47" s="50"/>
      <c r="ADC47" s="65">
        <f>(ADC36)/ADC42</f>
        <v>0.82653061224489799</v>
      </c>
      <c r="ADD47" s="65"/>
      <c r="ADE47" s="50"/>
      <c r="ADF47" s="65">
        <f>(ADF36)/ADF42</f>
        <v>0.83673469387755106</v>
      </c>
      <c r="ADG47" s="17"/>
      <c r="ADH47" s="50"/>
      <c r="ADI47" s="65">
        <f>(ADI36)/ADI42</f>
        <v>0.79591836734693877</v>
      </c>
      <c r="ADJ47" s="65"/>
      <c r="ADK47" s="50"/>
      <c r="ADL47" s="65">
        <f>(ADL36)/ADL42</f>
        <v>0.83333333333333337</v>
      </c>
      <c r="ADM47" s="65"/>
      <c r="ADN47" s="50"/>
      <c r="ADO47" s="65">
        <f>(ADO36)/ADO42</f>
        <v>0.86170212765957444</v>
      </c>
      <c r="ADP47" s="65"/>
      <c r="ADQ47" s="50"/>
      <c r="ADR47" s="65">
        <f>(ADR36)/ADR42</f>
        <v>0.87234042553191493</v>
      </c>
      <c r="ADS47" s="65"/>
      <c r="ADT47" s="50"/>
      <c r="ADU47" s="65">
        <f>(ADU36)/ADU42</f>
        <v>0.87234042553191493</v>
      </c>
      <c r="ADV47" s="65"/>
      <c r="ADW47" s="50"/>
      <c r="ADX47" s="65">
        <f>(ADX36)/ADX42</f>
        <v>0.88297872340425532</v>
      </c>
      <c r="ADY47" s="17"/>
      <c r="ADZ47" s="50"/>
      <c r="AEA47" s="65">
        <f>(AEA36)/AEA42</f>
        <v>0.8936170212765957</v>
      </c>
      <c r="AEB47" s="65"/>
      <c r="AEC47" s="50"/>
      <c r="AED47" s="65">
        <f>(AED36)/AED42</f>
        <v>0.87234042553191493</v>
      </c>
      <c r="AEE47" s="65"/>
      <c r="AEF47" s="50"/>
      <c r="AEG47" s="65">
        <f>(AEG36)/AEG42</f>
        <v>0.9042553191489362</v>
      </c>
      <c r="AEH47" s="65"/>
      <c r="AEI47" s="50"/>
      <c r="AEJ47" s="65">
        <f>(AEJ36)/AEJ42</f>
        <v>0.8936170212765957</v>
      </c>
      <c r="AEK47" s="65"/>
      <c r="AEL47" s="50"/>
      <c r="AEM47" s="65">
        <f>(AEM36)/AEM42</f>
        <v>0.90909090909090906</v>
      </c>
      <c r="AEN47" s="65"/>
      <c r="AEO47" s="50"/>
      <c r="AEP47" s="65">
        <f>(AEP36)/AEP42</f>
        <v>0.87878787878787878</v>
      </c>
      <c r="AEQ47" s="17"/>
      <c r="AER47" s="50"/>
      <c r="AES47" s="65">
        <f>(AES36)/AES42</f>
        <v>0.81818181818181823</v>
      </c>
      <c r="AET47" s="65"/>
      <c r="AEU47" s="50"/>
      <c r="AEV47" s="65">
        <f>(AEV36)/AEV42</f>
        <v>0.81818181818181823</v>
      </c>
      <c r="AEW47" s="65"/>
      <c r="AEX47" s="50"/>
      <c r="AEY47" s="65">
        <f>(AEY36)/AEY42</f>
        <v>0.8902439024390244</v>
      </c>
      <c r="AEZ47" s="65"/>
      <c r="AFA47" s="50"/>
      <c r="AFB47" s="65">
        <f>(AFB36)/AFB42</f>
        <v>0.85365853658536583</v>
      </c>
      <c r="AFC47" s="65"/>
      <c r="AFD47" s="50"/>
      <c r="AFE47" s="65">
        <f>(AFE36)/AFE42</f>
        <v>0.84146341463414631</v>
      </c>
      <c r="AFF47" s="65"/>
      <c r="AFG47" s="50"/>
      <c r="AFH47" s="65">
        <f>(AFH36)/AFH42</f>
        <v>0.87804878048780488</v>
      </c>
      <c r="AFI47" s="17"/>
      <c r="AFJ47" s="50"/>
      <c r="AFK47" s="65">
        <f>(AFK36)/AFK42</f>
        <v>0.85365853658536583</v>
      </c>
      <c r="AFL47" s="65"/>
      <c r="AFM47" s="50"/>
      <c r="AFN47" s="65">
        <f>(AFN36)/AFN42</f>
        <v>0.82499999999999996</v>
      </c>
      <c r="AFO47" s="65"/>
      <c r="AFP47" s="50"/>
      <c r="AFQ47" s="65">
        <f>(AFQ36)/AFQ42</f>
        <v>1</v>
      </c>
      <c r="AFR47" s="65"/>
      <c r="AFS47" s="50"/>
      <c r="AFT47" s="65">
        <f>(AFT36)/AFT42</f>
        <v>0.82352941176470584</v>
      </c>
      <c r="AFU47" s="65"/>
      <c r="AFV47" s="50"/>
      <c r="AFW47" s="65">
        <f>(AFW36)/AFW42</f>
        <v>0.75221238938053092</v>
      </c>
      <c r="AFX47" s="17"/>
      <c r="AFY47" s="17"/>
      <c r="AFZ47" s="50"/>
      <c r="AGA47" s="65">
        <f>(AGA36)/AGA42</f>
        <v>0.68468468468468469</v>
      </c>
      <c r="AGB47" s="65"/>
      <c r="AGC47" s="50"/>
      <c r="AGD47" s="65">
        <f>(AGD36)/AGD42</f>
        <v>0.70270270270270274</v>
      </c>
      <c r="AGE47" s="65"/>
      <c r="AGF47" s="50"/>
      <c r="AGG47" s="65">
        <f>(AGG36)/AGG42</f>
        <v>0.73873873873873874</v>
      </c>
      <c r="AGH47" s="65"/>
      <c r="AGI47" s="50"/>
      <c r="AGJ47" s="65">
        <f>(AGJ36)/AGJ42</f>
        <v>0.8288288288288288</v>
      </c>
      <c r="AGK47" s="17"/>
      <c r="AGL47" s="50"/>
      <c r="AGM47" s="65">
        <f>(AGM36)/AGM42</f>
        <v>0.78632478632478631</v>
      </c>
      <c r="AGN47" s="65"/>
      <c r="AGO47" s="50"/>
      <c r="AGP47" s="65">
        <f>(AGP36)/AGP42</f>
        <v>0.78632478632478631</v>
      </c>
      <c r="AGQ47" s="65"/>
      <c r="AGR47" s="50"/>
      <c r="AGS47" s="65">
        <f>(AGS36)/AGS42</f>
        <v>0.82051282051282048</v>
      </c>
      <c r="AGT47" s="65"/>
      <c r="AGU47" s="50"/>
      <c r="AGV47" s="65">
        <f>(AGV36)/AGV42</f>
        <v>0.81818181818181823</v>
      </c>
      <c r="AGW47" s="65"/>
      <c r="AGX47" s="50"/>
      <c r="AGY47" s="65">
        <f>(AGY36)/AGY42</f>
        <v>0.84761904761904761</v>
      </c>
      <c r="AGZ47" s="65"/>
      <c r="AHA47" s="50"/>
      <c r="AHB47" s="65">
        <f>(AHB36)/AHB42</f>
        <v>0.85148514851485146</v>
      </c>
      <c r="AHC47" s="65"/>
      <c r="AHD47" s="50"/>
      <c r="AHE47" s="65">
        <f>(AHE36)/AHE42</f>
        <v>0.86138613861386137</v>
      </c>
      <c r="AHF47" s="65"/>
      <c r="AHG47" s="50"/>
      <c r="AHH47" s="65">
        <f>(AHH36)/AHH42</f>
        <v>0.8660714285714286</v>
      </c>
      <c r="AHI47" s="17"/>
      <c r="AHJ47" s="50"/>
      <c r="AHK47" s="65">
        <f>(AHK36)/AHK42</f>
        <v>0.85046728971962615</v>
      </c>
      <c r="AHL47" s="65"/>
      <c r="AHM47" s="50"/>
      <c r="AHN47" s="65">
        <f>(AHN36)/AHN42</f>
        <v>0.88181818181818183</v>
      </c>
      <c r="AHO47" s="65"/>
      <c r="AHP47" s="50"/>
      <c r="AHQ47" s="65">
        <f>(AHQ36)/AHQ42</f>
        <v>0.85321100917431192</v>
      </c>
      <c r="AHR47" s="65"/>
      <c r="AHS47" s="50"/>
      <c r="AHT47" s="65">
        <f>(AHT36)/AHT42</f>
        <v>0.88073394495412849</v>
      </c>
      <c r="AHU47" s="65"/>
      <c r="AHV47" s="50"/>
      <c r="AHW47" s="65">
        <f>(AHW36)/AHW42</f>
        <v>0.88990825688073394</v>
      </c>
      <c r="AHX47" s="65"/>
      <c r="AHY47" s="50"/>
      <c r="AHZ47" s="65">
        <f>(AHZ36)/AHZ42</f>
        <v>0.90740740740740744</v>
      </c>
      <c r="AIA47" s="17"/>
      <c r="AIB47" s="50"/>
      <c r="AIC47" s="65">
        <f>(AIC36)/AIC42</f>
        <v>0.81132075471698117</v>
      </c>
      <c r="AID47" s="65"/>
      <c r="AIE47" s="50"/>
      <c r="AIF47" s="65">
        <f>(AIF36)/AIF42</f>
        <v>0.66981132075471694</v>
      </c>
      <c r="AIG47" s="65"/>
      <c r="AIH47" s="50"/>
      <c r="AII47" s="65">
        <f>(AII36)/AII42</f>
        <v>0.83018867924528306</v>
      </c>
      <c r="AIJ47" s="65"/>
      <c r="AIK47" s="50"/>
      <c r="AIL47" s="65">
        <f>(AIL36)/AIL42</f>
        <v>0.85849056603773588</v>
      </c>
      <c r="AIM47" s="65"/>
      <c r="AIN47" s="50"/>
      <c r="AIO47" s="65">
        <f>(AIO36)/AIO42</f>
        <v>0.90740740740740744</v>
      </c>
      <c r="AIP47" s="65"/>
      <c r="AIQ47" s="50"/>
      <c r="AIR47" s="65">
        <f>(AIR36)/AIR42</f>
        <v>0.90265486725663713</v>
      </c>
      <c r="AIS47" s="17"/>
      <c r="AIT47" s="50"/>
      <c r="AIU47" s="65">
        <f>(AIU36)/AIU42</f>
        <v>0.88073394495412849</v>
      </c>
      <c r="AIV47" s="65"/>
      <c r="AIW47" s="50"/>
      <c r="AIX47" s="65">
        <f>(AIX36)/AIX42</f>
        <v>0.79816513761467889</v>
      </c>
      <c r="AIY47" s="65"/>
      <c r="AIZ47" s="50"/>
      <c r="AJA47" s="65">
        <f>(AJA36)/AJA42</f>
        <v>0.88990825688073394</v>
      </c>
      <c r="AJB47" s="65"/>
      <c r="AJC47" s="50"/>
      <c r="AJD47" s="65">
        <f>(AJD36)/AJD42</f>
        <v>0.8990825688073395</v>
      </c>
      <c r="AJE47" s="65"/>
      <c r="AJF47" s="50"/>
      <c r="AJG47" s="65">
        <f>(AJG36)/AJG42</f>
        <v>0.8990825688073395</v>
      </c>
      <c r="AJH47" s="65"/>
      <c r="AJI47" s="50"/>
      <c r="AJJ47" s="65">
        <f>(AJJ36)/AJJ42</f>
        <v>0.86734693877551017</v>
      </c>
      <c r="AJK47" s="17"/>
      <c r="AJL47" s="50"/>
      <c r="AJM47" s="65">
        <f>(AJM36)/AJM42</f>
        <v>0.83673469387755106</v>
      </c>
      <c r="AJN47" s="65"/>
      <c r="AJO47" s="50"/>
      <c r="AJP47" s="65">
        <f>(AJP36)/AJP42</f>
        <v>0.90816326530612246</v>
      </c>
      <c r="AJQ47" s="17"/>
      <c r="AJR47" s="50"/>
      <c r="AJS47" s="65">
        <f>(AJS36)/AJS42</f>
        <v>0.9285714285714286</v>
      </c>
      <c r="AJT47" s="65"/>
      <c r="AJU47" s="50"/>
      <c r="AJV47" s="65">
        <f>(AJV36)/AJV42</f>
        <v>0.93877551020408168</v>
      </c>
      <c r="AJW47" s="65"/>
      <c r="AJX47" s="50"/>
      <c r="AJY47" s="65">
        <f>(AJY36)/AJY42</f>
        <v>0.9285714285714286</v>
      </c>
      <c r="AJZ47" s="17"/>
      <c r="AKA47" s="50"/>
      <c r="AKB47" s="65">
        <f>(AKB36)/AKB42</f>
        <v>0.88541666666666663</v>
      </c>
      <c r="AKC47" s="65"/>
      <c r="AKD47" s="50"/>
      <c r="AKE47" s="65">
        <f>(AKE36)/AKE42</f>
        <v>0.89</v>
      </c>
      <c r="AKF47" s="65"/>
      <c r="AKG47" s="50"/>
      <c r="AKH47" s="65">
        <f>(AKH36)/AKH42</f>
        <v>0.83673469387755106</v>
      </c>
      <c r="AKI47" s="65"/>
      <c r="AKJ47" s="50"/>
      <c r="AKK47" s="65">
        <f>(AKK36)/AKK42</f>
        <v>0.85416666666666663</v>
      </c>
      <c r="AKL47" s="65"/>
      <c r="AKM47" s="50"/>
      <c r="AKN47" s="65">
        <f>(AKN36)/AKN42</f>
        <v>0.83333333333333337</v>
      </c>
      <c r="AKO47" s="65"/>
      <c r="AKP47" s="50"/>
      <c r="AKQ47" s="65">
        <f>(AKQ36)/AKQ42</f>
        <v>0.88181818181818183</v>
      </c>
      <c r="AKR47" s="17"/>
      <c r="AKS47" s="50"/>
      <c r="AKT47" s="65">
        <f>(AKT36)/AKT42</f>
        <v>0.81818181818181823</v>
      </c>
      <c r="AKU47" s="65"/>
      <c r="AKV47" s="50"/>
      <c r="AKW47" s="65">
        <f>(AKW36)/AKW42</f>
        <v>0.77272727272727271</v>
      </c>
      <c r="AKX47" s="65"/>
      <c r="AKY47" s="50"/>
      <c r="AKZ47" s="65">
        <f>(AKZ36)/AKZ42</f>
        <v>0.83653846153846156</v>
      </c>
      <c r="ALA47" s="17"/>
      <c r="ALB47" s="50"/>
      <c r="ALC47" s="65">
        <f>(ALC36)/ALC42</f>
        <v>0.81730769230769229</v>
      </c>
      <c r="ALD47" s="65"/>
      <c r="ALE47" s="50"/>
      <c r="ALF47" s="65">
        <f>(ALF36)/ALF42</f>
        <v>0.84615384615384615</v>
      </c>
      <c r="ALG47" s="65"/>
      <c r="ALH47" s="50"/>
      <c r="ALI47" s="65">
        <f>(ALI36)/ALI42</f>
        <v>0.81730769230769229</v>
      </c>
      <c r="ALJ47" s="65"/>
      <c r="ALK47" s="50"/>
      <c r="ALL47" s="65">
        <f>(ALL36)/ALL42</f>
        <v>0.86538461538461542</v>
      </c>
      <c r="ALM47" s="65"/>
      <c r="ALN47" s="50"/>
      <c r="ALO47" s="65">
        <f>(ALO36)/ALO42</f>
        <v>0.86274509803921573</v>
      </c>
      <c r="ALP47" s="65"/>
      <c r="ALQ47" s="50"/>
      <c r="ALR47" s="65">
        <f>(ALR36)/ALR42</f>
        <v>0.87</v>
      </c>
      <c r="ALS47" s="65"/>
      <c r="ALT47" s="50"/>
      <c r="ALU47" s="65">
        <f>(ALU36)/ALU42</f>
        <v>0.89</v>
      </c>
      <c r="ALV47" s="65"/>
      <c r="ALW47" s="50"/>
      <c r="ALX47" s="65">
        <f>(ALX36)/ALX42</f>
        <v>0.84</v>
      </c>
      <c r="ALY47" s="65"/>
      <c r="ALZ47" s="50"/>
      <c r="AMA47" s="65">
        <f>(AMA36)/AMA42</f>
        <v>0.85</v>
      </c>
      <c r="AMB47" s="17"/>
      <c r="AMC47" s="50"/>
      <c r="AMD47" s="65">
        <f>(AMD36)/AMD42</f>
        <v>0.86</v>
      </c>
      <c r="AME47" s="65"/>
      <c r="AMF47" s="50"/>
      <c r="AMG47" s="65">
        <f>(AMG36)/AMG42</f>
        <v>0.89</v>
      </c>
      <c r="AMH47" s="65"/>
      <c r="AMI47" s="50"/>
      <c r="AMJ47" s="65">
        <f>(AMJ36)/AMJ42</f>
        <v>0.86</v>
      </c>
      <c r="AMK47" s="65"/>
      <c r="AML47" s="50"/>
      <c r="AMM47" s="65">
        <f>(AMM36)/AMM42</f>
        <v>0.88</v>
      </c>
      <c r="AMN47" s="65"/>
      <c r="AMO47" s="50"/>
      <c r="AMP47" s="65">
        <f>(AMP36)/AMP42</f>
        <v>0.91</v>
      </c>
      <c r="AMQ47" s="65"/>
      <c r="AMR47" s="50"/>
      <c r="AMS47" s="65">
        <f>(AMS36)/AMS42</f>
        <v>0.91</v>
      </c>
      <c r="AMT47" s="65"/>
      <c r="AMU47" s="50"/>
      <c r="AMV47" s="65">
        <f>(AMV36)/AMV42</f>
        <v>0.99</v>
      </c>
      <c r="AMW47" s="17"/>
      <c r="AMX47" s="17"/>
      <c r="AMY47" s="17"/>
      <c r="AMZ47" s="17"/>
      <c r="ANA47" s="50"/>
      <c r="ANB47" s="65">
        <f>(ANB36)/ANB42</f>
        <v>0.68367346938775508</v>
      </c>
      <c r="ANC47" s="65"/>
      <c r="AND47" s="50"/>
      <c r="ANE47" s="65">
        <f>(ANE36)/ANE42</f>
        <v>0.65625</v>
      </c>
      <c r="ANF47" s="17"/>
      <c r="ANG47" s="50"/>
      <c r="ANH47" s="65">
        <f>(ANH36)/ANH42</f>
        <v>0.6875</v>
      </c>
      <c r="ANI47" s="65"/>
      <c r="ANJ47" s="50"/>
      <c r="ANK47" s="65">
        <f>(ANK36)/ANK42</f>
        <v>0.69791666666666663</v>
      </c>
      <c r="ANL47" s="65"/>
      <c r="ANM47" s="50"/>
      <c r="ANN47" s="65">
        <f>(ANN36)/ANN42</f>
        <v>0.77083333333333337</v>
      </c>
      <c r="ANO47" s="65"/>
      <c r="ANP47" s="50"/>
      <c r="ANQ47" s="65">
        <f>(ANQ36)/ANQ42</f>
        <v>0.82291666666666663</v>
      </c>
      <c r="ANR47" s="65"/>
      <c r="ANS47" s="50"/>
      <c r="ANT47" s="65">
        <f>(ANT36)/ANT42</f>
        <v>0.81132075471698117</v>
      </c>
      <c r="ANU47" s="65"/>
      <c r="ANV47" s="50"/>
      <c r="ANW47" s="65">
        <f>(ANW36)/ANW42</f>
        <v>0.83673469387755106</v>
      </c>
      <c r="ANX47" s="17"/>
      <c r="ANY47" s="50"/>
      <c r="ANZ47" s="65">
        <f>(ANZ36)/ANZ42</f>
        <v>0.88775510204081631</v>
      </c>
      <c r="AOA47" s="65"/>
      <c r="AOB47" s="50"/>
      <c r="AOC47" s="65">
        <f>(AOC36)/AOC42</f>
        <v>0.8571428571428571</v>
      </c>
      <c r="AOD47" s="65"/>
      <c r="AOE47" s="50"/>
      <c r="AOF47" s="65">
        <f>(AOF36)/AOF42</f>
        <v>0.88775510204081631</v>
      </c>
      <c r="AOG47" s="65"/>
      <c r="AOH47" s="50"/>
      <c r="AOI47" s="65">
        <f>(AOI36)/AOI42</f>
        <v>0.90816326530612246</v>
      </c>
      <c r="AOJ47" s="65"/>
      <c r="AOK47" s="50"/>
      <c r="AOL47" s="65">
        <f>(AOL36)/AOL42</f>
        <v>0.92</v>
      </c>
      <c r="AOM47" s="65"/>
      <c r="AON47" s="50"/>
      <c r="AOO47" s="65">
        <f>(AOO36)/AOO42</f>
        <v>0.95</v>
      </c>
      <c r="AOP47" s="17"/>
      <c r="AOQ47" s="50"/>
      <c r="AOR47" s="65">
        <f>(AOR36)/AOR42</f>
        <v>0.84693877551020413</v>
      </c>
      <c r="AOS47" s="65"/>
      <c r="AOT47" s="50"/>
      <c r="AOU47" s="65">
        <f>(AOU36)/AOU42</f>
        <v>0.89795918367346939</v>
      </c>
      <c r="AOV47" s="65"/>
      <c r="AOW47" s="50"/>
      <c r="AOX47" s="65">
        <f>(AOX36)/AOX42</f>
        <v>0.90816326530612246</v>
      </c>
      <c r="AOY47" s="65"/>
      <c r="AOZ47" s="50"/>
      <c r="APA47" s="65">
        <f>(APA36)/APA42</f>
        <v>0.91</v>
      </c>
      <c r="APB47" s="65"/>
      <c r="APC47" s="50"/>
      <c r="APD47" s="65">
        <f>(APD36)/APD42</f>
        <v>0.89215686274509809</v>
      </c>
      <c r="APE47" s="65"/>
      <c r="APF47" s="50"/>
      <c r="APG47" s="65">
        <f>(APG36)/APG42</f>
        <v>0.90196078431372551</v>
      </c>
      <c r="APH47" s="17"/>
      <c r="API47" s="50"/>
      <c r="APJ47" s="65">
        <f>(APJ36)/APJ42</f>
        <v>0.90291262135922334</v>
      </c>
      <c r="APK47" s="65"/>
      <c r="APL47" s="50"/>
      <c r="APM47" s="65">
        <f>(APM36)/APM42</f>
        <v>0.86792452830188682</v>
      </c>
      <c r="APN47" s="65"/>
      <c r="APO47" s="50"/>
      <c r="APP47" s="65">
        <f>(APP36)/APP42</f>
        <v>0.839622641509434</v>
      </c>
      <c r="APQ47" s="65"/>
      <c r="APR47" s="50"/>
      <c r="APS47" s="65">
        <f>(APS36)/APS42</f>
        <v>0.83809523809523812</v>
      </c>
      <c r="APT47" s="65"/>
      <c r="APU47" s="50"/>
      <c r="APV47" s="65">
        <f>(APV36)/APV42</f>
        <v>0.83653846153846156</v>
      </c>
      <c r="APW47" s="65"/>
      <c r="APX47" s="50"/>
      <c r="APY47" s="65">
        <f>(APY36)/APY42</f>
        <v>0.79411764705882348</v>
      </c>
      <c r="APZ47" s="17"/>
      <c r="AQA47" s="50"/>
      <c r="AQB47" s="65">
        <f>(AQB36)/AQB42</f>
        <v>0.79207920792079212</v>
      </c>
      <c r="AQC47" s="65"/>
      <c r="AQD47" s="50"/>
      <c r="AQE47" s="65">
        <f>(AQE36)/AQE42</f>
        <v>0.80198019801980203</v>
      </c>
      <c r="AQF47" s="65"/>
      <c r="AQG47" s="50"/>
      <c r="AQH47" s="65">
        <f>(AQH36)/AQH42</f>
        <v>0.86138613861386137</v>
      </c>
      <c r="AQI47" s="65"/>
      <c r="AQJ47" s="50"/>
      <c r="AQK47" s="65">
        <f>(AQK36)/AQK42</f>
        <v>0.79207920792079212</v>
      </c>
      <c r="AQL47" s="65"/>
      <c r="AQM47" s="50"/>
      <c r="AQN47" s="65">
        <f>(AQN36)/AQN42</f>
        <v>0.83168316831683164</v>
      </c>
      <c r="AQO47" s="65"/>
      <c r="AQP47" s="50"/>
      <c r="AQQ47" s="65">
        <f>(AQQ36)/AQQ42</f>
        <v>0.85</v>
      </c>
      <c r="AQR47" s="17"/>
      <c r="AQS47" s="50"/>
      <c r="AQT47" s="65">
        <f>(AQT36)/AQT42</f>
        <v>0.76</v>
      </c>
      <c r="AQU47" s="65"/>
      <c r="AQV47" s="50"/>
      <c r="AQW47" s="65">
        <f>(AQW36)/AQW42</f>
        <v>0.80612244897959184</v>
      </c>
      <c r="AQX47" s="65"/>
      <c r="AQY47" s="50"/>
      <c r="AQZ47" s="65">
        <f>(AQZ36)/AQZ42</f>
        <v>0.83333333333333337</v>
      </c>
      <c r="ARA47" s="65"/>
      <c r="ARB47" s="50"/>
      <c r="ARC47" s="65">
        <f>(ARC36)/ARC42</f>
        <v>0.81481481481481477</v>
      </c>
      <c r="ARD47" s="65"/>
      <c r="ARE47" s="50"/>
      <c r="ARF47" s="65">
        <f>(ARF36)/ARF42</f>
        <v>0.81132075471698117</v>
      </c>
      <c r="ARG47" s="65"/>
      <c r="ARH47" s="50"/>
      <c r="ARI47" s="65">
        <f>(ARI36)/ARI42</f>
        <v>0.82692307692307687</v>
      </c>
      <c r="ARJ47" s="17"/>
      <c r="ARK47" s="50"/>
      <c r="ARL47" s="65">
        <f>(ARL36)/ARL42</f>
        <v>0.82352941176470584</v>
      </c>
      <c r="ARM47" s="65"/>
      <c r="ARN47" s="50"/>
      <c r="ARO47" s="65">
        <f>(ARO36)/ARO42</f>
        <v>0.82291666666666663</v>
      </c>
      <c r="ARP47" s="65"/>
      <c r="ARQ47" s="50"/>
      <c r="ARR47" s="65">
        <f>(ARR36)/ARR42</f>
        <v>0.83333333333333337</v>
      </c>
      <c r="ARS47" s="65"/>
      <c r="ART47" s="50"/>
      <c r="ARU47" s="65">
        <f>(ARU36)/ARU42</f>
        <v>0.85106382978723405</v>
      </c>
      <c r="ARV47" s="65"/>
      <c r="ARW47" s="50"/>
      <c r="ARX47" s="65">
        <f>(ARX36)/ARX42</f>
        <v>0.8936170212765957</v>
      </c>
      <c r="ARY47" s="65"/>
      <c r="ARZ47" s="50"/>
      <c r="ASA47" s="65">
        <f>(ASA36)/ASA42</f>
        <v>0.84042553191489366</v>
      </c>
      <c r="ASB47" s="17"/>
      <c r="ASC47" s="50"/>
      <c r="ASD47" s="65">
        <f>(ASD36)/ASD42</f>
        <v>0.92553191489361697</v>
      </c>
      <c r="ASE47" s="65"/>
      <c r="ASF47" s="50"/>
      <c r="ASG47" s="65">
        <f>(ASG36)/ASG42</f>
        <v>0.86170212765957444</v>
      </c>
      <c r="ASH47" s="65"/>
      <c r="ASI47" s="50"/>
      <c r="ASJ47" s="65">
        <f>(ASJ36)/ASJ42</f>
        <v>0.9042553191489362</v>
      </c>
      <c r="ASK47" s="65"/>
      <c r="ASL47" s="50"/>
      <c r="ASM47" s="65">
        <f>(ASM36)/ASM42</f>
        <v>0.93877551020408168</v>
      </c>
      <c r="ASN47" s="65"/>
      <c r="ASO47" s="50"/>
      <c r="ASP47" s="65">
        <f>(ASP36)/ASP42</f>
        <v>0.9</v>
      </c>
      <c r="ASQ47" s="65"/>
      <c r="ASR47" s="50"/>
      <c r="ASS47" s="65">
        <f>(ASS36)/ASS42</f>
        <v>0.89</v>
      </c>
      <c r="AST47" s="17"/>
      <c r="ASU47" s="50"/>
      <c r="ASV47" s="65">
        <f>(ASV36)/ASV42</f>
        <v>0.93</v>
      </c>
      <c r="ASW47" s="65"/>
      <c r="ASX47" s="50"/>
      <c r="ASY47" s="65">
        <f>(ASY36)/ASY42</f>
        <v>0.92</v>
      </c>
      <c r="ASZ47" s="65"/>
      <c r="ATA47" s="50"/>
      <c r="ATB47" s="65">
        <f>(ATB36)/ATB42</f>
        <v>0.89</v>
      </c>
      <c r="ATC47" s="65"/>
      <c r="ATD47" s="50"/>
      <c r="ATE47" s="65">
        <f>(ATE36)/ATE42</f>
        <v>0.90196078431372551</v>
      </c>
      <c r="ATF47" s="7"/>
      <c r="ATG47" s="7"/>
      <c r="ATH47" s="17"/>
      <c r="ATI47" s="65"/>
      <c r="ATJ47" s="65"/>
      <c r="ATK47" s="7"/>
      <c r="ATL47" s="7"/>
      <c r="ATM47" s="7"/>
      <c r="ATN47" s="7"/>
      <c r="ATO47" s="17"/>
      <c r="ATP47" s="65"/>
      <c r="ATQ47" s="65"/>
      <c r="ATR47" s="7"/>
      <c r="ATS47" s="7"/>
      <c r="ATT47" s="7"/>
      <c r="ATU47" s="7"/>
      <c r="ATV47" s="17"/>
      <c r="ATW47" s="65"/>
      <c r="ATX47" s="65"/>
      <c r="ATY47" s="7"/>
      <c r="ATZ47" s="7"/>
      <c r="AUA47" s="7"/>
      <c r="AUB47" s="7"/>
      <c r="AUC47" s="17"/>
      <c r="AUD47" s="65"/>
      <c r="AUE47" s="65"/>
      <c r="AUF47" s="7"/>
      <c r="AUG47" s="7"/>
      <c r="AUH47" s="7"/>
      <c r="AUI47" s="7"/>
      <c r="AUJ47" s="17"/>
      <c r="AUK47" s="65"/>
      <c r="AUL47" s="65"/>
      <c r="AUM47" s="7"/>
      <c r="AUN47" s="7"/>
      <c r="AUO47" s="7"/>
      <c r="AUP47" s="7"/>
      <c r="AUQ47" s="17"/>
      <c r="AUR47" s="65"/>
      <c r="AUS47" s="65"/>
      <c r="AUT47" s="7"/>
      <c r="AUU47" s="7"/>
      <c r="AUV47" s="7"/>
      <c r="AUW47" s="7"/>
      <c r="AUX47" s="17"/>
      <c r="AUY47" s="65"/>
      <c r="AUZ47" s="65"/>
      <c r="AVA47" s="7"/>
      <c r="AVB47" s="7"/>
      <c r="AVC47" s="7"/>
      <c r="AVD47" s="7"/>
      <c r="AVE47" s="17"/>
      <c r="AVF47" s="65"/>
      <c r="AVG47" s="65"/>
      <c r="AVH47" s="7"/>
      <c r="AVI47" s="7"/>
      <c r="AVJ47" s="7"/>
      <c r="AVK47" s="7"/>
      <c r="AVL47" s="17"/>
      <c r="AVM47" s="65"/>
      <c r="AVN47" s="65"/>
      <c r="AVO47" s="7"/>
      <c r="AVP47" s="7"/>
      <c r="AVQ47" s="7"/>
      <c r="AVR47" s="7"/>
      <c r="AVS47" s="17"/>
      <c r="AVT47" s="65"/>
      <c r="AVU47" s="65"/>
      <c r="AVV47" s="7"/>
      <c r="AVW47" s="7"/>
      <c r="AVX47" s="7"/>
      <c r="AVY47" s="7"/>
      <c r="AVZ47" s="17"/>
      <c r="AWA47" s="65"/>
      <c r="AWB47" s="65"/>
      <c r="AWC47" s="7"/>
      <c r="AWD47" s="7"/>
      <c r="AWE47" s="7"/>
      <c r="AWF47" s="7"/>
      <c r="AWG47" s="17"/>
      <c r="AWH47" s="65"/>
      <c r="AWI47" s="65"/>
      <c r="AWJ47" s="7"/>
      <c r="AWK47" s="7"/>
      <c r="AWL47" s="7"/>
      <c r="AWM47" s="7"/>
      <c r="AWN47" s="17"/>
      <c r="AWO47" s="65"/>
      <c r="AWP47" s="65"/>
      <c r="AWQ47" s="7"/>
      <c r="AWR47" s="7"/>
      <c r="AWS47" s="7"/>
      <c r="AWT47" s="7"/>
      <c r="AWU47" s="17"/>
      <c r="AWV47" s="65"/>
      <c r="AWW47" s="65"/>
      <c r="AWX47" s="7"/>
      <c r="AWY47" s="7"/>
      <c r="AWZ47" s="7"/>
      <c r="AXA47" s="7"/>
      <c r="AXB47" s="17"/>
    </row>
    <row r="48" spans="1:1302">
      <c r="A48" t="s">
        <v>911</v>
      </c>
      <c r="B48" t="s">
        <v>913</v>
      </c>
      <c r="D48" s="10" t="s">
        <v>11</v>
      </c>
      <c r="E48" s="65"/>
      <c r="F48" s="65"/>
      <c r="G48" s="7"/>
      <c r="H48" s="18"/>
      <c r="I48" s="7"/>
      <c r="J48" s="17"/>
      <c r="K48" s="18"/>
      <c r="L48" s="7"/>
      <c r="M48" s="7"/>
      <c r="N48" s="18"/>
      <c r="O48" s="7"/>
      <c r="P48" s="7"/>
      <c r="Q48" s="18"/>
      <c r="R48" s="7"/>
      <c r="S48" s="7"/>
      <c r="T48" s="18"/>
      <c r="U48" s="7"/>
      <c r="V48" s="7"/>
      <c r="W48" s="18"/>
      <c r="X48" s="7"/>
      <c r="Y48" s="7"/>
      <c r="Z48" s="18"/>
      <c r="AA48" s="7"/>
      <c r="AB48" s="17"/>
      <c r="AC48" s="18"/>
      <c r="AD48" s="7"/>
      <c r="AE48" s="7"/>
      <c r="AF48" s="18"/>
      <c r="AG48" s="7"/>
      <c r="AH48" s="7"/>
      <c r="AI48" s="18"/>
      <c r="AJ48" s="7"/>
      <c r="AK48" s="7"/>
      <c r="AL48" s="18"/>
      <c r="AM48" s="7"/>
      <c r="AN48" s="7"/>
      <c r="AO48" s="18"/>
      <c r="AP48" s="7"/>
      <c r="AQ48" s="7"/>
      <c r="AR48" s="18"/>
      <c r="AS48" s="7"/>
      <c r="AT48" s="17"/>
      <c r="AU48" s="18"/>
      <c r="AV48" s="7"/>
      <c r="AW48" s="7"/>
      <c r="AX48" s="18"/>
      <c r="AY48" s="7"/>
      <c r="AZ48" s="7"/>
      <c r="BA48" s="18"/>
      <c r="BB48" s="7"/>
      <c r="BC48" s="7"/>
      <c r="BD48" s="18"/>
      <c r="BE48" s="7"/>
      <c r="BF48" s="7"/>
      <c r="BG48" s="18"/>
      <c r="BH48" s="7"/>
      <c r="BI48" s="7"/>
      <c r="BJ48" s="18"/>
      <c r="BK48" s="7"/>
      <c r="BL48" s="17"/>
      <c r="BM48" s="18"/>
      <c r="BN48" s="7"/>
      <c r="BO48" s="7"/>
      <c r="BP48" s="18"/>
      <c r="BQ48" s="7"/>
      <c r="BR48" s="7"/>
      <c r="BS48" s="18"/>
      <c r="BT48" s="7"/>
      <c r="BU48" s="7"/>
      <c r="BV48" s="18"/>
      <c r="BW48" s="7"/>
      <c r="BX48" s="7"/>
      <c r="BY48" s="18"/>
      <c r="BZ48" s="7"/>
      <c r="CA48" s="7"/>
      <c r="CB48" s="18"/>
      <c r="CC48" s="7"/>
      <c r="CD48" s="17"/>
      <c r="CE48" s="17"/>
      <c r="CF48" s="18"/>
      <c r="CG48" s="7"/>
      <c r="CH48" s="17"/>
      <c r="CI48" s="18"/>
      <c r="CJ48" s="7"/>
      <c r="CK48" s="7"/>
      <c r="CL48" s="18"/>
      <c r="CM48" s="7"/>
      <c r="CN48" s="7"/>
      <c r="CO48" s="18"/>
      <c r="CP48" s="7"/>
      <c r="CQ48" s="17"/>
      <c r="CR48" s="18"/>
      <c r="CS48" s="7"/>
      <c r="CT48" s="7"/>
      <c r="CU48" s="18"/>
      <c r="CV48" s="7"/>
      <c r="CW48" s="7"/>
      <c r="CX48" s="18"/>
      <c r="CY48" s="7"/>
      <c r="CZ48" s="7"/>
      <c r="DA48" s="18"/>
      <c r="DB48" s="7"/>
      <c r="DC48" s="7"/>
      <c r="DD48" s="18"/>
      <c r="DE48" s="7"/>
      <c r="DF48" s="17"/>
      <c r="DG48" s="17"/>
      <c r="DH48" s="18"/>
      <c r="DI48" s="7"/>
      <c r="DJ48" s="7"/>
      <c r="DK48" s="18"/>
      <c r="DL48" s="7"/>
      <c r="DM48" s="7"/>
      <c r="DN48" s="18"/>
      <c r="DO48" s="7"/>
      <c r="DP48" s="7"/>
      <c r="DQ48" s="18"/>
      <c r="DR48" s="7"/>
      <c r="DS48" s="7"/>
      <c r="DT48" s="18"/>
      <c r="DU48" s="7"/>
      <c r="DV48" s="7"/>
      <c r="DW48" s="18"/>
      <c r="DX48" s="7"/>
      <c r="DY48" s="17"/>
      <c r="DZ48" s="18"/>
      <c r="EA48" s="7"/>
      <c r="EB48" s="7"/>
      <c r="EC48" s="18"/>
      <c r="ED48" s="7"/>
      <c r="EE48" s="7"/>
      <c r="EF48" s="18"/>
      <c r="EG48" s="7"/>
      <c r="EH48" s="7"/>
      <c r="EI48" s="18"/>
      <c r="EJ48" s="7"/>
      <c r="EK48" s="7"/>
      <c r="EL48" s="18"/>
      <c r="EM48" s="7"/>
      <c r="EN48" s="7"/>
      <c r="EO48" s="18"/>
      <c r="EP48" s="7"/>
      <c r="EQ48" s="126"/>
      <c r="ER48" s="18"/>
      <c r="ES48" s="7"/>
      <c r="ET48" s="7"/>
      <c r="EU48" s="18"/>
      <c r="EV48" s="7"/>
      <c r="EW48" s="7"/>
      <c r="EX48" s="18"/>
      <c r="EY48" s="7"/>
      <c r="EZ48" s="7"/>
      <c r="FA48" s="18"/>
      <c r="FB48" s="7"/>
      <c r="FC48" s="17"/>
      <c r="FD48" s="17"/>
      <c r="FE48" s="17"/>
      <c r="FF48" s="17"/>
      <c r="FG48" s="18"/>
      <c r="FH48" s="7"/>
      <c r="FI48" s="7"/>
      <c r="FJ48" s="18"/>
      <c r="FK48" s="7"/>
      <c r="FL48" s="7"/>
      <c r="FM48" s="18"/>
      <c r="FN48" s="7"/>
      <c r="FO48" s="17"/>
      <c r="FP48" s="18"/>
      <c r="FQ48" s="7"/>
      <c r="FR48" s="7"/>
      <c r="FS48" s="18"/>
      <c r="FT48" s="7"/>
      <c r="FU48" s="17"/>
      <c r="FV48" s="18"/>
      <c r="FW48" s="7"/>
      <c r="FX48" s="7"/>
      <c r="FY48" s="18"/>
      <c r="FZ48" s="7"/>
      <c r="GA48" s="7"/>
      <c r="GB48" s="18"/>
      <c r="GC48" s="7"/>
      <c r="GD48" s="7"/>
      <c r="GE48" s="18"/>
      <c r="GF48" s="7"/>
      <c r="GG48" s="7"/>
      <c r="GH48" s="18"/>
      <c r="GI48" s="7"/>
      <c r="GJ48" s="7"/>
      <c r="GK48" s="18"/>
      <c r="GL48" s="7"/>
      <c r="GM48" s="17"/>
      <c r="GN48" s="18"/>
      <c r="GO48" s="7"/>
      <c r="GP48" s="7"/>
      <c r="GQ48" s="18"/>
      <c r="GR48" s="7"/>
      <c r="GS48" s="7"/>
      <c r="GT48" s="18"/>
      <c r="GU48" s="7"/>
      <c r="GV48" s="7"/>
      <c r="GW48" s="18"/>
      <c r="GX48" s="7"/>
      <c r="GY48" s="7"/>
      <c r="GZ48" s="18"/>
      <c r="HA48" s="7"/>
      <c r="HB48" s="7"/>
      <c r="HC48" s="18"/>
      <c r="HD48" s="7"/>
      <c r="HE48" s="17"/>
      <c r="HF48" s="18"/>
      <c r="HG48" s="7"/>
      <c r="HH48" s="7"/>
      <c r="HI48" s="18"/>
      <c r="HJ48" s="7"/>
      <c r="HK48" s="7"/>
      <c r="HL48" s="18"/>
      <c r="HM48" s="7"/>
      <c r="HN48" s="7"/>
      <c r="HO48" s="18"/>
      <c r="HP48" s="7"/>
      <c r="HQ48" s="7"/>
      <c r="HR48" s="18"/>
      <c r="HS48" s="7"/>
      <c r="HT48" s="7"/>
      <c r="HU48" s="18"/>
      <c r="HV48" s="7"/>
      <c r="HW48" s="17"/>
      <c r="HX48" s="18"/>
      <c r="HY48" s="7"/>
      <c r="HZ48" s="7"/>
      <c r="IA48" s="18"/>
      <c r="IB48" s="7"/>
      <c r="IC48" s="7"/>
      <c r="ID48" s="18"/>
      <c r="IE48" s="7"/>
      <c r="IF48" s="7"/>
      <c r="IG48" s="18"/>
      <c r="IH48" s="7"/>
      <c r="II48" s="7"/>
      <c r="IJ48" s="18"/>
      <c r="IK48" s="7"/>
      <c r="IL48" s="7"/>
      <c r="IM48" s="18"/>
      <c r="IN48" s="7"/>
      <c r="IO48" s="17"/>
      <c r="IP48" s="18"/>
      <c r="IQ48" s="7"/>
      <c r="IR48" s="7"/>
      <c r="IS48" s="18"/>
      <c r="IT48" s="7"/>
      <c r="IU48" s="7"/>
      <c r="IV48" s="18"/>
      <c r="IW48" s="7"/>
      <c r="IX48" s="7"/>
      <c r="IY48" s="18"/>
      <c r="IZ48" s="7"/>
      <c r="JA48" s="7"/>
      <c r="JB48" s="18"/>
      <c r="JC48" s="7"/>
      <c r="JD48" s="7"/>
      <c r="JE48" s="18"/>
      <c r="JF48" s="7"/>
      <c r="JG48" s="17"/>
      <c r="JH48" s="18"/>
      <c r="JI48" s="7"/>
      <c r="JJ48" s="7"/>
      <c r="JK48" s="18"/>
      <c r="JL48" s="7"/>
      <c r="JM48" s="7"/>
      <c r="JN48" s="18"/>
      <c r="JO48" s="7"/>
      <c r="JP48" s="7"/>
      <c r="JQ48" s="18"/>
      <c r="JR48" s="7"/>
      <c r="JS48" s="7"/>
      <c r="JT48" s="18"/>
      <c r="JU48" s="7"/>
      <c r="JV48" s="7"/>
      <c r="JW48" s="18"/>
      <c r="JX48" s="7"/>
      <c r="JY48" s="17"/>
      <c r="JZ48" s="18"/>
      <c r="KA48" s="7"/>
      <c r="KB48" s="7"/>
      <c r="KC48" s="18"/>
      <c r="KD48" s="7"/>
      <c r="KE48" s="7"/>
      <c r="KF48" s="18"/>
      <c r="KG48" s="7"/>
      <c r="KH48" s="7"/>
      <c r="KI48" s="18"/>
      <c r="KJ48" s="7"/>
      <c r="KK48" s="7"/>
      <c r="KL48" s="18"/>
      <c r="KM48" s="7"/>
      <c r="KN48" s="7"/>
      <c r="KO48" s="18"/>
      <c r="KP48" s="7"/>
      <c r="KQ48" s="126"/>
      <c r="KR48" s="18"/>
      <c r="KS48" s="7"/>
      <c r="KT48" s="7"/>
      <c r="KU48" s="18"/>
      <c r="KV48" s="7"/>
      <c r="KW48" s="148"/>
      <c r="KX48" s="148"/>
      <c r="KY48" s="148"/>
      <c r="KZ48" s="148"/>
      <c r="LA48" s="148"/>
      <c r="LB48" s="17"/>
      <c r="LC48" s="18"/>
      <c r="LD48" s="7"/>
      <c r="LE48" s="7"/>
      <c r="LF48" s="18"/>
      <c r="LG48" s="7"/>
      <c r="LH48" s="7"/>
      <c r="LI48" s="18"/>
      <c r="LJ48" s="7"/>
      <c r="LK48" s="7"/>
      <c r="LL48" s="18"/>
      <c r="LM48" s="7"/>
      <c r="LN48" s="7"/>
      <c r="LO48" s="18"/>
      <c r="LP48" s="7"/>
      <c r="LQ48" s="7"/>
      <c r="LR48" s="18"/>
      <c r="LS48" s="7"/>
      <c r="LT48" s="17"/>
      <c r="LU48" s="18"/>
      <c r="LV48" s="7"/>
      <c r="LW48" s="7"/>
      <c r="LX48" s="18"/>
      <c r="LY48" s="7"/>
      <c r="LZ48" s="7"/>
      <c r="MA48" s="18"/>
      <c r="MB48" s="7"/>
      <c r="MC48" s="7"/>
      <c r="MD48" s="18"/>
      <c r="ME48" s="7"/>
      <c r="MF48" s="7"/>
      <c r="MG48" s="18"/>
      <c r="MH48" s="7"/>
      <c r="MI48" s="7"/>
      <c r="MJ48" s="18"/>
      <c r="MK48" s="7"/>
      <c r="ML48" s="17"/>
      <c r="MM48" s="18"/>
      <c r="MN48" s="7"/>
      <c r="MO48" s="7"/>
      <c r="MP48" s="18"/>
      <c r="MQ48" s="7"/>
      <c r="MR48" s="7"/>
      <c r="MS48" s="18"/>
      <c r="MT48" s="7"/>
      <c r="MU48" s="7"/>
      <c r="MV48" s="18"/>
      <c r="MW48" s="7"/>
      <c r="MX48" s="7"/>
      <c r="MY48" s="18"/>
      <c r="MZ48" s="7"/>
      <c r="NA48" s="7"/>
      <c r="NB48" s="18"/>
      <c r="NC48" s="7"/>
      <c r="ND48" s="17"/>
      <c r="NE48" s="18"/>
      <c r="NF48" s="7"/>
      <c r="NG48" s="7"/>
      <c r="NH48" s="18"/>
      <c r="NI48" s="7"/>
      <c r="NJ48" s="7"/>
      <c r="NK48" s="18"/>
      <c r="NL48" s="7"/>
      <c r="NM48" s="7"/>
      <c r="NN48" s="18"/>
      <c r="NO48" s="7"/>
      <c r="NP48" s="7"/>
      <c r="NQ48" s="18"/>
      <c r="NR48" s="7"/>
      <c r="NS48" s="7"/>
      <c r="NT48" s="18"/>
      <c r="NU48" s="7"/>
      <c r="NV48" s="17"/>
      <c r="NW48" s="18"/>
      <c r="NX48" s="7"/>
      <c r="NY48" s="7"/>
      <c r="NZ48" s="18"/>
      <c r="OA48" s="7"/>
      <c r="OB48" s="7"/>
      <c r="OC48" s="18"/>
      <c r="OD48" s="7"/>
      <c r="OE48" s="7"/>
      <c r="OF48" s="18"/>
      <c r="OG48" s="7"/>
      <c r="OH48" s="7"/>
      <c r="OI48" s="18"/>
      <c r="OJ48" s="7"/>
      <c r="OK48" s="7"/>
      <c r="OL48" s="18"/>
      <c r="OM48" s="7"/>
      <c r="ON48" s="17"/>
      <c r="OO48" s="18"/>
      <c r="OP48" s="7"/>
      <c r="OQ48" s="7"/>
      <c r="OR48" s="18"/>
      <c r="OS48" s="7"/>
      <c r="OT48" s="7"/>
      <c r="OU48" s="18"/>
      <c r="OV48" s="7"/>
      <c r="OW48" s="7"/>
      <c r="OX48" s="18"/>
      <c r="OY48" s="7"/>
      <c r="OZ48" s="7"/>
      <c r="PA48" s="18"/>
      <c r="PB48" s="7"/>
      <c r="PC48" s="7"/>
      <c r="PD48" s="18"/>
      <c r="PE48" s="7"/>
      <c r="PF48" s="17"/>
      <c r="PG48" s="18"/>
      <c r="PH48" s="7"/>
      <c r="PI48" s="7"/>
      <c r="PJ48" s="18"/>
      <c r="PK48" s="7"/>
      <c r="PL48" s="7"/>
      <c r="PM48" s="18"/>
      <c r="PN48" s="7"/>
      <c r="PO48" s="7"/>
      <c r="PP48" s="18"/>
      <c r="PQ48" s="7"/>
      <c r="PR48" s="7"/>
      <c r="PS48" s="18"/>
      <c r="PT48" s="7"/>
      <c r="PU48" s="7"/>
      <c r="PV48" s="18"/>
      <c r="PW48" s="7"/>
      <c r="PX48" s="17"/>
      <c r="PY48" s="18"/>
      <c r="PZ48" s="7"/>
      <c r="QA48" s="7"/>
      <c r="QB48" s="18"/>
      <c r="QC48" s="7"/>
      <c r="QD48" s="17"/>
      <c r="QE48" s="18"/>
      <c r="QF48" s="7"/>
      <c r="QG48" s="7"/>
      <c r="QH48" s="18"/>
      <c r="QI48" s="7"/>
      <c r="QJ48" s="7"/>
      <c r="QK48" s="18"/>
      <c r="QL48" s="7"/>
      <c r="QM48" s="17"/>
      <c r="QN48" s="18"/>
      <c r="QO48" s="7"/>
      <c r="QP48" s="7"/>
      <c r="QQ48" s="18"/>
      <c r="QR48" s="7"/>
      <c r="QS48" s="7"/>
      <c r="QT48" s="18"/>
      <c r="QU48" s="7"/>
      <c r="QV48" s="7"/>
      <c r="QW48" s="18"/>
      <c r="QX48" s="7"/>
      <c r="QY48" s="7"/>
      <c r="QZ48" s="18"/>
      <c r="RA48" s="7"/>
      <c r="RB48" s="7"/>
      <c r="RC48" s="18"/>
      <c r="RD48" s="7"/>
      <c r="RE48" s="17"/>
      <c r="RF48" s="18"/>
      <c r="RG48" s="7"/>
      <c r="RH48" s="7"/>
      <c r="RI48" s="18"/>
      <c r="RJ48" s="7"/>
      <c r="RK48" s="7"/>
      <c r="RL48" s="18"/>
      <c r="RM48" s="7"/>
      <c r="RN48" s="17"/>
      <c r="RO48" s="17"/>
      <c r="RP48" s="17"/>
      <c r="RQ48" s="18"/>
      <c r="RR48" s="7"/>
      <c r="RS48" s="7"/>
      <c r="RT48" s="18"/>
      <c r="RU48" s="7"/>
      <c r="RV48" s="7"/>
      <c r="RW48" s="18"/>
      <c r="RX48" s="7"/>
      <c r="RY48" s="7"/>
      <c r="RZ48" s="18"/>
      <c r="SA48" s="7"/>
      <c r="SB48" s="7"/>
      <c r="SC48" s="18"/>
      <c r="SD48" s="7"/>
      <c r="SE48" s="7"/>
      <c r="SF48" s="18"/>
      <c r="SG48" s="7"/>
      <c r="SH48" s="7"/>
      <c r="SI48" s="18"/>
      <c r="SJ48" s="7"/>
      <c r="SK48" s="17"/>
      <c r="SL48" s="18"/>
      <c r="SM48" s="7"/>
      <c r="SN48" s="7"/>
      <c r="SO48" s="18"/>
      <c r="SP48" s="7"/>
      <c r="SQ48" s="7"/>
      <c r="SR48" s="18"/>
      <c r="SS48" s="7"/>
      <c r="ST48" s="7"/>
      <c r="SU48" s="18"/>
      <c r="SV48" s="7"/>
      <c r="SW48" s="7"/>
      <c r="SX48" s="18"/>
      <c r="SY48" s="7"/>
      <c r="SZ48" s="7"/>
      <c r="TA48" s="18"/>
      <c r="TB48" s="7"/>
      <c r="TC48" s="17"/>
      <c r="TD48" s="17"/>
      <c r="TE48" s="18"/>
      <c r="TF48" s="7"/>
      <c r="TG48" s="7"/>
      <c r="TH48" s="18"/>
      <c r="TI48" s="7"/>
      <c r="TJ48" s="7"/>
      <c r="TK48" s="18"/>
      <c r="TL48" s="7"/>
      <c r="TM48" s="7"/>
      <c r="TN48" s="18"/>
      <c r="TO48" s="7"/>
      <c r="TP48" s="7"/>
      <c r="TQ48" s="18"/>
      <c r="TR48" s="7"/>
      <c r="TS48" s="17"/>
      <c r="TT48" s="18"/>
      <c r="TU48" s="7"/>
      <c r="TV48" s="7"/>
      <c r="TW48" s="18"/>
      <c r="TX48" s="7"/>
      <c r="TY48" s="7"/>
      <c r="TZ48" s="18"/>
      <c r="UA48" s="7"/>
      <c r="UB48" s="7"/>
      <c r="UC48" s="18"/>
      <c r="UD48" s="7"/>
      <c r="UE48" s="7"/>
      <c r="UF48" s="18"/>
      <c r="UG48" s="7"/>
      <c r="UH48" s="7"/>
      <c r="UI48" s="18"/>
      <c r="UJ48" s="7"/>
      <c r="UK48" s="17"/>
      <c r="UL48" s="17"/>
      <c r="UM48" s="18"/>
      <c r="UN48" s="7"/>
      <c r="UO48" s="7"/>
      <c r="UP48" s="18"/>
      <c r="UQ48" s="7"/>
      <c r="UR48" s="7"/>
      <c r="US48" s="18"/>
      <c r="UT48" s="7"/>
      <c r="UU48" s="7"/>
      <c r="UV48" s="18"/>
      <c r="UW48" s="7"/>
      <c r="UX48" s="7"/>
      <c r="UY48" s="18"/>
      <c r="UZ48" s="7"/>
      <c r="VA48" s="17"/>
      <c r="VB48" s="18"/>
      <c r="VC48" s="7"/>
      <c r="VD48" s="7"/>
      <c r="VE48" s="18"/>
      <c r="VF48" s="7"/>
      <c r="VG48" s="7"/>
      <c r="VH48" s="18"/>
      <c r="VI48" s="7"/>
      <c r="VJ48" s="7"/>
      <c r="VK48" s="18"/>
      <c r="VL48" s="7"/>
      <c r="VM48" s="7"/>
      <c r="VN48" s="18"/>
      <c r="VO48" s="7"/>
      <c r="VP48" s="7"/>
      <c r="VQ48" s="18"/>
      <c r="VR48" s="7"/>
      <c r="VS48" s="17"/>
      <c r="VT48" s="18"/>
      <c r="VU48" s="7"/>
      <c r="VV48" s="7"/>
      <c r="VW48" s="18"/>
      <c r="VX48" s="7"/>
      <c r="VY48" s="7"/>
      <c r="VZ48" s="18"/>
      <c r="WA48" s="7"/>
      <c r="WB48" s="7"/>
      <c r="WC48" s="18"/>
      <c r="WD48" s="7"/>
      <c r="WE48" s="7"/>
      <c r="WF48" s="18"/>
      <c r="WG48" s="7"/>
      <c r="WH48" s="7"/>
      <c r="WI48" s="18"/>
      <c r="WJ48" s="7"/>
      <c r="WK48" s="126"/>
      <c r="WL48" s="18"/>
      <c r="WM48" s="7"/>
      <c r="WN48" s="7"/>
      <c r="WO48" s="18"/>
      <c r="WP48" s="7"/>
      <c r="WQ48" s="7"/>
      <c r="WR48" s="18"/>
      <c r="WS48" s="7"/>
      <c r="WT48" s="7"/>
      <c r="WU48" s="18"/>
      <c r="WV48" s="7"/>
      <c r="WW48" s="7"/>
      <c r="WX48" s="18"/>
      <c r="WY48" s="7"/>
      <c r="WZ48" s="7"/>
      <c r="XA48" s="18"/>
      <c r="XB48" s="7"/>
      <c r="XC48" s="7"/>
      <c r="XD48" s="18"/>
      <c r="XE48" s="7"/>
      <c r="XF48" s="17"/>
      <c r="XG48" s="18"/>
      <c r="XH48" s="7"/>
      <c r="XI48" s="7"/>
      <c r="XJ48" s="18"/>
      <c r="XK48" s="7"/>
      <c r="XL48" s="7"/>
      <c r="XM48" s="18"/>
      <c r="XN48" s="7"/>
      <c r="XO48" s="7"/>
      <c r="XP48" s="18"/>
      <c r="XQ48" s="7"/>
      <c r="XR48" s="7"/>
      <c r="XS48" s="18"/>
      <c r="XT48" s="7"/>
      <c r="XU48" s="7"/>
      <c r="XV48" s="18"/>
      <c r="XW48" s="7"/>
      <c r="XX48" s="126"/>
      <c r="XY48" s="18"/>
      <c r="XZ48" s="7"/>
      <c r="YA48" s="7"/>
      <c r="YB48" s="18"/>
      <c r="YC48" s="7"/>
      <c r="YD48" s="7"/>
      <c r="YE48" s="18"/>
      <c r="YF48" s="7"/>
      <c r="YG48" s="7"/>
      <c r="YH48" s="18"/>
      <c r="YI48" s="7"/>
      <c r="YJ48" s="7"/>
      <c r="YK48" s="18"/>
      <c r="YL48" s="7"/>
      <c r="YM48" s="7"/>
      <c r="YN48" s="18"/>
      <c r="YO48" s="7"/>
      <c r="YP48" s="7"/>
      <c r="YQ48" s="18"/>
      <c r="YR48" s="7"/>
      <c r="YS48" s="17"/>
      <c r="YT48" s="18"/>
      <c r="YU48" s="7"/>
      <c r="YV48" s="7"/>
      <c r="YW48" s="18"/>
      <c r="YX48" s="7"/>
      <c r="YY48" s="7"/>
      <c r="YZ48" s="18"/>
      <c r="ZA48" s="7"/>
      <c r="ZB48" s="7"/>
      <c r="ZC48" s="18"/>
      <c r="ZD48" s="7"/>
      <c r="ZE48" s="7"/>
      <c r="ZF48" s="18"/>
      <c r="ZG48" s="7"/>
      <c r="ZH48" s="7"/>
      <c r="ZI48" s="18"/>
      <c r="ZJ48" s="7"/>
      <c r="ZK48" s="17"/>
      <c r="ZL48" s="18"/>
      <c r="ZM48" s="7"/>
      <c r="ZN48" s="7"/>
      <c r="ZO48" s="18"/>
      <c r="ZP48" s="7"/>
      <c r="ZQ48" s="7"/>
      <c r="ZR48" s="18"/>
      <c r="ZS48" s="7"/>
      <c r="ZT48" s="7"/>
      <c r="ZU48" s="18"/>
      <c r="ZV48" s="7"/>
      <c r="ZW48" s="7"/>
      <c r="ZX48" s="18"/>
      <c r="ZY48" s="7"/>
      <c r="ZZ48" s="7"/>
      <c r="AAA48" s="18"/>
      <c r="AAB48" s="7"/>
      <c r="AAC48" s="17"/>
      <c r="AAD48" s="18"/>
      <c r="AAE48" s="7"/>
      <c r="AAF48" s="7"/>
      <c r="AAG48" s="18"/>
      <c r="AAH48" s="7"/>
      <c r="AAI48" s="7"/>
      <c r="AAJ48" s="18"/>
      <c r="AAK48" s="7"/>
      <c r="AAL48" s="7"/>
      <c r="AAM48" s="18"/>
      <c r="AAN48" s="7"/>
      <c r="AAO48" s="7"/>
      <c r="AAP48" s="18"/>
      <c r="AAQ48" s="7"/>
      <c r="AAR48" s="7"/>
      <c r="AAS48" s="18"/>
      <c r="AAT48" s="7"/>
      <c r="AAU48" s="17"/>
      <c r="AAV48" s="18"/>
      <c r="AAW48" s="7"/>
      <c r="AAX48" s="7"/>
      <c r="AAY48" s="18"/>
      <c r="AAZ48" s="7"/>
      <c r="ABA48" s="7"/>
      <c r="ABB48" s="18"/>
      <c r="ABC48" s="7"/>
      <c r="ABD48" s="7"/>
      <c r="ABE48" s="18"/>
      <c r="ABF48" s="7"/>
      <c r="ABG48" s="7"/>
      <c r="ABH48" s="18"/>
      <c r="ABI48" s="7"/>
      <c r="ABJ48" s="7"/>
      <c r="ABK48" s="18"/>
      <c r="ABL48" s="7"/>
      <c r="ABM48" s="17"/>
      <c r="ABN48" s="18"/>
      <c r="ABO48" s="7"/>
      <c r="ABP48" s="7"/>
      <c r="ABQ48" s="18"/>
      <c r="ABR48" s="7"/>
      <c r="ABS48" s="7"/>
      <c r="ABT48" s="18"/>
      <c r="ABU48" s="7"/>
      <c r="ABV48" s="17"/>
      <c r="ABW48" s="17"/>
      <c r="ABX48" s="17"/>
      <c r="ABY48" s="17"/>
      <c r="ABZ48" s="17"/>
      <c r="ACA48" s="18"/>
      <c r="ACB48" s="7"/>
      <c r="ACC48" s="7"/>
      <c r="ACD48" s="18"/>
      <c r="ACE48" s="7"/>
      <c r="ACF48" s="7"/>
      <c r="ACG48" s="18"/>
      <c r="ACH48" s="7"/>
      <c r="ACI48" s="7"/>
      <c r="ACJ48" s="18"/>
      <c r="ACK48" s="7"/>
      <c r="ACL48" s="7"/>
      <c r="ACM48" s="18"/>
      <c r="ACN48" s="7"/>
      <c r="ACO48" s="17"/>
      <c r="ACP48" s="18"/>
      <c r="ACQ48" s="7"/>
      <c r="ACR48" s="7"/>
      <c r="ACS48" s="18"/>
      <c r="ACT48" s="7"/>
      <c r="ACU48" s="7"/>
      <c r="ACV48" s="18"/>
      <c r="ACW48" s="7"/>
      <c r="ACX48" s="7"/>
      <c r="ACY48" s="18"/>
      <c r="ACZ48" s="7"/>
      <c r="ADA48" s="7"/>
      <c r="ADB48" s="18"/>
      <c r="ADC48" s="7"/>
      <c r="ADD48" s="7"/>
      <c r="ADE48" s="18"/>
      <c r="ADF48" s="7"/>
      <c r="ADG48" s="17"/>
      <c r="ADH48" s="18"/>
      <c r="ADI48" s="7"/>
      <c r="ADJ48" s="7"/>
      <c r="ADK48" s="18"/>
      <c r="ADL48" s="7"/>
      <c r="ADM48" s="7"/>
      <c r="ADN48" s="18"/>
      <c r="ADO48" s="7"/>
      <c r="ADP48" s="7"/>
      <c r="ADQ48" s="18"/>
      <c r="ADR48" s="7"/>
      <c r="ADS48" s="7"/>
      <c r="ADT48" s="18"/>
      <c r="ADU48" s="7"/>
      <c r="ADV48" s="7"/>
      <c r="ADW48" s="18"/>
      <c r="ADX48" s="7"/>
      <c r="ADY48" s="17"/>
      <c r="ADZ48" s="18"/>
      <c r="AEA48" s="7"/>
      <c r="AEB48" s="7"/>
      <c r="AEC48" s="18"/>
      <c r="AED48" s="7"/>
      <c r="AEE48" s="7"/>
      <c r="AEF48" s="18"/>
      <c r="AEG48" s="7"/>
      <c r="AEH48" s="7"/>
      <c r="AEI48" s="18"/>
      <c r="AEJ48" s="7"/>
      <c r="AEK48" s="7"/>
      <c r="AEL48" s="18"/>
      <c r="AEM48" s="7"/>
      <c r="AEN48" s="7"/>
      <c r="AEO48" s="18"/>
      <c r="AEP48" s="7"/>
      <c r="AEQ48" s="17"/>
      <c r="AER48" s="18"/>
      <c r="AES48" s="7"/>
      <c r="AET48" s="7"/>
      <c r="AEU48" s="18"/>
      <c r="AEV48" s="7"/>
      <c r="AEW48" s="7"/>
      <c r="AEX48" s="18"/>
      <c r="AEY48" s="7"/>
      <c r="AEZ48" s="7"/>
      <c r="AFA48" s="18"/>
      <c r="AFB48" s="7"/>
      <c r="AFC48" s="7"/>
      <c r="AFD48" s="18"/>
      <c r="AFE48" s="7"/>
      <c r="AFF48" s="7"/>
      <c r="AFG48" s="18"/>
      <c r="AFH48" s="7"/>
      <c r="AFI48" s="17"/>
      <c r="AFJ48" s="18"/>
      <c r="AFK48" s="7"/>
      <c r="AFL48" s="7"/>
      <c r="AFM48" s="18"/>
      <c r="AFN48" s="7"/>
      <c r="AFO48" s="7"/>
      <c r="AFP48" s="18"/>
      <c r="AFQ48" s="7"/>
      <c r="AFR48" s="7"/>
      <c r="AFS48" s="18"/>
      <c r="AFT48" s="7"/>
      <c r="AFU48" s="7"/>
      <c r="AFV48" s="18"/>
      <c r="AFW48" s="7"/>
      <c r="AFX48" s="17"/>
      <c r="AFY48" s="17"/>
      <c r="AFZ48" s="18"/>
      <c r="AGA48" s="7"/>
      <c r="AGB48" s="7"/>
      <c r="AGC48" s="18"/>
      <c r="AGD48" s="7"/>
      <c r="AGE48" s="7"/>
      <c r="AGF48" s="18"/>
      <c r="AGG48" s="7"/>
      <c r="AGH48" s="7"/>
      <c r="AGI48" s="18"/>
      <c r="AGJ48" s="7"/>
      <c r="AGK48" s="17"/>
      <c r="AGL48" s="18"/>
      <c r="AGM48" s="7"/>
      <c r="AGN48" s="126"/>
      <c r="AGO48" s="18"/>
      <c r="AGP48" s="7"/>
      <c r="AGQ48" s="7"/>
      <c r="AGR48" s="18"/>
      <c r="AGS48" s="7"/>
      <c r="AGT48" s="7"/>
      <c r="AGU48" s="18"/>
      <c r="AGV48" s="7"/>
      <c r="AGW48" s="7"/>
      <c r="AGX48" s="18"/>
      <c r="AGY48" s="7"/>
      <c r="AGZ48" s="7"/>
      <c r="AHA48" s="18"/>
      <c r="AHB48" s="7"/>
      <c r="AHC48" s="7"/>
      <c r="AHD48" s="18"/>
      <c r="AHE48" s="7"/>
      <c r="AHF48" s="7"/>
      <c r="AHG48" s="18"/>
      <c r="AHH48" s="7"/>
      <c r="AHI48" s="17"/>
      <c r="AHJ48" s="18"/>
      <c r="AHK48" s="7"/>
      <c r="AHL48" s="7"/>
      <c r="AHM48" s="18"/>
      <c r="AHN48" s="7"/>
      <c r="AHO48" s="7"/>
      <c r="AHP48" s="18"/>
      <c r="AHQ48" s="7"/>
      <c r="AHR48" s="7"/>
      <c r="AHS48" s="18"/>
      <c r="AHT48" s="7"/>
      <c r="AHU48" s="7"/>
      <c r="AHV48" s="18"/>
      <c r="AHW48" s="7"/>
      <c r="AHX48" s="7"/>
      <c r="AHY48" s="18"/>
      <c r="AHZ48" s="7"/>
      <c r="AIA48" s="17"/>
      <c r="AIB48" s="18"/>
      <c r="AIC48" s="7"/>
      <c r="AID48" s="7"/>
      <c r="AIE48" s="18"/>
      <c r="AIF48" s="7"/>
      <c r="AIG48" s="7"/>
      <c r="AIH48" s="18"/>
      <c r="AII48" s="7"/>
      <c r="AIJ48" s="7"/>
      <c r="AIK48" s="18"/>
      <c r="AIL48" s="7"/>
      <c r="AIM48" s="7"/>
      <c r="AIN48" s="18"/>
      <c r="AIO48" s="7"/>
      <c r="AIP48" s="7"/>
      <c r="AIQ48" s="18"/>
      <c r="AIR48" s="7"/>
      <c r="AIS48" s="17"/>
      <c r="AIT48" s="18"/>
      <c r="AIU48" s="7"/>
      <c r="AIV48" s="7"/>
      <c r="AIW48" s="18"/>
      <c r="AIX48" s="7"/>
      <c r="AIY48" s="7"/>
      <c r="AIZ48" s="18"/>
      <c r="AJA48" s="7"/>
      <c r="AJB48" s="7"/>
      <c r="AJC48" s="18"/>
      <c r="AJD48" s="7"/>
      <c r="AJE48" s="7"/>
      <c r="AJF48" s="18"/>
      <c r="AJG48" s="7"/>
      <c r="AJH48" s="7"/>
      <c r="AJI48" s="18"/>
      <c r="AJJ48" s="7"/>
      <c r="AJK48" s="17"/>
      <c r="AJL48" s="18"/>
      <c r="AJM48" s="7"/>
      <c r="AJN48" s="7"/>
      <c r="AJO48" s="18"/>
      <c r="AJP48" s="7"/>
      <c r="AJQ48" s="17"/>
      <c r="AJR48" s="18"/>
      <c r="AJS48" s="7"/>
      <c r="AJT48" s="7"/>
      <c r="AJU48" s="18"/>
      <c r="AJV48" s="7"/>
      <c r="AJW48" s="7"/>
      <c r="AJX48" s="18"/>
      <c r="AJY48" s="7"/>
      <c r="AJZ48" s="17"/>
      <c r="AKA48" s="18"/>
      <c r="AKB48" s="7"/>
      <c r="AKC48" s="7"/>
      <c r="AKD48" s="18"/>
      <c r="AKE48" s="7"/>
      <c r="AKF48" s="7"/>
      <c r="AKG48" s="18"/>
      <c r="AKH48" s="7"/>
      <c r="AKI48" s="7"/>
      <c r="AKJ48" s="18"/>
      <c r="AKK48" s="7"/>
      <c r="AKL48" s="7"/>
      <c r="AKM48" s="18"/>
      <c r="AKN48" s="7"/>
      <c r="AKO48" s="7"/>
      <c r="AKP48" s="18"/>
      <c r="AKQ48" s="7"/>
      <c r="AKR48" s="17"/>
      <c r="AKS48" s="18"/>
      <c r="AKT48" s="7"/>
      <c r="AKU48" s="7"/>
      <c r="AKV48" s="18"/>
      <c r="AKW48" s="7"/>
      <c r="AKX48" s="7"/>
      <c r="AKY48" s="18"/>
      <c r="AKZ48" s="7"/>
      <c r="ALA48" s="17"/>
      <c r="ALB48" s="18"/>
      <c r="ALC48" s="7"/>
      <c r="ALD48" s="7"/>
      <c r="ALE48" s="18"/>
      <c r="ALF48" s="7"/>
      <c r="ALG48" s="126"/>
      <c r="ALH48" s="18"/>
      <c r="ALI48" s="7"/>
      <c r="ALJ48" s="7"/>
      <c r="ALK48" s="18"/>
      <c r="ALL48" s="7"/>
      <c r="ALM48" s="7"/>
      <c r="ALN48" s="18"/>
      <c r="ALO48" s="7"/>
      <c r="ALP48" s="7"/>
      <c r="ALQ48" s="18"/>
      <c r="ALR48" s="7"/>
      <c r="ALS48" s="7"/>
      <c r="ALT48" s="18"/>
      <c r="ALU48" s="7"/>
      <c r="ALV48" s="7"/>
      <c r="ALW48" s="18"/>
      <c r="ALX48" s="7"/>
      <c r="ALY48" s="7"/>
      <c r="ALZ48" s="18"/>
      <c r="AMA48" s="7"/>
      <c r="AMB48" s="17"/>
      <c r="AMC48" s="18"/>
      <c r="AMD48" s="7"/>
      <c r="AME48" s="7"/>
      <c r="AMF48" s="18"/>
      <c r="AMG48" s="7"/>
      <c r="AMH48" s="7"/>
      <c r="AMI48" s="18"/>
      <c r="AMJ48" s="7"/>
      <c r="AMK48" s="7"/>
      <c r="AML48" s="18"/>
      <c r="AMM48" s="7"/>
      <c r="AMN48" s="7"/>
      <c r="AMO48" s="18"/>
      <c r="AMP48" s="7"/>
      <c r="AMQ48" s="7"/>
      <c r="AMR48" s="18"/>
      <c r="AMS48" s="7"/>
      <c r="AMT48" s="7"/>
      <c r="AMU48" s="18"/>
      <c r="AMV48" s="7"/>
      <c r="AMW48" s="17"/>
      <c r="AMX48" s="17"/>
      <c r="AMY48" s="17"/>
      <c r="AMZ48" s="17"/>
      <c r="ANA48" s="18"/>
      <c r="ANB48" s="7"/>
      <c r="ANC48" s="7"/>
      <c r="AND48" s="18"/>
      <c r="ANE48" s="7"/>
      <c r="ANF48" s="17"/>
      <c r="ANG48" s="18"/>
      <c r="ANH48" s="7"/>
      <c r="ANI48" s="7"/>
      <c r="ANJ48" s="18"/>
      <c r="ANK48" s="7"/>
      <c r="ANL48" s="7"/>
      <c r="ANM48" s="18"/>
      <c r="ANN48" s="7"/>
      <c r="ANO48" s="7"/>
      <c r="ANP48" s="18"/>
      <c r="ANQ48" s="7"/>
      <c r="ANR48" s="7"/>
      <c r="ANS48" s="18"/>
      <c r="ANT48" s="7"/>
      <c r="ANU48" s="7"/>
      <c r="ANV48" s="18"/>
      <c r="ANW48" s="7"/>
      <c r="ANX48" s="17"/>
      <c r="ANY48" s="18"/>
      <c r="ANZ48" s="7"/>
      <c r="AOA48" s="7"/>
      <c r="AOB48" s="18"/>
      <c r="AOC48" s="7"/>
      <c r="AOD48" s="7"/>
      <c r="AOE48" s="18"/>
      <c r="AOF48" s="7"/>
      <c r="AOG48" s="7"/>
      <c r="AOH48" s="18"/>
      <c r="AOI48" s="7"/>
      <c r="AOJ48" s="7"/>
      <c r="AOK48" s="18"/>
      <c r="AOL48" s="7"/>
      <c r="AOM48" s="7"/>
      <c r="AON48" s="18"/>
      <c r="AOO48" s="7"/>
      <c r="AOP48" s="17"/>
      <c r="AOQ48" s="18"/>
      <c r="AOR48" s="7"/>
      <c r="AOS48" s="7"/>
      <c r="AOT48" s="18"/>
      <c r="AOU48" s="7"/>
      <c r="AOV48" s="7"/>
      <c r="AOW48" s="18"/>
      <c r="AOX48" s="7"/>
      <c r="AOY48" s="7"/>
      <c r="AOZ48" s="18"/>
      <c r="APA48" s="7"/>
      <c r="APB48" s="7"/>
      <c r="APC48" s="18"/>
      <c r="APD48" s="7"/>
      <c r="APE48" s="7"/>
      <c r="APF48" s="18"/>
      <c r="APG48" s="7"/>
      <c r="APH48" s="17"/>
      <c r="API48" s="18"/>
      <c r="APJ48" s="7"/>
      <c r="APK48" s="7"/>
      <c r="APL48" s="18"/>
      <c r="APM48" s="7"/>
      <c r="APN48" s="7"/>
      <c r="APO48" s="18"/>
      <c r="APP48" s="7"/>
      <c r="APQ48" s="7"/>
      <c r="APR48" s="18"/>
      <c r="APS48" s="7"/>
      <c r="APT48" s="7"/>
      <c r="APU48" s="18"/>
      <c r="APV48" s="7"/>
      <c r="APW48" s="7"/>
      <c r="APX48" s="18"/>
      <c r="APY48" s="7"/>
      <c r="APZ48" s="17"/>
      <c r="AQA48" s="18"/>
      <c r="AQB48" s="7"/>
      <c r="AQC48" s="7"/>
      <c r="AQD48" s="18"/>
      <c r="AQE48" s="7"/>
      <c r="AQF48" s="7"/>
      <c r="AQG48" s="18"/>
      <c r="AQH48" s="7"/>
      <c r="AQI48" s="7"/>
      <c r="AQJ48" s="18"/>
      <c r="AQK48" s="7"/>
      <c r="AQL48" s="7"/>
      <c r="AQM48" s="18"/>
      <c r="AQN48" s="7"/>
      <c r="AQO48" s="7"/>
      <c r="AQP48" s="18"/>
      <c r="AQQ48" s="7"/>
      <c r="AQR48" s="17"/>
      <c r="AQS48" s="18"/>
      <c r="AQT48" s="7"/>
      <c r="AQU48" s="7"/>
      <c r="AQV48" s="18"/>
      <c r="AQW48" s="7"/>
      <c r="AQX48" s="7"/>
      <c r="AQY48" s="18"/>
      <c r="AQZ48" s="7"/>
      <c r="ARA48" s="7"/>
      <c r="ARB48" s="18"/>
      <c r="ARC48" s="7"/>
      <c r="ARD48" s="7"/>
      <c r="ARE48" s="18"/>
      <c r="ARF48" s="7"/>
      <c r="ARG48" s="7"/>
      <c r="ARH48" s="18"/>
      <c r="ARI48" s="7"/>
      <c r="ARJ48" s="17"/>
      <c r="ARK48" s="18"/>
      <c r="ARL48" s="7"/>
      <c r="ARM48" s="7"/>
      <c r="ARN48" s="18"/>
      <c r="ARO48" s="7"/>
      <c r="ARP48" s="7"/>
      <c r="ARQ48" s="18"/>
      <c r="ARR48" s="7"/>
      <c r="ARS48" s="7"/>
      <c r="ART48" s="18"/>
      <c r="ARU48" s="7"/>
      <c r="ARV48" s="7"/>
      <c r="ARW48" s="18"/>
      <c r="ARX48" s="7"/>
      <c r="ARY48" s="7"/>
      <c r="ARZ48" s="18"/>
      <c r="ASA48" s="7"/>
      <c r="ASB48" s="17"/>
      <c r="ASC48" s="18"/>
      <c r="ASD48" s="7"/>
      <c r="ASE48" s="7"/>
      <c r="ASF48" s="18"/>
      <c r="ASG48" s="7"/>
      <c r="ASH48" s="7"/>
      <c r="ASI48" s="18"/>
      <c r="ASJ48" s="7"/>
      <c r="ASK48" s="7"/>
      <c r="ASL48" s="18"/>
      <c r="ASM48" s="7"/>
      <c r="ASN48" s="7"/>
      <c r="ASO48" s="18"/>
      <c r="ASP48" s="7"/>
      <c r="ASQ48" s="7"/>
      <c r="ASR48" s="18"/>
      <c r="ASS48" s="7"/>
      <c r="AST48" s="17"/>
      <c r="ASU48" s="18"/>
      <c r="ASV48" s="7"/>
      <c r="ASW48" s="7"/>
      <c r="ASX48" s="18"/>
      <c r="ASY48" s="7"/>
      <c r="ASZ48" s="7"/>
      <c r="ATA48" s="18"/>
      <c r="ATB48" s="7"/>
      <c r="ATC48" s="7"/>
      <c r="ATD48" s="18"/>
      <c r="ATE48" s="7"/>
      <c r="ATF48" s="7"/>
      <c r="ATG48" s="7"/>
      <c r="ATH48" s="17"/>
      <c r="ATI48" s="7"/>
      <c r="ATJ48" s="7"/>
      <c r="ATK48" s="7"/>
      <c r="ATL48" s="7"/>
      <c r="ATM48" s="7"/>
      <c r="ATN48" s="7"/>
      <c r="ATO48" s="17"/>
      <c r="ATP48" s="7"/>
      <c r="ATQ48" s="7"/>
      <c r="ATR48" s="7"/>
      <c r="ATS48" s="7"/>
      <c r="ATT48" s="7"/>
      <c r="ATU48" s="7"/>
      <c r="ATV48" s="17"/>
      <c r="ATW48" s="7"/>
      <c r="ATX48" s="7"/>
      <c r="ATY48" s="7"/>
      <c r="ATZ48" s="7"/>
      <c r="AUA48" s="7"/>
      <c r="AUB48" s="7"/>
      <c r="AUC48" s="17"/>
      <c r="AUD48" s="7"/>
      <c r="AUE48" s="7"/>
      <c r="AUF48" s="7"/>
      <c r="AUG48" s="7"/>
      <c r="AUH48" s="7"/>
      <c r="AUI48" s="7"/>
      <c r="AUJ48" s="17"/>
      <c r="AUK48" s="7"/>
      <c r="AUL48" s="7"/>
      <c r="AUM48" s="7"/>
      <c r="AUN48" s="7"/>
      <c r="AUO48" s="7"/>
      <c r="AUP48" s="7"/>
      <c r="AUQ48" s="17"/>
      <c r="AUR48" s="7"/>
      <c r="AUS48" s="7"/>
      <c r="AUT48" s="7"/>
      <c r="AUU48" s="7"/>
      <c r="AUV48" s="7"/>
      <c r="AUW48" s="7"/>
      <c r="AUX48" s="17"/>
      <c r="AUY48" s="7"/>
      <c r="AUZ48" s="7"/>
      <c r="AVA48" s="7"/>
      <c r="AVB48" s="7"/>
      <c r="AVC48" s="7"/>
      <c r="AVD48" s="7"/>
      <c r="AVE48" s="17"/>
      <c r="AVF48" s="7"/>
      <c r="AVG48" s="7"/>
      <c r="AVH48" s="7"/>
      <c r="AVI48" s="7"/>
      <c r="AVJ48" s="7"/>
      <c r="AVK48" s="7"/>
      <c r="AVL48" s="17"/>
      <c r="AVM48" s="7"/>
      <c r="AVN48" s="7"/>
      <c r="AVO48" s="7"/>
      <c r="AVP48" s="7"/>
      <c r="AVQ48" s="7"/>
      <c r="AVR48" s="7"/>
      <c r="AVS48" s="17"/>
      <c r="AVT48" s="7"/>
      <c r="AVU48" s="7"/>
      <c r="AVV48" s="7"/>
      <c r="AVW48" s="7"/>
      <c r="AVX48" s="7"/>
      <c r="AVY48" s="7"/>
      <c r="AVZ48" s="17"/>
      <c r="AWA48" s="7"/>
      <c r="AWB48" s="7"/>
      <c r="AWC48" s="7"/>
      <c r="AWD48" s="7"/>
      <c r="AWE48" s="7"/>
      <c r="AWF48" s="7"/>
      <c r="AWG48" s="17"/>
      <c r="AWH48" s="7"/>
      <c r="AWI48" s="7"/>
      <c r="AWJ48" s="7"/>
      <c r="AWK48" s="7"/>
      <c r="AWL48" s="7"/>
      <c r="AWM48" s="7"/>
      <c r="AWN48" s="17"/>
      <c r="AWO48" s="7"/>
      <c r="AWP48" s="7"/>
      <c r="AWQ48" s="7"/>
      <c r="AWR48" s="7"/>
      <c r="AWS48" s="7"/>
      <c r="AWT48" s="7"/>
      <c r="AWU48" s="17"/>
      <c r="AWV48" s="7"/>
      <c r="AWW48" s="7"/>
      <c r="AWX48" s="7"/>
      <c r="AWY48" s="7"/>
      <c r="AWZ48" s="7"/>
      <c r="AXA48" s="7"/>
      <c r="AXB48" s="17"/>
    </row>
    <row r="49" spans="1:1302">
      <c r="A49" t="s">
        <v>911</v>
      </c>
      <c r="B49" t="s">
        <v>913</v>
      </c>
      <c r="D49" s="10" t="s">
        <v>10</v>
      </c>
      <c r="E49" s="65"/>
      <c r="F49" s="65"/>
      <c r="G49" s="65"/>
      <c r="H49" s="50"/>
      <c r="I49" s="65">
        <v>0.8571428571428571</v>
      </c>
      <c r="J49" s="17"/>
      <c r="K49" s="50"/>
      <c r="L49" s="65">
        <f>(L38)/L44</f>
        <v>0.88888888888888884</v>
      </c>
      <c r="M49" s="65"/>
      <c r="N49" s="50"/>
      <c r="O49" s="65">
        <f>(O38)/O44</f>
        <v>0.91666666666666663</v>
      </c>
      <c r="P49" s="65"/>
      <c r="Q49" s="50"/>
      <c r="R49" s="65">
        <f>(R38)/R44</f>
        <v>0.84285714285714286</v>
      </c>
      <c r="S49" s="65"/>
      <c r="T49" s="50"/>
      <c r="U49" s="65">
        <f>(U38)/U44</f>
        <v>0.8970588235294118</v>
      </c>
      <c r="V49" s="65"/>
      <c r="W49" s="50"/>
      <c r="X49" s="65">
        <f>(X38)/X44</f>
        <v>0.94117647058823528</v>
      </c>
      <c r="Y49" s="65"/>
      <c r="Z49" s="50"/>
      <c r="AA49" s="65">
        <f>(AA38)/AA44</f>
        <v>0.88888888888888884</v>
      </c>
      <c r="AB49" s="17"/>
      <c r="AC49" s="50"/>
      <c r="AD49" s="65">
        <f>(AD38)/AD44</f>
        <v>0.88607594936708856</v>
      </c>
      <c r="AE49" s="65"/>
      <c r="AF49" s="50"/>
      <c r="AG49" s="65">
        <f>(AG38)/AG44</f>
        <v>0.89873417721518989</v>
      </c>
      <c r="AH49" s="65"/>
      <c r="AI49" s="50"/>
      <c r="AJ49" s="65">
        <f>(AJ38)/AJ44</f>
        <v>0.94936708860759489</v>
      </c>
      <c r="AK49" s="65"/>
      <c r="AL49" s="50"/>
      <c r="AM49" s="65">
        <f>(AM38)/AM44</f>
        <v>1.0126582278481013</v>
      </c>
      <c r="AN49" s="65"/>
      <c r="AO49" s="50"/>
      <c r="AP49" s="65">
        <f>(AP38)/AP44</f>
        <v>0.88372093023255816</v>
      </c>
      <c r="AQ49" s="65"/>
      <c r="AR49" s="50"/>
      <c r="AS49" s="65">
        <f>(AS38)/AS44</f>
        <v>0.89534883720930236</v>
      </c>
      <c r="AT49" s="17"/>
      <c r="AU49" s="50"/>
      <c r="AV49" s="65">
        <f>(AV38)/AV44</f>
        <v>0.83720930232558144</v>
      </c>
      <c r="AW49" s="65"/>
      <c r="AX49" s="50"/>
      <c r="AY49" s="65">
        <f>(AY38)/AY44</f>
        <v>0.84146341463414631</v>
      </c>
      <c r="AZ49" s="65"/>
      <c r="BA49" s="50"/>
      <c r="BB49" s="65">
        <f>(BB38)/BB44</f>
        <v>0.91463414634146345</v>
      </c>
      <c r="BC49" s="65"/>
      <c r="BD49" s="50"/>
      <c r="BE49" s="65">
        <f>(BE38)/BE44</f>
        <v>0.91463414634146345</v>
      </c>
      <c r="BF49" s="65"/>
      <c r="BG49" s="50"/>
      <c r="BH49" s="65">
        <f>(BH38)/BH44</f>
        <v>0.86585365853658536</v>
      </c>
      <c r="BI49" s="65"/>
      <c r="BJ49" s="50"/>
      <c r="BK49" s="65">
        <f>(BK38)/BK44</f>
        <v>0.86585365853658536</v>
      </c>
      <c r="BL49" s="17"/>
      <c r="BM49" s="50"/>
      <c r="BN49" s="65">
        <f>(BN38)/BN44</f>
        <v>0.90588235294117647</v>
      </c>
      <c r="BO49" s="65"/>
      <c r="BP49" s="50"/>
      <c r="BQ49" s="65">
        <f>(BQ38)/BQ44</f>
        <v>0.91764705882352937</v>
      </c>
      <c r="BR49" s="65"/>
      <c r="BS49" s="50"/>
      <c r="BT49" s="65">
        <f>(BT38)/BT44</f>
        <v>0.92941176470588238</v>
      </c>
      <c r="BU49" s="65"/>
      <c r="BV49" s="50"/>
      <c r="BW49" s="65">
        <f>(BW38)/BW44</f>
        <v>0.91764705882352937</v>
      </c>
      <c r="BX49" s="65"/>
      <c r="BY49" s="50"/>
      <c r="BZ49" s="65">
        <f>(BZ38)/BZ44</f>
        <v>0.90140845070422537</v>
      </c>
      <c r="CA49" s="65"/>
      <c r="CB49" s="50"/>
      <c r="CC49" s="65">
        <f>(CC38)/CC44</f>
        <v>0.9</v>
      </c>
      <c r="CD49" s="17"/>
      <c r="CE49" s="17"/>
      <c r="CF49" s="50"/>
      <c r="CG49" s="65">
        <f>(CG38)/CG44</f>
        <v>0.89333333333333331</v>
      </c>
      <c r="CH49" s="17"/>
      <c r="CI49" s="50"/>
      <c r="CJ49" s="65">
        <f>(CJ38)/CJ44</f>
        <v>0.93333333333333335</v>
      </c>
      <c r="CK49" s="65"/>
      <c r="CL49" s="50"/>
      <c r="CM49" s="65">
        <f>(CM38)/CM44</f>
        <v>0.96</v>
      </c>
      <c r="CN49" s="65"/>
      <c r="CO49" s="50"/>
      <c r="CP49" s="65">
        <f>(CP38)/CP44</f>
        <v>0.88</v>
      </c>
      <c r="CQ49" s="17"/>
      <c r="CR49" s="50"/>
      <c r="CS49" s="65">
        <f>(CS38)/CS44</f>
        <v>0.84</v>
      </c>
      <c r="CT49" s="65"/>
      <c r="CU49" s="50"/>
      <c r="CV49" s="65">
        <f>(CV38)/CV44</f>
        <v>0.89333333333333331</v>
      </c>
      <c r="CW49" s="65"/>
      <c r="CX49" s="50"/>
      <c r="CY49" s="65">
        <f>(CY38)/CY44</f>
        <v>0.88</v>
      </c>
      <c r="CZ49" s="65"/>
      <c r="DA49" s="50"/>
      <c r="DB49" s="65">
        <f>(DB38)/DB44</f>
        <v>0.88</v>
      </c>
      <c r="DC49" s="65"/>
      <c r="DD49" s="50"/>
      <c r="DE49" s="65">
        <f>(DE38)/DE44</f>
        <v>0.85333333333333339</v>
      </c>
      <c r="DF49" s="17"/>
      <c r="DG49" s="17"/>
      <c r="DH49" s="50"/>
      <c r="DI49" s="65">
        <f>(DI38)/DI44</f>
        <v>0.87654320987654322</v>
      </c>
      <c r="DJ49" s="65"/>
      <c r="DK49" s="50"/>
      <c r="DL49" s="65">
        <f>(DL38)/DL44</f>
        <v>0.90123456790123457</v>
      </c>
      <c r="DM49" s="65"/>
      <c r="DN49" s="50"/>
      <c r="DO49" s="65">
        <f>(DO38)/DO44</f>
        <v>0.90123456790123457</v>
      </c>
      <c r="DP49" s="65"/>
      <c r="DQ49" s="50"/>
      <c r="DR49" s="65">
        <f>(DR38)/DR44</f>
        <v>0.95061728395061729</v>
      </c>
      <c r="DS49" s="65"/>
      <c r="DT49" s="50"/>
      <c r="DU49" s="65">
        <f>(DU38)/DU44</f>
        <v>0.92592592592592593</v>
      </c>
      <c r="DV49" s="65"/>
      <c r="DW49" s="50"/>
      <c r="DX49" s="65">
        <f>(DX38)/DX44</f>
        <v>0.97530864197530864</v>
      </c>
      <c r="DY49" s="17"/>
      <c r="DZ49" s="50"/>
      <c r="EA49" s="65">
        <f>(EA38)/EA44</f>
        <v>0.97530864197530864</v>
      </c>
      <c r="EB49" s="65"/>
      <c r="EC49" s="50"/>
      <c r="ED49" s="65">
        <f>(ED38)/ED44</f>
        <v>0.92592592592592593</v>
      </c>
      <c r="EE49" s="65"/>
      <c r="EF49" s="50"/>
      <c r="EG49" s="65">
        <f>(EG38)/EG44</f>
        <v>0.96296296296296291</v>
      </c>
      <c r="EH49" s="65"/>
      <c r="EI49" s="50"/>
      <c r="EJ49" s="65">
        <f>(EJ38)/EJ44</f>
        <v>0.96296296296296291</v>
      </c>
      <c r="EK49" s="65"/>
      <c r="EL49" s="50"/>
      <c r="EM49" s="65">
        <f>(EM38)/EM44</f>
        <v>0.9135802469135802</v>
      </c>
      <c r="EN49" s="65"/>
      <c r="EO49" s="50"/>
      <c r="EP49" s="65">
        <f>(EP38)/EP44</f>
        <v>0.88888888888888884</v>
      </c>
      <c r="EQ49" s="65"/>
      <c r="ER49" s="50"/>
      <c r="ES49" s="65">
        <f>(ES38)/ES44</f>
        <v>0.86419753086419748</v>
      </c>
      <c r="ET49" s="65"/>
      <c r="EU49" s="50"/>
      <c r="EV49" s="65">
        <f>(EV38)/EV44</f>
        <v>0.93827160493827155</v>
      </c>
      <c r="EW49" s="65"/>
      <c r="EX49" s="50"/>
      <c r="EY49" s="65">
        <f>(EY38)/EY44</f>
        <v>0.92592592592592593</v>
      </c>
      <c r="EZ49" s="65"/>
      <c r="FA49" s="50"/>
      <c r="FB49" s="65">
        <f>(FB38)/FB44</f>
        <v>0.83695652173913049</v>
      </c>
      <c r="FC49" s="17"/>
      <c r="FD49" s="17"/>
      <c r="FE49" s="17"/>
      <c r="FF49" s="17"/>
      <c r="FG49" s="50"/>
      <c r="FH49" s="65">
        <f>(FH38)/FH44</f>
        <v>0.67391304347826086</v>
      </c>
      <c r="FI49" s="65"/>
      <c r="FJ49" s="50"/>
      <c r="FK49" s="65">
        <f>(FK38)/FK44</f>
        <v>0.69565217391304346</v>
      </c>
      <c r="FL49" s="65"/>
      <c r="FM49" s="50"/>
      <c r="FN49" s="65">
        <f>(FN38)/FN44</f>
        <v>0.71739130434782605</v>
      </c>
      <c r="FO49" s="17"/>
      <c r="FP49" s="50"/>
      <c r="FQ49" s="65">
        <f>(FQ38)/FQ44</f>
        <v>0.72826086956521741</v>
      </c>
      <c r="FR49" s="65"/>
      <c r="FS49" s="50"/>
      <c r="FT49" s="65">
        <f>(FT38)/FT44</f>
        <v>0.7021276595744681</v>
      </c>
      <c r="FU49" s="17"/>
      <c r="FV49" s="50"/>
      <c r="FW49" s="65">
        <f>(FW38)/FW44</f>
        <v>0.78723404255319152</v>
      </c>
      <c r="FX49" s="65"/>
      <c r="FY49" s="50"/>
      <c r="FZ49" s="65">
        <f>(FZ38)/FZ44</f>
        <v>0.76595744680851063</v>
      </c>
      <c r="GA49" s="65"/>
      <c r="GB49" s="50"/>
      <c r="GC49" s="65">
        <f>(GC38)/GC44</f>
        <v>0.78947368421052633</v>
      </c>
      <c r="GD49" s="65"/>
      <c r="GE49" s="50"/>
      <c r="GF49" s="65">
        <f>(GF38)/GF44</f>
        <v>0.80582524271844658</v>
      </c>
      <c r="GG49" s="65"/>
      <c r="GH49" s="50"/>
      <c r="GI49" s="65">
        <f>(GI38)/GI44</f>
        <v>0.84693877551020413</v>
      </c>
      <c r="GJ49" s="65"/>
      <c r="GK49" s="50"/>
      <c r="GL49" s="65">
        <f>(GL38)/GL44</f>
        <v>0.81632653061224492</v>
      </c>
      <c r="GM49" s="17"/>
      <c r="GN49" s="50"/>
      <c r="GO49" s="65">
        <f>(GO38)/GO44</f>
        <v>0.83673469387755106</v>
      </c>
      <c r="GP49" s="65"/>
      <c r="GQ49" s="50"/>
      <c r="GR49" s="65">
        <f>(GR38)/GR44</f>
        <v>0.81632653061224492</v>
      </c>
      <c r="GS49" s="65"/>
      <c r="GT49" s="50"/>
      <c r="GU49" s="65">
        <f>(GU38)/GU44</f>
        <v>0.8571428571428571</v>
      </c>
      <c r="GV49" s="65"/>
      <c r="GW49" s="50"/>
      <c r="GX49" s="65">
        <f>(GX38)/GX44</f>
        <v>0.82608695652173914</v>
      </c>
      <c r="GY49" s="65"/>
      <c r="GZ49" s="50"/>
      <c r="HA49" s="65">
        <f>(HA38)/HA44</f>
        <v>0.85869565217391308</v>
      </c>
      <c r="HB49" s="65"/>
      <c r="HC49" s="50"/>
      <c r="HD49" s="65">
        <f>(HD38)/HD44</f>
        <v>0.88043478260869568</v>
      </c>
      <c r="HE49" s="17"/>
      <c r="HF49" s="50"/>
      <c r="HG49" s="65">
        <f>(HG38)/HG44</f>
        <v>0.82978723404255317</v>
      </c>
      <c r="HH49" s="65"/>
      <c r="HI49" s="50"/>
      <c r="HJ49" s="65">
        <f>(HJ38)/HJ44</f>
        <v>0.81914893617021278</v>
      </c>
      <c r="HK49" s="65"/>
      <c r="HL49" s="50"/>
      <c r="HM49" s="65">
        <f>(HM38)/HM44</f>
        <v>0.80851063829787229</v>
      </c>
      <c r="HN49" s="65"/>
      <c r="HO49" s="50"/>
      <c r="HP49" s="65">
        <f>(HP38)/HP44</f>
        <v>0.7978723404255319</v>
      </c>
      <c r="HQ49" s="65"/>
      <c r="HR49" s="50"/>
      <c r="HS49" s="65">
        <f>(HS38)/HS44</f>
        <v>0.81914893617021278</v>
      </c>
      <c r="HT49" s="65"/>
      <c r="HU49" s="50"/>
      <c r="HV49" s="65">
        <f>(HV38)/HV44</f>
        <v>0.82978723404255317</v>
      </c>
      <c r="HW49" s="17"/>
      <c r="HX49" s="50"/>
      <c r="HY49" s="65">
        <f>(HY38)/HY44</f>
        <v>0.82758620689655171</v>
      </c>
      <c r="HZ49" s="65"/>
      <c r="IA49" s="50"/>
      <c r="IB49" s="65">
        <f>(IB38)/IB44</f>
        <v>0.88505747126436785</v>
      </c>
      <c r="IC49" s="65"/>
      <c r="ID49" s="50"/>
      <c r="IE49" s="65">
        <f>(IE38)/IE44</f>
        <v>0.84210526315789469</v>
      </c>
      <c r="IF49" s="65"/>
      <c r="IG49" s="50"/>
      <c r="IH49" s="65">
        <f>(IH38)/IH44</f>
        <v>0.84042553191489366</v>
      </c>
      <c r="II49" s="65"/>
      <c r="IJ49" s="50"/>
      <c r="IK49" s="65">
        <f>(IK38)/IK44</f>
        <v>0.80851063829787229</v>
      </c>
      <c r="IL49" s="65"/>
      <c r="IM49" s="50"/>
      <c r="IN49" s="65">
        <f>(IN38)/IN44</f>
        <v>0.84375</v>
      </c>
      <c r="IO49" s="17"/>
      <c r="IP49" s="50"/>
      <c r="IQ49" s="65">
        <f>(IQ38)/IQ44</f>
        <v>0.82291666666666663</v>
      </c>
      <c r="IR49" s="65"/>
      <c r="IS49" s="50"/>
      <c r="IT49" s="65">
        <f>(IT38)/IT44</f>
        <v>0.83333333333333337</v>
      </c>
      <c r="IU49" s="65"/>
      <c r="IV49" s="50"/>
      <c r="IW49" s="65">
        <f>(IW38)/IW44</f>
        <v>0.84210526315789469</v>
      </c>
      <c r="IX49" s="65"/>
      <c r="IY49" s="50"/>
      <c r="IZ49" s="65">
        <f>(IZ38)/IZ44</f>
        <v>0.86315789473684212</v>
      </c>
      <c r="JA49" s="65"/>
      <c r="JB49" s="50"/>
      <c r="JC49" s="65">
        <f>(JC38)/JC44</f>
        <v>0.81914893617021278</v>
      </c>
      <c r="JD49" s="65"/>
      <c r="JE49" s="50"/>
      <c r="JF49" s="65">
        <f>(JF38)/JF44</f>
        <v>0.82978723404255317</v>
      </c>
      <c r="JG49" s="17"/>
      <c r="JH49" s="50"/>
      <c r="JI49" s="65">
        <f>(JI38)/JI44</f>
        <v>0.83695652173913049</v>
      </c>
      <c r="JJ49" s="65"/>
      <c r="JK49" s="50"/>
      <c r="JL49" s="65">
        <f>(JL38)/JL44</f>
        <v>0.84782608695652173</v>
      </c>
      <c r="JM49" s="65"/>
      <c r="JN49" s="50"/>
      <c r="JO49" s="65">
        <f>(JO38)/JO44</f>
        <v>0.83695652173913049</v>
      </c>
      <c r="JP49" s="65"/>
      <c r="JQ49" s="50"/>
      <c r="JR49" s="65">
        <f>(JR38)/JR44</f>
        <v>0.84444444444444444</v>
      </c>
      <c r="JS49" s="65"/>
      <c r="JT49" s="50"/>
      <c r="JU49" s="65">
        <f>(JU38)/JU44</f>
        <v>3.3333333333333333E-2</v>
      </c>
      <c r="JV49" s="65"/>
      <c r="JW49" s="50"/>
      <c r="JX49" s="65">
        <f>(JX38)/JX44</f>
        <v>3.3333333333333333E-2</v>
      </c>
      <c r="JY49" s="17"/>
      <c r="JZ49" s="50"/>
      <c r="KA49" s="65">
        <f>(KA38)/KA44</f>
        <v>0.87777777777777777</v>
      </c>
      <c r="KB49" s="65"/>
      <c r="KC49" s="50"/>
      <c r="KD49" s="65">
        <f>(KD38)/KD44</f>
        <v>0.85555555555555551</v>
      </c>
      <c r="KE49" s="65"/>
      <c r="KF49" s="50"/>
      <c r="KG49" s="65">
        <f>(KG38)/KG44</f>
        <v>0.84444444444444444</v>
      </c>
      <c r="KH49" s="65"/>
      <c r="KI49" s="50"/>
      <c r="KJ49" s="65">
        <f>(KJ38)/KJ44</f>
        <v>0.80681818181818177</v>
      </c>
      <c r="KK49" s="65"/>
      <c r="KL49" s="50"/>
      <c r="KM49" s="65">
        <f>(KM38)/KM44</f>
        <v>0.82758620689655171</v>
      </c>
      <c r="KN49" s="65"/>
      <c r="KO49" s="50"/>
      <c r="KP49" s="65">
        <f>(KP38)/KP44</f>
        <v>0.82758620689655171</v>
      </c>
      <c r="KQ49" s="65"/>
      <c r="KR49" s="50"/>
      <c r="KS49" s="65">
        <f>(KS38)/KS44</f>
        <v>0.79518072289156627</v>
      </c>
      <c r="KT49" s="65"/>
      <c r="KU49" s="50"/>
      <c r="KV49" s="65">
        <f>(KV38)/KV44</f>
        <v>0.87951807228915657</v>
      </c>
      <c r="KW49" s="148"/>
      <c r="KX49" s="148"/>
      <c r="KY49" s="148"/>
      <c r="KZ49" s="148"/>
      <c r="LA49" s="148"/>
      <c r="LB49" s="17"/>
      <c r="LC49" s="50"/>
      <c r="LD49" s="65">
        <f>(LD38)/LD44</f>
        <v>0.81818181818181823</v>
      </c>
      <c r="LE49" s="65"/>
      <c r="LF49" s="50"/>
      <c r="LG49" s="65">
        <f>(LG38)/LG44</f>
        <v>0.86363636363636365</v>
      </c>
      <c r="LH49" s="65"/>
      <c r="LI49" s="50"/>
      <c r="LJ49" s="65">
        <f>(LJ38)/LJ44</f>
        <v>0.86363636363636365</v>
      </c>
      <c r="LK49" s="65"/>
      <c r="LL49" s="50"/>
      <c r="LM49" s="65">
        <f>(LM38)/LM44</f>
        <v>0.86363636363636365</v>
      </c>
      <c r="LN49" s="65"/>
      <c r="LO49" s="50"/>
      <c r="LP49" s="65">
        <f>(LP38)/LP44</f>
        <v>0.83695652173913049</v>
      </c>
      <c r="LQ49" s="65"/>
      <c r="LR49" s="50"/>
      <c r="LS49" s="65">
        <f>(LS38)/LS44</f>
        <v>0.86021505376344087</v>
      </c>
      <c r="LT49" s="17"/>
      <c r="LU49" s="50"/>
      <c r="LV49" s="65">
        <f>(LV38)/LV44</f>
        <v>0.87</v>
      </c>
      <c r="LW49" s="65"/>
      <c r="LX49" s="50"/>
      <c r="LY49" s="65">
        <f>(LY38)/LY44</f>
        <v>0.88372093023255816</v>
      </c>
      <c r="LZ49" s="65"/>
      <c r="MA49" s="50"/>
      <c r="MB49" s="65">
        <f>(MB38)/MB44</f>
        <v>0.89655172413793105</v>
      </c>
      <c r="MC49" s="65"/>
      <c r="MD49" s="50"/>
      <c r="ME49" s="65">
        <f>(ME38)/ME44</f>
        <v>0.83720930232558144</v>
      </c>
      <c r="MF49" s="65"/>
      <c r="MG49" s="50"/>
      <c r="MH49" s="65">
        <f>(MH38)/MH44</f>
        <v>0.90697674418604646</v>
      </c>
      <c r="MI49" s="65"/>
      <c r="MJ49" s="50"/>
      <c r="MK49" s="65">
        <f>(MK38)/MK44</f>
        <v>0.91860465116279066</v>
      </c>
      <c r="ML49" s="17"/>
      <c r="MM49" s="50"/>
      <c r="MN49" s="65">
        <f>(MN38)/MN44</f>
        <v>0.83333333333333337</v>
      </c>
      <c r="MO49" s="65"/>
      <c r="MP49" s="50"/>
      <c r="MQ49" s="65">
        <f>(MQ38)/MQ44</f>
        <v>0.90476190476190477</v>
      </c>
      <c r="MR49" s="65"/>
      <c r="MS49" s="50"/>
      <c r="MT49" s="65">
        <f>(MT38)/MT44</f>
        <v>0.91666666666666663</v>
      </c>
      <c r="MU49" s="65"/>
      <c r="MV49" s="50"/>
      <c r="MW49" s="65">
        <f>(MW38)/MW44</f>
        <v>0.90476190476190477</v>
      </c>
      <c r="MX49" s="65"/>
      <c r="MY49" s="50"/>
      <c r="MZ49" s="65">
        <f>(MZ38)/MZ44</f>
        <v>0.90476190476190477</v>
      </c>
      <c r="NA49" s="65"/>
      <c r="NB49" s="50"/>
      <c r="NC49" s="65">
        <f>(NC38)/NC44</f>
        <v>0.90476190476190477</v>
      </c>
      <c r="ND49" s="17"/>
      <c r="NE49" s="50"/>
      <c r="NF49" s="65">
        <f>(NF38)/NF44</f>
        <v>0.8571428571428571</v>
      </c>
      <c r="NG49" s="65"/>
      <c r="NH49" s="50"/>
      <c r="NI49" s="65">
        <f>(NI38)/NI44</f>
        <v>0.8928571428571429</v>
      </c>
      <c r="NJ49" s="65"/>
      <c r="NK49" s="50"/>
      <c r="NL49" s="65">
        <f>(NL38)/NL44</f>
        <v>0.90476190476190477</v>
      </c>
      <c r="NM49" s="65"/>
      <c r="NN49" s="50"/>
      <c r="NO49" s="65">
        <f>(NO38)/NO44</f>
        <v>0.9285714285714286</v>
      </c>
      <c r="NP49" s="65"/>
      <c r="NQ49" s="50"/>
      <c r="NR49" s="65">
        <f>(NR38)/NR44</f>
        <v>0.91666666666666663</v>
      </c>
      <c r="NS49" s="65"/>
      <c r="NT49" s="50"/>
      <c r="NU49" s="65">
        <f>(NU38)/NU44</f>
        <v>0.86904761904761907</v>
      </c>
      <c r="NV49" s="17"/>
      <c r="NW49" s="50"/>
      <c r="NX49" s="65">
        <f>(NX38)/NX44</f>
        <v>0.90476190476190477</v>
      </c>
      <c r="NY49" s="65"/>
      <c r="NZ49" s="50"/>
      <c r="OA49" s="65">
        <f>(OA38)/OA44</f>
        <v>0.8571428571428571</v>
      </c>
      <c r="OB49" s="65"/>
      <c r="OC49" s="50"/>
      <c r="OD49" s="65">
        <f>(OD38)/OD44</f>
        <v>0.8571428571428571</v>
      </c>
      <c r="OE49" s="65"/>
      <c r="OF49" s="50"/>
      <c r="OG49" s="65">
        <f>(OG38)/OG44</f>
        <v>0.88095238095238093</v>
      </c>
      <c r="OH49" s="65"/>
      <c r="OI49" s="50"/>
      <c r="OJ49" s="65">
        <f>(OJ38)/OJ44</f>
        <v>0.88095238095238093</v>
      </c>
      <c r="OK49" s="65"/>
      <c r="OL49" s="50"/>
      <c r="OM49" s="65">
        <f>(OM38)/OM44</f>
        <v>0.88095238095238093</v>
      </c>
      <c r="ON49" s="17"/>
      <c r="OO49" s="50"/>
      <c r="OP49" s="65">
        <f>(OP38)/OP44</f>
        <v>0.83333333333333337</v>
      </c>
      <c r="OQ49" s="65"/>
      <c r="OR49" s="50"/>
      <c r="OS49" s="65">
        <f>(OS38)/OS44</f>
        <v>0.90476190476190477</v>
      </c>
      <c r="OT49" s="65"/>
      <c r="OU49" s="50"/>
      <c r="OV49" s="65">
        <f>(OV38)/OV44</f>
        <v>0.86904761904761907</v>
      </c>
      <c r="OW49" s="65"/>
      <c r="OX49" s="50"/>
      <c r="OY49" s="65">
        <f>(OY38)/OY44</f>
        <v>0.87209302325581395</v>
      </c>
      <c r="OZ49" s="65"/>
      <c r="PA49" s="50"/>
      <c r="PB49" s="65">
        <f>(PB38)/PB44</f>
        <v>0.88372093023255816</v>
      </c>
      <c r="PC49" s="65"/>
      <c r="PD49" s="50"/>
      <c r="PE49" s="65">
        <f>(PE38)/PE44</f>
        <v>0.93023255813953487</v>
      </c>
      <c r="PF49" s="17"/>
      <c r="PG49" s="50"/>
      <c r="PH49" s="65">
        <f>(PH38)/PH44</f>
        <v>0.81395348837209303</v>
      </c>
      <c r="PI49" s="65"/>
      <c r="PJ49" s="50"/>
      <c r="PK49" s="65">
        <f>(PK38)/PK44</f>
        <v>0.83333333333333337</v>
      </c>
      <c r="PL49" s="65"/>
      <c r="PM49" s="50"/>
      <c r="PN49" s="65">
        <f>(PN38)/PN44</f>
        <v>0.85365853658536583</v>
      </c>
      <c r="PO49" s="65"/>
      <c r="PP49" s="50"/>
      <c r="PQ49" s="65">
        <f>(PQ38)/PQ44</f>
        <v>0.86585365853658536</v>
      </c>
      <c r="PR49" s="65"/>
      <c r="PS49" s="50"/>
      <c r="PT49" s="65">
        <f>(PT38)/PT44</f>
        <v>0.82499999999999996</v>
      </c>
      <c r="PU49" s="65"/>
      <c r="PV49" s="50"/>
      <c r="PW49" s="65">
        <f>(PW38)/PW44</f>
        <v>0.88749999999999996</v>
      </c>
      <c r="PX49" s="17"/>
      <c r="PY49" s="50"/>
      <c r="PZ49" s="65">
        <f>(PZ38)/PZ44</f>
        <v>0.92500000000000004</v>
      </c>
      <c r="QA49" s="65"/>
      <c r="QB49" s="50"/>
      <c r="QC49" s="65">
        <f>(QC38)/QC44</f>
        <v>0.88749999999999996</v>
      </c>
      <c r="QD49" s="17"/>
      <c r="QE49" s="50"/>
      <c r="QF49" s="65">
        <f>(QF38)/QF44</f>
        <v>0.78749999999999998</v>
      </c>
      <c r="QG49" s="65"/>
      <c r="QH49" s="50"/>
      <c r="QI49" s="65">
        <f>(QI38)/QI44</f>
        <v>0.80263157894736847</v>
      </c>
      <c r="QJ49" s="65"/>
      <c r="QK49" s="50"/>
      <c r="QL49" s="65">
        <f>(QL38)/QL44</f>
        <v>0.78666666666666663</v>
      </c>
      <c r="QM49" s="17"/>
      <c r="QN49" s="50"/>
      <c r="QO49" s="65">
        <f>(QO38)/QO44</f>
        <v>0.81333333333333335</v>
      </c>
      <c r="QP49" s="65"/>
      <c r="QQ49" s="50"/>
      <c r="QR49" s="65">
        <f>(QR38)/QR44</f>
        <v>0.82191780821917804</v>
      </c>
      <c r="QS49" s="65"/>
      <c r="QT49" s="50"/>
      <c r="QU49" s="65">
        <f>(QU38)/QU44</f>
        <v>0.79729729729729726</v>
      </c>
      <c r="QV49" s="65"/>
      <c r="QW49" s="50"/>
      <c r="QX49" s="65">
        <f>(QX38)/QX44</f>
        <v>0.83116883116883122</v>
      </c>
      <c r="QY49" s="65"/>
      <c r="QZ49" s="50"/>
      <c r="RA49" s="65">
        <f>(RA38)/RA44</f>
        <v>0.81818181818181823</v>
      </c>
      <c r="RB49" s="65"/>
      <c r="RC49" s="50"/>
      <c r="RD49" s="65">
        <f>(RD38)/RD44</f>
        <v>0.86842105263157898</v>
      </c>
      <c r="RE49" s="17"/>
      <c r="RF49" s="50"/>
      <c r="RG49" s="65">
        <f>(RG38)/RG44</f>
        <v>0.82558139534883723</v>
      </c>
      <c r="RH49" s="65"/>
      <c r="RI49" s="50"/>
      <c r="RJ49" s="65">
        <f>(RJ38)/RJ44</f>
        <v>0.7558139534883721</v>
      </c>
      <c r="RK49" s="65"/>
      <c r="RL49" s="50"/>
      <c r="RM49" s="65">
        <f>(RM38)/RM44</f>
        <v>0.77450980392156865</v>
      </c>
      <c r="RN49" s="17"/>
      <c r="RO49" s="17"/>
      <c r="RP49" s="17"/>
      <c r="RQ49" s="50"/>
      <c r="RR49" s="65">
        <f>(RR38)/RR44</f>
        <v>0.70588235294117652</v>
      </c>
      <c r="RS49" s="65"/>
      <c r="RT49" s="50"/>
      <c r="RU49" s="65">
        <f>(RU38)/RU44</f>
        <v>0.74</v>
      </c>
      <c r="RV49" s="65"/>
      <c r="RW49" s="50"/>
      <c r="RX49" s="65">
        <f>(RX38)/RX44</f>
        <v>0.82</v>
      </c>
      <c r="RY49" s="65"/>
      <c r="RZ49" s="50"/>
      <c r="SA49" s="65">
        <f>(SA38)/SA44</f>
        <v>0.797752808988764</v>
      </c>
      <c r="SB49" s="65"/>
      <c r="SC49" s="50"/>
      <c r="SD49" s="65">
        <f>(SD38)/SD44</f>
        <v>0.8764044943820225</v>
      </c>
      <c r="SE49" s="65"/>
      <c r="SF49" s="50"/>
      <c r="SG49" s="65">
        <f>(SG38)/SG44</f>
        <v>0.84444444444444444</v>
      </c>
      <c r="SH49" s="65"/>
      <c r="SI49" s="50"/>
      <c r="SJ49" s="65">
        <f>(SJ38)/SJ44</f>
        <v>0.82222222222222219</v>
      </c>
      <c r="SK49" s="17"/>
      <c r="SL49" s="50"/>
      <c r="SM49" s="65">
        <f>(SM38)/SM44</f>
        <v>0.85227272727272729</v>
      </c>
      <c r="SN49" s="65"/>
      <c r="SO49" s="50"/>
      <c r="SP49" s="65">
        <f>(SP38)/SP44</f>
        <v>0.88372093023255816</v>
      </c>
      <c r="SQ49" s="65"/>
      <c r="SR49" s="50"/>
      <c r="SS49" s="65">
        <f>(SS38)/SS44</f>
        <v>0.87209302325581395</v>
      </c>
      <c r="ST49" s="65"/>
      <c r="SU49" s="50"/>
      <c r="SV49" s="65">
        <f>(SV38)/SV44</f>
        <v>0.83720930232558144</v>
      </c>
      <c r="SW49" s="65"/>
      <c r="SX49" s="50"/>
      <c r="SY49" s="65">
        <f>(SY38)/SY44</f>
        <v>0.89772727272727271</v>
      </c>
      <c r="SZ49" s="65"/>
      <c r="TA49" s="50"/>
      <c r="TB49" s="65">
        <f>(TB38)/TB44</f>
        <v>0.85227272727272729</v>
      </c>
      <c r="TC49" s="17"/>
      <c r="TD49" s="17"/>
      <c r="TE49" s="50"/>
      <c r="TF49" s="65">
        <f>(TF38)/TF44</f>
        <v>0.875</v>
      </c>
      <c r="TG49" s="65"/>
      <c r="TH49" s="50"/>
      <c r="TI49" s="65">
        <f>(TI38)/TI44</f>
        <v>0.86363636363636365</v>
      </c>
      <c r="TJ49" s="65"/>
      <c r="TK49" s="50"/>
      <c r="TL49" s="65">
        <f>(TL38)/TL44</f>
        <v>0.85227272727272729</v>
      </c>
      <c r="TM49" s="65"/>
      <c r="TN49" s="50"/>
      <c r="TO49" s="65">
        <f>(TO38)/TO44</f>
        <v>0.875</v>
      </c>
      <c r="TP49" s="65"/>
      <c r="TQ49" s="50"/>
      <c r="TR49" s="65">
        <f>(TR38)/TR44</f>
        <v>0.86363636363636365</v>
      </c>
      <c r="TS49" s="17"/>
      <c r="TT49" s="50"/>
      <c r="TU49" s="65">
        <f>(TU38)/TU44</f>
        <v>0.84090909090909094</v>
      </c>
      <c r="TV49" s="65"/>
      <c r="TW49" s="50"/>
      <c r="TX49" s="65">
        <f>(TX38)/TX44</f>
        <v>0.80681818181818177</v>
      </c>
      <c r="TY49" s="65"/>
      <c r="TZ49" s="50"/>
      <c r="UA49" s="65">
        <f>(UA38)/UA44</f>
        <v>0.7931034482758621</v>
      </c>
      <c r="UB49" s="65"/>
      <c r="UC49" s="50"/>
      <c r="UD49" s="65">
        <f>(UD38)/UD44</f>
        <v>0.83333333333333337</v>
      </c>
      <c r="UE49" s="65"/>
      <c r="UF49" s="50"/>
      <c r="UG49" s="65">
        <f>(UG38)/UG44</f>
        <v>0.93023255813953487</v>
      </c>
      <c r="UH49" s="65"/>
      <c r="UI49" s="50"/>
      <c r="UJ49" s="65">
        <f>(UJ38)/UJ44</f>
        <v>0.90697674418604646</v>
      </c>
      <c r="UK49" s="17"/>
      <c r="UL49" s="17"/>
      <c r="UM49" s="50"/>
      <c r="UN49" s="65">
        <f>(UN38)/UN44</f>
        <v>0.84883720930232553</v>
      </c>
      <c r="UO49" s="65"/>
      <c r="UP49" s="50"/>
      <c r="UQ49" s="65">
        <f>(UQ38)/UQ44</f>
        <v>0.89534883720930236</v>
      </c>
      <c r="UR49" s="65"/>
      <c r="US49" s="50"/>
      <c r="UT49" s="65">
        <f>(UT38)/UT44</f>
        <v>0.81395348837209303</v>
      </c>
      <c r="UU49" s="65"/>
      <c r="UV49" s="50"/>
      <c r="UW49" s="65">
        <f>(UW38)/UW44</f>
        <v>0.77906976744186052</v>
      </c>
      <c r="UX49" s="65"/>
      <c r="UY49" s="50"/>
      <c r="UZ49" s="65">
        <f>(UZ38)/UZ44</f>
        <v>0.7558139534883721</v>
      </c>
      <c r="VA49" s="17"/>
      <c r="VB49" s="50"/>
      <c r="VC49" s="65">
        <f>(VC38)/VC44</f>
        <v>0.78205128205128205</v>
      </c>
      <c r="VD49" s="65"/>
      <c r="VE49" s="50"/>
      <c r="VF49" s="65">
        <f>(VF38)/VF44</f>
        <v>0.79729729729729726</v>
      </c>
      <c r="VG49" s="65"/>
      <c r="VH49" s="50"/>
      <c r="VI49" s="65">
        <f>(VI38)/VI44</f>
        <v>0.89189189189189189</v>
      </c>
      <c r="VJ49" s="65"/>
      <c r="VK49" s="50"/>
      <c r="VL49" s="65">
        <f>(VL38)/VL44</f>
        <v>0.8783783783783784</v>
      </c>
      <c r="VM49" s="65"/>
      <c r="VN49" s="50"/>
      <c r="VO49" s="65">
        <f>(VO38)/VO44</f>
        <v>0.85135135135135132</v>
      </c>
      <c r="VP49" s="65"/>
      <c r="VQ49" s="50"/>
      <c r="VR49" s="65">
        <f>(VR38)/VR44</f>
        <v>0.8</v>
      </c>
      <c r="VS49" s="17"/>
      <c r="VT49" s="50"/>
      <c r="VU49" s="65">
        <f>(VU38)/VU44</f>
        <v>0.80882352941176472</v>
      </c>
      <c r="VV49" s="65"/>
      <c r="VW49" s="50"/>
      <c r="VX49" s="65">
        <f>(VX38)/VX44</f>
        <v>0.83823529411764708</v>
      </c>
      <c r="VY49" s="65"/>
      <c r="VZ49" s="50"/>
      <c r="WA49" s="65">
        <f>(WA38)/WA44</f>
        <v>0.83823529411764708</v>
      </c>
      <c r="WB49" s="65"/>
      <c r="WC49" s="50"/>
      <c r="WD49" s="65">
        <f>(WD38)/WD44</f>
        <v>0.79069767441860461</v>
      </c>
      <c r="WE49" s="65"/>
      <c r="WF49" s="50"/>
      <c r="WG49" s="65">
        <f>(WG38)/WG44</f>
        <v>0.84090909090909094</v>
      </c>
      <c r="WH49" s="65"/>
      <c r="WI49" s="50"/>
      <c r="WJ49" s="65">
        <f>(WJ38)/WJ44</f>
        <v>0.79545454545454541</v>
      </c>
      <c r="WK49" s="65"/>
      <c r="WL49" s="50"/>
      <c r="WM49" s="65">
        <f>(WM38)/WM44</f>
        <v>0.73863636363636365</v>
      </c>
      <c r="WN49" s="65"/>
      <c r="WO49" s="50"/>
      <c r="WP49" s="65">
        <f>(WP38)/WP44</f>
        <v>0.76136363636363635</v>
      </c>
      <c r="WQ49" s="65"/>
      <c r="WR49" s="50"/>
      <c r="WS49" s="65">
        <f>(WS38)/WS44</f>
        <v>0.7558139534883721</v>
      </c>
      <c r="WT49" s="65"/>
      <c r="WU49" s="50"/>
      <c r="WV49" s="65">
        <f>(WV38)/WV44</f>
        <v>0.76744186046511631</v>
      </c>
      <c r="WW49" s="65"/>
      <c r="WX49" s="50"/>
      <c r="WY49" s="65">
        <f>(WY38)/WY44</f>
        <v>0.70930232558139539</v>
      </c>
      <c r="WZ49" s="65"/>
      <c r="XA49" s="50"/>
      <c r="XB49" s="65">
        <f>(XB38)/XB44</f>
        <v>0.70930232558139539</v>
      </c>
      <c r="XC49" s="65"/>
      <c r="XD49" s="50"/>
      <c r="XE49" s="65">
        <f>(XE38)/XE44</f>
        <v>0.65116279069767447</v>
      </c>
      <c r="XF49" s="17"/>
      <c r="XG49" s="50"/>
      <c r="XH49" s="65">
        <f>(XH38)/XH44</f>
        <v>0.63095238095238093</v>
      </c>
      <c r="XI49" s="65"/>
      <c r="XJ49" s="50"/>
      <c r="XK49" s="65">
        <f>(XK38)/XK44</f>
        <v>0.66666666666666663</v>
      </c>
      <c r="XL49" s="65"/>
      <c r="XM49" s="50"/>
      <c r="XN49" s="65">
        <f>(XN38)/XN44</f>
        <v>0.69047619047619047</v>
      </c>
      <c r="XO49" s="65"/>
      <c r="XP49" s="50"/>
      <c r="XQ49" s="65">
        <f>(XQ38)/XQ44</f>
        <v>0.75</v>
      </c>
      <c r="XR49" s="65"/>
      <c r="XS49" s="50"/>
      <c r="XT49" s="65">
        <f>(XT38)/XT44</f>
        <v>0.67469879518072284</v>
      </c>
      <c r="XU49" s="65"/>
      <c r="XV49" s="50"/>
      <c r="XW49" s="65">
        <f>(XW38)/XW44</f>
        <v>0.71250000000000002</v>
      </c>
      <c r="XX49" s="65"/>
      <c r="XY49" s="50"/>
      <c r="XZ49" s="65">
        <f>(XZ38)/XZ44</f>
        <v>0.70731707317073167</v>
      </c>
      <c r="YA49" s="65"/>
      <c r="YB49" s="50"/>
      <c r="YC49" s="65">
        <f>(YC38)/YC44</f>
        <v>0.70731707317073167</v>
      </c>
      <c r="YD49" s="65"/>
      <c r="YE49" s="50"/>
      <c r="YF49" s="65">
        <f>(YF38)/YF44</f>
        <v>0.72499999999999998</v>
      </c>
      <c r="YG49" s="65"/>
      <c r="YH49" s="50"/>
      <c r="YI49" s="65">
        <f>(YI38)/YI44</f>
        <v>0.73750000000000004</v>
      </c>
      <c r="YJ49" s="65"/>
      <c r="YK49" s="50"/>
      <c r="YL49" s="65">
        <f>(YL38)/YL44</f>
        <v>0.73750000000000004</v>
      </c>
      <c r="YM49" s="65"/>
      <c r="YN49" s="50"/>
      <c r="YO49" s="65">
        <f>(YO38)/YO44</f>
        <v>0.73750000000000004</v>
      </c>
      <c r="YP49" s="65"/>
      <c r="YQ49" s="50"/>
      <c r="YR49" s="65">
        <f>(YR38)/YR44</f>
        <v>0.73750000000000004</v>
      </c>
      <c r="YS49" s="17"/>
      <c r="YT49" s="50"/>
      <c r="YU49" s="65">
        <f>(YU38)/YU44</f>
        <v>0.83750000000000002</v>
      </c>
      <c r="YV49" s="65"/>
      <c r="YW49" s="50"/>
      <c r="YX49" s="65">
        <f>(YX38)/YX44</f>
        <v>0.8125</v>
      </c>
      <c r="YY49" s="65"/>
      <c r="YZ49" s="50"/>
      <c r="ZA49" s="65">
        <f>(ZA38)/ZA44</f>
        <v>0.82499999999999996</v>
      </c>
      <c r="ZB49" s="65"/>
      <c r="ZC49" s="50"/>
      <c r="ZD49" s="65">
        <f>(ZD38)/ZD44</f>
        <v>0.875</v>
      </c>
      <c r="ZE49" s="65"/>
      <c r="ZF49" s="50"/>
      <c r="ZG49" s="65">
        <f>(ZG38)/ZG44</f>
        <v>0.875</v>
      </c>
      <c r="ZH49" s="65"/>
      <c r="ZI49" s="50"/>
      <c r="ZJ49" s="65">
        <f>(ZJ38)/ZJ44</f>
        <v>0.7857142857142857</v>
      </c>
      <c r="ZK49" s="17"/>
      <c r="ZL49" s="50"/>
      <c r="ZM49" s="65">
        <f>(ZM38)/ZM44</f>
        <v>0.83333333333333337</v>
      </c>
      <c r="ZN49" s="65"/>
      <c r="ZO49" s="50"/>
      <c r="ZP49" s="65">
        <f>(ZP38)/ZP44</f>
        <v>0.86904761904761907</v>
      </c>
      <c r="ZQ49" s="65"/>
      <c r="ZR49" s="50"/>
      <c r="ZS49" s="65">
        <f>(ZS38)/ZS44</f>
        <v>0.75</v>
      </c>
      <c r="ZT49" s="65"/>
      <c r="ZU49" s="50"/>
      <c r="ZV49" s="65">
        <f>(ZV38)/ZV44</f>
        <v>0.79761904761904767</v>
      </c>
      <c r="ZW49" s="65"/>
      <c r="ZX49" s="50"/>
      <c r="ZY49" s="65">
        <f>(ZY38)/ZY44</f>
        <v>0.8</v>
      </c>
      <c r="ZZ49" s="65"/>
      <c r="AAA49" s="50"/>
      <c r="AAB49" s="65">
        <f>(AAB38)/AAB44</f>
        <v>0.83750000000000002</v>
      </c>
      <c r="AAC49" s="17"/>
      <c r="AAD49" s="50"/>
      <c r="AAE49" s="65">
        <f>(AAE38)/AAE44</f>
        <v>0.95</v>
      </c>
      <c r="AAF49" s="65"/>
      <c r="AAG49" s="50"/>
      <c r="AAH49" s="65">
        <f>(AAH38)/AAH44</f>
        <v>0.8666666666666667</v>
      </c>
      <c r="AAI49" s="65"/>
      <c r="AAJ49" s="50"/>
      <c r="AAK49" s="65">
        <f>(AAK38)/AAK44</f>
        <v>0.8666666666666667</v>
      </c>
      <c r="AAL49" s="65"/>
      <c r="AAM49" s="50"/>
      <c r="AAN49" s="65">
        <f>(AAN38)/AAN44</f>
        <v>0.87777777777777777</v>
      </c>
      <c r="AAO49" s="65"/>
      <c r="AAP49" s="50"/>
      <c r="AAQ49" s="65">
        <f>(AAQ38)/AAQ44</f>
        <v>0.87254901960784315</v>
      </c>
      <c r="AAR49" s="65"/>
      <c r="AAS49" s="50"/>
      <c r="AAT49" s="65">
        <f>(AAT38)/AAT44</f>
        <v>0.78431372549019607</v>
      </c>
      <c r="AAU49" s="17"/>
      <c r="AAV49" s="50"/>
      <c r="AAW49" s="65">
        <f>(AAW38)/AAW44</f>
        <v>0.83</v>
      </c>
      <c r="AAX49" s="65"/>
      <c r="AAY49" s="50"/>
      <c r="AAZ49" s="65">
        <f>(AAZ38)/AAZ44</f>
        <v>0.8</v>
      </c>
      <c r="ABA49" s="65"/>
      <c r="ABB49" s="50"/>
      <c r="ABC49" s="65">
        <f>(ABC38)/ABC44</f>
        <v>0.82978723404255317</v>
      </c>
      <c r="ABD49" s="65"/>
      <c r="ABE49" s="50"/>
      <c r="ABF49" s="65">
        <f>(ABF38)/ABF44</f>
        <v>0.84782608695652173</v>
      </c>
      <c r="ABG49" s="65"/>
      <c r="ABH49" s="50"/>
      <c r="ABI49" s="65">
        <f>(ABI38)/ABI44</f>
        <v>0.86956521739130432</v>
      </c>
      <c r="ABJ49" s="65"/>
      <c r="ABK49" s="50"/>
      <c r="ABL49" s="65">
        <f>(ABL38)/ABL44</f>
        <v>0.85869565217391308</v>
      </c>
      <c r="ABM49" s="17"/>
      <c r="ABN49" s="50"/>
      <c r="ABO49" s="65">
        <f>(ABO38)/ABO44</f>
        <v>0.93478260869565222</v>
      </c>
      <c r="ABP49" s="65"/>
      <c r="ABQ49" s="50"/>
      <c r="ABR49" s="65">
        <f>(ABR38)/ABR44</f>
        <v>0.94565217391304346</v>
      </c>
      <c r="ABS49" s="65"/>
      <c r="ABT49" s="50"/>
      <c r="ABU49" s="65">
        <f>(ABU38)/ABU44</f>
        <v>0.86956521739130432</v>
      </c>
      <c r="ABV49" s="17"/>
      <c r="ABW49" s="17"/>
      <c r="ABX49" s="17"/>
      <c r="ABY49" s="17"/>
      <c r="ABZ49" s="17"/>
      <c r="ACA49" s="50"/>
      <c r="ACB49" s="65">
        <f>(ACB38)/ACB44</f>
        <v>0.88043478260869568</v>
      </c>
      <c r="ACC49" s="65"/>
      <c r="ACD49" s="50"/>
      <c r="ACE49" s="65">
        <f>(ACE38)/ACE44</f>
        <v>0.82608695652173914</v>
      </c>
      <c r="ACF49" s="65"/>
      <c r="ACG49" s="50"/>
      <c r="ACH49" s="65">
        <f>(ACH38)/ACH44</f>
        <v>0.89130434782608692</v>
      </c>
      <c r="ACI49" s="65"/>
      <c r="ACJ49" s="50"/>
      <c r="ACK49" s="65">
        <f>(ACK38)/ACK44</f>
        <v>0.82608695652173914</v>
      </c>
      <c r="ACL49" s="65"/>
      <c r="ACM49" s="50"/>
      <c r="ACN49" s="65">
        <f>(ACN38)/ACN44</f>
        <v>0.85869565217391308</v>
      </c>
      <c r="ACO49" s="17"/>
      <c r="ACP49" s="50"/>
      <c r="ACQ49" s="65">
        <f>(ACQ38)/ACQ44</f>
        <v>0.83695652173913049</v>
      </c>
      <c r="ACR49" s="65"/>
      <c r="ACS49" s="50"/>
      <c r="ACT49" s="65">
        <f>(ACT38)/ACT44</f>
        <v>0.84782608695652173</v>
      </c>
      <c r="ACU49" s="65"/>
      <c r="ACV49" s="50"/>
      <c r="ACW49" s="65">
        <f>(ACW38)/ACW44</f>
        <v>0.84782608695652173</v>
      </c>
      <c r="ACX49" s="65"/>
      <c r="ACY49" s="50"/>
      <c r="ACZ49" s="65">
        <f>(ACZ38)/ACZ44</f>
        <v>0.84444444444444444</v>
      </c>
      <c r="ADA49" s="65"/>
      <c r="ADB49" s="50"/>
      <c r="ADC49" s="65">
        <f>(ADC38)/ADC44</f>
        <v>0.84090909090909094</v>
      </c>
      <c r="ADD49" s="65"/>
      <c r="ADE49" s="50"/>
      <c r="ADF49" s="65">
        <f>(ADF38)/ADF44</f>
        <v>0.84883720930232553</v>
      </c>
      <c r="ADG49" s="17"/>
      <c r="ADH49" s="50"/>
      <c r="ADI49" s="65">
        <f>(ADI38)/ADI44</f>
        <v>0.88372093023255816</v>
      </c>
      <c r="ADJ49" s="65"/>
      <c r="ADK49" s="50"/>
      <c r="ADL49" s="65">
        <f>(ADL38)/ADL44</f>
        <v>0.86046511627906974</v>
      </c>
      <c r="ADM49" s="65"/>
      <c r="ADN49" s="50"/>
      <c r="ADO49" s="65">
        <f>(ADO38)/ADO44</f>
        <v>0.8571428571428571</v>
      </c>
      <c r="ADP49" s="65"/>
      <c r="ADQ49" s="50"/>
      <c r="ADR49" s="65">
        <f>(ADR38)/ADR44</f>
        <v>0.8928571428571429</v>
      </c>
      <c r="ADS49" s="65"/>
      <c r="ADT49" s="50"/>
      <c r="ADU49" s="65">
        <f>(ADU38)/ADU44</f>
        <v>0.8928571428571429</v>
      </c>
      <c r="ADV49" s="65"/>
      <c r="ADW49" s="50"/>
      <c r="ADX49" s="65">
        <f>(ADX38)/ADX44</f>
        <v>0.88505747126436785</v>
      </c>
      <c r="ADY49" s="17"/>
      <c r="ADZ49" s="50"/>
      <c r="AEA49" s="65">
        <f>(AEA38)/AEA44</f>
        <v>0.86046511627906974</v>
      </c>
      <c r="AEB49" s="65"/>
      <c r="AEC49" s="50"/>
      <c r="AED49" s="65">
        <f>(AED38)/AED44</f>
        <v>0.86046511627906974</v>
      </c>
      <c r="AEE49" s="65"/>
      <c r="AEF49" s="50"/>
      <c r="AEG49" s="65">
        <f>(AEG38)/AEG44</f>
        <v>0.88505747126436785</v>
      </c>
      <c r="AEH49" s="65"/>
      <c r="AEI49" s="50"/>
      <c r="AEJ49" s="65">
        <f>(AEJ38)/AEJ44</f>
        <v>0.88235294117647056</v>
      </c>
      <c r="AEK49" s="65"/>
      <c r="AEL49" s="50"/>
      <c r="AEM49" s="65">
        <f>(AEM38)/AEM44</f>
        <v>0.87058823529411766</v>
      </c>
      <c r="AEN49" s="65"/>
      <c r="AEO49" s="50"/>
      <c r="AEP49" s="65">
        <f>(AEP38)/AEP44</f>
        <v>0.83333333333333337</v>
      </c>
      <c r="AEQ49" s="17"/>
      <c r="AER49" s="50"/>
      <c r="AES49" s="65">
        <f>(AES38)/AES44</f>
        <v>0.9642857142857143</v>
      </c>
      <c r="AET49" s="65"/>
      <c r="AEU49" s="50"/>
      <c r="AEV49" s="65">
        <f>(AEV38)/AEV44</f>
        <v>0.83333333333333337</v>
      </c>
      <c r="AEW49" s="65"/>
      <c r="AEX49" s="50"/>
      <c r="AEY49" s="65">
        <f>(AEY38)/AEY44</f>
        <v>0.8904109589041096</v>
      </c>
      <c r="AEZ49" s="65"/>
      <c r="AFA49" s="50"/>
      <c r="AFB49" s="65">
        <f>(AFB38)/AFB44</f>
        <v>0.79452054794520544</v>
      </c>
      <c r="AFC49" s="65"/>
      <c r="AFD49" s="50"/>
      <c r="AFE49" s="65">
        <f>(AFE38)/AFE44</f>
        <v>0.83098591549295775</v>
      </c>
      <c r="AFF49" s="65"/>
      <c r="AFG49" s="50"/>
      <c r="AFH49" s="65">
        <f>(AFH38)/AFH44</f>
        <v>0.84285714285714286</v>
      </c>
      <c r="AFI49" s="17"/>
      <c r="AFJ49" s="50"/>
      <c r="AFK49" s="65">
        <f>(AFK38)/AFK44</f>
        <v>0.83561643835616439</v>
      </c>
      <c r="AFL49" s="65"/>
      <c r="AFM49" s="50"/>
      <c r="AFN49" s="65">
        <f>(AFN38)/AFN44</f>
        <v>0.80821917808219179</v>
      </c>
      <c r="AFO49" s="65"/>
      <c r="AFP49" s="50"/>
      <c r="AFQ49" s="65">
        <f>(AFQ38)/AFQ44</f>
        <v>0.73972602739726023</v>
      </c>
      <c r="AFR49" s="65"/>
      <c r="AFS49" s="50"/>
      <c r="AFT49" s="65">
        <f>(AFT38)/AFT44</f>
        <v>0.72857142857142854</v>
      </c>
      <c r="AFU49" s="65"/>
      <c r="AFV49" s="50"/>
      <c r="AFW49" s="65">
        <f>(AFW38)/AFW44</f>
        <v>0.6</v>
      </c>
      <c r="AFX49" s="17"/>
      <c r="AFY49" s="17"/>
      <c r="AFZ49" s="50"/>
      <c r="AGA49" s="65">
        <f>(AGA38)/AGA44</f>
        <v>0.69333333333333336</v>
      </c>
      <c r="AGB49" s="65"/>
      <c r="AGC49" s="50"/>
      <c r="AGD49" s="65">
        <f>(AGD38)/AGD44</f>
        <v>0.81333333333333335</v>
      </c>
      <c r="AGE49" s="65"/>
      <c r="AGF49" s="50"/>
      <c r="AGG49" s="65">
        <f>(AGG38)/AGG44</f>
        <v>0.84</v>
      </c>
      <c r="AGH49" s="65"/>
      <c r="AGI49" s="50"/>
      <c r="AGJ49" s="65">
        <f>(AGJ38)/AGJ44</f>
        <v>0.79761904761904767</v>
      </c>
      <c r="AGK49" s="17"/>
      <c r="AGL49" s="50"/>
      <c r="AGM49" s="65">
        <f>(AGM38)/AGM44</f>
        <v>0.79069767441860461</v>
      </c>
      <c r="AGN49" s="65"/>
      <c r="AGO49" s="50"/>
      <c r="AGP49" s="65">
        <f>(AGP38)/AGP44</f>
        <v>0.68852459016393441</v>
      </c>
      <c r="AGQ49" s="65"/>
      <c r="AGR49" s="50"/>
      <c r="AGS49" s="65">
        <f>(AGS38)/AGS44</f>
        <v>0.83529411764705885</v>
      </c>
      <c r="AGT49" s="65"/>
      <c r="AGU49" s="50"/>
      <c r="AGV49" s="65">
        <f>(AGV38)/AGV44</f>
        <v>0.84782608695652173</v>
      </c>
      <c r="AGW49" s="65"/>
      <c r="AGX49" s="50"/>
      <c r="AGY49" s="65">
        <f>(AGY38)/AGY44</f>
        <v>0.82608695652173914</v>
      </c>
      <c r="AGZ49" s="65"/>
      <c r="AHA49" s="50"/>
      <c r="AHB49" s="65">
        <f>(AHB38)/AHB44</f>
        <v>0.89130434782608692</v>
      </c>
      <c r="AHC49" s="65"/>
      <c r="AHD49" s="50"/>
      <c r="AHE49" s="65">
        <f>(AHE38)/AHE44</f>
        <v>0.91304347826086951</v>
      </c>
      <c r="AHF49" s="65"/>
      <c r="AHG49" s="50"/>
      <c r="AHH49" s="65">
        <f>(AHH38)/AHH44</f>
        <v>0.94444444444444442</v>
      </c>
      <c r="AHI49" s="17"/>
      <c r="AHJ49" s="50"/>
      <c r="AHK49" s="65">
        <f>(AHK38)/AHK44</f>
        <v>0.88749999999999996</v>
      </c>
      <c r="AHL49" s="65"/>
      <c r="AHM49" s="50"/>
      <c r="AHN49" s="65">
        <f>(AHN38)/AHN44</f>
        <v>0.78749999999999998</v>
      </c>
      <c r="AHO49" s="65"/>
      <c r="AHP49" s="50"/>
      <c r="AHQ49" s="65">
        <f>(AHQ38)/AHQ44</f>
        <v>0.88749999999999996</v>
      </c>
      <c r="AHR49" s="65"/>
      <c r="AHS49" s="50"/>
      <c r="AHT49" s="65">
        <f>(AHT38)/AHT44</f>
        <v>0.875</v>
      </c>
      <c r="AHU49" s="65"/>
      <c r="AHV49" s="50"/>
      <c r="AHW49" s="65">
        <f>(AHW38)/AHW44</f>
        <v>0.88749999999999996</v>
      </c>
      <c r="AHX49" s="65"/>
      <c r="AHY49" s="50"/>
      <c r="AHZ49" s="65">
        <f>(AHZ38)/AHZ44</f>
        <v>0.91025641025641024</v>
      </c>
      <c r="AIA49" s="17"/>
      <c r="AIB49" s="50"/>
      <c r="AIC49" s="65">
        <f>(AIC38)/AIC44</f>
        <v>0.87179487179487181</v>
      </c>
      <c r="AID49" s="65"/>
      <c r="AIE49" s="50"/>
      <c r="AIF49" s="65">
        <f>(AIF38)/AIF44</f>
        <v>1.0641025641025641</v>
      </c>
      <c r="AIG49" s="65"/>
      <c r="AIH49" s="50"/>
      <c r="AII49" s="65">
        <f>(AII38)/AII44</f>
        <v>0.97435897435897434</v>
      </c>
      <c r="AIJ49" s="65"/>
      <c r="AIK49" s="50"/>
      <c r="AIL49" s="65">
        <f>(AIL38)/AIL44</f>
        <v>0.90123456790123457</v>
      </c>
      <c r="AIM49" s="65"/>
      <c r="AIN49" s="50"/>
      <c r="AIO49" s="65">
        <f>(AIO38)/AIO44</f>
        <v>0.90588235294117647</v>
      </c>
      <c r="AIP49" s="65"/>
      <c r="AIQ49" s="50"/>
      <c r="AIR49" s="65">
        <f>(AIR38)/AIR44</f>
        <v>0.91764705882352937</v>
      </c>
      <c r="AIS49" s="17"/>
      <c r="AIT49" s="50"/>
      <c r="AIU49" s="65">
        <f>(AIU38)/AIU44</f>
        <v>0.89411764705882357</v>
      </c>
      <c r="AIV49" s="65"/>
      <c r="AIW49" s="50"/>
      <c r="AIX49" s="65">
        <f>(AIX38)/AIX44</f>
        <v>0.95294117647058818</v>
      </c>
      <c r="AIY49" s="65"/>
      <c r="AIZ49" s="50"/>
      <c r="AJA49" s="65">
        <f>(AJA38)/AJA44</f>
        <v>0.92941176470588238</v>
      </c>
      <c r="AJB49" s="65"/>
      <c r="AJC49" s="50"/>
      <c r="AJD49" s="65">
        <f>(AJD38)/AJD44</f>
        <v>0.89411764705882357</v>
      </c>
      <c r="AJE49" s="65"/>
      <c r="AJF49" s="50"/>
      <c r="AJG49" s="65">
        <f>(AJG38)/AJG44</f>
        <v>0.92941176470588238</v>
      </c>
      <c r="AJH49" s="65"/>
      <c r="AJI49" s="50"/>
      <c r="AJJ49" s="65">
        <f>(AJJ38)/AJJ44</f>
        <v>0.91764705882352937</v>
      </c>
      <c r="AJK49" s="17"/>
      <c r="AJL49" s="50"/>
      <c r="AJM49" s="65">
        <f>(AJM38)/AJM44</f>
        <v>0.87058823529411766</v>
      </c>
      <c r="AJN49" s="65"/>
      <c r="AJO49" s="50"/>
      <c r="AJP49" s="65">
        <f>(AJP38)/AJP44</f>
        <v>0.84705882352941175</v>
      </c>
      <c r="AJQ49" s="17"/>
      <c r="AJR49" s="50"/>
      <c r="AJS49" s="65">
        <f>(AJS38)/AJS44</f>
        <v>0.86585365853658536</v>
      </c>
      <c r="AJT49" s="65"/>
      <c r="AJU49" s="50"/>
      <c r="AJV49" s="65">
        <f>(AJV38)/AJV44</f>
        <v>0.81707317073170727</v>
      </c>
      <c r="AJW49" s="65"/>
      <c r="AJX49" s="50"/>
      <c r="AJY49" s="65">
        <f>(AJY38)/AJY44</f>
        <v>0.85365853658536583</v>
      </c>
      <c r="AJZ49" s="17"/>
      <c r="AKA49" s="50"/>
      <c r="AKB49" s="65">
        <f>(AKB38)/AKB44</f>
        <v>0.8902439024390244</v>
      </c>
      <c r="AKC49" s="65"/>
      <c r="AKD49" s="50"/>
      <c r="AKE49" s="65">
        <f>(AKE38)/AKE44</f>
        <v>0.86904761904761907</v>
      </c>
      <c r="AKF49" s="65"/>
      <c r="AKG49" s="50"/>
      <c r="AKH49" s="65">
        <f>(AKH38)/AKH44</f>
        <v>0.88095238095238093</v>
      </c>
      <c r="AKI49" s="65"/>
      <c r="AKJ49" s="50"/>
      <c r="AKK49" s="65">
        <f>(AKK38)/AKK44</f>
        <v>0.8571428571428571</v>
      </c>
      <c r="AKL49" s="65"/>
      <c r="AKM49" s="50"/>
      <c r="AKN49" s="65">
        <f>(AKN38)/AKN44</f>
        <v>0.94047619047619047</v>
      </c>
      <c r="AKO49" s="65"/>
      <c r="AKP49" s="50"/>
      <c r="AKQ49" s="65">
        <f>(AKQ38)/AKQ44</f>
        <v>0.91666666666666663</v>
      </c>
      <c r="AKR49" s="17"/>
      <c r="AKS49" s="50"/>
      <c r="AKT49" s="65">
        <f>(AKT38)/AKT44</f>
        <v>0.84523809523809523</v>
      </c>
      <c r="AKU49" s="65"/>
      <c r="AKV49" s="50"/>
      <c r="AKW49" s="65">
        <f>(AKW38)/AKW44</f>
        <v>0.91666666666666663</v>
      </c>
      <c r="AKX49" s="65"/>
      <c r="AKY49" s="50"/>
      <c r="AKZ49" s="65">
        <f>(AKZ38)/AKZ44</f>
        <v>0.8571428571428571</v>
      </c>
      <c r="ALA49" s="17"/>
      <c r="ALB49" s="50"/>
      <c r="ALC49" s="65">
        <f>(ALC38)/ALC44</f>
        <v>0.88095238095238093</v>
      </c>
      <c r="ALD49" s="65"/>
      <c r="ALE49" s="50"/>
      <c r="ALF49" s="65">
        <f>(ALF38)/ALF44</f>
        <v>0.8928571428571429</v>
      </c>
      <c r="ALG49" s="65"/>
      <c r="ALH49" s="50"/>
      <c r="ALI49" s="65">
        <f>(ALI38)/ALI44</f>
        <v>0.84523809523809523</v>
      </c>
      <c r="ALJ49" s="65"/>
      <c r="ALK49" s="50"/>
      <c r="ALL49" s="65">
        <f>(ALL38)/ALL44</f>
        <v>0.91666666666666663</v>
      </c>
      <c r="ALM49" s="65"/>
      <c r="ALN49" s="50"/>
      <c r="ALO49" s="65">
        <f>(ALO38)/ALO44</f>
        <v>0.90476190476190477</v>
      </c>
      <c r="ALP49" s="65"/>
      <c r="ALQ49" s="50"/>
      <c r="ALR49" s="65">
        <f>(ALR38)/ALR44</f>
        <v>0.8571428571428571</v>
      </c>
      <c r="ALS49" s="65"/>
      <c r="ALT49" s="50"/>
      <c r="ALU49" s="65">
        <f>(ALU38)/ALU44</f>
        <v>0.95238095238095233</v>
      </c>
      <c r="ALV49" s="65"/>
      <c r="ALW49" s="50"/>
      <c r="ALX49" s="65">
        <f>(ALX38)/ALX44</f>
        <v>0.86904761904761907</v>
      </c>
      <c r="ALY49" s="65"/>
      <c r="ALZ49" s="50"/>
      <c r="AMA49" s="65">
        <f>(AMA38)/AMA44</f>
        <v>0.8928571428571429</v>
      </c>
      <c r="AMB49" s="17"/>
      <c r="AMC49" s="50"/>
      <c r="AMD49" s="65">
        <f>(AMD38)/AMD44</f>
        <v>0.86904761904761907</v>
      </c>
      <c r="AME49" s="65"/>
      <c r="AMF49" s="50"/>
      <c r="AMG49" s="65">
        <f>(AMG38)/AMG44</f>
        <v>0.90476190476190477</v>
      </c>
      <c r="AMH49" s="65"/>
      <c r="AMI49" s="50"/>
      <c r="AMJ49" s="65">
        <f>(AMJ38)/AMJ44</f>
        <v>0.86904761904761907</v>
      </c>
      <c r="AMK49" s="65"/>
      <c r="AML49" s="50"/>
      <c r="AMM49" s="65">
        <f>(AMM38)/AMM44</f>
        <v>0.94047619047619047</v>
      </c>
      <c r="AMN49" s="65"/>
      <c r="AMO49" s="50"/>
      <c r="AMP49" s="65">
        <f>(AMP38)/AMP44</f>
        <v>0.95238095238095233</v>
      </c>
      <c r="AMQ49" s="65"/>
      <c r="AMR49" s="50"/>
      <c r="AMS49" s="65">
        <f>(AMS38)/AMS44</f>
        <v>0.91666666666666663</v>
      </c>
      <c r="AMT49" s="65"/>
      <c r="AMU49" s="50"/>
      <c r="AMV49" s="65">
        <f>(AMV38)/AMV44</f>
        <v>0.90476190476190477</v>
      </c>
      <c r="AMW49" s="17"/>
      <c r="AMX49" s="17"/>
      <c r="AMY49" s="17"/>
      <c r="AMZ49" s="17"/>
      <c r="ANA49" s="50"/>
      <c r="ANB49" s="65">
        <f>(ANB38)/ANB44</f>
        <v>0.72619047619047616</v>
      </c>
      <c r="ANC49" s="65"/>
      <c r="AND49" s="50"/>
      <c r="ANE49" s="65">
        <f>(ANE38)/ANE44</f>
        <v>0.66666666666666663</v>
      </c>
      <c r="ANF49" s="17"/>
      <c r="ANG49" s="50"/>
      <c r="ANH49" s="65">
        <f>(ANH38)/ANH44</f>
        <v>0.63414634146341464</v>
      </c>
      <c r="ANI49" s="65"/>
      <c r="ANJ49" s="50"/>
      <c r="ANK49" s="65">
        <f>(ANK38)/ANK44</f>
        <v>0.70731707317073167</v>
      </c>
      <c r="ANL49" s="65"/>
      <c r="ANM49" s="50"/>
      <c r="ANN49" s="65">
        <f>(ANN38)/ANN44</f>
        <v>0.75609756097560976</v>
      </c>
      <c r="ANO49" s="65"/>
      <c r="ANP49" s="50"/>
      <c r="ANQ49" s="65">
        <f>(ANQ38)/ANQ44</f>
        <v>0.77500000000000002</v>
      </c>
      <c r="ANR49" s="65"/>
      <c r="ANS49" s="50"/>
      <c r="ANT49" s="65">
        <f>(ANT38)/ANT44</f>
        <v>0.875</v>
      </c>
      <c r="ANU49" s="65"/>
      <c r="ANV49" s="50"/>
      <c r="ANW49" s="65">
        <f>(ANW38)/ANW44</f>
        <v>0.86458333333333337</v>
      </c>
      <c r="ANX49" s="17"/>
      <c r="ANY49" s="50"/>
      <c r="ANZ49" s="65">
        <f>(ANZ38)/ANZ44</f>
        <v>0.78723404255319152</v>
      </c>
      <c r="AOA49" s="65"/>
      <c r="AOB49" s="50"/>
      <c r="AOC49" s="65">
        <f>(AOC38)/AOC44</f>
        <v>0.84042553191489366</v>
      </c>
      <c r="AOD49" s="65"/>
      <c r="AOE49" s="50"/>
      <c r="AOF49" s="65">
        <f>(AOF38)/AOF44</f>
        <v>0.85555555555555551</v>
      </c>
      <c r="AOG49" s="65"/>
      <c r="AOH49" s="50"/>
      <c r="AOI49" s="65">
        <f>(AOI38)/AOI44</f>
        <v>0.84444444444444444</v>
      </c>
      <c r="AOJ49" s="65"/>
      <c r="AOK49" s="50"/>
      <c r="AOL49" s="65">
        <f>(AOL38)/AOL44</f>
        <v>0.81111111111111112</v>
      </c>
      <c r="AOM49" s="65"/>
      <c r="AON49" s="50"/>
      <c r="AOO49" s="65">
        <f>(AOO38)/AOO44</f>
        <v>0.7931034482758621</v>
      </c>
      <c r="AOP49" s="17"/>
      <c r="AOQ49" s="50"/>
      <c r="AOR49" s="65">
        <f>(AOR38)/AOR44</f>
        <v>0.88571428571428568</v>
      </c>
      <c r="AOS49" s="65"/>
      <c r="AOT49" s="50"/>
      <c r="AOU49" s="65">
        <f>(AOU38)/AOU44</f>
        <v>0.83823529411764708</v>
      </c>
      <c r="AOV49" s="65"/>
      <c r="AOW49" s="50"/>
      <c r="AOX49" s="65">
        <f>(AOX38)/AOX44</f>
        <v>0.8529411764705882</v>
      </c>
      <c r="AOY49" s="65"/>
      <c r="AOZ49" s="50"/>
      <c r="APA49" s="65">
        <f>(APA38)/APA44</f>
        <v>0.8970588235294118</v>
      </c>
      <c r="APB49" s="65"/>
      <c r="APC49" s="50"/>
      <c r="APD49" s="65">
        <f>(APD38)/APD44</f>
        <v>0.91176470588235292</v>
      </c>
      <c r="APE49" s="65"/>
      <c r="APF49" s="50"/>
      <c r="APG49" s="65">
        <f>(APG38)/APG44</f>
        <v>0.91176470588235292</v>
      </c>
      <c r="APH49" s="17"/>
      <c r="API49" s="50"/>
      <c r="APJ49" s="65">
        <f>(APJ38)/APJ44</f>
        <v>0.83823529411764708</v>
      </c>
      <c r="APK49" s="65"/>
      <c r="APL49" s="50"/>
      <c r="APM49" s="65">
        <f>(APM38)/APM44</f>
        <v>0.8529411764705882</v>
      </c>
      <c r="APN49" s="65"/>
      <c r="APO49" s="50"/>
      <c r="APP49" s="65">
        <f>(APP38)/APP44</f>
        <v>0.82352941176470584</v>
      </c>
      <c r="APQ49" s="65"/>
      <c r="APR49" s="50"/>
      <c r="APS49" s="65">
        <f>(APS38)/APS44</f>
        <v>0.83823529411764708</v>
      </c>
      <c r="APT49" s="65"/>
      <c r="APU49" s="50"/>
      <c r="APV49" s="65">
        <f>(APV38)/APV44</f>
        <v>0.83823529411764708</v>
      </c>
      <c r="APW49" s="65"/>
      <c r="APX49" s="50"/>
      <c r="APY49" s="65">
        <f>(APY38)/APY44</f>
        <v>0.8529411764705882</v>
      </c>
      <c r="APZ49" s="17"/>
      <c r="AQA49" s="50"/>
      <c r="AQB49" s="65">
        <f>(AQB38)/AQB44</f>
        <v>0.91176470588235292</v>
      </c>
      <c r="AQC49" s="65"/>
      <c r="AQD49" s="50"/>
      <c r="AQE49" s="65">
        <f>(AQE38)/AQE44</f>
        <v>0.91176470588235292</v>
      </c>
      <c r="AQF49" s="65"/>
      <c r="AQG49" s="50"/>
      <c r="AQH49" s="65">
        <f>(AQH38)/AQH44</f>
        <v>0.8970588235294118</v>
      </c>
      <c r="AQI49" s="65"/>
      <c r="AQJ49" s="50"/>
      <c r="AQK49" s="65">
        <f>(AQK38)/AQK44</f>
        <v>0.8970588235294118</v>
      </c>
      <c r="AQL49" s="65"/>
      <c r="AQM49" s="50"/>
      <c r="AQN49" s="65">
        <f>(AQN38)/AQN44</f>
        <v>0.91176470588235292</v>
      </c>
      <c r="AQO49" s="65"/>
      <c r="AQP49" s="50"/>
      <c r="AQQ49" s="65">
        <f>(AQQ38)/AQQ44</f>
        <v>0.84615384615384615</v>
      </c>
      <c r="AQR49" s="17"/>
      <c r="AQS49" s="50"/>
      <c r="AQT49" s="65">
        <f>(AQT38)/AQT44</f>
        <v>0.81081081081081086</v>
      </c>
      <c r="AQU49" s="65"/>
      <c r="AQV49" s="50"/>
      <c r="AQW49" s="65">
        <f>(AQW38)/AQW44</f>
        <v>0.82432432432432434</v>
      </c>
      <c r="AQX49" s="65"/>
      <c r="AQY49" s="50"/>
      <c r="AQZ49" s="65">
        <f>(AQZ38)/AQZ44</f>
        <v>0.85</v>
      </c>
      <c r="ARA49" s="65"/>
      <c r="ARB49" s="50"/>
      <c r="ARC49" s="65">
        <f>(ARC38)/ARC44</f>
        <v>0.85365853658536583</v>
      </c>
      <c r="ARD49" s="65"/>
      <c r="ARE49" s="50"/>
      <c r="ARF49" s="65">
        <f>(ARF38)/ARF44</f>
        <v>0.87804878048780488</v>
      </c>
      <c r="ARG49" s="65"/>
      <c r="ARH49" s="50"/>
      <c r="ARI49" s="65">
        <f>(ARI38)/ARI44</f>
        <v>0.86585365853658536</v>
      </c>
      <c r="ARJ49" s="17"/>
      <c r="ARK49" s="50"/>
      <c r="ARL49" s="65">
        <f>(ARL38)/ARL44</f>
        <v>0.90243902439024393</v>
      </c>
      <c r="ARM49" s="65"/>
      <c r="ARN49" s="50"/>
      <c r="ARO49" s="65">
        <f>(ARO38)/ARO44</f>
        <v>0.85365853658536583</v>
      </c>
      <c r="ARP49" s="65"/>
      <c r="ARQ49" s="50"/>
      <c r="ARR49" s="65">
        <f>(ARR38)/ARR44</f>
        <v>0.82926829268292679</v>
      </c>
      <c r="ARS49" s="65"/>
      <c r="ART49" s="50"/>
      <c r="ARU49" s="65">
        <f>(ARU38)/ARU44</f>
        <v>0.85365853658536583</v>
      </c>
      <c r="ARV49" s="65"/>
      <c r="ARW49" s="50"/>
      <c r="ARX49" s="65">
        <f>(ARX38)/ARX44</f>
        <v>0.91463414634146345</v>
      </c>
      <c r="ARY49" s="65"/>
      <c r="ARZ49" s="50"/>
      <c r="ASA49" s="65">
        <f>(ASA38)/ASA44</f>
        <v>0.86904761904761907</v>
      </c>
      <c r="ASB49" s="17"/>
      <c r="ASC49" s="50"/>
      <c r="ASD49" s="65">
        <f>(ASD38)/ASD44</f>
        <v>0.8214285714285714</v>
      </c>
      <c r="ASE49" s="65"/>
      <c r="ASF49" s="50"/>
      <c r="ASG49" s="65">
        <f>(ASG38)/ASG44</f>
        <v>0.86904761904761907</v>
      </c>
      <c r="ASH49" s="65"/>
      <c r="ASI49" s="50"/>
      <c r="ASJ49" s="65">
        <f>(ASJ38)/ASJ44</f>
        <v>0.84523809523809523</v>
      </c>
      <c r="ASK49" s="65"/>
      <c r="ASL49" s="50"/>
      <c r="ASM49" s="65">
        <f>(ASM38)/ASM44</f>
        <v>0.86904761904761907</v>
      </c>
      <c r="ASN49" s="65"/>
      <c r="ASO49" s="50"/>
      <c r="ASP49" s="65">
        <f>(ASP38)/ASP44</f>
        <v>0.8928571428571429</v>
      </c>
      <c r="ASQ49" s="65"/>
      <c r="ASR49" s="50"/>
      <c r="ASS49" s="65">
        <f>(ASS38)/ASS44</f>
        <v>0.86904761904761907</v>
      </c>
      <c r="AST49" s="17"/>
      <c r="ASU49" s="50"/>
      <c r="ASV49" s="65">
        <f>(ASV38)/ASV44</f>
        <v>0.84523809523809523</v>
      </c>
      <c r="ASW49" s="65"/>
      <c r="ASX49" s="50"/>
      <c r="ASY49" s="65">
        <f>(ASY38)/ASY44</f>
        <v>0.88095238095238093</v>
      </c>
      <c r="ASZ49" s="65"/>
      <c r="ATA49" s="50"/>
      <c r="ATB49" s="65">
        <f>(ATB38)/ATB44</f>
        <v>0.8928571428571429</v>
      </c>
      <c r="ATC49" s="65"/>
      <c r="ATD49" s="50"/>
      <c r="ATE49" s="65">
        <f>(ATE38)/ATE44</f>
        <v>0.86904761904761907</v>
      </c>
      <c r="ATF49" s="7"/>
      <c r="ATG49" s="7"/>
      <c r="ATH49" s="17"/>
      <c r="ATI49" s="7"/>
      <c r="ATJ49" s="7"/>
      <c r="ATK49" s="7"/>
      <c r="ATL49" s="7"/>
      <c r="ATM49" s="7"/>
      <c r="ATN49" s="7"/>
      <c r="ATO49" s="17"/>
      <c r="ATP49" s="7"/>
      <c r="ATQ49" s="7"/>
      <c r="ATR49" s="7"/>
      <c r="ATS49" s="7"/>
      <c r="ATT49" s="7"/>
      <c r="ATU49" s="7"/>
      <c r="ATV49" s="17"/>
      <c r="ATW49" s="7"/>
      <c r="ATX49" s="7"/>
      <c r="ATY49" s="7"/>
      <c r="ATZ49" s="7"/>
      <c r="AUA49" s="7"/>
      <c r="AUB49" s="7"/>
      <c r="AUC49" s="17"/>
      <c r="AUD49" s="7"/>
      <c r="AUE49" s="7"/>
      <c r="AUF49" s="7"/>
      <c r="AUG49" s="7"/>
      <c r="AUH49" s="7"/>
      <c r="AUI49" s="7"/>
      <c r="AUJ49" s="17"/>
      <c r="AUK49" s="7"/>
      <c r="AUL49" s="7"/>
      <c r="AUM49" s="7"/>
      <c r="AUN49" s="7"/>
      <c r="AUO49" s="7"/>
      <c r="AUP49" s="7"/>
      <c r="AUQ49" s="17"/>
      <c r="AUR49" s="7"/>
      <c r="AUS49" s="7"/>
      <c r="AUT49" s="7"/>
      <c r="AUU49" s="7"/>
      <c r="AUV49" s="7"/>
      <c r="AUW49" s="7"/>
      <c r="AUX49" s="17"/>
      <c r="AUY49" s="7"/>
      <c r="AUZ49" s="7"/>
      <c r="AVA49" s="7"/>
      <c r="AVB49" s="7"/>
      <c r="AVC49" s="7"/>
      <c r="AVD49" s="7"/>
      <c r="AVE49" s="17"/>
      <c r="AVF49" s="7"/>
      <c r="AVG49" s="7"/>
      <c r="AVH49" s="7"/>
      <c r="AVI49" s="7"/>
      <c r="AVJ49" s="7"/>
      <c r="AVK49" s="7"/>
      <c r="AVL49" s="17"/>
      <c r="AVM49" s="7"/>
      <c r="AVN49" s="7"/>
      <c r="AVO49" s="7"/>
      <c r="AVP49" s="7"/>
      <c r="AVQ49" s="7"/>
      <c r="AVR49" s="7"/>
      <c r="AVS49" s="17"/>
      <c r="AVT49" s="7"/>
      <c r="AVU49" s="7"/>
      <c r="AVV49" s="7"/>
      <c r="AVW49" s="7"/>
      <c r="AVX49" s="7"/>
      <c r="AVY49" s="7"/>
      <c r="AVZ49" s="17"/>
      <c r="AWA49" s="7"/>
      <c r="AWB49" s="7"/>
      <c r="AWC49" s="7"/>
      <c r="AWD49" s="7"/>
      <c r="AWE49" s="7"/>
      <c r="AWF49" s="7"/>
      <c r="AWG49" s="17"/>
      <c r="AWH49" s="7"/>
      <c r="AWI49" s="7"/>
      <c r="AWJ49" s="7"/>
      <c r="AWK49" s="7"/>
      <c r="AWL49" s="7"/>
      <c r="AWM49" s="7"/>
      <c r="AWN49" s="17"/>
      <c r="AWO49" s="7"/>
      <c r="AWP49" s="7"/>
      <c r="AWQ49" s="7"/>
      <c r="AWR49" s="7"/>
      <c r="AWS49" s="7"/>
      <c r="AWT49" s="7"/>
      <c r="AWU49" s="17"/>
      <c r="AWV49" s="7"/>
      <c r="AWW49" s="7"/>
      <c r="AWX49" s="7"/>
      <c r="AWY49" s="7"/>
      <c r="AWZ49" s="7"/>
      <c r="AXA49" s="7"/>
      <c r="AXB49" s="17"/>
    </row>
    <row r="50" spans="1:1302">
      <c r="A50" t="s">
        <v>911</v>
      </c>
      <c r="B50" t="s">
        <v>913</v>
      </c>
      <c r="D50" s="10" t="s">
        <v>12</v>
      </c>
      <c r="E50" s="65"/>
      <c r="F50" s="65"/>
      <c r="G50" s="65"/>
      <c r="H50" s="50"/>
      <c r="I50" s="65"/>
      <c r="J50" s="17"/>
      <c r="K50" s="50"/>
      <c r="L50" s="65"/>
      <c r="M50" s="65"/>
      <c r="N50" s="50"/>
      <c r="O50" s="65"/>
      <c r="P50" s="65"/>
      <c r="Q50" s="50"/>
      <c r="R50" s="65"/>
      <c r="S50" s="65"/>
      <c r="T50" s="50"/>
      <c r="U50" s="65"/>
      <c r="V50" s="65"/>
      <c r="W50" s="50"/>
      <c r="X50" s="65"/>
      <c r="Y50" s="65"/>
      <c r="Z50" s="50"/>
      <c r="AA50" s="65"/>
      <c r="AB50" s="17"/>
      <c r="AC50" s="50"/>
      <c r="AD50" s="65"/>
      <c r="AE50" s="65"/>
      <c r="AF50" s="50"/>
      <c r="AG50" s="65"/>
      <c r="AH50" s="65"/>
      <c r="AI50" s="50"/>
      <c r="AJ50" s="65"/>
      <c r="AK50" s="65"/>
      <c r="AL50" s="50"/>
      <c r="AM50" s="65"/>
      <c r="AN50" s="65"/>
      <c r="AO50" s="50"/>
      <c r="AP50" s="65"/>
      <c r="AQ50" s="65"/>
      <c r="AR50" s="50"/>
      <c r="AS50" s="65"/>
      <c r="AT50" s="17"/>
      <c r="AU50" s="50"/>
      <c r="AV50" s="65"/>
      <c r="AW50" s="65"/>
      <c r="AX50" s="50"/>
      <c r="AY50" s="65"/>
      <c r="AZ50" s="65"/>
      <c r="BA50" s="50"/>
      <c r="BB50" s="65"/>
      <c r="BC50" s="65"/>
      <c r="BD50" s="50"/>
      <c r="BE50" s="65"/>
      <c r="BF50" s="65"/>
      <c r="BG50" s="50"/>
      <c r="BH50" s="65"/>
      <c r="BI50" s="65"/>
      <c r="BJ50" s="50"/>
      <c r="BK50" s="65"/>
      <c r="BL50" s="17"/>
      <c r="BM50" s="50"/>
      <c r="BN50" s="65"/>
      <c r="BO50" s="65"/>
      <c r="BP50" s="50"/>
      <c r="BQ50" s="65"/>
      <c r="BR50" s="65"/>
      <c r="BS50" s="50"/>
      <c r="BT50" s="65"/>
      <c r="BU50" s="65"/>
      <c r="BV50" s="50"/>
      <c r="BW50" s="65"/>
      <c r="BX50" s="65"/>
      <c r="BY50" s="50"/>
      <c r="BZ50" s="65">
        <f>(BZ39)/BZ45</f>
        <v>0.91304347826086951</v>
      </c>
      <c r="CA50" s="65"/>
      <c r="CB50" s="50"/>
      <c r="CC50" s="65">
        <f>(CC39)/CC45</f>
        <v>0.86363636363636365</v>
      </c>
      <c r="CD50" s="17"/>
      <c r="CE50" s="17"/>
      <c r="CF50" s="50"/>
      <c r="CG50" s="65">
        <f>(CG39)/CG45</f>
        <v>0.86363636363636365</v>
      </c>
      <c r="CH50" s="17"/>
      <c r="CI50" s="50"/>
      <c r="CJ50" s="65">
        <f>(CJ39)/CJ45</f>
        <v>0.86363636363636365</v>
      </c>
      <c r="CK50" s="65"/>
      <c r="CL50" s="50"/>
      <c r="CM50" s="65">
        <f>(CM39)/CM45</f>
        <v>0.90909090909090906</v>
      </c>
      <c r="CN50" s="65"/>
      <c r="CO50" s="50"/>
      <c r="CP50" s="65">
        <f>(CP39)/CP45</f>
        <v>0.77272727272727271</v>
      </c>
      <c r="CQ50" s="17"/>
      <c r="CR50" s="50"/>
      <c r="CS50" s="65">
        <f>(CS39)/CS45</f>
        <v>0.86363636363636365</v>
      </c>
      <c r="CT50" s="65"/>
      <c r="CU50" s="50"/>
      <c r="CV50" s="65">
        <f>(CV39)/CV45</f>
        <v>0.77272727272727271</v>
      </c>
      <c r="CW50" s="65"/>
      <c r="CX50" s="50"/>
      <c r="CY50" s="65">
        <f>(CY39)/CY45</f>
        <v>0.77272727272727271</v>
      </c>
      <c r="CZ50" s="65"/>
      <c r="DA50" s="50"/>
      <c r="DB50" s="65">
        <f>(DB39)/DB45</f>
        <v>0.81818181818181823</v>
      </c>
      <c r="DC50" s="65"/>
      <c r="DD50" s="50"/>
      <c r="DE50" s="65">
        <f>(DE39)/DE45</f>
        <v>0.81818181818181823</v>
      </c>
      <c r="DF50" s="17"/>
      <c r="DG50" s="17"/>
      <c r="DH50" s="50"/>
      <c r="DI50" s="65">
        <f>(DI39)/DI45</f>
        <v>0.77272727272727271</v>
      </c>
      <c r="DJ50" s="65"/>
      <c r="DK50" s="50"/>
      <c r="DL50" s="65">
        <f>(DL39)/DL45</f>
        <v>0.86363636363636365</v>
      </c>
      <c r="DM50" s="65"/>
      <c r="DN50" s="50"/>
      <c r="DO50" s="65">
        <f>(DO39)/DO45</f>
        <v>0.86363636363636365</v>
      </c>
      <c r="DP50" s="65"/>
      <c r="DQ50" s="50"/>
      <c r="DR50" s="65">
        <f>(DR39)/DR45</f>
        <v>1</v>
      </c>
      <c r="DS50" s="65"/>
      <c r="DT50" s="50"/>
      <c r="DU50" s="65">
        <f>(DU39)/DU45</f>
        <v>0.95454545454545459</v>
      </c>
      <c r="DV50" s="65"/>
      <c r="DW50" s="50"/>
      <c r="DX50" s="65">
        <f>(DX39)/DX45</f>
        <v>0.95454545454545459</v>
      </c>
      <c r="DY50" s="17"/>
      <c r="DZ50" s="50"/>
      <c r="EA50" s="65">
        <f>(EA39)/EA45</f>
        <v>1</v>
      </c>
      <c r="EB50" s="65"/>
      <c r="EC50" s="50"/>
      <c r="ED50" s="65">
        <f>(ED39)/ED45</f>
        <v>0.92307692307692313</v>
      </c>
      <c r="EE50" s="65"/>
      <c r="EF50" s="50"/>
      <c r="EG50" s="65">
        <f>(EG39)/EG45</f>
        <v>0.92307692307692313</v>
      </c>
      <c r="EH50" s="65"/>
      <c r="EI50" s="50"/>
      <c r="EJ50" s="65">
        <f>(EJ39)/EJ45</f>
        <v>0.96153846153846156</v>
      </c>
      <c r="EK50" s="65"/>
      <c r="EL50" s="50"/>
      <c r="EM50" s="65">
        <f>(EM39)/EM45</f>
        <v>0.96153846153846156</v>
      </c>
      <c r="EN50" s="65"/>
      <c r="EO50" s="50"/>
      <c r="EP50" s="65">
        <f>(EP39)/EP45</f>
        <v>0.96153846153846156</v>
      </c>
      <c r="EQ50" s="65"/>
      <c r="ER50" s="50"/>
      <c r="ES50" s="65">
        <f>(ES39)/ES45</f>
        <v>0.80769230769230771</v>
      </c>
      <c r="ET50" s="65"/>
      <c r="EU50" s="50"/>
      <c r="EV50" s="65">
        <f>(EV39)/EV45</f>
        <v>0.80769230769230771</v>
      </c>
      <c r="EW50" s="65"/>
      <c r="EX50" s="50"/>
      <c r="EY50" s="65">
        <f>(EY39)/EY45</f>
        <v>0.875</v>
      </c>
      <c r="EZ50" s="65"/>
      <c r="FA50" s="50"/>
      <c r="FB50" s="65"/>
      <c r="FC50" s="17"/>
      <c r="FD50" s="17"/>
      <c r="FE50" s="17"/>
      <c r="FF50" s="17"/>
      <c r="FG50" s="50"/>
      <c r="FH50" s="65"/>
      <c r="FI50" s="65"/>
      <c r="FJ50" s="50"/>
      <c r="FK50" s="65"/>
      <c r="FL50" s="65"/>
      <c r="FM50" s="50"/>
      <c r="FN50" s="65"/>
      <c r="FO50" s="17"/>
      <c r="FP50" s="50"/>
      <c r="FQ50" s="65"/>
      <c r="FR50" s="65"/>
      <c r="FS50" s="50"/>
      <c r="FT50" s="65"/>
      <c r="FU50" s="17"/>
      <c r="FV50" s="50"/>
      <c r="FW50" s="65"/>
      <c r="FX50" s="65"/>
      <c r="FY50" s="50"/>
      <c r="FZ50" s="65"/>
      <c r="GA50" s="65"/>
      <c r="GB50" s="50"/>
      <c r="GC50" s="65"/>
      <c r="GD50" s="65"/>
      <c r="GE50" s="50"/>
      <c r="GF50" s="65"/>
      <c r="GG50" s="65"/>
      <c r="GH50" s="50"/>
      <c r="GI50" s="65">
        <f>(GI39)/GI45</f>
        <v>0.85</v>
      </c>
      <c r="GJ50" s="65"/>
      <c r="GK50" s="50"/>
      <c r="GL50" s="65">
        <f>(GL39)/GL45</f>
        <v>0.83333333333333337</v>
      </c>
      <c r="GM50" s="17"/>
      <c r="GN50" s="50"/>
      <c r="GO50" s="65">
        <f>(GO39)/GO45</f>
        <v>0.8666666666666667</v>
      </c>
      <c r="GP50" s="65"/>
      <c r="GQ50" s="50"/>
      <c r="GR50" s="65">
        <f>(GR39)/GR45</f>
        <v>0.86111111111111116</v>
      </c>
      <c r="GS50" s="65"/>
      <c r="GT50" s="50"/>
      <c r="GU50" s="65">
        <f>(GU39)/GU45</f>
        <v>0.84848484848484851</v>
      </c>
      <c r="GV50" s="65"/>
      <c r="GW50" s="50"/>
      <c r="GX50" s="65">
        <f>(GX39)/GX45</f>
        <v>0.86486486486486491</v>
      </c>
      <c r="GY50" s="65"/>
      <c r="GZ50" s="50"/>
      <c r="HA50" s="65">
        <f>(HA39)/HA45</f>
        <v>0.8</v>
      </c>
      <c r="HB50" s="65"/>
      <c r="HC50" s="50"/>
      <c r="HD50" s="65">
        <f>(HD39)/HD45</f>
        <v>0.79411764705882348</v>
      </c>
      <c r="HE50" s="17"/>
      <c r="HF50" s="50"/>
      <c r="HG50" s="65">
        <f>(HG39)/HG45</f>
        <v>0.7</v>
      </c>
      <c r="HH50" s="65"/>
      <c r="HI50" s="50"/>
      <c r="HJ50" s="65">
        <f>(HJ39)/HJ45</f>
        <v>0.7931034482758621</v>
      </c>
      <c r="HK50" s="65"/>
      <c r="HL50" s="50"/>
      <c r="HM50" s="65">
        <f>(HM39)/HM45</f>
        <v>0.7407407407407407</v>
      </c>
      <c r="HN50" s="65"/>
      <c r="HO50" s="50"/>
      <c r="HP50" s="65">
        <f>(HP39)/HP45</f>
        <v>0.96296296296296291</v>
      </c>
      <c r="HQ50" s="65"/>
      <c r="HR50" s="50"/>
      <c r="HS50" s="65">
        <f>(HS39)/HS45</f>
        <v>0.96296296296296291</v>
      </c>
      <c r="HT50" s="65"/>
      <c r="HU50" s="50"/>
      <c r="HV50" s="65">
        <f>(HV39)/HV45</f>
        <v>0.9285714285714286</v>
      </c>
      <c r="HW50" s="17"/>
      <c r="HX50" s="50"/>
      <c r="HY50" s="65">
        <f>(HY39)/HY45</f>
        <v>0.89473684210526316</v>
      </c>
      <c r="HZ50" s="65"/>
      <c r="IA50" s="50"/>
      <c r="IB50" s="65">
        <f>(IB39)/IB45</f>
        <v>0.80555555555555558</v>
      </c>
      <c r="IC50" s="65"/>
      <c r="ID50" s="50"/>
      <c r="IE50" s="65">
        <f>(IE39)/IE45</f>
        <v>0.84615384615384615</v>
      </c>
      <c r="IF50" s="65"/>
      <c r="IG50" s="50"/>
      <c r="IH50" s="65">
        <f>(IH39)/IH45</f>
        <v>0.8571428571428571</v>
      </c>
      <c r="II50" s="65"/>
      <c r="IJ50" s="50"/>
      <c r="IK50" s="65">
        <f>(IK39)/IK45</f>
        <v>0.8928571428571429</v>
      </c>
      <c r="IL50" s="65"/>
      <c r="IM50" s="50"/>
      <c r="IN50" s="65">
        <f>(IN39)/IN45</f>
        <v>0.875</v>
      </c>
      <c r="IO50" s="17"/>
      <c r="IP50" s="50"/>
      <c r="IQ50" s="65">
        <f>(IQ39)/IQ45</f>
        <v>0.92592592592592593</v>
      </c>
      <c r="IR50" s="65"/>
      <c r="IS50" s="50"/>
      <c r="IT50" s="65">
        <f>(IT39)/IT45</f>
        <v>0.85185185185185186</v>
      </c>
      <c r="IU50" s="65"/>
      <c r="IV50" s="50"/>
      <c r="IW50" s="65">
        <f>(IW39)/IW45</f>
        <v>0.85185185185185186</v>
      </c>
      <c r="IX50" s="65"/>
      <c r="IY50" s="50"/>
      <c r="IZ50" s="65">
        <f>(IZ39)/IZ45</f>
        <v>0.88888888888888884</v>
      </c>
      <c r="JA50" s="65"/>
      <c r="JB50" s="50"/>
      <c r="JC50" s="65">
        <f>(JC39)/JC45</f>
        <v>0.88888888888888884</v>
      </c>
      <c r="JD50" s="65"/>
      <c r="JE50" s="50"/>
      <c r="JF50" s="65">
        <f>(JF39)/JF45</f>
        <v>0.7407407407407407</v>
      </c>
      <c r="JG50" s="17"/>
      <c r="JH50" s="50"/>
      <c r="JI50" s="65">
        <f>(JI39)/JI45</f>
        <v>0.85185185185185186</v>
      </c>
      <c r="JJ50" s="65"/>
      <c r="JK50" s="50"/>
      <c r="JL50" s="65">
        <f>(JL39)/JL45</f>
        <v>0.85185185185185186</v>
      </c>
      <c r="JM50" s="65"/>
      <c r="JN50" s="50"/>
      <c r="JO50" s="65">
        <f>(JO39)/JO45</f>
        <v>0.81481481481481477</v>
      </c>
      <c r="JP50" s="65"/>
      <c r="JQ50" s="50"/>
      <c r="JR50" s="65">
        <f>(JR39)/JR45</f>
        <v>0.80769230769230771</v>
      </c>
      <c r="JS50" s="65"/>
      <c r="JT50" s="50"/>
      <c r="JU50" s="65">
        <f>(JU39)/JU45</f>
        <v>0</v>
      </c>
      <c r="JV50" s="65"/>
      <c r="JW50" s="50"/>
      <c r="JX50" s="65">
        <f>(JX39)/JX45</f>
        <v>0</v>
      </c>
      <c r="JY50" s="17"/>
      <c r="JZ50" s="50"/>
      <c r="KA50" s="65">
        <f>(KA39)/KA45</f>
        <v>0.88461538461538458</v>
      </c>
      <c r="KB50" s="65"/>
      <c r="KC50" s="50"/>
      <c r="KD50" s="65">
        <f>(KD39)/KD45</f>
        <v>0.92307692307692313</v>
      </c>
      <c r="KE50" s="65"/>
      <c r="KF50" s="50"/>
      <c r="KG50" s="65">
        <f>(KG39)/KG45</f>
        <v>0.88461538461538458</v>
      </c>
      <c r="KH50" s="65"/>
      <c r="KI50" s="50"/>
      <c r="KJ50" s="65">
        <f>(KJ39)/KJ45</f>
        <v>0.8571428571428571</v>
      </c>
      <c r="KK50" s="65"/>
      <c r="KL50" s="50"/>
      <c r="KM50" s="65">
        <f>(KM39)/KM45</f>
        <v>0.8214285714285714</v>
      </c>
      <c r="KN50" s="65"/>
      <c r="KO50" s="50"/>
      <c r="KP50" s="65">
        <f>(KP39)/KP45</f>
        <v>0.7857142857142857</v>
      </c>
      <c r="KQ50" s="65"/>
      <c r="KR50" s="50"/>
      <c r="KS50" s="65">
        <f>(KS39)/KS45</f>
        <v>0.84615384615384615</v>
      </c>
      <c r="KT50" s="65"/>
      <c r="KU50" s="50"/>
      <c r="KV50" s="65">
        <f>(KV39)/KV45</f>
        <v>0.66666666666666663</v>
      </c>
      <c r="KW50" s="148"/>
      <c r="KX50" s="148"/>
      <c r="KY50" s="148"/>
      <c r="KZ50" s="148"/>
      <c r="LA50" s="148"/>
      <c r="LB50" s="17"/>
      <c r="LC50" s="50"/>
      <c r="LD50" s="65">
        <f>(LD39)/LD45</f>
        <v>0.42857142857142855</v>
      </c>
      <c r="LE50" s="65"/>
      <c r="LF50" s="50"/>
      <c r="LG50" s="65">
        <f>(LG39)/LG45</f>
        <v>0.42857142857142855</v>
      </c>
      <c r="LH50" s="65"/>
      <c r="LI50" s="50"/>
      <c r="LJ50" s="65">
        <f>(LJ39)/LJ45</f>
        <v>0.6</v>
      </c>
      <c r="LK50" s="65"/>
      <c r="LL50" s="50"/>
      <c r="LM50" s="65">
        <f>(LM39)/LM45</f>
        <v>0.4</v>
      </c>
      <c r="LN50" s="65"/>
      <c r="LO50" s="50"/>
      <c r="LP50" s="65">
        <f>(LP39)/LP45</f>
        <v>0.5</v>
      </c>
      <c r="LQ50" s="65"/>
      <c r="LR50" s="50"/>
      <c r="LS50" s="65"/>
      <c r="LT50" s="17"/>
      <c r="LU50" s="50"/>
      <c r="LV50" s="65"/>
      <c r="LW50" s="65"/>
      <c r="LX50" s="50"/>
      <c r="LY50" s="65">
        <f>(LY39)/LY45</f>
        <v>0.79166666666666663</v>
      </c>
      <c r="LZ50" s="65"/>
      <c r="MA50" s="50"/>
      <c r="MB50" s="65">
        <f>(MB39)/MB45</f>
        <v>0.82608695652173914</v>
      </c>
      <c r="MC50" s="65"/>
      <c r="MD50" s="50"/>
      <c r="ME50" s="65">
        <f>(ME39)/ME45</f>
        <v>0.82608695652173914</v>
      </c>
      <c r="MF50" s="65"/>
      <c r="MG50" s="50"/>
      <c r="MH50" s="65">
        <f>(MH39)/MH45</f>
        <v>0.91304347826086951</v>
      </c>
      <c r="MI50" s="65"/>
      <c r="MJ50" s="50"/>
      <c r="MK50" s="65">
        <f>(MK39)/MK45</f>
        <v>0.91304347826086951</v>
      </c>
      <c r="ML50" s="17"/>
      <c r="MM50" s="50"/>
      <c r="MN50" s="65">
        <f>(MN39)/MN45</f>
        <v>0.92592592592592593</v>
      </c>
      <c r="MO50" s="65"/>
      <c r="MP50" s="50"/>
      <c r="MQ50" s="65">
        <f>(MQ39)/MQ45</f>
        <v>0.88888888888888884</v>
      </c>
      <c r="MR50" s="65"/>
      <c r="MS50" s="50"/>
      <c r="MT50" s="65">
        <f>(MT39)/MT45</f>
        <v>0.88888888888888884</v>
      </c>
      <c r="MU50" s="65"/>
      <c r="MV50" s="50"/>
      <c r="MW50" s="65">
        <f>(MW39)/MW45</f>
        <v>0.84615384615384615</v>
      </c>
      <c r="MX50" s="65"/>
      <c r="MY50" s="50"/>
      <c r="MZ50" s="65">
        <f>(MZ39)/MZ45</f>
        <v>0.84615384615384615</v>
      </c>
      <c r="NA50" s="65"/>
      <c r="NB50" s="50"/>
      <c r="NC50" s="65">
        <f>(NC39)/NC45</f>
        <v>0.88461538461538458</v>
      </c>
      <c r="ND50" s="17"/>
      <c r="NE50" s="50"/>
      <c r="NF50" s="65">
        <f>(NF39)/NF45</f>
        <v>0.84615384615384615</v>
      </c>
      <c r="NG50" s="65"/>
      <c r="NH50" s="50"/>
      <c r="NI50" s="65">
        <f>(NI39)/NI45</f>
        <v>0.83333333333333337</v>
      </c>
      <c r="NJ50" s="65"/>
      <c r="NK50" s="50"/>
      <c r="NL50" s="65">
        <f>(NL39)/NL45</f>
        <v>0.875</v>
      </c>
      <c r="NM50" s="65"/>
      <c r="NN50" s="50"/>
      <c r="NO50" s="65">
        <f>(NO39)/NO45</f>
        <v>0.83333333333333337</v>
      </c>
      <c r="NP50" s="65"/>
      <c r="NQ50" s="50"/>
      <c r="NR50" s="65">
        <f>(NR39)/NR45</f>
        <v>0.83333333333333337</v>
      </c>
      <c r="NS50" s="65"/>
      <c r="NT50" s="50"/>
      <c r="NU50" s="65">
        <f>(NU39)/NU45</f>
        <v>0.875</v>
      </c>
      <c r="NV50" s="17"/>
      <c r="NW50" s="50"/>
      <c r="NX50" s="65">
        <f>(NX39)/NX45</f>
        <v>0.83333333333333337</v>
      </c>
      <c r="NY50" s="65"/>
      <c r="NZ50" s="50"/>
      <c r="OA50" s="65">
        <f>(OA39)/OA45</f>
        <v>0.86363636363636365</v>
      </c>
      <c r="OB50" s="65"/>
      <c r="OC50" s="50"/>
      <c r="OD50" s="65">
        <f>(OD39)/OD45</f>
        <v>0.90909090909090906</v>
      </c>
      <c r="OE50" s="65"/>
      <c r="OF50" s="50"/>
      <c r="OG50" s="65">
        <f>(OG39)/OG45</f>
        <v>0.9</v>
      </c>
      <c r="OH50" s="65"/>
      <c r="OI50" s="50"/>
      <c r="OJ50" s="65">
        <f>(OJ39)/OJ45</f>
        <v>0.90909090909090906</v>
      </c>
      <c r="OK50" s="65"/>
      <c r="OL50" s="50"/>
      <c r="OM50" s="65">
        <f>(OM39)/OM45</f>
        <v>0.86363636363636365</v>
      </c>
      <c r="ON50" s="17"/>
      <c r="OO50" s="50"/>
      <c r="OP50" s="65">
        <f>(OP39)/OP45</f>
        <v>1.0454545454545454</v>
      </c>
      <c r="OQ50" s="65"/>
      <c r="OR50" s="50"/>
      <c r="OS50" s="65">
        <f>(OS39)/OS45</f>
        <v>0.95454545454545459</v>
      </c>
      <c r="OT50" s="65"/>
      <c r="OU50" s="50"/>
      <c r="OV50" s="65">
        <f>(OV39)/OV45</f>
        <v>0.91666666666666663</v>
      </c>
      <c r="OW50" s="65"/>
      <c r="OX50" s="50"/>
      <c r="OY50" s="65">
        <f>(OY39)/OY45</f>
        <v>0.875</v>
      </c>
      <c r="OZ50" s="65"/>
      <c r="PA50" s="50"/>
      <c r="PB50" s="65">
        <f>(PB39)/PB45</f>
        <v>0.875</v>
      </c>
      <c r="PC50" s="65"/>
      <c r="PD50" s="50"/>
      <c r="PE50" s="65">
        <f>(PE39)/PE45</f>
        <v>0.91666666666666663</v>
      </c>
      <c r="PF50" s="17"/>
      <c r="PG50" s="50"/>
      <c r="PH50" s="65">
        <f>(PH39)/PH45</f>
        <v>1.375</v>
      </c>
      <c r="PI50" s="65"/>
      <c r="PJ50" s="50"/>
      <c r="PK50" s="65">
        <f>(PK39)/PK45</f>
        <v>0.91666666666666663</v>
      </c>
      <c r="PL50" s="65"/>
      <c r="PM50" s="50"/>
      <c r="PN50" s="65">
        <f>(PN39)/PN45</f>
        <v>0.91666666666666663</v>
      </c>
      <c r="PO50" s="65"/>
      <c r="PP50" s="50"/>
      <c r="PQ50" s="65">
        <f>(PQ39)/PQ45</f>
        <v>0.91666666666666663</v>
      </c>
      <c r="PR50" s="65"/>
      <c r="PS50" s="50"/>
      <c r="PT50" s="65">
        <f>(PT39)/PT45</f>
        <v>0.94444444444444442</v>
      </c>
      <c r="PU50" s="65"/>
      <c r="PV50" s="50"/>
      <c r="PW50" s="65">
        <f>(PW39)/PW45</f>
        <v>0.91666666666666663</v>
      </c>
      <c r="PX50" s="17"/>
      <c r="PY50" s="50"/>
      <c r="PZ50" s="65">
        <f>(PZ39)/PZ45</f>
        <v>1.0277777777777777</v>
      </c>
      <c r="QA50" s="65"/>
      <c r="QB50" s="50"/>
      <c r="QC50" s="65">
        <f>(QC39)/QC45</f>
        <v>0.94444444444444442</v>
      </c>
      <c r="QD50" s="17"/>
      <c r="QE50" s="50"/>
      <c r="QF50" s="65">
        <f>(QF39)/QF45</f>
        <v>0.88888888888888884</v>
      </c>
      <c r="QG50" s="65"/>
      <c r="QH50" s="50"/>
      <c r="QI50" s="65">
        <f>(QI39)/QI45</f>
        <v>0.81578947368421051</v>
      </c>
      <c r="QJ50" s="65"/>
      <c r="QK50" s="50"/>
      <c r="QL50" s="65">
        <f>(QL39)/QL45</f>
        <v>0.81578947368421051</v>
      </c>
      <c r="QM50" s="17"/>
      <c r="QN50" s="50"/>
      <c r="QO50" s="65">
        <f>(QO39)/QO45</f>
        <v>0.76315789473684215</v>
      </c>
      <c r="QP50" s="65"/>
      <c r="QQ50" s="50"/>
      <c r="QR50" s="65">
        <f>(QR39)/QR45</f>
        <v>0.81578947368421051</v>
      </c>
      <c r="QS50" s="65"/>
      <c r="QT50" s="50"/>
      <c r="QU50" s="65">
        <f>(QU39)/QU45</f>
        <v>0.84210526315789469</v>
      </c>
      <c r="QV50" s="65"/>
      <c r="QW50" s="50"/>
      <c r="QX50" s="65">
        <f>(QX39)/QX45</f>
        <v>0.81578947368421051</v>
      </c>
      <c r="QY50" s="65"/>
      <c r="QZ50" s="50"/>
      <c r="RA50" s="65">
        <f>(RA39)/RA45</f>
        <v>0.84210526315789469</v>
      </c>
      <c r="RB50" s="65"/>
      <c r="RC50" s="50"/>
      <c r="RD50" s="65">
        <f>(RD39)/RD45</f>
        <v>0.81578947368421051</v>
      </c>
      <c r="RE50" s="17"/>
      <c r="RF50" s="50"/>
      <c r="RG50" s="65">
        <f>(RG39)/RG45</f>
        <v>0.79411764705882348</v>
      </c>
      <c r="RH50" s="65"/>
      <c r="RI50" s="50"/>
      <c r="RJ50" s="65">
        <f>(RJ39)/RJ45</f>
        <v>0.82352941176470584</v>
      </c>
      <c r="RK50" s="65"/>
      <c r="RL50" s="50"/>
      <c r="RM50" s="65"/>
      <c r="RN50" s="17"/>
      <c r="RO50" s="17"/>
      <c r="RP50" s="17"/>
      <c r="RQ50" s="50"/>
      <c r="RR50" s="65"/>
      <c r="RS50" s="65"/>
      <c r="RT50" s="50"/>
      <c r="RU50" s="65"/>
      <c r="RV50" s="65"/>
      <c r="RW50" s="50"/>
      <c r="RX50" s="65"/>
      <c r="RY50" s="65"/>
      <c r="RZ50" s="50"/>
      <c r="SA50" s="65">
        <f>(SA39)/SA45</f>
        <v>0.91304347826086951</v>
      </c>
      <c r="SB50" s="65"/>
      <c r="SC50" s="50"/>
      <c r="SD50" s="65">
        <f>(SD39)/SD45</f>
        <v>0.91666666666666663</v>
      </c>
      <c r="SE50" s="65"/>
      <c r="SF50" s="50"/>
      <c r="SG50" s="65">
        <f>(SG39)/SG45</f>
        <v>0.9285714285714286</v>
      </c>
      <c r="SH50" s="65"/>
      <c r="SI50" s="50"/>
      <c r="SJ50" s="65">
        <f>(SJ39)/SJ45</f>
        <v>0.90625</v>
      </c>
      <c r="SK50" s="17"/>
      <c r="SL50" s="50"/>
      <c r="SM50" s="65">
        <f>(SM39)/SM45</f>
        <v>0.90625</v>
      </c>
      <c r="SN50" s="65"/>
      <c r="SO50" s="50"/>
      <c r="SP50" s="65">
        <f>(SP39)/SP45</f>
        <v>0.91666666666666663</v>
      </c>
      <c r="SQ50" s="65"/>
      <c r="SR50" s="50"/>
      <c r="SS50" s="65">
        <f>(SS39)/SS45</f>
        <v>0.88888888888888884</v>
      </c>
      <c r="ST50" s="65"/>
      <c r="SU50" s="50"/>
      <c r="SV50" s="65">
        <f>(SV39)/SV45</f>
        <v>0.88888888888888884</v>
      </c>
      <c r="SW50" s="65"/>
      <c r="SX50" s="50"/>
      <c r="SY50" s="65">
        <f>(SY39)/SY45</f>
        <v>0.94444444444444442</v>
      </c>
      <c r="SZ50" s="65"/>
      <c r="TA50" s="50"/>
      <c r="TB50" s="65">
        <f>(TB39)/TB45</f>
        <v>0.8529411764705882</v>
      </c>
      <c r="TC50" s="17"/>
      <c r="TD50" s="17"/>
      <c r="TE50" s="50"/>
      <c r="TF50" s="65">
        <f>(TF39)/TF45</f>
        <v>0.97142857142857142</v>
      </c>
      <c r="TG50" s="65"/>
      <c r="TH50" s="50"/>
      <c r="TI50" s="65">
        <f>(TI39)/TI45</f>
        <v>0.97142857142857142</v>
      </c>
      <c r="TJ50" s="65"/>
      <c r="TK50" s="50"/>
      <c r="TL50" s="65">
        <f>(TL39)/TL45</f>
        <v>0.91428571428571426</v>
      </c>
      <c r="TM50" s="65"/>
      <c r="TN50" s="50"/>
      <c r="TO50" s="65">
        <f>(TO39)/TO45</f>
        <v>1</v>
      </c>
      <c r="TP50" s="65"/>
      <c r="TQ50" s="50"/>
      <c r="TR50" s="65">
        <f>(TR39)/TR45</f>
        <v>0.94594594594594594</v>
      </c>
      <c r="TS50" s="17"/>
      <c r="TT50" s="50"/>
      <c r="TU50" s="65">
        <f>(TU39)/TU45</f>
        <v>0.91891891891891897</v>
      </c>
      <c r="TV50" s="65"/>
      <c r="TW50" s="50"/>
      <c r="TX50" s="65">
        <f>(TX39)/TX45</f>
        <v>0.92105263157894735</v>
      </c>
      <c r="TY50" s="65"/>
      <c r="TZ50" s="50"/>
      <c r="UA50" s="65">
        <f>(UA39)/UA45</f>
        <v>0.92105263157894735</v>
      </c>
      <c r="UB50" s="65"/>
      <c r="UC50" s="50"/>
      <c r="UD50" s="65">
        <f>(UD39)/UD45</f>
        <v>0.89473684210526316</v>
      </c>
      <c r="UE50" s="65"/>
      <c r="UF50" s="50"/>
      <c r="UG50" s="65">
        <f>(UG39)/UG45</f>
        <v>0.76315789473684215</v>
      </c>
      <c r="UH50" s="65"/>
      <c r="UI50" s="50"/>
      <c r="UJ50" s="65">
        <f>(UJ39)/UJ45</f>
        <v>0.68421052631578949</v>
      </c>
      <c r="UK50" s="17"/>
      <c r="UL50" s="17"/>
      <c r="UM50" s="50"/>
      <c r="UN50" s="65">
        <f>(UN39)/UN45</f>
        <v>0.57894736842105265</v>
      </c>
      <c r="UO50" s="65"/>
      <c r="UP50" s="50"/>
      <c r="UQ50" s="65">
        <f>(UQ39)/UQ45</f>
        <v>0.57894736842105265</v>
      </c>
      <c r="UR50" s="65"/>
      <c r="US50" s="50"/>
      <c r="UT50" s="65">
        <f>(UT39)/UT45</f>
        <v>0.8571428571428571</v>
      </c>
      <c r="UU50" s="65"/>
      <c r="UV50" s="50"/>
      <c r="UW50" s="65">
        <f>(UW39)/UW45</f>
        <v>0.83333333333333337</v>
      </c>
      <c r="UX50" s="65"/>
      <c r="UY50" s="50"/>
      <c r="UZ50" s="65">
        <f>(UZ39)/UZ45</f>
        <v>0.95833333333333337</v>
      </c>
      <c r="VA50" s="17"/>
      <c r="VB50" s="50"/>
      <c r="VC50" s="65">
        <f>(VC39)/VC45</f>
        <v>0.8928571428571429</v>
      </c>
      <c r="VD50" s="65"/>
      <c r="VE50" s="50"/>
      <c r="VF50" s="65">
        <f>(VF39)/VF45</f>
        <v>0.8</v>
      </c>
      <c r="VG50" s="65"/>
      <c r="VH50" s="50"/>
      <c r="VI50" s="65">
        <f>(VI39)/VI45</f>
        <v>0.92</v>
      </c>
      <c r="VJ50" s="65"/>
      <c r="VK50" s="50"/>
      <c r="VL50" s="65">
        <f>(VL39)/VL45</f>
        <v>0.88</v>
      </c>
      <c r="VM50" s="65"/>
      <c r="VN50" s="50"/>
      <c r="VO50" s="65">
        <f>(VO39)/VO45</f>
        <v>0.8</v>
      </c>
      <c r="VP50" s="65"/>
      <c r="VQ50" s="50"/>
      <c r="VR50" s="65">
        <f>(VR39)/VR45</f>
        <v>0.8571428571428571</v>
      </c>
      <c r="VS50" s="17"/>
      <c r="VT50" s="50"/>
      <c r="VU50" s="65">
        <f>(VU39)/VU45</f>
        <v>0.73076923076923073</v>
      </c>
      <c r="VV50" s="65"/>
      <c r="VW50" s="50"/>
      <c r="VX50" s="65">
        <f>(VX39)/VX45</f>
        <v>0.73076923076923073</v>
      </c>
      <c r="VY50" s="65"/>
      <c r="VZ50" s="50"/>
      <c r="WA50" s="65">
        <f>(WA39)/WA45</f>
        <v>0.75</v>
      </c>
      <c r="WB50" s="65"/>
      <c r="WC50" s="50"/>
      <c r="WD50" s="65"/>
      <c r="WE50" s="65"/>
      <c r="WF50" s="50"/>
      <c r="WG50" s="65"/>
      <c r="WH50" s="65"/>
      <c r="WI50" s="50"/>
      <c r="WJ50" s="65"/>
      <c r="WK50" s="65"/>
      <c r="WL50" s="50"/>
      <c r="WM50" s="65"/>
      <c r="WN50" s="65"/>
      <c r="WO50" s="50"/>
      <c r="WP50" s="65"/>
      <c r="WQ50" s="65"/>
      <c r="WR50" s="50"/>
      <c r="WS50" s="65"/>
      <c r="WT50" s="65"/>
      <c r="WU50" s="50"/>
      <c r="WV50" s="65"/>
      <c r="WW50" s="65"/>
      <c r="WX50" s="50"/>
      <c r="WY50" s="65"/>
      <c r="WZ50" s="65"/>
      <c r="XA50" s="50"/>
      <c r="XB50" s="65"/>
      <c r="XC50" s="65"/>
      <c r="XD50" s="50"/>
      <c r="XE50" s="65"/>
      <c r="XF50" s="17"/>
      <c r="XG50" s="50"/>
      <c r="XH50" s="65"/>
      <c r="XI50" s="65"/>
      <c r="XJ50" s="50"/>
      <c r="XK50" s="65"/>
      <c r="XL50" s="65"/>
      <c r="XM50" s="50"/>
      <c r="XN50" s="65"/>
      <c r="XO50" s="65"/>
      <c r="XP50" s="50"/>
      <c r="XQ50" s="65"/>
      <c r="XR50" s="65"/>
      <c r="XS50" s="50"/>
      <c r="XT50" s="65"/>
      <c r="XU50" s="65"/>
      <c r="XV50" s="50"/>
      <c r="XW50" s="65"/>
      <c r="XX50" s="65"/>
      <c r="XY50" s="50"/>
      <c r="XZ50" s="65"/>
      <c r="YA50" s="65"/>
      <c r="YB50" s="50"/>
      <c r="YC50" s="65"/>
      <c r="YD50" s="65"/>
      <c r="YE50" s="50"/>
      <c r="YF50" s="65"/>
      <c r="YG50" s="65"/>
      <c r="YH50" s="50"/>
      <c r="YI50" s="65"/>
      <c r="YJ50" s="65"/>
      <c r="YK50" s="50"/>
      <c r="YL50" s="65"/>
      <c r="YM50" s="65"/>
      <c r="YN50" s="50"/>
      <c r="YO50" s="65"/>
      <c r="YP50" s="65"/>
      <c r="YQ50" s="50"/>
      <c r="YR50" s="65"/>
      <c r="YS50" s="17"/>
      <c r="YT50" s="50"/>
      <c r="YU50" s="65"/>
      <c r="YV50" s="65"/>
      <c r="YW50" s="50"/>
      <c r="YX50" s="65"/>
      <c r="YY50" s="65"/>
      <c r="YZ50" s="50"/>
      <c r="ZA50" s="65"/>
      <c r="ZB50" s="65"/>
      <c r="ZC50" s="50"/>
      <c r="ZD50" s="65"/>
      <c r="ZE50" s="65"/>
      <c r="ZF50" s="50"/>
      <c r="ZG50" s="65"/>
      <c r="ZH50" s="65"/>
      <c r="ZI50" s="50"/>
      <c r="ZJ50" s="65"/>
      <c r="ZK50" s="17"/>
      <c r="ZL50" s="50"/>
      <c r="ZM50" s="65"/>
      <c r="ZN50" s="65"/>
      <c r="ZO50" s="50"/>
      <c r="ZP50" s="65"/>
      <c r="ZQ50" s="65"/>
      <c r="ZR50" s="50"/>
      <c r="ZS50" s="65"/>
      <c r="ZT50" s="65"/>
      <c r="ZU50" s="50"/>
      <c r="ZV50" s="65"/>
      <c r="ZW50" s="65"/>
      <c r="ZX50" s="50"/>
      <c r="ZY50" s="65"/>
      <c r="ZZ50" s="65"/>
      <c r="AAA50" s="50"/>
      <c r="AAB50" s="65"/>
      <c r="AAC50" s="17"/>
      <c r="AAD50" s="50"/>
      <c r="AAE50" s="65"/>
      <c r="AAF50" s="65"/>
      <c r="AAG50" s="50"/>
      <c r="AAH50" s="65"/>
      <c r="AAI50" s="65"/>
      <c r="AAJ50" s="50"/>
      <c r="AAK50" s="65"/>
      <c r="AAL50" s="65"/>
      <c r="AAM50" s="50"/>
      <c r="AAN50" s="65"/>
      <c r="AAO50" s="65"/>
      <c r="AAP50" s="50"/>
      <c r="AAQ50" s="65"/>
      <c r="AAR50" s="65"/>
      <c r="AAS50" s="50"/>
      <c r="AAT50" s="65"/>
      <c r="AAU50" s="17"/>
      <c r="AAV50" s="50"/>
      <c r="AAW50" s="65"/>
      <c r="AAX50" s="65"/>
      <c r="AAY50" s="50"/>
      <c r="AAZ50" s="65"/>
      <c r="ABA50" s="65"/>
      <c r="ABB50" s="50"/>
      <c r="ABC50" s="65"/>
      <c r="ABD50" s="65"/>
      <c r="ABE50" s="50"/>
      <c r="ABF50" s="65"/>
      <c r="ABG50" s="65"/>
      <c r="ABH50" s="50"/>
      <c r="ABI50" s="65"/>
      <c r="ABJ50" s="65"/>
      <c r="ABK50" s="50"/>
      <c r="ABL50" s="65"/>
      <c r="ABM50" s="17"/>
      <c r="ABN50" s="50"/>
      <c r="ABO50" s="65"/>
      <c r="ABP50" s="65"/>
      <c r="ABQ50" s="50"/>
      <c r="ABR50" s="65"/>
      <c r="ABS50" s="65"/>
      <c r="ABT50" s="50"/>
      <c r="ABU50" s="65"/>
      <c r="ABV50" s="17"/>
      <c r="ABW50" s="17"/>
      <c r="ABX50" s="17"/>
      <c r="ABY50" s="17"/>
      <c r="ABZ50" s="17"/>
      <c r="ACA50" s="50"/>
      <c r="ACB50" s="65"/>
      <c r="ACC50" s="65"/>
      <c r="ACD50" s="50"/>
      <c r="ACE50" s="65"/>
      <c r="ACF50" s="65"/>
      <c r="ACG50" s="50"/>
      <c r="ACH50" s="65"/>
      <c r="ACI50" s="65"/>
      <c r="ACJ50" s="50"/>
      <c r="ACK50" s="65"/>
      <c r="ACL50" s="65"/>
      <c r="ACM50" s="50"/>
      <c r="ACN50" s="65"/>
      <c r="ACO50" s="17"/>
      <c r="ACP50" s="50"/>
      <c r="ACQ50" s="65"/>
      <c r="ACR50" s="65"/>
      <c r="ACS50" s="50"/>
      <c r="ACT50" s="65"/>
      <c r="ACU50" s="65"/>
      <c r="ACV50" s="50"/>
      <c r="ACW50" s="65"/>
      <c r="ACX50" s="65"/>
      <c r="ACY50" s="50"/>
      <c r="ACZ50" s="65"/>
      <c r="ADA50" s="65"/>
      <c r="ADB50" s="50"/>
      <c r="ADC50" s="65"/>
      <c r="ADD50" s="65"/>
      <c r="ADE50" s="50"/>
      <c r="ADF50" s="65"/>
      <c r="ADG50" s="17"/>
      <c r="ADH50" s="50"/>
      <c r="ADI50" s="65"/>
      <c r="ADJ50" s="65"/>
      <c r="ADK50" s="50"/>
      <c r="ADL50" s="65"/>
      <c r="ADM50" s="65"/>
      <c r="ADN50" s="50"/>
      <c r="ADO50" s="65"/>
      <c r="ADP50" s="65"/>
      <c r="ADQ50" s="50"/>
      <c r="ADR50" s="65"/>
      <c r="ADS50" s="65"/>
      <c r="ADT50" s="50"/>
      <c r="ADU50" s="65"/>
      <c r="ADV50" s="65"/>
      <c r="ADW50" s="50"/>
      <c r="ADX50" s="65"/>
      <c r="ADY50" s="17"/>
      <c r="ADZ50" s="50"/>
      <c r="AEA50" s="65"/>
      <c r="AEB50" s="65"/>
      <c r="AEC50" s="50"/>
      <c r="AED50" s="65"/>
      <c r="AEE50" s="65"/>
      <c r="AEF50" s="50"/>
      <c r="AEG50" s="65"/>
      <c r="AEH50" s="65"/>
      <c r="AEI50" s="50"/>
      <c r="AEJ50" s="65"/>
      <c r="AEK50" s="65"/>
      <c r="AEL50" s="50"/>
      <c r="AEM50" s="65"/>
      <c r="AEN50" s="65"/>
      <c r="AEO50" s="50"/>
      <c r="AEP50" s="65"/>
      <c r="AEQ50" s="17"/>
      <c r="AER50" s="50"/>
      <c r="AES50" s="65"/>
      <c r="AET50" s="65"/>
      <c r="AEU50" s="50"/>
      <c r="AEV50" s="65">
        <f>(AEV39)/AEV45</f>
        <v>0.88461538461538458</v>
      </c>
      <c r="AEW50" s="65"/>
      <c r="AEX50" s="50"/>
      <c r="AEY50" s="65">
        <f>(AEY39)/AEY45</f>
        <v>0.84615384615384615</v>
      </c>
      <c r="AEZ50" s="65"/>
      <c r="AFA50" s="50"/>
      <c r="AFB50" s="65">
        <f>(AFB39)/AFB45</f>
        <v>0.84615384615384615</v>
      </c>
      <c r="AFC50" s="65"/>
      <c r="AFD50" s="50"/>
      <c r="AFE50" s="65">
        <f>(AFE39)/AFE45</f>
        <v>0.84615384615384615</v>
      </c>
      <c r="AFF50" s="65"/>
      <c r="AFG50" s="50"/>
      <c r="AFH50" s="65">
        <f>(AFH39)/AFH45</f>
        <v>0.84</v>
      </c>
      <c r="AFI50" s="17"/>
      <c r="AFJ50" s="50"/>
      <c r="AFK50" s="65">
        <f>(AFK39)/AFK45</f>
        <v>0.8</v>
      </c>
      <c r="AFL50" s="65"/>
      <c r="AFM50" s="50"/>
      <c r="AFN50" s="65">
        <f>(AFN39)/AFN45</f>
        <v>0.73913043478260865</v>
      </c>
      <c r="AFO50" s="65"/>
      <c r="AFP50" s="50"/>
      <c r="AFQ50" s="65">
        <f>(AFQ39)/AFQ45</f>
        <v>0.47826086956521741</v>
      </c>
      <c r="AFR50" s="65"/>
      <c r="AFS50" s="50"/>
      <c r="AFT50" s="65">
        <f>(AFT39)/AFT45</f>
        <v>0.72727272727272729</v>
      </c>
      <c r="AFU50" s="65"/>
      <c r="AFV50" s="50"/>
      <c r="AFW50" s="65"/>
      <c r="AFX50" s="17"/>
      <c r="AFY50" s="17"/>
      <c r="AFZ50" s="50"/>
      <c r="AGA50" s="65"/>
      <c r="AGB50" s="65"/>
      <c r="AGC50" s="50"/>
      <c r="AGD50" s="65"/>
      <c r="AGE50" s="65"/>
      <c r="AGF50" s="50"/>
      <c r="AGG50" s="65"/>
      <c r="AGH50" s="65"/>
      <c r="AGI50" s="50"/>
      <c r="AGJ50" s="65"/>
      <c r="AGK50" s="17"/>
      <c r="AGL50" s="50"/>
      <c r="AGM50" s="65"/>
      <c r="AGN50" s="65"/>
      <c r="AGO50" s="50"/>
      <c r="AGP50" s="65">
        <f>(AGP39)/AGP45</f>
        <v>0.92592592592592593</v>
      </c>
      <c r="AGQ50" s="65"/>
      <c r="AGR50" s="50"/>
      <c r="AGS50" s="65">
        <f>(AGS39)/AGS45</f>
        <v>0.7142857142857143</v>
      </c>
      <c r="AGT50" s="65"/>
      <c r="AGU50" s="50"/>
      <c r="AGV50" s="65">
        <f>(AGV39)/AGV45</f>
        <v>0.66666666666666663</v>
      </c>
      <c r="AGW50" s="65"/>
      <c r="AGX50" s="50"/>
      <c r="AGY50" s="65">
        <f>(AGY39)/AGY45</f>
        <v>1</v>
      </c>
      <c r="AGZ50" s="65"/>
      <c r="AHA50" s="50"/>
      <c r="AHB50" s="65">
        <f>(AHB39)/AHB45</f>
        <v>1</v>
      </c>
      <c r="AHC50" s="65"/>
      <c r="AHD50" s="50"/>
      <c r="AHE50" s="65">
        <f>(AHE39)/AHE45</f>
        <v>0.66666666666666663</v>
      </c>
      <c r="AHF50" s="65"/>
      <c r="AHG50" s="50"/>
      <c r="AHH50" s="65">
        <f>(AHH39)/AHH45</f>
        <v>1</v>
      </c>
      <c r="AHI50" s="17"/>
      <c r="AHJ50" s="50"/>
      <c r="AHK50" s="65">
        <f>(AHK39)/AHK45</f>
        <v>0.9</v>
      </c>
      <c r="AHL50" s="65"/>
      <c r="AHM50" s="50"/>
      <c r="AHN50" s="65">
        <f>(AHN39)/AHN45</f>
        <v>0.90909090909090906</v>
      </c>
      <c r="AHO50" s="65"/>
      <c r="AHP50" s="50"/>
      <c r="AHQ50" s="65">
        <f>(AHQ39)/AHQ45</f>
        <v>0.86363636363636365</v>
      </c>
      <c r="AHR50" s="65"/>
      <c r="AHS50" s="50"/>
      <c r="AHT50" s="65">
        <f>(AHT39)/AHT45</f>
        <v>0.86363636363636365</v>
      </c>
      <c r="AHU50" s="65"/>
      <c r="AHV50" s="50"/>
      <c r="AHW50" s="65">
        <f>(AHW39)/AHW45</f>
        <v>0.81818181818181823</v>
      </c>
      <c r="AHX50" s="65"/>
      <c r="AHY50" s="50"/>
      <c r="AHZ50" s="65">
        <f>(AHZ39)/AHZ45</f>
        <v>0.90909090909090906</v>
      </c>
      <c r="AIA50" s="17"/>
      <c r="AIB50" s="50"/>
      <c r="AIC50" s="65">
        <f>(AIC39)/AIC45</f>
        <v>0.95454545454545459</v>
      </c>
      <c r="AID50" s="65"/>
      <c r="AIE50" s="50"/>
      <c r="AIF50" s="65">
        <f>(AIF39)/AIF45</f>
        <v>0.95454545454545459</v>
      </c>
      <c r="AIG50" s="65"/>
      <c r="AIH50" s="50"/>
      <c r="AII50" s="65">
        <f>(AII39)/AII45</f>
        <v>0.95454545454545459</v>
      </c>
      <c r="AIJ50" s="65"/>
      <c r="AIK50" s="50"/>
      <c r="AIL50" s="65">
        <f>(AIL39)/AIL45</f>
        <v>0.81818181818181823</v>
      </c>
      <c r="AIM50" s="65"/>
      <c r="AIN50" s="50"/>
      <c r="AIO50" s="65">
        <f>(AIO39)/AIO45</f>
        <v>0.95454545454545459</v>
      </c>
      <c r="AIP50" s="65"/>
      <c r="AIQ50" s="50"/>
      <c r="AIR50" s="65">
        <f>(AIR39)/AIR45</f>
        <v>0.95454545454545459</v>
      </c>
      <c r="AIS50" s="17"/>
      <c r="AIT50" s="50"/>
      <c r="AIU50" s="65">
        <f>(AIU39)/AIU45</f>
        <v>0.90909090909090906</v>
      </c>
      <c r="AIV50" s="65"/>
      <c r="AIW50" s="50"/>
      <c r="AIX50" s="65">
        <f>(AIX39)/AIX45</f>
        <v>0.95454545454545459</v>
      </c>
      <c r="AIY50" s="65"/>
      <c r="AIZ50" s="50"/>
      <c r="AJA50" s="65">
        <f>(AJA39)/AJA45</f>
        <v>0.90909090909090906</v>
      </c>
      <c r="AJB50" s="65"/>
      <c r="AJC50" s="50"/>
      <c r="AJD50" s="65">
        <f>(AJD39)/AJD45</f>
        <v>0.95833333333333337</v>
      </c>
      <c r="AJE50" s="65"/>
      <c r="AJF50" s="50"/>
      <c r="AJG50" s="65">
        <f>(AJG39)/AJG45</f>
        <v>0.875</v>
      </c>
      <c r="AJH50" s="65"/>
      <c r="AJI50" s="50"/>
      <c r="AJJ50" s="65">
        <f>(AJJ39)/AJJ45</f>
        <v>0.94285714285714284</v>
      </c>
      <c r="AJK50" s="17"/>
      <c r="AJL50" s="50"/>
      <c r="AJM50" s="65">
        <f>(AJM39)/AJM45</f>
        <v>1</v>
      </c>
      <c r="AJN50" s="65"/>
      <c r="AJO50" s="50"/>
      <c r="AJP50" s="65">
        <f>(AJP39)/AJP45</f>
        <v>1</v>
      </c>
      <c r="AJQ50" s="17"/>
      <c r="AJR50" s="50"/>
      <c r="AJS50" s="65">
        <f>(AJS39)/AJS45</f>
        <v>0.89473684210526316</v>
      </c>
      <c r="AJT50" s="65"/>
      <c r="AJU50" s="50"/>
      <c r="AJV50" s="65">
        <f>(AJV39)/AJV45</f>
        <v>0.92105263157894735</v>
      </c>
      <c r="AJW50" s="65"/>
      <c r="AJX50" s="50"/>
      <c r="AJY50" s="65">
        <f>(AJY39)/AJY45</f>
        <v>0.92105263157894735</v>
      </c>
      <c r="AJZ50" s="17"/>
      <c r="AKA50" s="50"/>
      <c r="AKB50" s="65">
        <f>(AKB39)/AKB45</f>
        <v>0.86842105263157898</v>
      </c>
      <c r="AKC50" s="65"/>
      <c r="AKD50" s="50"/>
      <c r="AKE50" s="65">
        <f>(AKE39)/AKE45</f>
        <v>0.89473684210526316</v>
      </c>
      <c r="AKF50" s="65"/>
      <c r="AKG50" s="50"/>
      <c r="AKH50" s="65">
        <f>(AKH39)/AKH45</f>
        <v>0.89473684210526316</v>
      </c>
      <c r="AKI50" s="65"/>
      <c r="AKJ50" s="50"/>
      <c r="AKK50" s="65">
        <f>(AKK39)/AKK45</f>
        <v>0.89473684210526316</v>
      </c>
      <c r="AKL50" s="65"/>
      <c r="AKM50" s="50"/>
      <c r="AKN50" s="65">
        <f>(AKN39)/AKN45</f>
        <v>0.84210526315789469</v>
      </c>
      <c r="AKO50" s="65"/>
      <c r="AKP50" s="50"/>
      <c r="AKQ50" s="65">
        <f>(AKQ39)/AKQ45</f>
        <v>0.90909090909090906</v>
      </c>
      <c r="AKR50" s="17"/>
      <c r="AKS50" s="50"/>
      <c r="AKT50" s="65">
        <f>(AKT39)/AKT45</f>
        <v>1.1363636363636365</v>
      </c>
      <c r="AKU50" s="65"/>
      <c r="AKV50" s="50"/>
      <c r="AKW50" s="65">
        <f>(AKW39)/AKW45</f>
        <v>1.1363636363636365</v>
      </c>
      <c r="AKX50" s="65"/>
      <c r="AKY50" s="50"/>
      <c r="AKZ50" s="65">
        <f>(AKZ39)/AKZ45</f>
        <v>0.92307692307692313</v>
      </c>
      <c r="ALA50" s="17"/>
      <c r="ALB50" s="50"/>
      <c r="ALC50" s="65">
        <f>(ALC39)/ALC45</f>
        <v>0.83333333333333337</v>
      </c>
      <c r="ALD50" s="65"/>
      <c r="ALE50" s="50"/>
      <c r="ALF50" s="65">
        <f>(ALF39)/ALF45</f>
        <v>0.875</v>
      </c>
      <c r="ALG50" s="65"/>
      <c r="ALH50" s="50"/>
      <c r="ALI50" s="65">
        <f>(ALI39)/ALI45</f>
        <v>1</v>
      </c>
      <c r="ALJ50" s="65"/>
      <c r="ALK50" s="50"/>
      <c r="ALL50" s="65">
        <f>(ALL39)/ALL45</f>
        <v>0.95833333333333337</v>
      </c>
      <c r="ALM50" s="65"/>
      <c r="ALN50" s="50"/>
      <c r="ALO50" s="65">
        <f>(ALO39)/ALO45</f>
        <v>0.92307692307692313</v>
      </c>
      <c r="ALP50" s="65"/>
      <c r="ALQ50" s="50"/>
      <c r="ALR50" s="65">
        <f>(ALR39)/ALR45</f>
        <v>0.88461538461538458</v>
      </c>
      <c r="ALS50" s="65"/>
      <c r="ALT50" s="50"/>
      <c r="ALU50" s="65">
        <f>(ALU39)/ALU45</f>
        <v>0.92307692307692313</v>
      </c>
      <c r="ALV50" s="65"/>
      <c r="ALW50" s="50"/>
      <c r="ALX50" s="65">
        <f>(ALX39)/ALX45</f>
        <v>0.96153846153846156</v>
      </c>
      <c r="ALY50" s="65"/>
      <c r="ALZ50" s="50"/>
      <c r="AMA50" s="65">
        <f>(AMA39)/AMA45</f>
        <v>0.96153846153846156</v>
      </c>
      <c r="AMB50" s="17"/>
      <c r="AMC50" s="50"/>
      <c r="AMD50" s="65">
        <f>(AMD39)/AMD45</f>
        <v>0.96153846153846156</v>
      </c>
      <c r="AME50" s="65"/>
      <c r="AMF50" s="50"/>
      <c r="AMG50" s="65">
        <f>(AMG39)/AMG45</f>
        <v>0.92307692307692313</v>
      </c>
      <c r="AMH50" s="65"/>
      <c r="AMI50" s="50"/>
      <c r="AMJ50" s="65">
        <f>(AMJ39)/AMJ45</f>
        <v>1</v>
      </c>
      <c r="AMK50" s="65"/>
      <c r="AML50" s="50"/>
      <c r="AMM50" s="65">
        <f>(AMM39)/AMM45</f>
        <v>0.92307692307692313</v>
      </c>
      <c r="AMN50" s="65"/>
      <c r="AMO50" s="50"/>
      <c r="AMP50" s="65">
        <f>(AMP39)/AMP45</f>
        <v>0.84615384615384615</v>
      </c>
      <c r="AMQ50" s="65"/>
      <c r="AMR50" s="50"/>
      <c r="AMS50" s="65">
        <f>(AMS39)/AMS45</f>
        <v>0.83333333333333337</v>
      </c>
      <c r="AMT50" s="65"/>
      <c r="AMU50" s="50"/>
      <c r="AMV50" s="65">
        <f>(AMV39)/AMV45</f>
        <v>0</v>
      </c>
      <c r="AMW50" s="17"/>
      <c r="AMX50" s="17"/>
      <c r="AMY50" s="17"/>
      <c r="AMZ50" s="17"/>
      <c r="ANA50" s="50"/>
      <c r="ANB50" s="65">
        <f>(ANB39)/ANB45</f>
        <v>0.875</v>
      </c>
      <c r="ANC50" s="65"/>
      <c r="AND50" s="50"/>
      <c r="ANE50" s="65">
        <f>(ANE39)/ANE45</f>
        <v>0.875</v>
      </c>
      <c r="ANF50" s="17"/>
      <c r="ANG50" s="50"/>
      <c r="ANH50" s="65">
        <f>(ANH39)/ANH45</f>
        <v>0.79166666666666663</v>
      </c>
      <c r="ANI50" s="65"/>
      <c r="ANJ50" s="50"/>
      <c r="ANK50" s="65">
        <f>(ANK39)/ANK45</f>
        <v>0.91666666666666663</v>
      </c>
      <c r="ANL50" s="65"/>
      <c r="ANM50" s="50"/>
      <c r="ANN50" s="65">
        <f>(ANN39)/ANN45</f>
        <v>0.875</v>
      </c>
      <c r="ANO50" s="65"/>
      <c r="ANP50" s="50"/>
      <c r="ANQ50" s="65">
        <f>(ANQ39)/ANQ45</f>
        <v>0.875</v>
      </c>
      <c r="ANR50" s="65"/>
      <c r="ANS50" s="50"/>
      <c r="ANT50" s="65">
        <f>(ANT39)/ANT45</f>
        <v>1</v>
      </c>
      <c r="ANU50" s="65"/>
      <c r="ANV50" s="50"/>
      <c r="ANW50" s="65"/>
      <c r="ANX50" s="17"/>
      <c r="ANY50" s="50"/>
      <c r="ANZ50" s="65"/>
      <c r="AOA50" s="65"/>
      <c r="AOB50" s="50"/>
      <c r="AOC50" s="65"/>
      <c r="AOD50" s="65"/>
      <c r="AOE50" s="50"/>
      <c r="AOF50" s="65"/>
      <c r="AOG50" s="65"/>
      <c r="AOH50" s="50"/>
      <c r="AOI50" s="65"/>
      <c r="AOJ50" s="65"/>
      <c r="AOK50" s="50"/>
      <c r="AOL50" s="65"/>
      <c r="AOM50" s="65"/>
      <c r="AON50" s="50"/>
      <c r="AOO50" s="65"/>
      <c r="AOP50" s="17"/>
      <c r="AOQ50" s="50"/>
      <c r="AOR50" s="65">
        <f>(AOR39)/AOR45</f>
        <v>0.875</v>
      </c>
      <c r="AOS50" s="65"/>
      <c r="AOT50" s="50"/>
      <c r="AOU50" s="65">
        <f>(AOU39)/AOU45</f>
        <v>0.91666666666666663</v>
      </c>
      <c r="AOV50" s="65"/>
      <c r="AOW50" s="50"/>
      <c r="AOX50" s="65">
        <f>(AOX39)/AOX45</f>
        <v>0.88</v>
      </c>
      <c r="AOY50" s="65"/>
      <c r="AOZ50" s="50"/>
      <c r="APA50" s="65">
        <f>(APA39)/APA45</f>
        <v>0.84</v>
      </c>
      <c r="APB50" s="65"/>
      <c r="APC50" s="50"/>
      <c r="APD50" s="65">
        <f>(APD39)/APD45</f>
        <v>0.88</v>
      </c>
      <c r="APE50" s="65"/>
      <c r="APF50" s="50"/>
      <c r="APG50" s="65">
        <f>(APG39)/APG45</f>
        <v>0.84</v>
      </c>
      <c r="APH50" s="17"/>
      <c r="API50" s="50"/>
      <c r="APJ50" s="65">
        <f>(APJ39)/APJ45</f>
        <v>0.84</v>
      </c>
      <c r="APK50" s="65"/>
      <c r="APL50" s="50"/>
      <c r="APM50" s="65">
        <f>(APM39)/APM45</f>
        <v>0.84</v>
      </c>
      <c r="APN50" s="65"/>
      <c r="APO50" s="50"/>
      <c r="APP50" s="65">
        <f>(APP39)/APP45</f>
        <v>0.79166666666666663</v>
      </c>
      <c r="APQ50" s="65"/>
      <c r="APR50" s="50"/>
      <c r="APS50" s="65">
        <f>(APS39)/APS45</f>
        <v>0.875</v>
      </c>
      <c r="APT50" s="65"/>
      <c r="APU50" s="50"/>
      <c r="APV50" s="65">
        <f>(APV39)/APV45</f>
        <v>0.83333333333333337</v>
      </c>
      <c r="APW50" s="65"/>
      <c r="APX50" s="50"/>
      <c r="APY50" s="65">
        <f>(APY39)/APY45</f>
        <v>0.75</v>
      </c>
      <c r="APZ50" s="17"/>
      <c r="AQA50" s="50"/>
      <c r="AQB50" s="65">
        <f>(AQB39)/AQB45</f>
        <v>0.72727272727272729</v>
      </c>
      <c r="AQC50" s="65"/>
      <c r="AQD50" s="50"/>
      <c r="AQE50" s="65">
        <f>(AQE39)/AQE45</f>
        <v>0.63636363636363635</v>
      </c>
      <c r="AQF50" s="65"/>
      <c r="AQG50" s="50"/>
      <c r="AQH50" s="65">
        <f>(AQH39)/AQH45</f>
        <v>0.5</v>
      </c>
      <c r="AQI50" s="65"/>
      <c r="AQJ50" s="50"/>
      <c r="AQK50" s="65">
        <f>(AQK39)/AQK45</f>
        <v>0.36363636363636365</v>
      </c>
      <c r="AQL50" s="65"/>
      <c r="AQM50" s="50"/>
      <c r="AQN50" s="65">
        <f>(AQN39)/AQN45</f>
        <v>0.36363636363636365</v>
      </c>
      <c r="AQO50" s="65"/>
      <c r="AQP50" s="50"/>
      <c r="AQQ50" s="65">
        <f>(AQQ39)/AQQ45</f>
        <v>0.81818181818181823</v>
      </c>
      <c r="AQR50" s="17"/>
      <c r="AQS50" s="50"/>
      <c r="AQT50" s="65">
        <f>(AQT39)/AQT45</f>
        <v>0.8</v>
      </c>
      <c r="AQU50" s="65"/>
      <c r="AQV50" s="50"/>
      <c r="AQW50" s="65">
        <f>(AQW39)/AQW45</f>
        <v>0.7142857142857143</v>
      </c>
      <c r="AQX50" s="65"/>
      <c r="AQY50" s="50"/>
      <c r="AQZ50" s="65">
        <f>(AQZ39)/AQZ45</f>
        <v>1</v>
      </c>
      <c r="ARA50" s="65"/>
      <c r="ARB50" s="50"/>
      <c r="ARC50" s="65"/>
      <c r="ARD50" s="65"/>
      <c r="ARE50" s="50"/>
      <c r="ARF50" s="65"/>
      <c r="ARG50" s="65"/>
      <c r="ARH50" s="50"/>
      <c r="ARI50" s="65"/>
      <c r="ARJ50" s="17"/>
      <c r="ARK50" s="50"/>
      <c r="ARL50" s="65"/>
      <c r="ARM50" s="65"/>
      <c r="ARN50" s="50"/>
      <c r="ARO50" s="65"/>
      <c r="ARP50" s="65"/>
      <c r="ARQ50" s="50"/>
      <c r="ARR50" s="65"/>
      <c r="ARS50" s="65"/>
      <c r="ART50" s="50"/>
      <c r="ARU50" s="65"/>
      <c r="ARV50" s="65"/>
      <c r="ARW50" s="50"/>
      <c r="ARX50" s="65"/>
      <c r="ARY50" s="65"/>
      <c r="ARZ50" s="50"/>
      <c r="ASA50" s="65"/>
      <c r="ASB50" s="17"/>
      <c r="ASC50" s="50"/>
      <c r="ASD50" s="65"/>
      <c r="ASE50" s="65"/>
      <c r="ASF50" s="50"/>
      <c r="ASG50" s="65"/>
      <c r="ASH50" s="65"/>
      <c r="ASI50" s="50"/>
      <c r="ASJ50" s="65"/>
      <c r="ASK50" s="65"/>
      <c r="ASL50" s="50"/>
      <c r="ASM50" s="65"/>
      <c r="ASN50" s="65"/>
      <c r="ASO50" s="50"/>
      <c r="ASP50" s="65"/>
      <c r="ASQ50" s="65"/>
      <c r="ASR50" s="50"/>
      <c r="ASS50" s="65"/>
      <c r="AST50" s="17"/>
      <c r="ASU50" s="50"/>
      <c r="ASV50" s="65"/>
      <c r="ASW50" s="65"/>
      <c r="ASX50" s="50"/>
      <c r="ASY50" s="65"/>
      <c r="ASZ50" s="65"/>
      <c r="ATA50" s="50"/>
      <c r="ATB50" s="65"/>
      <c r="ATC50" s="65"/>
      <c r="ATD50" s="50"/>
      <c r="ATE50" s="65"/>
      <c r="ATF50" s="7"/>
      <c r="ATG50" s="7"/>
      <c r="ATH50" s="17"/>
      <c r="ATI50" s="7"/>
      <c r="ATJ50" s="7"/>
      <c r="ATK50" s="7"/>
      <c r="ATL50" s="7"/>
      <c r="ATM50" s="7"/>
      <c r="ATN50" s="7"/>
      <c r="ATO50" s="17"/>
      <c r="ATP50" s="7"/>
      <c r="ATQ50" s="7"/>
      <c r="ATR50" s="7"/>
      <c r="ATS50" s="7"/>
      <c r="ATT50" s="7"/>
      <c r="ATU50" s="7"/>
      <c r="ATV50" s="17"/>
      <c r="ATW50" s="7"/>
      <c r="ATX50" s="7"/>
      <c r="ATY50" s="7"/>
      <c r="ATZ50" s="7"/>
      <c r="AUA50" s="7"/>
      <c r="AUB50" s="7"/>
      <c r="AUC50" s="17"/>
      <c r="AUD50" s="7"/>
      <c r="AUE50" s="7"/>
      <c r="AUF50" s="7"/>
      <c r="AUG50" s="7"/>
      <c r="AUH50" s="7"/>
      <c r="AUI50" s="7"/>
      <c r="AUJ50" s="17"/>
      <c r="AUK50" s="7"/>
      <c r="AUL50" s="7"/>
      <c r="AUM50" s="7"/>
      <c r="AUN50" s="7"/>
      <c r="AUO50" s="7"/>
      <c r="AUP50" s="7"/>
      <c r="AUQ50" s="17"/>
      <c r="AUR50" s="7"/>
      <c r="AUS50" s="7"/>
      <c r="AUT50" s="7"/>
      <c r="AUU50" s="7"/>
      <c r="AUV50" s="7"/>
      <c r="AUW50" s="7"/>
      <c r="AUX50" s="17"/>
      <c r="AUY50" s="7"/>
      <c r="AUZ50" s="7"/>
      <c r="AVA50" s="7"/>
      <c r="AVB50" s="7"/>
      <c r="AVC50" s="7"/>
      <c r="AVD50" s="7"/>
      <c r="AVE50" s="17"/>
      <c r="AVF50" s="7"/>
      <c r="AVG50" s="7"/>
      <c r="AVH50" s="7"/>
      <c r="AVI50" s="7"/>
      <c r="AVJ50" s="7"/>
      <c r="AVK50" s="7"/>
      <c r="AVL50" s="17"/>
      <c r="AVM50" s="7"/>
      <c r="AVN50" s="7"/>
      <c r="AVO50" s="7"/>
      <c r="AVP50" s="7"/>
      <c r="AVQ50" s="7"/>
      <c r="AVR50" s="7"/>
      <c r="AVS50" s="17"/>
      <c r="AVT50" s="7"/>
      <c r="AVU50" s="7"/>
      <c r="AVV50" s="7"/>
      <c r="AVW50" s="7"/>
      <c r="AVX50" s="7"/>
      <c r="AVY50" s="7"/>
      <c r="AVZ50" s="17"/>
      <c r="AWA50" s="7"/>
      <c r="AWB50" s="7"/>
      <c r="AWC50" s="7"/>
      <c r="AWD50" s="7"/>
      <c r="AWE50" s="7"/>
      <c r="AWF50" s="7"/>
      <c r="AWG50" s="17"/>
      <c r="AWH50" s="7"/>
      <c r="AWI50" s="7"/>
      <c r="AWJ50" s="7"/>
      <c r="AWK50" s="7"/>
      <c r="AWL50" s="7"/>
      <c r="AWM50" s="7"/>
      <c r="AWN50" s="17"/>
      <c r="AWO50" s="7"/>
      <c r="AWP50" s="7"/>
      <c r="AWQ50" s="7"/>
      <c r="AWR50" s="7"/>
      <c r="AWS50" s="7"/>
      <c r="AWT50" s="7"/>
      <c r="AWU50" s="17"/>
      <c r="AWV50" s="7"/>
      <c r="AWW50" s="7"/>
      <c r="AWX50" s="7"/>
      <c r="AWY50" s="7"/>
      <c r="AWZ50" s="7"/>
      <c r="AXA50" s="7"/>
      <c r="AXB50" s="17"/>
    </row>
    <row r="51" spans="1:1302">
      <c r="D51" s="51" t="s">
        <v>76</v>
      </c>
      <c r="E51" s="66"/>
      <c r="F51" s="66"/>
      <c r="G51" s="66"/>
      <c r="I51" s="66">
        <v>0.14000000000000001</v>
      </c>
      <c r="L51" s="66">
        <f>100%-(L40)/L46</f>
        <v>0.125</v>
      </c>
      <c r="M51" s="66"/>
      <c r="O51" s="66">
        <f>100%-(O40)/O46</f>
        <v>0.11184210526315785</v>
      </c>
      <c r="P51" s="66"/>
      <c r="R51" s="66">
        <f>100%-(R40)/R46</f>
        <v>0.10828025477707004</v>
      </c>
      <c r="S51" s="66"/>
      <c r="U51" s="66">
        <f>100%-(U40)/U46</f>
        <v>9.9378881987577605E-2</v>
      </c>
      <c r="V51" s="66"/>
      <c r="X51" s="66">
        <f>100%-(X40)/X46</f>
        <v>0.11180124223602483</v>
      </c>
      <c r="Y51" s="66"/>
      <c r="AA51" s="66">
        <f>100%-(AA40)/AA46</f>
        <v>0.1067415730337079</v>
      </c>
      <c r="AD51" s="66">
        <f>100%-(AD40)/AD46</f>
        <v>0.10160427807486627</v>
      </c>
      <c r="AE51" s="66"/>
      <c r="AG51" s="66">
        <f>100%-(AG40)/AG46</f>
        <v>0.10994764397905754</v>
      </c>
      <c r="AH51" s="66"/>
      <c r="AJ51" s="66">
        <f>100%-(AJ40)/AJ46</f>
        <v>9.9476439790575966E-2</v>
      </c>
      <c r="AK51" s="66"/>
      <c r="AM51" s="66">
        <f>100%-(AM40)/AM46</f>
        <v>0.11518324607329844</v>
      </c>
      <c r="AN51" s="66"/>
      <c r="AP51" s="66">
        <f>100%-(AP40)/AP46</f>
        <v>0.12154696132596687</v>
      </c>
      <c r="AQ51" s="66"/>
      <c r="AS51" s="66">
        <f>100%-(AS40)/AS46</f>
        <v>0.12290502793296088</v>
      </c>
      <c r="AV51" s="66">
        <f>100%-(AV40)/AV46</f>
        <v>0.11173184357541899</v>
      </c>
      <c r="AW51" s="66"/>
      <c r="AY51" s="66">
        <f>100%-(AY40)/AY46</f>
        <v>0.14124293785310738</v>
      </c>
      <c r="AZ51" s="66"/>
      <c r="BB51" s="66">
        <f>100%-(BB40)/BB46</f>
        <v>9.0395480225988756E-2</v>
      </c>
      <c r="BC51" s="66"/>
      <c r="BE51" s="66">
        <f>100%-(BE40)/BE46</f>
        <v>9.6045197740112997E-2</v>
      </c>
      <c r="BF51" s="66"/>
      <c r="BH51" s="66">
        <f>100%-(BH40)/BH46</f>
        <v>0.12429378531073443</v>
      </c>
      <c r="BI51" s="66"/>
      <c r="BK51" s="66">
        <f>100%-(BK40)/BK46</f>
        <v>9.0395480225988756E-2</v>
      </c>
      <c r="BN51" s="66">
        <f>100%-(BN40)/BN46</f>
        <v>8.4745762711864403E-2</v>
      </c>
      <c r="BO51" s="66"/>
      <c r="BQ51" s="66">
        <f>100%-(BQ40)/BQ46</f>
        <v>9.0395480225988756E-2</v>
      </c>
      <c r="BR51" s="66"/>
      <c r="BT51" s="66">
        <f>100%-(BT40)/BT46</f>
        <v>9.1428571428571415E-2</v>
      </c>
      <c r="BU51" s="66"/>
      <c r="BW51" s="66">
        <f>100%-(BW40)/BW46</f>
        <v>0.10285714285714287</v>
      </c>
      <c r="BX51" s="66"/>
      <c r="BZ51" s="66">
        <f>100%-(BZ40)/BZ46</f>
        <v>9.4736842105263119E-2</v>
      </c>
      <c r="CA51" s="66"/>
      <c r="CC51" s="66">
        <f>100%-(CC40)/CC46</f>
        <v>0.10106382978723405</v>
      </c>
      <c r="CG51" s="66">
        <f>100%-(CG40)/CG46</f>
        <v>0.11827956989247312</v>
      </c>
      <c r="CJ51" s="66">
        <f>100%-(CJ40)/CJ46</f>
        <v>0.10215053763440862</v>
      </c>
      <c r="CK51" s="66"/>
      <c r="CM51" s="66">
        <f>100%-(CM40)/CM46</f>
        <v>6.9892473118279619E-2</v>
      </c>
      <c r="CN51" s="66"/>
      <c r="CP51" s="66">
        <f>100%-(CP40)/CP46</f>
        <v>0.15053763440860213</v>
      </c>
      <c r="CS51" s="66">
        <f>100%-(CS40)/CS46</f>
        <v>0.12041884816753923</v>
      </c>
      <c r="CT51" s="66"/>
      <c r="CV51" s="66">
        <f>100%-(CV40)/CV46</f>
        <v>0.11917098445595853</v>
      </c>
      <c r="CW51" s="66"/>
      <c r="CY51" s="66">
        <f>100%-(CY40)/CY46</f>
        <v>0.1295336787564767</v>
      </c>
      <c r="CZ51" s="66"/>
      <c r="DB51" s="66">
        <f>100%-(DB40)/DB46</f>
        <v>0.1280788177339901</v>
      </c>
      <c r="DC51" s="66"/>
      <c r="DE51" s="66">
        <f>100%-(DE40)/DE46</f>
        <v>0.10837438423645318</v>
      </c>
      <c r="DI51" s="66">
        <f>100%-(DI40)/DI46</f>
        <v>0.13366336633663367</v>
      </c>
      <c r="DJ51" s="66"/>
      <c r="DL51" s="66">
        <f>100%-(DL40)/DL46</f>
        <v>9.9009900990098987E-2</v>
      </c>
      <c r="DM51" s="66"/>
      <c r="DO51" s="66">
        <f>100%-(DO40)/DO46</f>
        <v>0.10396039603960394</v>
      </c>
      <c r="DP51" s="66"/>
      <c r="DR51" s="66">
        <f>100%-(DR40)/DR46</f>
        <v>9.4059405940594032E-2</v>
      </c>
      <c r="DS51" s="66"/>
      <c r="DU51" s="66">
        <f>100%-(DU40)/DU46</f>
        <v>9.9009900990098987E-2</v>
      </c>
      <c r="DV51" s="66"/>
      <c r="DX51" s="66">
        <f>100%-(DX40)/DX46</f>
        <v>7.9207920792079167E-2</v>
      </c>
      <c r="EA51" s="66">
        <f>100%-(EA40)/EA46</f>
        <v>7.9207920792079167E-2</v>
      </c>
      <c r="EB51" s="66"/>
      <c r="ED51" s="66">
        <f>100%-(ED40)/ED46</f>
        <v>7.9207920792079167E-2</v>
      </c>
      <c r="EE51" s="66"/>
      <c r="EG51" s="66">
        <f>100%-(EG40)/EG46</f>
        <v>6.4356435643564303E-2</v>
      </c>
      <c r="EH51" s="66"/>
      <c r="EJ51" s="66">
        <f>100%-(EJ40)/EJ46</f>
        <v>4.9504950495049549E-2</v>
      </c>
      <c r="EK51" s="66"/>
      <c r="EM51" s="66">
        <f>100%-(EM40)/EM46</f>
        <v>7.9207920792079167E-2</v>
      </c>
      <c r="EN51" s="66"/>
      <c r="EP51" s="66">
        <f>100%-(EP40)/EP46</f>
        <v>8.4158415841584122E-2</v>
      </c>
      <c r="EQ51" s="66"/>
      <c r="ES51" s="66">
        <f>100%-(ES40)/ES46</f>
        <v>0.13861386138613863</v>
      </c>
      <c r="ET51" s="66"/>
      <c r="EV51" s="66">
        <f>100%-(EV40)/EV46</f>
        <v>9.4059405940594032E-2</v>
      </c>
      <c r="EW51" s="66"/>
      <c r="EY51" s="66">
        <f>100%-(EY40)/EY46</f>
        <v>9.9999999999999978E-2</v>
      </c>
      <c r="EZ51" s="66"/>
      <c r="FB51" s="66">
        <f>100%-(FB40)/FB46</f>
        <v>0.14500000000000002</v>
      </c>
      <c r="FH51" s="66">
        <f>100%-(FH40)/FH46</f>
        <v>0.33163265306122447</v>
      </c>
      <c r="FI51" s="66"/>
      <c r="FK51" s="66">
        <f>100%-(FK40)/FK46</f>
        <v>0.30051813471502586</v>
      </c>
      <c r="FL51" s="66"/>
      <c r="FN51" s="66">
        <f>100%-(FN40)/FN46</f>
        <v>0.2901554404145078</v>
      </c>
      <c r="FQ51" s="66">
        <f>100%-(FQ40)/FQ46</f>
        <v>0.27225130890052351</v>
      </c>
      <c r="FR51" s="66"/>
      <c r="FT51" s="66">
        <f>100%-(FT40)/FT46</f>
        <v>0.27979274611398963</v>
      </c>
      <c r="FW51" s="66">
        <f>100%-(FW40)/FW46</f>
        <v>0.24870466321243523</v>
      </c>
      <c r="FX51" s="66"/>
      <c r="FZ51" s="66">
        <f>100%-(FZ40)/FZ46</f>
        <v>0.23232323232323238</v>
      </c>
      <c r="GA51" s="66"/>
      <c r="GC51" s="66">
        <f>100%-(GC40)/GC46</f>
        <v>0.21052631578947367</v>
      </c>
      <c r="GD51" s="66"/>
      <c r="GF51" s="66">
        <f>100%-(GF40)/GF46</f>
        <v>0.20276497695852536</v>
      </c>
      <c r="GG51" s="66"/>
      <c r="GI51" s="66">
        <f>100%-(GI40)/GI46</f>
        <v>0.15720524017467252</v>
      </c>
      <c r="GJ51" s="66"/>
      <c r="GL51" s="66">
        <f>100%-(GL40)/GL46</f>
        <v>0.1729957805907173</v>
      </c>
      <c r="GO51" s="66">
        <f>100%-(GO40)/GO46</f>
        <v>0.16386554621848737</v>
      </c>
      <c r="GP51" s="66"/>
      <c r="GR51" s="66">
        <f>100%-(GR40)/GR46</f>
        <v>0.18487394957983194</v>
      </c>
      <c r="GS51" s="66"/>
      <c r="GU51" s="66">
        <f>100%-(GU40)/GU46</f>
        <v>0.1471861471861472</v>
      </c>
      <c r="GV51" s="66"/>
      <c r="GX51" s="66">
        <f>100%-(GX40)/GX46</f>
        <v>0.17030567685589515</v>
      </c>
      <c r="GY51" s="66"/>
      <c r="HA51" s="66">
        <f>100%-(HA40)/HA46</f>
        <v>0.16299559471365643</v>
      </c>
      <c r="HB51" s="66"/>
      <c r="HD51" s="66">
        <f>100%-(HD40)/HD46</f>
        <v>0.16371681415929207</v>
      </c>
      <c r="HG51" s="66">
        <f>100%-(HG40)/HG46</f>
        <v>0.1830357142857143</v>
      </c>
      <c r="HH51" s="66"/>
      <c r="HJ51" s="66">
        <f>100%-(HJ40)/HJ46</f>
        <v>0.19004524886877827</v>
      </c>
      <c r="HK51" s="66"/>
      <c r="HM51" s="66">
        <f>100%-(HM40)/HM46</f>
        <v>0.20370370370370372</v>
      </c>
      <c r="HN51" s="66"/>
      <c r="HP51" s="66">
        <f>100%-(HP40)/HP46</f>
        <v>0.16666666666666663</v>
      </c>
      <c r="HQ51" s="66"/>
      <c r="HS51" s="66">
        <f>100%-(HS40)/HS46</f>
        <v>0.14814814814814814</v>
      </c>
      <c r="HT51" s="66"/>
      <c r="HV51" s="66">
        <f>100%-(HV40)/HV46</f>
        <v>0.15668202764976957</v>
      </c>
      <c r="HY51" s="66">
        <f>100%-(HY40)/HY46</f>
        <v>0.1581395348837209</v>
      </c>
      <c r="HZ51" s="66"/>
      <c r="IB51" s="66">
        <f>100%-(IB40)/IB46</f>
        <v>0.15492957746478875</v>
      </c>
      <c r="IC51" s="66"/>
      <c r="IE51" s="66">
        <f>100%-(IE40)/IE46</f>
        <v>0.15909090909090906</v>
      </c>
      <c r="IF51" s="66"/>
      <c r="IH51" s="66">
        <f>100%-(IH40)/IH46</f>
        <v>0.15277777777777779</v>
      </c>
      <c r="II51" s="66"/>
      <c r="IK51" s="66">
        <f>100%-(IK40)/IK46</f>
        <v>0.14351851851851849</v>
      </c>
      <c r="IL51" s="66"/>
      <c r="IN51" s="66">
        <f>100%-(IN40)/IN46</f>
        <v>0.13636363636363635</v>
      </c>
      <c r="IQ51" s="66">
        <f>100%-(IQ40)/IQ46</f>
        <v>0.16972477064220182</v>
      </c>
      <c r="IR51" s="66"/>
      <c r="IT51" s="66">
        <f>100%-(IT40)/IT46</f>
        <v>0.15740740740740744</v>
      </c>
      <c r="IU51" s="66"/>
      <c r="IW51" s="66">
        <f>100%-(IW40)/IW46</f>
        <v>0.1581395348837209</v>
      </c>
      <c r="IX51" s="66"/>
      <c r="IZ51" s="66">
        <f>100%-(IZ40)/IZ46</f>
        <v>0.13953488372093026</v>
      </c>
      <c r="JA51" s="66"/>
      <c r="JC51" s="66">
        <f>100%-(JC40)/JC46</f>
        <v>0.15420560747663548</v>
      </c>
      <c r="JD51" s="66"/>
      <c r="JF51" s="66">
        <f>100%-(JF40)/JF46</f>
        <v>0.15887850467289721</v>
      </c>
      <c r="JI51" s="66">
        <f>100%-(JI40)/JI46</f>
        <v>0.14622641509433965</v>
      </c>
      <c r="JJ51" s="66"/>
      <c r="JL51" s="66">
        <f>100%-(JL40)/JL46</f>
        <v>0.136150234741784</v>
      </c>
      <c r="JM51" s="66"/>
      <c r="JO51" s="66">
        <f>100%-(JO40)/JO46</f>
        <v>0.14485981308411211</v>
      </c>
      <c r="JP51" s="66"/>
      <c r="JR51" s="66">
        <f>100%-(JR40)/JR46</f>
        <v>0.15639810426540279</v>
      </c>
      <c r="JS51" s="66"/>
      <c r="JU51" s="66">
        <f>100%-(JU40)/JU46</f>
        <v>0.98578199052132698</v>
      </c>
      <c r="JV51" s="66"/>
      <c r="JX51" s="66">
        <f>100%-(JX40)/JX46</f>
        <v>0.976303317535545</v>
      </c>
      <c r="KA51" s="66">
        <f>100%-(KA40)/KA46</f>
        <v>0.14492753623188404</v>
      </c>
      <c r="KB51" s="66"/>
      <c r="KD51" s="66">
        <f>100%-(KD40)/KD46</f>
        <v>0.13526570048309183</v>
      </c>
      <c r="KE51" s="66"/>
      <c r="KG51" s="66">
        <f>100%-(KG40)/KG46</f>
        <v>0.13043478260869568</v>
      </c>
      <c r="KH51" s="66"/>
      <c r="KJ51" s="66">
        <f>100%-(KJ40)/KJ46</f>
        <v>0.14953271028037385</v>
      </c>
      <c r="KK51" s="66"/>
      <c r="KM51" s="66">
        <f>100%-(KM40)/KM46</f>
        <v>0.15962441314553988</v>
      </c>
      <c r="KN51" s="66"/>
      <c r="KP51" s="66">
        <f>100%-(KP40)/KP46</f>
        <v>0.15492957746478875</v>
      </c>
      <c r="KQ51" s="66"/>
      <c r="KS51" s="66">
        <f>100%-(KS40)/KS46</f>
        <v>0.15311004784688997</v>
      </c>
      <c r="KT51" s="66"/>
      <c r="KV51" s="66">
        <f>100%-(KV40)/KV46</f>
        <v>0.16176470588235292</v>
      </c>
      <c r="LD51" s="66">
        <f>100%-(LD40)/LD46</f>
        <v>0.18627450980392157</v>
      </c>
      <c r="LE51" s="66"/>
      <c r="LG51" s="66">
        <f>100%-(LG40)/LG46</f>
        <v>0.18000000000000005</v>
      </c>
      <c r="LH51" s="66"/>
      <c r="LJ51" s="66">
        <f>100%-(LJ40)/LJ46</f>
        <v>0.18686868686868685</v>
      </c>
      <c r="LK51" s="66"/>
      <c r="LM51" s="66">
        <f>100%-(LM40)/LM46</f>
        <v>0.14427860696517414</v>
      </c>
      <c r="LN51" s="66"/>
      <c r="LP51" s="66">
        <f>100%-(LP40)/LP46</f>
        <v>0.15841584158415845</v>
      </c>
      <c r="LQ51" s="66"/>
      <c r="LS51" s="66">
        <f>100%-(LS40)/LS46</f>
        <v>0.14975845410628019</v>
      </c>
      <c r="LV51" s="66">
        <f>100%-(LV40)/LV46</f>
        <v>0.13888888888888884</v>
      </c>
      <c r="LW51" s="66"/>
      <c r="LY51" s="66">
        <f>100%-(LY40)/LY46</f>
        <v>0.12616822429906538</v>
      </c>
      <c r="LZ51" s="66"/>
      <c r="MB51" s="66">
        <f>100%-(MB40)/MB46</f>
        <v>0.13270142180094791</v>
      </c>
      <c r="MC51" s="66"/>
      <c r="ME51" s="66">
        <f>100%-(ME40)/ME46</f>
        <v>0.15311004784688997</v>
      </c>
      <c r="MF51" s="66"/>
      <c r="MH51" s="66">
        <f>100%-(MH40)/MH46</f>
        <v>0.1004784688995215</v>
      </c>
      <c r="MI51" s="66"/>
      <c r="MK51" s="66">
        <f>100%-(MK40)/MK46</f>
        <v>0.10526315789473684</v>
      </c>
      <c r="MN51" s="66">
        <f>100%-(MN40)/MN46</f>
        <v>0.13043478260869568</v>
      </c>
      <c r="MO51" s="66"/>
      <c r="MQ51" s="66">
        <f>100%-(MQ40)/MQ46</f>
        <v>9.1787439613526534E-2</v>
      </c>
      <c r="MR51" s="66"/>
      <c r="MT51" s="66">
        <f>100%-(MT40)/MT46</f>
        <v>0.10194174757281549</v>
      </c>
      <c r="MU51" s="66"/>
      <c r="MW51" s="66">
        <f>100%-(MW40)/MW46</f>
        <v>0.13235294117647056</v>
      </c>
      <c r="MX51" s="66"/>
      <c r="MZ51" s="66">
        <f>100%-(MZ40)/MZ46</f>
        <v>0.11055276381909551</v>
      </c>
      <c r="NA51" s="66"/>
      <c r="NC51" s="66">
        <f>100%-(NC40)/NC46</f>
        <v>0.1089108910891089</v>
      </c>
      <c r="NF51" s="66">
        <f>100%-(NF40)/NF46</f>
        <v>0.14500000000000002</v>
      </c>
      <c r="NG51" s="66"/>
      <c r="NI51" s="66">
        <f>100%-(NI40)/NI46</f>
        <v>0.1262626262626263</v>
      </c>
      <c r="NJ51" s="66"/>
      <c r="NL51" s="66">
        <f>100%-(NL40)/NL46</f>
        <v>0.11616161616161613</v>
      </c>
      <c r="NM51" s="66"/>
      <c r="NO51" s="66">
        <f>100%-(NO40)/NO46</f>
        <v>0.12121212121212122</v>
      </c>
      <c r="NP51" s="66"/>
      <c r="NR51" s="66">
        <f>100%-(NR40)/NR46</f>
        <v>0.10204081632653061</v>
      </c>
      <c r="NS51" s="66"/>
      <c r="NU51" s="66">
        <f>100%-(NU40)/NU46</f>
        <v>0.12244897959183676</v>
      </c>
      <c r="NX51" s="66">
        <f>100%-(NX40)/NX46</f>
        <v>0.11734693877551017</v>
      </c>
      <c r="NY51" s="66"/>
      <c r="OA51" s="66">
        <f>100%-(OA40)/OA46</f>
        <v>0.12371134020618557</v>
      </c>
      <c r="OB51" s="66"/>
      <c r="OD51" s="66">
        <f>100%-(OD40)/OD46</f>
        <v>0.11855670103092786</v>
      </c>
      <c r="OE51" s="66"/>
      <c r="OG51" s="66">
        <f>100%-(OG40)/OG46</f>
        <v>0.10499999999999998</v>
      </c>
      <c r="OH51" s="66"/>
      <c r="OJ51" s="66">
        <f>100%-(OJ40)/OJ46</f>
        <v>0.11499999999999999</v>
      </c>
      <c r="OK51" s="66"/>
      <c r="OM51" s="66">
        <f>100%-(OM40)/OM46</f>
        <v>0.10999999999999999</v>
      </c>
      <c r="OP51" s="66">
        <f>100%-(OP40)/OP46</f>
        <v>0.14000000000000001</v>
      </c>
      <c r="OQ51" s="66"/>
      <c r="OS51" s="66">
        <f>100%-(OS40)/OS46</f>
        <v>0.11499999999999999</v>
      </c>
      <c r="OT51" s="66"/>
      <c r="OV51" s="66">
        <f>100%-(OV40)/OV46</f>
        <v>0.13500000000000001</v>
      </c>
      <c r="OW51" s="66"/>
      <c r="OY51" s="66">
        <f>100%-(OY40)/OY46</f>
        <v>0.11374407582938384</v>
      </c>
      <c r="OZ51" s="66"/>
      <c r="PB51" s="66">
        <f>100%-(PB40)/PB46</f>
        <v>0.1330275229357798</v>
      </c>
      <c r="PC51" s="66"/>
      <c r="PE51" s="66">
        <f>100%-(PE40)/PE46</f>
        <v>0.11926605504587151</v>
      </c>
      <c r="PH51" s="66">
        <f>100%-(PH40)/PH46</f>
        <v>0.14678899082568808</v>
      </c>
      <c r="PI51" s="66"/>
      <c r="PK51" s="66">
        <f>100%-(PK40)/PK46</f>
        <v>0.14814814814814814</v>
      </c>
      <c r="PL51" s="66"/>
      <c r="PN51" s="66">
        <f>100%-(PN40)/PN46</f>
        <v>0.1367924528301887</v>
      </c>
      <c r="PO51" s="66"/>
      <c r="PQ51" s="66">
        <f>100%-(PQ40)/PQ46</f>
        <v>0.12735849056603776</v>
      </c>
      <c r="PR51" s="66"/>
      <c r="PT51" s="66">
        <f>100%-(PT40)/PT46</f>
        <v>0.14150943396226412</v>
      </c>
      <c r="PU51" s="66"/>
      <c r="PW51" s="66">
        <f>100%-(PW40)/PW46</f>
        <v>0.13207547169811318</v>
      </c>
      <c r="PZ51" s="66">
        <f>100%-(PZ40)/PZ46</f>
        <v>0.11792452830188682</v>
      </c>
      <c r="QA51" s="66"/>
      <c r="QC51" s="66">
        <f>100%-(QC40)/QC46</f>
        <v>0.12735849056603776</v>
      </c>
      <c r="QF51" s="66">
        <f>100%-(QF40)/QF46</f>
        <v>0.18571428571428572</v>
      </c>
      <c r="QG51" s="66"/>
      <c r="QI51" s="66">
        <f>100%-(QI40)/QI46</f>
        <v>0.19047619047619047</v>
      </c>
      <c r="QJ51" s="66"/>
      <c r="QL51" s="66">
        <f>100%-(QL40)/QL46</f>
        <v>0.19323671497584538</v>
      </c>
      <c r="QO51" s="66">
        <f>100%-(QO40)/QO46</f>
        <v>0.18840579710144922</v>
      </c>
      <c r="QP51" s="66"/>
      <c r="QR51" s="66">
        <f>100%-(QR40)/QR46</f>
        <v>0.18226600985221675</v>
      </c>
      <c r="QS51" s="66"/>
      <c r="QU51" s="66">
        <f>100%-(QU40)/QU46</f>
        <v>0.16346153846153844</v>
      </c>
      <c r="QV51" s="66"/>
      <c r="QX51" s="66">
        <f>100%-(QX40)/QX46</f>
        <v>0.18483412322274884</v>
      </c>
      <c r="QY51" s="66"/>
      <c r="RA51" s="66">
        <f>100%-(RA40)/RA46</f>
        <v>0.16113744075829384</v>
      </c>
      <c r="RB51" s="66"/>
      <c r="RD51" s="66">
        <f>100%-(RD40)/RD46</f>
        <v>0.1875</v>
      </c>
      <c r="RG51" s="66">
        <f>100%-(RG40)/RG46</f>
        <v>0.19047619047619047</v>
      </c>
      <c r="RH51" s="66"/>
      <c r="RJ51" s="66">
        <f>100%-(RJ40)/RJ46</f>
        <v>0.20476190476190481</v>
      </c>
      <c r="RK51" s="66"/>
      <c r="RM51" s="66">
        <f>100%-(RM40)/RM46</f>
        <v>0.21904761904761905</v>
      </c>
      <c r="RR51" s="66">
        <f>100%-(RR40)/RR46</f>
        <v>0.29245283018867929</v>
      </c>
      <c r="RS51" s="66"/>
      <c r="RU51" s="66">
        <f>100%-(RU40)/RU46</f>
        <v>0.24519230769230771</v>
      </c>
      <c r="RV51" s="66"/>
      <c r="RX51" s="66">
        <f>100%-(RX40)/RX46</f>
        <v>0.20673076923076927</v>
      </c>
      <c r="RY51" s="66"/>
      <c r="SA51" s="66">
        <f>100%-(SA40)/SA46</f>
        <v>0.17475728155339809</v>
      </c>
      <c r="SB51" s="66"/>
      <c r="SD51" s="66">
        <f>100%-(SD40)/SD46</f>
        <v>0.13043478260869568</v>
      </c>
      <c r="SE51" s="66"/>
      <c r="SG51" s="66">
        <f>100%-(SG40)/SG46</f>
        <v>0.1428571428571429</v>
      </c>
      <c r="SH51" s="66"/>
      <c r="SJ51" s="66">
        <f>100%-(SJ40)/SJ46</f>
        <v>0.14485981308411211</v>
      </c>
      <c r="SM51" s="66">
        <f>100%-(SM40)/SM46</f>
        <v>0.11214953271028039</v>
      </c>
      <c r="SN51" s="66"/>
      <c r="SP51" s="66">
        <f>100%-(SP40)/SP46</f>
        <v>0.1157407407407407</v>
      </c>
      <c r="SQ51" s="66"/>
      <c r="SS51" s="66">
        <f>100%-(SS40)/SS46</f>
        <v>0.10550458715596334</v>
      </c>
      <c r="ST51" s="66"/>
      <c r="SV51" s="66">
        <f>100%-(SV40)/SV46</f>
        <v>0.13761467889908252</v>
      </c>
      <c r="SW51" s="66"/>
      <c r="SY51" s="66">
        <f>100%-(SY40)/SY46</f>
        <v>0.12385321100917435</v>
      </c>
      <c r="SZ51" s="66"/>
      <c r="TB51" s="66">
        <f>100%-(TB40)/TB46</f>
        <v>0.13084112149532712</v>
      </c>
      <c r="TF51" s="66">
        <f>100%-(TF40)/TF46</f>
        <v>0.11162790697674418</v>
      </c>
      <c r="TG51" s="66"/>
      <c r="TI51" s="66">
        <f>100%-(TI40)/TI46</f>
        <v>0.12093023255813951</v>
      </c>
      <c r="TJ51" s="66"/>
      <c r="TL51" s="66">
        <f>100%-(TL40)/TL46</f>
        <v>0.13023255813953494</v>
      </c>
      <c r="TM51" s="66"/>
      <c r="TO51" s="66">
        <f>100%-(TO40)/TO46</f>
        <v>0.11162790697674418</v>
      </c>
      <c r="TP51" s="66"/>
      <c r="TR51" s="66">
        <f>100%-(TR40)/TR46</f>
        <v>0.10599078341013823</v>
      </c>
      <c r="TU51" s="66">
        <f>100%-(TU40)/TU46</f>
        <v>0.12903225806451613</v>
      </c>
      <c r="TV51" s="66"/>
      <c r="TX51" s="66">
        <f>100%-(TX40)/TX46</f>
        <v>0.11009174311926606</v>
      </c>
      <c r="TY51" s="66"/>
      <c r="UA51" s="66">
        <f>100%-(UA40)/UA46</f>
        <v>0.13364055299539168</v>
      </c>
      <c r="UB51" s="66"/>
      <c r="UD51" s="66">
        <f>100%-(UD40)/UD46</f>
        <v>0.14953271028037385</v>
      </c>
      <c r="UE51" s="66"/>
      <c r="UG51" s="66">
        <f>100%-(UG40)/UG46</f>
        <v>0.14018691588785048</v>
      </c>
      <c r="UH51" s="66"/>
      <c r="UJ51" s="66">
        <f>100%-(UJ40)/UJ46</f>
        <v>0.14485981308411211</v>
      </c>
      <c r="UN51" s="66">
        <f>100%-(UN40)/UN46</f>
        <v>0.15420560747663548</v>
      </c>
      <c r="UO51" s="66"/>
      <c r="UQ51" s="66">
        <f>100%-(UQ40)/UQ46</f>
        <v>0.15887850467289721</v>
      </c>
      <c r="UR51" s="66"/>
      <c r="UT51" s="66">
        <f>100%-(UT40)/UT46</f>
        <v>0.16176470588235292</v>
      </c>
      <c r="UU51" s="66"/>
      <c r="UW51" s="66">
        <f>100%-(UW40)/UW46</f>
        <v>0.16000000000000003</v>
      </c>
      <c r="UX51" s="66"/>
      <c r="UZ51" s="66">
        <f>100%-(UZ40)/UZ46</f>
        <v>0.15000000000000002</v>
      </c>
      <c r="VC51" s="66">
        <f>100%-(VC40)/VC46</f>
        <v>0.15151515151515149</v>
      </c>
      <c r="VD51" s="66"/>
      <c r="VF51" s="66">
        <f>100%-(VF40)/VF46</f>
        <v>0.17616580310880825</v>
      </c>
      <c r="VG51" s="66"/>
      <c r="VI51" s="66">
        <f>100%-(VI40)/VI46</f>
        <v>0.12435233160621761</v>
      </c>
      <c r="VJ51" s="66"/>
      <c r="VL51" s="66">
        <f>100%-(VL40)/VL46</f>
        <v>0.13989637305699487</v>
      </c>
      <c r="VM51" s="66"/>
      <c r="VO51" s="66">
        <f>100%-(VO40)/VO46</f>
        <v>0.13989637305699487</v>
      </c>
      <c r="VP51" s="66"/>
      <c r="VR51" s="66">
        <f>100%-(VR40)/VR46</f>
        <v>0.16666666666666663</v>
      </c>
      <c r="VU51" s="66">
        <f>100%-(VU40)/VU46</f>
        <v>0.18617021276595747</v>
      </c>
      <c r="VV51" s="66"/>
      <c r="VX51" s="66">
        <f>100%-(VX40)/VX46</f>
        <v>0.21276595744680848</v>
      </c>
      <c r="VY51" s="66"/>
      <c r="WA51" s="66">
        <f>100%-(WA40)/WA46</f>
        <v>0.18817204301075274</v>
      </c>
      <c r="WB51" s="66"/>
      <c r="WD51" s="66">
        <f>100%-(WD40)/WD46</f>
        <v>0.21111111111111114</v>
      </c>
      <c r="WE51" s="66"/>
      <c r="WG51" s="66">
        <f>100%-(WG40)/WG46</f>
        <v>0.17582417582417587</v>
      </c>
      <c r="WH51" s="66"/>
      <c r="WJ51" s="66">
        <f>100%-(WJ40)/WJ46</f>
        <v>0.19230769230769229</v>
      </c>
      <c r="WK51" s="66"/>
      <c r="WM51" s="66">
        <f>100%-(WM40)/WM46</f>
        <v>0.26373626373626369</v>
      </c>
      <c r="WN51" s="66"/>
      <c r="WP51" s="66">
        <f>100%-(WP40)/WP46</f>
        <v>0.20879120879120883</v>
      </c>
      <c r="WQ51" s="66"/>
      <c r="WS51" s="66">
        <f>100%-(WS40)/WS46</f>
        <v>0.21111111111111114</v>
      </c>
      <c r="WT51" s="66"/>
      <c r="WV51" s="66">
        <f>100%-(WV40)/WV46</f>
        <v>0.22222222222222221</v>
      </c>
      <c r="WW51" s="66"/>
      <c r="WY51" s="66">
        <f>100%-(WY40)/WY46</f>
        <v>0.24444444444444446</v>
      </c>
      <c r="WZ51" s="66"/>
      <c r="XB51" s="66">
        <f>100%-(XB40)/XB46</f>
        <v>0.24444444444444446</v>
      </c>
      <c r="XC51" s="66"/>
      <c r="XE51" s="66">
        <f>100%-(XE40)/XE46</f>
        <v>0.28333333333333333</v>
      </c>
      <c r="XH51" s="66">
        <f>100%-(XH40)/XH46</f>
        <v>0.3033707865168539</v>
      </c>
      <c r="XI51" s="66"/>
      <c r="XK51" s="66">
        <f>100%-(XK40)/XK46</f>
        <v>0.2640449438202247</v>
      </c>
      <c r="XL51" s="66"/>
      <c r="XN51" s="66">
        <f>100%-(XN40)/XN46</f>
        <v>0.2415730337078652</v>
      </c>
      <c r="XO51" s="66"/>
      <c r="XQ51" s="66">
        <f>100%-(XQ40)/XQ46</f>
        <v>0.21666666666666667</v>
      </c>
      <c r="XR51" s="66"/>
      <c r="XT51" s="66">
        <f>100%-(XT40)/XT46</f>
        <v>0.26815642458100564</v>
      </c>
      <c r="XU51" s="66"/>
      <c r="XW51" s="66">
        <f>100%-(XW40)/XW46</f>
        <v>0.27586206896551724</v>
      </c>
      <c r="XX51" s="66"/>
      <c r="XZ51" s="66">
        <f>100%-(XZ40)/XZ46</f>
        <v>0.2584269662921348</v>
      </c>
      <c r="YA51" s="66"/>
      <c r="YC51" s="66">
        <f>100%-(YC40)/YC46</f>
        <v>0.2359550561797753</v>
      </c>
      <c r="YD51" s="66"/>
      <c r="YF51" s="66">
        <f>100%-(YF40)/YF46</f>
        <v>0.22727272727272729</v>
      </c>
      <c r="YG51" s="66"/>
      <c r="YI51" s="66">
        <f>100%-(YI40)/YI46</f>
        <v>0.22159090909090906</v>
      </c>
      <c r="YJ51" s="66"/>
      <c r="YL51" s="66">
        <f>100%-(YL40)/YL46</f>
        <v>0.2078651685393258</v>
      </c>
      <c r="YM51" s="66"/>
      <c r="YO51" s="66">
        <f>100%-(YO40)/YO46</f>
        <v>0.2134831460674157</v>
      </c>
      <c r="YP51" s="66"/>
      <c r="YR51" s="66">
        <f>100%-(YR40)/YR46</f>
        <v>0.2247191011235955</v>
      </c>
      <c r="YU51" s="66">
        <f>100%-(YU40)/YU46</f>
        <v>0.1853932584269663</v>
      </c>
      <c r="YV51" s="66"/>
      <c r="YX51" s="66">
        <f>100%-(YX40)/YX46</f>
        <v>0.2247191011235955</v>
      </c>
      <c r="YY51" s="66"/>
      <c r="ZA51" s="66">
        <f>100%-(ZA40)/ZA46</f>
        <v>0.2191011235955056</v>
      </c>
      <c r="ZB51" s="66"/>
      <c r="ZD51" s="66">
        <f>100%-(ZD40)/ZD46</f>
        <v>0.1966292134831461</v>
      </c>
      <c r="ZE51" s="66"/>
      <c r="ZG51" s="66">
        <f>100%-(ZG40)/ZG46</f>
        <v>0.1966292134831461</v>
      </c>
      <c r="ZH51" s="66"/>
      <c r="ZJ51" s="66">
        <f>100%-(ZJ40)/ZJ46</f>
        <v>0.20108695652173914</v>
      </c>
      <c r="ZM51" s="66">
        <f>100%-(ZM40)/ZM46</f>
        <v>0.19780219780219777</v>
      </c>
      <c r="ZN51" s="66"/>
      <c r="ZP51" s="66">
        <f>100%-(ZP40)/ZP46</f>
        <v>0.18333333333333335</v>
      </c>
      <c r="ZQ51" s="66"/>
      <c r="ZS51" s="66">
        <f>100%-(ZS40)/ZS46</f>
        <v>0.18681318681318682</v>
      </c>
      <c r="ZT51" s="66"/>
      <c r="ZV51" s="66">
        <f>100%-(ZV40)/ZV46</f>
        <v>0.16042780748663099</v>
      </c>
      <c r="ZW51" s="66"/>
      <c r="ZY51" s="66">
        <f>100%-(ZY40)/ZY46</f>
        <v>0.16326530612244894</v>
      </c>
      <c r="ZZ51" s="66"/>
      <c r="AAB51" s="66">
        <f>100%-(AAB40)/AAB46</f>
        <v>0.15306122448979587</v>
      </c>
      <c r="AAE51" s="66">
        <f>100%-(AAE40)/AAE46</f>
        <v>0.15816326530612246</v>
      </c>
      <c r="AAF51" s="66"/>
      <c r="AAH51" s="66">
        <f>100%-(AAH40)/AAH46</f>
        <v>0.14795918367346939</v>
      </c>
      <c r="AAI51" s="66"/>
      <c r="AAK51" s="66">
        <f>100%-(AAK40)/AAK46</f>
        <v>0.12121212121212122</v>
      </c>
      <c r="AAL51" s="66"/>
      <c r="AAN51" s="66">
        <f>100%-(AAN40)/AAN46</f>
        <v>0.12</v>
      </c>
      <c r="AAO51" s="66"/>
      <c r="AAQ51" s="66">
        <f>100%-(AAQ40)/AAQ46</f>
        <v>0.1262626262626263</v>
      </c>
      <c r="AAR51" s="66"/>
      <c r="AAT51" s="66">
        <f>100%-(AAT40)/AAT46</f>
        <v>0.15656565656565657</v>
      </c>
      <c r="AAW51" s="66">
        <f>100%-(AAW40)/AAW46</f>
        <v>0.15306122448979587</v>
      </c>
      <c r="AAX51" s="66"/>
      <c r="AAZ51" s="66">
        <f>100%-(AAZ40)/AAZ46</f>
        <v>0.13775510204081631</v>
      </c>
      <c r="ABA51" s="66"/>
      <c r="ABC51" s="66">
        <f>100%-(ABC40)/ABC46</f>
        <v>0.15306122448979587</v>
      </c>
      <c r="ABD51" s="66"/>
      <c r="ABF51" s="66">
        <f>100%-(ABF40)/ABF46</f>
        <v>0.10824742268041232</v>
      </c>
      <c r="ABG51" s="66"/>
      <c r="ABI51" s="66">
        <f>100%-(ABI40)/ABI46</f>
        <v>0.10999999999999999</v>
      </c>
      <c r="ABJ51" s="66"/>
      <c r="ABL51" s="66">
        <f>100%-(ABL40)/ABL46</f>
        <v>0.11499999999999999</v>
      </c>
      <c r="ABO51" s="66">
        <f>100%-(ABO40)/ABO46</f>
        <v>0.10499999999999998</v>
      </c>
      <c r="ABP51" s="66"/>
      <c r="ABR51" s="66">
        <f>100%-(ABR40)/ABR46</f>
        <v>9.4999999999999973E-2</v>
      </c>
      <c r="ABS51" s="66"/>
      <c r="ABU51" s="66">
        <f>100%-(ABU40)/ABU46</f>
        <v>9.4999999999999973E-2</v>
      </c>
      <c r="ACB51" s="66">
        <f>100%-(ACB40)/ACB46</f>
        <v>0.18686868686868685</v>
      </c>
      <c r="ACC51" s="66"/>
      <c r="ACE51" s="66">
        <f>100%-(ACE40)/ACE46</f>
        <v>0.20408163265306123</v>
      </c>
      <c r="ACF51" s="66"/>
      <c r="ACH51" s="66">
        <f>100%-(ACH40)/ACH46</f>
        <v>0.14795918367346939</v>
      </c>
      <c r="ACI51" s="66"/>
      <c r="ACK51" s="66">
        <f>100%-(ACK40)/ACK46</f>
        <v>0.1785714285714286</v>
      </c>
      <c r="ACL51" s="66"/>
      <c r="ACN51" s="66">
        <f>100%-(ACN40)/ACN46</f>
        <v>0.17346938775510201</v>
      </c>
      <c r="ACQ51" s="66">
        <f>100%-(ACQ40)/ACQ46</f>
        <v>0.15816326530612246</v>
      </c>
      <c r="ACR51" s="66"/>
      <c r="ACT51" s="66">
        <f>100%-(ACT40)/ACT46</f>
        <v>0.14432989690721654</v>
      </c>
      <c r="ACU51" s="66"/>
      <c r="ACW51" s="66">
        <f>100%-(ACW40)/ACW46</f>
        <v>0.15104166666666663</v>
      </c>
      <c r="ACX51" s="66"/>
      <c r="ACZ51" s="66">
        <f>100%-(ACZ40)/ACZ46</f>
        <v>0.15263157894736845</v>
      </c>
      <c r="ADA51" s="66"/>
      <c r="ADC51" s="66">
        <f>100%-(ADC40)/ADC46</f>
        <v>0.16666666666666663</v>
      </c>
      <c r="ADD51" s="66"/>
      <c r="ADF51" s="66">
        <f>100%-(ADF40)/ADF46</f>
        <v>0.15760869565217395</v>
      </c>
      <c r="ADI51" s="66">
        <f>100%-(ADI40)/ADI46</f>
        <v>0.15760869565217395</v>
      </c>
      <c r="ADJ51" s="66"/>
      <c r="ADL51" s="66">
        <f>100%-(ADL40)/ADL46</f>
        <v>0.15384615384615385</v>
      </c>
      <c r="ADM51" s="66"/>
      <c r="ADO51" s="66">
        <f>100%-(ADO40)/ADO46</f>
        <v>0.1404494382022472</v>
      </c>
      <c r="ADP51" s="66"/>
      <c r="ADR51" s="66">
        <f>100%-(ADR40)/ADR46</f>
        <v>0.11235955056179781</v>
      </c>
      <c r="ADS51" s="66"/>
      <c r="ADU51" s="66">
        <f>100%-(ADU40)/ADU46</f>
        <v>0.11235955056179781</v>
      </c>
      <c r="ADV51" s="66"/>
      <c r="ADX51" s="66">
        <f>100%-(ADX40)/ADX46</f>
        <v>0.11602209944751385</v>
      </c>
      <c r="AEA51" s="66">
        <f>100%-(AEA40)/AEA46</f>
        <v>0.1166666666666667</v>
      </c>
      <c r="AEB51" s="66"/>
      <c r="AED51" s="66">
        <f>100%-(AED40)/AED46</f>
        <v>0.1333333333333333</v>
      </c>
      <c r="AEE51" s="66"/>
      <c r="AEG51" s="66">
        <f>100%-(AEG40)/AEG46</f>
        <v>9.9447513812154664E-2</v>
      </c>
      <c r="AEH51" s="66"/>
      <c r="AEJ51" s="66">
        <f>100%-(AEJ40)/AEJ46</f>
        <v>0.1061452513966481</v>
      </c>
      <c r="AEK51" s="66"/>
      <c r="AEM51" s="66">
        <f>100%-(AEM40)/AEM46</f>
        <v>0.10869565217391308</v>
      </c>
      <c r="AEN51" s="66"/>
      <c r="AEP51" s="66">
        <f>100%-(AEP40)/AEP46</f>
        <v>0.14207650273224048</v>
      </c>
      <c r="AES51" s="66">
        <f>100%-(AES40)/AES46</f>
        <v>0.10928961748633881</v>
      </c>
      <c r="AET51" s="66"/>
      <c r="AEV51" s="66">
        <f>100%-(AEV40)/AEV46</f>
        <v>0.16666666666666663</v>
      </c>
      <c r="AEW51" s="66"/>
      <c r="AEY51" s="66">
        <f>100%-(AEY40)/AEY46</f>
        <v>0.11049723756906082</v>
      </c>
      <c r="AEZ51" s="66"/>
      <c r="AFB51" s="66">
        <f>100%-(AFB40)/AFB46</f>
        <v>0.17127071823204421</v>
      </c>
      <c r="AFC51" s="66"/>
      <c r="AFE51" s="66">
        <f>100%-(AFE40)/AFE46</f>
        <v>0.16201117318435754</v>
      </c>
      <c r="AFF51" s="66"/>
      <c r="AFH51" s="66">
        <f>100%-(AFH40)/AFH46</f>
        <v>0.14124293785310738</v>
      </c>
      <c r="AFK51" s="66">
        <f>100%-(AFK40)/AFK46</f>
        <v>0.15555555555555556</v>
      </c>
      <c r="AFL51" s="66"/>
      <c r="AFN51" s="66">
        <f>100%-(AFN40)/AFN46</f>
        <v>0.19318181818181823</v>
      </c>
      <c r="AFO51" s="66"/>
      <c r="AFQ51" s="66">
        <f>100%-(AFQ40)/AFQ46</f>
        <v>0.17613636363636365</v>
      </c>
      <c r="AFR51" s="66"/>
      <c r="AFT51" s="66">
        <f>100%-(AFT40)/AFT46</f>
        <v>0.21857923497267762</v>
      </c>
      <c r="AFU51" s="66"/>
      <c r="AFW51" s="66">
        <f>100%-(AFW40)/AFW46</f>
        <v>0.30319148936170215</v>
      </c>
      <c r="AGA51" s="66">
        <f>100%-(AGA40)/AGA46</f>
        <v>0.30645161290322576</v>
      </c>
      <c r="AGB51" s="66"/>
      <c r="AGD51" s="66">
        <f>100%-(AGD40)/AGD46</f>
        <v>0.24731182795698925</v>
      </c>
      <c r="AGE51" s="66"/>
      <c r="AGG51" s="66">
        <f>100%-(AGG40)/AGG46</f>
        <v>0.20430107526881724</v>
      </c>
      <c r="AGH51" s="66"/>
      <c r="AGJ51" s="66">
        <f>100%-(AGJ40)/AGJ46</f>
        <v>0.17435897435897441</v>
      </c>
      <c r="AGM51" s="66">
        <f>100%-(AGM40)/AGM46</f>
        <v>0.2068965517241379</v>
      </c>
      <c r="AGN51" s="66"/>
      <c r="AGP51" s="66">
        <f>100%-(AGP40)/AGP46</f>
        <v>0.21463414634146338</v>
      </c>
      <c r="AGQ51" s="66"/>
      <c r="AGS51" s="66">
        <f>100%-(AGS40)/AGS46</f>
        <v>0.17703349282296654</v>
      </c>
      <c r="AGT51" s="66"/>
      <c r="AGV51" s="66">
        <f>100%-(AGV40)/AGV46</f>
        <v>0.17073170731707321</v>
      </c>
      <c r="AGW51" s="66"/>
      <c r="AGY51" s="66">
        <f>100%-(AGY40)/AGY46</f>
        <v>0.16000000000000003</v>
      </c>
      <c r="AGZ51" s="66"/>
      <c r="AHB51" s="66">
        <f>100%-(AHB40)/AHB46</f>
        <v>0.12755102040816324</v>
      </c>
      <c r="AHC51" s="66"/>
      <c r="AHE51" s="66">
        <f>100%-(AHE40)/AHE46</f>
        <v>0.11734693877551017</v>
      </c>
      <c r="AHF51" s="66"/>
      <c r="AHH51" s="66">
        <f>100%-(AHH40)/AHH46</f>
        <v>9.7560975609756073E-2</v>
      </c>
      <c r="AHK51" s="66">
        <f>100%-(AHK40)/AHK46</f>
        <v>0.12560386473429952</v>
      </c>
      <c r="AHL51" s="66"/>
      <c r="AHN51" s="66">
        <f>100%-(AHN40)/AHN46</f>
        <v>0.14622641509433965</v>
      </c>
      <c r="AHO51" s="66"/>
      <c r="AHQ51" s="66">
        <f>100%-(AHQ40)/AHQ46</f>
        <v>0.12796208530805686</v>
      </c>
      <c r="AHR51" s="66"/>
      <c r="AHT51" s="66">
        <f>100%-(AHT40)/AHT46</f>
        <v>0.11848341232227488</v>
      </c>
      <c r="AHU51" s="66"/>
      <c r="AHW51" s="66">
        <f>100%-(AHW40)/AHW46</f>
        <v>0.11374407582938384</v>
      </c>
      <c r="AHX51" s="66"/>
      <c r="AHZ51" s="66">
        <f>100%-(AHZ40)/AHZ46</f>
        <v>9.1346153846153855E-2</v>
      </c>
      <c r="AIC51" s="66">
        <f>100%-(AIC40)/AIC46</f>
        <v>0.15048543689320393</v>
      </c>
      <c r="AID51" s="66"/>
      <c r="AIF51" s="66">
        <f>100%-(AIF40)/AIF46</f>
        <v>0.14563106796116509</v>
      </c>
      <c r="AIG51" s="66"/>
      <c r="AII51" s="66">
        <f>100%-(AII40)/AII46</f>
        <v>9.7087378640776656E-2</v>
      </c>
      <c r="AIJ51" s="66"/>
      <c r="AIL51" s="66">
        <f>100%-(AIL40)/AIL46</f>
        <v>0.12918660287081341</v>
      </c>
      <c r="AIM51" s="66"/>
      <c r="AIO51" s="66">
        <f>100%-(AIO40)/AIO46</f>
        <v>8.8372093023255771E-2</v>
      </c>
      <c r="AIP51" s="66"/>
      <c r="AIR51" s="66">
        <f>100%-(AIR40)/AIR46</f>
        <v>8.181818181818179E-2</v>
      </c>
      <c r="AIU51" s="66">
        <f>100%-(AIU40)/AIU46</f>
        <v>0.11111111111111116</v>
      </c>
      <c r="AIV51" s="66"/>
      <c r="AIX51" s="66">
        <f>100%-(AIX40)/AIX46</f>
        <v>0.125</v>
      </c>
      <c r="AIY51" s="66"/>
      <c r="AJA51" s="66">
        <f>100%-(AJA40)/AJA46</f>
        <v>9.259259259259256E-2</v>
      </c>
      <c r="AJB51" s="66"/>
      <c r="AJD51" s="66">
        <f>100%-(AJD40)/AJD46</f>
        <v>9.1743119266055051E-2</v>
      </c>
      <c r="AJE51" s="66"/>
      <c r="AJG51" s="66">
        <f>100%-(AJG40)/AJG46</f>
        <v>9.1743119266055051E-2</v>
      </c>
      <c r="AJH51" s="66"/>
      <c r="AJJ51" s="66">
        <f>100%-(AJJ40)/AJJ46</f>
        <v>9.6330275229357776E-2</v>
      </c>
      <c r="AJM51" s="66">
        <f>100%-(AJM40)/AJM46</f>
        <v>0.12385321100917435</v>
      </c>
      <c r="AJN51" s="66"/>
      <c r="AJP51" s="66">
        <f>100%-(AJP40)/AJP46</f>
        <v>0.1009174311926605</v>
      </c>
      <c r="AJS51" s="66">
        <f>100%-(AJS40)/AJS46</f>
        <v>0.1009174311926605</v>
      </c>
      <c r="AJT51" s="66"/>
      <c r="AJV51" s="66">
        <f>100%-(AJV40)/AJV46</f>
        <v>0.11009174311926606</v>
      </c>
      <c r="AJW51" s="66"/>
      <c r="AJY51" s="66">
        <f>100%-(AJY40)/AJY46</f>
        <v>9.6330275229357776E-2</v>
      </c>
      <c r="AKB51" s="66">
        <f>100%-(AKB40)/AKB46</f>
        <v>0.1157407407407407</v>
      </c>
      <c r="AKC51" s="66"/>
      <c r="AKE51" s="66">
        <f>100%-(AKE40)/AKE46</f>
        <v>0.11261261261261257</v>
      </c>
      <c r="AKF51" s="66"/>
      <c r="AKH51" s="66">
        <f>100%-(AKH40)/AKH46</f>
        <v>0.13636363636363635</v>
      </c>
      <c r="AKI51" s="66"/>
      <c r="AKK51" s="66">
        <f>100%-(AKK40)/AKK46</f>
        <v>0.13761467889908252</v>
      </c>
      <c r="AKL51" s="66"/>
      <c r="AKN51" s="66">
        <f>100%-(AKN40)/AKN46</f>
        <v>0.11926605504587151</v>
      </c>
      <c r="AKO51" s="66"/>
      <c r="AKQ51" s="66">
        <f>100%-(AKQ40)/AKQ46</f>
        <v>0.10185185185185186</v>
      </c>
      <c r="AKT51" s="66">
        <f>100%-(AKT40)/AKT46</f>
        <v>0.1342592592592593</v>
      </c>
      <c r="AKU51" s="66"/>
      <c r="AKW51" s="66">
        <f>100%-(AKW40)/AKW46</f>
        <v>0.1342592592592593</v>
      </c>
      <c r="AKX51" s="66"/>
      <c r="AKZ51" s="66">
        <f>100%-(AKZ40)/AKZ46</f>
        <v>0.14485981308411211</v>
      </c>
      <c r="ALC51" s="66">
        <f>100%-(ALC40)/ALC46</f>
        <v>0.15566037735849059</v>
      </c>
      <c r="ALD51" s="66"/>
      <c r="ALF51" s="66">
        <f>100%-(ALF40)/ALF46</f>
        <v>0.12264150943396224</v>
      </c>
      <c r="ALG51" s="66"/>
      <c r="ALI51" s="66">
        <f>100%-(ALI40)/ALI46</f>
        <v>0.15094339622641506</v>
      </c>
      <c r="ALJ51" s="66"/>
      <c r="ALL51" s="66">
        <f>100%-(ALL40)/ALL46</f>
        <v>0.10377358490566035</v>
      </c>
      <c r="ALM51" s="66"/>
      <c r="ALO51" s="66">
        <f>100%-(ALO40)/ALO46</f>
        <v>0.1132075471698113</v>
      </c>
      <c r="ALP51" s="66"/>
      <c r="ALR51" s="66">
        <f>100%-(ALR40)/ALR46</f>
        <v>0.1333333333333333</v>
      </c>
      <c r="ALS51" s="66"/>
      <c r="ALU51" s="66">
        <f>100%-(ALU40)/ALU46</f>
        <v>8.0952380952380998E-2</v>
      </c>
      <c r="ALV51" s="66"/>
      <c r="ALX51" s="66">
        <f>100%-(ALX40)/ALX46</f>
        <v>0.1333333333333333</v>
      </c>
      <c r="ALY51" s="66"/>
      <c r="AMA51" s="66">
        <f>100%-(AMA40)/AMA46</f>
        <v>0.11904761904761907</v>
      </c>
      <c r="AMD51" s="66">
        <f>100%-(AMD40)/AMD46</f>
        <v>0.12380952380952381</v>
      </c>
      <c r="AME51" s="66"/>
      <c r="AMG51" s="66">
        <f>100%-(AMG40)/AMG46</f>
        <v>9.9999999999999978E-2</v>
      </c>
      <c r="AMH51" s="66"/>
      <c r="AMJ51" s="66">
        <f>100%-(AMJ40)/AMJ46</f>
        <v>0.11428571428571432</v>
      </c>
      <c r="AMK51" s="66"/>
      <c r="AMM51" s="66">
        <f>100%-(AMM40)/AMM46</f>
        <v>9.0476190476190488E-2</v>
      </c>
      <c r="AMN51" s="66"/>
      <c r="AMP51" s="66">
        <f>100%-(AMP40)/AMP46</f>
        <v>8.0952380952380998E-2</v>
      </c>
      <c r="AMQ51" s="66"/>
      <c r="AMS51" s="66">
        <f>100%-(AMS40)/AMS46</f>
        <v>9.6153846153846145E-2</v>
      </c>
      <c r="AMT51" s="66"/>
      <c r="AMV51" s="66">
        <f>100%-(AMV40)/AMV46</f>
        <v>0.14423076923076927</v>
      </c>
      <c r="ANB51" s="66">
        <f>100%-(ANB40)/ANB46</f>
        <v>0.27669902912621358</v>
      </c>
      <c r="ANC51" s="66"/>
      <c r="ANE51" s="66">
        <f>100%-(ANE40)/ANE46</f>
        <v>0.31372549019607843</v>
      </c>
      <c r="ANH51" s="66">
        <f>100%-(ANH40)/ANH46</f>
        <v>0.32178217821782173</v>
      </c>
      <c r="ANI51" s="66"/>
      <c r="ANK51" s="66">
        <f>100%-(ANK40)/ANK46</f>
        <v>0.26237623762376239</v>
      </c>
      <c r="ANL51" s="66"/>
      <c r="ANN51" s="66">
        <f>100%-(ANN40)/ANN46</f>
        <v>0.22660098522167482</v>
      </c>
      <c r="ANO51" s="66"/>
      <c r="ANQ51" s="66">
        <f>100%-(ANQ40)/ANQ46</f>
        <v>0.18999999999999995</v>
      </c>
      <c r="ANR51" s="66"/>
      <c r="ANT51" s="66">
        <f>100%-(ANT40)/ANT46</f>
        <v>0.15816326530612246</v>
      </c>
      <c r="ANU51" s="66"/>
      <c r="ANW51" s="66">
        <f>100%-(ANW40)/ANW46</f>
        <v>0.14948453608247425</v>
      </c>
      <c r="ANZ51" s="66">
        <f>100%-(ANZ40)/ANZ46</f>
        <v>0.15625</v>
      </c>
      <c r="AOA51" s="66"/>
      <c r="AOC51" s="66">
        <f>100%-(AOC40)/AOC46</f>
        <v>0.14583333333333337</v>
      </c>
      <c r="AOD51" s="66"/>
      <c r="AOF51" s="66">
        <f>100%-(AOF40)/AOF46</f>
        <v>0.12631578947368416</v>
      </c>
      <c r="AOG51" s="66"/>
      <c r="AOI51" s="66">
        <f>100%-(AOI40)/AOI46</f>
        <v>0.13157894736842102</v>
      </c>
      <c r="AOJ51" s="66"/>
      <c r="AOL51" s="66">
        <f>100%-(AOL40)/AOL46</f>
        <v>0.13157894736842102</v>
      </c>
      <c r="AOM51" s="66"/>
      <c r="AOO51" s="66">
        <f>100%-(AOO40)/AOO46</f>
        <v>0.11979166666666663</v>
      </c>
      <c r="AOR51" s="66">
        <f>100%-(AOR40)/AOR46</f>
        <v>0.13020833333333337</v>
      </c>
      <c r="AOS51" s="66"/>
      <c r="AOU51" s="66">
        <f>100%-(AOU40)/AOU46</f>
        <v>0.12105263157894741</v>
      </c>
      <c r="AOV51" s="66"/>
      <c r="AOX51" s="66">
        <f>100%-(AOX40)/AOX46</f>
        <v>0.11518324607329844</v>
      </c>
      <c r="AOY51" s="66"/>
      <c r="APA51" s="66">
        <f>100%-(APA40)/APA46</f>
        <v>0.10362694300518138</v>
      </c>
      <c r="APB51" s="66"/>
      <c r="APD51" s="66">
        <f>100%-(APD40)/APD46</f>
        <v>0.10256410256410253</v>
      </c>
      <c r="APE51" s="66"/>
      <c r="APG51" s="66">
        <f>100%-(APG40)/APG46</f>
        <v>0.10256410256410253</v>
      </c>
      <c r="APJ51" s="66">
        <f>100%-(APJ40)/APJ46</f>
        <v>0.12755102040816324</v>
      </c>
      <c r="APK51" s="66"/>
      <c r="APM51" s="66">
        <f>100%-(APM40)/APM46</f>
        <v>0.1306532663316583</v>
      </c>
      <c r="APN51" s="66"/>
      <c r="APP51" s="66">
        <f>100%-(APP40)/APP46</f>
        <v>0.16666666666666663</v>
      </c>
      <c r="APQ51" s="66"/>
      <c r="APS51" s="66">
        <f>100%-(APS40)/APS46</f>
        <v>0.15736040609137059</v>
      </c>
      <c r="APT51" s="66"/>
      <c r="APV51" s="66">
        <f>100%-(APV40)/APV46</f>
        <v>0.15306122448979587</v>
      </c>
      <c r="APW51" s="66"/>
      <c r="APY51" s="66">
        <f>100%-(APY40)/APY46</f>
        <v>0.19072164948453607</v>
      </c>
      <c r="AQB51" s="66">
        <f>100%-(AQB40)/AQB46</f>
        <v>0.17277486910994766</v>
      </c>
      <c r="AQC51" s="66"/>
      <c r="AQE51" s="66">
        <f>100%-(AQE40)/AQE46</f>
        <v>0.17801047120418845</v>
      </c>
      <c r="AQF51" s="66"/>
      <c r="AQH51" s="66">
        <f>100%-(AQH40)/AQH46</f>
        <v>0.16753926701570676</v>
      </c>
      <c r="AQI51" s="66"/>
      <c r="AQK51" s="66">
        <f>100%-(AQK40)/AQK46</f>
        <v>0.21989528795811519</v>
      </c>
      <c r="AQL51" s="66"/>
      <c r="AQN51" s="66">
        <f>100%-(AQN40)/AQN46</f>
        <v>0.18848167539267013</v>
      </c>
      <c r="AQO51" s="66"/>
      <c r="AQQ51" s="66">
        <f>100%-(AQQ40)/AQQ46</f>
        <v>0.14814814814814814</v>
      </c>
      <c r="AQT51" s="66">
        <f>100%-(AQT40)/AQT46</f>
        <v>0.21164021164021163</v>
      </c>
      <c r="AQU51" s="66"/>
      <c r="AQW51" s="66">
        <f>100%-(AQW40)/AQW46</f>
        <v>0.17741935483870963</v>
      </c>
      <c r="AQX51" s="66"/>
      <c r="AQZ51" s="66">
        <f>100%-(AQZ40)/AQZ46</f>
        <v>0.14814814814814814</v>
      </c>
      <c r="ARA51" s="66"/>
      <c r="ARC51" s="66">
        <f>100%-(ARC40)/ARC46</f>
        <v>0.16315789473684206</v>
      </c>
      <c r="ARD51" s="66"/>
      <c r="ARF51" s="66">
        <f>100%-(ARF40)/ARF46</f>
        <v>0.13829787234042556</v>
      </c>
      <c r="ARG51" s="66"/>
      <c r="ARI51" s="66">
        <f>100%-(ARI40)/ARI46</f>
        <v>0.13440860215053763</v>
      </c>
      <c r="ARL51" s="66">
        <f>100%-(ARL40)/ARL46</f>
        <v>0.11956521739130432</v>
      </c>
      <c r="ARM51" s="66"/>
      <c r="ARO51" s="66">
        <f>100%-(ARO40)/ARO46</f>
        <v>0.15384615384615385</v>
      </c>
      <c r="ARP51" s="66"/>
      <c r="ARR51" s="66">
        <f>100%-(ARR40)/ARR46</f>
        <v>0.17032967032967028</v>
      </c>
      <c r="ARS51" s="66"/>
      <c r="ARU51" s="66">
        <f>100%-(ARU40)/ARU46</f>
        <v>0.1333333333333333</v>
      </c>
      <c r="ARV51" s="66"/>
      <c r="ARX51" s="66">
        <f>100%-(ARX40)/ARX46</f>
        <v>0.10497237569060769</v>
      </c>
      <c r="ARY51" s="66"/>
      <c r="ASA51" s="66">
        <f>100%-(ASA40)/ASA46</f>
        <v>0.14835164835164838</v>
      </c>
      <c r="ASD51" s="66">
        <f>100%-(ASD40)/ASD46</f>
        <v>0.11538461538461542</v>
      </c>
      <c r="ASE51" s="66"/>
      <c r="ASG51" s="66">
        <f>100%-(ASG40)/ASG46</f>
        <v>0.13043478260869568</v>
      </c>
      <c r="ASH51" s="66"/>
      <c r="ASJ51" s="66">
        <f>100%-(ASJ40)/ASJ46</f>
        <v>0.125</v>
      </c>
      <c r="ASK51" s="66"/>
      <c r="ASM51" s="66">
        <f>100%-(ASM40)/ASM46</f>
        <v>0.1063829787234043</v>
      </c>
      <c r="ASN51" s="66"/>
      <c r="ASP51" s="66">
        <f>100%-(ASP40)/ASP46</f>
        <v>0.10526315789473684</v>
      </c>
      <c r="ASQ51" s="66"/>
      <c r="ASS51" s="66">
        <f>100%-(ASS40)/ASS46</f>
        <v>0.11578947368421055</v>
      </c>
      <c r="ASV51" s="66">
        <f>100%-(ASV40)/ASV46</f>
        <v>0.11578947368421055</v>
      </c>
      <c r="ASW51" s="66"/>
      <c r="ASY51" s="66">
        <f>100%-(ASY40)/ASY46</f>
        <v>0.11052631578947369</v>
      </c>
      <c r="ASZ51" s="66"/>
      <c r="ATB51" s="66">
        <f>100%-(ATB40)/ATB46</f>
        <v>0.11578947368421055</v>
      </c>
      <c r="ATC51" s="66"/>
      <c r="ATE51" s="66">
        <f>100%-(ATE40)/ATE46</f>
        <v>0.11458333333333337</v>
      </c>
    </row>
  </sheetData>
  <pageMargins left="0.7" right="0.2" top="0.25" bottom="0.25" header="0.3" footer="0.3"/>
  <pageSetup paperSize="9"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3:ADN52"/>
  <sheetViews>
    <sheetView zoomScale="90" zoomScaleNormal="90" workbookViewId="0">
      <pane xSplit="4" ySplit="3" topLeftCell="E4" activePane="bottomRight" state="frozen"/>
      <selection activeCell="ARH7" sqref="ARH7"/>
      <selection pane="topRight" activeCell="ARH7" sqref="ARH7"/>
      <selection pane="bottomLeft" activeCell="ARH7" sqref="ARH7"/>
      <selection pane="bottomRight" activeCell="B18" sqref="B18"/>
    </sheetView>
  </sheetViews>
  <sheetFormatPr defaultColWidth="8.77734375" defaultRowHeight="14.4"/>
  <cols>
    <col min="1" max="1" width="8.77734375" style="133"/>
    <col min="2" max="2" width="20" style="133" bestFit="1" customWidth="1"/>
    <col min="3" max="3" width="8.77734375" style="133"/>
    <col min="4" max="4" width="31.21875" style="133" bestFit="1" customWidth="1"/>
    <col min="5" max="10" width="8.77734375" style="139"/>
    <col min="11" max="27" width="8.77734375" style="133"/>
    <col min="28" max="28" width="9.44140625" style="133" customWidth="1"/>
    <col min="29" max="32" width="8.77734375" style="133"/>
    <col min="33" max="33" width="9.33203125" style="133" customWidth="1"/>
    <col min="34" max="52" width="8.77734375" style="133"/>
    <col min="53" max="53" width="9.44140625" style="133" customWidth="1"/>
    <col min="54" max="60" width="8.77734375" style="133"/>
    <col min="61" max="61" width="8.6640625" style="133" customWidth="1"/>
    <col min="62" max="95" width="8.77734375" style="133"/>
    <col min="96" max="96" width="8.109375" style="133" customWidth="1"/>
    <col min="97" max="130" width="8.77734375" style="133"/>
    <col min="131" max="131" width="9.5546875" style="133" customWidth="1"/>
    <col min="132" max="158" width="8.77734375" style="133"/>
    <col min="159" max="159" width="7.109375" style="133" customWidth="1"/>
    <col min="160" max="186" width="8.77734375" style="133"/>
    <col min="187" max="187" width="7.44140625" style="133" customWidth="1"/>
    <col min="188" max="221" width="8.77734375" style="133"/>
    <col min="222" max="222" width="9.77734375" style="133" customWidth="1"/>
    <col min="223" max="228" width="8.77734375" style="133"/>
    <col min="229" max="229" width="8.5546875" style="133" customWidth="1"/>
    <col min="230" max="16384" width="8.77734375" style="133"/>
  </cols>
  <sheetData>
    <row r="3" spans="1:794">
      <c r="E3" s="8">
        <v>45271</v>
      </c>
      <c r="F3" s="8">
        <v>45272</v>
      </c>
      <c r="G3" s="8">
        <v>45273</v>
      </c>
      <c r="H3" s="8">
        <v>45274</v>
      </c>
      <c r="I3" s="8">
        <v>45275</v>
      </c>
      <c r="J3" s="8">
        <v>45276</v>
      </c>
      <c r="K3" s="9">
        <v>45277</v>
      </c>
      <c r="L3" s="8">
        <v>45278</v>
      </c>
      <c r="M3" s="8">
        <v>45279</v>
      </c>
      <c r="N3" s="8">
        <v>45280</v>
      </c>
      <c r="O3" s="8">
        <v>45281</v>
      </c>
      <c r="P3" s="8">
        <v>45282</v>
      </c>
      <c r="Q3" s="8">
        <v>45283</v>
      </c>
      <c r="R3" s="9">
        <v>45284</v>
      </c>
      <c r="S3" s="8">
        <v>45285</v>
      </c>
      <c r="T3" s="8">
        <v>45286</v>
      </c>
      <c r="U3" s="8">
        <v>45287</v>
      </c>
      <c r="V3" s="8">
        <v>45288</v>
      </c>
      <c r="W3" s="8">
        <v>45289</v>
      </c>
      <c r="X3" s="8">
        <v>45290</v>
      </c>
      <c r="Y3" s="9">
        <v>45291</v>
      </c>
      <c r="Z3" s="8">
        <f>Y3+1</f>
        <v>45292</v>
      </c>
      <c r="AA3" s="8">
        <f>Z3+1</f>
        <v>45293</v>
      </c>
      <c r="AB3" s="8">
        <f t="shared" ref="AB3:AX3" si="0">AA3+1</f>
        <v>45294</v>
      </c>
      <c r="AC3" s="8">
        <f t="shared" si="0"/>
        <v>45295</v>
      </c>
      <c r="AD3" s="8">
        <f t="shared" si="0"/>
        <v>45296</v>
      </c>
      <c r="AE3" s="8">
        <f t="shared" si="0"/>
        <v>45297</v>
      </c>
      <c r="AF3" s="8">
        <f t="shared" si="0"/>
        <v>45298</v>
      </c>
      <c r="AG3" s="8">
        <f t="shared" si="0"/>
        <v>45299</v>
      </c>
      <c r="AH3" s="8">
        <f t="shared" si="0"/>
        <v>45300</v>
      </c>
      <c r="AI3" s="8">
        <f t="shared" si="0"/>
        <v>45301</v>
      </c>
      <c r="AJ3" s="8">
        <f t="shared" si="0"/>
        <v>45302</v>
      </c>
      <c r="AK3" s="8">
        <f t="shared" si="0"/>
        <v>45303</v>
      </c>
      <c r="AL3" s="8">
        <f t="shared" si="0"/>
        <v>45304</v>
      </c>
      <c r="AM3" s="8">
        <f t="shared" si="0"/>
        <v>45305</v>
      </c>
      <c r="AN3" s="8">
        <f t="shared" si="0"/>
        <v>45306</v>
      </c>
      <c r="AO3" s="8">
        <f t="shared" si="0"/>
        <v>45307</v>
      </c>
      <c r="AP3" s="8">
        <f t="shared" si="0"/>
        <v>45308</v>
      </c>
      <c r="AQ3" s="8">
        <f t="shared" si="0"/>
        <v>45309</v>
      </c>
      <c r="AR3" s="8">
        <f t="shared" si="0"/>
        <v>45310</v>
      </c>
      <c r="AS3" s="8">
        <f t="shared" si="0"/>
        <v>45311</v>
      </c>
      <c r="AT3" s="8">
        <f t="shared" si="0"/>
        <v>45312</v>
      </c>
      <c r="AU3" s="8">
        <f t="shared" si="0"/>
        <v>45313</v>
      </c>
      <c r="AV3" s="8">
        <f t="shared" si="0"/>
        <v>45314</v>
      </c>
      <c r="AW3" s="8">
        <f t="shared" si="0"/>
        <v>45315</v>
      </c>
      <c r="AX3" s="8">
        <f t="shared" si="0"/>
        <v>45316</v>
      </c>
      <c r="AY3" s="8">
        <f t="shared" ref="AY3:CD3" si="1">AX3+1</f>
        <v>45317</v>
      </c>
      <c r="AZ3" s="8">
        <f t="shared" si="1"/>
        <v>45318</v>
      </c>
      <c r="BA3" s="8">
        <f t="shared" si="1"/>
        <v>45319</v>
      </c>
      <c r="BB3" s="8">
        <f t="shared" si="1"/>
        <v>45320</v>
      </c>
      <c r="BC3" s="8">
        <f t="shared" si="1"/>
        <v>45321</v>
      </c>
      <c r="BD3" s="8">
        <f t="shared" si="1"/>
        <v>45322</v>
      </c>
      <c r="BE3" s="8">
        <f t="shared" si="1"/>
        <v>45323</v>
      </c>
      <c r="BF3" s="8">
        <f t="shared" si="1"/>
        <v>45324</v>
      </c>
      <c r="BG3" s="8">
        <f t="shared" si="1"/>
        <v>45325</v>
      </c>
      <c r="BH3" s="8">
        <f t="shared" si="1"/>
        <v>45326</v>
      </c>
      <c r="BI3" s="8">
        <f t="shared" si="1"/>
        <v>45327</v>
      </c>
      <c r="BJ3" s="8">
        <f t="shared" si="1"/>
        <v>45328</v>
      </c>
      <c r="BK3" s="8">
        <f t="shared" si="1"/>
        <v>45329</v>
      </c>
      <c r="BL3" s="8">
        <f t="shared" si="1"/>
        <v>45330</v>
      </c>
      <c r="BM3" s="8">
        <f t="shared" si="1"/>
        <v>45331</v>
      </c>
      <c r="BN3" s="8">
        <f t="shared" si="1"/>
        <v>45332</v>
      </c>
      <c r="BO3" s="8">
        <f t="shared" si="1"/>
        <v>45333</v>
      </c>
      <c r="BP3" s="8">
        <f t="shared" si="1"/>
        <v>45334</v>
      </c>
      <c r="BQ3" s="8">
        <f t="shared" si="1"/>
        <v>45335</v>
      </c>
      <c r="BR3" s="8">
        <f t="shared" si="1"/>
        <v>45336</v>
      </c>
      <c r="BS3" s="8">
        <f t="shared" si="1"/>
        <v>45337</v>
      </c>
      <c r="BT3" s="8">
        <f t="shared" si="1"/>
        <v>45338</v>
      </c>
      <c r="BU3" s="8">
        <f t="shared" si="1"/>
        <v>45339</v>
      </c>
      <c r="BV3" s="8">
        <f t="shared" si="1"/>
        <v>45340</v>
      </c>
      <c r="BW3" s="8">
        <f t="shared" si="1"/>
        <v>45341</v>
      </c>
      <c r="BX3" s="8">
        <f t="shared" si="1"/>
        <v>45342</v>
      </c>
      <c r="BY3" s="8">
        <f t="shared" si="1"/>
        <v>45343</v>
      </c>
      <c r="BZ3" s="8">
        <f t="shared" si="1"/>
        <v>45344</v>
      </c>
      <c r="CA3" s="8">
        <f t="shared" si="1"/>
        <v>45345</v>
      </c>
      <c r="CB3" s="8">
        <f t="shared" si="1"/>
        <v>45346</v>
      </c>
      <c r="CC3" s="8">
        <f t="shared" si="1"/>
        <v>45347</v>
      </c>
      <c r="CD3" s="8">
        <f t="shared" si="1"/>
        <v>45348</v>
      </c>
      <c r="CE3" s="8">
        <f t="shared" ref="CE3:DJ3" si="2">CD3+1</f>
        <v>45349</v>
      </c>
      <c r="CF3" s="8">
        <f t="shared" si="2"/>
        <v>45350</v>
      </c>
      <c r="CG3" s="8">
        <f t="shared" si="2"/>
        <v>45351</v>
      </c>
      <c r="CH3" s="8">
        <f t="shared" si="2"/>
        <v>45352</v>
      </c>
      <c r="CI3" s="8">
        <f t="shared" si="2"/>
        <v>45353</v>
      </c>
      <c r="CJ3" s="8">
        <f t="shared" si="2"/>
        <v>45354</v>
      </c>
      <c r="CK3" s="8">
        <f t="shared" si="2"/>
        <v>45355</v>
      </c>
      <c r="CL3" s="8">
        <f t="shared" si="2"/>
        <v>45356</v>
      </c>
      <c r="CM3" s="8">
        <f t="shared" si="2"/>
        <v>45357</v>
      </c>
      <c r="CN3" s="8">
        <f t="shared" si="2"/>
        <v>45358</v>
      </c>
      <c r="CO3" s="8">
        <f t="shared" si="2"/>
        <v>45359</v>
      </c>
      <c r="CP3" s="8">
        <f t="shared" si="2"/>
        <v>45360</v>
      </c>
      <c r="CQ3" s="8">
        <f t="shared" si="2"/>
        <v>45361</v>
      </c>
      <c r="CR3" s="8">
        <f t="shared" si="2"/>
        <v>45362</v>
      </c>
      <c r="CS3" s="8">
        <f t="shared" si="2"/>
        <v>45363</v>
      </c>
      <c r="CT3" s="8">
        <f t="shared" si="2"/>
        <v>45364</v>
      </c>
      <c r="CU3" s="8">
        <f t="shared" si="2"/>
        <v>45365</v>
      </c>
      <c r="CV3" s="8">
        <f t="shared" si="2"/>
        <v>45366</v>
      </c>
      <c r="CW3" s="8">
        <f t="shared" si="2"/>
        <v>45367</v>
      </c>
      <c r="CX3" s="8">
        <f t="shared" si="2"/>
        <v>45368</v>
      </c>
      <c r="CY3" s="8">
        <f t="shared" si="2"/>
        <v>45369</v>
      </c>
      <c r="CZ3" s="8">
        <f t="shared" si="2"/>
        <v>45370</v>
      </c>
      <c r="DA3" s="8">
        <f t="shared" si="2"/>
        <v>45371</v>
      </c>
      <c r="DB3" s="8">
        <f t="shared" si="2"/>
        <v>45372</v>
      </c>
      <c r="DC3" s="8">
        <f t="shared" si="2"/>
        <v>45373</v>
      </c>
      <c r="DD3" s="8">
        <f t="shared" si="2"/>
        <v>45374</v>
      </c>
      <c r="DE3" s="8">
        <f t="shared" si="2"/>
        <v>45375</v>
      </c>
      <c r="DF3" s="8">
        <f t="shared" si="2"/>
        <v>45376</v>
      </c>
      <c r="DG3" s="8">
        <f t="shared" si="2"/>
        <v>45377</v>
      </c>
      <c r="DH3" s="8">
        <f t="shared" si="2"/>
        <v>45378</v>
      </c>
      <c r="DI3" s="8">
        <f t="shared" si="2"/>
        <v>45379</v>
      </c>
      <c r="DJ3" s="8">
        <f t="shared" si="2"/>
        <v>45380</v>
      </c>
      <c r="DK3" s="8">
        <f t="shared" ref="DK3:EP3" si="3">DJ3+1</f>
        <v>45381</v>
      </c>
      <c r="DL3" s="8">
        <f t="shared" si="3"/>
        <v>45382</v>
      </c>
      <c r="DM3" s="8">
        <f t="shared" si="3"/>
        <v>45383</v>
      </c>
      <c r="DN3" s="8">
        <f t="shared" si="3"/>
        <v>45384</v>
      </c>
      <c r="DO3" s="8">
        <f t="shared" si="3"/>
        <v>45385</v>
      </c>
      <c r="DP3" s="8">
        <f t="shared" si="3"/>
        <v>45386</v>
      </c>
      <c r="DQ3" s="8">
        <f t="shared" si="3"/>
        <v>45387</v>
      </c>
      <c r="DR3" s="8">
        <f t="shared" si="3"/>
        <v>45388</v>
      </c>
      <c r="DS3" s="8">
        <f t="shared" si="3"/>
        <v>45389</v>
      </c>
      <c r="DT3" s="8">
        <f t="shared" si="3"/>
        <v>45390</v>
      </c>
      <c r="DU3" s="8">
        <f t="shared" si="3"/>
        <v>45391</v>
      </c>
      <c r="DV3" s="8">
        <f t="shared" si="3"/>
        <v>45392</v>
      </c>
      <c r="DW3" s="8">
        <f t="shared" si="3"/>
        <v>45393</v>
      </c>
      <c r="DX3" s="8">
        <f t="shared" si="3"/>
        <v>45394</v>
      </c>
      <c r="DY3" s="8">
        <f t="shared" si="3"/>
        <v>45395</v>
      </c>
      <c r="DZ3" s="8">
        <f t="shared" si="3"/>
        <v>45396</v>
      </c>
      <c r="EA3" s="8">
        <f t="shared" si="3"/>
        <v>45397</v>
      </c>
      <c r="EB3" s="8">
        <f t="shared" si="3"/>
        <v>45398</v>
      </c>
      <c r="EC3" s="8">
        <f t="shared" si="3"/>
        <v>45399</v>
      </c>
      <c r="ED3" s="8">
        <f t="shared" si="3"/>
        <v>45400</v>
      </c>
      <c r="EE3" s="8">
        <f t="shared" si="3"/>
        <v>45401</v>
      </c>
      <c r="EF3" s="8">
        <f t="shared" si="3"/>
        <v>45402</v>
      </c>
      <c r="EG3" s="8">
        <f t="shared" si="3"/>
        <v>45403</v>
      </c>
      <c r="EH3" s="8">
        <f t="shared" si="3"/>
        <v>45404</v>
      </c>
      <c r="EI3" s="8">
        <f t="shared" si="3"/>
        <v>45405</v>
      </c>
      <c r="EJ3" s="8">
        <f t="shared" si="3"/>
        <v>45406</v>
      </c>
      <c r="EK3" s="8">
        <f t="shared" si="3"/>
        <v>45407</v>
      </c>
      <c r="EL3" s="8">
        <f t="shared" si="3"/>
        <v>45408</v>
      </c>
      <c r="EM3" s="8">
        <f t="shared" si="3"/>
        <v>45409</v>
      </c>
      <c r="EN3" s="8">
        <f t="shared" si="3"/>
        <v>45410</v>
      </c>
      <c r="EO3" s="8">
        <f t="shared" si="3"/>
        <v>45411</v>
      </c>
      <c r="EP3" s="8">
        <f t="shared" si="3"/>
        <v>45412</v>
      </c>
      <c r="EQ3" s="8">
        <f t="shared" ref="EQ3:FV3" si="4">EP3+1</f>
        <v>45413</v>
      </c>
      <c r="ER3" s="8">
        <f t="shared" si="4"/>
        <v>45414</v>
      </c>
      <c r="ES3" s="8">
        <f t="shared" si="4"/>
        <v>45415</v>
      </c>
      <c r="ET3" s="8">
        <f t="shared" si="4"/>
        <v>45416</v>
      </c>
      <c r="EU3" s="8">
        <f t="shared" si="4"/>
        <v>45417</v>
      </c>
      <c r="EV3" s="8">
        <f t="shared" si="4"/>
        <v>45418</v>
      </c>
      <c r="EW3" s="8">
        <f t="shared" si="4"/>
        <v>45419</v>
      </c>
      <c r="EX3" s="8">
        <f t="shared" si="4"/>
        <v>45420</v>
      </c>
      <c r="EY3" s="8">
        <f t="shared" si="4"/>
        <v>45421</v>
      </c>
      <c r="EZ3" s="8">
        <f t="shared" si="4"/>
        <v>45422</v>
      </c>
      <c r="FA3" s="8">
        <f t="shared" si="4"/>
        <v>45423</v>
      </c>
      <c r="FB3" s="8">
        <f t="shared" si="4"/>
        <v>45424</v>
      </c>
      <c r="FC3" s="8">
        <f t="shared" si="4"/>
        <v>45425</v>
      </c>
      <c r="FD3" s="8">
        <f t="shared" si="4"/>
        <v>45426</v>
      </c>
      <c r="FE3" s="8">
        <f t="shared" si="4"/>
        <v>45427</v>
      </c>
      <c r="FF3" s="8">
        <f t="shared" si="4"/>
        <v>45428</v>
      </c>
      <c r="FG3" s="8">
        <f t="shared" si="4"/>
        <v>45429</v>
      </c>
      <c r="FH3" s="8">
        <f t="shared" si="4"/>
        <v>45430</v>
      </c>
      <c r="FI3" s="8">
        <f t="shared" si="4"/>
        <v>45431</v>
      </c>
      <c r="FJ3" s="8">
        <f t="shared" si="4"/>
        <v>45432</v>
      </c>
      <c r="FK3" s="8">
        <f t="shared" si="4"/>
        <v>45433</v>
      </c>
      <c r="FL3" s="8">
        <f t="shared" si="4"/>
        <v>45434</v>
      </c>
      <c r="FM3" s="8">
        <f t="shared" si="4"/>
        <v>45435</v>
      </c>
      <c r="FN3" s="8">
        <f t="shared" si="4"/>
        <v>45436</v>
      </c>
      <c r="FO3" s="8">
        <f t="shared" si="4"/>
        <v>45437</v>
      </c>
      <c r="FP3" s="8">
        <f t="shared" si="4"/>
        <v>45438</v>
      </c>
      <c r="FQ3" s="8">
        <f t="shared" si="4"/>
        <v>45439</v>
      </c>
      <c r="FR3" s="8">
        <f t="shared" si="4"/>
        <v>45440</v>
      </c>
      <c r="FS3" s="8">
        <f t="shared" si="4"/>
        <v>45441</v>
      </c>
      <c r="FT3" s="8">
        <f t="shared" si="4"/>
        <v>45442</v>
      </c>
      <c r="FU3" s="8">
        <f t="shared" si="4"/>
        <v>45443</v>
      </c>
      <c r="FV3" s="8">
        <f t="shared" si="4"/>
        <v>45444</v>
      </c>
      <c r="FW3" s="8">
        <f t="shared" ref="FW3:HB3" si="5">FV3+1</f>
        <v>45445</v>
      </c>
      <c r="FX3" s="8">
        <f t="shared" si="5"/>
        <v>45446</v>
      </c>
      <c r="FY3" s="8">
        <f t="shared" si="5"/>
        <v>45447</v>
      </c>
      <c r="FZ3" s="8">
        <f t="shared" si="5"/>
        <v>45448</v>
      </c>
      <c r="GA3" s="8">
        <f t="shared" si="5"/>
        <v>45449</v>
      </c>
      <c r="GB3" s="8">
        <f t="shared" si="5"/>
        <v>45450</v>
      </c>
      <c r="GC3" s="8">
        <f t="shared" si="5"/>
        <v>45451</v>
      </c>
      <c r="GD3" s="8">
        <f t="shared" si="5"/>
        <v>45452</v>
      </c>
      <c r="GE3" s="8">
        <f t="shared" si="5"/>
        <v>45453</v>
      </c>
      <c r="GF3" s="8">
        <f t="shared" si="5"/>
        <v>45454</v>
      </c>
      <c r="GG3" s="8">
        <f t="shared" si="5"/>
        <v>45455</v>
      </c>
      <c r="GH3" s="8">
        <f t="shared" si="5"/>
        <v>45456</v>
      </c>
      <c r="GI3" s="8">
        <f t="shared" si="5"/>
        <v>45457</v>
      </c>
      <c r="GJ3" s="8">
        <f t="shared" si="5"/>
        <v>45458</v>
      </c>
      <c r="GK3" s="8">
        <f t="shared" si="5"/>
        <v>45459</v>
      </c>
      <c r="GL3" s="8">
        <f t="shared" si="5"/>
        <v>45460</v>
      </c>
      <c r="GM3" s="8">
        <f t="shared" si="5"/>
        <v>45461</v>
      </c>
      <c r="GN3" s="8">
        <f t="shared" si="5"/>
        <v>45462</v>
      </c>
      <c r="GO3" s="8">
        <f t="shared" si="5"/>
        <v>45463</v>
      </c>
      <c r="GP3" s="8">
        <f t="shared" si="5"/>
        <v>45464</v>
      </c>
      <c r="GQ3" s="8">
        <f t="shared" si="5"/>
        <v>45465</v>
      </c>
      <c r="GR3" s="8">
        <f t="shared" si="5"/>
        <v>45466</v>
      </c>
      <c r="GS3" s="8">
        <f t="shared" si="5"/>
        <v>45467</v>
      </c>
      <c r="GT3" s="8">
        <f t="shared" si="5"/>
        <v>45468</v>
      </c>
      <c r="GU3" s="8">
        <f t="shared" si="5"/>
        <v>45469</v>
      </c>
      <c r="GV3" s="8">
        <f t="shared" si="5"/>
        <v>45470</v>
      </c>
      <c r="GW3" s="8">
        <f t="shared" si="5"/>
        <v>45471</v>
      </c>
      <c r="GX3" s="8">
        <f t="shared" si="5"/>
        <v>45472</v>
      </c>
      <c r="GY3" s="8">
        <f t="shared" si="5"/>
        <v>45473</v>
      </c>
      <c r="GZ3" s="8">
        <f t="shared" si="5"/>
        <v>45474</v>
      </c>
      <c r="HA3" s="8">
        <f t="shared" si="5"/>
        <v>45475</v>
      </c>
      <c r="HB3" s="8">
        <f t="shared" si="5"/>
        <v>45476</v>
      </c>
      <c r="HC3" s="8">
        <f t="shared" ref="HC3:HU3" si="6">HB3+1</f>
        <v>45477</v>
      </c>
      <c r="HD3" s="8">
        <f t="shared" si="6"/>
        <v>45478</v>
      </c>
      <c r="HE3" s="8">
        <f t="shared" si="6"/>
        <v>45479</v>
      </c>
      <c r="HF3" s="8">
        <f t="shared" si="6"/>
        <v>45480</v>
      </c>
      <c r="HG3" s="8">
        <f t="shared" si="6"/>
        <v>45481</v>
      </c>
      <c r="HH3" s="8">
        <f t="shared" si="6"/>
        <v>45482</v>
      </c>
      <c r="HI3" s="8">
        <f t="shared" si="6"/>
        <v>45483</v>
      </c>
      <c r="HJ3" s="8">
        <f t="shared" si="6"/>
        <v>45484</v>
      </c>
      <c r="HK3" s="8">
        <f t="shared" si="6"/>
        <v>45485</v>
      </c>
      <c r="HL3" s="8">
        <f t="shared" si="6"/>
        <v>45486</v>
      </c>
      <c r="HM3" s="8">
        <f t="shared" si="6"/>
        <v>45487</v>
      </c>
      <c r="HN3" s="8">
        <f t="shared" si="6"/>
        <v>45488</v>
      </c>
      <c r="HO3" s="8">
        <f t="shared" si="6"/>
        <v>45489</v>
      </c>
      <c r="HP3" s="8">
        <f t="shared" si="6"/>
        <v>45490</v>
      </c>
      <c r="HQ3" s="8">
        <f t="shared" si="6"/>
        <v>45491</v>
      </c>
      <c r="HR3" s="8">
        <f t="shared" si="6"/>
        <v>45492</v>
      </c>
      <c r="HS3" s="8">
        <f t="shared" si="6"/>
        <v>45493</v>
      </c>
      <c r="HT3" s="8">
        <f t="shared" si="6"/>
        <v>45494</v>
      </c>
      <c r="HU3" s="8">
        <f t="shared" si="6"/>
        <v>45495</v>
      </c>
      <c r="HV3" s="8">
        <f t="shared" ref="HV3:ID3" si="7">HU3+1</f>
        <v>45496</v>
      </c>
      <c r="HW3" s="8">
        <f t="shared" si="7"/>
        <v>45497</v>
      </c>
      <c r="HX3" s="8">
        <f t="shared" si="7"/>
        <v>45498</v>
      </c>
      <c r="HY3" s="8">
        <f t="shared" si="7"/>
        <v>45499</v>
      </c>
      <c r="HZ3" s="8">
        <f t="shared" si="7"/>
        <v>45500</v>
      </c>
      <c r="IA3" s="8">
        <f t="shared" si="7"/>
        <v>45501</v>
      </c>
      <c r="IB3" s="8">
        <f t="shared" si="7"/>
        <v>45502</v>
      </c>
      <c r="IC3" s="8">
        <f t="shared" si="7"/>
        <v>45503</v>
      </c>
      <c r="ID3" s="8">
        <f t="shared" si="7"/>
        <v>45504</v>
      </c>
      <c r="IE3" s="8">
        <f t="shared" ref="IE3:KP3" si="8">ID3+1</f>
        <v>45505</v>
      </c>
      <c r="IF3" s="8">
        <f t="shared" si="8"/>
        <v>45506</v>
      </c>
      <c r="IG3" s="8">
        <f t="shared" si="8"/>
        <v>45507</v>
      </c>
      <c r="IH3" s="8">
        <f t="shared" si="8"/>
        <v>45508</v>
      </c>
      <c r="II3" s="8">
        <f t="shared" si="8"/>
        <v>45509</v>
      </c>
      <c r="IJ3" s="8">
        <f t="shared" si="8"/>
        <v>45510</v>
      </c>
      <c r="IK3" s="8">
        <f t="shared" si="8"/>
        <v>45511</v>
      </c>
      <c r="IL3" s="8">
        <f t="shared" si="8"/>
        <v>45512</v>
      </c>
      <c r="IM3" s="8">
        <f t="shared" si="8"/>
        <v>45513</v>
      </c>
      <c r="IN3" s="8">
        <f t="shared" si="8"/>
        <v>45514</v>
      </c>
      <c r="IO3" s="8">
        <f t="shared" si="8"/>
        <v>45515</v>
      </c>
      <c r="IP3" s="8">
        <f t="shared" si="8"/>
        <v>45516</v>
      </c>
      <c r="IQ3" s="8">
        <f t="shared" si="8"/>
        <v>45517</v>
      </c>
      <c r="IR3" s="8">
        <f t="shared" si="8"/>
        <v>45518</v>
      </c>
      <c r="IS3" s="8">
        <f t="shared" si="8"/>
        <v>45519</v>
      </c>
      <c r="IT3" s="8">
        <f t="shared" si="8"/>
        <v>45520</v>
      </c>
      <c r="IU3" s="8">
        <f t="shared" si="8"/>
        <v>45521</v>
      </c>
      <c r="IV3" s="8">
        <f t="shared" si="8"/>
        <v>45522</v>
      </c>
      <c r="IW3" s="8">
        <f t="shared" si="8"/>
        <v>45523</v>
      </c>
      <c r="IX3" s="8">
        <f t="shared" si="8"/>
        <v>45524</v>
      </c>
      <c r="IY3" s="8">
        <f t="shared" si="8"/>
        <v>45525</v>
      </c>
      <c r="IZ3" s="8">
        <f t="shared" si="8"/>
        <v>45526</v>
      </c>
      <c r="JA3" s="8">
        <f t="shared" si="8"/>
        <v>45527</v>
      </c>
      <c r="JB3" s="8">
        <f t="shared" si="8"/>
        <v>45528</v>
      </c>
      <c r="JC3" s="8">
        <f t="shared" si="8"/>
        <v>45529</v>
      </c>
      <c r="JD3" s="8">
        <f t="shared" si="8"/>
        <v>45530</v>
      </c>
      <c r="JE3" s="8">
        <f t="shared" si="8"/>
        <v>45531</v>
      </c>
      <c r="JF3" s="8">
        <f t="shared" si="8"/>
        <v>45532</v>
      </c>
      <c r="JG3" s="8">
        <f t="shared" si="8"/>
        <v>45533</v>
      </c>
      <c r="JH3" s="8">
        <f t="shared" si="8"/>
        <v>45534</v>
      </c>
      <c r="JI3" s="8">
        <f t="shared" si="8"/>
        <v>45535</v>
      </c>
      <c r="JJ3" s="8">
        <f t="shared" si="8"/>
        <v>45536</v>
      </c>
      <c r="JK3" s="8">
        <f t="shared" si="8"/>
        <v>45537</v>
      </c>
      <c r="JL3" s="8">
        <f t="shared" si="8"/>
        <v>45538</v>
      </c>
      <c r="JM3" s="8">
        <f t="shared" si="8"/>
        <v>45539</v>
      </c>
      <c r="JN3" s="8">
        <f t="shared" si="8"/>
        <v>45540</v>
      </c>
      <c r="JO3" s="8">
        <f t="shared" si="8"/>
        <v>45541</v>
      </c>
      <c r="JP3" s="8">
        <f t="shared" si="8"/>
        <v>45542</v>
      </c>
      <c r="JQ3" s="8">
        <f t="shared" si="8"/>
        <v>45543</v>
      </c>
      <c r="JR3" s="8">
        <f t="shared" si="8"/>
        <v>45544</v>
      </c>
      <c r="JS3" s="8">
        <f t="shared" si="8"/>
        <v>45545</v>
      </c>
      <c r="JT3" s="8">
        <f t="shared" si="8"/>
        <v>45546</v>
      </c>
      <c r="JU3" s="8">
        <f t="shared" si="8"/>
        <v>45547</v>
      </c>
      <c r="JV3" s="8">
        <f t="shared" si="8"/>
        <v>45548</v>
      </c>
      <c r="JW3" s="8">
        <f t="shared" si="8"/>
        <v>45549</v>
      </c>
      <c r="JX3" s="8">
        <f t="shared" si="8"/>
        <v>45550</v>
      </c>
      <c r="JY3" s="8">
        <f t="shared" si="8"/>
        <v>45551</v>
      </c>
      <c r="JZ3" s="8">
        <f t="shared" si="8"/>
        <v>45552</v>
      </c>
      <c r="KA3" s="8">
        <f t="shared" si="8"/>
        <v>45553</v>
      </c>
      <c r="KB3" s="8">
        <f t="shared" si="8"/>
        <v>45554</v>
      </c>
      <c r="KC3" s="8">
        <f t="shared" si="8"/>
        <v>45555</v>
      </c>
      <c r="KD3" s="8">
        <f t="shared" si="8"/>
        <v>45556</v>
      </c>
      <c r="KE3" s="8">
        <f t="shared" si="8"/>
        <v>45557</v>
      </c>
      <c r="KF3" s="8">
        <f t="shared" si="8"/>
        <v>45558</v>
      </c>
      <c r="KG3" s="8">
        <f t="shared" si="8"/>
        <v>45559</v>
      </c>
      <c r="KH3" s="8">
        <f t="shared" si="8"/>
        <v>45560</v>
      </c>
      <c r="KI3" s="8">
        <f t="shared" si="8"/>
        <v>45561</v>
      </c>
      <c r="KJ3" s="8">
        <f t="shared" si="8"/>
        <v>45562</v>
      </c>
      <c r="KK3" s="8">
        <f t="shared" si="8"/>
        <v>45563</v>
      </c>
      <c r="KL3" s="8">
        <f t="shared" si="8"/>
        <v>45564</v>
      </c>
      <c r="KM3" s="8">
        <f t="shared" si="8"/>
        <v>45565</v>
      </c>
      <c r="KN3" s="8">
        <f t="shared" si="8"/>
        <v>45566</v>
      </c>
      <c r="KO3" s="8">
        <f t="shared" si="8"/>
        <v>45567</v>
      </c>
      <c r="KP3" s="8">
        <f t="shared" si="8"/>
        <v>45568</v>
      </c>
      <c r="KQ3" s="8">
        <f t="shared" ref="KQ3:NB3" si="9">KP3+1</f>
        <v>45569</v>
      </c>
      <c r="KR3" s="8">
        <f t="shared" si="9"/>
        <v>45570</v>
      </c>
      <c r="KS3" s="8">
        <f t="shared" si="9"/>
        <v>45571</v>
      </c>
      <c r="KT3" s="8">
        <f t="shared" si="9"/>
        <v>45572</v>
      </c>
      <c r="KU3" s="8">
        <f t="shared" si="9"/>
        <v>45573</v>
      </c>
      <c r="KV3" s="8">
        <f t="shared" si="9"/>
        <v>45574</v>
      </c>
      <c r="KW3" s="8">
        <f t="shared" si="9"/>
        <v>45575</v>
      </c>
      <c r="KX3" s="8">
        <f t="shared" si="9"/>
        <v>45576</v>
      </c>
      <c r="KY3" s="8">
        <f t="shared" si="9"/>
        <v>45577</v>
      </c>
      <c r="KZ3" s="8">
        <f t="shared" si="9"/>
        <v>45578</v>
      </c>
      <c r="LA3" s="8">
        <f t="shared" si="9"/>
        <v>45579</v>
      </c>
      <c r="LB3" s="8">
        <f t="shared" si="9"/>
        <v>45580</v>
      </c>
      <c r="LC3" s="8">
        <f t="shared" si="9"/>
        <v>45581</v>
      </c>
      <c r="LD3" s="8">
        <f t="shared" si="9"/>
        <v>45582</v>
      </c>
      <c r="LE3" s="8">
        <f t="shared" si="9"/>
        <v>45583</v>
      </c>
      <c r="LF3" s="8">
        <f t="shared" si="9"/>
        <v>45584</v>
      </c>
      <c r="LG3" s="8">
        <f t="shared" si="9"/>
        <v>45585</v>
      </c>
      <c r="LH3" s="8">
        <f t="shared" si="9"/>
        <v>45586</v>
      </c>
      <c r="LI3" s="8">
        <f t="shared" si="9"/>
        <v>45587</v>
      </c>
      <c r="LJ3" s="8">
        <f t="shared" si="9"/>
        <v>45588</v>
      </c>
      <c r="LK3" s="8">
        <f t="shared" si="9"/>
        <v>45589</v>
      </c>
      <c r="LL3" s="8">
        <f t="shared" si="9"/>
        <v>45590</v>
      </c>
      <c r="LM3" s="8">
        <f t="shared" si="9"/>
        <v>45591</v>
      </c>
      <c r="LN3" s="8">
        <f t="shared" si="9"/>
        <v>45592</v>
      </c>
      <c r="LO3" s="8">
        <f t="shared" si="9"/>
        <v>45593</v>
      </c>
      <c r="LP3" s="8">
        <f t="shared" si="9"/>
        <v>45594</v>
      </c>
      <c r="LQ3" s="8">
        <f t="shared" si="9"/>
        <v>45595</v>
      </c>
      <c r="LR3" s="8">
        <f t="shared" si="9"/>
        <v>45596</v>
      </c>
      <c r="LS3" s="8">
        <f t="shared" si="9"/>
        <v>45597</v>
      </c>
      <c r="LT3" s="8">
        <f t="shared" si="9"/>
        <v>45598</v>
      </c>
      <c r="LU3" s="8">
        <f t="shared" si="9"/>
        <v>45599</v>
      </c>
      <c r="LV3" s="8">
        <f t="shared" si="9"/>
        <v>45600</v>
      </c>
      <c r="LW3" s="8">
        <f t="shared" si="9"/>
        <v>45601</v>
      </c>
      <c r="LX3" s="8">
        <f t="shared" si="9"/>
        <v>45602</v>
      </c>
      <c r="LY3" s="8">
        <f t="shared" si="9"/>
        <v>45603</v>
      </c>
      <c r="LZ3" s="8">
        <f t="shared" si="9"/>
        <v>45604</v>
      </c>
      <c r="MA3" s="8">
        <f t="shared" si="9"/>
        <v>45605</v>
      </c>
      <c r="MB3" s="8">
        <f t="shared" si="9"/>
        <v>45606</v>
      </c>
      <c r="MC3" s="8">
        <f t="shared" si="9"/>
        <v>45607</v>
      </c>
      <c r="MD3" s="8">
        <f t="shared" si="9"/>
        <v>45608</v>
      </c>
      <c r="ME3" s="8">
        <f t="shared" si="9"/>
        <v>45609</v>
      </c>
      <c r="MF3" s="8">
        <f t="shared" si="9"/>
        <v>45610</v>
      </c>
      <c r="MG3" s="8">
        <f t="shared" si="9"/>
        <v>45611</v>
      </c>
      <c r="MH3" s="8">
        <f t="shared" si="9"/>
        <v>45612</v>
      </c>
      <c r="MI3" s="8">
        <f t="shared" si="9"/>
        <v>45613</v>
      </c>
      <c r="MJ3" s="8">
        <f t="shared" si="9"/>
        <v>45614</v>
      </c>
      <c r="MK3" s="8">
        <f t="shared" si="9"/>
        <v>45615</v>
      </c>
      <c r="ML3" s="8">
        <f t="shared" si="9"/>
        <v>45616</v>
      </c>
      <c r="MM3" s="8">
        <f t="shared" si="9"/>
        <v>45617</v>
      </c>
      <c r="MN3" s="8">
        <f t="shared" si="9"/>
        <v>45618</v>
      </c>
      <c r="MO3" s="8">
        <f t="shared" si="9"/>
        <v>45619</v>
      </c>
      <c r="MP3" s="8">
        <f t="shared" si="9"/>
        <v>45620</v>
      </c>
      <c r="MQ3" s="8">
        <f t="shared" si="9"/>
        <v>45621</v>
      </c>
      <c r="MR3" s="8">
        <f t="shared" si="9"/>
        <v>45622</v>
      </c>
      <c r="MS3" s="8">
        <f t="shared" si="9"/>
        <v>45623</v>
      </c>
      <c r="MT3" s="8">
        <f t="shared" si="9"/>
        <v>45624</v>
      </c>
      <c r="MU3" s="8">
        <f t="shared" si="9"/>
        <v>45625</v>
      </c>
      <c r="MV3" s="8">
        <f t="shared" si="9"/>
        <v>45626</v>
      </c>
      <c r="MW3" s="8">
        <f t="shared" si="9"/>
        <v>45627</v>
      </c>
      <c r="MX3" s="8">
        <f t="shared" si="9"/>
        <v>45628</v>
      </c>
      <c r="MY3" s="8">
        <f t="shared" si="9"/>
        <v>45629</v>
      </c>
      <c r="MZ3" s="8">
        <f t="shared" si="9"/>
        <v>45630</v>
      </c>
      <c r="NA3" s="8">
        <f t="shared" si="9"/>
        <v>45631</v>
      </c>
      <c r="NB3" s="8">
        <f t="shared" si="9"/>
        <v>45632</v>
      </c>
      <c r="NC3" s="8">
        <f t="shared" ref="NC3:PN3" si="10">NB3+1</f>
        <v>45633</v>
      </c>
      <c r="ND3" s="8">
        <f t="shared" si="10"/>
        <v>45634</v>
      </c>
      <c r="NE3" s="8">
        <f t="shared" si="10"/>
        <v>45635</v>
      </c>
      <c r="NF3" s="8">
        <f t="shared" si="10"/>
        <v>45636</v>
      </c>
      <c r="NG3" s="8">
        <f t="shared" si="10"/>
        <v>45637</v>
      </c>
      <c r="NH3" s="8">
        <f t="shared" si="10"/>
        <v>45638</v>
      </c>
      <c r="NI3" s="8">
        <f t="shared" si="10"/>
        <v>45639</v>
      </c>
      <c r="NJ3" s="8">
        <f t="shared" si="10"/>
        <v>45640</v>
      </c>
      <c r="NK3" s="8">
        <f t="shared" si="10"/>
        <v>45641</v>
      </c>
      <c r="NL3" s="8">
        <f t="shared" si="10"/>
        <v>45642</v>
      </c>
      <c r="NM3" s="8">
        <f t="shared" si="10"/>
        <v>45643</v>
      </c>
      <c r="NN3" s="8">
        <f t="shared" si="10"/>
        <v>45644</v>
      </c>
      <c r="NO3" s="8">
        <f t="shared" si="10"/>
        <v>45645</v>
      </c>
      <c r="NP3" s="8">
        <f t="shared" si="10"/>
        <v>45646</v>
      </c>
      <c r="NQ3" s="8">
        <f t="shared" si="10"/>
        <v>45647</v>
      </c>
      <c r="NR3" s="8">
        <f t="shared" si="10"/>
        <v>45648</v>
      </c>
      <c r="NS3" s="8">
        <f t="shared" si="10"/>
        <v>45649</v>
      </c>
      <c r="NT3" s="8">
        <f t="shared" si="10"/>
        <v>45650</v>
      </c>
      <c r="NU3" s="8">
        <f t="shared" si="10"/>
        <v>45651</v>
      </c>
      <c r="NV3" s="8">
        <f t="shared" si="10"/>
        <v>45652</v>
      </c>
      <c r="NW3" s="8">
        <f t="shared" si="10"/>
        <v>45653</v>
      </c>
      <c r="NX3" s="8">
        <f t="shared" si="10"/>
        <v>45654</v>
      </c>
      <c r="NY3" s="8">
        <f t="shared" si="10"/>
        <v>45655</v>
      </c>
      <c r="NZ3" s="8">
        <f t="shared" si="10"/>
        <v>45656</v>
      </c>
      <c r="OA3" s="8">
        <f t="shared" si="10"/>
        <v>45657</v>
      </c>
      <c r="OB3" s="8">
        <f t="shared" si="10"/>
        <v>45658</v>
      </c>
      <c r="OC3" s="8">
        <f t="shared" si="10"/>
        <v>45659</v>
      </c>
      <c r="OD3" s="8">
        <f t="shared" si="10"/>
        <v>45660</v>
      </c>
      <c r="OE3" s="8">
        <f t="shared" si="10"/>
        <v>45661</v>
      </c>
      <c r="OF3" s="8">
        <f t="shared" si="10"/>
        <v>45662</v>
      </c>
      <c r="OG3" s="8">
        <f t="shared" si="10"/>
        <v>45663</v>
      </c>
      <c r="OH3" s="8">
        <f t="shared" si="10"/>
        <v>45664</v>
      </c>
      <c r="OI3" s="8">
        <f t="shared" si="10"/>
        <v>45665</v>
      </c>
      <c r="OJ3" s="8">
        <f t="shared" si="10"/>
        <v>45666</v>
      </c>
      <c r="OK3" s="8">
        <f t="shared" si="10"/>
        <v>45667</v>
      </c>
      <c r="OL3" s="8">
        <f t="shared" si="10"/>
        <v>45668</v>
      </c>
      <c r="OM3" s="8">
        <f t="shared" si="10"/>
        <v>45669</v>
      </c>
      <c r="ON3" s="8">
        <f t="shared" si="10"/>
        <v>45670</v>
      </c>
      <c r="OO3" s="8">
        <f t="shared" si="10"/>
        <v>45671</v>
      </c>
      <c r="OP3" s="8">
        <f t="shared" si="10"/>
        <v>45672</v>
      </c>
      <c r="OQ3" s="8">
        <f t="shared" si="10"/>
        <v>45673</v>
      </c>
      <c r="OR3" s="8">
        <f t="shared" si="10"/>
        <v>45674</v>
      </c>
      <c r="OS3" s="8">
        <f t="shared" si="10"/>
        <v>45675</v>
      </c>
      <c r="OT3" s="8">
        <f t="shared" si="10"/>
        <v>45676</v>
      </c>
      <c r="OU3" s="8">
        <f t="shared" si="10"/>
        <v>45677</v>
      </c>
      <c r="OV3" s="8">
        <f t="shared" si="10"/>
        <v>45678</v>
      </c>
      <c r="OW3" s="8">
        <f t="shared" si="10"/>
        <v>45679</v>
      </c>
      <c r="OX3" s="8">
        <f t="shared" si="10"/>
        <v>45680</v>
      </c>
      <c r="OY3" s="8">
        <f t="shared" si="10"/>
        <v>45681</v>
      </c>
      <c r="OZ3" s="8">
        <f t="shared" si="10"/>
        <v>45682</v>
      </c>
      <c r="PA3" s="8">
        <f t="shared" si="10"/>
        <v>45683</v>
      </c>
      <c r="PB3" s="8">
        <f t="shared" si="10"/>
        <v>45684</v>
      </c>
      <c r="PC3" s="8">
        <f t="shared" si="10"/>
        <v>45685</v>
      </c>
      <c r="PD3" s="8">
        <f t="shared" si="10"/>
        <v>45686</v>
      </c>
      <c r="PE3" s="8">
        <f t="shared" si="10"/>
        <v>45687</v>
      </c>
      <c r="PF3" s="8">
        <f t="shared" si="10"/>
        <v>45688</v>
      </c>
      <c r="PG3" s="8">
        <f t="shared" si="10"/>
        <v>45689</v>
      </c>
      <c r="PH3" s="8">
        <f t="shared" si="10"/>
        <v>45690</v>
      </c>
      <c r="PI3" s="8">
        <f t="shared" si="10"/>
        <v>45691</v>
      </c>
      <c r="PJ3" s="8">
        <f t="shared" si="10"/>
        <v>45692</v>
      </c>
      <c r="PK3" s="8">
        <f t="shared" si="10"/>
        <v>45693</v>
      </c>
      <c r="PL3" s="8">
        <f t="shared" si="10"/>
        <v>45694</v>
      </c>
      <c r="PM3" s="8">
        <f t="shared" si="10"/>
        <v>45695</v>
      </c>
      <c r="PN3" s="8">
        <f t="shared" si="10"/>
        <v>45696</v>
      </c>
      <c r="PO3" s="8">
        <f t="shared" ref="PO3:RZ3" si="11">PN3+1</f>
        <v>45697</v>
      </c>
      <c r="PP3" s="8">
        <f t="shared" si="11"/>
        <v>45698</v>
      </c>
      <c r="PQ3" s="8">
        <f t="shared" si="11"/>
        <v>45699</v>
      </c>
      <c r="PR3" s="8">
        <f t="shared" si="11"/>
        <v>45700</v>
      </c>
      <c r="PS3" s="8">
        <f t="shared" si="11"/>
        <v>45701</v>
      </c>
      <c r="PT3" s="8">
        <f t="shared" si="11"/>
        <v>45702</v>
      </c>
      <c r="PU3" s="8">
        <f t="shared" si="11"/>
        <v>45703</v>
      </c>
      <c r="PV3" s="8">
        <f t="shared" si="11"/>
        <v>45704</v>
      </c>
      <c r="PW3" s="8">
        <f t="shared" si="11"/>
        <v>45705</v>
      </c>
      <c r="PX3" s="8">
        <f t="shared" si="11"/>
        <v>45706</v>
      </c>
      <c r="PY3" s="8">
        <f t="shared" si="11"/>
        <v>45707</v>
      </c>
      <c r="PZ3" s="8">
        <f t="shared" si="11"/>
        <v>45708</v>
      </c>
      <c r="QA3" s="8">
        <f t="shared" si="11"/>
        <v>45709</v>
      </c>
      <c r="QB3" s="8">
        <f t="shared" si="11"/>
        <v>45710</v>
      </c>
      <c r="QC3" s="8">
        <f t="shared" si="11"/>
        <v>45711</v>
      </c>
      <c r="QD3" s="8">
        <f t="shared" si="11"/>
        <v>45712</v>
      </c>
      <c r="QE3" s="8">
        <f t="shared" si="11"/>
        <v>45713</v>
      </c>
      <c r="QF3" s="8">
        <f t="shared" si="11"/>
        <v>45714</v>
      </c>
      <c r="QG3" s="8">
        <f t="shared" si="11"/>
        <v>45715</v>
      </c>
      <c r="QH3" s="8">
        <f t="shared" si="11"/>
        <v>45716</v>
      </c>
      <c r="QI3" s="8">
        <f t="shared" si="11"/>
        <v>45717</v>
      </c>
      <c r="QJ3" s="8">
        <f t="shared" si="11"/>
        <v>45718</v>
      </c>
      <c r="QK3" s="8">
        <f t="shared" si="11"/>
        <v>45719</v>
      </c>
      <c r="QL3" s="8">
        <f t="shared" si="11"/>
        <v>45720</v>
      </c>
      <c r="QM3" s="8">
        <f t="shared" si="11"/>
        <v>45721</v>
      </c>
      <c r="QN3" s="8">
        <f t="shared" si="11"/>
        <v>45722</v>
      </c>
      <c r="QO3" s="8">
        <f t="shared" si="11"/>
        <v>45723</v>
      </c>
      <c r="QP3" s="8">
        <f t="shared" si="11"/>
        <v>45724</v>
      </c>
      <c r="QQ3" s="8">
        <f t="shared" si="11"/>
        <v>45725</v>
      </c>
      <c r="QR3" s="8">
        <f t="shared" si="11"/>
        <v>45726</v>
      </c>
      <c r="QS3" s="8">
        <f t="shared" si="11"/>
        <v>45727</v>
      </c>
      <c r="QT3" s="8">
        <f t="shared" si="11"/>
        <v>45728</v>
      </c>
      <c r="QU3" s="8">
        <f t="shared" si="11"/>
        <v>45729</v>
      </c>
      <c r="QV3" s="8">
        <f t="shared" si="11"/>
        <v>45730</v>
      </c>
      <c r="QW3" s="8">
        <f t="shared" si="11"/>
        <v>45731</v>
      </c>
      <c r="QX3" s="8">
        <f t="shared" si="11"/>
        <v>45732</v>
      </c>
      <c r="QY3" s="8">
        <f t="shared" si="11"/>
        <v>45733</v>
      </c>
      <c r="QZ3" s="8">
        <f t="shared" si="11"/>
        <v>45734</v>
      </c>
      <c r="RA3" s="8">
        <f t="shared" si="11"/>
        <v>45735</v>
      </c>
      <c r="RB3" s="8">
        <f t="shared" si="11"/>
        <v>45736</v>
      </c>
      <c r="RC3" s="8">
        <f t="shared" si="11"/>
        <v>45737</v>
      </c>
      <c r="RD3" s="8">
        <f t="shared" si="11"/>
        <v>45738</v>
      </c>
      <c r="RE3" s="8">
        <f t="shared" si="11"/>
        <v>45739</v>
      </c>
      <c r="RF3" s="8">
        <f t="shared" si="11"/>
        <v>45740</v>
      </c>
      <c r="RG3" s="8">
        <f t="shared" si="11"/>
        <v>45741</v>
      </c>
      <c r="RH3" s="8">
        <f t="shared" si="11"/>
        <v>45742</v>
      </c>
      <c r="RI3" s="8">
        <f t="shared" si="11"/>
        <v>45743</v>
      </c>
      <c r="RJ3" s="8">
        <f t="shared" si="11"/>
        <v>45744</v>
      </c>
      <c r="RK3" s="8">
        <f t="shared" si="11"/>
        <v>45745</v>
      </c>
      <c r="RL3" s="8">
        <f t="shared" si="11"/>
        <v>45746</v>
      </c>
      <c r="RM3" s="8">
        <f t="shared" si="11"/>
        <v>45747</v>
      </c>
      <c r="RN3" s="8">
        <f t="shared" si="11"/>
        <v>45748</v>
      </c>
      <c r="RO3" s="8">
        <f t="shared" si="11"/>
        <v>45749</v>
      </c>
      <c r="RP3" s="8">
        <f t="shared" si="11"/>
        <v>45750</v>
      </c>
      <c r="RQ3" s="8">
        <f t="shared" si="11"/>
        <v>45751</v>
      </c>
      <c r="RR3" s="8">
        <f t="shared" si="11"/>
        <v>45752</v>
      </c>
      <c r="RS3" s="8">
        <f t="shared" si="11"/>
        <v>45753</v>
      </c>
      <c r="RT3" s="8">
        <f t="shared" si="11"/>
        <v>45754</v>
      </c>
      <c r="RU3" s="8">
        <f t="shared" si="11"/>
        <v>45755</v>
      </c>
      <c r="RV3" s="8">
        <f t="shared" si="11"/>
        <v>45756</v>
      </c>
      <c r="RW3" s="8">
        <f t="shared" si="11"/>
        <v>45757</v>
      </c>
      <c r="RX3" s="8">
        <f t="shared" si="11"/>
        <v>45758</v>
      </c>
      <c r="RY3" s="8">
        <f t="shared" si="11"/>
        <v>45759</v>
      </c>
      <c r="RZ3" s="8">
        <f t="shared" si="11"/>
        <v>45760</v>
      </c>
      <c r="SA3" s="8">
        <f t="shared" ref="SA3:UL3" si="12">RZ3+1</f>
        <v>45761</v>
      </c>
      <c r="SB3" s="8">
        <f t="shared" si="12"/>
        <v>45762</v>
      </c>
      <c r="SC3" s="8">
        <f t="shared" si="12"/>
        <v>45763</v>
      </c>
      <c r="SD3" s="8">
        <f t="shared" si="12"/>
        <v>45764</v>
      </c>
      <c r="SE3" s="8">
        <f t="shared" si="12"/>
        <v>45765</v>
      </c>
      <c r="SF3" s="8">
        <f t="shared" si="12"/>
        <v>45766</v>
      </c>
      <c r="SG3" s="8">
        <f t="shared" si="12"/>
        <v>45767</v>
      </c>
      <c r="SH3" s="8">
        <f t="shared" si="12"/>
        <v>45768</v>
      </c>
      <c r="SI3" s="8">
        <f t="shared" si="12"/>
        <v>45769</v>
      </c>
      <c r="SJ3" s="8">
        <f t="shared" si="12"/>
        <v>45770</v>
      </c>
      <c r="SK3" s="8">
        <f t="shared" si="12"/>
        <v>45771</v>
      </c>
      <c r="SL3" s="8">
        <f t="shared" si="12"/>
        <v>45772</v>
      </c>
      <c r="SM3" s="8">
        <f t="shared" si="12"/>
        <v>45773</v>
      </c>
      <c r="SN3" s="8">
        <f t="shared" si="12"/>
        <v>45774</v>
      </c>
      <c r="SO3" s="8">
        <f t="shared" si="12"/>
        <v>45775</v>
      </c>
      <c r="SP3" s="8">
        <f t="shared" si="12"/>
        <v>45776</v>
      </c>
      <c r="SQ3" s="8">
        <f t="shared" si="12"/>
        <v>45777</v>
      </c>
      <c r="SR3" s="8">
        <f t="shared" si="12"/>
        <v>45778</v>
      </c>
      <c r="SS3" s="8">
        <f t="shared" si="12"/>
        <v>45779</v>
      </c>
      <c r="ST3" s="8">
        <f t="shared" si="12"/>
        <v>45780</v>
      </c>
      <c r="SU3" s="8">
        <f t="shared" si="12"/>
        <v>45781</v>
      </c>
      <c r="SV3" s="8">
        <f t="shared" si="12"/>
        <v>45782</v>
      </c>
      <c r="SW3" s="8">
        <f t="shared" si="12"/>
        <v>45783</v>
      </c>
      <c r="SX3" s="8">
        <f t="shared" si="12"/>
        <v>45784</v>
      </c>
      <c r="SY3" s="8">
        <f t="shared" si="12"/>
        <v>45785</v>
      </c>
      <c r="SZ3" s="8">
        <f t="shared" si="12"/>
        <v>45786</v>
      </c>
      <c r="TA3" s="8">
        <f t="shared" si="12"/>
        <v>45787</v>
      </c>
      <c r="TB3" s="8">
        <f t="shared" si="12"/>
        <v>45788</v>
      </c>
      <c r="TC3" s="8">
        <f t="shared" si="12"/>
        <v>45789</v>
      </c>
      <c r="TD3" s="8">
        <f t="shared" si="12"/>
        <v>45790</v>
      </c>
      <c r="TE3" s="8">
        <f t="shared" si="12"/>
        <v>45791</v>
      </c>
      <c r="TF3" s="8">
        <f t="shared" si="12"/>
        <v>45792</v>
      </c>
      <c r="TG3" s="8">
        <f t="shared" si="12"/>
        <v>45793</v>
      </c>
      <c r="TH3" s="8">
        <f t="shared" si="12"/>
        <v>45794</v>
      </c>
      <c r="TI3" s="8">
        <f t="shared" si="12"/>
        <v>45795</v>
      </c>
      <c r="TJ3" s="8">
        <f t="shared" si="12"/>
        <v>45796</v>
      </c>
      <c r="TK3" s="8">
        <f t="shared" si="12"/>
        <v>45797</v>
      </c>
      <c r="TL3" s="8">
        <f t="shared" si="12"/>
        <v>45798</v>
      </c>
      <c r="TM3" s="8">
        <f t="shared" si="12"/>
        <v>45799</v>
      </c>
      <c r="TN3" s="8">
        <f t="shared" si="12"/>
        <v>45800</v>
      </c>
      <c r="TO3" s="8">
        <f t="shared" si="12"/>
        <v>45801</v>
      </c>
      <c r="TP3" s="8">
        <f t="shared" si="12"/>
        <v>45802</v>
      </c>
      <c r="TQ3" s="8">
        <f t="shared" si="12"/>
        <v>45803</v>
      </c>
      <c r="TR3" s="8">
        <f t="shared" si="12"/>
        <v>45804</v>
      </c>
      <c r="TS3" s="8">
        <f t="shared" si="12"/>
        <v>45805</v>
      </c>
      <c r="TT3" s="8">
        <f t="shared" si="12"/>
        <v>45806</v>
      </c>
      <c r="TU3" s="8">
        <f t="shared" si="12"/>
        <v>45807</v>
      </c>
      <c r="TV3" s="8">
        <f t="shared" si="12"/>
        <v>45808</v>
      </c>
      <c r="TW3" s="8">
        <f t="shared" si="12"/>
        <v>45809</v>
      </c>
      <c r="TX3" s="8">
        <f t="shared" si="12"/>
        <v>45810</v>
      </c>
      <c r="TY3" s="8">
        <f t="shared" si="12"/>
        <v>45811</v>
      </c>
      <c r="TZ3" s="8">
        <f t="shared" si="12"/>
        <v>45812</v>
      </c>
      <c r="UA3" s="8">
        <f t="shared" si="12"/>
        <v>45813</v>
      </c>
      <c r="UB3" s="8">
        <f t="shared" si="12"/>
        <v>45814</v>
      </c>
      <c r="UC3" s="8">
        <f t="shared" si="12"/>
        <v>45815</v>
      </c>
      <c r="UD3" s="8">
        <f t="shared" si="12"/>
        <v>45816</v>
      </c>
      <c r="UE3" s="8">
        <f t="shared" si="12"/>
        <v>45817</v>
      </c>
      <c r="UF3" s="8">
        <f t="shared" si="12"/>
        <v>45818</v>
      </c>
      <c r="UG3" s="8">
        <f t="shared" si="12"/>
        <v>45819</v>
      </c>
      <c r="UH3" s="8">
        <f t="shared" si="12"/>
        <v>45820</v>
      </c>
      <c r="UI3" s="8">
        <f t="shared" si="12"/>
        <v>45821</v>
      </c>
      <c r="UJ3" s="8">
        <f t="shared" si="12"/>
        <v>45822</v>
      </c>
      <c r="UK3" s="8">
        <f t="shared" si="12"/>
        <v>45823</v>
      </c>
      <c r="UL3" s="8">
        <f t="shared" si="12"/>
        <v>45824</v>
      </c>
      <c r="UM3" s="8">
        <f t="shared" ref="UM3:WX3" si="13">UL3+1</f>
        <v>45825</v>
      </c>
      <c r="UN3" s="8">
        <f t="shared" si="13"/>
        <v>45826</v>
      </c>
      <c r="UO3" s="8">
        <f t="shared" si="13"/>
        <v>45827</v>
      </c>
      <c r="UP3" s="8">
        <f t="shared" si="13"/>
        <v>45828</v>
      </c>
      <c r="UQ3" s="8">
        <f t="shared" si="13"/>
        <v>45829</v>
      </c>
      <c r="UR3" s="8">
        <f t="shared" si="13"/>
        <v>45830</v>
      </c>
      <c r="US3" s="8">
        <f t="shared" si="13"/>
        <v>45831</v>
      </c>
      <c r="UT3" s="8">
        <f t="shared" si="13"/>
        <v>45832</v>
      </c>
      <c r="UU3" s="8">
        <f t="shared" si="13"/>
        <v>45833</v>
      </c>
      <c r="UV3" s="8">
        <f t="shared" si="13"/>
        <v>45834</v>
      </c>
      <c r="UW3" s="8">
        <f t="shared" si="13"/>
        <v>45835</v>
      </c>
      <c r="UX3" s="8">
        <f t="shared" si="13"/>
        <v>45836</v>
      </c>
      <c r="UY3" s="8">
        <f t="shared" si="13"/>
        <v>45837</v>
      </c>
      <c r="UZ3" s="8">
        <f t="shared" si="13"/>
        <v>45838</v>
      </c>
      <c r="VA3" s="8">
        <f t="shared" si="13"/>
        <v>45839</v>
      </c>
      <c r="VB3" s="8">
        <f t="shared" si="13"/>
        <v>45840</v>
      </c>
      <c r="VC3" s="8">
        <f t="shared" si="13"/>
        <v>45841</v>
      </c>
      <c r="VD3" s="8">
        <f t="shared" si="13"/>
        <v>45842</v>
      </c>
      <c r="VE3" s="8">
        <f t="shared" si="13"/>
        <v>45843</v>
      </c>
      <c r="VF3" s="8">
        <f t="shared" si="13"/>
        <v>45844</v>
      </c>
      <c r="VG3" s="8">
        <f t="shared" si="13"/>
        <v>45845</v>
      </c>
      <c r="VH3" s="8">
        <f t="shared" si="13"/>
        <v>45846</v>
      </c>
      <c r="VI3" s="8">
        <f t="shared" si="13"/>
        <v>45847</v>
      </c>
      <c r="VJ3" s="8">
        <f t="shared" si="13"/>
        <v>45848</v>
      </c>
      <c r="VK3" s="8">
        <f t="shared" si="13"/>
        <v>45849</v>
      </c>
      <c r="VL3" s="8">
        <f t="shared" si="13"/>
        <v>45850</v>
      </c>
      <c r="VM3" s="8">
        <f t="shared" si="13"/>
        <v>45851</v>
      </c>
      <c r="VN3" s="8">
        <f t="shared" si="13"/>
        <v>45852</v>
      </c>
      <c r="VO3" s="8">
        <f t="shared" si="13"/>
        <v>45853</v>
      </c>
      <c r="VP3" s="8">
        <f t="shared" si="13"/>
        <v>45854</v>
      </c>
      <c r="VQ3" s="8">
        <f t="shared" si="13"/>
        <v>45855</v>
      </c>
      <c r="VR3" s="8">
        <f t="shared" si="13"/>
        <v>45856</v>
      </c>
      <c r="VS3" s="8">
        <f t="shared" si="13"/>
        <v>45857</v>
      </c>
      <c r="VT3" s="8">
        <f t="shared" si="13"/>
        <v>45858</v>
      </c>
      <c r="VU3" s="8">
        <f t="shared" si="13"/>
        <v>45859</v>
      </c>
      <c r="VV3" s="8">
        <f t="shared" si="13"/>
        <v>45860</v>
      </c>
      <c r="VW3" s="8">
        <f t="shared" si="13"/>
        <v>45861</v>
      </c>
      <c r="VX3" s="8">
        <f t="shared" si="13"/>
        <v>45862</v>
      </c>
      <c r="VY3" s="8">
        <f t="shared" si="13"/>
        <v>45863</v>
      </c>
      <c r="VZ3" s="8">
        <f t="shared" si="13"/>
        <v>45864</v>
      </c>
      <c r="WA3" s="8">
        <f t="shared" si="13"/>
        <v>45865</v>
      </c>
      <c r="WB3" s="8">
        <f t="shared" si="13"/>
        <v>45866</v>
      </c>
      <c r="WC3" s="8">
        <f t="shared" si="13"/>
        <v>45867</v>
      </c>
      <c r="WD3" s="8">
        <f t="shared" si="13"/>
        <v>45868</v>
      </c>
      <c r="WE3" s="8">
        <f t="shared" si="13"/>
        <v>45869</v>
      </c>
      <c r="WF3" s="8">
        <f t="shared" si="13"/>
        <v>45870</v>
      </c>
      <c r="WG3" s="8">
        <f t="shared" si="13"/>
        <v>45871</v>
      </c>
      <c r="WH3" s="8">
        <f t="shared" si="13"/>
        <v>45872</v>
      </c>
      <c r="WI3" s="8">
        <f t="shared" si="13"/>
        <v>45873</v>
      </c>
      <c r="WJ3" s="8">
        <f t="shared" si="13"/>
        <v>45874</v>
      </c>
      <c r="WK3" s="8">
        <f t="shared" si="13"/>
        <v>45875</v>
      </c>
      <c r="WL3" s="8">
        <f t="shared" si="13"/>
        <v>45876</v>
      </c>
      <c r="WM3" s="8">
        <f t="shared" si="13"/>
        <v>45877</v>
      </c>
      <c r="WN3" s="8">
        <f t="shared" si="13"/>
        <v>45878</v>
      </c>
      <c r="WO3" s="8">
        <f t="shared" si="13"/>
        <v>45879</v>
      </c>
      <c r="WP3" s="8">
        <f t="shared" si="13"/>
        <v>45880</v>
      </c>
      <c r="WQ3" s="8">
        <f t="shared" si="13"/>
        <v>45881</v>
      </c>
      <c r="WR3" s="8">
        <f t="shared" si="13"/>
        <v>45882</v>
      </c>
      <c r="WS3" s="8">
        <f t="shared" si="13"/>
        <v>45883</v>
      </c>
      <c r="WT3" s="8">
        <f t="shared" si="13"/>
        <v>45884</v>
      </c>
      <c r="WU3" s="8">
        <f t="shared" si="13"/>
        <v>45885</v>
      </c>
      <c r="WV3" s="8">
        <f t="shared" si="13"/>
        <v>45886</v>
      </c>
      <c r="WW3" s="8">
        <f t="shared" si="13"/>
        <v>45887</v>
      </c>
      <c r="WX3" s="8">
        <f t="shared" si="13"/>
        <v>45888</v>
      </c>
      <c r="WY3" s="8">
        <f t="shared" ref="WY3:XR3" si="14">WX3+1</f>
        <v>45889</v>
      </c>
      <c r="WZ3" s="8">
        <f t="shared" si="14"/>
        <v>45890</v>
      </c>
      <c r="XA3" s="8">
        <f t="shared" si="14"/>
        <v>45891</v>
      </c>
      <c r="XB3" s="8">
        <f t="shared" si="14"/>
        <v>45892</v>
      </c>
      <c r="XC3" s="8">
        <f t="shared" si="14"/>
        <v>45893</v>
      </c>
      <c r="XD3" s="8">
        <f t="shared" si="14"/>
        <v>45894</v>
      </c>
      <c r="XE3" s="8">
        <f t="shared" si="14"/>
        <v>45895</v>
      </c>
      <c r="XF3" s="8">
        <f t="shared" si="14"/>
        <v>45896</v>
      </c>
      <c r="XG3" s="8">
        <f t="shared" si="14"/>
        <v>45897</v>
      </c>
      <c r="XH3" s="8">
        <f t="shared" si="14"/>
        <v>45898</v>
      </c>
      <c r="XI3" s="8">
        <f t="shared" si="14"/>
        <v>45899</v>
      </c>
      <c r="XJ3" s="8">
        <f t="shared" si="14"/>
        <v>45900</v>
      </c>
      <c r="XK3" s="8">
        <f t="shared" si="14"/>
        <v>45901</v>
      </c>
      <c r="XL3" s="8">
        <f t="shared" si="14"/>
        <v>45902</v>
      </c>
      <c r="XM3" s="8">
        <f t="shared" si="14"/>
        <v>45903</v>
      </c>
      <c r="XN3" s="8">
        <f t="shared" si="14"/>
        <v>45904</v>
      </c>
      <c r="XO3" s="8">
        <f t="shared" si="14"/>
        <v>45905</v>
      </c>
      <c r="XP3" s="8">
        <f t="shared" si="14"/>
        <v>45906</v>
      </c>
      <c r="XQ3" s="8">
        <f t="shared" si="14"/>
        <v>45907</v>
      </c>
      <c r="XR3" s="8">
        <f t="shared" si="14"/>
        <v>45908</v>
      </c>
      <c r="XS3" s="8">
        <f t="shared" ref="XS3" si="15">XR3+1</f>
        <v>45909</v>
      </c>
      <c r="XT3" s="8">
        <f t="shared" ref="XT3" si="16">XS3+1</f>
        <v>45910</v>
      </c>
      <c r="XU3" s="8">
        <f t="shared" ref="XU3" si="17">XT3+1</f>
        <v>45911</v>
      </c>
      <c r="XV3" s="8">
        <f t="shared" ref="XV3" si="18">XU3+1</f>
        <v>45912</v>
      </c>
      <c r="XW3" s="8">
        <f t="shared" ref="XW3" si="19">XV3+1</f>
        <v>45913</v>
      </c>
      <c r="XX3" s="8">
        <f t="shared" ref="XX3" si="20">XW3+1</f>
        <v>45914</v>
      </c>
      <c r="XY3" s="8">
        <f t="shared" ref="XY3" si="21">XX3+1</f>
        <v>45915</v>
      </c>
      <c r="XZ3" s="8">
        <f t="shared" ref="XZ3" si="22">XY3+1</f>
        <v>45916</v>
      </c>
      <c r="YA3" s="8">
        <f t="shared" ref="YA3" si="23">XZ3+1</f>
        <v>45917</v>
      </c>
      <c r="YB3" s="8">
        <f t="shared" ref="YB3" si="24">YA3+1</f>
        <v>45918</v>
      </c>
      <c r="YC3" s="8">
        <f t="shared" ref="YC3" si="25">YB3+1</f>
        <v>45919</v>
      </c>
      <c r="YD3" s="8">
        <f t="shared" ref="YD3" si="26">YC3+1</f>
        <v>45920</v>
      </c>
      <c r="YE3" s="8">
        <f t="shared" ref="YE3" si="27">YD3+1</f>
        <v>45921</v>
      </c>
      <c r="YF3" s="8">
        <f t="shared" ref="YF3" si="28">YE3+1</f>
        <v>45922</v>
      </c>
      <c r="YG3" s="8">
        <f t="shared" ref="YG3" si="29">YF3+1</f>
        <v>45923</v>
      </c>
      <c r="YH3" s="8">
        <f t="shared" ref="YH3" si="30">YG3+1</f>
        <v>45924</v>
      </c>
      <c r="YI3" s="8">
        <f t="shared" ref="YI3" si="31">YH3+1</f>
        <v>45925</v>
      </c>
      <c r="YJ3" s="8">
        <f t="shared" ref="YJ3" si="32">YI3+1</f>
        <v>45926</v>
      </c>
      <c r="YK3" s="8">
        <f t="shared" ref="YK3" si="33">YJ3+1</f>
        <v>45927</v>
      </c>
      <c r="YL3" s="8">
        <f t="shared" ref="YL3" si="34">YK3+1</f>
        <v>45928</v>
      </c>
      <c r="YM3" s="8">
        <f t="shared" ref="YM3" si="35">YL3+1</f>
        <v>45929</v>
      </c>
      <c r="YN3" s="8">
        <f t="shared" ref="YN3" si="36">YM3+1</f>
        <v>45930</v>
      </c>
      <c r="YO3" s="8">
        <f t="shared" ref="YO3" si="37">YN3+1</f>
        <v>45931</v>
      </c>
      <c r="YP3" s="8">
        <f t="shared" ref="YP3" si="38">YO3+1</f>
        <v>45932</v>
      </c>
      <c r="YQ3" s="8">
        <f t="shared" ref="YQ3" si="39">YP3+1</f>
        <v>45933</v>
      </c>
      <c r="YR3" s="8">
        <f t="shared" ref="YR3" si="40">YQ3+1</f>
        <v>45934</v>
      </c>
      <c r="YS3" s="8">
        <f t="shared" ref="YS3" si="41">YR3+1</f>
        <v>45935</v>
      </c>
      <c r="YT3" s="8">
        <f t="shared" ref="YT3" si="42">YS3+1</f>
        <v>45936</v>
      </c>
      <c r="YU3" s="8">
        <f t="shared" ref="YU3" si="43">YT3+1</f>
        <v>45937</v>
      </c>
      <c r="YV3" s="8">
        <f t="shared" ref="YV3" si="44">YU3+1</f>
        <v>45938</v>
      </c>
      <c r="YW3" s="8">
        <f t="shared" ref="YW3" si="45">YV3+1</f>
        <v>45939</v>
      </c>
      <c r="YX3" s="8">
        <f t="shared" ref="YX3" si="46">YW3+1</f>
        <v>45940</v>
      </c>
      <c r="YY3" s="8">
        <f t="shared" ref="YY3" si="47">YX3+1</f>
        <v>45941</v>
      </c>
      <c r="YZ3" s="8">
        <f t="shared" ref="YZ3" si="48">YY3+1</f>
        <v>45942</v>
      </c>
      <c r="ZA3" s="8">
        <f t="shared" ref="ZA3" si="49">YZ3+1</f>
        <v>45943</v>
      </c>
      <c r="ZB3" s="8">
        <f t="shared" ref="ZB3" si="50">ZA3+1</f>
        <v>45944</v>
      </c>
      <c r="ZC3" s="8">
        <f t="shared" ref="ZC3" si="51">ZB3+1</f>
        <v>45945</v>
      </c>
      <c r="ZD3" s="8">
        <f t="shared" ref="ZD3" si="52">ZC3+1</f>
        <v>45946</v>
      </c>
      <c r="ZE3" s="8">
        <f t="shared" ref="ZE3" si="53">ZD3+1</f>
        <v>45947</v>
      </c>
      <c r="ZF3" s="8">
        <f t="shared" ref="ZF3" si="54">ZE3+1</f>
        <v>45948</v>
      </c>
      <c r="ZG3" s="8">
        <f t="shared" ref="ZG3" si="55">ZF3+1</f>
        <v>45949</v>
      </c>
      <c r="ZH3" s="8">
        <f t="shared" ref="ZH3" si="56">ZG3+1</f>
        <v>45950</v>
      </c>
      <c r="ZI3" s="8">
        <f t="shared" ref="ZI3" si="57">ZH3+1</f>
        <v>45951</v>
      </c>
      <c r="ZJ3" s="8">
        <f t="shared" ref="ZJ3" si="58">ZI3+1</f>
        <v>45952</v>
      </c>
      <c r="ZK3" s="8">
        <f t="shared" ref="ZK3" si="59">ZJ3+1</f>
        <v>45953</v>
      </c>
      <c r="ZL3" s="8">
        <f t="shared" ref="ZL3" si="60">ZK3+1</f>
        <v>45954</v>
      </c>
      <c r="ZM3" s="8">
        <f t="shared" ref="ZM3" si="61">ZL3+1</f>
        <v>45955</v>
      </c>
      <c r="ZN3" s="8">
        <f t="shared" ref="ZN3" si="62">ZM3+1</f>
        <v>45956</v>
      </c>
      <c r="ZO3" s="8">
        <f t="shared" ref="ZO3" si="63">ZN3+1</f>
        <v>45957</v>
      </c>
      <c r="ZP3" s="8">
        <f t="shared" ref="ZP3" si="64">ZO3+1</f>
        <v>45958</v>
      </c>
      <c r="ZQ3" s="8">
        <f t="shared" ref="ZQ3" si="65">ZP3+1</f>
        <v>45959</v>
      </c>
      <c r="ZR3" s="8">
        <f t="shared" ref="ZR3" si="66">ZQ3+1</f>
        <v>45960</v>
      </c>
      <c r="ZS3" s="8">
        <f t="shared" ref="ZS3" si="67">ZR3+1</f>
        <v>45961</v>
      </c>
      <c r="ZT3" s="8">
        <f t="shared" ref="ZT3" si="68">ZS3+1</f>
        <v>45962</v>
      </c>
      <c r="ZU3" s="8">
        <f t="shared" ref="ZU3" si="69">ZT3+1</f>
        <v>45963</v>
      </c>
      <c r="ZV3" s="8">
        <f t="shared" ref="ZV3" si="70">ZU3+1</f>
        <v>45964</v>
      </c>
      <c r="ZW3" s="8">
        <f t="shared" ref="ZW3" si="71">ZV3+1</f>
        <v>45965</v>
      </c>
      <c r="ZX3" s="8">
        <f t="shared" ref="ZX3" si="72">ZW3+1</f>
        <v>45966</v>
      </c>
      <c r="ZY3" s="8">
        <f t="shared" ref="ZY3" si="73">ZX3+1</f>
        <v>45967</v>
      </c>
      <c r="ZZ3" s="8">
        <f t="shared" ref="ZZ3" si="74">ZY3+1</f>
        <v>45968</v>
      </c>
      <c r="AAA3" s="8">
        <f t="shared" ref="AAA3" si="75">ZZ3+1</f>
        <v>45969</v>
      </c>
      <c r="AAB3" s="8">
        <f t="shared" ref="AAB3" si="76">AAA3+1</f>
        <v>45970</v>
      </c>
      <c r="AAC3" s="8">
        <f t="shared" ref="AAC3" si="77">AAB3+1</f>
        <v>45971</v>
      </c>
      <c r="AAD3" s="8">
        <f t="shared" ref="AAD3" si="78">AAC3+1</f>
        <v>45972</v>
      </c>
      <c r="AAE3" s="8">
        <f t="shared" ref="AAE3" si="79">AAD3+1</f>
        <v>45973</v>
      </c>
      <c r="AAF3" s="8">
        <f t="shared" ref="AAF3" si="80">AAE3+1</f>
        <v>45974</v>
      </c>
      <c r="AAG3" s="8">
        <f t="shared" ref="AAG3" si="81">AAF3+1</f>
        <v>45975</v>
      </c>
      <c r="AAH3" s="8">
        <f t="shared" ref="AAH3" si="82">AAG3+1</f>
        <v>45976</v>
      </c>
      <c r="AAI3" s="8">
        <f t="shared" ref="AAI3" si="83">AAH3+1</f>
        <v>45977</v>
      </c>
      <c r="AAJ3" s="8">
        <f t="shared" ref="AAJ3" si="84">AAI3+1</f>
        <v>45978</v>
      </c>
      <c r="AAK3" s="8">
        <f t="shared" ref="AAK3" si="85">AAJ3+1</f>
        <v>45979</v>
      </c>
      <c r="AAL3" s="8">
        <f t="shared" ref="AAL3" si="86">AAK3+1</f>
        <v>45980</v>
      </c>
      <c r="AAM3" s="8">
        <f t="shared" ref="AAM3" si="87">AAL3+1</f>
        <v>45981</v>
      </c>
      <c r="AAN3" s="8">
        <f t="shared" ref="AAN3" si="88">AAM3+1</f>
        <v>45982</v>
      </c>
      <c r="AAO3" s="8">
        <f t="shared" ref="AAO3" si="89">AAN3+1</f>
        <v>45983</v>
      </c>
      <c r="AAP3" s="8">
        <f t="shared" ref="AAP3" si="90">AAO3+1</f>
        <v>45984</v>
      </c>
      <c r="AAQ3" s="8">
        <f t="shared" ref="AAQ3" si="91">AAP3+1</f>
        <v>45985</v>
      </c>
      <c r="AAR3" s="8">
        <f t="shared" ref="AAR3" si="92">AAQ3+1</f>
        <v>45986</v>
      </c>
      <c r="AAS3" s="8">
        <f t="shared" ref="AAS3" si="93">AAR3+1</f>
        <v>45987</v>
      </c>
      <c r="AAT3" s="8">
        <f t="shared" ref="AAT3" si="94">AAS3+1</f>
        <v>45988</v>
      </c>
      <c r="AAU3" s="8">
        <f t="shared" ref="AAU3" si="95">AAT3+1</f>
        <v>45989</v>
      </c>
      <c r="AAV3" s="8">
        <f t="shared" ref="AAV3" si="96">AAU3+1</f>
        <v>45990</v>
      </c>
      <c r="AAW3" s="8">
        <f t="shared" ref="AAW3" si="97">AAV3+1</f>
        <v>45991</v>
      </c>
      <c r="AAX3" s="8">
        <f t="shared" ref="AAX3" si="98">AAW3+1</f>
        <v>45992</v>
      </c>
      <c r="AAY3" s="8">
        <f t="shared" ref="AAY3" si="99">AAX3+1</f>
        <v>45993</v>
      </c>
      <c r="AAZ3" s="8">
        <f t="shared" ref="AAZ3" si="100">AAY3+1</f>
        <v>45994</v>
      </c>
      <c r="ABA3" s="8">
        <f t="shared" ref="ABA3" si="101">AAZ3+1</f>
        <v>45995</v>
      </c>
      <c r="ABB3" s="8">
        <f t="shared" ref="ABB3" si="102">ABA3+1</f>
        <v>45996</v>
      </c>
      <c r="ABC3" s="8">
        <f t="shared" ref="ABC3" si="103">ABB3+1</f>
        <v>45997</v>
      </c>
      <c r="ABD3" s="8">
        <f t="shared" ref="ABD3" si="104">ABC3+1</f>
        <v>45998</v>
      </c>
      <c r="ABE3" s="8">
        <f t="shared" ref="ABE3" si="105">ABD3+1</f>
        <v>45999</v>
      </c>
      <c r="ABF3" s="8">
        <f t="shared" ref="ABF3" si="106">ABE3+1</f>
        <v>46000</v>
      </c>
      <c r="ABG3" s="8">
        <f t="shared" ref="ABG3" si="107">ABF3+1</f>
        <v>46001</v>
      </c>
      <c r="ABH3" s="8">
        <f t="shared" ref="ABH3" si="108">ABG3+1</f>
        <v>46002</v>
      </c>
      <c r="ABI3" s="8">
        <f t="shared" ref="ABI3" si="109">ABH3+1</f>
        <v>46003</v>
      </c>
      <c r="ABJ3" s="8">
        <f t="shared" ref="ABJ3" si="110">ABI3+1</f>
        <v>46004</v>
      </c>
      <c r="ABK3" s="8">
        <f t="shared" ref="ABK3" si="111">ABJ3+1</f>
        <v>46005</v>
      </c>
      <c r="ABL3" s="8">
        <f t="shared" ref="ABL3" si="112">ABK3+1</f>
        <v>46006</v>
      </c>
      <c r="ABM3" s="8">
        <f t="shared" ref="ABM3" si="113">ABL3+1</f>
        <v>46007</v>
      </c>
      <c r="ABN3" s="8">
        <f t="shared" ref="ABN3" si="114">ABM3+1</f>
        <v>46008</v>
      </c>
      <c r="ABO3" s="8">
        <f t="shared" ref="ABO3" si="115">ABN3+1</f>
        <v>46009</v>
      </c>
      <c r="ABP3" s="8">
        <f t="shared" ref="ABP3" si="116">ABO3+1</f>
        <v>46010</v>
      </c>
      <c r="ABQ3" s="8">
        <f t="shared" ref="ABQ3" si="117">ABP3+1</f>
        <v>46011</v>
      </c>
      <c r="ABR3" s="8">
        <f t="shared" ref="ABR3" si="118">ABQ3+1</f>
        <v>46012</v>
      </c>
      <c r="ABS3" s="8">
        <f t="shared" ref="ABS3" si="119">ABR3+1</f>
        <v>46013</v>
      </c>
      <c r="ABT3" s="8">
        <f t="shared" ref="ABT3" si="120">ABS3+1</f>
        <v>46014</v>
      </c>
      <c r="ABU3" s="8">
        <f t="shared" ref="ABU3" si="121">ABT3+1</f>
        <v>46015</v>
      </c>
      <c r="ABV3" s="8">
        <f t="shared" ref="ABV3" si="122">ABU3+1</f>
        <v>46016</v>
      </c>
      <c r="ABW3" s="8">
        <f t="shared" ref="ABW3" si="123">ABV3+1</f>
        <v>46017</v>
      </c>
      <c r="ABX3" s="8">
        <f t="shared" ref="ABX3" si="124">ABW3+1</f>
        <v>46018</v>
      </c>
      <c r="ABY3" s="8">
        <f t="shared" ref="ABY3" si="125">ABX3+1</f>
        <v>46019</v>
      </c>
      <c r="ABZ3" s="8">
        <f t="shared" ref="ABZ3" si="126">ABY3+1</f>
        <v>46020</v>
      </c>
      <c r="ACA3" s="8">
        <f t="shared" ref="ACA3" si="127">ABZ3+1</f>
        <v>46021</v>
      </c>
      <c r="ACB3" s="8">
        <f t="shared" ref="ACB3" si="128">ACA3+1</f>
        <v>46022</v>
      </c>
      <c r="ACC3" s="8">
        <f t="shared" ref="ACC3" si="129">ACB3+1</f>
        <v>46023</v>
      </c>
      <c r="ACD3" s="8">
        <f t="shared" ref="ACD3" si="130">ACC3+1</f>
        <v>46024</v>
      </c>
      <c r="ACE3" s="8">
        <f t="shared" ref="ACE3" si="131">ACD3+1</f>
        <v>46025</v>
      </c>
      <c r="ACF3" s="8">
        <f t="shared" ref="ACF3" si="132">ACE3+1</f>
        <v>46026</v>
      </c>
      <c r="ACG3" s="8">
        <f t="shared" ref="ACG3" si="133">ACF3+1</f>
        <v>46027</v>
      </c>
      <c r="ACH3" s="8">
        <f t="shared" ref="ACH3" si="134">ACG3+1</f>
        <v>46028</v>
      </c>
      <c r="ACI3" s="8">
        <f t="shared" ref="ACI3" si="135">ACH3+1</f>
        <v>46029</v>
      </c>
      <c r="ACJ3" s="8">
        <f t="shared" ref="ACJ3" si="136">ACI3+1</f>
        <v>46030</v>
      </c>
      <c r="ACK3" s="8">
        <f t="shared" ref="ACK3" si="137">ACJ3+1</f>
        <v>46031</v>
      </c>
      <c r="ACL3" s="8">
        <f t="shared" ref="ACL3" si="138">ACK3+1</f>
        <v>46032</v>
      </c>
      <c r="ACM3" s="8">
        <f t="shared" ref="ACM3" si="139">ACL3+1</f>
        <v>46033</v>
      </c>
      <c r="ACN3" s="8">
        <f t="shared" ref="ACN3" si="140">ACM3+1</f>
        <v>46034</v>
      </c>
      <c r="ACO3" s="8">
        <f t="shared" ref="ACO3" si="141">ACN3+1</f>
        <v>46035</v>
      </c>
      <c r="ACP3" s="8">
        <f t="shared" ref="ACP3" si="142">ACO3+1</f>
        <v>46036</v>
      </c>
      <c r="ACQ3" s="8">
        <f t="shared" ref="ACQ3" si="143">ACP3+1</f>
        <v>46037</v>
      </c>
      <c r="ACR3" s="8">
        <f t="shared" ref="ACR3" si="144">ACQ3+1</f>
        <v>46038</v>
      </c>
      <c r="ACS3" s="8">
        <f t="shared" ref="ACS3" si="145">ACR3+1</f>
        <v>46039</v>
      </c>
      <c r="ACT3" s="8">
        <f t="shared" ref="ACT3" si="146">ACS3+1</f>
        <v>46040</v>
      </c>
      <c r="ACU3" s="8">
        <f t="shared" ref="ACU3" si="147">ACT3+1</f>
        <v>46041</v>
      </c>
      <c r="ACV3" s="8">
        <f t="shared" ref="ACV3" si="148">ACU3+1</f>
        <v>46042</v>
      </c>
      <c r="ACW3" s="8">
        <f t="shared" ref="ACW3" si="149">ACV3+1</f>
        <v>46043</v>
      </c>
      <c r="ACX3" s="8">
        <f t="shared" ref="ACX3" si="150">ACW3+1</f>
        <v>46044</v>
      </c>
      <c r="ACY3" s="8">
        <f t="shared" ref="ACY3" si="151">ACX3+1</f>
        <v>46045</v>
      </c>
      <c r="ACZ3" s="8">
        <f t="shared" ref="ACZ3" si="152">ACY3+1</f>
        <v>46046</v>
      </c>
      <c r="ADA3" s="8">
        <f t="shared" ref="ADA3" si="153">ACZ3+1</f>
        <v>46047</v>
      </c>
      <c r="ADB3" s="8">
        <f t="shared" ref="ADB3" si="154">ADA3+1</f>
        <v>46048</v>
      </c>
      <c r="ADC3" s="8">
        <f t="shared" ref="ADC3" si="155">ADB3+1</f>
        <v>46049</v>
      </c>
      <c r="ADD3" s="8">
        <f t="shared" ref="ADD3" si="156">ADC3+1</f>
        <v>46050</v>
      </c>
      <c r="ADE3" s="8">
        <f t="shared" ref="ADE3" si="157">ADD3+1</f>
        <v>46051</v>
      </c>
      <c r="ADF3" s="8">
        <f t="shared" ref="ADF3" si="158">ADE3+1</f>
        <v>46052</v>
      </c>
      <c r="ADG3" s="8">
        <f t="shared" ref="ADG3" si="159">ADF3+1</f>
        <v>46053</v>
      </c>
      <c r="ADH3" s="8">
        <f t="shared" ref="ADH3" si="160">ADG3+1</f>
        <v>46054</v>
      </c>
      <c r="ADI3" s="8">
        <f t="shared" ref="ADI3" si="161">ADH3+1</f>
        <v>46055</v>
      </c>
      <c r="ADJ3" s="8">
        <f t="shared" ref="ADJ3" si="162">ADI3+1</f>
        <v>46056</v>
      </c>
      <c r="ADK3" s="8">
        <f t="shared" ref="ADK3" si="163">ADJ3+1</f>
        <v>46057</v>
      </c>
      <c r="ADL3" s="8">
        <f t="shared" ref="ADL3" si="164">ADK3+1</f>
        <v>46058</v>
      </c>
      <c r="ADM3" s="8">
        <f t="shared" ref="ADM3" si="165">ADL3+1</f>
        <v>46059</v>
      </c>
      <c r="ADN3" s="8">
        <f t="shared" ref="ADN3" si="166">ADM3+1</f>
        <v>46060</v>
      </c>
    </row>
    <row r="4" spans="1:794">
      <c r="A4" t="s">
        <v>911</v>
      </c>
      <c r="B4" t="s">
        <v>913</v>
      </c>
      <c r="D4" s="132" t="s">
        <v>227</v>
      </c>
      <c r="E4" s="136">
        <f t="shared" ref="E4:J4" si="167">SUM(E5:E11)</f>
        <v>1652</v>
      </c>
      <c r="F4" s="136">
        <f t="shared" si="167"/>
        <v>1653</v>
      </c>
      <c r="G4" s="136">
        <f t="shared" si="167"/>
        <v>1651</v>
      </c>
      <c r="H4" s="136">
        <f t="shared" si="167"/>
        <v>1647</v>
      </c>
      <c r="I4" s="136">
        <f t="shared" si="167"/>
        <v>1640</v>
      </c>
      <c r="J4" s="136">
        <f t="shared" si="167"/>
        <v>1648</v>
      </c>
      <c r="K4" s="132"/>
      <c r="L4" s="136">
        <f t="shared" ref="L4:R4" si="168">SUM(L5:L11)</f>
        <v>1666</v>
      </c>
      <c r="M4" s="136">
        <f t="shared" si="168"/>
        <v>1666</v>
      </c>
      <c r="N4" s="136">
        <f t="shared" si="168"/>
        <v>1674</v>
      </c>
      <c r="O4" s="136">
        <f t="shared" si="168"/>
        <v>1674</v>
      </c>
      <c r="P4" s="136">
        <f t="shared" si="168"/>
        <v>1702</v>
      </c>
      <c r="Q4" s="136">
        <f t="shared" si="168"/>
        <v>1710</v>
      </c>
      <c r="R4" s="136">
        <f t="shared" si="168"/>
        <v>1726</v>
      </c>
      <c r="S4" s="136">
        <f>SUM(S5:S11)</f>
        <v>1736</v>
      </c>
      <c r="T4" s="132"/>
      <c r="U4" s="132"/>
      <c r="V4" s="132"/>
      <c r="W4" s="132"/>
      <c r="X4" s="132"/>
      <c r="Y4" s="132"/>
      <c r="Z4" s="132"/>
      <c r="AA4" s="136">
        <f>SUM(AA5:AA11)</f>
        <v>1762</v>
      </c>
      <c r="AB4" s="136">
        <f>SUM(AB5:AB11)</f>
        <v>1808</v>
      </c>
      <c r="AC4" s="136">
        <f>SUM(AC5:AC11)</f>
        <v>1806</v>
      </c>
      <c r="AD4" s="136">
        <f>SUM(AD5:AD11)</f>
        <v>1836</v>
      </c>
      <c r="AE4" s="136">
        <f>SUM(AE5:AE11)</f>
        <v>1867</v>
      </c>
      <c r="AF4" s="132"/>
      <c r="AG4" s="136">
        <f t="shared" ref="AG4:AL4" si="169">SUM(AG5:AG11)</f>
        <v>1864</v>
      </c>
      <c r="AH4" s="136">
        <f t="shared" si="169"/>
        <v>1838</v>
      </c>
      <c r="AI4" s="136">
        <f t="shared" si="169"/>
        <v>1825</v>
      </c>
      <c r="AJ4" s="136">
        <f t="shared" si="169"/>
        <v>1817</v>
      </c>
      <c r="AK4" s="136">
        <f t="shared" si="169"/>
        <v>1827</v>
      </c>
      <c r="AL4" s="136">
        <f t="shared" si="169"/>
        <v>1841</v>
      </c>
      <c r="AM4" s="136"/>
      <c r="AN4" s="136">
        <f t="shared" ref="AN4:AS4" si="170">SUM(AN5:AN11)</f>
        <v>1837</v>
      </c>
      <c r="AO4" s="136">
        <f t="shared" si="170"/>
        <v>1836</v>
      </c>
      <c r="AP4" s="136">
        <f t="shared" si="170"/>
        <v>1828</v>
      </c>
      <c r="AQ4" s="136">
        <f t="shared" si="170"/>
        <v>1835</v>
      </c>
      <c r="AR4" s="136">
        <f t="shared" si="170"/>
        <v>1825</v>
      </c>
      <c r="AS4" s="136">
        <f t="shared" si="170"/>
        <v>1832</v>
      </c>
      <c r="AT4" s="132"/>
      <c r="AU4" s="136">
        <f>SUM(AU5:AU11)</f>
        <v>1837</v>
      </c>
      <c r="AV4" s="136">
        <f>SUM(AV5:AV11)</f>
        <v>1843</v>
      </c>
      <c r="AW4" s="136">
        <f>SUM(AW5:AW11)</f>
        <v>1864</v>
      </c>
      <c r="AX4" s="136">
        <f>SUM(AX5:AX11)</f>
        <v>1876</v>
      </c>
      <c r="AY4" s="132"/>
      <c r="AZ4" s="132"/>
      <c r="BA4" s="136">
        <f t="shared" ref="BA4:BG4" si="171">SUM(BA5:BA11)</f>
        <v>1879</v>
      </c>
      <c r="BB4" s="136">
        <f t="shared" si="171"/>
        <v>1870</v>
      </c>
      <c r="BC4" s="136">
        <f t="shared" si="171"/>
        <v>1909</v>
      </c>
      <c r="BD4" s="136">
        <f t="shared" si="171"/>
        <v>1905</v>
      </c>
      <c r="BE4" s="136">
        <f t="shared" si="171"/>
        <v>1916</v>
      </c>
      <c r="BF4" s="136">
        <f t="shared" si="171"/>
        <v>1917</v>
      </c>
      <c r="BG4" s="136">
        <f t="shared" si="171"/>
        <v>1911</v>
      </c>
      <c r="BH4" s="132"/>
      <c r="BI4" s="136">
        <f t="shared" ref="BI4:BN4" si="172">SUM(BI5:BI11)</f>
        <v>1896</v>
      </c>
      <c r="BJ4" s="136">
        <f t="shared" si="172"/>
        <v>1906</v>
      </c>
      <c r="BK4" s="136">
        <f t="shared" si="172"/>
        <v>1896</v>
      </c>
      <c r="BL4" s="136">
        <f t="shared" si="172"/>
        <v>1882</v>
      </c>
      <c r="BM4" s="136">
        <f t="shared" si="172"/>
        <v>1881</v>
      </c>
      <c r="BN4" s="136">
        <f t="shared" si="172"/>
        <v>1869</v>
      </c>
      <c r="BO4" s="132"/>
      <c r="BP4" s="136">
        <f t="shared" ref="BP4:BU4" si="173">SUM(BP5:BP11)</f>
        <v>1836</v>
      </c>
      <c r="BQ4" s="136">
        <f t="shared" si="173"/>
        <v>1830</v>
      </c>
      <c r="BR4" s="136">
        <f t="shared" si="173"/>
        <v>1829</v>
      </c>
      <c r="BS4" s="136">
        <f t="shared" si="173"/>
        <v>1832</v>
      </c>
      <c r="BT4" s="136">
        <f t="shared" si="173"/>
        <v>1833</v>
      </c>
      <c r="BU4" s="136">
        <f t="shared" si="173"/>
        <v>1830</v>
      </c>
      <c r="BV4" s="132"/>
      <c r="BW4" s="136">
        <f t="shared" ref="BW4:CB4" si="174">SUM(BW5:BW11)</f>
        <v>1819</v>
      </c>
      <c r="BX4" s="136">
        <f t="shared" si="174"/>
        <v>1826</v>
      </c>
      <c r="BY4" s="136">
        <f t="shared" si="174"/>
        <v>1822</v>
      </c>
      <c r="BZ4" s="136">
        <f t="shared" si="174"/>
        <v>1839</v>
      </c>
      <c r="CA4" s="136">
        <f t="shared" si="174"/>
        <v>1840</v>
      </c>
      <c r="CB4" s="136">
        <f t="shared" si="174"/>
        <v>1840</v>
      </c>
      <c r="CC4" s="132"/>
      <c r="CD4" s="136">
        <f t="shared" ref="CD4:CI4" si="175">SUM(CD5:CD11)</f>
        <v>1834</v>
      </c>
      <c r="CE4" s="136">
        <f t="shared" si="175"/>
        <v>1847</v>
      </c>
      <c r="CF4" s="136">
        <f t="shared" si="175"/>
        <v>1836</v>
      </c>
      <c r="CG4" s="136">
        <f t="shared" si="175"/>
        <v>1835</v>
      </c>
      <c r="CH4" s="136">
        <f t="shared" si="175"/>
        <v>1862</v>
      </c>
      <c r="CI4" s="136">
        <f t="shared" si="175"/>
        <v>1852</v>
      </c>
      <c r="CJ4" s="132"/>
      <c r="CK4" s="136">
        <f t="shared" ref="CK4:CP4" si="176">SUM(CK5:CK11)</f>
        <v>1849</v>
      </c>
      <c r="CL4" s="136">
        <f t="shared" si="176"/>
        <v>1832</v>
      </c>
      <c r="CM4" s="136">
        <f t="shared" si="176"/>
        <v>1830</v>
      </c>
      <c r="CN4" s="136">
        <f t="shared" si="176"/>
        <v>1845</v>
      </c>
      <c r="CO4" s="136">
        <f t="shared" si="176"/>
        <v>1837</v>
      </c>
      <c r="CP4" s="136">
        <f t="shared" si="176"/>
        <v>1824</v>
      </c>
      <c r="CQ4" s="132"/>
      <c r="CR4" s="136">
        <f t="shared" ref="CR4:CW4" si="177">SUM(CR5:CR11)</f>
        <v>1805</v>
      </c>
      <c r="CS4" s="136">
        <f t="shared" si="177"/>
        <v>1794</v>
      </c>
      <c r="CT4" s="136">
        <f t="shared" si="177"/>
        <v>1799</v>
      </c>
      <c r="CU4" s="136">
        <f t="shared" si="177"/>
        <v>1790</v>
      </c>
      <c r="CV4" s="136">
        <f t="shared" si="177"/>
        <v>1797</v>
      </c>
      <c r="CW4" s="136">
        <f t="shared" si="177"/>
        <v>1803</v>
      </c>
      <c r="CX4" s="132"/>
      <c r="CY4" s="136">
        <f t="shared" ref="CY4:DD4" si="178">SUM(CY5:CY11)</f>
        <v>1819</v>
      </c>
      <c r="CZ4" s="136">
        <f t="shared" si="178"/>
        <v>1837</v>
      </c>
      <c r="DA4" s="136">
        <f t="shared" si="178"/>
        <v>1860</v>
      </c>
      <c r="DB4" s="136">
        <f t="shared" si="178"/>
        <v>1869</v>
      </c>
      <c r="DC4" s="136">
        <f t="shared" si="178"/>
        <v>1894</v>
      </c>
      <c r="DD4" s="136">
        <f t="shared" si="178"/>
        <v>1898</v>
      </c>
      <c r="DE4" s="132"/>
      <c r="DF4" s="132"/>
      <c r="DG4" s="136">
        <f>SUM(DG5:DG11)</f>
        <v>1902</v>
      </c>
      <c r="DH4" s="136">
        <f>SUM(DH5:DH11)</f>
        <v>1875</v>
      </c>
      <c r="DI4" s="136">
        <f>SUM(DI5:DI11)</f>
        <v>1879</v>
      </c>
      <c r="DJ4" s="136">
        <f>SUM(DJ5:DJ11)</f>
        <v>1862</v>
      </c>
      <c r="DK4" s="136">
        <f>SUM(DK5:DK11)</f>
        <v>1866</v>
      </c>
      <c r="DL4" s="132"/>
      <c r="DM4" s="132"/>
      <c r="DN4" s="136">
        <f>SUM(DN5:DN11)</f>
        <v>1872</v>
      </c>
      <c r="DO4" s="136">
        <f>SUM(DO5:DO11)</f>
        <v>1864</v>
      </c>
      <c r="DP4" s="136">
        <f>SUM(DP5:DP11)</f>
        <v>1904</v>
      </c>
      <c r="DQ4" s="136">
        <f>SUM(DQ5:DQ11)</f>
        <v>1924</v>
      </c>
      <c r="DR4" s="136">
        <f>SUM(DR5:DR11)</f>
        <v>1950</v>
      </c>
      <c r="DS4" s="132"/>
      <c r="DT4" s="136">
        <f t="shared" ref="DT4:DY4" si="179">SUM(DT5:DT11)</f>
        <v>1973</v>
      </c>
      <c r="DU4" s="136">
        <f t="shared" si="179"/>
        <v>1963</v>
      </c>
      <c r="DV4" s="136">
        <f t="shared" si="179"/>
        <v>1999</v>
      </c>
      <c r="DW4" s="136">
        <f t="shared" si="179"/>
        <v>1980</v>
      </c>
      <c r="DX4" s="136">
        <f t="shared" si="179"/>
        <v>1995</v>
      </c>
      <c r="DY4" s="136">
        <f t="shared" si="179"/>
        <v>1972</v>
      </c>
      <c r="DZ4" s="132"/>
      <c r="EA4" s="136">
        <f t="shared" ref="EA4:EM4" si="180">SUM(EA5:EA11)</f>
        <v>1977</v>
      </c>
      <c r="EB4" s="136">
        <f t="shared" si="180"/>
        <v>1971</v>
      </c>
      <c r="EC4" s="136">
        <f t="shared" si="180"/>
        <v>1969</v>
      </c>
      <c r="ED4" s="136">
        <f t="shared" si="180"/>
        <v>1968</v>
      </c>
      <c r="EE4" s="136">
        <f t="shared" si="180"/>
        <v>1973</v>
      </c>
      <c r="EF4" s="136">
        <f t="shared" si="180"/>
        <v>1970</v>
      </c>
      <c r="EG4" s="136">
        <f t="shared" si="180"/>
        <v>1976</v>
      </c>
      <c r="EH4" s="136">
        <f t="shared" si="180"/>
        <v>1973</v>
      </c>
      <c r="EI4" s="136">
        <f t="shared" si="180"/>
        <v>1951</v>
      </c>
      <c r="EJ4" s="136">
        <f t="shared" si="180"/>
        <v>1946</v>
      </c>
      <c r="EK4" s="136">
        <f t="shared" si="180"/>
        <v>1927</v>
      </c>
      <c r="EL4" s="136">
        <f t="shared" si="180"/>
        <v>1915</v>
      </c>
      <c r="EM4" s="136">
        <f t="shared" si="180"/>
        <v>1904</v>
      </c>
      <c r="EN4" s="132"/>
      <c r="EO4" s="136">
        <f t="shared" ref="EO4:FA4" si="181">SUM(EO5:EO11)</f>
        <v>1876</v>
      </c>
      <c r="EP4" s="136">
        <f t="shared" si="181"/>
        <v>1830</v>
      </c>
      <c r="EQ4" s="136">
        <f t="shared" si="181"/>
        <v>1822</v>
      </c>
      <c r="ER4" s="136">
        <f t="shared" si="181"/>
        <v>1818</v>
      </c>
      <c r="ES4" s="136">
        <f t="shared" si="181"/>
        <v>1817</v>
      </c>
      <c r="ET4" s="136">
        <f t="shared" si="181"/>
        <v>1822</v>
      </c>
      <c r="EU4" s="136">
        <f t="shared" si="181"/>
        <v>1829</v>
      </c>
      <c r="EV4" s="136">
        <f t="shared" si="181"/>
        <v>1832</v>
      </c>
      <c r="EW4" s="136">
        <f t="shared" si="181"/>
        <v>1820</v>
      </c>
      <c r="EX4" s="136">
        <f t="shared" si="181"/>
        <v>1827</v>
      </c>
      <c r="EY4" s="136">
        <f t="shared" si="181"/>
        <v>1829</v>
      </c>
      <c r="EZ4" s="136">
        <f t="shared" si="181"/>
        <v>1839</v>
      </c>
      <c r="FA4" s="136">
        <f t="shared" si="181"/>
        <v>1864</v>
      </c>
      <c r="FB4" s="132"/>
      <c r="FC4" s="136">
        <f t="shared" ref="FC4:FO4" si="182">SUM(FC5:FC11)</f>
        <v>1885</v>
      </c>
      <c r="FD4" s="136">
        <f t="shared" si="182"/>
        <v>1893</v>
      </c>
      <c r="FE4" s="136">
        <f t="shared" si="182"/>
        <v>1951</v>
      </c>
      <c r="FF4" s="136">
        <f t="shared" si="182"/>
        <v>1998</v>
      </c>
      <c r="FG4" s="136">
        <f t="shared" si="182"/>
        <v>1990</v>
      </c>
      <c r="FH4" s="136">
        <f t="shared" si="182"/>
        <v>2020</v>
      </c>
      <c r="FI4" s="136">
        <f t="shared" si="182"/>
        <v>2015</v>
      </c>
      <c r="FJ4" s="136">
        <f t="shared" si="182"/>
        <v>2072</v>
      </c>
      <c r="FK4" s="136">
        <f t="shared" si="182"/>
        <v>2091</v>
      </c>
      <c r="FL4" s="136">
        <f t="shared" si="182"/>
        <v>2131</v>
      </c>
      <c r="FM4" s="136">
        <f t="shared" si="182"/>
        <v>2169</v>
      </c>
      <c r="FN4" s="136">
        <f t="shared" si="182"/>
        <v>2243</v>
      </c>
      <c r="FO4" s="136">
        <f t="shared" si="182"/>
        <v>2291</v>
      </c>
      <c r="FP4" s="132"/>
      <c r="FQ4" s="136">
        <f t="shared" ref="FQ4:FV4" si="183">SUM(FQ5:FQ11)</f>
        <v>2311</v>
      </c>
      <c r="FR4" s="136">
        <f t="shared" si="183"/>
        <v>2315</v>
      </c>
      <c r="FS4" s="136">
        <f t="shared" si="183"/>
        <v>2347</v>
      </c>
      <c r="FT4" s="136">
        <f t="shared" si="183"/>
        <v>2398</v>
      </c>
      <c r="FU4" s="136">
        <f t="shared" si="183"/>
        <v>2400</v>
      </c>
      <c r="FV4" s="136">
        <f t="shared" si="183"/>
        <v>2441</v>
      </c>
      <c r="FW4" s="132"/>
      <c r="FX4" s="136">
        <f t="shared" ref="FX4:GC4" si="184">SUM(FX5:FX11)</f>
        <v>2442</v>
      </c>
      <c r="FY4" s="136">
        <f t="shared" si="184"/>
        <v>2450</v>
      </c>
      <c r="FZ4" s="136">
        <f t="shared" si="184"/>
        <v>2441</v>
      </c>
      <c r="GA4" s="136">
        <f t="shared" si="184"/>
        <v>2423</v>
      </c>
      <c r="GB4" s="136">
        <f t="shared" si="184"/>
        <v>2395</v>
      </c>
      <c r="GC4" s="136">
        <f t="shared" si="184"/>
        <v>2396</v>
      </c>
      <c r="GD4" s="132"/>
      <c r="GE4" s="136">
        <f>SUM(GE5:GE11)</f>
        <v>2376</v>
      </c>
      <c r="GF4" s="136">
        <f>SUM(GF5:GF11)</f>
        <v>2381</v>
      </c>
      <c r="GG4" s="136">
        <f>SUM(GG5:GG11)</f>
        <v>2399</v>
      </c>
      <c r="GH4" s="136">
        <f>SUM(GH5:GH11)</f>
        <v>2386</v>
      </c>
      <c r="GI4" s="132"/>
      <c r="GJ4" s="132"/>
      <c r="GK4" s="132"/>
      <c r="GL4" s="136">
        <f t="shared" ref="GL4:GQ4" si="185">SUM(GL5:GL11)</f>
        <v>2329</v>
      </c>
      <c r="GM4" s="136">
        <f t="shared" si="185"/>
        <v>2298</v>
      </c>
      <c r="GN4" s="136">
        <f t="shared" si="185"/>
        <v>2303</v>
      </c>
      <c r="GO4" s="136">
        <f t="shared" si="185"/>
        <v>2312</v>
      </c>
      <c r="GP4" s="136">
        <f t="shared" si="185"/>
        <v>2339</v>
      </c>
      <c r="GQ4" s="136">
        <f t="shared" si="185"/>
        <v>2373</v>
      </c>
      <c r="GR4" s="132"/>
      <c r="GS4" s="136">
        <f>SUM(GS5:GS11)</f>
        <v>2379</v>
      </c>
      <c r="GT4" s="136">
        <f>SUM(GT5:GT11)</f>
        <v>2410</v>
      </c>
      <c r="GU4" s="136">
        <f>SUM(GU5:GU11)</f>
        <v>2441</v>
      </c>
      <c r="GV4" s="136">
        <f>SUM(GV5:GV11)</f>
        <v>2473</v>
      </c>
      <c r="GW4" s="136">
        <f>SUM(GW5:GW11)</f>
        <v>2470</v>
      </c>
      <c r="GX4" s="132"/>
      <c r="GY4" s="132"/>
      <c r="GZ4" s="136">
        <f t="shared" ref="GZ4:HE4" si="186">SUM(GZ5:GZ11)</f>
        <v>2436</v>
      </c>
      <c r="HA4" s="136">
        <f t="shared" si="186"/>
        <v>2440</v>
      </c>
      <c r="HB4" s="136">
        <f t="shared" si="186"/>
        <v>2426</v>
      </c>
      <c r="HC4" s="136">
        <f t="shared" si="186"/>
        <v>2426</v>
      </c>
      <c r="HD4" s="136">
        <f t="shared" si="186"/>
        <v>2441</v>
      </c>
      <c r="HE4" s="136">
        <f t="shared" si="186"/>
        <v>2453</v>
      </c>
      <c r="HF4" s="132"/>
      <c r="HG4" s="136">
        <f t="shared" ref="HG4:HL4" si="187">SUM(HG5:HG11)</f>
        <v>2458</v>
      </c>
      <c r="HH4" s="136">
        <f t="shared" si="187"/>
        <v>2435</v>
      </c>
      <c r="HI4" s="136">
        <f t="shared" si="187"/>
        <v>2421</v>
      </c>
      <c r="HJ4" s="136">
        <f t="shared" si="187"/>
        <v>2420</v>
      </c>
      <c r="HK4" s="136">
        <f t="shared" si="187"/>
        <v>2418</v>
      </c>
      <c r="HL4" s="136">
        <f t="shared" si="187"/>
        <v>2409</v>
      </c>
      <c r="HM4" s="132"/>
      <c r="HN4" s="136">
        <f t="shared" ref="HN4:HS4" si="188">SUM(HN5:HN11)</f>
        <v>2431</v>
      </c>
      <c r="HO4" s="136">
        <f t="shared" si="188"/>
        <v>2427</v>
      </c>
      <c r="HP4" s="136">
        <f t="shared" si="188"/>
        <v>2422</v>
      </c>
      <c r="HQ4" s="136">
        <f t="shared" si="188"/>
        <v>2414</v>
      </c>
      <c r="HR4" s="136">
        <f t="shared" si="188"/>
        <v>2422</v>
      </c>
      <c r="HS4" s="136">
        <f t="shared" si="188"/>
        <v>2398</v>
      </c>
      <c r="HT4" s="132"/>
      <c r="HU4" s="136">
        <f t="shared" ref="HU4:HZ4" si="189">SUM(HU5:HU11)</f>
        <v>2387</v>
      </c>
      <c r="HV4" s="136">
        <f t="shared" si="189"/>
        <v>2398</v>
      </c>
      <c r="HW4" s="136">
        <f t="shared" si="189"/>
        <v>2394</v>
      </c>
      <c r="HX4" s="136">
        <f t="shared" si="189"/>
        <v>2398</v>
      </c>
      <c r="HY4" s="136">
        <f t="shared" si="189"/>
        <v>2396</v>
      </c>
      <c r="HZ4" s="136">
        <f t="shared" si="189"/>
        <v>2393</v>
      </c>
      <c r="IA4" s="132"/>
      <c r="IB4" s="136">
        <f t="shared" ref="IB4:IG4" si="190">SUM(IB5:IB11)</f>
        <v>2362</v>
      </c>
      <c r="IC4" s="136">
        <f t="shared" si="190"/>
        <v>2361</v>
      </c>
      <c r="ID4" s="136">
        <f t="shared" si="190"/>
        <v>2339</v>
      </c>
      <c r="IE4" s="136">
        <f t="shared" si="190"/>
        <v>2308</v>
      </c>
      <c r="IF4" s="136">
        <f t="shared" si="190"/>
        <v>2313</v>
      </c>
      <c r="IG4" s="136">
        <f t="shared" si="190"/>
        <v>2315</v>
      </c>
      <c r="IH4" s="132"/>
      <c r="II4" s="136">
        <f t="shared" ref="II4:IN4" si="191">SUM(II5:II11)</f>
        <v>2328</v>
      </c>
      <c r="IJ4" s="136">
        <f t="shared" si="191"/>
        <v>2343</v>
      </c>
      <c r="IK4" s="136">
        <f t="shared" si="191"/>
        <v>2356</v>
      </c>
      <c r="IL4" s="136">
        <f t="shared" si="191"/>
        <v>2354</v>
      </c>
      <c r="IM4" s="136">
        <f t="shared" si="191"/>
        <v>2354</v>
      </c>
      <c r="IN4" s="136">
        <f t="shared" si="191"/>
        <v>2344</v>
      </c>
      <c r="IO4" s="132"/>
      <c r="IP4" s="136">
        <f>SUM(IP5:IP11)</f>
        <v>2320</v>
      </c>
      <c r="IQ4" s="136">
        <f>SUM(IQ5:IQ11)</f>
        <v>2312</v>
      </c>
      <c r="IR4" s="136">
        <f>SUM(IR5:IR11)</f>
        <v>2330</v>
      </c>
      <c r="IS4" s="132"/>
      <c r="IT4" s="136">
        <f>SUM(IT5:IT11)</f>
        <v>2312</v>
      </c>
      <c r="IU4" s="136">
        <f>SUM(IU5:IU11)</f>
        <v>2302</v>
      </c>
      <c r="IV4" s="132"/>
      <c r="IW4" s="132"/>
      <c r="IX4" s="136">
        <f t="shared" ref="IX4:JC4" si="192">SUM(IX5:IX11)</f>
        <v>2282</v>
      </c>
      <c r="IY4" s="136">
        <f t="shared" si="192"/>
        <v>2284</v>
      </c>
      <c r="IZ4" s="136">
        <f t="shared" si="192"/>
        <v>2282</v>
      </c>
      <c r="JA4" s="136">
        <f t="shared" si="192"/>
        <v>2276</v>
      </c>
      <c r="JB4" s="136">
        <f t="shared" si="192"/>
        <v>2274</v>
      </c>
      <c r="JC4" s="136">
        <f t="shared" si="192"/>
        <v>2272</v>
      </c>
      <c r="JD4" s="132"/>
      <c r="JE4" s="136">
        <f>SUM(JE5:JE11)</f>
        <v>2286</v>
      </c>
      <c r="JF4" s="136">
        <f>SUM(JF5:JF11)</f>
        <v>2279</v>
      </c>
      <c r="JG4" s="136">
        <f>SUM(JG5:JG11)</f>
        <v>2250</v>
      </c>
      <c r="JH4" s="136">
        <f>SUM(JH5:JH11)</f>
        <v>2228</v>
      </c>
      <c r="JI4" s="136">
        <f>SUM(JI5:JI11)</f>
        <v>2227</v>
      </c>
      <c r="JJ4" s="132"/>
      <c r="JK4" s="136">
        <f t="shared" ref="JK4:JP4" si="193">SUM(JK5:JK11)</f>
        <v>2236</v>
      </c>
      <c r="JL4" s="136">
        <f t="shared" si="193"/>
        <v>2247</v>
      </c>
      <c r="JM4" s="136">
        <f t="shared" si="193"/>
        <v>2247</v>
      </c>
      <c r="JN4" s="136">
        <f t="shared" si="193"/>
        <v>2252</v>
      </c>
      <c r="JO4" s="136">
        <f t="shared" si="193"/>
        <v>2261</v>
      </c>
      <c r="JP4" s="136">
        <f t="shared" si="193"/>
        <v>2246</v>
      </c>
      <c r="JQ4" s="132"/>
      <c r="JR4" s="136">
        <f t="shared" ref="JR4:JW4" si="194">SUM(JR5:JR11)</f>
        <v>2253</v>
      </c>
      <c r="JS4" s="136">
        <f t="shared" si="194"/>
        <v>2250</v>
      </c>
      <c r="JT4" s="136">
        <f t="shared" si="194"/>
        <v>2262</v>
      </c>
      <c r="JU4" s="136">
        <f t="shared" si="194"/>
        <v>2273</v>
      </c>
      <c r="JV4" s="136">
        <f t="shared" si="194"/>
        <v>2284</v>
      </c>
      <c r="JW4" s="136">
        <f t="shared" si="194"/>
        <v>2296</v>
      </c>
      <c r="JX4" s="132"/>
      <c r="JY4" s="136">
        <f t="shared" ref="JY4:KD4" si="195">SUM(JY5:JY11)</f>
        <v>2293</v>
      </c>
      <c r="JZ4" s="136">
        <f t="shared" si="195"/>
        <v>2299</v>
      </c>
      <c r="KA4" s="136">
        <f t="shared" si="195"/>
        <v>2284</v>
      </c>
      <c r="KB4" s="136">
        <f t="shared" si="195"/>
        <v>2283</v>
      </c>
      <c r="KC4" s="136">
        <f t="shared" si="195"/>
        <v>2275</v>
      </c>
      <c r="KD4" s="136">
        <f t="shared" si="195"/>
        <v>2272</v>
      </c>
      <c r="KE4" s="132"/>
      <c r="KF4" s="136">
        <f t="shared" ref="KF4:KK4" si="196">SUM(KF5:KF11)</f>
        <v>2257</v>
      </c>
      <c r="KG4" s="136">
        <f t="shared" si="196"/>
        <v>2256</v>
      </c>
      <c r="KH4" s="136">
        <f t="shared" si="196"/>
        <v>2249</v>
      </c>
      <c r="KI4" s="136">
        <f t="shared" si="196"/>
        <v>2240</v>
      </c>
      <c r="KJ4" s="136">
        <f t="shared" si="196"/>
        <v>2212</v>
      </c>
      <c r="KK4" s="136">
        <f t="shared" si="196"/>
        <v>2205</v>
      </c>
      <c r="KL4" s="132"/>
      <c r="KM4" s="132"/>
      <c r="KN4" s="136">
        <f>SUM(KN5:KN11)</f>
        <v>2201</v>
      </c>
      <c r="KO4" s="132"/>
      <c r="KP4" s="136">
        <f>SUM(KP5:KP11)</f>
        <v>2194</v>
      </c>
      <c r="KQ4" s="136">
        <f>SUM(KQ5:KQ11)</f>
        <v>2187</v>
      </c>
      <c r="KR4" s="136">
        <f>SUM(KR5:KR11)</f>
        <v>2183</v>
      </c>
      <c r="KS4" s="132"/>
      <c r="KT4" s="136">
        <f>SUM(KT5:KT11)</f>
        <v>2166</v>
      </c>
      <c r="KU4" s="136">
        <f>SUM(KU5:KU11)</f>
        <v>2157</v>
      </c>
      <c r="KV4" s="136">
        <f>SUM(KV5:KV11)</f>
        <v>2146</v>
      </c>
      <c r="KW4" s="136">
        <f>SUM(KW5:KW11)</f>
        <v>2140</v>
      </c>
      <c r="KX4" s="136">
        <f>SUM(KX5:KX11)</f>
        <v>2131</v>
      </c>
      <c r="KY4" s="132"/>
      <c r="KZ4" s="132"/>
      <c r="LA4" s="136">
        <f t="shared" ref="LA4:LF4" si="197">SUM(LA5:LA11)</f>
        <v>2121</v>
      </c>
      <c r="LB4" s="136">
        <f t="shared" si="197"/>
        <v>2113</v>
      </c>
      <c r="LC4" s="136">
        <f t="shared" si="197"/>
        <v>2101</v>
      </c>
      <c r="LD4" s="136">
        <f t="shared" si="197"/>
        <v>2099</v>
      </c>
      <c r="LE4" s="136">
        <f t="shared" si="197"/>
        <v>2090</v>
      </c>
      <c r="LF4" s="136">
        <f t="shared" si="197"/>
        <v>2092</v>
      </c>
      <c r="LG4" s="132"/>
      <c r="LH4" s="136">
        <f t="shared" ref="LH4:LQ4" si="198">SUM(LH5:LH11)</f>
        <v>2092</v>
      </c>
      <c r="LI4" s="136">
        <f t="shared" si="198"/>
        <v>2079</v>
      </c>
      <c r="LJ4" s="136">
        <f t="shared" si="198"/>
        <v>2079</v>
      </c>
      <c r="LK4" s="136">
        <f t="shared" si="198"/>
        <v>2073</v>
      </c>
      <c r="LL4" s="136">
        <f t="shared" si="198"/>
        <v>2072</v>
      </c>
      <c r="LM4" s="136">
        <f t="shared" si="198"/>
        <v>2069</v>
      </c>
      <c r="LN4" s="136">
        <f t="shared" si="198"/>
        <v>2064</v>
      </c>
      <c r="LO4" s="136">
        <f t="shared" si="198"/>
        <v>2061</v>
      </c>
      <c r="LP4" s="136">
        <f t="shared" si="198"/>
        <v>2061</v>
      </c>
      <c r="LQ4" s="136">
        <f t="shared" si="198"/>
        <v>2062</v>
      </c>
      <c r="LR4" s="132"/>
      <c r="LS4" s="132"/>
      <c r="LT4" s="132"/>
      <c r="LU4" s="132"/>
      <c r="LV4" s="136">
        <f>SUM(LV5:LV11)</f>
        <v>2051</v>
      </c>
      <c r="LW4" s="136">
        <f>SUM(LW5:LW11)</f>
        <v>2029</v>
      </c>
      <c r="LX4" s="136">
        <f>SUM(LX5:LX11)</f>
        <v>2037</v>
      </c>
      <c r="LY4" s="132"/>
      <c r="LZ4" s="136">
        <f>SUM(LZ5:LZ11)</f>
        <v>2040</v>
      </c>
      <c r="MA4" s="136">
        <f>SUM(MA5:MA11)</f>
        <v>2004</v>
      </c>
      <c r="MB4" s="136"/>
      <c r="MC4" s="136">
        <f t="shared" ref="MC4:MH4" si="199">SUM(MC5:MC11)</f>
        <v>1999</v>
      </c>
      <c r="MD4" s="136">
        <f t="shared" si="199"/>
        <v>1961</v>
      </c>
      <c r="ME4" s="136">
        <f t="shared" si="199"/>
        <v>1924</v>
      </c>
      <c r="MF4" s="136">
        <f t="shared" si="199"/>
        <v>1892</v>
      </c>
      <c r="MG4" s="136">
        <f t="shared" si="199"/>
        <v>1891</v>
      </c>
      <c r="MH4" s="136">
        <f t="shared" si="199"/>
        <v>1920</v>
      </c>
      <c r="MI4" s="136"/>
      <c r="MJ4" s="136">
        <f t="shared" ref="MJ4:MO4" si="200">SUM(MJ5:MJ11)</f>
        <v>1914</v>
      </c>
      <c r="MK4" s="136">
        <f t="shared" si="200"/>
        <v>1898</v>
      </c>
      <c r="ML4" s="136">
        <f t="shared" si="200"/>
        <v>1878</v>
      </c>
      <c r="MM4" s="136">
        <f t="shared" si="200"/>
        <v>1858</v>
      </c>
      <c r="MN4" s="136">
        <f t="shared" si="200"/>
        <v>1866</v>
      </c>
      <c r="MO4" s="136">
        <f t="shared" si="200"/>
        <v>1856</v>
      </c>
      <c r="MP4" s="136"/>
      <c r="MQ4" s="136">
        <f t="shared" ref="MQ4:MV4" si="201">SUM(MQ5:MQ11)</f>
        <v>1867</v>
      </c>
      <c r="MR4" s="136">
        <f t="shared" si="201"/>
        <v>1856</v>
      </c>
      <c r="MS4" s="136">
        <f t="shared" si="201"/>
        <v>1863</v>
      </c>
      <c r="MT4" s="136">
        <f t="shared" si="201"/>
        <v>1870</v>
      </c>
      <c r="MU4" s="136">
        <f t="shared" si="201"/>
        <v>1883</v>
      </c>
      <c r="MV4" s="136">
        <f t="shared" si="201"/>
        <v>1897</v>
      </c>
      <c r="MW4" s="136"/>
      <c r="MX4" s="136">
        <f t="shared" ref="MX4:NC4" si="202">SUM(MX5:MX11)</f>
        <v>1901</v>
      </c>
      <c r="MY4" s="136">
        <f t="shared" si="202"/>
        <v>1911</v>
      </c>
      <c r="MZ4" s="136">
        <f t="shared" si="202"/>
        <v>1912</v>
      </c>
      <c r="NA4" s="136">
        <f t="shared" si="202"/>
        <v>1921</v>
      </c>
      <c r="NB4" s="136">
        <f t="shared" si="202"/>
        <v>1935</v>
      </c>
      <c r="NC4" s="136">
        <f t="shared" si="202"/>
        <v>1944</v>
      </c>
      <c r="ND4" s="136"/>
      <c r="NE4" s="136">
        <f t="shared" ref="NE4:NJ4" si="203">SUM(NE5:NE11)</f>
        <v>1934</v>
      </c>
      <c r="NF4" s="136">
        <f t="shared" si="203"/>
        <v>1920</v>
      </c>
      <c r="NG4" s="136">
        <f t="shared" si="203"/>
        <v>1938</v>
      </c>
      <c r="NH4" s="136">
        <f t="shared" si="203"/>
        <v>1933</v>
      </c>
      <c r="NI4" s="136">
        <f t="shared" si="203"/>
        <v>1933</v>
      </c>
      <c r="NJ4" s="136">
        <f t="shared" si="203"/>
        <v>1953</v>
      </c>
      <c r="NK4" s="136"/>
      <c r="NL4" s="136">
        <f t="shared" ref="NL4:NQ4" si="204">SUM(NL5:NL11)</f>
        <v>1975</v>
      </c>
      <c r="NM4" s="136">
        <f t="shared" si="204"/>
        <v>1987</v>
      </c>
      <c r="NN4" s="136">
        <f t="shared" si="204"/>
        <v>2004</v>
      </c>
      <c r="NO4" s="136">
        <f t="shared" si="204"/>
        <v>2013</v>
      </c>
      <c r="NP4" s="136">
        <f t="shared" si="204"/>
        <v>2028</v>
      </c>
      <c r="NQ4" s="136">
        <f t="shared" si="204"/>
        <v>2039</v>
      </c>
      <c r="NR4" s="136"/>
      <c r="NS4" s="136">
        <f t="shared" ref="NS4:NZ4" si="205">SUM(NS5:NS11)</f>
        <v>2043</v>
      </c>
      <c r="NT4" s="136">
        <f t="shared" si="205"/>
        <v>2041</v>
      </c>
      <c r="NU4" s="136">
        <f t="shared" si="205"/>
        <v>2041</v>
      </c>
      <c r="NV4" s="136">
        <f t="shared" si="205"/>
        <v>2052</v>
      </c>
      <c r="NW4" s="136">
        <f t="shared" si="205"/>
        <v>2047</v>
      </c>
      <c r="NX4" s="136">
        <f t="shared" si="205"/>
        <v>2046</v>
      </c>
      <c r="NY4" s="136">
        <f t="shared" si="205"/>
        <v>2039</v>
      </c>
      <c r="NZ4" s="136">
        <f t="shared" si="205"/>
        <v>2042</v>
      </c>
      <c r="OA4" s="132"/>
      <c r="OB4" s="132"/>
      <c r="OC4" s="132"/>
      <c r="OD4" s="132"/>
      <c r="OE4" s="132"/>
      <c r="OF4" s="132"/>
      <c r="OG4" s="136">
        <f t="shared" ref="OG4:OL4" si="206">SUM(OG5:OG11)</f>
        <v>2031</v>
      </c>
      <c r="OH4" s="136">
        <f t="shared" si="206"/>
        <v>1997</v>
      </c>
      <c r="OI4" s="136">
        <f t="shared" si="206"/>
        <v>1019</v>
      </c>
      <c r="OJ4" s="136">
        <f t="shared" si="206"/>
        <v>1982</v>
      </c>
      <c r="OK4" s="136">
        <f t="shared" si="206"/>
        <v>1991</v>
      </c>
      <c r="OL4" s="136">
        <f t="shared" si="206"/>
        <v>1970</v>
      </c>
      <c r="OM4" s="132"/>
      <c r="ON4" s="136">
        <f t="shared" ref="ON4:OS4" si="207">SUM(ON5:ON11)</f>
        <v>1996</v>
      </c>
      <c r="OO4" s="136">
        <f t="shared" si="207"/>
        <v>2008</v>
      </c>
      <c r="OP4" s="136">
        <f t="shared" si="207"/>
        <v>2004</v>
      </c>
      <c r="OQ4" s="136">
        <f t="shared" si="207"/>
        <v>1995</v>
      </c>
      <c r="OR4" s="136">
        <f t="shared" si="207"/>
        <v>1993</v>
      </c>
      <c r="OS4" s="136">
        <f t="shared" si="207"/>
        <v>1973</v>
      </c>
      <c r="OT4" s="132"/>
      <c r="OU4" s="136">
        <f t="shared" ref="OU4:OZ4" si="208">SUM(OU5:OU11)</f>
        <v>1943</v>
      </c>
      <c r="OV4" s="136">
        <f t="shared" si="208"/>
        <v>1929</v>
      </c>
      <c r="OW4" s="136">
        <f t="shared" si="208"/>
        <v>1909</v>
      </c>
      <c r="OX4" s="136">
        <f t="shared" si="208"/>
        <v>1926</v>
      </c>
      <c r="OY4" s="136">
        <f t="shared" si="208"/>
        <v>1928</v>
      </c>
      <c r="OZ4" s="136">
        <f t="shared" si="208"/>
        <v>1942</v>
      </c>
      <c r="PA4" s="132"/>
      <c r="PB4" s="136">
        <f t="shared" ref="PB4:PG4" si="209">SUM(PB5:PB11)</f>
        <v>1939</v>
      </c>
      <c r="PC4" s="136">
        <f t="shared" si="209"/>
        <v>1928</v>
      </c>
      <c r="PD4" s="136">
        <f t="shared" si="209"/>
        <v>1927</v>
      </c>
      <c r="PE4" s="136">
        <f t="shared" si="209"/>
        <v>1917</v>
      </c>
      <c r="PF4" s="136">
        <f t="shared" si="209"/>
        <v>1910</v>
      </c>
      <c r="PG4" s="136">
        <f t="shared" si="209"/>
        <v>1879</v>
      </c>
      <c r="PH4" s="136"/>
      <c r="PI4" s="136">
        <f t="shared" ref="PI4:PN4" si="210">SUM(PI5:PI11)</f>
        <v>1871</v>
      </c>
      <c r="PJ4" s="136">
        <f t="shared" si="210"/>
        <v>1865</v>
      </c>
      <c r="PK4" s="136">
        <f t="shared" si="210"/>
        <v>1856</v>
      </c>
      <c r="PL4" s="136">
        <f t="shared" si="210"/>
        <v>1857</v>
      </c>
      <c r="PM4" s="136">
        <f t="shared" si="210"/>
        <v>1861</v>
      </c>
      <c r="PN4" s="136">
        <f t="shared" si="210"/>
        <v>1852</v>
      </c>
      <c r="PO4" s="132"/>
      <c r="PP4" s="136">
        <f t="shared" ref="PP4:PU4" si="211">SUM(PP5:PP11)</f>
        <v>1849</v>
      </c>
      <c r="PQ4" s="136">
        <f t="shared" si="211"/>
        <v>1836</v>
      </c>
      <c r="PR4" s="136">
        <f t="shared" si="211"/>
        <v>1822</v>
      </c>
      <c r="PS4" s="136">
        <f t="shared" si="211"/>
        <v>1822</v>
      </c>
      <c r="PT4" s="136">
        <f t="shared" si="211"/>
        <v>1829</v>
      </c>
      <c r="PU4" s="136">
        <f t="shared" si="211"/>
        <v>1823</v>
      </c>
      <c r="PV4" s="132"/>
      <c r="PW4" s="136">
        <f t="shared" ref="PW4:QB4" si="212">SUM(PW5:PW11)</f>
        <v>1799</v>
      </c>
      <c r="PX4" s="136">
        <f t="shared" si="212"/>
        <v>1793</v>
      </c>
      <c r="PY4" s="136">
        <f t="shared" si="212"/>
        <v>1806</v>
      </c>
      <c r="PZ4" s="136">
        <f t="shared" si="212"/>
        <v>1809</v>
      </c>
      <c r="QA4" s="136">
        <f t="shared" si="212"/>
        <v>1814</v>
      </c>
      <c r="QB4" s="136">
        <f t="shared" si="212"/>
        <v>1834</v>
      </c>
      <c r="QC4" s="132"/>
      <c r="QD4" s="136">
        <f>SUM(QD5:QD11)</f>
        <v>1826</v>
      </c>
      <c r="QE4" s="136">
        <f>SUM(QE5:QE11)</f>
        <v>1820</v>
      </c>
      <c r="QF4" s="132"/>
      <c r="QG4" s="136">
        <f>SUM(QG5:QG11)</f>
        <v>1821</v>
      </c>
      <c r="QH4" s="136">
        <f>SUM(QH5:QH11)</f>
        <v>1826</v>
      </c>
      <c r="QI4" s="136">
        <f>SUM(QI5:QI11)</f>
        <v>1817</v>
      </c>
      <c r="QJ4" s="136"/>
      <c r="QK4" s="136">
        <f t="shared" ref="QK4:QT4" si="213">SUM(QK5:QK11)</f>
        <v>1807</v>
      </c>
      <c r="QL4" s="136">
        <f t="shared" si="213"/>
        <v>1802</v>
      </c>
      <c r="QM4" s="136">
        <f t="shared" si="213"/>
        <v>1808</v>
      </c>
      <c r="QN4" s="136">
        <f t="shared" si="213"/>
        <v>1802</v>
      </c>
      <c r="QO4" s="136">
        <f t="shared" si="213"/>
        <v>1802</v>
      </c>
      <c r="QP4" s="136">
        <f t="shared" si="213"/>
        <v>1798</v>
      </c>
      <c r="QQ4" s="136">
        <f t="shared" si="213"/>
        <v>1805</v>
      </c>
      <c r="QR4" s="136">
        <f t="shared" si="213"/>
        <v>1807</v>
      </c>
      <c r="QS4" s="136">
        <f t="shared" si="213"/>
        <v>1799</v>
      </c>
      <c r="QT4" s="136">
        <f t="shared" si="213"/>
        <v>1802</v>
      </c>
      <c r="QU4" s="132"/>
      <c r="QV4" s="132"/>
      <c r="QW4" s="136">
        <f t="shared" ref="QW4:RD4" si="214">SUM(QW5:QW11)</f>
        <v>1799</v>
      </c>
      <c r="QX4" s="136">
        <f t="shared" si="214"/>
        <v>1791</v>
      </c>
      <c r="QY4" s="136">
        <f t="shared" si="214"/>
        <v>1783</v>
      </c>
      <c r="QZ4" s="136">
        <f t="shared" si="214"/>
        <v>1776</v>
      </c>
      <c r="RA4" s="136">
        <f t="shared" si="214"/>
        <v>1776</v>
      </c>
      <c r="RB4" s="136">
        <f t="shared" si="214"/>
        <v>1771</v>
      </c>
      <c r="RC4" s="136">
        <f t="shared" si="214"/>
        <v>1767</v>
      </c>
      <c r="RD4" s="136">
        <f t="shared" si="214"/>
        <v>1776</v>
      </c>
      <c r="RE4" s="132"/>
      <c r="RF4" s="136">
        <f t="shared" ref="RF4:RK4" si="215">SUM(RF5:RF11)</f>
        <v>1778</v>
      </c>
      <c r="RG4" s="136">
        <f t="shared" si="215"/>
        <v>1774</v>
      </c>
      <c r="RH4" s="136">
        <f t="shared" si="215"/>
        <v>1796</v>
      </c>
      <c r="RI4" s="136">
        <f t="shared" si="215"/>
        <v>1803</v>
      </c>
      <c r="RJ4" s="136">
        <f t="shared" si="215"/>
        <v>1796</v>
      </c>
      <c r="RK4" s="136">
        <f t="shared" si="215"/>
        <v>1795</v>
      </c>
      <c r="RL4" s="132"/>
      <c r="RM4" s="132"/>
      <c r="RN4" s="136">
        <f>SUM(RN5:RN11)</f>
        <v>1796</v>
      </c>
      <c r="RO4" s="136">
        <f>SUM(RO5:RO11)</f>
        <v>1778</v>
      </c>
      <c r="RP4" s="136">
        <f>SUM(RP5:RP11)</f>
        <v>1782</v>
      </c>
      <c r="RQ4" s="136">
        <f>SUM(RQ5:RQ11)</f>
        <v>1784</v>
      </c>
      <c r="RR4" s="136">
        <f>SUM(RR5:RR11)</f>
        <v>1785</v>
      </c>
      <c r="RS4" s="132"/>
      <c r="RT4" s="136">
        <f t="shared" ref="RT4:RY4" si="216">SUM(RT5:RT11)</f>
        <v>1796</v>
      </c>
      <c r="RU4" s="136">
        <f t="shared" si="216"/>
        <v>1793</v>
      </c>
      <c r="RV4" s="136">
        <f t="shared" si="216"/>
        <v>1785</v>
      </c>
      <c r="RW4" s="136">
        <f t="shared" si="216"/>
        <v>1778</v>
      </c>
      <c r="RX4" s="136">
        <f t="shared" si="216"/>
        <v>1765</v>
      </c>
      <c r="RY4" s="136">
        <f t="shared" si="216"/>
        <v>1758</v>
      </c>
      <c r="RZ4" s="132"/>
      <c r="SA4" s="132"/>
      <c r="SB4" s="136">
        <f t="shared" ref="SB4:SM4" si="217">SUM(SB5:SB11)</f>
        <v>1730</v>
      </c>
      <c r="SC4" s="136">
        <f t="shared" si="217"/>
        <v>1717</v>
      </c>
      <c r="SD4" s="136">
        <f t="shared" si="217"/>
        <v>1723</v>
      </c>
      <c r="SE4" s="136">
        <f t="shared" si="217"/>
        <v>1720</v>
      </c>
      <c r="SF4" s="136">
        <f t="shared" si="217"/>
        <v>1700</v>
      </c>
      <c r="SG4" s="136">
        <f t="shared" si="217"/>
        <v>1698</v>
      </c>
      <c r="SH4" s="136">
        <f t="shared" si="217"/>
        <v>1692</v>
      </c>
      <c r="SI4" s="136">
        <f t="shared" si="217"/>
        <v>1693</v>
      </c>
      <c r="SJ4" s="136">
        <f t="shared" si="217"/>
        <v>1693</v>
      </c>
      <c r="SK4" s="136">
        <f t="shared" si="217"/>
        <v>1696</v>
      </c>
      <c r="SL4" s="136">
        <f t="shared" si="217"/>
        <v>1697</v>
      </c>
      <c r="SM4" s="136">
        <f t="shared" si="217"/>
        <v>1685</v>
      </c>
      <c r="SN4" s="132"/>
      <c r="SO4" s="136">
        <f t="shared" ref="SO4:TA4" si="218">SUM(SO5:SO11)</f>
        <v>1663</v>
      </c>
      <c r="SP4" s="136">
        <f t="shared" si="218"/>
        <v>1668</v>
      </c>
      <c r="SQ4" s="136">
        <f t="shared" si="218"/>
        <v>1650</v>
      </c>
      <c r="SR4" s="136">
        <f t="shared" si="218"/>
        <v>1647</v>
      </c>
      <c r="SS4" s="136">
        <f t="shared" si="218"/>
        <v>1631</v>
      </c>
      <c r="ST4" s="136">
        <f t="shared" si="218"/>
        <v>1625</v>
      </c>
      <c r="SU4" s="136">
        <f t="shared" si="218"/>
        <v>1616</v>
      </c>
      <c r="SV4" s="136">
        <f t="shared" si="218"/>
        <v>1607</v>
      </c>
      <c r="SW4" s="136">
        <f t="shared" si="218"/>
        <v>1600</v>
      </c>
      <c r="SX4" s="136">
        <f t="shared" si="218"/>
        <v>1585</v>
      </c>
      <c r="SY4" s="136">
        <f t="shared" si="218"/>
        <v>1585</v>
      </c>
      <c r="SZ4" s="136">
        <f t="shared" si="218"/>
        <v>1577</v>
      </c>
      <c r="TA4" s="136">
        <f t="shared" si="218"/>
        <v>1574</v>
      </c>
      <c r="TB4" s="132"/>
      <c r="TC4" s="136">
        <f t="shared" ref="TC4:TO4" si="219">SUM(TC5:TC11)</f>
        <v>1567</v>
      </c>
      <c r="TD4" s="136">
        <f t="shared" si="219"/>
        <v>1559</v>
      </c>
      <c r="TE4" s="136">
        <f t="shared" si="219"/>
        <v>1555</v>
      </c>
      <c r="TF4" s="136">
        <f t="shared" si="219"/>
        <v>1562</v>
      </c>
      <c r="TG4" s="136">
        <f t="shared" si="219"/>
        <v>1547</v>
      </c>
      <c r="TH4" s="136">
        <f t="shared" si="219"/>
        <v>1545</v>
      </c>
      <c r="TI4" s="136">
        <f t="shared" si="219"/>
        <v>1546</v>
      </c>
      <c r="TJ4" s="136">
        <f t="shared" si="219"/>
        <v>1547</v>
      </c>
      <c r="TK4" s="136">
        <f t="shared" si="219"/>
        <v>1552</v>
      </c>
      <c r="TL4" s="136">
        <f t="shared" si="219"/>
        <v>1556</v>
      </c>
      <c r="TM4" s="136">
        <f t="shared" si="219"/>
        <v>1568</v>
      </c>
      <c r="TN4" s="136">
        <f t="shared" si="219"/>
        <v>1567</v>
      </c>
      <c r="TO4" s="136">
        <f t="shared" si="219"/>
        <v>1572</v>
      </c>
      <c r="TP4" s="132"/>
      <c r="TQ4" s="136">
        <f t="shared" ref="TQ4:TV4" si="220">SUM(TQ5:TQ11)</f>
        <v>1572</v>
      </c>
      <c r="TR4" s="136">
        <f t="shared" si="220"/>
        <v>1565</v>
      </c>
      <c r="TS4" s="136">
        <f t="shared" si="220"/>
        <v>1573</v>
      </c>
      <c r="TT4" s="136">
        <f t="shared" si="220"/>
        <v>1582</v>
      </c>
      <c r="TU4" s="136">
        <f t="shared" si="220"/>
        <v>1595</v>
      </c>
      <c r="TV4" s="136">
        <f t="shared" si="220"/>
        <v>1580</v>
      </c>
      <c r="TW4" s="132"/>
      <c r="TX4" s="136">
        <f t="shared" ref="TX4:UC4" si="221">SUM(TX5:TX11)</f>
        <v>1588</v>
      </c>
      <c r="TY4" s="136">
        <f t="shared" si="221"/>
        <v>1595</v>
      </c>
      <c r="TZ4" s="136">
        <f t="shared" si="221"/>
        <v>1615</v>
      </c>
      <c r="UA4" s="136">
        <f t="shared" si="221"/>
        <v>1622</v>
      </c>
      <c r="UB4" s="136">
        <f t="shared" si="221"/>
        <v>1636</v>
      </c>
      <c r="UC4" s="136">
        <f t="shared" si="221"/>
        <v>1627</v>
      </c>
      <c r="UD4" s="132"/>
      <c r="UE4" s="136">
        <f t="shared" ref="UE4:UJ4" si="222">SUM(UE5:UE11)</f>
        <v>1649</v>
      </c>
      <c r="UF4" s="136">
        <f t="shared" si="222"/>
        <v>1666</v>
      </c>
      <c r="UG4" s="136">
        <f t="shared" si="222"/>
        <v>1681</v>
      </c>
      <c r="UH4" s="136">
        <f t="shared" si="222"/>
        <v>1704</v>
      </c>
      <c r="UI4" s="136">
        <f t="shared" si="222"/>
        <v>1742</v>
      </c>
      <c r="UJ4" s="136">
        <f t="shared" si="222"/>
        <v>1775</v>
      </c>
      <c r="UK4" s="136"/>
      <c r="UL4" s="136">
        <f t="shared" ref="UL4:UQ4" si="223">SUM(UL5:UL11)</f>
        <v>1788</v>
      </c>
      <c r="UM4" s="136">
        <f t="shared" si="223"/>
        <v>1813</v>
      </c>
      <c r="UN4" s="136">
        <f t="shared" si="223"/>
        <v>1831</v>
      </c>
      <c r="UO4" s="136">
        <f t="shared" si="223"/>
        <v>1874</v>
      </c>
      <c r="UP4" s="136">
        <f t="shared" si="223"/>
        <v>1924</v>
      </c>
      <c r="UQ4" s="136">
        <f t="shared" si="223"/>
        <v>1970</v>
      </c>
      <c r="UR4" s="132"/>
      <c r="US4" s="136">
        <f>SUM(US5:US11)</f>
        <v>1990</v>
      </c>
      <c r="UT4" s="136">
        <f>SUM(UT5:UT11)</f>
        <v>2010</v>
      </c>
      <c r="UU4" s="136">
        <f>SUM(UU5:UU11)</f>
        <v>2030</v>
      </c>
      <c r="UV4" s="136">
        <f>SUM(UV5:UV11)</f>
        <v>2046</v>
      </c>
      <c r="UW4" s="136">
        <f>SUM(UW5:UW11)</f>
        <v>2057</v>
      </c>
      <c r="UX4" s="132"/>
      <c r="UY4" s="132"/>
      <c r="UZ4" s="132"/>
      <c r="VA4" s="136">
        <f>SUM(VA5:VA11)</f>
        <v>2064</v>
      </c>
      <c r="VB4" s="136">
        <f>SUM(VB5:VB11)</f>
        <v>2044</v>
      </c>
      <c r="VC4" s="136">
        <f>SUM(VC5:VC11)</f>
        <v>2045</v>
      </c>
      <c r="VD4" s="136">
        <f>SUM(VD5:VD11)</f>
        <v>0</v>
      </c>
      <c r="VE4" s="136">
        <f>SUM(VE5:VE11)</f>
        <v>2051</v>
      </c>
      <c r="VF4" s="136"/>
      <c r="VG4" s="136">
        <f t="shared" ref="VG4:VL4" si="224">SUM(VG5:VG11)</f>
        <v>2027</v>
      </c>
      <c r="VH4" s="136">
        <f t="shared" si="224"/>
        <v>2019</v>
      </c>
      <c r="VI4" s="136">
        <f t="shared" si="224"/>
        <v>2021</v>
      </c>
      <c r="VJ4" s="136">
        <f t="shared" si="224"/>
        <v>2030</v>
      </c>
      <c r="VK4" s="136">
        <f t="shared" si="224"/>
        <v>2023</v>
      </c>
      <c r="VL4" s="136">
        <f t="shared" si="224"/>
        <v>2035</v>
      </c>
      <c r="VM4" s="132"/>
      <c r="VN4" s="136">
        <f t="shared" ref="VN4:VZ4" si="225">SUM(VN5:VN11)</f>
        <v>2008</v>
      </c>
      <c r="VO4" s="136">
        <f t="shared" si="225"/>
        <v>1983</v>
      </c>
      <c r="VP4" s="136">
        <f t="shared" si="225"/>
        <v>1983</v>
      </c>
      <c r="VQ4" s="136">
        <f t="shared" si="225"/>
        <v>1970</v>
      </c>
      <c r="VR4" s="136">
        <f t="shared" si="225"/>
        <v>1973</v>
      </c>
      <c r="VS4" s="136">
        <f t="shared" si="225"/>
        <v>1989</v>
      </c>
      <c r="VT4" s="136">
        <f t="shared" si="225"/>
        <v>1997</v>
      </c>
      <c r="VU4" s="136">
        <f t="shared" si="225"/>
        <v>2012</v>
      </c>
      <c r="VV4" s="136">
        <f t="shared" si="225"/>
        <v>2008</v>
      </c>
      <c r="VW4" s="136">
        <f t="shared" si="225"/>
        <v>2010</v>
      </c>
      <c r="VX4" s="136">
        <f t="shared" si="225"/>
        <v>2024</v>
      </c>
      <c r="VY4" s="136">
        <f t="shared" si="225"/>
        <v>2031</v>
      </c>
      <c r="VZ4" s="136">
        <f t="shared" si="225"/>
        <v>2049</v>
      </c>
      <c r="WA4" s="136"/>
      <c r="WB4" s="136">
        <f t="shared" ref="WB4:WG4" si="226">SUM(WB5:WB11)</f>
        <v>2035</v>
      </c>
      <c r="WC4" s="136">
        <f t="shared" si="226"/>
        <v>2026</v>
      </c>
      <c r="WD4" s="136">
        <f t="shared" si="226"/>
        <v>2014</v>
      </c>
      <c r="WE4" s="136">
        <f t="shared" si="226"/>
        <v>2018</v>
      </c>
      <c r="WF4" s="136">
        <f t="shared" si="226"/>
        <v>2017</v>
      </c>
      <c r="WG4" s="136">
        <f t="shared" si="226"/>
        <v>2031</v>
      </c>
      <c r="WH4" s="136"/>
      <c r="WI4" s="136">
        <f t="shared" ref="WI4:WM4" si="227">SUM(WI5:WI11)</f>
        <v>2019</v>
      </c>
      <c r="WJ4" s="136">
        <f t="shared" si="227"/>
        <v>2021</v>
      </c>
      <c r="WK4" s="136">
        <f t="shared" si="227"/>
        <v>2005</v>
      </c>
      <c r="WL4" s="136">
        <f t="shared" si="227"/>
        <v>2011</v>
      </c>
      <c r="WM4" s="136">
        <f t="shared" si="227"/>
        <v>2014</v>
      </c>
      <c r="WN4" s="136"/>
      <c r="WO4" s="132"/>
      <c r="WP4" s="136">
        <f t="shared" ref="WP4" si="228">SUM(WP5:WP11)</f>
        <v>1979</v>
      </c>
      <c r="WQ4" s="136">
        <f t="shared" ref="WQ4:WR4" si="229">SUM(WQ5:WQ11)</f>
        <v>1933</v>
      </c>
      <c r="WR4" s="136">
        <f t="shared" si="229"/>
        <v>1917</v>
      </c>
      <c r="WS4" s="136">
        <f t="shared" ref="WS4:WU4" si="230">SUM(WS5:WS11)</f>
        <v>1903</v>
      </c>
      <c r="WT4" s="132"/>
      <c r="WU4" s="136">
        <f t="shared" si="230"/>
        <v>1894</v>
      </c>
      <c r="WV4" s="136">
        <f t="shared" ref="WV4:WW4" si="231">SUM(WV5:WV11)</f>
        <v>1885</v>
      </c>
      <c r="WW4" s="136">
        <f t="shared" si="231"/>
        <v>1886</v>
      </c>
      <c r="WX4" s="136">
        <f t="shared" ref="WX4:WY4" si="232">SUM(WX5:WX11)</f>
        <v>1887</v>
      </c>
      <c r="WY4" s="136">
        <f t="shared" si="232"/>
        <v>1887</v>
      </c>
      <c r="WZ4" s="136">
        <f t="shared" ref="WZ4:XA4" si="233">SUM(WZ5:WZ11)</f>
        <v>1912</v>
      </c>
      <c r="XA4" s="136">
        <f t="shared" si="233"/>
        <v>1923</v>
      </c>
      <c r="XB4" s="136">
        <f t="shared" ref="XB4:XD4" si="234">SUM(XB5:XB11)</f>
        <v>1942</v>
      </c>
      <c r="XC4" s="132"/>
      <c r="XD4" s="136">
        <f t="shared" si="234"/>
        <v>1962</v>
      </c>
      <c r="XE4" s="136">
        <f t="shared" ref="XE4:XF4" si="235">SUM(XE5:XE11)</f>
        <v>1987</v>
      </c>
      <c r="XF4" s="136">
        <f t="shared" si="235"/>
        <v>1994</v>
      </c>
      <c r="XG4" s="136">
        <f t="shared" ref="XG4:XH4" si="236">SUM(XG5:XG11)</f>
        <v>2000</v>
      </c>
      <c r="XH4" s="136">
        <f t="shared" si="236"/>
        <v>1994</v>
      </c>
      <c r="XI4" s="136">
        <f t="shared" ref="XI4:XJ4" si="237">SUM(XI5:XI11)</f>
        <v>1998</v>
      </c>
      <c r="XJ4" s="136">
        <f t="shared" si="237"/>
        <v>0</v>
      </c>
      <c r="XK4" s="136">
        <f t="shared" ref="XK4:XL4" si="238">SUM(XK5:XK11)</f>
        <v>2002</v>
      </c>
      <c r="XL4" s="136">
        <f t="shared" si="238"/>
        <v>1997</v>
      </c>
      <c r="XM4" s="136">
        <f t="shared" ref="XM4:XN4" si="239">SUM(XM5:XM11)</f>
        <v>1989</v>
      </c>
      <c r="XN4" s="136">
        <f t="shared" si="239"/>
        <v>2012</v>
      </c>
      <c r="XO4" s="136">
        <f t="shared" ref="XO4:XP4" si="240">SUM(XO5:XO11)</f>
        <v>2023</v>
      </c>
      <c r="XP4" s="136">
        <f t="shared" si="240"/>
        <v>2060</v>
      </c>
      <c r="XQ4" s="136"/>
      <c r="XR4" s="136">
        <f t="shared" ref="XR4:XS4" si="241">SUM(XR5:XR11)</f>
        <v>2060</v>
      </c>
      <c r="XS4" s="136">
        <f t="shared" si="241"/>
        <v>2059</v>
      </c>
      <c r="XT4" s="136">
        <f t="shared" ref="XT4:XU4" si="242">SUM(XT5:XT11)</f>
        <v>2046</v>
      </c>
      <c r="XU4" s="136">
        <f t="shared" si="242"/>
        <v>2065</v>
      </c>
      <c r="XV4" s="136">
        <f t="shared" ref="XV4:XW4" si="243">SUM(XV5:XV11)</f>
        <v>2076</v>
      </c>
      <c r="XW4" s="136">
        <f t="shared" si="243"/>
        <v>2114</v>
      </c>
      <c r="XX4" s="136">
        <f t="shared" ref="XX4:XZ4" si="244">SUM(XX5:XX11)</f>
        <v>0</v>
      </c>
      <c r="XY4" s="136">
        <f t="shared" si="244"/>
        <v>2129</v>
      </c>
      <c r="XZ4" s="136">
        <f t="shared" si="244"/>
        <v>2143</v>
      </c>
      <c r="YA4" s="136">
        <f t="shared" ref="YA4:YB4" si="245">SUM(YA5:YA11)</f>
        <v>2138</v>
      </c>
      <c r="YB4" s="136">
        <f t="shared" si="245"/>
        <v>2135</v>
      </c>
      <c r="YC4" s="136">
        <f t="shared" ref="YC4:YD4" si="246">SUM(YC5:YC11)</f>
        <v>2136</v>
      </c>
      <c r="YD4" s="136">
        <f t="shared" si="246"/>
        <v>2131</v>
      </c>
      <c r="YE4" s="136">
        <f t="shared" ref="YE4:YG4" si="247">SUM(YE5:YE11)</f>
        <v>0</v>
      </c>
      <c r="YF4" s="136">
        <f t="shared" si="247"/>
        <v>2130</v>
      </c>
      <c r="YG4" s="136">
        <f t="shared" si="247"/>
        <v>2117</v>
      </c>
      <c r="YH4" s="136">
        <f t="shared" ref="YH4:YI4" si="248">SUM(YH5:YH11)</f>
        <v>2114</v>
      </c>
      <c r="YI4" s="136">
        <f t="shared" si="248"/>
        <v>2119</v>
      </c>
      <c r="YJ4" s="136">
        <f t="shared" ref="YJ4:YK4" si="249">SUM(YJ5:YJ11)</f>
        <v>2115</v>
      </c>
      <c r="YK4" s="136">
        <f t="shared" si="249"/>
        <v>2116</v>
      </c>
      <c r="YL4" s="136">
        <f t="shared" ref="YL4:YN4" si="250">SUM(YL5:YL11)</f>
        <v>0</v>
      </c>
      <c r="YM4" s="136">
        <f t="shared" si="250"/>
        <v>2114</v>
      </c>
      <c r="YN4" s="136">
        <f t="shared" si="250"/>
        <v>2107</v>
      </c>
      <c r="YO4" s="136">
        <f t="shared" ref="YO4:YP4" si="251">SUM(YO5:YO11)</f>
        <v>2115</v>
      </c>
      <c r="YP4" s="136">
        <f t="shared" si="251"/>
        <v>0</v>
      </c>
      <c r="YQ4" s="136">
        <f t="shared" ref="YQ4:YR4" si="252">SUM(YQ5:YQ11)</f>
        <v>2114</v>
      </c>
      <c r="YR4" s="136">
        <f t="shared" si="252"/>
        <v>2134</v>
      </c>
      <c r="YS4" s="136">
        <f t="shared" ref="YS4:YT4" si="253">SUM(YS5:YS11)</f>
        <v>2135</v>
      </c>
      <c r="YT4" s="136">
        <f t="shared" si="253"/>
        <v>2138</v>
      </c>
      <c r="YU4" s="136">
        <f t="shared" ref="YU4:YV4" si="254">SUM(YU5:YU11)</f>
        <v>2138</v>
      </c>
      <c r="YV4" s="136">
        <f t="shared" si="254"/>
        <v>2127</v>
      </c>
      <c r="YW4" s="136">
        <f t="shared" ref="YW4:YX4" si="255">SUM(YW5:YW11)</f>
        <v>2130</v>
      </c>
      <c r="YX4" s="136">
        <f t="shared" si="255"/>
        <v>2120</v>
      </c>
      <c r="YY4" s="136">
        <f t="shared" ref="YY4" si="256">SUM(YY5:YY11)</f>
        <v>2124</v>
      </c>
      <c r="YZ4" s="136"/>
      <c r="ZA4" s="136">
        <f t="shared" ref="ZA4" si="257">SUM(ZA5:ZA11)</f>
        <v>2128</v>
      </c>
      <c r="ZB4" s="136">
        <f t="shared" ref="ZB4:ZC4" si="258">SUM(ZB5:ZB11)</f>
        <v>2116</v>
      </c>
      <c r="ZC4" s="136">
        <f t="shared" si="258"/>
        <v>2112</v>
      </c>
      <c r="ZD4" s="136">
        <f t="shared" ref="ZD4:ZE4" si="259">SUM(ZD5:ZD11)</f>
        <v>2109</v>
      </c>
      <c r="ZE4" s="136">
        <f t="shared" si="259"/>
        <v>2103</v>
      </c>
      <c r="ZF4" s="136">
        <f t="shared" ref="ZF4:ZG4" si="260">SUM(ZF5:ZF11)</f>
        <v>2099</v>
      </c>
      <c r="ZG4" s="136">
        <f t="shared" si="260"/>
        <v>2096</v>
      </c>
      <c r="ZH4" s="136"/>
      <c r="ZI4" s="132"/>
      <c r="ZJ4" s="132"/>
      <c r="ZK4" s="132"/>
      <c r="ZL4" s="136">
        <f t="shared" ref="ZL4:ZM4" si="261">SUM(ZL5:ZL11)</f>
        <v>2084</v>
      </c>
      <c r="ZM4" s="136">
        <f t="shared" si="261"/>
        <v>2070</v>
      </c>
      <c r="ZN4" s="136"/>
      <c r="ZO4" s="136">
        <f t="shared" ref="ZO4:ZP4" si="262">SUM(ZO5:ZO11)</f>
        <v>2041</v>
      </c>
      <c r="ZP4" s="136">
        <f t="shared" si="262"/>
        <v>2019</v>
      </c>
      <c r="ZQ4" s="136">
        <f t="shared" ref="ZQ4:ZR4" si="263">SUM(ZQ5:ZQ11)</f>
        <v>2000</v>
      </c>
      <c r="ZR4" s="136">
        <f t="shared" si="263"/>
        <v>1992</v>
      </c>
      <c r="ZS4" s="136">
        <f t="shared" ref="ZS4:ZT4" si="264">SUM(ZS5:ZS11)</f>
        <v>1920</v>
      </c>
      <c r="ZT4" s="136">
        <f t="shared" si="264"/>
        <v>1898</v>
      </c>
      <c r="ZU4" s="136"/>
      <c r="ZV4" s="136">
        <f t="shared" ref="ZV4:ZW4" si="265">SUM(ZV5:ZV11)</f>
        <v>1878</v>
      </c>
      <c r="ZW4" s="136">
        <f t="shared" si="265"/>
        <v>1860</v>
      </c>
      <c r="ZX4" s="136">
        <f t="shared" ref="ZX4:ZY4" si="266">SUM(ZX5:ZX11)</f>
        <v>1842</v>
      </c>
      <c r="ZY4" s="136">
        <f t="shared" si="266"/>
        <v>1834</v>
      </c>
      <c r="ZZ4" s="136">
        <f t="shared" ref="ZZ4:AAA4" si="267">SUM(ZZ5:ZZ11)</f>
        <v>1831</v>
      </c>
      <c r="AAA4" s="136">
        <f t="shared" si="267"/>
        <v>1820</v>
      </c>
      <c r="AAB4" s="136"/>
      <c r="AAC4" s="136">
        <f t="shared" ref="AAC4:AAD4" si="268">SUM(AAC5:AAC11)</f>
        <v>1825</v>
      </c>
      <c r="AAD4" s="136">
        <f t="shared" si="268"/>
        <v>1802</v>
      </c>
      <c r="AAE4" s="136">
        <f t="shared" ref="AAE4:AAF4" si="269">SUM(AAE5:AAE11)</f>
        <v>1790</v>
      </c>
      <c r="AAF4" s="136">
        <f t="shared" si="269"/>
        <v>1768</v>
      </c>
      <c r="AAG4" s="136">
        <f t="shared" ref="AAG4:AAH4" si="270">SUM(AAG5:AAG11)</f>
        <v>1769</v>
      </c>
      <c r="AAH4" s="136">
        <f t="shared" si="270"/>
        <v>1768</v>
      </c>
      <c r="AAI4" s="132"/>
      <c r="AAJ4" s="136">
        <f t="shared" ref="AAJ4:AAK4" si="271">SUM(AAJ5:AAJ11)</f>
        <v>1763</v>
      </c>
      <c r="AAK4" s="136">
        <f t="shared" si="271"/>
        <v>1803</v>
      </c>
      <c r="AAL4" s="136">
        <f t="shared" ref="AAL4:AAM4" si="272">SUM(AAL5:AAL11)</f>
        <v>1800</v>
      </c>
      <c r="AAM4" s="136">
        <f t="shared" si="272"/>
        <v>1815</v>
      </c>
      <c r="AAN4" s="136">
        <f t="shared" ref="AAN4:AAO4" si="273">SUM(AAN5:AAN11)</f>
        <v>1820</v>
      </c>
      <c r="AAO4" s="136">
        <f t="shared" si="273"/>
        <v>1832</v>
      </c>
      <c r="AAP4" s="136"/>
      <c r="AAQ4" s="136">
        <f t="shared" ref="AAQ4:AAR4" si="274">SUM(AAQ5:AAQ11)</f>
        <v>1829</v>
      </c>
      <c r="AAR4" s="136">
        <f t="shared" si="274"/>
        <v>1822</v>
      </c>
      <c r="AAS4" s="136">
        <f t="shared" ref="AAS4:AAT4" si="275">SUM(AAS5:AAS11)</f>
        <v>1810</v>
      </c>
      <c r="AAT4" s="136">
        <f t="shared" si="275"/>
        <v>1798</v>
      </c>
      <c r="AAU4" s="136">
        <f t="shared" ref="AAU4:AAV4" si="276">SUM(AAU5:AAU11)</f>
        <v>1803</v>
      </c>
      <c r="AAV4" s="136">
        <f t="shared" si="276"/>
        <v>1789</v>
      </c>
      <c r="AAW4" s="132"/>
      <c r="AAX4" s="136">
        <f t="shared" ref="AAX4:AAY4" si="277">SUM(AAX5:AAX11)</f>
        <v>1778</v>
      </c>
      <c r="AAY4" s="136">
        <f t="shared" si="277"/>
        <v>1772</v>
      </c>
      <c r="AAZ4" s="136">
        <f t="shared" ref="AAZ4:ABA4" si="278">SUM(AAZ5:AAZ11)</f>
        <v>1765</v>
      </c>
      <c r="ABA4" s="136">
        <f t="shared" si="278"/>
        <v>1772</v>
      </c>
      <c r="ABB4" s="136">
        <f t="shared" ref="ABB4:ABC4" si="279">SUM(ABB5:ABB11)</f>
        <v>1756</v>
      </c>
      <c r="ABC4" s="136">
        <f t="shared" si="279"/>
        <v>1761</v>
      </c>
      <c r="ABD4" s="136"/>
      <c r="ABE4" s="136">
        <f t="shared" ref="ABE4" si="280">SUM(ABE5:ABE11)</f>
        <v>1753</v>
      </c>
      <c r="ABF4" s="136">
        <f t="shared" ref="ABF4:ABG4" si="281">SUM(ABF5:ABF11)</f>
        <v>1745</v>
      </c>
      <c r="ABG4" s="136">
        <f t="shared" si="281"/>
        <v>1736</v>
      </c>
      <c r="ABH4" s="136">
        <f t="shared" ref="ABH4:ABI4" si="282">SUM(ABH5:ABH11)</f>
        <v>1723</v>
      </c>
      <c r="ABI4" s="136">
        <f t="shared" si="282"/>
        <v>1717</v>
      </c>
      <c r="ABJ4" s="136">
        <f t="shared" ref="ABJ4:ABL4" si="283">SUM(ABJ5:ABJ11)</f>
        <v>1719</v>
      </c>
      <c r="ABK4" s="132"/>
      <c r="ABL4" s="136">
        <f t="shared" si="283"/>
        <v>1719</v>
      </c>
      <c r="ABM4" s="136">
        <f t="shared" ref="ABM4:ABN4" si="284">SUM(ABM5:ABM11)</f>
        <v>1713</v>
      </c>
      <c r="ABN4" s="136">
        <f t="shared" si="284"/>
        <v>1727</v>
      </c>
      <c r="ABO4" s="136">
        <f t="shared" ref="ABO4:ABP4" si="285">SUM(ABO5:ABO11)</f>
        <v>1750</v>
      </c>
      <c r="ABP4" s="136">
        <f t="shared" si="285"/>
        <v>1756</v>
      </c>
      <c r="ABQ4" s="136">
        <f t="shared" ref="ABQ4:ABS4" si="286">SUM(ABQ5:ABQ11)</f>
        <v>1763</v>
      </c>
      <c r="ABR4" s="132"/>
      <c r="ABS4" s="136">
        <f t="shared" si="286"/>
        <v>1769</v>
      </c>
      <c r="ABT4" s="136">
        <f t="shared" ref="ABT4:ABU4" si="287">SUM(ABT5:ABT11)</f>
        <v>1775</v>
      </c>
      <c r="ABU4" s="136">
        <f t="shared" si="287"/>
        <v>1779</v>
      </c>
      <c r="ABV4" s="136">
        <f t="shared" ref="ABV4:ABW4" si="288">SUM(ABV5:ABV11)</f>
        <v>1787</v>
      </c>
      <c r="ABW4" s="136">
        <f t="shared" si="288"/>
        <v>0</v>
      </c>
      <c r="ABX4" s="132"/>
      <c r="ABY4" s="132"/>
      <c r="ABZ4" s="132"/>
      <c r="ACA4" s="132"/>
      <c r="ACB4" s="132"/>
      <c r="ACC4" s="132"/>
      <c r="ACD4" s="132"/>
      <c r="ACE4" s="132"/>
      <c r="ACF4" s="132"/>
      <c r="ACG4" s="132"/>
      <c r="ACH4" s="132"/>
      <c r="ACI4" s="132"/>
      <c r="ACJ4" s="132"/>
      <c r="ACK4" s="132"/>
      <c r="ACL4" s="132"/>
      <c r="ACM4" s="132"/>
      <c r="ACN4" s="132"/>
      <c r="ACO4" s="132"/>
      <c r="ACP4" s="132"/>
      <c r="ACQ4" s="132"/>
      <c r="ACR4" s="132"/>
      <c r="ACS4" s="132"/>
      <c r="ACT4" s="132"/>
      <c r="ACU4" s="132"/>
      <c r="ACV4" s="132"/>
      <c r="ACW4" s="132"/>
      <c r="ACX4" s="132"/>
      <c r="ACY4" s="132"/>
      <c r="ACZ4" s="132"/>
      <c r="ADA4" s="132"/>
      <c r="ADB4" s="132"/>
      <c r="ADC4" s="132"/>
      <c r="ADD4" s="132"/>
      <c r="ADE4" s="132"/>
      <c r="ADF4" s="132"/>
      <c r="ADG4" s="132"/>
      <c r="ADH4" s="132"/>
      <c r="ADI4" s="132"/>
      <c r="ADJ4" s="132"/>
      <c r="ADK4" s="132"/>
      <c r="ADL4" s="132"/>
      <c r="ADM4" s="132"/>
      <c r="ADN4" s="132"/>
    </row>
    <row r="5" spans="1:794">
      <c r="A5" t="s">
        <v>911</v>
      </c>
      <c r="B5" t="s">
        <v>913</v>
      </c>
      <c r="D5" s="132" t="s">
        <v>265</v>
      </c>
      <c r="E5" s="136">
        <v>474</v>
      </c>
      <c r="F5" s="136">
        <v>461</v>
      </c>
      <c r="G5" s="136">
        <f>890-450</f>
        <v>440</v>
      </c>
      <c r="H5" s="136">
        <v>434</v>
      </c>
      <c r="I5" s="136">
        <v>430</v>
      </c>
      <c r="J5" s="136">
        <v>426</v>
      </c>
      <c r="K5" s="132"/>
      <c r="L5" s="136">
        <v>420</v>
      </c>
      <c r="M5" s="136">
        <f>869-464</f>
        <v>405</v>
      </c>
      <c r="N5" s="136">
        <v>404</v>
      </c>
      <c r="O5" s="136">
        <v>396</v>
      </c>
      <c r="P5" s="136">
        <v>403</v>
      </c>
      <c r="Q5" s="136">
        <v>400</v>
      </c>
      <c r="R5" s="136">
        <f>881-476</f>
        <v>405</v>
      </c>
      <c r="S5" s="136">
        <v>402</v>
      </c>
      <c r="T5" s="132"/>
      <c r="U5" s="132"/>
      <c r="V5" s="132"/>
      <c r="W5" s="132"/>
      <c r="X5" s="132"/>
      <c r="Y5" s="132"/>
      <c r="Z5" s="132"/>
      <c r="AA5" s="136">
        <f>897-AA6</f>
        <v>407</v>
      </c>
      <c r="AB5" s="136">
        <f>944-AB6</f>
        <v>403</v>
      </c>
      <c r="AC5" s="136">
        <f>912-AC6</f>
        <v>416</v>
      </c>
      <c r="AD5" s="136">
        <f>923-AD6</f>
        <v>420</v>
      </c>
      <c r="AE5" s="136">
        <f>930-AE6</f>
        <v>418</v>
      </c>
      <c r="AF5" s="132"/>
      <c r="AG5" s="136">
        <f>938-AG6</f>
        <v>411</v>
      </c>
      <c r="AH5" s="136">
        <f>935-AH6</f>
        <v>413</v>
      </c>
      <c r="AI5" s="136">
        <v>395</v>
      </c>
      <c r="AJ5" s="136">
        <v>381</v>
      </c>
      <c r="AK5" s="136">
        <v>386</v>
      </c>
      <c r="AL5" s="136">
        <v>395</v>
      </c>
      <c r="AM5" s="136"/>
      <c r="AN5" s="136">
        <v>399</v>
      </c>
      <c r="AO5" s="136">
        <v>399</v>
      </c>
      <c r="AP5" s="136">
        <v>388</v>
      </c>
      <c r="AQ5" s="136">
        <v>396</v>
      </c>
      <c r="AR5" s="136">
        <v>389</v>
      </c>
      <c r="AS5" s="136">
        <v>398</v>
      </c>
      <c r="AT5" s="132"/>
      <c r="AU5" s="136">
        <v>377</v>
      </c>
      <c r="AV5" s="136">
        <v>386</v>
      </c>
      <c r="AW5" s="136">
        <v>398</v>
      </c>
      <c r="AX5" s="136">
        <v>398</v>
      </c>
      <c r="AY5" s="132"/>
      <c r="AZ5" s="132"/>
      <c r="BA5" s="136">
        <v>401</v>
      </c>
      <c r="BB5" s="136">
        <v>388</v>
      </c>
      <c r="BC5" s="136">
        <v>383</v>
      </c>
      <c r="BD5" s="136">
        <v>380</v>
      </c>
      <c r="BE5" s="136">
        <v>378</v>
      </c>
      <c r="BF5" s="136">
        <v>389</v>
      </c>
      <c r="BG5" s="136">
        <v>387</v>
      </c>
      <c r="BH5" s="132"/>
      <c r="BI5" s="136">
        <v>386</v>
      </c>
      <c r="BJ5" s="136">
        <v>390</v>
      </c>
      <c r="BK5" s="136">
        <v>397</v>
      </c>
      <c r="BL5" s="136">
        <v>390</v>
      </c>
      <c r="BM5" s="136">
        <v>383</v>
      </c>
      <c r="BN5" s="136">
        <v>381</v>
      </c>
      <c r="BO5" s="132"/>
      <c r="BP5" s="136">
        <v>383</v>
      </c>
      <c r="BQ5" s="136">
        <v>381</v>
      </c>
      <c r="BR5" s="136">
        <v>377</v>
      </c>
      <c r="BS5" s="136">
        <v>367</v>
      </c>
      <c r="BT5" s="136">
        <v>374</v>
      </c>
      <c r="BU5" s="136">
        <v>376</v>
      </c>
      <c r="BV5" s="132"/>
      <c r="BW5" s="136">
        <v>375</v>
      </c>
      <c r="BX5" s="136">
        <v>381</v>
      </c>
      <c r="BY5" s="136">
        <v>374</v>
      </c>
      <c r="BZ5" s="136">
        <v>381</v>
      </c>
      <c r="CA5" s="136">
        <v>375</v>
      </c>
      <c r="CB5" s="136">
        <v>377</v>
      </c>
      <c r="CC5" s="132"/>
      <c r="CD5" s="136">
        <v>376</v>
      </c>
      <c r="CE5" s="136">
        <v>380</v>
      </c>
      <c r="CF5" s="136">
        <v>373</v>
      </c>
      <c r="CG5" s="136">
        <v>364</v>
      </c>
      <c r="CH5" s="136">
        <v>379</v>
      </c>
      <c r="CI5" s="136">
        <v>368</v>
      </c>
      <c r="CJ5" s="132"/>
      <c r="CK5" s="136">
        <v>375</v>
      </c>
      <c r="CL5" s="136">
        <v>376</v>
      </c>
      <c r="CM5" s="136">
        <v>368</v>
      </c>
      <c r="CN5" s="136">
        <v>372</v>
      </c>
      <c r="CO5" s="136">
        <v>371</v>
      </c>
      <c r="CP5" s="136">
        <v>370</v>
      </c>
      <c r="CQ5" s="132"/>
      <c r="CR5" s="136">
        <v>361</v>
      </c>
      <c r="CS5" s="136">
        <v>350</v>
      </c>
      <c r="CT5" s="136">
        <v>352</v>
      </c>
      <c r="CU5" s="136">
        <v>345</v>
      </c>
      <c r="CV5" s="136">
        <v>346</v>
      </c>
      <c r="CW5" s="136">
        <v>342</v>
      </c>
      <c r="CX5" s="132"/>
      <c r="CY5" s="136">
        <v>356</v>
      </c>
      <c r="CZ5" s="136">
        <v>359</v>
      </c>
      <c r="DA5" s="136">
        <v>359</v>
      </c>
      <c r="DB5" s="136">
        <v>357</v>
      </c>
      <c r="DC5" s="136">
        <v>370</v>
      </c>
      <c r="DD5" s="136">
        <v>369</v>
      </c>
      <c r="DE5" s="132"/>
      <c r="DF5" s="132"/>
      <c r="DG5" s="136">
        <v>369</v>
      </c>
      <c r="DH5" s="136">
        <v>363</v>
      </c>
      <c r="DI5" s="136">
        <v>363</v>
      </c>
      <c r="DJ5" s="136">
        <v>366</v>
      </c>
      <c r="DK5" s="136">
        <v>367</v>
      </c>
      <c r="DL5" s="132"/>
      <c r="DM5" s="132"/>
      <c r="DN5" s="136">
        <v>363</v>
      </c>
      <c r="DO5" s="136">
        <v>353</v>
      </c>
      <c r="DP5" s="136">
        <v>367</v>
      </c>
      <c r="DQ5" s="136">
        <v>360</v>
      </c>
      <c r="DR5" s="136">
        <v>368</v>
      </c>
      <c r="DS5" s="132"/>
      <c r="DT5" s="136">
        <v>364</v>
      </c>
      <c r="DU5" s="136">
        <v>371</v>
      </c>
      <c r="DV5" s="136">
        <v>375</v>
      </c>
      <c r="DW5" s="136">
        <v>372</v>
      </c>
      <c r="DX5" s="136">
        <v>397</v>
      </c>
      <c r="DY5" s="136">
        <v>390</v>
      </c>
      <c r="DZ5" s="132"/>
      <c r="EA5" s="136">
        <v>391</v>
      </c>
      <c r="EB5" s="136">
        <v>393</v>
      </c>
      <c r="EC5" s="136">
        <v>392</v>
      </c>
      <c r="ED5" s="136">
        <v>394</v>
      </c>
      <c r="EE5" s="136">
        <v>396</v>
      </c>
      <c r="EF5" s="136">
        <v>402</v>
      </c>
      <c r="EG5" s="136">
        <v>403</v>
      </c>
      <c r="EH5" s="136">
        <v>390</v>
      </c>
      <c r="EI5" s="136">
        <v>392</v>
      </c>
      <c r="EJ5" s="136">
        <v>384</v>
      </c>
      <c r="EK5" s="136">
        <v>378</v>
      </c>
      <c r="EL5" s="136">
        <v>376</v>
      </c>
      <c r="EM5" s="136">
        <v>375</v>
      </c>
      <c r="EN5" s="132"/>
      <c r="EO5" s="136">
        <v>382</v>
      </c>
      <c r="EP5" s="136">
        <v>379</v>
      </c>
      <c r="EQ5" s="136">
        <v>380</v>
      </c>
      <c r="ER5" s="136">
        <v>375</v>
      </c>
      <c r="ES5" s="136">
        <v>381</v>
      </c>
      <c r="ET5" s="136">
        <v>383</v>
      </c>
      <c r="EU5" s="136">
        <v>388</v>
      </c>
      <c r="EV5" s="136">
        <v>394</v>
      </c>
      <c r="EW5" s="136">
        <v>406</v>
      </c>
      <c r="EX5" s="136">
        <v>406</v>
      </c>
      <c r="EY5" s="136">
        <v>413</v>
      </c>
      <c r="EZ5" s="136">
        <v>412</v>
      </c>
      <c r="FA5" s="136">
        <v>452</v>
      </c>
      <c r="FB5" s="132"/>
      <c r="FC5" s="136">
        <v>455</v>
      </c>
      <c r="FD5" s="136">
        <v>449</v>
      </c>
      <c r="FE5" s="136">
        <v>466</v>
      </c>
      <c r="FF5" s="136">
        <v>491</v>
      </c>
      <c r="FG5" s="136">
        <v>486</v>
      </c>
      <c r="FH5" s="136">
        <v>494</v>
      </c>
      <c r="FI5" s="136">
        <v>493</v>
      </c>
      <c r="FJ5" s="136">
        <v>505</v>
      </c>
      <c r="FK5" s="136">
        <v>494</v>
      </c>
      <c r="FL5" s="136">
        <v>497</v>
      </c>
      <c r="FM5" s="136">
        <v>512</v>
      </c>
      <c r="FN5" s="136">
        <v>537</v>
      </c>
      <c r="FO5" s="136">
        <v>533</v>
      </c>
      <c r="FP5" s="132"/>
      <c r="FQ5" s="136">
        <v>534</v>
      </c>
      <c r="FR5" s="136">
        <v>549</v>
      </c>
      <c r="FS5" s="136">
        <v>567</v>
      </c>
      <c r="FT5" s="136">
        <v>585</v>
      </c>
      <c r="FU5" s="136">
        <v>566</v>
      </c>
      <c r="FV5" s="136">
        <v>575</v>
      </c>
      <c r="FW5" s="132"/>
      <c r="FX5" s="136">
        <v>559</v>
      </c>
      <c r="FY5" s="136">
        <v>572</v>
      </c>
      <c r="FZ5" s="136">
        <v>574</v>
      </c>
      <c r="GA5" s="136">
        <v>563</v>
      </c>
      <c r="GB5" s="136">
        <v>544</v>
      </c>
      <c r="GC5" s="136">
        <v>552</v>
      </c>
      <c r="GD5" s="132"/>
      <c r="GE5" s="136">
        <v>548</v>
      </c>
      <c r="GF5" s="136">
        <v>558</v>
      </c>
      <c r="GG5" s="136">
        <v>568</v>
      </c>
      <c r="GH5" s="136">
        <v>584</v>
      </c>
      <c r="GI5" s="132"/>
      <c r="GJ5" s="132"/>
      <c r="GK5" s="132"/>
      <c r="GL5" s="136">
        <v>515</v>
      </c>
      <c r="GM5" s="136">
        <v>531</v>
      </c>
      <c r="GN5" s="136">
        <v>525</v>
      </c>
      <c r="GO5" s="136">
        <v>525</v>
      </c>
      <c r="GP5" s="136">
        <v>520</v>
      </c>
      <c r="GQ5" s="136">
        <v>519</v>
      </c>
      <c r="GR5" s="132"/>
      <c r="GS5" s="136">
        <v>518</v>
      </c>
      <c r="GT5" s="136">
        <v>519</v>
      </c>
      <c r="GU5" s="136">
        <v>511</v>
      </c>
      <c r="GV5" s="136">
        <v>513</v>
      </c>
      <c r="GW5" s="136">
        <v>500</v>
      </c>
      <c r="GX5" s="132"/>
      <c r="GY5" s="132"/>
      <c r="GZ5" s="136">
        <v>483</v>
      </c>
      <c r="HA5" s="136">
        <v>483</v>
      </c>
      <c r="HB5" s="136">
        <v>488</v>
      </c>
      <c r="HC5" s="136">
        <v>484</v>
      </c>
      <c r="HD5" s="136">
        <v>482</v>
      </c>
      <c r="HE5" s="136">
        <v>481</v>
      </c>
      <c r="HF5" s="132"/>
      <c r="HG5" s="136">
        <v>466</v>
      </c>
      <c r="HH5" s="136">
        <v>466</v>
      </c>
      <c r="HI5" s="136">
        <v>447</v>
      </c>
      <c r="HJ5" s="136">
        <v>439</v>
      </c>
      <c r="HK5" s="136">
        <v>433</v>
      </c>
      <c r="HL5" s="136">
        <v>436</v>
      </c>
      <c r="HM5" s="132"/>
      <c r="HN5" s="136">
        <v>447</v>
      </c>
      <c r="HO5" s="136">
        <v>442</v>
      </c>
      <c r="HP5" s="136">
        <v>445</v>
      </c>
      <c r="HQ5" s="136">
        <v>428</v>
      </c>
      <c r="HR5" s="136">
        <v>429</v>
      </c>
      <c r="HS5" s="136">
        <v>428</v>
      </c>
      <c r="HT5" s="132"/>
      <c r="HU5" s="136">
        <v>390</v>
      </c>
      <c r="HV5" s="136">
        <v>402</v>
      </c>
      <c r="HW5" s="136">
        <v>400</v>
      </c>
      <c r="HX5" s="136">
        <v>400</v>
      </c>
      <c r="HY5" s="136">
        <v>397</v>
      </c>
      <c r="HZ5" s="136">
        <v>398</v>
      </c>
      <c r="IA5" s="132"/>
      <c r="IB5" s="136">
        <v>400</v>
      </c>
      <c r="IC5" s="136">
        <v>397</v>
      </c>
      <c r="ID5" s="136">
        <v>398</v>
      </c>
      <c r="IE5" s="136">
        <v>398</v>
      </c>
      <c r="IF5" s="136">
        <v>396</v>
      </c>
      <c r="IG5" s="136">
        <v>400</v>
      </c>
      <c r="IH5" s="132"/>
      <c r="II5" s="136">
        <v>407</v>
      </c>
      <c r="IJ5" s="136">
        <v>396</v>
      </c>
      <c r="IK5" s="136">
        <v>399</v>
      </c>
      <c r="IL5" s="136">
        <v>396</v>
      </c>
      <c r="IM5" s="136">
        <v>387</v>
      </c>
      <c r="IN5" s="136">
        <v>382</v>
      </c>
      <c r="IO5" s="132"/>
      <c r="IP5" s="136">
        <v>380</v>
      </c>
      <c r="IQ5" s="136">
        <v>376</v>
      </c>
      <c r="IR5" s="136">
        <v>374</v>
      </c>
      <c r="IS5" s="132"/>
      <c r="IT5" s="136">
        <v>367</v>
      </c>
      <c r="IU5" s="136">
        <v>375</v>
      </c>
      <c r="IV5" s="132"/>
      <c r="IW5" s="132"/>
      <c r="IX5" s="136">
        <v>329</v>
      </c>
      <c r="IY5" s="136">
        <v>362</v>
      </c>
      <c r="IZ5" s="136">
        <v>373</v>
      </c>
      <c r="JA5" s="136">
        <v>375</v>
      </c>
      <c r="JB5" s="136">
        <v>380</v>
      </c>
      <c r="JC5" s="136">
        <v>370</v>
      </c>
      <c r="JD5" s="132"/>
      <c r="JE5" s="136">
        <v>365</v>
      </c>
      <c r="JF5" s="136">
        <v>368</v>
      </c>
      <c r="JG5" s="136">
        <v>377</v>
      </c>
      <c r="JH5" s="136">
        <v>369</v>
      </c>
      <c r="JI5" s="136">
        <v>369</v>
      </c>
      <c r="JJ5" s="132"/>
      <c r="JK5" s="136">
        <v>384</v>
      </c>
      <c r="JL5" s="136">
        <v>388</v>
      </c>
      <c r="JM5" s="136">
        <v>393</v>
      </c>
      <c r="JN5" s="136">
        <v>388</v>
      </c>
      <c r="JO5" s="136">
        <v>387</v>
      </c>
      <c r="JP5" s="136">
        <v>377</v>
      </c>
      <c r="JQ5" s="132"/>
      <c r="JR5" s="136">
        <v>374</v>
      </c>
      <c r="JS5" s="136">
        <v>367</v>
      </c>
      <c r="JT5" s="136">
        <v>364</v>
      </c>
      <c r="JU5" s="136">
        <v>368</v>
      </c>
      <c r="JV5" s="136">
        <v>370</v>
      </c>
      <c r="JW5" s="136">
        <v>363</v>
      </c>
      <c r="JX5" s="132"/>
      <c r="JY5" s="136">
        <v>358</v>
      </c>
      <c r="JZ5" s="136">
        <v>361</v>
      </c>
      <c r="KA5" s="136">
        <v>358</v>
      </c>
      <c r="KB5" s="136">
        <v>359</v>
      </c>
      <c r="KC5" s="136">
        <v>358</v>
      </c>
      <c r="KD5" s="136">
        <v>353</v>
      </c>
      <c r="KE5" s="132"/>
      <c r="KF5" s="136">
        <v>347</v>
      </c>
      <c r="KG5" s="136">
        <v>345</v>
      </c>
      <c r="KH5" s="136">
        <v>347</v>
      </c>
      <c r="KI5" s="136">
        <v>333</v>
      </c>
      <c r="KJ5" s="136">
        <v>340</v>
      </c>
      <c r="KK5" s="136">
        <v>331</v>
      </c>
      <c r="KL5" s="132"/>
      <c r="KM5" s="132"/>
      <c r="KN5" s="136">
        <v>337</v>
      </c>
      <c r="KO5" s="132"/>
      <c r="KP5" s="136">
        <v>336</v>
      </c>
      <c r="KQ5" s="136">
        <v>335</v>
      </c>
      <c r="KR5" s="136">
        <v>341</v>
      </c>
      <c r="KS5" s="132"/>
      <c r="KT5" s="136">
        <v>329</v>
      </c>
      <c r="KU5" s="136">
        <v>339</v>
      </c>
      <c r="KV5" s="136">
        <v>338</v>
      </c>
      <c r="KW5" s="136">
        <v>332</v>
      </c>
      <c r="KX5" s="136">
        <v>331</v>
      </c>
      <c r="KY5" s="132"/>
      <c r="KZ5" s="132"/>
      <c r="LA5" s="136">
        <v>323</v>
      </c>
      <c r="LB5" s="136">
        <v>321</v>
      </c>
      <c r="LC5" s="136">
        <v>321</v>
      </c>
      <c r="LD5" s="136">
        <v>319</v>
      </c>
      <c r="LE5" s="136">
        <v>318</v>
      </c>
      <c r="LF5" s="136">
        <v>315</v>
      </c>
      <c r="LG5" s="132"/>
      <c r="LH5" s="136">
        <v>313</v>
      </c>
      <c r="LI5" s="136">
        <v>310</v>
      </c>
      <c r="LJ5" s="136">
        <v>315</v>
      </c>
      <c r="LK5" s="136">
        <v>312</v>
      </c>
      <c r="LL5" s="136">
        <v>312</v>
      </c>
      <c r="LM5" s="136">
        <v>314</v>
      </c>
      <c r="LN5" s="136">
        <v>310</v>
      </c>
      <c r="LO5" s="136">
        <v>314</v>
      </c>
      <c r="LP5" s="136">
        <v>309</v>
      </c>
      <c r="LQ5" s="136">
        <v>339</v>
      </c>
      <c r="LR5" s="132"/>
      <c r="LS5" s="132"/>
      <c r="LT5" s="132"/>
      <c r="LU5" s="132"/>
      <c r="LV5" s="136">
        <v>315</v>
      </c>
      <c r="LW5" s="136">
        <v>329</v>
      </c>
      <c r="LX5" s="136">
        <f>345+19</f>
        <v>364</v>
      </c>
      <c r="LY5" s="132"/>
      <c r="LZ5" s="136">
        <v>370</v>
      </c>
      <c r="MA5" s="136">
        <v>366</v>
      </c>
      <c r="MB5" s="136"/>
      <c r="MC5" s="136">
        <v>365</v>
      </c>
      <c r="MD5" s="136">
        <v>370</v>
      </c>
      <c r="ME5" s="136">
        <v>347</v>
      </c>
      <c r="MF5" s="136">
        <v>340</v>
      </c>
      <c r="MG5" s="136">
        <f>365-25</f>
        <v>340</v>
      </c>
      <c r="MH5" s="136">
        <f>386-26</f>
        <v>360</v>
      </c>
      <c r="MI5" s="136"/>
      <c r="MJ5" s="136">
        <f>394-14</f>
        <v>380</v>
      </c>
      <c r="MK5" s="136">
        <f>398-18</f>
        <v>380</v>
      </c>
      <c r="ML5" s="136">
        <v>377</v>
      </c>
      <c r="MM5" s="136">
        <f>376-17</f>
        <v>359</v>
      </c>
      <c r="MN5" s="136">
        <f>376-14</f>
        <v>362</v>
      </c>
      <c r="MO5" s="136">
        <f>385-22</f>
        <v>363</v>
      </c>
      <c r="MP5" s="136"/>
      <c r="MQ5" s="136">
        <v>370</v>
      </c>
      <c r="MR5" s="136">
        <v>346</v>
      </c>
      <c r="MS5" s="136">
        <v>366</v>
      </c>
      <c r="MT5" s="136">
        <v>366</v>
      </c>
      <c r="MU5" s="136">
        <v>364</v>
      </c>
      <c r="MV5" s="136">
        <v>370</v>
      </c>
      <c r="MW5" s="136"/>
      <c r="MX5" s="136">
        <f>383-20</f>
        <v>363</v>
      </c>
      <c r="MY5" s="136">
        <v>370</v>
      </c>
      <c r="MZ5" s="136">
        <v>375</v>
      </c>
      <c r="NA5" s="136">
        <v>385</v>
      </c>
      <c r="NB5" s="136">
        <v>387</v>
      </c>
      <c r="NC5" s="136">
        <v>387</v>
      </c>
      <c r="ND5" s="136"/>
      <c r="NE5" s="136">
        <v>375</v>
      </c>
      <c r="NF5" s="136">
        <v>350</v>
      </c>
      <c r="NG5" s="136">
        <v>362</v>
      </c>
      <c r="NH5" s="136">
        <v>353</v>
      </c>
      <c r="NI5" s="136">
        <v>354</v>
      </c>
      <c r="NJ5" s="136">
        <v>360</v>
      </c>
      <c r="NK5" s="136"/>
      <c r="NL5" s="136">
        <v>360</v>
      </c>
      <c r="NM5" s="136">
        <v>365</v>
      </c>
      <c r="NN5" s="136">
        <v>361</v>
      </c>
      <c r="NO5" s="136">
        <v>361</v>
      </c>
      <c r="NP5" s="136">
        <v>378</v>
      </c>
      <c r="NQ5" s="136">
        <v>382</v>
      </c>
      <c r="NR5" s="136"/>
      <c r="NS5" s="136">
        <v>384</v>
      </c>
      <c r="NT5" s="136">
        <v>377</v>
      </c>
      <c r="NU5" s="136">
        <v>373</v>
      </c>
      <c r="NV5" s="136">
        <v>377</v>
      </c>
      <c r="NW5" s="136">
        <v>373</v>
      </c>
      <c r="NX5" s="136">
        <v>368</v>
      </c>
      <c r="NY5" s="136">
        <v>376</v>
      </c>
      <c r="NZ5" s="136">
        <v>380</v>
      </c>
      <c r="OA5" s="132"/>
      <c r="OB5" s="132"/>
      <c r="OC5" s="132"/>
      <c r="OD5" s="132"/>
      <c r="OE5" s="132"/>
      <c r="OF5" s="132"/>
      <c r="OG5" s="136">
        <v>351</v>
      </c>
      <c r="OH5" s="136">
        <v>348</v>
      </c>
      <c r="OI5" s="136">
        <v>45</v>
      </c>
      <c r="OJ5" s="136">
        <v>349</v>
      </c>
      <c r="OK5" s="136">
        <v>353</v>
      </c>
      <c r="OL5" s="136">
        <v>355</v>
      </c>
      <c r="OM5" s="132"/>
      <c r="ON5" s="136">
        <v>362</v>
      </c>
      <c r="OO5" s="136">
        <v>358</v>
      </c>
      <c r="OP5" s="136">
        <v>356</v>
      </c>
      <c r="OQ5" s="136">
        <v>363</v>
      </c>
      <c r="OR5" s="136">
        <v>351</v>
      </c>
      <c r="OS5" s="136">
        <v>348</v>
      </c>
      <c r="OT5" s="132"/>
      <c r="OU5" s="136">
        <v>341</v>
      </c>
      <c r="OV5" s="136">
        <v>340</v>
      </c>
      <c r="OW5" s="136">
        <v>333</v>
      </c>
      <c r="OX5" s="136">
        <v>334</v>
      </c>
      <c r="OY5" s="136">
        <v>336</v>
      </c>
      <c r="OZ5" s="136">
        <v>341</v>
      </c>
      <c r="PA5" s="132"/>
      <c r="PB5" s="136">
        <v>333</v>
      </c>
      <c r="PC5" s="136">
        <v>330</v>
      </c>
      <c r="PD5" s="136">
        <v>329</v>
      </c>
      <c r="PE5" s="136">
        <v>327</v>
      </c>
      <c r="PF5" s="136">
        <v>332</v>
      </c>
      <c r="PG5" s="136">
        <v>319</v>
      </c>
      <c r="PH5" s="136"/>
      <c r="PI5" s="136">
        <v>307</v>
      </c>
      <c r="PJ5" s="136">
        <v>313</v>
      </c>
      <c r="PK5" s="136">
        <v>310</v>
      </c>
      <c r="PL5" s="136">
        <v>311</v>
      </c>
      <c r="PM5" s="136">
        <v>309</v>
      </c>
      <c r="PN5" s="136">
        <v>308</v>
      </c>
      <c r="PO5" s="132"/>
      <c r="PP5" s="136">
        <v>309</v>
      </c>
      <c r="PQ5" s="136">
        <v>299</v>
      </c>
      <c r="PR5" s="136">
        <v>296</v>
      </c>
      <c r="PS5" s="136">
        <v>302</v>
      </c>
      <c r="PT5" s="136">
        <v>291</v>
      </c>
      <c r="PU5" s="136">
        <v>300</v>
      </c>
      <c r="PV5" s="132"/>
      <c r="PW5" s="136">
        <v>296</v>
      </c>
      <c r="PX5" s="136">
        <v>295</v>
      </c>
      <c r="PY5" s="136">
        <v>300</v>
      </c>
      <c r="PZ5" s="136">
        <v>299</v>
      </c>
      <c r="QA5" s="136">
        <v>299</v>
      </c>
      <c r="QB5" s="136">
        <v>300</v>
      </c>
      <c r="QC5" s="132"/>
      <c r="QD5" s="136">
        <v>308</v>
      </c>
      <c r="QE5" s="136">
        <v>296</v>
      </c>
      <c r="QF5" s="132"/>
      <c r="QG5" s="136">
        <v>305</v>
      </c>
      <c r="QH5" s="136">
        <v>307</v>
      </c>
      <c r="QI5" s="136">
        <v>296</v>
      </c>
      <c r="QJ5" s="136"/>
      <c r="QK5" s="136">
        <v>308</v>
      </c>
      <c r="QL5" s="136">
        <v>305</v>
      </c>
      <c r="QM5" s="136">
        <v>307</v>
      </c>
      <c r="QN5" s="136">
        <v>307</v>
      </c>
      <c r="QO5" s="136">
        <v>304</v>
      </c>
      <c r="QP5" s="136">
        <v>306</v>
      </c>
      <c r="QQ5" s="136">
        <v>308</v>
      </c>
      <c r="QR5" s="136">
        <v>299</v>
      </c>
      <c r="QS5" s="136">
        <v>298</v>
      </c>
      <c r="QT5" s="136">
        <v>323</v>
      </c>
      <c r="QU5" s="132"/>
      <c r="QV5" s="132"/>
      <c r="QW5" s="136">
        <v>330</v>
      </c>
      <c r="QX5" s="136">
        <v>319</v>
      </c>
      <c r="QY5" s="136">
        <v>313</v>
      </c>
      <c r="QZ5" s="136">
        <v>331</v>
      </c>
      <c r="RA5" s="136">
        <v>330</v>
      </c>
      <c r="RB5" s="136">
        <v>320</v>
      </c>
      <c r="RC5" s="136">
        <v>320</v>
      </c>
      <c r="RD5" s="136">
        <v>317</v>
      </c>
      <c r="RE5" s="132"/>
      <c r="RF5" s="136">
        <v>323</v>
      </c>
      <c r="RG5" s="136">
        <v>324</v>
      </c>
      <c r="RH5" s="136">
        <v>343</v>
      </c>
      <c r="RI5" s="136">
        <v>348</v>
      </c>
      <c r="RJ5" s="136">
        <v>352</v>
      </c>
      <c r="RK5" s="136">
        <v>349</v>
      </c>
      <c r="RL5" s="132"/>
      <c r="RM5" s="132"/>
      <c r="RN5" s="136">
        <v>348</v>
      </c>
      <c r="RO5" s="136">
        <v>344</v>
      </c>
      <c r="RP5" s="136">
        <v>340</v>
      </c>
      <c r="RQ5" s="136">
        <v>341</v>
      </c>
      <c r="RR5" s="136">
        <v>341</v>
      </c>
      <c r="RS5" s="132"/>
      <c r="RT5" s="136">
        <v>345</v>
      </c>
      <c r="RU5" s="136">
        <v>342</v>
      </c>
      <c r="RV5" s="136">
        <v>338</v>
      </c>
      <c r="RW5" s="136">
        <v>344</v>
      </c>
      <c r="RX5" s="136">
        <v>338</v>
      </c>
      <c r="RY5" s="136">
        <v>344</v>
      </c>
      <c r="RZ5" s="132"/>
      <c r="SA5" s="132"/>
      <c r="SB5" s="136">
        <v>337</v>
      </c>
      <c r="SC5" s="136">
        <v>329</v>
      </c>
      <c r="SD5" s="136">
        <v>331</v>
      </c>
      <c r="SE5" s="136">
        <v>330</v>
      </c>
      <c r="SF5" s="136">
        <v>327</v>
      </c>
      <c r="SG5" s="136">
        <v>334</v>
      </c>
      <c r="SH5" s="136">
        <v>330</v>
      </c>
      <c r="SI5" s="136">
        <v>341</v>
      </c>
      <c r="SJ5" s="136">
        <v>334</v>
      </c>
      <c r="SK5" s="136">
        <v>341</v>
      </c>
      <c r="SL5" s="136">
        <v>342</v>
      </c>
      <c r="SM5" s="136">
        <v>342</v>
      </c>
      <c r="SN5" s="132"/>
      <c r="SO5" s="136">
        <v>336</v>
      </c>
      <c r="SP5" s="136">
        <v>340</v>
      </c>
      <c r="SQ5" s="136">
        <v>340</v>
      </c>
      <c r="SR5" s="136">
        <v>333</v>
      </c>
      <c r="SS5" s="136">
        <v>335</v>
      </c>
      <c r="ST5" s="136">
        <v>335</v>
      </c>
      <c r="SU5" s="136">
        <v>332</v>
      </c>
      <c r="SV5" s="136">
        <v>329</v>
      </c>
      <c r="SW5" s="136">
        <v>326</v>
      </c>
      <c r="SX5" s="136">
        <v>329</v>
      </c>
      <c r="SY5" s="136">
        <v>329</v>
      </c>
      <c r="SZ5" s="136">
        <v>333</v>
      </c>
      <c r="TA5" s="136">
        <v>333</v>
      </c>
      <c r="TB5" s="132"/>
      <c r="TC5" s="136">
        <v>404</v>
      </c>
      <c r="TD5" s="136">
        <v>409</v>
      </c>
      <c r="TE5" s="136">
        <v>422</v>
      </c>
      <c r="TF5" s="136">
        <v>433</v>
      </c>
      <c r="TG5" s="136">
        <v>432</v>
      </c>
      <c r="TH5" s="136">
        <v>439</v>
      </c>
      <c r="TI5" s="136">
        <v>440</v>
      </c>
      <c r="TJ5" s="136">
        <v>435</v>
      </c>
      <c r="TK5" s="136">
        <v>434</v>
      </c>
      <c r="TL5" s="136">
        <v>442</v>
      </c>
      <c r="TM5" s="136">
        <v>442</v>
      </c>
      <c r="TN5" s="136">
        <v>443</v>
      </c>
      <c r="TO5" s="136">
        <v>449</v>
      </c>
      <c r="TP5" s="132"/>
      <c r="TQ5" s="136">
        <v>450</v>
      </c>
      <c r="TR5" s="136">
        <v>453</v>
      </c>
      <c r="TS5" s="136">
        <v>455</v>
      </c>
      <c r="TT5" s="136">
        <v>463</v>
      </c>
      <c r="TU5" s="136">
        <v>474</v>
      </c>
      <c r="TV5" s="136">
        <v>471</v>
      </c>
      <c r="TW5" s="132"/>
      <c r="TX5" s="136">
        <v>490</v>
      </c>
      <c r="TY5" s="136">
        <v>490</v>
      </c>
      <c r="TZ5" s="136">
        <v>491</v>
      </c>
      <c r="UA5" s="136">
        <v>482</v>
      </c>
      <c r="UB5" s="136">
        <v>495</v>
      </c>
      <c r="UC5" s="136">
        <v>497</v>
      </c>
      <c r="UD5" s="132"/>
      <c r="UE5" s="136">
        <v>501</v>
      </c>
      <c r="UF5" s="136">
        <v>508</v>
      </c>
      <c r="UG5" s="136">
        <v>517</v>
      </c>
      <c r="UH5" s="136">
        <v>516</v>
      </c>
      <c r="UI5" s="136">
        <v>528</v>
      </c>
      <c r="UJ5" s="136">
        <v>521</v>
      </c>
      <c r="UK5" s="136"/>
      <c r="UL5" s="136">
        <v>504</v>
      </c>
      <c r="UM5" s="136">
        <v>500</v>
      </c>
      <c r="UN5" s="136">
        <v>501</v>
      </c>
      <c r="UO5" s="136">
        <v>511</v>
      </c>
      <c r="UP5" s="136">
        <v>485</v>
      </c>
      <c r="UQ5" s="136">
        <v>499</v>
      </c>
      <c r="UR5" s="132"/>
      <c r="US5" s="136">
        <v>479</v>
      </c>
      <c r="UT5" s="136">
        <v>488</v>
      </c>
      <c r="UU5" s="136">
        <v>498</v>
      </c>
      <c r="UV5" s="136">
        <v>506</v>
      </c>
      <c r="UW5" s="136">
        <v>526</v>
      </c>
      <c r="UX5" s="132"/>
      <c r="UY5" s="132"/>
      <c r="UZ5" s="132"/>
      <c r="VA5" s="136">
        <v>499</v>
      </c>
      <c r="VB5" s="136">
        <v>496</v>
      </c>
      <c r="VC5" s="136">
        <v>489</v>
      </c>
      <c r="VD5" s="136"/>
      <c r="VE5" s="136">
        <v>478</v>
      </c>
      <c r="VF5" s="136"/>
      <c r="VG5" s="136">
        <v>453</v>
      </c>
      <c r="VH5" s="136">
        <v>449</v>
      </c>
      <c r="VI5" s="136">
        <v>447</v>
      </c>
      <c r="VJ5" s="136">
        <v>440</v>
      </c>
      <c r="VK5" s="136">
        <v>452</v>
      </c>
      <c r="VL5" s="136">
        <v>452</v>
      </c>
      <c r="VM5" s="132"/>
      <c r="VN5" s="136">
        <v>442</v>
      </c>
      <c r="VO5" s="136">
        <v>436</v>
      </c>
      <c r="VP5" s="136">
        <v>428</v>
      </c>
      <c r="VQ5" s="136">
        <v>406</v>
      </c>
      <c r="VR5" s="136">
        <v>404</v>
      </c>
      <c r="VS5" s="136">
        <v>398</v>
      </c>
      <c r="VT5" s="136">
        <v>400</v>
      </c>
      <c r="VU5" s="136">
        <v>396</v>
      </c>
      <c r="VV5" s="136">
        <v>397</v>
      </c>
      <c r="VW5" s="136">
        <v>392</v>
      </c>
      <c r="VX5" s="136">
        <v>388</v>
      </c>
      <c r="VY5" s="136">
        <v>393</v>
      </c>
      <c r="VZ5" s="136">
        <v>395</v>
      </c>
      <c r="WA5" s="136"/>
      <c r="WB5" s="136">
        <v>384</v>
      </c>
      <c r="WC5" s="136">
        <v>380</v>
      </c>
      <c r="WD5" s="136">
        <v>379</v>
      </c>
      <c r="WE5" s="136">
        <v>378</v>
      </c>
      <c r="WF5" s="136">
        <v>381</v>
      </c>
      <c r="WG5" s="136">
        <v>379</v>
      </c>
      <c r="WH5" s="136"/>
      <c r="WI5" s="136">
        <v>379</v>
      </c>
      <c r="WJ5" s="136">
        <v>379</v>
      </c>
      <c r="WK5" s="136">
        <v>375</v>
      </c>
      <c r="WL5" s="136">
        <v>379</v>
      </c>
      <c r="WM5" s="136">
        <v>383</v>
      </c>
      <c r="WN5" s="136"/>
      <c r="WO5" s="132"/>
      <c r="WP5" s="136">
        <v>382</v>
      </c>
      <c r="WQ5" s="136">
        <v>386</v>
      </c>
      <c r="WR5" s="136">
        <v>396</v>
      </c>
      <c r="WS5" s="136">
        <v>398</v>
      </c>
      <c r="WT5" s="132"/>
      <c r="WU5" s="136">
        <v>392</v>
      </c>
      <c r="WV5" s="136">
        <v>398</v>
      </c>
      <c r="WW5" s="136">
        <v>399</v>
      </c>
      <c r="WX5" s="136">
        <v>388</v>
      </c>
      <c r="WY5" s="136">
        <v>399</v>
      </c>
      <c r="WZ5" s="136">
        <v>396</v>
      </c>
      <c r="XA5" s="136">
        <v>398</v>
      </c>
      <c r="XB5" s="136">
        <v>410</v>
      </c>
      <c r="XC5" s="132"/>
      <c r="XD5" s="136">
        <v>414</v>
      </c>
      <c r="XE5" s="136">
        <v>428</v>
      </c>
      <c r="XF5" s="136">
        <v>423</v>
      </c>
      <c r="XG5" s="136">
        <v>418</v>
      </c>
      <c r="XH5" s="136">
        <v>408</v>
      </c>
      <c r="XI5" s="136">
        <v>409</v>
      </c>
      <c r="XJ5" s="136"/>
      <c r="XK5" s="136">
        <v>403</v>
      </c>
      <c r="XL5" s="136">
        <v>384</v>
      </c>
      <c r="XM5" s="136">
        <v>389</v>
      </c>
      <c r="XN5" s="136">
        <v>399</v>
      </c>
      <c r="XO5" s="136">
        <v>412</v>
      </c>
      <c r="XP5" s="136">
        <v>428</v>
      </c>
      <c r="XQ5" s="136"/>
      <c r="XR5" s="136">
        <v>414</v>
      </c>
      <c r="XS5" s="136">
        <v>413</v>
      </c>
      <c r="XT5" s="136">
        <v>411</v>
      </c>
      <c r="XU5" s="136">
        <v>399</v>
      </c>
      <c r="XV5" s="136">
        <v>405</v>
      </c>
      <c r="XW5" s="136">
        <v>400</v>
      </c>
      <c r="XX5" s="136"/>
      <c r="XY5" s="136">
        <v>393</v>
      </c>
      <c r="XZ5" s="136">
        <v>393</v>
      </c>
      <c r="YA5" s="136">
        <v>382</v>
      </c>
      <c r="YB5" s="136">
        <v>377</v>
      </c>
      <c r="YC5" s="136">
        <v>379</v>
      </c>
      <c r="YD5" s="136">
        <v>379</v>
      </c>
      <c r="YE5" s="136"/>
      <c r="YF5" s="136">
        <v>381</v>
      </c>
      <c r="YG5" s="136">
        <v>381</v>
      </c>
      <c r="YH5" s="136">
        <v>381</v>
      </c>
      <c r="YI5" s="136">
        <v>386</v>
      </c>
      <c r="YJ5" s="136">
        <v>384</v>
      </c>
      <c r="YK5" s="136">
        <v>378</v>
      </c>
      <c r="YL5" s="136"/>
      <c r="YM5" s="136">
        <v>380</v>
      </c>
      <c r="YN5" s="136">
        <v>377</v>
      </c>
      <c r="YO5" s="136">
        <v>381</v>
      </c>
      <c r="YP5" s="136"/>
      <c r="YQ5" s="136">
        <v>379</v>
      </c>
      <c r="YR5" s="136">
        <v>376</v>
      </c>
      <c r="YS5" s="136">
        <v>376</v>
      </c>
      <c r="YT5" s="136">
        <v>368</v>
      </c>
      <c r="YU5" s="136">
        <v>369</v>
      </c>
      <c r="YV5" s="136">
        <v>370</v>
      </c>
      <c r="YW5" s="136">
        <v>365</v>
      </c>
      <c r="YX5" s="136">
        <v>363</v>
      </c>
      <c r="YY5" s="136">
        <v>366</v>
      </c>
      <c r="YZ5" s="136"/>
      <c r="ZA5" s="136">
        <v>360</v>
      </c>
      <c r="ZB5" s="136">
        <v>357</v>
      </c>
      <c r="ZC5" s="136">
        <v>357</v>
      </c>
      <c r="ZD5" s="136">
        <v>353</v>
      </c>
      <c r="ZE5" s="136">
        <v>353</v>
      </c>
      <c r="ZF5" s="136">
        <v>359</v>
      </c>
      <c r="ZG5" s="136">
        <v>384</v>
      </c>
      <c r="ZH5" s="136"/>
      <c r="ZI5" s="132"/>
      <c r="ZJ5" s="132"/>
      <c r="ZK5" s="132"/>
      <c r="ZL5" s="136">
        <v>348</v>
      </c>
      <c r="ZM5" s="136">
        <v>359</v>
      </c>
      <c r="ZN5" s="136"/>
      <c r="ZO5" s="136">
        <v>361</v>
      </c>
      <c r="ZP5" s="136">
        <v>362</v>
      </c>
      <c r="ZQ5" s="136">
        <v>364</v>
      </c>
      <c r="ZR5" s="136">
        <v>363</v>
      </c>
      <c r="ZS5" s="136">
        <v>356</v>
      </c>
      <c r="ZT5" s="136">
        <v>359</v>
      </c>
      <c r="ZU5" s="136"/>
      <c r="ZV5" s="136">
        <v>355</v>
      </c>
      <c r="ZW5" s="136">
        <v>361</v>
      </c>
      <c r="ZX5" s="136">
        <v>360</v>
      </c>
      <c r="ZY5" s="136">
        <v>360</v>
      </c>
      <c r="ZZ5" s="136">
        <v>357</v>
      </c>
      <c r="AAA5" s="136">
        <v>364</v>
      </c>
      <c r="AAB5" s="136"/>
      <c r="AAC5" s="136">
        <v>360</v>
      </c>
      <c r="AAD5" s="136">
        <v>362</v>
      </c>
      <c r="AAE5" s="136">
        <v>358</v>
      </c>
      <c r="AAF5" s="136">
        <v>354</v>
      </c>
      <c r="AAG5" s="136">
        <v>356</v>
      </c>
      <c r="AAH5" s="136">
        <v>357</v>
      </c>
      <c r="AAI5" s="132"/>
      <c r="AAJ5" s="136">
        <v>361</v>
      </c>
      <c r="AAK5" s="136">
        <v>363</v>
      </c>
      <c r="AAL5" s="136">
        <v>366</v>
      </c>
      <c r="AAM5" s="136">
        <v>356</v>
      </c>
      <c r="AAN5" s="136">
        <v>360</v>
      </c>
      <c r="AAO5" s="136">
        <v>364</v>
      </c>
      <c r="AAP5" s="136"/>
      <c r="AAQ5" s="136">
        <v>371</v>
      </c>
      <c r="AAR5" s="136">
        <v>364</v>
      </c>
      <c r="AAS5" s="136">
        <v>365</v>
      </c>
      <c r="AAT5" s="136">
        <v>361</v>
      </c>
      <c r="AAU5" s="136">
        <v>363</v>
      </c>
      <c r="AAV5" s="136">
        <v>368</v>
      </c>
      <c r="AAW5" s="132"/>
      <c r="AAX5" s="136">
        <v>359</v>
      </c>
      <c r="AAY5" s="136">
        <v>386</v>
      </c>
      <c r="AAZ5" s="136">
        <v>385</v>
      </c>
      <c r="ABA5" s="136">
        <v>385</v>
      </c>
      <c r="ABB5" s="136">
        <v>386</v>
      </c>
      <c r="ABC5" s="136">
        <v>396</v>
      </c>
      <c r="ABD5" s="136"/>
      <c r="ABE5" s="136">
        <v>383</v>
      </c>
      <c r="ABF5" s="136">
        <v>389</v>
      </c>
      <c r="ABG5" s="136">
        <v>393</v>
      </c>
      <c r="ABH5" s="136">
        <v>390</v>
      </c>
      <c r="ABI5" s="136">
        <v>393</v>
      </c>
      <c r="ABJ5" s="136">
        <v>397</v>
      </c>
      <c r="ABK5" s="132"/>
      <c r="ABL5" s="136">
        <v>395</v>
      </c>
      <c r="ABM5" s="136">
        <v>399</v>
      </c>
      <c r="ABN5" s="136">
        <v>412</v>
      </c>
      <c r="ABO5" s="136">
        <v>423</v>
      </c>
      <c r="ABP5" s="136">
        <v>424</v>
      </c>
      <c r="ABQ5" s="136">
        <v>427</v>
      </c>
      <c r="ABR5" s="132"/>
      <c r="ABS5" s="136">
        <v>419</v>
      </c>
      <c r="ABT5" s="136">
        <v>430</v>
      </c>
      <c r="ABU5" s="136">
        <v>428</v>
      </c>
      <c r="ABV5" s="136">
        <v>432</v>
      </c>
      <c r="ABW5" s="136"/>
      <c r="ABX5" s="132"/>
      <c r="ABY5" s="132"/>
      <c r="ABZ5" s="132"/>
      <c r="ACA5" s="132"/>
      <c r="ACB5" s="132"/>
      <c r="ACC5" s="132"/>
      <c r="ACD5" s="132"/>
      <c r="ACE5" s="132"/>
      <c r="ACF5" s="132"/>
      <c r="ACG5" s="132"/>
      <c r="ACH5" s="132"/>
      <c r="ACI5" s="132"/>
      <c r="ACJ5" s="132"/>
      <c r="ACK5" s="132"/>
      <c r="ACL5" s="132"/>
      <c r="ACM5" s="132"/>
      <c r="ACN5" s="132"/>
      <c r="ACO5" s="132"/>
      <c r="ACP5" s="132"/>
      <c r="ACQ5" s="132"/>
      <c r="ACR5" s="132"/>
      <c r="ACS5" s="132"/>
      <c r="ACT5" s="132"/>
      <c r="ACU5" s="132"/>
      <c r="ACV5" s="132"/>
      <c r="ACW5" s="132"/>
      <c r="ACX5" s="132"/>
      <c r="ACY5" s="132"/>
      <c r="ACZ5" s="132"/>
      <c r="ADA5" s="132"/>
      <c r="ADB5" s="132"/>
      <c r="ADC5" s="132"/>
      <c r="ADD5" s="132"/>
      <c r="ADE5" s="132"/>
      <c r="ADF5" s="132"/>
      <c r="ADG5" s="132"/>
      <c r="ADH5" s="132"/>
      <c r="ADI5" s="132"/>
      <c r="ADJ5" s="132"/>
      <c r="ADK5" s="132"/>
      <c r="ADL5" s="132"/>
      <c r="ADM5" s="132"/>
      <c r="ADN5" s="132"/>
    </row>
    <row r="6" spans="1:794">
      <c r="A6" t="s">
        <v>911</v>
      </c>
      <c r="B6" t="s">
        <v>913</v>
      </c>
      <c r="D6" s="132" t="s">
        <v>229</v>
      </c>
      <c r="E6" s="136">
        <v>432</v>
      </c>
      <c r="F6" s="136">
        <v>437</v>
      </c>
      <c r="G6" s="136">
        <f>437+13</f>
        <v>450</v>
      </c>
      <c r="H6" s="136">
        <v>452</v>
      </c>
      <c r="I6" s="136">
        <v>450</v>
      </c>
      <c r="J6" s="136">
        <v>454</v>
      </c>
      <c r="K6" s="132"/>
      <c r="L6" s="136">
        <v>464</v>
      </c>
      <c r="M6" s="136">
        <v>464</v>
      </c>
      <c r="N6" s="136">
        <v>464</v>
      </c>
      <c r="O6" s="136">
        <v>467</v>
      </c>
      <c r="P6" s="136">
        <v>479</v>
      </c>
      <c r="Q6" s="136">
        <v>470</v>
      </c>
      <c r="R6" s="136">
        <v>476</v>
      </c>
      <c r="S6" s="136">
        <f>R6+24+9</f>
        <v>509</v>
      </c>
      <c r="T6" s="132"/>
      <c r="U6" s="132"/>
      <c r="V6" s="132"/>
      <c r="W6" s="132"/>
      <c r="X6" s="132"/>
      <c r="Y6" s="132"/>
      <c r="Z6" s="132"/>
      <c r="AA6" s="136">
        <v>490</v>
      </c>
      <c r="AB6" s="136">
        <f>AA6+34+22-5</f>
        <v>541</v>
      </c>
      <c r="AC6" s="136">
        <f>AB6-46+1</f>
        <v>496</v>
      </c>
      <c r="AD6" s="136">
        <f>AC6+7</f>
        <v>503</v>
      </c>
      <c r="AE6" s="136">
        <f>AD6+9</f>
        <v>512</v>
      </c>
      <c r="AF6" s="132"/>
      <c r="AG6" s="136">
        <v>527</v>
      </c>
      <c r="AH6" s="136">
        <f>527-10+5</f>
        <v>522</v>
      </c>
      <c r="AI6" s="136">
        <v>525</v>
      </c>
      <c r="AJ6" s="136">
        <v>522</v>
      </c>
      <c r="AK6" s="136">
        <v>531</v>
      </c>
      <c r="AL6" s="136">
        <v>538</v>
      </c>
      <c r="AM6" s="136"/>
      <c r="AN6" s="136">
        <v>516</v>
      </c>
      <c r="AO6" s="136">
        <v>520</v>
      </c>
      <c r="AP6" s="136">
        <v>524</v>
      </c>
      <c r="AQ6" s="136">
        <v>532</v>
      </c>
      <c r="AR6" s="136">
        <v>532</v>
      </c>
      <c r="AS6" s="136">
        <v>535</v>
      </c>
      <c r="AT6" s="132"/>
      <c r="AU6" s="136">
        <v>547</v>
      </c>
      <c r="AV6" s="136">
        <v>554</v>
      </c>
      <c r="AW6" s="136">
        <v>560</v>
      </c>
      <c r="AX6" s="136">
        <v>564</v>
      </c>
      <c r="AY6" s="132"/>
      <c r="AZ6" s="132"/>
      <c r="BA6" s="136">
        <v>571</v>
      </c>
      <c r="BB6" s="136">
        <v>578</v>
      </c>
      <c r="BC6" s="136">
        <v>594</v>
      </c>
      <c r="BD6" s="136">
        <v>605</v>
      </c>
      <c r="BE6" s="136">
        <v>619</v>
      </c>
      <c r="BF6" s="136">
        <v>608</v>
      </c>
      <c r="BG6" s="136">
        <v>603</v>
      </c>
      <c r="BH6" s="132"/>
      <c r="BI6" s="136">
        <v>583</v>
      </c>
      <c r="BJ6" s="136">
        <v>587</v>
      </c>
      <c r="BK6" s="136">
        <v>583</v>
      </c>
      <c r="BL6" s="136">
        <v>587</v>
      </c>
      <c r="BM6" s="136">
        <v>567</v>
      </c>
      <c r="BN6" s="136">
        <v>565</v>
      </c>
      <c r="BO6" s="132"/>
      <c r="BP6" s="136">
        <v>561</v>
      </c>
      <c r="BQ6" s="136">
        <v>564</v>
      </c>
      <c r="BR6" s="136">
        <v>570</v>
      </c>
      <c r="BS6" s="136">
        <v>563</v>
      </c>
      <c r="BT6" s="136">
        <v>554</v>
      </c>
      <c r="BU6" s="136">
        <v>544</v>
      </c>
      <c r="BV6" s="132"/>
      <c r="BW6" s="136">
        <v>549</v>
      </c>
      <c r="BX6" s="136">
        <v>550</v>
      </c>
      <c r="BY6" s="136">
        <v>551</v>
      </c>
      <c r="BZ6" s="136">
        <v>559</v>
      </c>
      <c r="CA6" s="136">
        <v>559</v>
      </c>
      <c r="CB6" s="136">
        <v>566</v>
      </c>
      <c r="CC6" s="132"/>
      <c r="CD6" s="136">
        <v>564</v>
      </c>
      <c r="CE6" s="136">
        <v>573</v>
      </c>
      <c r="CF6" s="136">
        <v>567</v>
      </c>
      <c r="CG6" s="136">
        <v>581</v>
      </c>
      <c r="CH6" s="136">
        <v>594</v>
      </c>
      <c r="CI6" s="136">
        <v>587</v>
      </c>
      <c r="CJ6" s="132"/>
      <c r="CK6" s="136">
        <v>580</v>
      </c>
      <c r="CL6" s="136">
        <v>570</v>
      </c>
      <c r="CM6" s="136">
        <v>570</v>
      </c>
      <c r="CN6" s="136">
        <v>574</v>
      </c>
      <c r="CO6" s="136">
        <v>577</v>
      </c>
      <c r="CP6" s="136">
        <v>578</v>
      </c>
      <c r="CQ6" s="132"/>
      <c r="CR6" s="136">
        <v>576</v>
      </c>
      <c r="CS6" s="136">
        <v>573</v>
      </c>
      <c r="CT6" s="136">
        <v>585</v>
      </c>
      <c r="CU6" s="136">
        <v>589</v>
      </c>
      <c r="CV6" s="136">
        <v>585</v>
      </c>
      <c r="CW6" s="136">
        <v>590</v>
      </c>
      <c r="CX6" s="132"/>
      <c r="CY6" s="136">
        <v>589</v>
      </c>
      <c r="CZ6" s="136">
        <v>596</v>
      </c>
      <c r="DA6" s="136">
        <v>601</v>
      </c>
      <c r="DB6" s="136">
        <v>595</v>
      </c>
      <c r="DC6" s="136">
        <v>610</v>
      </c>
      <c r="DD6" s="136">
        <v>617</v>
      </c>
      <c r="DE6" s="132"/>
      <c r="DF6" s="132"/>
      <c r="DG6" s="136">
        <v>593</v>
      </c>
      <c r="DH6" s="136">
        <v>603</v>
      </c>
      <c r="DI6" s="136">
        <v>597</v>
      </c>
      <c r="DJ6" s="136">
        <v>591</v>
      </c>
      <c r="DK6" s="136">
        <v>593</v>
      </c>
      <c r="DL6" s="132"/>
      <c r="DM6" s="132"/>
      <c r="DN6" s="136">
        <v>581</v>
      </c>
      <c r="DO6" s="136">
        <v>580</v>
      </c>
      <c r="DP6" s="136">
        <v>590</v>
      </c>
      <c r="DQ6" s="136">
        <v>613</v>
      </c>
      <c r="DR6" s="136">
        <v>620</v>
      </c>
      <c r="DS6" s="132"/>
      <c r="DT6" s="136">
        <v>626</v>
      </c>
      <c r="DU6" s="136">
        <v>618</v>
      </c>
      <c r="DV6" s="136">
        <v>651</v>
      </c>
      <c r="DW6" s="136">
        <v>618</v>
      </c>
      <c r="DX6" s="136">
        <v>613</v>
      </c>
      <c r="DY6" s="136">
        <v>604</v>
      </c>
      <c r="DZ6" s="132"/>
      <c r="EA6" s="136">
        <v>612</v>
      </c>
      <c r="EB6" s="136">
        <v>616</v>
      </c>
      <c r="EC6" s="136">
        <v>627</v>
      </c>
      <c r="ED6" s="136">
        <v>628</v>
      </c>
      <c r="EE6" s="136">
        <v>627</v>
      </c>
      <c r="EF6" s="136">
        <v>631</v>
      </c>
      <c r="EG6" s="136">
        <v>632</v>
      </c>
      <c r="EH6" s="136">
        <v>632</v>
      </c>
      <c r="EI6" s="136">
        <v>633</v>
      </c>
      <c r="EJ6" s="136">
        <v>628</v>
      </c>
      <c r="EK6" s="136">
        <v>631</v>
      </c>
      <c r="EL6" s="136">
        <v>635</v>
      </c>
      <c r="EM6" s="136">
        <v>641</v>
      </c>
      <c r="EN6" s="132"/>
      <c r="EO6" s="136">
        <v>612</v>
      </c>
      <c r="EP6" s="136">
        <v>597</v>
      </c>
      <c r="EQ6" s="136">
        <v>603</v>
      </c>
      <c r="ER6" s="136">
        <v>606</v>
      </c>
      <c r="ES6" s="136">
        <v>605</v>
      </c>
      <c r="ET6" s="136">
        <v>606</v>
      </c>
      <c r="EU6" s="136">
        <v>611</v>
      </c>
      <c r="EV6" s="136">
        <v>607</v>
      </c>
      <c r="EW6" s="136">
        <v>594</v>
      </c>
      <c r="EX6" s="136">
        <v>599</v>
      </c>
      <c r="EY6" s="136">
        <v>593</v>
      </c>
      <c r="EZ6" s="136">
        <v>609</v>
      </c>
      <c r="FA6" s="136">
        <v>609</v>
      </c>
      <c r="FB6" s="132"/>
      <c r="FC6" s="136">
        <v>597</v>
      </c>
      <c r="FD6" s="136">
        <v>597</v>
      </c>
      <c r="FE6" s="136">
        <v>598</v>
      </c>
      <c r="FF6" s="136">
        <v>624</v>
      </c>
      <c r="FG6" s="136">
        <v>618</v>
      </c>
      <c r="FH6" s="136">
        <v>610</v>
      </c>
      <c r="FI6" s="136">
        <v>610</v>
      </c>
      <c r="FJ6" s="136">
        <v>614</v>
      </c>
      <c r="FK6" s="136">
        <v>608</v>
      </c>
      <c r="FL6" s="136">
        <v>615</v>
      </c>
      <c r="FM6" s="136">
        <v>599</v>
      </c>
      <c r="FN6" s="136">
        <v>614</v>
      </c>
      <c r="FO6" s="136">
        <v>615</v>
      </c>
      <c r="FP6" s="132"/>
      <c r="FQ6" s="136">
        <v>612</v>
      </c>
      <c r="FR6" s="136">
        <v>603</v>
      </c>
      <c r="FS6" s="136">
        <v>615</v>
      </c>
      <c r="FT6" s="136">
        <v>632</v>
      </c>
      <c r="FU6" s="136">
        <v>629</v>
      </c>
      <c r="FV6" s="136">
        <v>637</v>
      </c>
      <c r="FW6" s="132"/>
      <c r="FX6" s="136">
        <v>654</v>
      </c>
      <c r="FY6" s="136">
        <v>659</v>
      </c>
      <c r="FZ6" s="136">
        <v>642</v>
      </c>
      <c r="GA6" s="136">
        <v>643</v>
      </c>
      <c r="GB6" s="136">
        <v>635</v>
      </c>
      <c r="GC6" s="136">
        <v>633</v>
      </c>
      <c r="GD6" s="132"/>
      <c r="GE6" s="136">
        <v>633</v>
      </c>
      <c r="GF6" s="136">
        <v>644</v>
      </c>
      <c r="GG6" s="136">
        <v>656</v>
      </c>
      <c r="GH6" s="136">
        <v>657</v>
      </c>
      <c r="GI6" s="132"/>
      <c r="GJ6" s="132"/>
      <c r="GK6" s="132"/>
      <c r="GL6" s="136">
        <v>642</v>
      </c>
      <c r="GM6" s="136">
        <v>644</v>
      </c>
      <c r="GN6" s="136">
        <v>668</v>
      </c>
      <c r="GO6" s="136">
        <v>661</v>
      </c>
      <c r="GP6" s="136">
        <v>684</v>
      </c>
      <c r="GQ6" s="136">
        <v>700</v>
      </c>
      <c r="GR6" s="132"/>
      <c r="GS6" s="136">
        <v>699</v>
      </c>
      <c r="GT6" s="136">
        <v>710</v>
      </c>
      <c r="GU6" s="136">
        <v>716</v>
      </c>
      <c r="GV6" s="136">
        <v>721</v>
      </c>
      <c r="GW6" s="136">
        <v>730</v>
      </c>
      <c r="GX6" s="132"/>
      <c r="GY6" s="132"/>
      <c r="GZ6" s="136">
        <v>739</v>
      </c>
      <c r="HA6" s="136">
        <v>724</v>
      </c>
      <c r="HB6" s="136">
        <v>729</v>
      </c>
      <c r="HC6" s="136">
        <v>740</v>
      </c>
      <c r="HD6" s="136">
        <v>749</v>
      </c>
      <c r="HE6" s="136">
        <v>759</v>
      </c>
      <c r="HF6" s="132"/>
      <c r="HG6" s="136">
        <v>780</v>
      </c>
      <c r="HH6" s="136">
        <v>782</v>
      </c>
      <c r="HI6" s="136">
        <v>781</v>
      </c>
      <c r="HJ6" s="136">
        <v>796</v>
      </c>
      <c r="HK6" s="136">
        <v>797</v>
      </c>
      <c r="HL6" s="136">
        <v>803</v>
      </c>
      <c r="HM6" s="132"/>
      <c r="HN6" s="136">
        <v>807</v>
      </c>
      <c r="HO6" s="136">
        <v>791</v>
      </c>
      <c r="HP6" s="136">
        <v>787</v>
      </c>
      <c r="HQ6" s="136">
        <v>787</v>
      </c>
      <c r="HR6" s="136">
        <v>801</v>
      </c>
      <c r="HS6" s="136">
        <v>801</v>
      </c>
      <c r="HT6" s="132"/>
      <c r="HU6" s="136">
        <v>812</v>
      </c>
      <c r="HV6" s="136">
        <v>819</v>
      </c>
      <c r="HW6" s="136">
        <v>815</v>
      </c>
      <c r="HX6" s="136">
        <v>823</v>
      </c>
      <c r="HY6" s="136">
        <v>811</v>
      </c>
      <c r="HZ6" s="136">
        <v>815</v>
      </c>
      <c r="IA6" s="132"/>
      <c r="IB6" s="136">
        <v>796</v>
      </c>
      <c r="IC6" s="136">
        <v>793</v>
      </c>
      <c r="ID6" s="136">
        <v>781</v>
      </c>
      <c r="IE6" s="136">
        <v>768</v>
      </c>
      <c r="IF6" s="136">
        <v>782</v>
      </c>
      <c r="IG6" s="136">
        <v>774</v>
      </c>
      <c r="IH6" s="132"/>
      <c r="II6" s="136">
        <v>790</v>
      </c>
      <c r="IJ6" s="136">
        <v>807</v>
      </c>
      <c r="IK6" s="136">
        <v>824</v>
      </c>
      <c r="IL6" s="136">
        <v>839</v>
      </c>
      <c r="IM6" s="136">
        <v>825</v>
      </c>
      <c r="IN6" s="136">
        <v>818</v>
      </c>
      <c r="IO6" s="132"/>
      <c r="IP6" s="136">
        <v>813</v>
      </c>
      <c r="IQ6" s="136">
        <v>814</v>
      </c>
      <c r="IR6" s="136">
        <v>793</v>
      </c>
      <c r="IS6" s="132"/>
      <c r="IT6" s="136">
        <v>799</v>
      </c>
      <c r="IU6" s="136">
        <v>796</v>
      </c>
      <c r="IV6" s="132"/>
      <c r="IW6" s="132"/>
      <c r="IX6" s="136">
        <v>726</v>
      </c>
      <c r="IY6" s="136">
        <v>784</v>
      </c>
      <c r="IZ6" s="136">
        <v>784</v>
      </c>
      <c r="JA6" s="136">
        <v>789</v>
      </c>
      <c r="JB6" s="136">
        <v>770</v>
      </c>
      <c r="JC6" s="136">
        <v>770</v>
      </c>
      <c r="JD6" s="132"/>
      <c r="JE6" s="136">
        <v>761</v>
      </c>
      <c r="JF6" s="136">
        <v>757</v>
      </c>
      <c r="JG6" s="136">
        <v>747</v>
      </c>
      <c r="JH6" s="136">
        <v>732</v>
      </c>
      <c r="JI6" s="136">
        <v>746</v>
      </c>
      <c r="JJ6" s="132"/>
      <c r="JK6" s="136">
        <v>752</v>
      </c>
      <c r="JL6" s="136">
        <v>762</v>
      </c>
      <c r="JM6" s="136">
        <v>755</v>
      </c>
      <c r="JN6" s="136">
        <v>765</v>
      </c>
      <c r="JO6" s="136">
        <v>778</v>
      </c>
      <c r="JP6" s="136">
        <v>772</v>
      </c>
      <c r="JQ6" s="132"/>
      <c r="JR6" s="136">
        <v>770</v>
      </c>
      <c r="JS6" s="136">
        <v>786</v>
      </c>
      <c r="JT6" s="136">
        <v>795</v>
      </c>
      <c r="JU6" s="136">
        <v>785</v>
      </c>
      <c r="JV6" s="136">
        <v>797</v>
      </c>
      <c r="JW6" s="136">
        <v>806</v>
      </c>
      <c r="JX6" s="132"/>
      <c r="JY6" s="136">
        <v>790</v>
      </c>
      <c r="JZ6" s="136">
        <v>794</v>
      </c>
      <c r="KA6" s="136">
        <v>794</v>
      </c>
      <c r="KB6" s="136">
        <v>789</v>
      </c>
      <c r="KC6" s="136">
        <v>788</v>
      </c>
      <c r="KD6" s="136">
        <v>784</v>
      </c>
      <c r="KE6" s="132"/>
      <c r="KF6" s="136">
        <v>782</v>
      </c>
      <c r="KG6" s="136">
        <v>788</v>
      </c>
      <c r="KH6" s="136">
        <v>785</v>
      </c>
      <c r="KI6" s="136">
        <v>791</v>
      </c>
      <c r="KJ6" s="136">
        <v>767</v>
      </c>
      <c r="KK6" s="136">
        <v>767</v>
      </c>
      <c r="KL6" s="132"/>
      <c r="KM6" s="132"/>
      <c r="KN6" s="136">
        <v>759</v>
      </c>
      <c r="KO6" s="132"/>
      <c r="KP6" s="136">
        <v>762</v>
      </c>
      <c r="KQ6" s="136">
        <v>765</v>
      </c>
      <c r="KR6" s="136">
        <v>763</v>
      </c>
      <c r="KS6" s="132"/>
      <c r="KT6" s="136">
        <v>760</v>
      </c>
      <c r="KU6" s="136">
        <v>754</v>
      </c>
      <c r="KV6" s="136">
        <v>751</v>
      </c>
      <c r="KW6" s="136">
        <v>737</v>
      </c>
      <c r="KX6" s="136">
        <f>1068-KX5</f>
        <v>737</v>
      </c>
      <c r="KY6" s="132"/>
      <c r="KZ6" s="132"/>
      <c r="LA6" s="136">
        <v>724</v>
      </c>
      <c r="LB6" s="136">
        <v>735</v>
      </c>
      <c r="LC6" s="136">
        <v>727</v>
      </c>
      <c r="LD6" s="136">
        <v>721</v>
      </c>
      <c r="LE6" s="136">
        <v>723</v>
      </c>
      <c r="LF6" s="136">
        <v>724</v>
      </c>
      <c r="LG6" s="132"/>
      <c r="LH6" s="136">
        <v>720</v>
      </c>
      <c r="LI6" s="136">
        <v>724</v>
      </c>
      <c r="LJ6" s="136">
        <v>724</v>
      </c>
      <c r="LK6" s="136">
        <v>724</v>
      </c>
      <c r="LL6" s="136">
        <v>720</v>
      </c>
      <c r="LM6" s="136">
        <v>713</v>
      </c>
      <c r="LN6" s="136">
        <v>718</v>
      </c>
      <c r="LO6" s="136">
        <v>711</v>
      </c>
      <c r="LP6" s="136">
        <v>718</v>
      </c>
      <c r="LQ6" s="136">
        <v>753</v>
      </c>
      <c r="LR6" s="132"/>
      <c r="LS6" s="132"/>
      <c r="LT6" s="132"/>
      <c r="LU6" s="132"/>
      <c r="LV6" s="136">
        <v>741</v>
      </c>
      <c r="LW6" s="136">
        <v>742</v>
      </c>
      <c r="LX6" s="136">
        <v>763</v>
      </c>
      <c r="LY6" s="132"/>
      <c r="LZ6" s="136">
        <v>767</v>
      </c>
      <c r="MA6" s="136">
        <v>751</v>
      </c>
      <c r="MB6" s="136"/>
      <c r="MC6" s="136">
        <v>749</v>
      </c>
      <c r="MD6" s="136">
        <v>733</v>
      </c>
      <c r="ME6" s="136">
        <v>710</v>
      </c>
      <c r="MF6" s="136">
        <v>715</v>
      </c>
      <c r="MG6" s="136">
        <f>736-24</f>
        <v>712</v>
      </c>
      <c r="MH6" s="136">
        <f>748-22</f>
        <v>726</v>
      </c>
      <c r="MI6" s="136"/>
      <c r="MJ6" s="136">
        <v>693</v>
      </c>
      <c r="MK6" s="136">
        <f>679-5</f>
        <v>674</v>
      </c>
      <c r="ML6" s="136">
        <f>679-5</f>
        <v>674</v>
      </c>
      <c r="MM6" s="136">
        <f>662-15</f>
        <v>647</v>
      </c>
      <c r="MN6" s="136">
        <f>673-21</f>
        <v>652</v>
      </c>
      <c r="MO6" s="136">
        <f>671-21</f>
        <v>650</v>
      </c>
      <c r="MP6" s="136"/>
      <c r="MQ6" s="136">
        <v>650</v>
      </c>
      <c r="MR6" s="136">
        <v>655</v>
      </c>
      <c r="MS6" s="136">
        <v>656</v>
      </c>
      <c r="MT6" s="136">
        <v>664</v>
      </c>
      <c r="MU6" s="136">
        <f>692-29</f>
        <v>663</v>
      </c>
      <c r="MV6" s="136">
        <v>667</v>
      </c>
      <c r="MW6" s="136"/>
      <c r="MX6" s="136">
        <f>693-20</f>
        <v>673</v>
      </c>
      <c r="MY6" s="136">
        <v>670</v>
      </c>
      <c r="MZ6" s="136">
        <v>658</v>
      </c>
      <c r="NA6" s="136">
        <v>671</v>
      </c>
      <c r="NB6" s="136">
        <v>672</v>
      </c>
      <c r="NC6" s="136">
        <f>701-10</f>
        <v>691</v>
      </c>
      <c r="ND6" s="136"/>
      <c r="NE6" s="136">
        <v>684</v>
      </c>
      <c r="NF6" s="136">
        <v>673</v>
      </c>
      <c r="NG6" s="136">
        <v>678</v>
      </c>
      <c r="NH6" s="136">
        <v>683</v>
      </c>
      <c r="NI6" s="136">
        <v>683</v>
      </c>
      <c r="NJ6" s="136">
        <v>682</v>
      </c>
      <c r="NK6" s="136"/>
      <c r="NL6" s="136">
        <v>696</v>
      </c>
      <c r="NM6" s="136">
        <v>701</v>
      </c>
      <c r="NN6" s="136">
        <v>720</v>
      </c>
      <c r="NO6" s="136">
        <v>710</v>
      </c>
      <c r="NP6" s="136">
        <v>705</v>
      </c>
      <c r="NQ6" s="136">
        <v>710</v>
      </c>
      <c r="NR6" s="136"/>
      <c r="NS6" s="136">
        <v>698</v>
      </c>
      <c r="NT6" s="136">
        <v>694</v>
      </c>
      <c r="NU6" s="136">
        <v>701</v>
      </c>
      <c r="NV6" s="136">
        <v>704</v>
      </c>
      <c r="NW6" s="136">
        <v>698</v>
      </c>
      <c r="NX6" s="136">
        <v>697</v>
      </c>
      <c r="NY6" s="136">
        <v>699</v>
      </c>
      <c r="NZ6" s="136">
        <v>711</v>
      </c>
      <c r="OA6" s="132"/>
      <c r="OB6" s="132"/>
      <c r="OC6" s="132"/>
      <c r="OD6" s="132"/>
      <c r="OE6" s="132"/>
      <c r="OF6" s="132"/>
      <c r="OG6" s="136">
        <v>683</v>
      </c>
      <c r="OH6" s="136">
        <v>677</v>
      </c>
      <c r="OI6" s="136">
        <v>10</v>
      </c>
      <c r="OJ6" s="136">
        <v>690</v>
      </c>
      <c r="OK6" s="136">
        <v>696</v>
      </c>
      <c r="OL6" s="136">
        <v>688</v>
      </c>
      <c r="OM6" s="132"/>
      <c r="ON6" s="136">
        <v>714</v>
      </c>
      <c r="OO6" s="136">
        <v>689</v>
      </c>
      <c r="OP6" s="136">
        <v>688</v>
      </c>
      <c r="OQ6" s="136">
        <v>697</v>
      </c>
      <c r="OR6" s="136">
        <v>682</v>
      </c>
      <c r="OS6" s="136">
        <v>677</v>
      </c>
      <c r="OT6" s="132"/>
      <c r="OU6" s="136">
        <v>670</v>
      </c>
      <c r="OV6" s="136">
        <v>658</v>
      </c>
      <c r="OW6" s="136">
        <v>644</v>
      </c>
      <c r="OX6" s="136">
        <v>659</v>
      </c>
      <c r="OY6" s="136">
        <v>667</v>
      </c>
      <c r="OZ6" s="136">
        <v>679</v>
      </c>
      <c r="PA6" s="132"/>
      <c r="PB6" s="136">
        <v>671</v>
      </c>
      <c r="PC6" s="136">
        <v>670</v>
      </c>
      <c r="PD6" s="136">
        <v>676</v>
      </c>
      <c r="PE6" s="136">
        <v>671</v>
      </c>
      <c r="PF6" s="136">
        <v>669</v>
      </c>
      <c r="PG6" s="136">
        <v>651</v>
      </c>
      <c r="PH6" s="136"/>
      <c r="PI6" s="136">
        <v>657</v>
      </c>
      <c r="PJ6" s="136">
        <v>652</v>
      </c>
      <c r="PK6" s="136">
        <v>654</v>
      </c>
      <c r="PL6" s="136">
        <v>652</v>
      </c>
      <c r="PM6" s="136">
        <v>665</v>
      </c>
      <c r="PN6" s="136">
        <v>667</v>
      </c>
      <c r="PO6" s="132"/>
      <c r="PP6" s="136">
        <v>660</v>
      </c>
      <c r="PQ6" s="136">
        <v>660</v>
      </c>
      <c r="PR6" s="136">
        <v>652</v>
      </c>
      <c r="PS6" s="136">
        <v>656</v>
      </c>
      <c r="PT6" s="136">
        <v>663</v>
      </c>
      <c r="PU6" s="136">
        <v>660</v>
      </c>
      <c r="PV6" s="132"/>
      <c r="PW6" s="136">
        <v>648</v>
      </c>
      <c r="PX6" s="136">
        <v>656</v>
      </c>
      <c r="PY6" s="136">
        <v>669</v>
      </c>
      <c r="PZ6" s="136">
        <v>667</v>
      </c>
      <c r="QA6" s="136">
        <v>678</v>
      </c>
      <c r="QB6" s="136">
        <v>697</v>
      </c>
      <c r="QC6" s="132"/>
      <c r="QD6" s="136">
        <v>672</v>
      </c>
      <c r="QE6" s="136">
        <v>664</v>
      </c>
      <c r="QF6" s="132"/>
      <c r="QG6" s="136">
        <v>674</v>
      </c>
      <c r="QH6" s="136">
        <v>681</v>
      </c>
      <c r="QI6" s="136">
        <v>663</v>
      </c>
      <c r="QJ6" s="136"/>
      <c r="QK6" s="136">
        <v>673</v>
      </c>
      <c r="QL6" s="136">
        <v>668</v>
      </c>
      <c r="QM6" s="136">
        <v>666</v>
      </c>
      <c r="QN6" s="136">
        <v>670</v>
      </c>
      <c r="QO6" s="136">
        <v>672</v>
      </c>
      <c r="QP6" s="136">
        <v>672</v>
      </c>
      <c r="QQ6" s="136">
        <v>678</v>
      </c>
      <c r="QR6" s="136">
        <v>669</v>
      </c>
      <c r="QS6" s="136">
        <v>673</v>
      </c>
      <c r="QT6" s="136">
        <v>682</v>
      </c>
      <c r="QU6" s="132"/>
      <c r="QV6" s="132"/>
      <c r="QW6" s="136">
        <v>664</v>
      </c>
      <c r="QX6" s="136">
        <v>663</v>
      </c>
      <c r="QY6" s="136">
        <v>653</v>
      </c>
      <c r="QZ6" s="136">
        <v>657</v>
      </c>
      <c r="RA6" s="136">
        <v>663</v>
      </c>
      <c r="RB6" s="136">
        <v>663</v>
      </c>
      <c r="RC6" s="136">
        <v>665</v>
      </c>
      <c r="RD6" s="136">
        <v>675</v>
      </c>
      <c r="RE6" s="132"/>
      <c r="RF6" s="136">
        <v>676</v>
      </c>
      <c r="RG6" s="136">
        <v>670</v>
      </c>
      <c r="RH6" s="136">
        <v>672</v>
      </c>
      <c r="RI6" s="136">
        <v>669</v>
      </c>
      <c r="RJ6" s="136">
        <v>657</v>
      </c>
      <c r="RK6" s="136">
        <v>661</v>
      </c>
      <c r="RL6" s="132"/>
      <c r="RM6" s="132"/>
      <c r="RN6" s="136">
        <v>647</v>
      </c>
      <c r="RO6" s="136">
        <v>645</v>
      </c>
      <c r="RP6" s="136">
        <v>655</v>
      </c>
      <c r="RQ6" s="136">
        <v>661</v>
      </c>
      <c r="RR6" s="136">
        <v>668</v>
      </c>
      <c r="RS6" s="132"/>
      <c r="RT6" s="136">
        <v>664</v>
      </c>
      <c r="RU6" s="136">
        <v>657</v>
      </c>
      <c r="RV6" s="136">
        <v>654</v>
      </c>
      <c r="RW6" s="136">
        <v>653</v>
      </c>
      <c r="RX6" s="136">
        <v>649</v>
      </c>
      <c r="RY6" s="136">
        <v>639</v>
      </c>
      <c r="RZ6" s="132"/>
      <c r="SA6" s="132"/>
      <c r="SB6" s="136">
        <v>638</v>
      </c>
      <c r="SC6" s="136">
        <v>636</v>
      </c>
      <c r="SD6" s="136">
        <v>641</v>
      </c>
      <c r="SE6" s="136">
        <v>634</v>
      </c>
      <c r="SF6" s="136">
        <v>645</v>
      </c>
      <c r="SG6" s="136">
        <v>636</v>
      </c>
      <c r="SH6" s="136">
        <v>636</v>
      </c>
      <c r="SI6" s="136">
        <v>629</v>
      </c>
      <c r="SJ6" s="136">
        <v>637</v>
      </c>
      <c r="SK6" s="136">
        <v>644</v>
      </c>
      <c r="SL6" s="136">
        <v>639</v>
      </c>
      <c r="SM6" s="136">
        <v>634</v>
      </c>
      <c r="SN6" s="132"/>
      <c r="SO6" s="136">
        <v>622</v>
      </c>
      <c r="SP6" s="136">
        <v>620</v>
      </c>
      <c r="SQ6" s="136">
        <v>613</v>
      </c>
      <c r="SR6" s="136">
        <v>618</v>
      </c>
      <c r="SS6" s="136">
        <v>611</v>
      </c>
      <c r="ST6" s="136">
        <v>602</v>
      </c>
      <c r="SU6" s="136">
        <v>606</v>
      </c>
      <c r="SV6" s="136">
        <v>606</v>
      </c>
      <c r="SW6" s="136">
        <v>603</v>
      </c>
      <c r="SX6" s="136">
        <v>592</v>
      </c>
      <c r="SY6" s="136">
        <v>595</v>
      </c>
      <c r="SZ6" s="136">
        <v>593</v>
      </c>
      <c r="TA6" s="136">
        <v>598</v>
      </c>
      <c r="TB6" s="132"/>
      <c r="TC6" s="136">
        <v>670</v>
      </c>
      <c r="TD6" s="136">
        <v>674</v>
      </c>
      <c r="TE6" s="136">
        <v>669</v>
      </c>
      <c r="TF6" s="136">
        <v>675</v>
      </c>
      <c r="TG6" s="136">
        <v>671</v>
      </c>
      <c r="TH6" s="136">
        <v>671</v>
      </c>
      <c r="TI6" s="136">
        <v>677</v>
      </c>
      <c r="TJ6" s="136">
        <v>670</v>
      </c>
      <c r="TK6" s="136">
        <v>683</v>
      </c>
      <c r="TL6" s="136">
        <v>683</v>
      </c>
      <c r="TM6" s="136">
        <v>694</v>
      </c>
      <c r="TN6" s="136">
        <v>690</v>
      </c>
      <c r="TO6" s="136">
        <v>696</v>
      </c>
      <c r="TP6" s="132"/>
      <c r="TQ6" s="136">
        <v>690</v>
      </c>
      <c r="TR6" s="136">
        <v>684</v>
      </c>
      <c r="TS6" s="136">
        <v>692</v>
      </c>
      <c r="TT6" s="136">
        <v>699</v>
      </c>
      <c r="TU6" s="136">
        <v>701</v>
      </c>
      <c r="TV6" s="136">
        <v>696</v>
      </c>
      <c r="TW6" s="132"/>
      <c r="TX6" s="136">
        <v>682</v>
      </c>
      <c r="TY6" s="136">
        <v>689</v>
      </c>
      <c r="TZ6" s="136">
        <v>688</v>
      </c>
      <c r="UA6" s="136">
        <v>691</v>
      </c>
      <c r="UB6" s="136">
        <v>696</v>
      </c>
      <c r="UC6" s="136">
        <v>684</v>
      </c>
      <c r="UD6" s="132"/>
      <c r="UE6" s="136">
        <v>689</v>
      </c>
      <c r="UF6" s="136">
        <v>703</v>
      </c>
      <c r="UG6" s="136">
        <v>705</v>
      </c>
      <c r="UH6" s="136">
        <v>712</v>
      </c>
      <c r="UI6" s="136">
        <v>721</v>
      </c>
      <c r="UJ6" s="136">
        <v>727</v>
      </c>
      <c r="UK6" s="136"/>
      <c r="UL6" s="136">
        <v>721</v>
      </c>
      <c r="UM6" s="136">
        <v>718</v>
      </c>
      <c r="UN6" s="136">
        <v>722</v>
      </c>
      <c r="UO6" s="136">
        <v>714</v>
      </c>
      <c r="UP6" s="136">
        <v>676</v>
      </c>
      <c r="UQ6" s="136">
        <v>662</v>
      </c>
      <c r="UR6" s="132"/>
      <c r="US6" s="136">
        <v>673</v>
      </c>
      <c r="UT6" s="136">
        <v>700</v>
      </c>
      <c r="UU6" s="136">
        <v>702</v>
      </c>
      <c r="UV6" s="136">
        <v>718</v>
      </c>
      <c r="UW6" s="136">
        <v>717</v>
      </c>
      <c r="UX6" s="132"/>
      <c r="UY6" s="132"/>
      <c r="UZ6" s="132"/>
      <c r="VA6" s="136">
        <v>710</v>
      </c>
      <c r="VB6" s="136">
        <v>710</v>
      </c>
      <c r="VC6" s="136">
        <v>713</v>
      </c>
      <c r="VD6" s="136"/>
      <c r="VE6" s="136">
        <v>717</v>
      </c>
      <c r="VF6" s="136"/>
      <c r="VG6" s="136">
        <v>710</v>
      </c>
      <c r="VH6" s="136">
        <v>722</v>
      </c>
      <c r="VI6" s="136">
        <v>727</v>
      </c>
      <c r="VJ6" s="136">
        <v>727</v>
      </c>
      <c r="VK6" s="136">
        <v>741</v>
      </c>
      <c r="VL6" s="136">
        <v>754</v>
      </c>
      <c r="VM6" s="132"/>
      <c r="VN6" s="136">
        <v>744</v>
      </c>
      <c r="VO6" s="136">
        <v>741</v>
      </c>
      <c r="VP6" s="136">
        <v>759</v>
      </c>
      <c r="VQ6" s="136">
        <v>745</v>
      </c>
      <c r="VR6" s="136">
        <v>749</v>
      </c>
      <c r="VS6" s="136">
        <v>765</v>
      </c>
      <c r="VT6" s="136">
        <v>772</v>
      </c>
      <c r="VU6" s="136">
        <v>762</v>
      </c>
      <c r="VV6" s="136">
        <v>780</v>
      </c>
      <c r="VW6" s="136">
        <v>771</v>
      </c>
      <c r="VX6" s="136">
        <v>785</v>
      </c>
      <c r="VY6" s="136">
        <v>784</v>
      </c>
      <c r="VZ6" s="136">
        <v>805</v>
      </c>
      <c r="WA6" s="136"/>
      <c r="WB6" s="136">
        <v>805</v>
      </c>
      <c r="WC6" s="136">
        <v>807</v>
      </c>
      <c r="WD6" s="136">
        <v>802</v>
      </c>
      <c r="WE6" s="136">
        <v>811</v>
      </c>
      <c r="WF6" s="136">
        <v>814</v>
      </c>
      <c r="WG6" s="136">
        <v>831</v>
      </c>
      <c r="WH6" s="136"/>
      <c r="WI6" s="136">
        <v>801</v>
      </c>
      <c r="WJ6" s="136">
        <v>808</v>
      </c>
      <c r="WK6" s="136">
        <v>798</v>
      </c>
      <c r="WL6" s="136">
        <v>808</v>
      </c>
      <c r="WM6" s="136">
        <v>813</v>
      </c>
      <c r="WN6" s="136"/>
      <c r="WO6" s="132"/>
      <c r="WP6" s="136">
        <v>781</v>
      </c>
      <c r="WQ6" s="136">
        <v>768</v>
      </c>
      <c r="WR6" s="136">
        <v>747</v>
      </c>
      <c r="WS6" s="136">
        <v>740</v>
      </c>
      <c r="WT6" s="132"/>
      <c r="WU6" s="136">
        <v>736</v>
      </c>
      <c r="WV6" s="136">
        <v>739</v>
      </c>
      <c r="WW6" s="136">
        <v>723</v>
      </c>
      <c r="WX6" s="136">
        <v>731</v>
      </c>
      <c r="WY6" s="136">
        <v>727</v>
      </c>
      <c r="WZ6" s="136">
        <v>743</v>
      </c>
      <c r="XA6" s="136">
        <v>753</v>
      </c>
      <c r="XB6" s="136">
        <v>773</v>
      </c>
      <c r="XC6" s="132"/>
      <c r="XD6" s="136">
        <v>774</v>
      </c>
      <c r="XE6" s="136">
        <v>771</v>
      </c>
      <c r="XF6" s="136">
        <v>766</v>
      </c>
      <c r="XG6" s="136">
        <v>756</v>
      </c>
      <c r="XH6" s="136">
        <v>762</v>
      </c>
      <c r="XI6" s="136">
        <v>775</v>
      </c>
      <c r="XJ6" s="136"/>
      <c r="XK6" s="136">
        <v>784</v>
      </c>
      <c r="XL6" s="136">
        <v>773</v>
      </c>
      <c r="XM6" s="136">
        <v>775</v>
      </c>
      <c r="XN6" s="136">
        <v>793</v>
      </c>
      <c r="XO6" s="136">
        <v>793</v>
      </c>
      <c r="XP6" s="136">
        <v>798</v>
      </c>
      <c r="XQ6" s="136"/>
      <c r="XR6" s="136">
        <v>788</v>
      </c>
      <c r="XS6" s="136">
        <v>784</v>
      </c>
      <c r="XT6" s="136">
        <v>780</v>
      </c>
      <c r="XU6" s="136">
        <v>799</v>
      </c>
      <c r="XV6" s="136">
        <v>803</v>
      </c>
      <c r="XW6" s="136">
        <v>824</v>
      </c>
      <c r="XX6" s="136"/>
      <c r="XY6" s="136">
        <v>829</v>
      </c>
      <c r="XZ6" s="136">
        <v>830</v>
      </c>
      <c r="YA6" s="136">
        <v>826</v>
      </c>
      <c r="YB6" s="136">
        <v>822</v>
      </c>
      <c r="YC6" s="136">
        <v>817</v>
      </c>
      <c r="YD6" s="136">
        <v>819</v>
      </c>
      <c r="YE6" s="136"/>
      <c r="YF6" s="136">
        <v>813</v>
      </c>
      <c r="YG6" s="136">
        <v>797</v>
      </c>
      <c r="YH6" s="136">
        <v>804</v>
      </c>
      <c r="YI6" s="136">
        <v>812</v>
      </c>
      <c r="YJ6" s="136">
        <v>801</v>
      </c>
      <c r="YK6" s="136">
        <v>802</v>
      </c>
      <c r="YL6" s="136"/>
      <c r="YM6" s="136">
        <v>801</v>
      </c>
      <c r="YN6" s="136">
        <v>795</v>
      </c>
      <c r="YO6" s="136">
        <v>808</v>
      </c>
      <c r="YP6" s="136"/>
      <c r="YQ6" s="136">
        <v>797</v>
      </c>
      <c r="YR6" s="136">
        <v>826</v>
      </c>
      <c r="YS6" s="136">
        <v>818</v>
      </c>
      <c r="YT6" s="136">
        <v>826</v>
      </c>
      <c r="YU6" s="136">
        <v>830</v>
      </c>
      <c r="YV6" s="136">
        <v>819</v>
      </c>
      <c r="YW6" s="136">
        <v>834</v>
      </c>
      <c r="YX6" s="136">
        <v>828</v>
      </c>
      <c r="YY6" s="136">
        <v>830</v>
      </c>
      <c r="YZ6" s="136"/>
      <c r="ZA6" s="136">
        <v>836</v>
      </c>
      <c r="ZB6" s="136">
        <v>834</v>
      </c>
      <c r="ZC6" s="136">
        <v>831</v>
      </c>
      <c r="ZD6" s="136">
        <v>828</v>
      </c>
      <c r="ZE6" s="136">
        <v>832</v>
      </c>
      <c r="ZF6" s="136">
        <v>833</v>
      </c>
      <c r="ZG6" s="136">
        <v>875</v>
      </c>
      <c r="ZH6" s="136"/>
      <c r="ZI6" s="132"/>
      <c r="ZJ6" s="132"/>
      <c r="ZK6" s="132"/>
      <c r="ZL6" s="136">
        <v>831</v>
      </c>
      <c r="ZM6" s="136">
        <v>819</v>
      </c>
      <c r="ZN6" s="136"/>
      <c r="ZO6" s="136">
        <v>817</v>
      </c>
      <c r="ZP6" s="136">
        <v>808</v>
      </c>
      <c r="ZQ6" s="136">
        <v>802</v>
      </c>
      <c r="ZR6" s="136">
        <v>795</v>
      </c>
      <c r="ZS6" s="136">
        <v>775</v>
      </c>
      <c r="ZT6" s="136">
        <v>763</v>
      </c>
      <c r="ZU6" s="136"/>
      <c r="ZV6" s="136">
        <v>754</v>
      </c>
      <c r="ZW6" s="136">
        <v>744</v>
      </c>
      <c r="ZX6" s="136">
        <v>742</v>
      </c>
      <c r="ZY6" s="136">
        <v>731</v>
      </c>
      <c r="ZZ6" s="136">
        <v>740</v>
      </c>
      <c r="AAA6" s="136">
        <v>736</v>
      </c>
      <c r="AAB6" s="136"/>
      <c r="AAC6" s="136">
        <v>728</v>
      </c>
      <c r="AAD6" s="136">
        <v>717</v>
      </c>
      <c r="AAE6" s="136">
        <v>723</v>
      </c>
      <c r="AAF6" s="136">
        <v>721</v>
      </c>
      <c r="AAG6" s="136">
        <v>718</v>
      </c>
      <c r="AAH6" s="136">
        <v>704</v>
      </c>
      <c r="AAI6" s="132"/>
      <c r="AAJ6" s="136">
        <v>696</v>
      </c>
      <c r="AAK6" s="136">
        <v>735</v>
      </c>
      <c r="AAL6" s="136">
        <v>729</v>
      </c>
      <c r="AAM6" s="136">
        <v>746</v>
      </c>
      <c r="AAN6" s="136">
        <v>737</v>
      </c>
      <c r="AAO6" s="136">
        <v>740</v>
      </c>
      <c r="AAP6" s="136"/>
      <c r="AAQ6" s="136">
        <v>731</v>
      </c>
      <c r="AAR6" s="136">
        <v>738</v>
      </c>
      <c r="AAS6" s="136">
        <v>729</v>
      </c>
      <c r="AAT6" s="136">
        <v>723</v>
      </c>
      <c r="AAU6" s="136">
        <v>732</v>
      </c>
      <c r="AAV6" s="136">
        <v>719</v>
      </c>
      <c r="AAW6" s="132"/>
      <c r="AAX6" s="136">
        <v>714</v>
      </c>
      <c r="AAY6" s="136">
        <v>743</v>
      </c>
      <c r="AAZ6" s="136">
        <v>748</v>
      </c>
      <c r="ABA6" s="136">
        <v>758</v>
      </c>
      <c r="ABB6" s="136">
        <v>750</v>
      </c>
      <c r="ABC6" s="136">
        <v>753</v>
      </c>
      <c r="ABD6" s="136"/>
      <c r="ABE6" s="136">
        <v>762</v>
      </c>
      <c r="ABF6" s="136">
        <v>754</v>
      </c>
      <c r="ABG6" s="136">
        <v>743</v>
      </c>
      <c r="ABH6" s="136">
        <v>744</v>
      </c>
      <c r="ABI6" s="136">
        <v>742</v>
      </c>
      <c r="ABJ6" s="136">
        <v>743</v>
      </c>
      <c r="ABK6" s="132"/>
      <c r="ABL6" s="136">
        <v>744</v>
      </c>
      <c r="ABM6" s="136">
        <v>733</v>
      </c>
      <c r="ABN6" s="136">
        <v>739</v>
      </c>
      <c r="ABO6" s="136">
        <v>746</v>
      </c>
      <c r="ABP6" s="136">
        <v>739</v>
      </c>
      <c r="ABQ6" s="136">
        <v>743</v>
      </c>
      <c r="ABR6" s="132"/>
      <c r="ABS6" s="136">
        <v>742</v>
      </c>
      <c r="ABT6" s="136">
        <v>743</v>
      </c>
      <c r="ABU6" s="136">
        <v>746</v>
      </c>
      <c r="ABV6" s="136">
        <v>750</v>
      </c>
      <c r="ABW6" s="136"/>
      <c r="ABX6" s="132"/>
      <c r="ABY6" s="132"/>
      <c r="ABZ6" s="132"/>
      <c r="ACA6" s="132"/>
      <c r="ACB6" s="132"/>
      <c r="ACC6" s="132"/>
      <c r="ACD6" s="132"/>
      <c r="ACE6" s="132"/>
      <c r="ACF6" s="132"/>
      <c r="ACG6" s="132"/>
      <c r="ACH6" s="132"/>
      <c r="ACI6" s="132"/>
      <c r="ACJ6" s="132"/>
      <c r="ACK6" s="132"/>
      <c r="ACL6" s="132"/>
      <c r="ACM6" s="132"/>
      <c r="ACN6" s="132"/>
      <c r="ACO6" s="132"/>
      <c r="ACP6" s="132"/>
      <c r="ACQ6" s="132"/>
      <c r="ACR6" s="132"/>
      <c r="ACS6" s="132"/>
      <c r="ACT6" s="132"/>
      <c r="ACU6" s="132"/>
      <c r="ACV6" s="132"/>
      <c r="ACW6" s="132"/>
      <c r="ACX6" s="132"/>
      <c r="ACY6" s="132"/>
      <c r="ACZ6" s="132"/>
      <c r="ADA6" s="132"/>
      <c r="ADB6" s="132"/>
      <c r="ADC6" s="132"/>
      <c r="ADD6" s="132"/>
      <c r="ADE6" s="132"/>
      <c r="ADF6" s="132"/>
      <c r="ADG6" s="132"/>
      <c r="ADH6" s="132"/>
      <c r="ADI6" s="132"/>
      <c r="ADJ6" s="132"/>
      <c r="ADK6" s="132"/>
      <c r="ADL6" s="132"/>
      <c r="ADM6" s="132"/>
      <c r="ADN6" s="132"/>
    </row>
    <row r="7" spans="1:794">
      <c r="A7" t="s">
        <v>911</v>
      </c>
      <c r="B7" t="s">
        <v>913</v>
      </c>
      <c r="D7" s="132" t="s">
        <v>236</v>
      </c>
      <c r="E7" s="136">
        <v>11</v>
      </c>
      <c r="F7" s="136">
        <v>16</v>
      </c>
      <c r="G7" s="136">
        <v>13</v>
      </c>
      <c r="H7" s="136">
        <v>13</v>
      </c>
      <c r="I7" s="136">
        <v>12</v>
      </c>
      <c r="J7" s="136">
        <v>13</v>
      </c>
      <c r="K7" s="132"/>
      <c r="L7" s="136">
        <v>11</v>
      </c>
      <c r="M7" s="136">
        <v>12</v>
      </c>
      <c r="N7" s="136">
        <v>15</v>
      </c>
      <c r="O7" s="136">
        <v>10</v>
      </c>
      <c r="P7" s="136">
        <v>11</v>
      </c>
      <c r="Q7" s="136">
        <v>12</v>
      </c>
      <c r="R7" s="136">
        <v>13</v>
      </c>
      <c r="S7" s="136">
        <v>12</v>
      </c>
      <c r="T7" s="132"/>
      <c r="U7" s="132"/>
      <c r="V7" s="132"/>
      <c r="W7" s="132"/>
      <c r="X7" s="132"/>
      <c r="Y7" s="132"/>
      <c r="Z7" s="132"/>
      <c r="AA7" s="136">
        <v>20</v>
      </c>
      <c r="AB7" s="136">
        <v>11</v>
      </c>
      <c r="AC7" s="136">
        <v>12</v>
      </c>
      <c r="AD7" s="136">
        <v>9</v>
      </c>
      <c r="AE7" s="136">
        <v>13</v>
      </c>
      <c r="AF7" s="132"/>
      <c r="AG7" s="136">
        <v>12</v>
      </c>
      <c r="AH7" s="136">
        <v>10</v>
      </c>
      <c r="AI7" s="136">
        <v>11</v>
      </c>
      <c r="AJ7" s="136">
        <v>19</v>
      </c>
      <c r="AK7" s="136">
        <v>9</v>
      </c>
      <c r="AL7" s="136">
        <v>11</v>
      </c>
      <c r="AM7" s="136"/>
      <c r="AN7" s="136">
        <v>12</v>
      </c>
      <c r="AO7" s="136">
        <v>12</v>
      </c>
      <c r="AP7" s="136">
        <v>11</v>
      </c>
      <c r="AQ7" s="136">
        <v>11</v>
      </c>
      <c r="AR7" s="136">
        <v>9</v>
      </c>
      <c r="AS7" s="136">
        <v>7</v>
      </c>
      <c r="AT7" s="132"/>
      <c r="AU7" s="136">
        <v>16</v>
      </c>
      <c r="AV7" s="136">
        <v>11</v>
      </c>
      <c r="AW7" s="136">
        <v>9</v>
      </c>
      <c r="AX7" s="136">
        <v>11</v>
      </c>
      <c r="AY7" s="132"/>
      <c r="AZ7" s="132"/>
      <c r="BA7" s="136">
        <v>10</v>
      </c>
      <c r="BB7" s="136">
        <v>11</v>
      </c>
      <c r="BC7" s="136">
        <v>15</v>
      </c>
      <c r="BD7" s="136">
        <v>8</v>
      </c>
      <c r="BE7" s="136">
        <v>10</v>
      </c>
      <c r="BF7" s="136">
        <v>12</v>
      </c>
      <c r="BG7" s="136">
        <v>9</v>
      </c>
      <c r="BH7" s="132"/>
      <c r="BI7" s="136">
        <v>11</v>
      </c>
      <c r="BJ7" s="136">
        <v>8</v>
      </c>
      <c r="BK7" s="136">
        <v>10</v>
      </c>
      <c r="BL7" s="136">
        <v>7</v>
      </c>
      <c r="BM7" s="136">
        <v>9</v>
      </c>
      <c r="BN7" s="136">
        <v>9</v>
      </c>
      <c r="BO7" s="132"/>
      <c r="BP7" s="136">
        <v>7</v>
      </c>
      <c r="BQ7" s="136">
        <v>8</v>
      </c>
      <c r="BR7" s="136">
        <v>10</v>
      </c>
      <c r="BS7" s="136">
        <v>10</v>
      </c>
      <c r="BT7" s="136">
        <v>8</v>
      </c>
      <c r="BU7" s="136">
        <v>9</v>
      </c>
      <c r="BV7" s="132"/>
      <c r="BW7" s="136">
        <v>14</v>
      </c>
      <c r="BX7" s="136">
        <v>11</v>
      </c>
      <c r="BY7" s="136">
        <v>10</v>
      </c>
      <c r="BZ7" s="136">
        <v>7</v>
      </c>
      <c r="CA7" s="136">
        <v>9</v>
      </c>
      <c r="CB7" s="136">
        <v>8</v>
      </c>
      <c r="CC7" s="132"/>
      <c r="CD7" s="136">
        <v>11</v>
      </c>
      <c r="CE7" s="136">
        <v>13</v>
      </c>
      <c r="CF7" s="136">
        <v>11</v>
      </c>
      <c r="CG7" s="136">
        <v>15</v>
      </c>
      <c r="CH7" s="136">
        <v>10</v>
      </c>
      <c r="CI7" s="136">
        <v>9</v>
      </c>
      <c r="CJ7" s="132"/>
      <c r="CK7" s="136">
        <v>9</v>
      </c>
      <c r="CL7" s="136">
        <v>7</v>
      </c>
      <c r="CM7" s="136">
        <v>12</v>
      </c>
      <c r="CN7" s="136">
        <v>11</v>
      </c>
      <c r="CO7" s="136">
        <v>11</v>
      </c>
      <c r="CP7" s="136">
        <v>8</v>
      </c>
      <c r="CQ7" s="132"/>
      <c r="CR7" s="136">
        <v>12</v>
      </c>
      <c r="CS7" s="136">
        <v>12</v>
      </c>
      <c r="CT7" s="136">
        <v>7</v>
      </c>
      <c r="CU7" s="136">
        <v>7</v>
      </c>
      <c r="CV7" s="136">
        <v>8</v>
      </c>
      <c r="CW7" s="136">
        <v>11</v>
      </c>
      <c r="CX7" s="132"/>
      <c r="CY7" s="136">
        <v>9</v>
      </c>
      <c r="CZ7" s="136">
        <v>6</v>
      </c>
      <c r="DA7" s="136">
        <v>10</v>
      </c>
      <c r="DB7" s="136">
        <v>6</v>
      </c>
      <c r="DC7" s="136">
        <v>4</v>
      </c>
      <c r="DD7" s="136">
        <v>7</v>
      </c>
      <c r="DE7" s="132"/>
      <c r="DF7" s="132"/>
      <c r="DG7" s="136">
        <v>11</v>
      </c>
      <c r="DH7" s="136">
        <v>9</v>
      </c>
      <c r="DI7" s="136">
        <v>12</v>
      </c>
      <c r="DJ7" s="136">
        <v>8</v>
      </c>
      <c r="DK7" s="136">
        <v>9</v>
      </c>
      <c r="DL7" s="132"/>
      <c r="DM7" s="132"/>
      <c r="DN7" s="136">
        <v>9</v>
      </c>
      <c r="DO7" s="136">
        <v>11</v>
      </c>
      <c r="DP7" s="136">
        <v>6</v>
      </c>
      <c r="DQ7" s="136">
        <v>10</v>
      </c>
      <c r="DR7" s="136">
        <v>10</v>
      </c>
      <c r="DS7" s="132"/>
      <c r="DT7" s="136">
        <v>14</v>
      </c>
      <c r="DU7" s="136">
        <v>10</v>
      </c>
      <c r="DV7" s="136">
        <v>9</v>
      </c>
      <c r="DW7" s="136">
        <v>10</v>
      </c>
      <c r="DX7" s="136">
        <v>9</v>
      </c>
      <c r="DY7" s="136">
        <v>9</v>
      </c>
      <c r="DZ7" s="132"/>
      <c r="EA7" s="136">
        <v>7</v>
      </c>
      <c r="EB7" s="136">
        <v>7</v>
      </c>
      <c r="EC7" s="136">
        <v>7</v>
      </c>
      <c r="ED7" s="136">
        <v>7</v>
      </c>
      <c r="EE7" s="136">
        <v>8</v>
      </c>
      <c r="EF7" s="136">
        <v>5</v>
      </c>
      <c r="EG7" s="136">
        <v>7</v>
      </c>
      <c r="EH7" s="136">
        <v>12</v>
      </c>
      <c r="EI7" s="136">
        <v>9</v>
      </c>
      <c r="EJ7" s="136">
        <v>9</v>
      </c>
      <c r="EK7" s="136">
        <v>8</v>
      </c>
      <c r="EL7" s="136">
        <v>12</v>
      </c>
      <c r="EM7" s="136">
        <v>14</v>
      </c>
      <c r="EN7" s="132"/>
      <c r="EO7" s="136">
        <v>11</v>
      </c>
      <c r="EP7" s="136">
        <v>8</v>
      </c>
      <c r="EQ7" s="136">
        <v>9</v>
      </c>
      <c r="ER7" s="136">
        <v>9</v>
      </c>
      <c r="ES7" s="136">
        <v>9</v>
      </c>
      <c r="ET7" s="136">
        <v>12</v>
      </c>
      <c r="EU7" s="136">
        <v>12</v>
      </c>
      <c r="EV7" s="136">
        <v>13</v>
      </c>
      <c r="EW7" s="136">
        <v>5</v>
      </c>
      <c r="EX7" s="136">
        <v>11</v>
      </c>
      <c r="EY7" s="136">
        <v>10</v>
      </c>
      <c r="EZ7" s="136">
        <v>11</v>
      </c>
      <c r="FA7" s="136">
        <v>12</v>
      </c>
      <c r="FB7" s="132"/>
      <c r="FC7" s="136">
        <v>9</v>
      </c>
      <c r="FD7" s="136">
        <v>8</v>
      </c>
      <c r="FE7" s="136">
        <v>10</v>
      </c>
      <c r="FF7" s="136">
        <v>6</v>
      </c>
      <c r="FG7" s="136">
        <v>6</v>
      </c>
      <c r="FH7" s="136">
        <v>6</v>
      </c>
      <c r="FI7" s="136">
        <v>9</v>
      </c>
      <c r="FJ7" s="136">
        <v>7</v>
      </c>
      <c r="FK7" s="136">
        <v>9</v>
      </c>
      <c r="FL7" s="136">
        <v>11</v>
      </c>
      <c r="FM7" s="136">
        <v>8</v>
      </c>
      <c r="FN7" s="136">
        <v>6</v>
      </c>
      <c r="FO7" s="136">
        <v>9</v>
      </c>
      <c r="FP7" s="132"/>
      <c r="FQ7" s="136">
        <v>9</v>
      </c>
      <c r="FR7" s="136">
        <v>5</v>
      </c>
      <c r="FS7" s="136">
        <v>7</v>
      </c>
      <c r="FT7" s="136">
        <v>5</v>
      </c>
      <c r="FU7" s="136">
        <v>5</v>
      </c>
      <c r="FV7" s="136">
        <v>5</v>
      </c>
      <c r="FW7" s="132"/>
      <c r="FX7" s="136">
        <v>13</v>
      </c>
      <c r="FY7" s="136">
        <v>8</v>
      </c>
      <c r="FZ7" s="136">
        <v>5</v>
      </c>
      <c r="GA7" s="136">
        <v>12</v>
      </c>
      <c r="GB7" s="136">
        <v>11</v>
      </c>
      <c r="GC7" s="136">
        <v>12</v>
      </c>
      <c r="GD7" s="132"/>
      <c r="GE7" s="136">
        <v>14</v>
      </c>
      <c r="GF7" s="136">
        <v>11</v>
      </c>
      <c r="GG7" s="136">
        <v>10</v>
      </c>
      <c r="GH7" s="136">
        <v>8</v>
      </c>
      <c r="GI7" s="132"/>
      <c r="GJ7" s="132"/>
      <c r="GK7" s="132"/>
      <c r="GL7" s="136">
        <v>15</v>
      </c>
      <c r="GM7" s="136">
        <v>11</v>
      </c>
      <c r="GN7" s="136">
        <v>15</v>
      </c>
      <c r="GO7" s="136">
        <v>9</v>
      </c>
      <c r="GP7" s="136">
        <v>9</v>
      </c>
      <c r="GQ7" s="136">
        <v>8</v>
      </c>
      <c r="GR7" s="132"/>
      <c r="GS7" s="136">
        <v>10</v>
      </c>
      <c r="GT7" s="136">
        <v>4</v>
      </c>
      <c r="GU7" s="136">
        <v>7</v>
      </c>
      <c r="GV7" s="136">
        <v>6</v>
      </c>
      <c r="GW7" s="136">
        <v>12</v>
      </c>
      <c r="GX7" s="132"/>
      <c r="GY7" s="132"/>
      <c r="GZ7" s="136">
        <v>12</v>
      </c>
      <c r="HA7" s="136">
        <v>14</v>
      </c>
      <c r="HB7" s="136">
        <v>9</v>
      </c>
      <c r="HC7" s="136">
        <v>9</v>
      </c>
      <c r="HD7" s="136">
        <v>9</v>
      </c>
      <c r="HE7" s="136">
        <v>13</v>
      </c>
      <c r="HF7" s="132"/>
      <c r="HG7" s="136">
        <v>18</v>
      </c>
      <c r="HH7" s="136">
        <v>11</v>
      </c>
      <c r="HI7" s="136">
        <v>11</v>
      </c>
      <c r="HJ7" s="136">
        <v>12</v>
      </c>
      <c r="HK7" s="136">
        <v>11</v>
      </c>
      <c r="HL7" s="136">
        <v>9</v>
      </c>
      <c r="HM7" s="132"/>
      <c r="HN7" s="136">
        <v>11</v>
      </c>
      <c r="HO7" s="136">
        <v>12</v>
      </c>
      <c r="HP7" s="136">
        <v>16</v>
      </c>
      <c r="HQ7" s="136">
        <v>12</v>
      </c>
      <c r="HR7" s="136">
        <v>7</v>
      </c>
      <c r="HS7" s="136">
        <v>7</v>
      </c>
      <c r="HT7" s="132"/>
      <c r="HU7" s="136">
        <v>15</v>
      </c>
      <c r="HV7" s="136">
        <v>10</v>
      </c>
      <c r="HW7" s="136">
        <v>8</v>
      </c>
      <c r="HX7" s="136">
        <v>9</v>
      </c>
      <c r="HY7" s="136">
        <v>10</v>
      </c>
      <c r="HZ7" s="136">
        <v>12</v>
      </c>
      <c r="IA7" s="132"/>
      <c r="IB7" s="136">
        <v>9</v>
      </c>
      <c r="IC7" s="136">
        <v>16</v>
      </c>
      <c r="ID7" s="136">
        <v>12</v>
      </c>
      <c r="IE7" s="136">
        <v>10</v>
      </c>
      <c r="IF7" s="136">
        <v>13</v>
      </c>
      <c r="IG7" s="136">
        <v>11</v>
      </c>
      <c r="IH7" s="132"/>
      <c r="II7" s="136">
        <v>17</v>
      </c>
      <c r="IJ7" s="136">
        <v>15</v>
      </c>
      <c r="IK7" s="136">
        <v>13</v>
      </c>
      <c r="IL7" s="136">
        <v>15</v>
      </c>
      <c r="IM7" s="136">
        <v>13</v>
      </c>
      <c r="IN7" s="136">
        <v>15</v>
      </c>
      <c r="IO7" s="132"/>
      <c r="IP7" s="136">
        <v>9</v>
      </c>
      <c r="IQ7" s="136">
        <v>9</v>
      </c>
      <c r="IR7" s="136">
        <v>12</v>
      </c>
      <c r="IS7" s="132"/>
      <c r="IT7" s="136">
        <v>14</v>
      </c>
      <c r="IU7" s="136">
        <v>7</v>
      </c>
      <c r="IV7" s="132"/>
      <c r="IW7" s="132"/>
      <c r="IX7" s="136">
        <v>47</v>
      </c>
      <c r="IY7" s="136">
        <v>18</v>
      </c>
      <c r="IZ7" s="136">
        <v>12</v>
      </c>
      <c r="JA7" s="136">
        <v>9</v>
      </c>
      <c r="JB7" s="136">
        <v>8</v>
      </c>
      <c r="JC7" s="136">
        <v>12</v>
      </c>
      <c r="JD7" s="132"/>
      <c r="JE7" s="136">
        <v>17</v>
      </c>
      <c r="JF7" s="136">
        <v>12</v>
      </c>
      <c r="JG7" s="136">
        <v>11</v>
      </c>
      <c r="JH7" s="136">
        <v>12</v>
      </c>
      <c r="JI7" s="136">
        <v>9</v>
      </c>
      <c r="JJ7" s="132"/>
      <c r="JK7" s="136">
        <v>12</v>
      </c>
      <c r="JL7" s="136">
        <v>12</v>
      </c>
      <c r="JM7" s="136">
        <v>13</v>
      </c>
      <c r="JN7" s="136">
        <v>13</v>
      </c>
      <c r="JO7" s="136">
        <v>13</v>
      </c>
      <c r="JP7" s="136">
        <v>14</v>
      </c>
      <c r="JQ7" s="132"/>
      <c r="JR7" s="136">
        <v>12</v>
      </c>
      <c r="JS7" s="136">
        <v>16</v>
      </c>
      <c r="JT7" s="136">
        <v>14</v>
      </c>
      <c r="JU7" s="136">
        <v>13</v>
      </c>
      <c r="JV7" s="136">
        <v>11</v>
      </c>
      <c r="JW7" s="136">
        <v>14</v>
      </c>
      <c r="JX7" s="132"/>
      <c r="JY7" s="136">
        <v>16</v>
      </c>
      <c r="JZ7" s="136">
        <v>14</v>
      </c>
      <c r="KA7" s="136">
        <v>13</v>
      </c>
      <c r="KB7" s="136">
        <v>11</v>
      </c>
      <c r="KC7" s="136">
        <v>12</v>
      </c>
      <c r="KD7" s="136">
        <v>12</v>
      </c>
      <c r="KE7" s="132"/>
      <c r="KF7" s="136">
        <v>12</v>
      </c>
      <c r="KG7" s="136">
        <v>11</v>
      </c>
      <c r="KH7" s="136">
        <v>10</v>
      </c>
      <c r="KI7" s="136">
        <v>11</v>
      </c>
      <c r="KJ7" s="136">
        <v>6</v>
      </c>
      <c r="KK7" s="136">
        <v>12</v>
      </c>
      <c r="KL7" s="132"/>
      <c r="KM7" s="132"/>
      <c r="KN7" s="136">
        <v>10</v>
      </c>
      <c r="KO7" s="132"/>
      <c r="KP7" s="136">
        <v>9</v>
      </c>
      <c r="KQ7" s="136">
        <v>11</v>
      </c>
      <c r="KR7" s="136">
        <v>12</v>
      </c>
      <c r="KS7" s="132"/>
      <c r="KT7" s="136">
        <v>20</v>
      </c>
      <c r="KU7" s="136">
        <v>11</v>
      </c>
      <c r="KV7" s="136">
        <v>8</v>
      </c>
      <c r="KW7" s="136">
        <v>12</v>
      </c>
      <c r="KX7" s="136">
        <v>14</v>
      </c>
      <c r="KY7" s="132"/>
      <c r="KZ7" s="132"/>
      <c r="LA7" s="136">
        <v>14</v>
      </c>
      <c r="LB7" s="136">
        <v>15</v>
      </c>
      <c r="LC7" s="136">
        <v>17</v>
      </c>
      <c r="LD7" s="136">
        <v>12</v>
      </c>
      <c r="LE7" s="136">
        <v>13</v>
      </c>
      <c r="LF7" s="136">
        <v>14</v>
      </c>
      <c r="LG7" s="132"/>
      <c r="LH7" s="136">
        <v>13</v>
      </c>
      <c r="LI7" s="136">
        <v>20</v>
      </c>
      <c r="LJ7" s="136">
        <v>12</v>
      </c>
      <c r="LK7" s="136">
        <v>14</v>
      </c>
      <c r="LL7" s="136">
        <v>14</v>
      </c>
      <c r="LM7" s="136">
        <v>13</v>
      </c>
      <c r="LN7" s="136">
        <v>14</v>
      </c>
      <c r="LO7" s="136">
        <v>9</v>
      </c>
      <c r="LP7" s="136">
        <v>14</v>
      </c>
      <c r="LQ7" s="136">
        <v>7</v>
      </c>
      <c r="LR7" s="132"/>
      <c r="LS7" s="132"/>
      <c r="LT7" s="132"/>
      <c r="LU7" s="132"/>
      <c r="LV7" s="136">
        <v>23</v>
      </c>
      <c r="LW7" s="136">
        <v>12</v>
      </c>
      <c r="LX7" s="136">
        <v>15</v>
      </c>
      <c r="LY7" s="132"/>
      <c r="LZ7" s="136">
        <v>15</v>
      </c>
      <c r="MA7" s="136">
        <v>11</v>
      </c>
      <c r="MB7" s="136"/>
      <c r="MC7" s="136">
        <v>15</v>
      </c>
      <c r="MD7" s="136">
        <v>10</v>
      </c>
      <c r="ME7" s="136">
        <v>14</v>
      </c>
      <c r="MF7" s="136">
        <v>7</v>
      </c>
      <c r="MG7" s="136">
        <v>9</v>
      </c>
      <c r="MH7" s="136">
        <v>9</v>
      </c>
      <c r="MI7" s="136"/>
      <c r="MJ7" s="136">
        <v>18</v>
      </c>
      <c r="MK7" s="136">
        <v>13</v>
      </c>
      <c r="ML7" s="136">
        <v>13</v>
      </c>
      <c r="MM7" s="136">
        <v>12</v>
      </c>
      <c r="MN7" s="136">
        <v>11</v>
      </c>
      <c r="MO7" s="136">
        <v>7</v>
      </c>
      <c r="MP7" s="136"/>
      <c r="MQ7" s="136">
        <v>11</v>
      </c>
      <c r="MR7" s="136">
        <v>13</v>
      </c>
      <c r="MS7" s="136">
        <v>12</v>
      </c>
      <c r="MT7" s="136">
        <v>13</v>
      </c>
      <c r="MU7" s="136">
        <v>9</v>
      </c>
      <c r="MV7" s="136">
        <v>7</v>
      </c>
      <c r="MW7" s="136"/>
      <c r="MX7" s="136">
        <v>15</v>
      </c>
      <c r="MY7" s="136">
        <v>12</v>
      </c>
      <c r="MZ7" s="136">
        <v>13</v>
      </c>
      <c r="NA7" s="136">
        <v>9</v>
      </c>
      <c r="NB7" s="136">
        <v>11</v>
      </c>
      <c r="NC7" s="136">
        <v>10</v>
      </c>
      <c r="ND7" s="136"/>
      <c r="NE7" s="136">
        <v>11</v>
      </c>
      <c r="NF7" s="136">
        <v>11</v>
      </c>
      <c r="NG7" s="136">
        <v>9</v>
      </c>
      <c r="NH7" s="136">
        <v>8</v>
      </c>
      <c r="NI7" s="136">
        <v>11</v>
      </c>
      <c r="NJ7" s="136">
        <v>10</v>
      </c>
      <c r="NK7" s="136"/>
      <c r="NL7" s="136">
        <v>15</v>
      </c>
      <c r="NM7" s="136">
        <v>13</v>
      </c>
      <c r="NN7" s="136">
        <v>13</v>
      </c>
      <c r="NO7" s="136">
        <v>20</v>
      </c>
      <c r="NP7" s="136">
        <v>13</v>
      </c>
      <c r="NQ7" s="136">
        <v>13</v>
      </c>
      <c r="NR7" s="136"/>
      <c r="NS7" s="136">
        <v>10</v>
      </c>
      <c r="NT7" s="136">
        <v>10</v>
      </c>
      <c r="NU7" s="136">
        <v>16</v>
      </c>
      <c r="NV7" s="136">
        <v>12</v>
      </c>
      <c r="NW7" s="136">
        <v>17</v>
      </c>
      <c r="NX7" s="136">
        <v>19</v>
      </c>
      <c r="NY7" s="136">
        <v>14</v>
      </c>
      <c r="NZ7" s="136">
        <v>16</v>
      </c>
      <c r="OA7" s="132"/>
      <c r="OB7" s="132"/>
      <c r="OC7" s="132"/>
      <c r="OD7" s="132"/>
      <c r="OE7" s="132"/>
      <c r="OF7" s="132"/>
      <c r="OG7" s="136">
        <v>18</v>
      </c>
      <c r="OH7" s="136">
        <v>18</v>
      </c>
      <c r="OI7" s="136">
        <v>20</v>
      </c>
      <c r="OJ7" s="136">
        <v>14</v>
      </c>
      <c r="OK7" s="136">
        <v>13</v>
      </c>
      <c r="OL7" s="136">
        <v>14</v>
      </c>
      <c r="OM7" s="132"/>
      <c r="ON7" s="136">
        <v>15</v>
      </c>
      <c r="OO7" s="136">
        <v>12</v>
      </c>
      <c r="OP7" s="136">
        <v>14</v>
      </c>
      <c r="OQ7" s="136">
        <v>15</v>
      </c>
      <c r="OR7" s="136">
        <v>14</v>
      </c>
      <c r="OS7" s="136">
        <v>10</v>
      </c>
      <c r="OT7" s="132"/>
      <c r="OU7" s="136">
        <v>16</v>
      </c>
      <c r="OV7" s="136">
        <v>10</v>
      </c>
      <c r="OW7" s="136">
        <v>13</v>
      </c>
      <c r="OX7" s="136">
        <v>9</v>
      </c>
      <c r="OY7" s="136">
        <v>7</v>
      </c>
      <c r="OZ7" s="136">
        <v>6</v>
      </c>
      <c r="PA7" s="132"/>
      <c r="PB7" s="136">
        <v>10</v>
      </c>
      <c r="PC7" s="136">
        <v>13</v>
      </c>
      <c r="PD7" s="136">
        <v>13</v>
      </c>
      <c r="PE7" s="136">
        <v>13</v>
      </c>
      <c r="PF7" s="136">
        <v>7</v>
      </c>
      <c r="PG7" s="136">
        <v>14</v>
      </c>
      <c r="PH7" s="136"/>
      <c r="PI7" s="136">
        <v>17</v>
      </c>
      <c r="PJ7" s="136">
        <v>13</v>
      </c>
      <c r="PK7" s="136">
        <v>14</v>
      </c>
      <c r="PL7" s="136">
        <v>15</v>
      </c>
      <c r="PM7" s="136">
        <v>14</v>
      </c>
      <c r="PN7" s="136">
        <v>13</v>
      </c>
      <c r="PO7" s="132"/>
      <c r="PP7" s="136">
        <v>13</v>
      </c>
      <c r="PQ7" s="136">
        <v>13</v>
      </c>
      <c r="PR7" s="136">
        <v>15</v>
      </c>
      <c r="PS7" s="136">
        <v>13</v>
      </c>
      <c r="PT7" s="136">
        <v>18</v>
      </c>
      <c r="PU7" s="136">
        <v>12</v>
      </c>
      <c r="PV7" s="132"/>
      <c r="PW7" s="136">
        <v>14</v>
      </c>
      <c r="PX7" s="136">
        <v>15</v>
      </c>
      <c r="PY7" s="136">
        <v>12</v>
      </c>
      <c r="PZ7" s="136">
        <v>12</v>
      </c>
      <c r="QA7" s="136">
        <v>15</v>
      </c>
      <c r="QB7" s="136">
        <v>13</v>
      </c>
      <c r="QC7" s="132"/>
      <c r="QD7" s="136">
        <v>14</v>
      </c>
      <c r="QE7" s="136">
        <v>16</v>
      </c>
      <c r="QF7" s="132"/>
      <c r="QG7" s="136">
        <v>16</v>
      </c>
      <c r="QH7" s="136">
        <v>12</v>
      </c>
      <c r="QI7" s="136">
        <v>22</v>
      </c>
      <c r="QJ7" s="136"/>
      <c r="QK7" s="136">
        <v>13</v>
      </c>
      <c r="QL7" s="136">
        <v>15</v>
      </c>
      <c r="QM7" s="136">
        <v>15</v>
      </c>
      <c r="QN7" s="136">
        <v>10</v>
      </c>
      <c r="QO7" s="136">
        <v>16</v>
      </c>
      <c r="QP7" s="136">
        <v>11</v>
      </c>
      <c r="QQ7" s="136">
        <v>12</v>
      </c>
      <c r="QR7" s="136">
        <v>18</v>
      </c>
      <c r="QS7" s="136">
        <v>13</v>
      </c>
      <c r="QT7" s="136">
        <v>10</v>
      </c>
      <c r="QU7" s="132"/>
      <c r="QV7" s="132"/>
      <c r="QW7" s="136">
        <v>19</v>
      </c>
      <c r="QX7" s="136">
        <v>32</v>
      </c>
      <c r="QY7" s="136">
        <v>36</v>
      </c>
      <c r="QZ7" s="136">
        <v>15</v>
      </c>
      <c r="RA7" s="136">
        <v>13</v>
      </c>
      <c r="RB7" s="136">
        <v>14</v>
      </c>
      <c r="RC7" s="136">
        <v>15</v>
      </c>
      <c r="RD7" s="136">
        <v>15</v>
      </c>
      <c r="RE7" s="132"/>
      <c r="RF7" s="136">
        <v>14</v>
      </c>
      <c r="RG7" s="136">
        <v>11</v>
      </c>
      <c r="RH7" s="136">
        <v>12</v>
      </c>
      <c r="RI7" s="136">
        <v>12</v>
      </c>
      <c r="RJ7" s="136">
        <v>11</v>
      </c>
      <c r="RK7" s="136">
        <v>12</v>
      </c>
      <c r="RL7" s="132"/>
      <c r="RM7" s="132"/>
      <c r="RN7" s="136">
        <v>16</v>
      </c>
      <c r="RO7" s="136">
        <v>14</v>
      </c>
      <c r="RP7" s="136">
        <v>10</v>
      </c>
      <c r="RQ7" s="136">
        <v>11</v>
      </c>
      <c r="RR7" s="136">
        <v>8</v>
      </c>
      <c r="RS7" s="132"/>
      <c r="RT7" s="136">
        <v>13</v>
      </c>
      <c r="RU7" s="136">
        <v>14</v>
      </c>
      <c r="RV7" s="136">
        <v>15</v>
      </c>
      <c r="RW7" s="136">
        <v>14</v>
      </c>
      <c r="RX7" s="136">
        <v>14</v>
      </c>
      <c r="RY7" s="136">
        <v>11</v>
      </c>
      <c r="RZ7" s="132"/>
      <c r="SA7" s="132"/>
      <c r="SB7" s="136">
        <v>13</v>
      </c>
      <c r="SC7" s="136">
        <v>17</v>
      </c>
      <c r="SD7" s="136">
        <v>12</v>
      </c>
      <c r="SE7" s="136">
        <v>12</v>
      </c>
      <c r="SF7" s="136">
        <v>17</v>
      </c>
      <c r="SG7" s="136">
        <v>12</v>
      </c>
      <c r="SH7" s="136">
        <v>12</v>
      </c>
      <c r="SI7" s="136">
        <v>10</v>
      </c>
      <c r="SJ7" s="136">
        <v>13</v>
      </c>
      <c r="SK7" s="136">
        <v>13</v>
      </c>
      <c r="SL7" s="136">
        <v>9</v>
      </c>
      <c r="SM7" s="136">
        <v>11</v>
      </c>
      <c r="SN7" s="132"/>
      <c r="SO7" s="136">
        <v>14</v>
      </c>
      <c r="SP7" s="136">
        <v>12</v>
      </c>
      <c r="SQ7" s="136">
        <v>11</v>
      </c>
      <c r="SR7" s="136">
        <v>16</v>
      </c>
      <c r="SS7" s="136">
        <v>14</v>
      </c>
      <c r="ST7" s="136">
        <v>12</v>
      </c>
      <c r="SU7" s="136">
        <v>14</v>
      </c>
      <c r="SV7" s="136">
        <v>17</v>
      </c>
      <c r="SW7" s="136">
        <v>17</v>
      </c>
      <c r="SX7" s="136">
        <v>10</v>
      </c>
      <c r="SY7" s="136">
        <v>12</v>
      </c>
      <c r="SZ7" s="136">
        <v>10</v>
      </c>
      <c r="TA7" s="136">
        <v>9</v>
      </c>
      <c r="TB7" s="132"/>
      <c r="TC7" s="136">
        <v>14</v>
      </c>
      <c r="TD7" s="136">
        <v>17</v>
      </c>
      <c r="TE7" s="136">
        <v>16</v>
      </c>
      <c r="TF7" s="136">
        <v>14</v>
      </c>
      <c r="TG7" s="136">
        <v>19</v>
      </c>
      <c r="TH7" s="136">
        <v>19</v>
      </c>
      <c r="TI7" s="136">
        <v>15</v>
      </c>
      <c r="TJ7" s="136">
        <v>16</v>
      </c>
      <c r="TK7" s="136">
        <v>18</v>
      </c>
      <c r="TL7" s="136">
        <v>16</v>
      </c>
      <c r="TM7" s="136">
        <v>16</v>
      </c>
      <c r="TN7" s="136">
        <v>16</v>
      </c>
      <c r="TO7" s="136">
        <v>18</v>
      </c>
      <c r="TP7" s="132"/>
      <c r="TQ7" s="136">
        <v>21</v>
      </c>
      <c r="TR7" s="136">
        <v>14</v>
      </c>
      <c r="TS7" s="136">
        <v>15</v>
      </c>
      <c r="TT7" s="136">
        <v>12</v>
      </c>
      <c r="TU7" s="136">
        <v>12</v>
      </c>
      <c r="TV7" s="136">
        <v>11</v>
      </c>
      <c r="TW7" s="132"/>
      <c r="TX7" s="136">
        <v>15</v>
      </c>
      <c r="TY7" s="136">
        <v>11</v>
      </c>
      <c r="TZ7" s="136">
        <v>14</v>
      </c>
      <c r="UA7" s="136">
        <v>13</v>
      </c>
      <c r="UB7" s="136">
        <v>15</v>
      </c>
      <c r="UC7" s="136">
        <v>16</v>
      </c>
      <c r="UD7" s="132"/>
      <c r="UE7" s="136">
        <v>8</v>
      </c>
      <c r="UF7" s="136">
        <v>11</v>
      </c>
      <c r="UG7" s="136">
        <v>7</v>
      </c>
      <c r="UH7" s="136">
        <v>5</v>
      </c>
      <c r="UI7" s="136">
        <v>7</v>
      </c>
      <c r="UJ7" s="136">
        <v>10</v>
      </c>
      <c r="UK7" s="136"/>
      <c r="UL7" s="136">
        <v>15</v>
      </c>
      <c r="UM7" s="136">
        <v>16</v>
      </c>
      <c r="UN7" s="136">
        <v>14</v>
      </c>
      <c r="UO7" s="136">
        <v>7</v>
      </c>
      <c r="UP7" s="136">
        <v>8</v>
      </c>
      <c r="UQ7" s="136">
        <v>6</v>
      </c>
      <c r="UR7" s="132"/>
      <c r="US7" s="136">
        <v>9</v>
      </c>
      <c r="UT7" s="136">
        <v>14</v>
      </c>
      <c r="UU7" s="136">
        <v>13</v>
      </c>
      <c r="UV7" s="136">
        <v>10</v>
      </c>
      <c r="UW7" s="136">
        <v>10</v>
      </c>
      <c r="UX7" s="132"/>
      <c r="UY7" s="132"/>
      <c r="UZ7" s="132"/>
      <c r="VA7" s="136">
        <v>17</v>
      </c>
      <c r="VB7" s="136">
        <v>13</v>
      </c>
      <c r="VC7" s="136">
        <v>12</v>
      </c>
      <c r="VD7" s="136"/>
      <c r="VE7" s="136">
        <v>12</v>
      </c>
      <c r="VF7" s="136"/>
      <c r="VG7" s="136">
        <v>22</v>
      </c>
      <c r="VH7" s="136">
        <v>19</v>
      </c>
      <c r="VI7" s="136">
        <v>15</v>
      </c>
      <c r="VJ7" s="136">
        <v>17</v>
      </c>
      <c r="VK7" s="136">
        <v>20</v>
      </c>
      <c r="VL7" s="136">
        <v>15</v>
      </c>
      <c r="VM7" s="132"/>
      <c r="VN7" s="136">
        <v>15</v>
      </c>
      <c r="VO7" s="136">
        <v>15</v>
      </c>
      <c r="VP7" s="136">
        <v>13</v>
      </c>
      <c r="VQ7" s="136">
        <v>18</v>
      </c>
      <c r="VR7" s="136">
        <v>13</v>
      </c>
      <c r="VS7" s="136">
        <v>12</v>
      </c>
      <c r="VT7" s="136">
        <v>11</v>
      </c>
      <c r="VU7" s="136">
        <v>12</v>
      </c>
      <c r="VV7" s="136">
        <v>9</v>
      </c>
      <c r="VW7" s="136">
        <v>11</v>
      </c>
      <c r="VX7" s="136">
        <v>14</v>
      </c>
      <c r="VY7" s="136">
        <v>9</v>
      </c>
      <c r="VZ7" s="136">
        <v>13</v>
      </c>
      <c r="WA7" s="136"/>
      <c r="WB7" s="136">
        <v>11</v>
      </c>
      <c r="WC7" s="136">
        <v>12</v>
      </c>
      <c r="WD7" s="136">
        <v>6</v>
      </c>
      <c r="WE7" s="136">
        <v>9</v>
      </c>
      <c r="WF7" s="136">
        <v>12</v>
      </c>
      <c r="WG7" s="136">
        <v>8</v>
      </c>
      <c r="WH7" s="136"/>
      <c r="WI7" s="136">
        <v>9</v>
      </c>
      <c r="WJ7" s="136">
        <v>8</v>
      </c>
      <c r="WK7" s="136">
        <v>11</v>
      </c>
      <c r="WL7" s="136">
        <v>15</v>
      </c>
      <c r="WM7" s="136">
        <v>27</v>
      </c>
      <c r="WN7" s="136"/>
      <c r="WO7" s="132"/>
      <c r="WP7" s="136">
        <v>18</v>
      </c>
      <c r="WQ7" s="136">
        <v>8</v>
      </c>
      <c r="WR7" s="136">
        <v>13</v>
      </c>
      <c r="WS7" s="136">
        <v>9</v>
      </c>
      <c r="WT7" s="132"/>
      <c r="WU7" s="136">
        <v>15</v>
      </c>
      <c r="WV7" s="136">
        <v>14</v>
      </c>
      <c r="WW7" s="136">
        <v>13</v>
      </c>
      <c r="WX7" s="136">
        <v>20</v>
      </c>
      <c r="WY7" s="136">
        <v>12</v>
      </c>
      <c r="WZ7" s="136">
        <v>15</v>
      </c>
      <c r="XA7" s="136">
        <v>14</v>
      </c>
      <c r="XB7" s="136">
        <v>10</v>
      </c>
      <c r="XC7" s="132"/>
      <c r="XD7" s="136">
        <v>12</v>
      </c>
      <c r="XE7" s="136">
        <v>11</v>
      </c>
      <c r="XF7" s="136">
        <v>16</v>
      </c>
      <c r="XG7" s="136">
        <v>15</v>
      </c>
      <c r="XH7" s="136">
        <v>15</v>
      </c>
      <c r="XI7" s="136">
        <v>15</v>
      </c>
      <c r="XJ7" s="136"/>
      <c r="XK7" s="136">
        <v>10</v>
      </c>
      <c r="XL7" s="136">
        <v>21</v>
      </c>
      <c r="XM7" s="136">
        <v>12</v>
      </c>
      <c r="XN7" s="136">
        <v>15</v>
      </c>
      <c r="XO7" s="136">
        <v>12</v>
      </c>
      <c r="XP7" s="136">
        <v>14</v>
      </c>
      <c r="XQ7" s="136"/>
      <c r="XR7" s="136">
        <v>16</v>
      </c>
      <c r="XS7" s="136">
        <v>14</v>
      </c>
      <c r="XT7" s="136">
        <v>14</v>
      </c>
      <c r="XU7" s="136">
        <v>14</v>
      </c>
      <c r="XV7" s="136">
        <v>13</v>
      </c>
      <c r="XW7" s="136">
        <v>14</v>
      </c>
      <c r="XX7" s="136"/>
      <c r="XY7" s="136">
        <v>16</v>
      </c>
      <c r="XZ7" s="136">
        <v>16</v>
      </c>
      <c r="YA7" s="136">
        <v>15</v>
      </c>
      <c r="YB7" s="136">
        <v>13</v>
      </c>
      <c r="YC7" s="136">
        <v>13</v>
      </c>
      <c r="YD7" s="136">
        <v>12</v>
      </c>
      <c r="YE7" s="136"/>
      <c r="YF7" s="136">
        <v>11</v>
      </c>
      <c r="YG7" s="136">
        <v>12</v>
      </c>
      <c r="YH7" s="136">
        <v>16</v>
      </c>
      <c r="YI7" s="136">
        <v>11</v>
      </c>
      <c r="YJ7" s="136">
        <v>11</v>
      </c>
      <c r="YK7" s="136">
        <v>12</v>
      </c>
      <c r="YL7" s="136"/>
      <c r="YM7" s="136">
        <v>19</v>
      </c>
      <c r="YN7" s="136">
        <v>18</v>
      </c>
      <c r="YO7" s="136">
        <v>16</v>
      </c>
      <c r="YP7" s="136"/>
      <c r="YQ7" s="136">
        <v>12</v>
      </c>
      <c r="YR7" s="136">
        <v>12</v>
      </c>
      <c r="YS7" s="136">
        <v>19</v>
      </c>
      <c r="YT7" s="136">
        <v>18</v>
      </c>
      <c r="YU7" s="136">
        <v>14</v>
      </c>
      <c r="YV7" s="136">
        <v>15</v>
      </c>
      <c r="YW7" s="136">
        <v>17</v>
      </c>
      <c r="YX7" s="136">
        <v>18</v>
      </c>
      <c r="YY7" s="136">
        <v>15</v>
      </c>
      <c r="YZ7" s="136"/>
      <c r="ZA7" s="136">
        <v>13</v>
      </c>
      <c r="ZB7" s="136">
        <v>13</v>
      </c>
      <c r="ZC7" s="136">
        <v>14</v>
      </c>
      <c r="ZD7" s="136">
        <v>15</v>
      </c>
      <c r="ZE7" s="136">
        <v>13</v>
      </c>
      <c r="ZF7" s="136">
        <v>13</v>
      </c>
      <c r="ZG7" s="136">
        <v>13</v>
      </c>
      <c r="ZH7" s="136"/>
      <c r="ZI7" s="132"/>
      <c r="ZJ7" s="132"/>
      <c r="ZK7" s="132"/>
      <c r="ZL7" s="136">
        <v>19</v>
      </c>
      <c r="ZM7" s="136">
        <v>18</v>
      </c>
      <c r="ZN7" s="136"/>
      <c r="ZO7" s="136">
        <v>18</v>
      </c>
      <c r="ZP7" s="136">
        <v>18</v>
      </c>
      <c r="ZQ7" s="136">
        <v>15</v>
      </c>
      <c r="ZR7" s="136">
        <v>18</v>
      </c>
      <c r="ZS7" s="136">
        <v>16</v>
      </c>
      <c r="ZT7" s="136">
        <v>16</v>
      </c>
      <c r="ZU7" s="136"/>
      <c r="ZV7" s="136">
        <v>16</v>
      </c>
      <c r="ZW7" s="136">
        <v>11</v>
      </c>
      <c r="ZX7" s="136">
        <v>15</v>
      </c>
      <c r="ZY7" s="136">
        <v>15</v>
      </c>
      <c r="ZZ7" s="136">
        <v>17</v>
      </c>
      <c r="AAA7" s="136">
        <v>16</v>
      </c>
      <c r="AAB7" s="136"/>
      <c r="AAC7" s="136">
        <v>16</v>
      </c>
      <c r="AAD7" s="136">
        <v>13</v>
      </c>
      <c r="AAE7" s="136">
        <v>16</v>
      </c>
      <c r="AAF7" s="136">
        <v>14</v>
      </c>
      <c r="AAG7" s="136">
        <v>13</v>
      </c>
      <c r="AAH7" s="136">
        <v>12</v>
      </c>
      <c r="AAI7" s="132"/>
      <c r="AAJ7" s="136">
        <v>13</v>
      </c>
      <c r="AAK7" s="136">
        <v>14</v>
      </c>
      <c r="AAL7" s="136">
        <v>11</v>
      </c>
      <c r="AAM7" s="136">
        <v>14</v>
      </c>
      <c r="AAN7" s="136">
        <v>10</v>
      </c>
      <c r="AAO7" s="136">
        <v>11</v>
      </c>
      <c r="AAP7" s="136"/>
      <c r="AAQ7" s="136">
        <v>13</v>
      </c>
      <c r="AAR7" s="136">
        <v>13</v>
      </c>
      <c r="AAS7" s="136">
        <v>12</v>
      </c>
      <c r="AAT7" s="136">
        <v>15</v>
      </c>
      <c r="AAU7" s="136">
        <v>14</v>
      </c>
      <c r="AAV7" s="136">
        <v>12</v>
      </c>
      <c r="AAW7" s="132"/>
      <c r="AAX7" s="136">
        <v>15</v>
      </c>
      <c r="AAY7" s="136">
        <v>12</v>
      </c>
      <c r="AAZ7" s="136">
        <v>13</v>
      </c>
      <c r="ABA7" s="136">
        <v>12</v>
      </c>
      <c r="ABB7" s="136">
        <v>12</v>
      </c>
      <c r="ABC7" s="136">
        <v>12</v>
      </c>
      <c r="ABD7" s="136"/>
      <c r="ABE7" s="136">
        <v>10</v>
      </c>
      <c r="ABF7" s="136">
        <v>11</v>
      </c>
      <c r="ABG7" s="136">
        <v>10</v>
      </c>
      <c r="ABH7" s="136">
        <v>12</v>
      </c>
      <c r="ABI7" s="136">
        <v>13</v>
      </c>
      <c r="ABJ7" s="136">
        <v>10</v>
      </c>
      <c r="ABK7" s="132"/>
      <c r="ABL7" s="136">
        <v>12</v>
      </c>
      <c r="ABM7" s="136">
        <v>10</v>
      </c>
      <c r="ABN7" s="136">
        <v>10</v>
      </c>
      <c r="ABO7" s="136">
        <v>9</v>
      </c>
      <c r="ABP7" s="136">
        <v>14</v>
      </c>
      <c r="ABQ7" s="136">
        <v>10</v>
      </c>
      <c r="ABR7" s="132"/>
      <c r="ABS7" s="136">
        <v>17</v>
      </c>
      <c r="ABT7" s="136">
        <v>11</v>
      </c>
      <c r="ABU7" s="136">
        <v>14</v>
      </c>
      <c r="ABV7" s="136">
        <v>12</v>
      </c>
      <c r="ABW7" s="136"/>
      <c r="ABX7" s="132"/>
      <c r="ABY7" s="132"/>
      <c r="ABZ7" s="132"/>
      <c r="ACA7" s="132"/>
      <c r="ACB7" s="132"/>
      <c r="ACC7" s="132"/>
      <c r="ACD7" s="132"/>
      <c r="ACE7" s="132"/>
      <c r="ACF7" s="132"/>
      <c r="ACG7" s="132"/>
      <c r="ACH7" s="132"/>
      <c r="ACI7" s="132"/>
      <c r="ACJ7" s="132"/>
      <c r="ACK7" s="132"/>
      <c r="ACL7" s="132"/>
      <c r="ACM7" s="132"/>
      <c r="ACN7" s="132"/>
      <c r="ACO7" s="132"/>
      <c r="ACP7" s="132"/>
      <c r="ACQ7" s="132"/>
      <c r="ACR7" s="132"/>
      <c r="ACS7" s="132"/>
      <c r="ACT7" s="132"/>
      <c r="ACU7" s="132"/>
      <c r="ACV7" s="132"/>
      <c r="ACW7" s="132"/>
      <c r="ACX7" s="132"/>
      <c r="ACY7" s="132"/>
      <c r="ACZ7" s="132"/>
      <c r="ADA7" s="132"/>
      <c r="ADB7" s="132"/>
      <c r="ADC7" s="132"/>
      <c r="ADD7" s="132"/>
      <c r="ADE7" s="132"/>
      <c r="ADF7" s="132"/>
      <c r="ADG7" s="132"/>
      <c r="ADH7" s="132"/>
      <c r="ADI7" s="132"/>
      <c r="ADJ7" s="132"/>
      <c r="ADK7" s="132"/>
      <c r="ADL7" s="132"/>
      <c r="ADM7" s="132"/>
      <c r="ADN7" s="132"/>
    </row>
    <row r="8" spans="1:794">
      <c r="A8" t="s">
        <v>911</v>
      </c>
      <c r="B8" t="s">
        <v>913</v>
      </c>
      <c r="D8" s="132" t="s">
        <v>237</v>
      </c>
      <c r="E8" s="136">
        <v>1</v>
      </c>
      <c r="F8" s="136">
        <v>2</v>
      </c>
      <c r="G8" s="136">
        <v>3</v>
      </c>
      <c r="H8" s="136">
        <v>3</v>
      </c>
      <c r="I8" s="136">
        <v>2</v>
      </c>
      <c r="J8" s="136">
        <v>1</v>
      </c>
      <c r="K8" s="132"/>
      <c r="L8" s="136">
        <v>3</v>
      </c>
      <c r="M8" s="136">
        <v>2</v>
      </c>
      <c r="N8" s="136">
        <v>1</v>
      </c>
      <c r="O8" s="136">
        <v>2</v>
      </c>
      <c r="P8" s="136">
        <v>1</v>
      </c>
      <c r="Q8" s="136">
        <v>4</v>
      </c>
      <c r="R8" s="136">
        <v>0</v>
      </c>
      <c r="S8" s="136">
        <v>1</v>
      </c>
      <c r="T8" s="132"/>
      <c r="U8" s="132"/>
      <c r="V8" s="132"/>
      <c r="W8" s="132"/>
      <c r="X8" s="132"/>
      <c r="Y8" s="132"/>
      <c r="Z8" s="132"/>
      <c r="AA8" s="136">
        <v>7</v>
      </c>
      <c r="AB8" s="136">
        <v>2</v>
      </c>
      <c r="AC8" s="136">
        <v>3</v>
      </c>
      <c r="AD8" s="136">
        <v>2</v>
      </c>
      <c r="AE8" s="136">
        <v>2</v>
      </c>
      <c r="AF8" s="132"/>
      <c r="AG8" s="136">
        <v>3</v>
      </c>
      <c r="AH8" s="136">
        <v>2</v>
      </c>
      <c r="AI8" s="136">
        <v>1</v>
      </c>
      <c r="AJ8" s="136">
        <v>6</v>
      </c>
      <c r="AK8" s="136">
        <v>4</v>
      </c>
      <c r="AL8" s="136">
        <v>1</v>
      </c>
      <c r="AM8" s="136"/>
      <c r="AN8" s="136">
        <v>6</v>
      </c>
      <c r="AO8" s="136">
        <v>3</v>
      </c>
      <c r="AP8" s="136">
        <v>1</v>
      </c>
      <c r="AQ8" s="136">
        <v>2</v>
      </c>
      <c r="AR8" s="136">
        <v>3</v>
      </c>
      <c r="AS8" s="136">
        <v>1</v>
      </c>
      <c r="AT8" s="132"/>
      <c r="AU8" s="136">
        <v>3</v>
      </c>
      <c r="AV8" s="136">
        <v>3</v>
      </c>
      <c r="AW8" s="136">
        <v>1</v>
      </c>
      <c r="AX8" s="136">
        <v>0</v>
      </c>
      <c r="AY8" s="132"/>
      <c r="AZ8" s="132"/>
      <c r="BA8" s="136">
        <v>7</v>
      </c>
      <c r="BB8" s="136">
        <v>3</v>
      </c>
      <c r="BC8" s="136">
        <v>4</v>
      </c>
      <c r="BD8" s="136">
        <v>0</v>
      </c>
      <c r="BE8" s="136">
        <v>0</v>
      </c>
      <c r="BF8" s="136">
        <v>5</v>
      </c>
      <c r="BG8" s="136">
        <v>2</v>
      </c>
      <c r="BH8" s="132"/>
      <c r="BI8" s="136">
        <v>6</v>
      </c>
      <c r="BJ8" s="136">
        <v>3</v>
      </c>
      <c r="BK8" s="136">
        <v>3</v>
      </c>
      <c r="BL8" s="136">
        <v>3</v>
      </c>
      <c r="BM8" s="136">
        <v>6</v>
      </c>
      <c r="BN8" s="136">
        <v>4</v>
      </c>
      <c r="BO8" s="132"/>
      <c r="BP8" s="136">
        <v>3</v>
      </c>
      <c r="BQ8" s="136">
        <v>2</v>
      </c>
      <c r="BR8" s="136">
        <v>2</v>
      </c>
      <c r="BS8" s="136">
        <v>6</v>
      </c>
      <c r="BT8" s="136">
        <v>4</v>
      </c>
      <c r="BU8" s="136">
        <v>6</v>
      </c>
      <c r="BV8" s="132"/>
      <c r="BW8" s="136">
        <v>5</v>
      </c>
      <c r="BX8" s="136">
        <v>1</v>
      </c>
      <c r="BY8" s="136">
        <v>1</v>
      </c>
      <c r="BZ8" s="136">
        <v>0</v>
      </c>
      <c r="CA8" s="136">
        <v>1</v>
      </c>
      <c r="CB8" s="136">
        <v>0</v>
      </c>
      <c r="CC8" s="132"/>
      <c r="CD8" s="136">
        <v>6</v>
      </c>
      <c r="CE8" s="136">
        <v>10</v>
      </c>
      <c r="CF8" s="136">
        <v>6</v>
      </c>
      <c r="CG8" s="136">
        <v>3</v>
      </c>
      <c r="CH8" s="136">
        <v>5</v>
      </c>
      <c r="CI8" s="136">
        <v>1</v>
      </c>
      <c r="CJ8" s="132"/>
      <c r="CK8" s="136">
        <v>5</v>
      </c>
      <c r="CL8" s="136">
        <v>5</v>
      </c>
      <c r="CM8" s="136">
        <v>6</v>
      </c>
      <c r="CN8" s="136">
        <v>6</v>
      </c>
      <c r="CO8" s="136">
        <v>7</v>
      </c>
      <c r="CP8" s="136">
        <v>4</v>
      </c>
      <c r="CQ8" s="132"/>
      <c r="CR8" s="136">
        <v>1</v>
      </c>
      <c r="CS8" s="136">
        <v>2</v>
      </c>
      <c r="CT8" s="136">
        <v>0</v>
      </c>
      <c r="CU8" s="136">
        <v>3</v>
      </c>
      <c r="CV8" s="136">
        <v>4</v>
      </c>
      <c r="CW8" s="136">
        <v>1</v>
      </c>
      <c r="CX8" s="132"/>
      <c r="CY8" s="136">
        <v>5</v>
      </c>
      <c r="CZ8" s="136">
        <v>3</v>
      </c>
      <c r="DA8" s="136">
        <v>4</v>
      </c>
      <c r="DB8" s="136">
        <v>1</v>
      </c>
      <c r="DC8" s="136">
        <v>4</v>
      </c>
      <c r="DD8" s="136">
        <v>3</v>
      </c>
      <c r="DE8" s="132"/>
      <c r="DF8" s="132"/>
      <c r="DG8" s="136">
        <v>8</v>
      </c>
      <c r="DH8" s="136">
        <v>1</v>
      </c>
      <c r="DI8" s="136">
        <v>6</v>
      </c>
      <c r="DJ8" s="136">
        <v>4</v>
      </c>
      <c r="DK8" s="136">
        <v>2</v>
      </c>
      <c r="DL8" s="132"/>
      <c r="DM8" s="132"/>
      <c r="DN8" s="136">
        <v>5</v>
      </c>
      <c r="DO8" s="136">
        <v>3</v>
      </c>
      <c r="DP8" s="136">
        <v>8</v>
      </c>
      <c r="DQ8" s="136">
        <v>3</v>
      </c>
      <c r="DR8" s="136">
        <v>0</v>
      </c>
      <c r="DS8" s="132"/>
      <c r="DT8" s="136">
        <v>1</v>
      </c>
      <c r="DU8" s="136">
        <v>8</v>
      </c>
      <c r="DV8" s="136">
        <v>1</v>
      </c>
      <c r="DW8" s="136">
        <v>6</v>
      </c>
      <c r="DX8" s="136">
        <v>4</v>
      </c>
      <c r="DY8" s="136">
        <v>2</v>
      </c>
      <c r="DZ8" s="132"/>
      <c r="EA8" s="136">
        <v>6</v>
      </c>
      <c r="EB8" s="136">
        <v>8</v>
      </c>
      <c r="EC8" s="136">
        <v>3</v>
      </c>
      <c r="ED8" s="136">
        <v>4</v>
      </c>
      <c r="EE8" s="136">
        <v>4</v>
      </c>
      <c r="EF8" s="136">
        <v>5</v>
      </c>
      <c r="EG8" s="136">
        <v>4</v>
      </c>
      <c r="EH8" s="136">
        <v>3</v>
      </c>
      <c r="EI8" s="136">
        <v>0</v>
      </c>
      <c r="EJ8" s="136">
        <v>5</v>
      </c>
      <c r="EK8" s="136">
        <v>0</v>
      </c>
      <c r="EL8" s="136">
        <v>3</v>
      </c>
      <c r="EM8" s="136">
        <v>1</v>
      </c>
      <c r="EN8" s="132"/>
      <c r="EO8" s="136">
        <v>5</v>
      </c>
      <c r="EP8" s="136">
        <v>11</v>
      </c>
      <c r="EQ8" s="136">
        <v>6</v>
      </c>
      <c r="ER8" s="136">
        <v>4</v>
      </c>
      <c r="ES8" s="136">
        <v>5</v>
      </c>
      <c r="ET8" s="136">
        <v>8</v>
      </c>
      <c r="EU8" s="136">
        <v>5</v>
      </c>
      <c r="EV8" s="136">
        <v>3</v>
      </c>
      <c r="EW8" s="136">
        <v>3</v>
      </c>
      <c r="EX8" s="136">
        <v>6</v>
      </c>
      <c r="EY8" s="136">
        <v>9</v>
      </c>
      <c r="EZ8" s="136">
        <v>5</v>
      </c>
      <c r="FA8" s="136">
        <v>3</v>
      </c>
      <c r="FB8" s="132"/>
      <c r="FC8" s="136">
        <v>5</v>
      </c>
      <c r="FD8" s="136">
        <v>3</v>
      </c>
      <c r="FE8" s="136">
        <v>6</v>
      </c>
      <c r="FF8" s="136">
        <v>1</v>
      </c>
      <c r="FG8" s="136">
        <v>2</v>
      </c>
      <c r="FH8" s="136">
        <v>6</v>
      </c>
      <c r="FI8" s="136">
        <v>6</v>
      </c>
      <c r="FJ8" s="136">
        <v>7</v>
      </c>
      <c r="FK8" s="136">
        <v>4</v>
      </c>
      <c r="FL8" s="136">
        <v>1</v>
      </c>
      <c r="FM8" s="136">
        <v>4</v>
      </c>
      <c r="FN8" s="136">
        <v>4</v>
      </c>
      <c r="FO8" s="136">
        <v>4</v>
      </c>
      <c r="FP8" s="132"/>
      <c r="FQ8" s="136">
        <v>3</v>
      </c>
      <c r="FR8" s="136">
        <v>4</v>
      </c>
      <c r="FS8" s="136">
        <v>9</v>
      </c>
      <c r="FT8" s="136">
        <v>5</v>
      </c>
      <c r="FU8" s="136">
        <v>5</v>
      </c>
      <c r="FV8" s="136">
        <v>3</v>
      </c>
      <c r="FW8" s="132"/>
      <c r="FX8" s="136">
        <v>4</v>
      </c>
      <c r="FY8" s="136">
        <v>4</v>
      </c>
      <c r="FZ8" s="136">
        <v>2</v>
      </c>
      <c r="GA8" s="136">
        <v>6</v>
      </c>
      <c r="GB8" s="136">
        <v>3</v>
      </c>
      <c r="GC8" s="136">
        <v>2</v>
      </c>
      <c r="GD8" s="132"/>
      <c r="GE8" s="136">
        <v>7</v>
      </c>
      <c r="GF8" s="136">
        <v>5</v>
      </c>
      <c r="GG8" s="136">
        <v>2</v>
      </c>
      <c r="GH8" s="136">
        <v>2</v>
      </c>
      <c r="GI8" s="132"/>
      <c r="GJ8" s="132"/>
      <c r="GK8" s="132"/>
      <c r="GL8" s="136">
        <v>9</v>
      </c>
      <c r="GM8" s="136">
        <v>0</v>
      </c>
      <c r="GN8" s="136">
        <v>2</v>
      </c>
      <c r="GO8" s="136">
        <v>7</v>
      </c>
      <c r="GP8" s="136">
        <v>0</v>
      </c>
      <c r="GQ8" s="136">
        <v>1</v>
      </c>
      <c r="GR8" s="132"/>
      <c r="GS8" s="136">
        <v>2</v>
      </c>
      <c r="GT8" s="136">
        <v>6</v>
      </c>
      <c r="GU8" s="136">
        <v>5</v>
      </c>
      <c r="GV8" s="136">
        <v>4</v>
      </c>
      <c r="GW8" s="136">
        <v>5</v>
      </c>
      <c r="GX8" s="132"/>
      <c r="GY8" s="132"/>
      <c r="GZ8" s="136">
        <v>1</v>
      </c>
      <c r="HA8" s="136">
        <v>11</v>
      </c>
      <c r="HB8" s="136">
        <v>1</v>
      </c>
      <c r="HC8" s="136">
        <v>1</v>
      </c>
      <c r="HD8" s="136">
        <v>2</v>
      </c>
      <c r="HE8" s="136">
        <v>5</v>
      </c>
      <c r="HF8" s="132"/>
      <c r="HG8" s="136">
        <v>3</v>
      </c>
      <c r="HH8" s="136">
        <v>3</v>
      </c>
      <c r="HI8" s="136">
        <v>4</v>
      </c>
      <c r="HJ8" s="136">
        <v>3</v>
      </c>
      <c r="HK8" s="136">
        <v>8</v>
      </c>
      <c r="HL8" s="136">
        <v>5</v>
      </c>
      <c r="HM8" s="132"/>
      <c r="HN8" s="136">
        <v>6</v>
      </c>
      <c r="HO8" s="136">
        <v>7</v>
      </c>
      <c r="HP8" s="136">
        <v>6</v>
      </c>
      <c r="HQ8" s="136">
        <v>6</v>
      </c>
      <c r="HR8" s="136">
        <v>4</v>
      </c>
      <c r="HS8" s="136">
        <v>2</v>
      </c>
      <c r="HT8" s="132"/>
      <c r="HU8" s="136">
        <v>7</v>
      </c>
      <c r="HV8" s="136">
        <v>6</v>
      </c>
      <c r="HW8" s="136">
        <v>7</v>
      </c>
      <c r="HX8" s="136">
        <v>3</v>
      </c>
      <c r="HY8" s="136">
        <v>6</v>
      </c>
      <c r="HZ8" s="136">
        <v>1</v>
      </c>
      <c r="IA8" s="132"/>
      <c r="IB8" s="136">
        <v>2</v>
      </c>
      <c r="IC8" s="136">
        <v>7</v>
      </c>
      <c r="ID8" s="136">
        <v>6</v>
      </c>
      <c r="IE8" s="136">
        <v>6</v>
      </c>
      <c r="IF8" s="136">
        <v>8</v>
      </c>
      <c r="IG8" s="136">
        <v>7</v>
      </c>
      <c r="IH8" s="132"/>
      <c r="II8" s="136">
        <v>8</v>
      </c>
      <c r="IJ8" s="136">
        <v>7</v>
      </c>
      <c r="IK8" s="136">
        <v>7</v>
      </c>
      <c r="IL8" s="136">
        <v>3</v>
      </c>
      <c r="IM8" s="136">
        <v>7</v>
      </c>
      <c r="IN8" s="136">
        <v>6</v>
      </c>
      <c r="IO8" s="132"/>
      <c r="IP8" s="136">
        <v>7</v>
      </c>
      <c r="IQ8" s="136">
        <v>2</v>
      </c>
      <c r="IR8" s="136">
        <v>6</v>
      </c>
      <c r="IS8" s="132"/>
      <c r="IT8" s="136">
        <v>4</v>
      </c>
      <c r="IU8" s="136">
        <v>5</v>
      </c>
      <c r="IV8" s="132"/>
      <c r="IW8" s="132"/>
      <c r="IX8" s="136">
        <v>48</v>
      </c>
      <c r="IY8" s="136">
        <v>12</v>
      </c>
      <c r="IZ8" s="136">
        <v>12</v>
      </c>
      <c r="JA8" s="136">
        <v>4</v>
      </c>
      <c r="JB8" s="136">
        <v>4</v>
      </c>
      <c r="JC8" s="136">
        <v>5</v>
      </c>
      <c r="JD8" s="132"/>
      <c r="JE8" s="136">
        <v>10</v>
      </c>
      <c r="JF8" s="136">
        <v>8</v>
      </c>
      <c r="JG8" s="136">
        <v>2</v>
      </c>
      <c r="JH8" s="136">
        <v>9</v>
      </c>
      <c r="JI8" s="136">
        <v>4</v>
      </c>
      <c r="JJ8" s="132"/>
      <c r="JK8" s="136">
        <v>5</v>
      </c>
      <c r="JL8" s="136">
        <v>5</v>
      </c>
      <c r="JM8" s="136">
        <v>10</v>
      </c>
      <c r="JN8" s="136">
        <v>4</v>
      </c>
      <c r="JO8" s="136">
        <v>2</v>
      </c>
      <c r="JP8" s="136">
        <v>4</v>
      </c>
      <c r="JQ8" s="132"/>
      <c r="JR8" s="136">
        <v>13</v>
      </c>
      <c r="JS8" s="136">
        <v>1</v>
      </c>
      <c r="JT8" s="136">
        <v>3</v>
      </c>
      <c r="JU8" s="136">
        <v>9</v>
      </c>
      <c r="JV8" s="136">
        <v>5</v>
      </c>
      <c r="JW8" s="136">
        <v>5</v>
      </c>
      <c r="JX8" s="132"/>
      <c r="JY8" s="136">
        <v>4</v>
      </c>
      <c r="JZ8" s="136">
        <v>9</v>
      </c>
      <c r="KA8" s="136">
        <v>4</v>
      </c>
      <c r="KB8" s="136">
        <v>8</v>
      </c>
      <c r="KC8" s="136">
        <v>4</v>
      </c>
      <c r="KD8" s="136">
        <v>7</v>
      </c>
      <c r="KE8" s="132"/>
      <c r="KF8" s="136">
        <v>4</v>
      </c>
      <c r="KG8" s="136">
        <v>1</v>
      </c>
      <c r="KH8" s="136">
        <v>6</v>
      </c>
      <c r="KI8" s="136">
        <v>3</v>
      </c>
      <c r="KJ8" s="136">
        <v>7</v>
      </c>
      <c r="KK8" s="136">
        <v>4</v>
      </c>
      <c r="KL8" s="132"/>
      <c r="KM8" s="132"/>
      <c r="KN8" s="136">
        <v>11</v>
      </c>
      <c r="KO8" s="132"/>
      <c r="KP8" s="136">
        <v>6</v>
      </c>
      <c r="KQ8" s="136">
        <v>6</v>
      </c>
      <c r="KR8" s="136">
        <v>3</v>
      </c>
      <c r="KS8" s="132"/>
      <c r="KT8" s="136">
        <v>6</v>
      </c>
      <c r="KU8" s="136">
        <v>2</v>
      </c>
      <c r="KV8" s="136">
        <v>3</v>
      </c>
      <c r="KW8" s="136">
        <v>10</v>
      </c>
      <c r="KX8" s="136">
        <v>9</v>
      </c>
      <c r="KY8" s="132"/>
      <c r="KZ8" s="132"/>
      <c r="LA8" s="136">
        <v>15</v>
      </c>
      <c r="LB8" s="136">
        <v>4</v>
      </c>
      <c r="LC8" s="136">
        <v>1</v>
      </c>
      <c r="LD8" s="136">
        <v>5</v>
      </c>
      <c r="LE8" s="136">
        <v>1</v>
      </c>
      <c r="LF8" s="136">
        <v>4</v>
      </c>
      <c r="LG8" s="132"/>
      <c r="LH8" s="136">
        <v>9</v>
      </c>
      <c r="LI8" s="136">
        <v>6</v>
      </c>
      <c r="LJ8" s="136">
        <v>2</v>
      </c>
      <c r="LK8" s="136">
        <v>4</v>
      </c>
      <c r="LL8" s="136">
        <v>1</v>
      </c>
      <c r="LM8" s="136">
        <v>4</v>
      </c>
      <c r="LN8" s="136">
        <v>3</v>
      </c>
      <c r="LO8" s="136">
        <v>6</v>
      </c>
      <c r="LP8" s="136">
        <v>3</v>
      </c>
      <c r="LQ8" s="136">
        <v>7</v>
      </c>
      <c r="LR8" s="132"/>
      <c r="LS8" s="132"/>
      <c r="LT8" s="132"/>
      <c r="LU8" s="132"/>
      <c r="LV8" s="136">
        <v>17</v>
      </c>
      <c r="LW8" s="136">
        <v>10</v>
      </c>
      <c r="LX8" s="136">
        <v>8</v>
      </c>
      <c r="LY8" s="132"/>
      <c r="LZ8" s="136">
        <v>8</v>
      </c>
      <c r="MA8" s="136">
        <v>9</v>
      </c>
      <c r="MB8" s="136"/>
      <c r="MC8" s="136">
        <v>10</v>
      </c>
      <c r="MD8" s="136">
        <v>1</v>
      </c>
      <c r="ME8" s="136">
        <v>8</v>
      </c>
      <c r="MF8" s="136">
        <v>2</v>
      </c>
      <c r="MG8" s="136">
        <v>9</v>
      </c>
      <c r="MH8" s="136">
        <v>5</v>
      </c>
      <c r="MI8" s="136"/>
      <c r="MJ8" s="136">
        <v>7</v>
      </c>
      <c r="MK8" s="136">
        <v>11</v>
      </c>
      <c r="ML8" s="136">
        <v>4</v>
      </c>
      <c r="MM8" s="136">
        <v>8</v>
      </c>
      <c r="MN8" s="136">
        <f>7-5</f>
        <v>2</v>
      </c>
      <c r="MO8" s="136">
        <v>7</v>
      </c>
      <c r="MP8" s="136"/>
      <c r="MQ8" s="136">
        <v>7</v>
      </c>
      <c r="MR8" s="136">
        <v>9</v>
      </c>
      <c r="MS8" s="136">
        <v>6</v>
      </c>
      <c r="MT8" s="136">
        <v>0</v>
      </c>
      <c r="MU8" s="136">
        <v>4</v>
      </c>
      <c r="MV8" s="136">
        <v>4</v>
      </c>
      <c r="MW8" s="136"/>
      <c r="MX8" s="136">
        <v>7</v>
      </c>
      <c r="MY8" s="136">
        <v>3</v>
      </c>
      <c r="MZ8" s="136">
        <v>4</v>
      </c>
      <c r="NA8" s="136">
        <v>2</v>
      </c>
      <c r="NB8" s="136">
        <v>0</v>
      </c>
      <c r="NC8" s="136">
        <v>3</v>
      </c>
      <c r="ND8" s="136"/>
      <c r="NE8" s="136">
        <v>4</v>
      </c>
      <c r="NF8" s="136">
        <v>5</v>
      </c>
      <c r="NG8" s="136">
        <v>4</v>
      </c>
      <c r="NH8" s="136">
        <v>7</v>
      </c>
      <c r="NI8" s="136">
        <v>6</v>
      </c>
      <c r="NJ8" s="136">
        <v>5</v>
      </c>
      <c r="NK8" s="136"/>
      <c r="NL8" s="136">
        <v>6</v>
      </c>
      <c r="NM8" s="136">
        <v>7</v>
      </c>
      <c r="NN8" s="136">
        <v>3</v>
      </c>
      <c r="NO8" s="136">
        <v>2</v>
      </c>
      <c r="NP8" s="136">
        <v>2</v>
      </c>
      <c r="NQ8" s="136">
        <v>4</v>
      </c>
      <c r="NR8" s="136"/>
      <c r="NS8" s="136">
        <v>4</v>
      </c>
      <c r="NT8" s="136">
        <v>4</v>
      </c>
      <c r="NU8" s="136">
        <v>3</v>
      </c>
      <c r="NV8" s="136">
        <v>4</v>
      </c>
      <c r="NW8" s="136">
        <v>3</v>
      </c>
      <c r="NX8" s="136">
        <v>2</v>
      </c>
      <c r="NY8" s="136">
        <v>2</v>
      </c>
      <c r="NZ8" s="136">
        <v>1</v>
      </c>
      <c r="OA8" s="132"/>
      <c r="OB8" s="132"/>
      <c r="OC8" s="132"/>
      <c r="OD8" s="132"/>
      <c r="OE8" s="132"/>
      <c r="OF8" s="132"/>
      <c r="OG8" s="136">
        <v>8</v>
      </c>
      <c r="OH8" s="136">
        <v>0</v>
      </c>
      <c r="OI8" s="136">
        <v>0</v>
      </c>
      <c r="OJ8" s="136">
        <v>1</v>
      </c>
      <c r="OK8" s="136">
        <v>4</v>
      </c>
      <c r="OL8" s="136">
        <v>4</v>
      </c>
      <c r="OM8" s="132"/>
      <c r="ON8" s="136">
        <v>2</v>
      </c>
      <c r="OO8" s="136">
        <v>7</v>
      </c>
      <c r="OP8" s="136">
        <v>3</v>
      </c>
      <c r="OQ8" s="136">
        <v>6</v>
      </c>
      <c r="OR8" s="136">
        <v>4</v>
      </c>
      <c r="OS8" s="136">
        <v>4</v>
      </c>
      <c r="OT8" s="132"/>
      <c r="OU8" s="136">
        <v>1</v>
      </c>
      <c r="OV8" s="136">
        <v>4</v>
      </c>
      <c r="OW8" s="136">
        <v>7</v>
      </c>
      <c r="OX8" s="136">
        <v>3</v>
      </c>
      <c r="OY8" s="136">
        <v>2</v>
      </c>
      <c r="OZ8" s="136">
        <v>5</v>
      </c>
      <c r="PA8" s="132"/>
      <c r="PB8" s="136">
        <v>4</v>
      </c>
      <c r="PC8" s="136">
        <v>7</v>
      </c>
      <c r="PD8" s="136">
        <v>3</v>
      </c>
      <c r="PE8" s="136">
        <v>2</v>
      </c>
      <c r="PF8" s="136">
        <v>3</v>
      </c>
      <c r="PG8" s="136">
        <v>5</v>
      </c>
      <c r="PH8" s="136"/>
      <c r="PI8" s="136">
        <v>2</v>
      </c>
      <c r="PJ8" s="136">
        <v>3</v>
      </c>
      <c r="PK8" s="136">
        <v>1</v>
      </c>
      <c r="PL8" s="136">
        <v>4</v>
      </c>
      <c r="PM8" s="136">
        <v>4</v>
      </c>
      <c r="PN8" s="136">
        <v>5</v>
      </c>
      <c r="PO8" s="132"/>
      <c r="PP8" s="136">
        <v>13</v>
      </c>
      <c r="PQ8" s="136">
        <v>9</v>
      </c>
      <c r="PR8" s="136">
        <v>10</v>
      </c>
      <c r="PS8" s="136">
        <v>4</v>
      </c>
      <c r="PT8" s="136">
        <v>7</v>
      </c>
      <c r="PU8" s="136">
        <v>8</v>
      </c>
      <c r="PV8" s="132"/>
      <c r="PW8" s="136">
        <v>7</v>
      </c>
      <c r="PX8" s="136">
        <v>6</v>
      </c>
      <c r="PY8" s="136">
        <v>4</v>
      </c>
      <c r="PZ8" s="136">
        <v>9</v>
      </c>
      <c r="QA8" s="136">
        <v>4</v>
      </c>
      <c r="QB8" s="136">
        <v>2</v>
      </c>
      <c r="QC8" s="132"/>
      <c r="QD8" s="136">
        <v>9</v>
      </c>
      <c r="QE8" s="136">
        <v>7</v>
      </c>
      <c r="QF8" s="132"/>
      <c r="QG8" s="136">
        <v>3</v>
      </c>
      <c r="QH8" s="136">
        <v>5</v>
      </c>
      <c r="QI8" s="136">
        <v>17</v>
      </c>
      <c r="QJ8" s="136"/>
      <c r="QK8" s="136">
        <v>5</v>
      </c>
      <c r="QL8" s="136">
        <v>1</v>
      </c>
      <c r="QM8" s="136">
        <v>6</v>
      </c>
      <c r="QN8" s="136">
        <v>0</v>
      </c>
      <c r="QO8" s="136">
        <v>0</v>
      </c>
      <c r="QP8" s="136">
        <v>1</v>
      </c>
      <c r="QQ8" s="136">
        <v>1</v>
      </c>
      <c r="QR8" s="136">
        <v>6</v>
      </c>
      <c r="QS8" s="136">
        <v>4</v>
      </c>
      <c r="QT8" s="136">
        <v>1</v>
      </c>
      <c r="QU8" s="132"/>
      <c r="QV8" s="132"/>
      <c r="QW8" s="136">
        <v>12</v>
      </c>
      <c r="QX8" s="136">
        <v>12</v>
      </c>
      <c r="QY8" s="136">
        <v>12</v>
      </c>
      <c r="QZ8" s="136">
        <v>6</v>
      </c>
      <c r="RA8" s="136">
        <v>3</v>
      </c>
      <c r="RB8" s="136">
        <v>0</v>
      </c>
      <c r="RC8" s="136">
        <v>3</v>
      </c>
      <c r="RD8" s="136">
        <v>2</v>
      </c>
      <c r="RE8" s="132"/>
      <c r="RF8" s="136">
        <v>3</v>
      </c>
      <c r="RG8" s="136">
        <v>4</v>
      </c>
      <c r="RH8" s="136">
        <v>0</v>
      </c>
      <c r="RI8" s="136">
        <v>0</v>
      </c>
      <c r="RJ8" s="136">
        <v>1</v>
      </c>
      <c r="RK8" s="136">
        <v>2</v>
      </c>
      <c r="RL8" s="132"/>
      <c r="RM8" s="132"/>
      <c r="RN8" s="136">
        <v>10</v>
      </c>
      <c r="RO8" s="136">
        <v>5</v>
      </c>
      <c r="RP8" s="136">
        <v>3</v>
      </c>
      <c r="RQ8" s="136">
        <v>4</v>
      </c>
      <c r="RR8" s="136"/>
      <c r="RS8" s="132"/>
      <c r="RT8" s="136">
        <v>5</v>
      </c>
      <c r="RU8" s="136">
        <v>1</v>
      </c>
      <c r="RV8" s="136">
        <v>3</v>
      </c>
      <c r="RW8" s="136">
        <v>4</v>
      </c>
      <c r="RX8" s="136">
        <v>5</v>
      </c>
      <c r="RY8" s="136">
        <v>4</v>
      </c>
      <c r="RZ8" s="132"/>
      <c r="SA8" s="132"/>
      <c r="SB8" s="136">
        <v>4</v>
      </c>
      <c r="SC8" s="136">
        <v>5</v>
      </c>
      <c r="SD8" s="136">
        <v>2</v>
      </c>
      <c r="SE8" s="136">
        <v>9</v>
      </c>
      <c r="SF8" s="136">
        <v>3</v>
      </c>
      <c r="SG8" s="136">
        <v>5</v>
      </c>
      <c r="SH8" s="136">
        <v>8</v>
      </c>
      <c r="SI8" s="136">
        <v>11</v>
      </c>
      <c r="SJ8" s="136">
        <v>7</v>
      </c>
      <c r="SK8" s="136">
        <v>3</v>
      </c>
      <c r="SL8" s="136">
        <v>7</v>
      </c>
      <c r="SM8" s="136">
        <v>2</v>
      </c>
      <c r="SN8" s="132"/>
      <c r="SO8" s="136">
        <v>3</v>
      </c>
      <c r="SP8" s="136">
        <v>5</v>
      </c>
      <c r="SQ8" s="136">
        <v>5</v>
      </c>
      <c r="SR8" s="136">
        <v>7</v>
      </c>
      <c r="SS8" s="136">
        <v>0</v>
      </c>
      <c r="ST8" s="136">
        <v>8</v>
      </c>
      <c r="SU8" s="136">
        <v>6</v>
      </c>
      <c r="SV8" s="136">
        <v>5</v>
      </c>
      <c r="SW8" s="136">
        <v>3</v>
      </c>
      <c r="SX8" s="136">
        <v>9</v>
      </c>
      <c r="SY8" s="136">
        <v>7</v>
      </c>
      <c r="SZ8" s="136">
        <v>6</v>
      </c>
      <c r="TA8" s="136">
        <v>2</v>
      </c>
      <c r="TB8" s="132"/>
      <c r="TC8" s="136">
        <v>2</v>
      </c>
      <c r="TD8" s="136">
        <v>2</v>
      </c>
      <c r="TE8" s="136">
        <v>6</v>
      </c>
      <c r="TF8" s="136">
        <v>7</v>
      </c>
      <c r="TG8" s="136">
        <v>2</v>
      </c>
      <c r="TH8" s="136">
        <v>0</v>
      </c>
      <c r="TI8" s="136">
        <v>0</v>
      </c>
      <c r="TJ8" s="136">
        <v>9</v>
      </c>
      <c r="TK8" s="136">
        <v>0</v>
      </c>
      <c r="TL8" s="136">
        <v>2</v>
      </c>
      <c r="TM8" s="136">
        <v>3</v>
      </c>
      <c r="TN8" s="136">
        <v>4</v>
      </c>
      <c r="TO8" s="136">
        <v>1</v>
      </c>
      <c r="TP8" s="132"/>
      <c r="TQ8" s="136">
        <v>5</v>
      </c>
      <c r="TR8" s="136">
        <v>5</v>
      </c>
      <c r="TS8" s="136">
        <v>3</v>
      </c>
      <c r="TT8" s="136">
        <v>2</v>
      </c>
      <c r="TU8" s="136">
        <v>2</v>
      </c>
      <c r="TV8" s="136">
        <v>5</v>
      </c>
      <c r="TW8" s="132"/>
      <c r="TX8" s="136">
        <v>7</v>
      </c>
      <c r="TY8" s="136">
        <v>2</v>
      </c>
      <c r="TZ8" s="136">
        <v>9</v>
      </c>
      <c r="UA8" s="136">
        <v>5</v>
      </c>
      <c r="UB8" s="136">
        <v>5</v>
      </c>
      <c r="UC8" s="136">
        <v>0</v>
      </c>
      <c r="UD8" s="132"/>
      <c r="UE8" s="136">
        <v>5</v>
      </c>
      <c r="UF8" s="136">
        <v>1</v>
      </c>
      <c r="UG8" s="136">
        <v>1</v>
      </c>
      <c r="UH8" s="136">
        <v>2</v>
      </c>
      <c r="UI8" s="136">
        <v>1</v>
      </c>
      <c r="UJ8" s="136">
        <v>0</v>
      </c>
      <c r="UK8" s="136"/>
      <c r="UL8" s="136">
        <v>2</v>
      </c>
      <c r="UM8" s="136">
        <v>1</v>
      </c>
      <c r="UN8" s="136">
        <v>2</v>
      </c>
      <c r="UO8" s="136">
        <v>6</v>
      </c>
      <c r="UP8" s="136">
        <v>3</v>
      </c>
      <c r="UQ8" s="136">
        <v>6</v>
      </c>
      <c r="UR8" s="132"/>
      <c r="US8" s="136">
        <v>1</v>
      </c>
      <c r="UT8" s="136">
        <v>3</v>
      </c>
      <c r="UU8" s="136">
        <v>5</v>
      </c>
      <c r="UV8" s="136">
        <v>0</v>
      </c>
      <c r="UW8" s="136">
        <v>4</v>
      </c>
      <c r="UX8" s="132"/>
      <c r="UY8" s="132"/>
      <c r="UZ8" s="132"/>
      <c r="VA8" s="136">
        <v>5</v>
      </c>
      <c r="VB8" s="136">
        <v>0</v>
      </c>
      <c r="VC8" s="136">
        <v>4</v>
      </c>
      <c r="VD8" s="136"/>
      <c r="VE8" s="136">
        <v>6</v>
      </c>
      <c r="VF8" s="136"/>
      <c r="VG8" s="136">
        <v>16</v>
      </c>
      <c r="VH8" s="136">
        <v>8</v>
      </c>
      <c r="VI8" s="136">
        <v>5</v>
      </c>
      <c r="VJ8" s="136">
        <v>7</v>
      </c>
      <c r="VK8" s="136">
        <v>3</v>
      </c>
      <c r="VL8" s="136">
        <v>3</v>
      </c>
      <c r="VM8" s="132"/>
      <c r="VN8" s="136">
        <v>5</v>
      </c>
      <c r="VO8" s="136">
        <v>2</v>
      </c>
      <c r="VP8" s="136">
        <v>1</v>
      </c>
      <c r="VQ8" s="136">
        <v>6</v>
      </c>
      <c r="VR8" s="136">
        <v>3</v>
      </c>
      <c r="VS8" s="136">
        <v>1</v>
      </c>
      <c r="VT8" s="136">
        <v>3</v>
      </c>
      <c r="VU8" s="136">
        <v>9</v>
      </c>
      <c r="VV8" s="136">
        <v>1</v>
      </c>
      <c r="VW8" s="136">
        <v>6</v>
      </c>
      <c r="VX8" s="136">
        <v>2</v>
      </c>
      <c r="VY8" s="136">
        <v>9</v>
      </c>
      <c r="VZ8" s="136">
        <v>2</v>
      </c>
      <c r="WA8" s="136"/>
      <c r="WB8" s="136">
        <v>7</v>
      </c>
      <c r="WC8" s="136">
        <v>5</v>
      </c>
      <c r="WD8" s="136">
        <v>6</v>
      </c>
      <c r="WE8" s="136">
        <v>4</v>
      </c>
      <c r="WF8" s="136">
        <v>1</v>
      </c>
      <c r="WG8" s="136">
        <v>3</v>
      </c>
      <c r="WH8" s="136"/>
      <c r="WI8" s="136">
        <v>7</v>
      </c>
      <c r="WJ8" s="136">
        <v>3</v>
      </c>
      <c r="WK8" s="136">
        <v>8</v>
      </c>
      <c r="WL8" s="136">
        <v>6</v>
      </c>
      <c r="WM8" s="136">
        <v>5</v>
      </c>
      <c r="WN8" s="136"/>
      <c r="WO8" s="132"/>
      <c r="WP8" s="136">
        <v>10</v>
      </c>
      <c r="WQ8" s="136">
        <v>11</v>
      </c>
      <c r="WR8" s="136">
        <v>3</v>
      </c>
      <c r="WS8" s="136">
        <v>2</v>
      </c>
      <c r="WT8" s="132"/>
      <c r="WU8" s="136">
        <v>13</v>
      </c>
      <c r="WV8" s="136">
        <v>8</v>
      </c>
      <c r="WW8" s="136">
        <v>6</v>
      </c>
      <c r="WX8" s="136">
        <v>1</v>
      </c>
      <c r="WY8" s="136">
        <v>3</v>
      </c>
      <c r="WZ8" s="136">
        <v>4</v>
      </c>
      <c r="XA8" s="136">
        <v>4</v>
      </c>
      <c r="XB8" s="136">
        <v>3</v>
      </c>
      <c r="XC8" s="132"/>
      <c r="XD8" s="136">
        <v>4</v>
      </c>
      <c r="XE8" s="136">
        <v>7</v>
      </c>
      <c r="XF8" s="136">
        <v>6</v>
      </c>
      <c r="XG8" s="136">
        <v>10</v>
      </c>
      <c r="XH8" s="136">
        <v>10</v>
      </c>
      <c r="XI8" s="136">
        <v>8</v>
      </c>
      <c r="XJ8" s="136"/>
      <c r="XK8" s="136">
        <v>8</v>
      </c>
      <c r="XL8" s="136">
        <v>9</v>
      </c>
      <c r="XM8" s="136">
        <v>8</v>
      </c>
      <c r="XN8" s="136">
        <v>5</v>
      </c>
      <c r="XO8" s="136">
        <v>7</v>
      </c>
      <c r="XP8" s="136">
        <v>9</v>
      </c>
      <c r="XQ8" s="136"/>
      <c r="XR8" s="136">
        <v>7</v>
      </c>
      <c r="XS8" s="136">
        <v>2</v>
      </c>
      <c r="XT8" s="136">
        <v>4</v>
      </c>
      <c r="XU8" s="136">
        <v>4</v>
      </c>
      <c r="XV8" s="136">
        <v>3</v>
      </c>
      <c r="XW8" s="136">
        <v>5</v>
      </c>
      <c r="XX8" s="136"/>
      <c r="XY8" s="136">
        <v>9</v>
      </c>
      <c r="XZ8" s="136">
        <v>2</v>
      </c>
      <c r="YA8" s="136">
        <v>4</v>
      </c>
      <c r="YB8" s="136">
        <v>5</v>
      </c>
      <c r="YC8" s="136">
        <v>4</v>
      </c>
      <c r="YD8" s="136">
        <v>3</v>
      </c>
      <c r="YE8" s="136"/>
      <c r="YF8" s="136">
        <v>5</v>
      </c>
      <c r="YG8" s="136">
        <v>10</v>
      </c>
      <c r="YH8" s="136">
        <v>5</v>
      </c>
      <c r="YI8" s="136">
        <v>7</v>
      </c>
      <c r="YJ8" s="136">
        <v>6</v>
      </c>
      <c r="YK8" s="136">
        <v>7</v>
      </c>
      <c r="YL8" s="136"/>
      <c r="YM8" s="136">
        <v>9</v>
      </c>
      <c r="YN8" s="136">
        <v>8</v>
      </c>
      <c r="YO8" s="136">
        <v>7</v>
      </c>
      <c r="YP8" s="136"/>
      <c r="YQ8" s="136">
        <v>5</v>
      </c>
      <c r="YR8" s="136">
        <v>6</v>
      </c>
      <c r="YS8" s="136">
        <v>3</v>
      </c>
      <c r="YT8" s="136">
        <v>3</v>
      </c>
      <c r="YU8" s="136">
        <v>2</v>
      </c>
      <c r="YV8" s="136">
        <v>8</v>
      </c>
      <c r="YW8" s="136">
        <v>4</v>
      </c>
      <c r="YX8" s="136">
        <v>3</v>
      </c>
      <c r="YY8" s="136">
        <v>4</v>
      </c>
      <c r="YZ8" s="136"/>
      <c r="ZA8" s="136">
        <v>4</v>
      </c>
      <c r="ZB8" s="136">
        <v>6</v>
      </c>
      <c r="ZC8" s="136">
        <v>1</v>
      </c>
      <c r="ZD8" s="136">
        <v>2</v>
      </c>
      <c r="ZE8" s="136">
        <v>1</v>
      </c>
      <c r="ZF8" s="136">
        <v>0</v>
      </c>
      <c r="ZG8" s="136">
        <v>4</v>
      </c>
      <c r="ZH8" s="136"/>
      <c r="ZI8" s="132"/>
      <c r="ZJ8" s="132"/>
      <c r="ZK8" s="132"/>
      <c r="ZL8" s="136">
        <v>10</v>
      </c>
      <c r="ZM8" s="136">
        <v>16</v>
      </c>
      <c r="ZN8" s="136"/>
      <c r="ZO8" s="136">
        <v>6</v>
      </c>
      <c r="ZP8" s="136">
        <v>10</v>
      </c>
      <c r="ZQ8" s="136">
        <v>4</v>
      </c>
      <c r="ZR8" s="136">
        <v>9</v>
      </c>
      <c r="ZS8" s="136">
        <v>7</v>
      </c>
      <c r="ZT8" s="136">
        <v>7</v>
      </c>
      <c r="ZU8" s="136"/>
      <c r="ZV8" s="136">
        <v>12</v>
      </c>
      <c r="ZW8" s="136">
        <v>10</v>
      </c>
      <c r="ZX8" s="136">
        <v>7</v>
      </c>
      <c r="ZY8" s="136">
        <v>13</v>
      </c>
      <c r="ZZ8" s="136">
        <v>5</v>
      </c>
      <c r="AAA8" s="136">
        <v>4</v>
      </c>
      <c r="AAB8" s="136"/>
      <c r="AAC8" s="136">
        <v>6</v>
      </c>
      <c r="AAD8" s="136">
        <v>6</v>
      </c>
      <c r="AAE8" s="136">
        <v>7</v>
      </c>
      <c r="AAF8" s="136">
        <v>2</v>
      </c>
      <c r="AAG8" s="136">
        <v>1</v>
      </c>
      <c r="AAH8" s="136">
        <v>7</v>
      </c>
      <c r="AAI8" s="132"/>
      <c r="AAJ8" s="136">
        <v>8</v>
      </c>
      <c r="AAK8" s="136">
        <v>4</v>
      </c>
      <c r="AAL8" s="136">
        <v>6</v>
      </c>
      <c r="AAM8" s="136">
        <v>9</v>
      </c>
      <c r="AAN8" s="136">
        <v>8</v>
      </c>
      <c r="AAO8" s="136">
        <v>9</v>
      </c>
      <c r="AAP8" s="136"/>
      <c r="AAQ8" s="136">
        <v>11</v>
      </c>
      <c r="AAR8" s="136">
        <v>6</v>
      </c>
      <c r="AAS8" s="136">
        <v>6</v>
      </c>
      <c r="AAT8" s="136">
        <v>9</v>
      </c>
      <c r="AAU8" s="136">
        <v>5</v>
      </c>
      <c r="AAV8" s="136">
        <v>11</v>
      </c>
      <c r="AAW8" s="132"/>
      <c r="AAX8" s="136">
        <v>5</v>
      </c>
      <c r="AAY8" s="136">
        <v>5</v>
      </c>
      <c r="AAZ8" s="136">
        <v>11</v>
      </c>
      <c r="ABA8" s="136">
        <v>9</v>
      </c>
      <c r="ABB8" s="136">
        <v>9</v>
      </c>
      <c r="ABC8" s="136">
        <v>11</v>
      </c>
      <c r="ABD8" s="136"/>
      <c r="ABE8" s="136">
        <v>7</v>
      </c>
      <c r="ABF8" s="136">
        <v>8</v>
      </c>
      <c r="ABG8" s="136">
        <v>10</v>
      </c>
      <c r="ABH8" s="136">
        <v>5</v>
      </c>
      <c r="ABI8" s="136">
        <v>7</v>
      </c>
      <c r="ABJ8" s="136">
        <v>6</v>
      </c>
      <c r="ABK8" s="132"/>
      <c r="ABL8" s="136">
        <v>5</v>
      </c>
      <c r="ABM8" s="136">
        <v>8</v>
      </c>
      <c r="ABN8" s="136">
        <v>5</v>
      </c>
      <c r="ABO8" s="136">
        <v>7</v>
      </c>
      <c r="ABP8" s="136">
        <v>6</v>
      </c>
      <c r="ABQ8" s="136">
        <v>3</v>
      </c>
      <c r="ABR8" s="132"/>
      <c r="ABS8" s="136">
        <v>7</v>
      </c>
      <c r="ABT8" s="136">
        <v>5</v>
      </c>
      <c r="ABU8" s="136">
        <v>5</v>
      </c>
      <c r="ABV8" s="136">
        <v>6</v>
      </c>
      <c r="ABW8" s="136"/>
      <c r="ABX8" s="132"/>
      <c r="ABY8" s="132"/>
      <c r="ABZ8" s="132"/>
      <c r="ACA8" s="132"/>
      <c r="ACB8" s="132"/>
      <c r="ACC8" s="132"/>
      <c r="ACD8" s="132"/>
      <c r="ACE8" s="132"/>
      <c r="ACF8" s="132"/>
      <c r="ACG8" s="132"/>
      <c r="ACH8" s="132"/>
      <c r="ACI8" s="132"/>
      <c r="ACJ8" s="132"/>
      <c r="ACK8" s="132"/>
      <c r="ACL8" s="132"/>
      <c r="ACM8" s="132"/>
      <c r="ACN8" s="132"/>
      <c r="ACO8" s="132"/>
      <c r="ACP8" s="132"/>
      <c r="ACQ8" s="132"/>
      <c r="ACR8" s="132"/>
      <c r="ACS8" s="132"/>
      <c r="ACT8" s="132"/>
      <c r="ACU8" s="132"/>
      <c r="ACV8" s="132"/>
      <c r="ACW8" s="132"/>
      <c r="ACX8" s="132"/>
      <c r="ACY8" s="132"/>
      <c r="ACZ8" s="132"/>
      <c r="ADA8" s="132"/>
      <c r="ADB8" s="132"/>
      <c r="ADC8" s="132"/>
      <c r="ADD8" s="132"/>
      <c r="ADE8" s="132"/>
      <c r="ADF8" s="132"/>
      <c r="ADG8" s="132"/>
      <c r="ADH8" s="132"/>
      <c r="ADI8" s="132"/>
      <c r="ADJ8" s="132"/>
      <c r="ADK8" s="132"/>
      <c r="ADL8" s="132"/>
      <c r="ADM8" s="132"/>
      <c r="ADN8" s="132"/>
    </row>
    <row r="9" spans="1:794">
      <c r="A9" t="s">
        <v>911</v>
      </c>
      <c r="B9" t="s">
        <v>913</v>
      </c>
      <c r="D9" s="132" t="s">
        <v>230</v>
      </c>
      <c r="E9" s="136">
        <v>554</v>
      </c>
      <c r="F9" s="136">
        <v>558</v>
      </c>
      <c r="G9" s="136">
        <f>665-99</f>
        <v>566</v>
      </c>
      <c r="H9" s="136">
        <v>566</v>
      </c>
      <c r="I9" s="136">
        <v>567</v>
      </c>
      <c r="J9" s="136">
        <v>575</v>
      </c>
      <c r="K9" s="132"/>
      <c r="L9" s="136">
        <v>585</v>
      </c>
      <c r="M9" s="136">
        <v>595</v>
      </c>
      <c r="N9" s="136">
        <v>598</v>
      </c>
      <c r="O9" s="136">
        <v>607</v>
      </c>
      <c r="P9" s="136">
        <v>616</v>
      </c>
      <c r="Q9" s="136">
        <f>730-112</f>
        <v>618</v>
      </c>
      <c r="R9" s="136">
        <f>738-R10</f>
        <v>626</v>
      </c>
      <c r="S9" s="136">
        <v>630</v>
      </c>
      <c r="T9" s="132"/>
      <c r="U9" s="132"/>
      <c r="V9" s="132"/>
      <c r="W9" s="132"/>
      <c r="X9" s="132"/>
      <c r="Y9" s="132"/>
      <c r="Z9" s="132"/>
      <c r="AA9" s="136">
        <f>744-112</f>
        <v>632</v>
      </c>
      <c r="AB9" s="136">
        <f>757-AB10</f>
        <v>639</v>
      </c>
      <c r="AC9" s="136">
        <f>785-AC10</f>
        <v>625</v>
      </c>
      <c r="AD9" s="136">
        <f>808-AD10</f>
        <v>642</v>
      </c>
      <c r="AE9" s="136">
        <v>668</v>
      </c>
      <c r="AF9" s="132"/>
      <c r="AG9" s="136">
        <f>818-AG10</f>
        <v>668</v>
      </c>
      <c r="AH9" s="136">
        <f>798-AH10</f>
        <v>650</v>
      </c>
      <c r="AI9" s="136">
        <v>657</v>
      </c>
      <c r="AJ9" s="136">
        <v>653</v>
      </c>
      <c r="AK9" s="136">
        <v>662</v>
      </c>
      <c r="AL9" s="136">
        <v>662</v>
      </c>
      <c r="AM9" s="136"/>
      <c r="AN9" s="136">
        <v>643</v>
      </c>
      <c r="AO9" s="136">
        <v>636</v>
      </c>
      <c r="AP9" s="136">
        <v>634</v>
      </c>
      <c r="AQ9" s="136">
        <v>635</v>
      </c>
      <c r="AR9" s="136">
        <v>620</v>
      </c>
      <c r="AS9" s="136">
        <v>616</v>
      </c>
      <c r="AT9" s="132"/>
      <c r="AU9" s="136">
        <v>629</v>
      </c>
      <c r="AV9" s="136">
        <v>618</v>
      </c>
      <c r="AW9" s="136">
        <v>631</v>
      </c>
      <c r="AX9" s="136">
        <v>629</v>
      </c>
      <c r="AY9" s="132"/>
      <c r="AZ9" s="132"/>
      <c r="BA9" s="136">
        <v>623</v>
      </c>
      <c r="BB9" s="136">
        <v>616</v>
      </c>
      <c r="BC9" s="136">
        <v>620</v>
      </c>
      <c r="BD9" s="136">
        <v>615</v>
      </c>
      <c r="BE9" s="136">
        <v>612</v>
      </c>
      <c r="BF9" s="136">
        <v>606</v>
      </c>
      <c r="BG9" s="136">
        <v>608</v>
      </c>
      <c r="BH9" s="132"/>
      <c r="BI9" s="136">
        <v>600</v>
      </c>
      <c r="BJ9" s="136">
        <v>597</v>
      </c>
      <c r="BK9" s="136">
        <v>574</v>
      </c>
      <c r="BL9" s="136">
        <v>567</v>
      </c>
      <c r="BM9" s="136">
        <v>567</v>
      </c>
      <c r="BN9" s="136">
        <v>562</v>
      </c>
      <c r="BO9" s="132"/>
      <c r="BP9" s="136">
        <v>542</v>
      </c>
      <c r="BQ9" s="136">
        <v>527</v>
      </c>
      <c r="BR9" s="136">
        <v>518</v>
      </c>
      <c r="BS9" s="136">
        <v>530</v>
      </c>
      <c r="BT9" s="136">
        <v>533</v>
      </c>
      <c r="BU9" s="136">
        <v>533</v>
      </c>
      <c r="BV9" s="132"/>
      <c r="BW9" s="136">
        <v>520</v>
      </c>
      <c r="BX9" s="136">
        <v>523</v>
      </c>
      <c r="BY9" s="136">
        <v>512</v>
      </c>
      <c r="BZ9" s="136">
        <v>520</v>
      </c>
      <c r="CA9" s="136">
        <v>519</v>
      </c>
      <c r="CB9" s="136">
        <v>515</v>
      </c>
      <c r="CC9" s="132"/>
      <c r="CD9" s="136">
        <v>508</v>
      </c>
      <c r="CE9" s="136">
        <v>500</v>
      </c>
      <c r="CF9" s="136">
        <v>505</v>
      </c>
      <c r="CG9" s="136">
        <v>500</v>
      </c>
      <c r="CH9" s="136">
        <v>495</v>
      </c>
      <c r="CI9" s="136">
        <v>506</v>
      </c>
      <c r="CJ9" s="132"/>
      <c r="CK9" s="136">
        <v>498</v>
      </c>
      <c r="CL9" s="136">
        <v>495</v>
      </c>
      <c r="CM9" s="136">
        <v>494</v>
      </c>
      <c r="CN9" s="136">
        <v>501</v>
      </c>
      <c r="CO9" s="136">
        <v>492</v>
      </c>
      <c r="CP9" s="136">
        <v>494</v>
      </c>
      <c r="CQ9" s="132"/>
      <c r="CR9" s="136">
        <v>489</v>
      </c>
      <c r="CS9" s="136">
        <v>472</v>
      </c>
      <c r="CT9" s="136">
        <v>472</v>
      </c>
      <c r="CU9" s="136">
        <v>469</v>
      </c>
      <c r="CV9" s="136">
        <v>476</v>
      </c>
      <c r="CW9" s="136">
        <v>484</v>
      </c>
      <c r="CX9" s="132"/>
      <c r="CY9" s="136">
        <v>479</v>
      </c>
      <c r="CZ9" s="136">
        <v>485</v>
      </c>
      <c r="DA9" s="136">
        <v>500</v>
      </c>
      <c r="DB9" s="136">
        <v>511</v>
      </c>
      <c r="DC9" s="136">
        <v>516</v>
      </c>
      <c r="DD9" s="136">
        <v>515</v>
      </c>
      <c r="DE9" s="132"/>
      <c r="DF9" s="132"/>
      <c r="DG9" s="136">
        <v>512</v>
      </c>
      <c r="DH9" s="136">
        <v>502</v>
      </c>
      <c r="DI9" s="136">
        <v>502</v>
      </c>
      <c r="DJ9" s="136">
        <v>493</v>
      </c>
      <c r="DK9" s="136">
        <v>494</v>
      </c>
      <c r="DL9" s="132"/>
      <c r="DM9" s="132"/>
      <c r="DN9" s="136">
        <v>506</v>
      </c>
      <c r="DO9" s="136">
        <v>511</v>
      </c>
      <c r="DP9" s="136">
        <v>524</v>
      </c>
      <c r="DQ9" s="136">
        <v>533</v>
      </c>
      <c r="DR9" s="136">
        <v>540</v>
      </c>
      <c r="DS9" s="132"/>
      <c r="DT9" s="136">
        <v>554</v>
      </c>
      <c r="DU9" s="136">
        <v>542</v>
      </c>
      <c r="DV9" s="136">
        <v>550</v>
      </c>
      <c r="DW9" s="136">
        <v>554</v>
      </c>
      <c r="DX9" s="136">
        <v>540</v>
      </c>
      <c r="DY9" s="136">
        <v>536</v>
      </c>
      <c r="DZ9" s="132"/>
      <c r="EA9" s="136">
        <v>524</v>
      </c>
      <c r="EB9" s="136">
        <v>518</v>
      </c>
      <c r="EC9" s="136">
        <v>514</v>
      </c>
      <c r="ED9" s="136">
        <v>510</v>
      </c>
      <c r="EE9" s="136">
        <v>516</v>
      </c>
      <c r="EF9" s="136">
        <v>509</v>
      </c>
      <c r="EG9" s="136">
        <v>515</v>
      </c>
      <c r="EH9" s="136">
        <v>517</v>
      </c>
      <c r="EI9" s="136">
        <v>512</v>
      </c>
      <c r="EJ9" s="136">
        <v>518</v>
      </c>
      <c r="EK9" s="136">
        <v>511</v>
      </c>
      <c r="EL9" s="136">
        <v>507</v>
      </c>
      <c r="EM9" s="136">
        <v>498</v>
      </c>
      <c r="EN9" s="132"/>
      <c r="EO9" s="136">
        <v>492</v>
      </c>
      <c r="EP9" s="136">
        <v>471</v>
      </c>
      <c r="EQ9" s="136">
        <v>475</v>
      </c>
      <c r="ER9" s="136">
        <v>488</v>
      </c>
      <c r="ES9" s="136">
        <v>481</v>
      </c>
      <c r="ET9" s="136">
        <v>476</v>
      </c>
      <c r="EU9" s="136">
        <v>476</v>
      </c>
      <c r="EV9" s="136">
        <v>488</v>
      </c>
      <c r="EW9" s="136">
        <v>475</v>
      </c>
      <c r="EX9" s="136">
        <v>472</v>
      </c>
      <c r="EY9" s="136">
        <v>466</v>
      </c>
      <c r="EZ9" s="136">
        <v>480</v>
      </c>
      <c r="FA9" s="136">
        <v>475</v>
      </c>
      <c r="FB9" s="132"/>
      <c r="FC9" s="136">
        <v>504</v>
      </c>
      <c r="FD9" s="136">
        <v>532</v>
      </c>
      <c r="FE9" s="136">
        <v>556</v>
      </c>
      <c r="FF9" s="136">
        <v>557</v>
      </c>
      <c r="FG9" s="136">
        <v>560</v>
      </c>
      <c r="FH9" s="136">
        <v>579</v>
      </c>
      <c r="FI9" s="136">
        <v>583</v>
      </c>
      <c r="FJ9" s="136">
        <v>597</v>
      </c>
      <c r="FK9" s="136">
        <v>641</v>
      </c>
      <c r="FL9" s="136">
        <v>661</v>
      </c>
      <c r="FM9" s="136">
        <v>680</v>
      </c>
      <c r="FN9" s="136">
        <v>712</v>
      </c>
      <c r="FO9" s="136">
        <v>756</v>
      </c>
      <c r="FP9" s="132"/>
      <c r="FQ9" s="136">
        <v>770</v>
      </c>
      <c r="FR9" s="136">
        <v>753</v>
      </c>
      <c r="FS9" s="136">
        <v>748</v>
      </c>
      <c r="FT9" s="136">
        <v>771</v>
      </c>
      <c r="FU9" s="136">
        <v>788</v>
      </c>
      <c r="FV9" s="136">
        <v>820</v>
      </c>
      <c r="FW9" s="132"/>
      <c r="FX9" s="136">
        <v>801</v>
      </c>
      <c r="FY9" s="136">
        <v>791</v>
      </c>
      <c r="FZ9" s="136">
        <v>794</v>
      </c>
      <c r="GA9" s="136">
        <v>766</v>
      </c>
      <c r="GB9" s="136">
        <v>760</v>
      </c>
      <c r="GC9" s="136">
        <v>748</v>
      </c>
      <c r="GD9" s="132"/>
      <c r="GE9" s="136">
        <v>740</v>
      </c>
      <c r="GF9" s="136">
        <v>729</v>
      </c>
      <c r="GG9" s="136">
        <v>735</v>
      </c>
      <c r="GH9" s="136">
        <v>722</v>
      </c>
      <c r="GI9" s="132"/>
      <c r="GJ9" s="132"/>
      <c r="GK9" s="132"/>
      <c r="GL9" s="136">
        <v>712</v>
      </c>
      <c r="GM9" s="136">
        <v>678</v>
      </c>
      <c r="GN9" s="136">
        <v>667</v>
      </c>
      <c r="GO9" s="136">
        <v>689</v>
      </c>
      <c r="GP9" s="136">
        <v>699</v>
      </c>
      <c r="GQ9" s="136">
        <v>714</v>
      </c>
      <c r="GR9" s="132"/>
      <c r="GS9" s="136">
        <v>707</v>
      </c>
      <c r="GT9" s="136">
        <v>719</v>
      </c>
      <c r="GU9" s="136">
        <v>744</v>
      </c>
      <c r="GV9" s="136">
        <v>743</v>
      </c>
      <c r="GW9" s="136">
        <v>749</v>
      </c>
      <c r="GX9" s="132"/>
      <c r="GY9" s="132"/>
      <c r="GZ9" s="136">
        <v>721</v>
      </c>
      <c r="HA9" s="136">
        <v>728</v>
      </c>
      <c r="HB9" s="136">
        <v>712</v>
      </c>
      <c r="HC9" s="136">
        <v>710</v>
      </c>
      <c r="HD9" s="136">
        <v>708</v>
      </c>
      <c r="HE9" s="136">
        <v>709</v>
      </c>
      <c r="HF9" s="132"/>
      <c r="HG9" s="136">
        <v>700</v>
      </c>
      <c r="HH9" s="136">
        <v>683</v>
      </c>
      <c r="HI9" s="136">
        <v>666</v>
      </c>
      <c r="HJ9" s="136">
        <v>652</v>
      </c>
      <c r="HK9" s="136">
        <v>652</v>
      </c>
      <c r="HL9" s="136">
        <v>639</v>
      </c>
      <c r="HM9" s="132"/>
      <c r="HN9" s="136">
        <v>632</v>
      </c>
      <c r="HO9" s="136">
        <v>638</v>
      </c>
      <c r="HP9" s="136">
        <v>619</v>
      </c>
      <c r="HQ9" s="136">
        <v>624</v>
      </c>
      <c r="HR9" s="136">
        <v>622</v>
      </c>
      <c r="HS9" s="136">
        <v>605</v>
      </c>
      <c r="HT9" s="132"/>
      <c r="HU9" s="136">
        <v>603</v>
      </c>
      <c r="HV9" s="136">
        <v>595</v>
      </c>
      <c r="HW9" s="136">
        <v>598</v>
      </c>
      <c r="HX9" s="136">
        <v>585</v>
      </c>
      <c r="HY9" s="136">
        <v>590</v>
      </c>
      <c r="HZ9" s="136">
        <v>580</v>
      </c>
      <c r="IA9" s="132"/>
      <c r="IB9" s="136">
        <v>584</v>
      </c>
      <c r="IC9" s="136">
        <v>581</v>
      </c>
      <c r="ID9" s="136">
        <v>577</v>
      </c>
      <c r="IE9" s="136">
        <v>566</v>
      </c>
      <c r="IF9" s="136">
        <v>558</v>
      </c>
      <c r="IG9" s="136">
        <v>561</v>
      </c>
      <c r="IH9" s="132"/>
      <c r="II9" s="136">
        <v>545</v>
      </c>
      <c r="IJ9" s="136">
        <v>547</v>
      </c>
      <c r="IK9" s="136">
        <v>544</v>
      </c>
      <c r="IL9" s="136">
        <v>538</v>
      </c>
      <c r="IM9" s="136">
        <v>536</v>
      </c>
      <c r="IN9" s="136">
        <v>539</v>
      </c>
      <c r="IO9" s="132"/>
      <c r="IP9" s="136">
        <v>521</v>
      </c>
      <c r="IQ9" s="136">
        <v>516</v>
      </c>
      <c r="IR9" s="136">
        <v>513</v>
      </c>
      <c r="IS9" s="132"/>
      <c r="IT9" s="136">
        <v>509</v>
      </c>
      <c r="IU9" s="136">
        <v>506</v>
      </c>
      <c r="IV9" s="132"/>
      <c r="IW9" s="132"/>
      <c r="IX9" s="136">
        <v>498</v>
      </c>
      <c r="IY9" s="136">
        <v>495</v>
      </c>
      <c r="IZ9" s="136">
        <v>491</v>
      </c>
      <c r="JA9" s="136">
        <v>487</v>
      </c>
      <c r="JB9" s="136">
        <v>464</v>
      </c>
      <c r="JC9" s="136">
        <v>482</v>
      </c>
      <c r="JD9" s="132"/>
      <c r="JE9" s="136">
        <v>480</v>
      </c>
      <c r="JF9" s="136">
        <v>489</v>
      </c>
      <c r="JG9" s="136">
        <v>483</v>
      </c>
      <c r="JH9" s="136">
        <v>484</v>
      </c>
      <c r="JI9" s="136">
        <v>487</v>
      </c>
      <c r="JJ9" s="132"/>
      <c r="JK9" s="136">
        <v>478</v>
      </c>
      <c r="JL9" s="136">
        <v>474</v>
      </c>
      <c r="JM9" s="136">
        <v>476</v>
      </c>
      <c r="JN9" s="136">
        <v>475</v>
      </c>
      <c r="JO9" s="136">
        <v>477</v>
      </c>
      <c r="JP9" s="136">
        <v>470</v>
      </c>
      <c r="JQ9" s="132"/>
      <c r="JR9" s="136">
        <v>484</v>
      </c>
      <c r="JS9" s="136">
        <v>485</v>
      </c>
      <c r="JT9" s="136">
        <v>484</v>
      </c>
      <c r="JU9" s="136">
        <v>483</v>
      </c>
      <c r="JV9" s="136">
        <v>478</v>
      </c>
      <c r="JW9" s="136">
        <v>477</v>
      </c>
      <c r="JX9" s="132"/>
      <c r="JY9" s="136">
        <v>471</v>
      </c>
      <c r="JZ9" s="136">
        <v>462</v>
      </c>
      <c r="KA9" s="136">
        <v>460</v>
      </c>
      <c r="KB9" s="136">
        <v>470</v>
      </c>
      <c r="KC9" s="136">
        <v>457</v>
      </c>
      <c r="KD9" s="136">
        <v>462</v>
      </c>
      <c r="KE9" s="132"/>
      <c r="KF9" s="136">
        <v>459</v>
      </c>
      <c r="KG9" s="136">
        <v>463</v>
      </c>
      <c r="KH9" s="136">
        <v>455</v>
      </c>
      <c r="KI9" s="136">
        <v>466</v>
      </c>
      <c r="KJ9" s="136">
        <v>458</v>
      </c>
      <c r="KK9" s="136">
        <v>460</v>
      </c>
      <c r="KL9" s="132"/>
      <c r="KM9" s="132"/>
      <c r="KN9" s="136">
        <v>455</v>
      </c>
      <c r="KO9" s="132"/>
      <c r="KP9" s="136">
        <v>451</v>
      </c>
      <c r="KQ9" s="136">
        <v>442</v>
      </c>
      <c r="KR9" s="136">
        <v>435</v>
      </c>
      <c r="KS9" s="132"/>
      <c r="KT9" s="136">
        <v>428</v>
      </c>
      <c r="KU9" s="136">
        <v>421</v>
      </c>
      <c r="KV9" s="136">
        <v>420</v>
      </c>
      <c r="KW9" s="136">
        <v>423</v>
      </c>
      <c r="KX9" s="136">
        <v>416</v>
      </c>
      <c r="KY9" s="132"/>
      <c r="KZ9" s="132"/>
      <c r="LA9" s="136">
        <v>422</v>
      </c>
      <c r="LB9" s="136">
        <v>417</v>
      </c>
      <c r="LC9" s="136">
        <v>412</v>
      </c>
      <c r="LD9" s="136">
        <v>417</v>
      </c>
      <c r="LE9" s="136">
        <v>409</v>
      </c>
      <c r="LF9" s="136">
        <v>411</v>
      </c>
      <c r="LG9" s="132"/>
      <c r="LH9" s="136">
        <v>419</v>
      </c>
      <c r="LI9" s="136">
        <v>406</v>
      </c>
      <c r="LJ9" s="136">
        <v>409</v>
      </c>
      <c r="LK9" s="136">
        <v>408</v>
      </c>
      <c r="LL9" s="136">
        <v>408</v>
      </c>
      <c r="LM9" s="136">
        <v>405</v>
      </c>
      <c r="LN9" s="136">
        <v>404</v>
      </c>
      <c r="LO9" s="136">
        <v>407</v>
      </c>
      <c r="LP9" s="136">
        <v>405</v>
      </c>
      <c r="LQ9" s="136">
        <v>396</v>
      </c>
      <c r="LR9" s="132"/>
      <c r="LS9" s="132"/>
      <c r="LT9" s="132"/>
      <c r="LU9" s="132"/>
      <c r="LV9" s="136">
        <v>398</v>
      </c>
      <c r="LW9" s="136">
        <v>400</v>
      </c>
      <c r="LX9" s="136">
        <f>469+30</f>
        <v>499</v>
      </c>
      <c r="LY9" s="132"/>
      <c r="LZ9" s="136">
        <v>494</v>
      </c>
      <c r="MA9" s="136">
        <v>484</v>
      </c>
      <c r="MB9" s="136"/>
      <c r="MC9" s="136">
        <v>478</v>
      </c>
      <c r="MD9" s="136">
        <v>467</v>
      </c>
      <c r="ME9" s="136">
        <v>464</v>
      </c>
      <c r="MF9" s="136">
        <v>459</v>
      </c>
      <c r="MG9" s="136">
        <v>451</v>
      </c>
      <c r="MH9" s="136">
        <v>444</v>
      </c>
      <c r="MI9" s="136"/>
      <c r="MJ9" s="136">
        <v>413</v>
      </c>
      <c r="MK9" s="136">
        <f>415-5</f>
        <v>410</v>
      </c>
      <c r="ML9" s="136">
        <f>415-5</f>
        <v>410</v>
      </c>
      <c r="MM9" s="136">
        <f>429-15</f>
        <v>414</v>
      </c>
      <c r="MN9" s="136">
        <f>428-8</f>
        <v>420</v>
      </c>
      <c r="MO9" s="136">
        <f>419-10</f>
        <v>409</v>
      </c>
      <c r="MP9" s="136"/>
      <c r="MQ9" s="136">
        <v>400</v>
      </c>
      <c r="MR9" s="136">
        <v>395</v>
      </c>
      <c r="MS9" s="136">
        <v>386</v>
      </c>
      <c r="MT9" s="136">
        <v>384</v>
      </c>
      <c r="MU9" s="136">
        <f>389-4</f>
        <v>385</v>
      </c>
      <c r="MV9" s="136">
        <v>386</v>
      </c>
      <c r="MW9" s="136"/>
      <c r="MX9" s="136">
        <f>381-5</f>
        <v>376</v>
      </c>
      <c r="MY9" s="136">
        <v>386</v>
      </c>
      <c r="MZ9" s="136">
        <v>389</v>
      </c>
      <c r="NA9" s="136">
        <v>390</v>
      </c>
      <c r="NB9" s="136">
        <v>393</v>
      </c>
      <c r="NC9" s="136">
        <f>394-5</f>
        <v>389</v>
      </c>
      <c r="ND9" s="136"/>
      <c r="NE9" s="136">
        <f>397</f>
        <v>397</v>
      </c>
      <c r="NF9" s="136">
        <v>402</v>
      </c>
      <c r="NG9" s="136">
        <v>404</v>
      </c>
      <c r="NH9" s="136">
        <v>399</v>
      </c>
      <c r="NI9" s="136">
        <v>393</v>
      </c>
      <c r="NJ9" s="136">
        <v>398</v>
      </c>
      <c r="NK9" s="136"/>
      <c r="NL9" s="136">
        <v>392</v>
      </c>
      <c r="NM9" s="136">
        <v>396</v>
      </c>
      <c r="NN9" s="136">
        <v>398</v>
      </c>
      <c r="NO9" s="136">
        <v>402</v>
      </c>
      <c r="NP9" s="136">
        <v>407</v>
      </c>
      <c r="NQ9" s="136">
        <v>409</v>
      </c>
      <c r="NR9" s="136"/>
      <c r="NS9" s="136">
        <v>407</v>
      </c>
      <c r="NT9" s="136">
        <v>412</v>
      </c>
      <c r="NU9" s="136">
        <v>408</v>
      </c>
      <c r="NV9" s="136">
        <v>415</v>
      </c>
      <c r="NW9" s="136">
        <v>407</v>
      </c>
      <c r="NX9" s="136">
        <v>411</v>
      </c>
      <c r="NY9" s="136">
        <v>407</v>
      </c>
      <c r="NZ9" s="136">
        <v>409</v>
      </c>
      <c r="OA9" s="132"/>
      <c r="OB9" s="132"/>
      <c r="OC9" s="132"/>
      <c r="OD9" s="132"/>
      <c r="OE9" s="132"/>
      <c r="OF9" s="132"/>
      <c r="OG9" s="136">
        <v>426</v>
      </c>
      <c r="OH9" s="136">
        <v>418</v>
      </c>
      <c r="OI9" s="136">
        <v>420</v>
      </c>
      <c r="OJ9" s="136">
        <v>406</v>
      </c>
      <c r="OK9" s="136">
        <v>402</v>
      </c>
      <c r="OL9" s="136">
        <v>400</v>
      </c>
      <c r="OM9" s="132"/>
      <c r="ON9" s="136">
        <v>391</v>
      </c>
      <c r="OO9" s="136">
        <v>397</v>
      </c>
      <c r="OP9" s="136">
        <v>398</v>
      </c>
      <c r="OQ9" s="136">
        <v>385</v>
      </c>
      <c r="OR9" s="136">
        <v>396</v>
      </c>
      <c r="OS9" s="136">
        <v>396</v>
      </c>
      <c r="OT9" s="132"/>
      <c r="OU9" s="136">
        <v>392</v>
      </c>
      <c r="OV9" s="136">
        <v>392</v>
      </c>
      <c r="OW9" s="136">
        <v>385</v>
      </c>
      <c r="OX9" s="136">
        <v>390</v>
      </c>
      <c r="OY9" s="136">
        <v>390</v>
      </c>
      <c r="OZ9" s="136">
        <v>378</v>
      </c>
      <c r="PA9" s="132"/>
      <c r="PB9" s="136">
        <v>380</v>
      </c>
      <c r="PC9" s="136">
        <v>374</v>
      </c>
      <c r="PD9" s="136">
        <v>373</v>
      </c>
      <c r="PE9" s="136">
        <v>374</v>
      </c>
      <c r="PF9" s="136">
        <v>370</v>
      </c>
      <c r="PG9" s="136">
        <v>364</v>
      </c>
      <c r="PH9" s="136"/>
      <c r="PI9" s="136">
        <v>370</v>
      </c>
      <c r="PJ9" s="136">
        <v>363</v>
      </c>
      <c r="PK9" s="136">
        <v>363</v>
      </c>
      <c r="PL9" s="136">
        <v>361</v>
      </c>
      <c r="PM9" s="136">
        <v>353</v>
      </c>
      <c r="PN9" s="136">
        <v>349</v>
      </c>
      <c r="PO9" s="132"/>
      <c r="PP9" s="136">
        <v>349</v>
      </c>
      <c r="PQ9" s="136">
        <v>348</v>
      </c>
      <c r="PR9" s="136">
        <v>344</v>
      </c>
      <c r="PS9" s="136">
        <v>338</v>
      </c>
      <c r="PT9" s="136">
        <v>343</v>
      </c>
      <c r="PU9" s="136">
        <v>342</v>
      </c>
      <c r="PV9" s="132"/>
      <c r="PW9" s="136">
        <v>336</v>
      </c>
      <c r="PX9" s="136">
        <v>328</v>
      </c>
      <c r="PY9" s="136">
        <v>329</v>
      </c>
      <c r="PZ9" s="136">
        <v>330</v>
      </c>
      <c r="QA9" s="136">
        <v>336</v>
      </c>
      <c r="QB9" s="136">
        <v>344</v>
      </c>
      <c r="QC9" s="132"/>
      <c r="QD9" s="136">
        <v>338</v>
      </c>
      <c r="QE9" s="136">
        <v>338</v>
      </c>
      <c r="QF9" s="132"/>
      <c r="QG9" s="136">
        <v>329</v>
      </c>
      <c r="QH9" s="136">
        <v>335</v>
      </c>
      <c r="QI9" s="136">
        <v>331</v>
      </c>
      <c r="QJ9" s="136"/>
      <c r="QK9" s="136">
        <v>327</v>
      </c>
      <c r="QL9" s="136">
        <v>330</v>
      </c>
      <c r="QM9" s="136">
        <v>326</v>
      </c>
      <c r="QN9" s="136">
        <v>333</v>
      </c>
      <c r="QO9" s="136">
        <v>331</v>
      </c>
      <c r="QP9" s="136">
        <v>329</v>
      </c>
      <c r="QQ9" s="136">
        <v>327</v>
      </c>
      <c r="QR9" s="136">
        <v>333</v>
      </c>
      <c r="QS9" s="136">
        <v>337</v>
      </c>
      <c r="QT9" s="136">
        <v>320</v>
      </c>
      <c r="QU9" s="132"/>
      <c r="QV9" s="132"/>
      <c r="QW9" s="136">
        <v>363</v>
      </c>
      <c r="QX9" s="136">
        <v>358</v>
      </c>
      <c r="QY9" s="136">
        <v>356</v>
      </c>
      <c r="QZ9" s="136">
        <v>356</v>
      </c>
      <c r="RA9" s="136">
        <v>357</v>
      </c>
      <c r="RB9" s="136">
        <v>347</v>
      </c>
      <c r="RC9" s="136">
        <v>343</v>
      </c>
      <c r="RD9" s="136">
        <v>346</v>
      </c>
      <c r="RE9" s="132"/>
      <c r="RF9" s="136">
        <v>343</v>
      </c>
      <c r="RG9" s="136">
        <v>341</v>
      </c>
      <c r="RH9" s="136">
        <v>340</v>
      </c>
      <c r="RI9" s="136">
        <v>340</v>
      </c>
      <c r="RJ9" s="136">
        <v>337</v>
      </c>
      <c r="RK9" s="136">
        <v>339</v>
      </c>
      <c r="RL9" s="132"/>
      <c r="RM9" s="132"/>
      <c r="RN9" s="136">
        <v>338</v>
      </c>
      <c r="RO9" s="136">
        <v>335</v>
      </c>
      <c r="RP9" s="136">
        <v>335</v>
      </c>
      <c r="RQ9" s="136">
        <v>335</v>
      </c>
      <c r="RR9" s="136">
        <v>338</v>
      </c>
      <c r="RS9" s="132"/>
      <c r="RT9" s="136">
        <v>331</v>
      </c>
      <c r="RU9" s="136">
        <v>333</v>
      </c>
      <c r="RV9" s="136">
        <v>331</v>
      </c>
      <c r="RW9" s="136">
        <v>321</v>
      </c>
      <c r="RX9" s="136">
        <v>317</v>
      </c>
      <c r="RY9" s="136">
        <v>316</v>
      </c>
      <c r="RZ9" s="132"/>
      <c r="SA9" s="132"/>
      <c r="SB9" s="136">
        <v>311</v>
      </c>
      <c r="SC9" s="136">
        <v>314</v>
      </c>
      <c r="SD9" s="136">
        <v>322</v>
      </c>
      <c r="SE9" s="136">
        <v>335</v>
      </c>
      <c r="SF9" s="136">
        <v>329</v>
      </c>
      <c r="SG9" s="136">
        <v>326</v>
      </c>
      <c r="SH9" s="136">
        <v>327</v>
      </c>
      <c r="SI9" s="136">
        <v>318</v>
      </c>
      <c r="SJ9" s="136">
        <v>322</v>
      </c>
      <c r="SK9" s="136">
        <v>320</v>
      </c>
      <c r="SL9" s="136">
        <v>320</v>
      </c>
      <c r="SM9" s="136">
        <v>317</v>
      </c>
      <c r="SN9" s="132"/>
      <c r="SO9" s="136">
        <v>311</v>
      </c>
      <c r="SP9" s="136">
        <v>313</v>
      </c>
      <c r="SQ9" s="136">
        <v>325</v>
      </c>
      <c r="SR9" s="136">
        <v>327</v>
      </c>
      <c r="SS9" s="136">
        <v>326</v>
      </c>
      <c r="ST9" s="136">
        <v>325</v>
      </c>
      <c r="SU9" s="136">
        <v>320</v>
      </c>
      <c r="SV9" s="136">
        <v>316</v>
      </c>
      <c r="SW9" s="136">
        <v>316</v>
      </c>
      <c r="SX9" s="136">
        <v>315</v>
      </c>
      <c r="SY9" s="136">
        <v>315</v>
      </c>
      <c r="SZ9" s="136">
        <v>312</v>
      </c>
      <c r="TA9" s="136">
        <v>312</v>
      </c>
      <c r="TB9" s="132"/>
      <c r="TC9" s="136">
        <v>235</v>
      </c>
      <c r="TD9" s="136">
        <v>226</v>
      </c>
      <c r="TE9" s="136">
        <v>216</v>
      </c>
      <c r="TF9" s="136">
        <v>213</v>
      </c>
      <c r="TG9" s="136">
        <v>208</v>
      </c>
      <c r="TH9" s="136">
        <v>203</v>
      </c>
      <c r="TI9" s="136">
        <v>206</v>
      </c>
      <c r="TJ9" s="136">
        <v>211</v>
      </c>
      <c r="TK9" s="136">
        <v>210</v>
      </c>
      <c r="TL9" s="136">
        <v>205</v>
      </c>
      <c r="TM9" s="136">
        <v>208</v>
      </c>
      <c r="TN9" s="136">
        <v>206</v>
      </c>
      <c r="TO9" s="136">
        <v>201</v>
      </c>
      <c r="TP9" s="132"/>
      <c r="TQ9" s="136">
        <v>200</v>
      </c>
      <c r="TR9" s="136">
        <v>207</v>
      </c>
      <c r="TS9" s="136">
        <v>207</v>
      </c>
      <c r="TT9" s="136">
        <v>210</v>
      </c>
      <c r="TU9" s="136">
        <v>210</v>
      </c>
      <c r="TV9" s="136">
        <v>207</v>
      </c>
      <c r="TW9" s="132"/>
      <c r="TX9" s="136">
        <v>198</v>
      </c>
      <c r="TY9" s="136">
        <v>210</v>
      </c>
      <c r="TZ9" s="136">
        <v>219</v>
      </c>
      <c r="UA9" s="136">
        <v>232</v>
      </c>
      <c r="UB9" s="136">
        <v>231</v>
      </c>
      <c r="UC9" s="136">
        <v>238</v>
      </c>
      <c r="UD9" s="132"/>
      <c r="UE9" s="136">
        <v>248</v>
      </c>
      <c r="UF9" s="136">
        <v>245</v>
      </c>
      <c r="UG9" s="136">
        <v>249</v>
      </c>
      <c r="UH9" s="136">
        <v>265</v>
      </c>
      <c r="UI9" s="136">
        <v>274</v>
      </c>
      <c r="UJ9" s="136">
        <v>290</v>
      </c>
      <c r="UK9" s="136"/>
      <c r="UL9" s="136">
        <v>309</v>
      </c>
      <c r="UM9" s="136">
        <v>330</v>
      </c>
      <c r="UN9" s="136">
        <v>336</v>
      </c>
      <c r="UO9" s="136">
        <v>355</v>
      </c>
      <c r="UP9" s="136">
        <v>410</v>
      </c>
      <c r="UQ9" s="136">
        <v>436</v>
      </c>
      <c r="UR9" s="132"/>
      <c r="US9" s="136">
        <v>456</v>
      </c>
      <c r="UT9" s="136">
        <v>454</v>
      </c>
      <c r="UU9" s="136">
        <v>462</v>
      </c>
      <c r="UV9" s="136">
        <v>464</v>
      </c>
      <c r="UW9" s="136">
        <v>452</v>
      </c>
      <c r="UX9" s="132"/>
      <c r="UY9" s="132"/>
      <c r="UZ9" s="132"/>
      <c r="VA9" s="136">
        <v>478</v>
      </c>
      <c r="VB9" s="136">
        <v>472</v>
      </c>
      <c r="VC9" s="136">
        <v>475</v>
      </c>
      <c r="VD9" s="136"/>
      <c r="VE9" s="136">
        <v>484</v>
      </c>
      <c r="VF9" s="136"/>
      <c r="VG9" s="136">
        <v>469</v>
      </c>
      <c r="VH9" s="136">
        <v>467</v>
      </c>
      <c r="VI9" s="136">
        <v>468</v>
      </c>
      <c r="VJ9" s="136">
        <v>466</v>
      </c>
      <c r="VK9" s="136">
        <v>441</v>
      </c>
      <c r="VL9" s="136">
        <v>442</v>
      </c>
      <c r="VM9" s="132"/>
      <c r="VN9" s="136">
        <v>410</v>
      </c>
      <c r="VO9" s="136">
        <v>401</v>
      </c>
      <c r="VP9" s="136">
        <v>386</v>
      </c>
      <c r="VQ9" s="136">
        <v>374</v>
      </c>
      <c r="VR9" s="136">
        <v>372</v>
      </c>
      <c r="VS9" s="136">
        <v>377</v>
      </c>
      <c r="VT9" s="136">
        <v>376</v>
      </c>
      <c r="VU9" s="136">
        <v>378</v>
      </c>
      <c r="VV9" s="136">
        <v>375</v>
      </c>
      <c r="VW9" s="136">
        <v>374</v>
      </c>
      <c r="VX9" s="136">
        <v>370</v>
      </c>
      <c r="VY9" s="136">
        <v>369</v>
      </c>
      <c r="VZ9" s="136">
        <v>359</v>
      </c>
      <c r="WA9" s="136"/>
      <c r="WB9" s="136">
        <v>349</v>
      </c>
      <c r="WC9" s="136">
        <v>345</v>
      </c>
      <c r="WD9" s="136">
        <v>340</v>
      </c>
      <c r="WE9" s="136">
        <v>334</v>
      </c>
      <c r="WF9" s="136">
        <v>334</v>
      </c>
      <c r="WG9" s="136">
        <v>326</v>
      </c>
      <c r="WH9" s="136"/>
      <c r="WI9" s="136">
        <v>318</v>
      </c>
      <c r="WJ9" s="136">
        <v>325</v>
      </c>
      <c r="WK9" s="136">
        <v>315</v>
      </c>
      <c r="WL9" s="136">
        <v>318</v>
      </c>
      <c r="WM9" s="136">
        <v>307</v>
      </c>
      <c r="WN9" s="136"/>
      <c r="WO9" s="132"/>
      <c r="WP9" s="136">
        <v>309</v>
      </c>
      <c r="WQ9" s="136">
        <v>307</v>
      </c>
      <c r="WR9" s="136">
        <v>300</v>
      </c>
      <c r="WS9" s="136">
        <v>297</v>
      </c>
      <c r="WT9" s="132"/>
      <c r="WU9" s="136">
        <v>294</v>
      </c>
      <c r="WV9" s="136">
        <v>286</v>
      </c>
      <c r="WW9" s="136">
        <v>298</v>
      </c>
      <c r="WX9" s="136">
        <v>297</v>
      </c>
      <c r="WY9" s="136">
        <v>300</v>
      </c>
      <c r="WZ9" s="136">
        <v>307</v>
      </c>
      <c r="XA9" s="136">
        <v>306</v>
      </c>
      <c r="XB9" s="136">
        <v>300</v>
      </c>
      <c r="XC9" s="132"/>
      <c r="XD9" s="136">
        <v>306</v>
      </c>
      <c r="XE9" s="136">
        <v>306</v>
      </c>
      <c r="XF9" s="136">
        <v>314</v>
      </c>
      <c r="XG9" s="136">
        <v>312</v>
      </c>
      <c r="XH9" s="136">
        <v>317</v>
      </c>
      <c r="XI9" s="136">
        <v>314</v>
      </c>
      <c r="XJ9" s="136"/>
      <c r="XK9" s="136">
        <v>315</v>
      </c>
      <c r="XL9" s="136">
        <v>316</v>
      </c>
      <c r="XM9" s="136">
        <v>317</v>
      </c>
      <c r="XN9" s="136">
        <v>313</v>
      </c>
      <c r="XO9" s="136">
        <v>305</v>
      </c>
      <c r="XP9" s="136">
        <v>312</v>
      </c>
      <c r="XQ9" s="136"/>
      <c r="XR9" s="136">
        <v>318</v>
      </c>
      <c r="XS9" s="136">
        <v>313</v>
      </c>
      <c r="XT9" s="136">
        <v>300</v>
      </c>
      <c r="XU9" s="136">
        <v>309</v>
      </c>
      <c r="XV9" s="136">
        <v>301</v>
      </c>
      <c r="XW9" s="136">
        <v>315</v>
      </c>
      <c r="XX9" s="136"/>
      <c r="XY9" s="136">
        <v>300</v>
      </c>
      <c r="XZ9" s="136">
        <v>305</v>
      </c>
      <c r="YA9" s="136">
        <v>307</v>
      </c>
      <c r="YB9" s="136">
        <v>305</v>
      </c>
      <c r="YC9" s="136">
        <v>304</v>
      </c>
      <c r="YD9" s="136">
        <v>307</v>
      </c>
      <c r="YE9" s="136"/>
      <c r="YF9" s="136">
        <v>305</v>
      </c>
      <c r="YG9" s="136">
        <v>303</v>
      </c>
      <c r="YH9" s="136">
        <v>294</v>
      </c>
      <c r="YI9" s="136">
        <v>292</v>
      </c>
      <c r="YJ9" s="136">
        <v>290</v>
      </c>
      <c r="YK9" s="136">
        <v>296</v>
      </c>
      <c r="YL9" s="136"/>
      <c r="YM9" s="136">
        <v>289</v>
      </c>
      <c r="YN9" s="136">
        <v>288</v>
      </c>
      <c r="YO9" s="136">
        <v>285</v>
      </c>
      <c r="YP9" s="136"/>
      <c r="YQ9" s="136">
        <v>287</v>
      </c>
      <c r="YR9" s="136">
        <v>290</v>
      </c>
      <c r="YS9" s="136">
        <v>281</v>
      </c>
      <c r="YT9" s="136">
        <v>279</v>
      </c>
      <c r="YU9" s="136">
        <v>281</v>
      </c>
      <c r="YV9" s="136">
        <v>274</v>
      </c>
      <c r="YW9" s="136">
        <v>274</v>
      </c>
      <c r="YX9" s="136">
        <v>272</v>
      </c>
      <c r="YY9" s="136">
        <v>276</v>
      </c>
      <c r="YZ9" s="136"/>
      <c r="ZA9" s="136">
        <v>284</v>
      </c>
      <c r="ZB9" s="136">
        <v>276</v>
      </c>
      <c r="ZC9" s="136">
        <v>271</v>
      </c>
      <c r="ZD9" s="136">
        <v>276</v>
      </c>
      <c r="ZE9" s="136">
        <v>275</v>
      </c>
      <c r="ZF9" s="136">
        <v>269</v>
      </c>
      <c r="ZG9" s="136">
        <f>307+14</f>
        <v>321</v>
      </c>
      <c r="ZH9" s="136"/>
      <c r="ZI9" s="132"/>
      <c r="ZJ9" s="132"/>
      <c r="ZK9" s="132"/>
      <c r="ZL9" s="136">
        <v>280</v>
      </c>
      <c r="ZM9" s="136">
        <v>332</v>
      </c>
      <c r="ZN9" s="136"/>
      <c r="ZO9" s="136">
        <v>317</v>
      </c>
      <c r="ZP9" s="136">
        <v>309</v>
      </c>
      <c r="ZQ9" s="136">
        <v>307</v>
      </c>
      <c r="ZR9" s="136">
        <v>301</v>
      </c>
      <c r="ZS9" s="136">
        <v>286</v>
      </c>
      <c r="ZT9" s="136">
        <v>289</v>
      </c>
      <c r="ZU9" s="136"/>
      <c r="ZV9" s="136">
        <v>277</v>
      </c>
      <c r="ZW9" s="136">
        <v>283</v>
      </c>
      <c r="ZX9" s="136">
        <v>277</v>
      </c>
      <c r="ZY9" s="136">
        <v>274</v>
      </c>
      <c r="ZZ9" s="136">
        <v>273</v>
      </c>
      <c r="AAA9" s="136">
        <v>271</v>
      </c>
      <c r="AAB9" s="136"/>
      <c r="AAC9" s="136">
        <v>276</v>
      </c>
      <c r="AAD9" s="136">
        <v>276</v>
      </c>
      <c r="AAE9" s="136">
        <v>273</v>
      </c>
      <c r="AAF9" s="136">
        <v>274</v>
      </c>
      <c r="AAG9" s="136">
        <v>277</v>
      </c>
      <c r="AAH9" s="136">
        <v>278</v>
      </c>
      <c r="AAI9" s="132"/>
      <c r="AAJ9" s="136">
        <v>274</v>
      </c>
      <c r="AAK9" s="136">
        <v>275</v>
      </c>
      <c r="AAL9" s="136">
        <v>283</v>
      </c>
      <c r="AAM9" s="136">
        <v>285</v>
      </c>
      <c r="AAN9" s="136">
        <v>294</v>
      </c>
      <c r="AAO9" s="136">
        <v>287</v>
      </c>
      <c r="AAP9" s="136"/>
      <c r="AAQ9" s="136">
        <v>285</v>
      </c>
      <c r="AAR9" s="136">
        <v>291</v>
      </c>
      <c r="AAS9" s="136">
        <v>296</v>
      </c>
      <c r="AAT9" s="136">
        <v>282</v>
      </c>
      <c r="AAU9" s="136">
        <v>286</v>
      </c>
      <c r="AAV9" s="136">
        <v>277</v>
      </c>
      <c r="AAW9" s="132"/>
      <c r="AAX9" s="136">
        <v>280</v>
      </c>
      <c r="AAY9" s="136">
        <v>290</v>
      </c>
      <c r="AAZ9" s="136">
        <v>269</v>
      </c>
      <c r="ABA9" s="136">
        <v>261</v>
      </c>
      <c r="ABB9" s="136">
        <v>258</v>
      </c>
      <c r="ABC9" s="136">
        <v>254</v>
      </c>
      <c r="ABD9" s="136"/>
      <c r="ABE9" s="136">
        <v>261</v>
      </c>
      <c r="ABF9" s="136">
        <v>256</v>
      </c>
      <c r="ABG9" s="136">
        <v>257</v>
      </c>
      <c r="ABH9" s="136">
        <v>257</v>
      </c>
      <c r="ABI9" s="136">
        <v>255</v>
      </c>
      <c r="ABJ9" s="136">
        <v>255</v>
      </c>
      <c r="ABK9" s="132"/>
      <c r="ABL9" s="136">
        <v>257</v>
      </c>
      <c r="ABM9" s="136">
        <v>256</v>
      </c>
      <c r="ABN9" s="136">
        <v>254</v>
      </c>
      <c r="ABO9" s="136">
        <v>252</v>
      </c>
      <c r="ABP9" s="136">
        <v>252</v>
      </c>
      <c r="ABQ9" s="136">
        <v>257</v>
      </c>
      <c r="ABR9" s="132"/>
      <c r="ABS9" s="136">
        <v>262</v>
      </c>
      <c r="ABT9" s="136">
        <v>260</v>
      </c>
      <c r="ABU9" s="136">
        <v>262</v>
      </c>
      <c r="ABV9" s="136">
        <v>264</v>
      </c>
      <c r="ABW9" s="136"/>
      <c r="ABX9" s="132"/>
      <c r="ABY9" s="132"/>
      <c r="ABZ9" s="132"/>
      <c r="ACA9" s="132"/>
      <c r="ACB9" s="132"/>
      <c r="ACC9" s="132"/>
      <c r="ACD9" s="132"/>
      <c r="ACE9" s="132"/>
      <c r="ACF9" s="132"/>
      <c r="ACG9" s="132"/>
      <c r="ACH9" s="132"/>
      <c r="ACI9" s="132"/>
      <c r="ACJ9" s="132"/>
      <c r="ACK9" s="132"/>
      <c r="ACL9" s="132"/>
      <c r="ACM9" s="132"/>
      <c r="ACN9" s="132"/>
      <c r="ACO9" s="132"/>
      <c r="ACP9" s="132"/>
      <c r="ACQ9" s="132"/>
      <c r="ACR9" s="132"/>
      <c r="ACS9" s="132"/>
      <c r="ACT9" s="132"/>
      <c r="ACU9" s="132"/>
      <c r="ACV9" s="132"/>
      <c r="ACW9" s="132"/>
      <c r="ACX9" s="132"/>
      <c r="ACY9" s="132"/>
      <c r="ACZ9" s="132"/>
      <c r="ADA9" s="132"/>
      <c r="ADB9" s="132"/>
      <c r="ADC9" s="132"/>
      <c r="ADD9" s="132"/>
      <c r="ADE9" s="132"/>
      <c r="ADF9" s="132"/>
      <c r="ADG9" s="132"/>
      <c r="ADH9" s="132"/>
      <c r="ADI9" s="132"/>
      <c r="ADJ9" s="132"/>
      <c r="ADK9" s="132"/>
      <c r="ADL9" s="132"/>
      <c r="ADM9" s="132"/>
      <c r="ADN9" s="132"/>
    </row>
    <row r="10" spans="1:794">
      <c r="A10" t="s">
        <v>911</v>
      </c>
      <c r="B10" t="s">
        <v>913</v>
      </c>
      <c r="D10" s="132" t="s">
        <v>231</v>
      </c>
      <c r="E10" s="136">
        <v>98</v>
      </c>
      <c r="F10" s="136">
        <v>99</v>
      </c>
      <c r="G10" s="136">
        <v>99</v>
      </c>
      <c r="H10" s="136">
        <v>99</v>
      </c>
      <c r="I10" s="136">
        <v>99</v>
      </c>
      <c r="J10" s="136">
        <v>99</v>
      </c>
      <c r="K10" s="132"/>
      <c r="L10" s="136">
        <v>99</v>
      </c>
      <c r="M10" s="136">
        <v>98</v>
      </c>
      <c r="N10" s="136">
        <v>98</v>
      </c>
      <c r="O10" s="136">
        <v>98</v>
      </c>
      <c r="P10" s="136">
        <v>98</v>
      </c>
      <c r="Q10" s="136">
        <v>112</v>
      </c>
      <c r="R10" s="136">
        <v>112</v>
      </c>
      <c r="S10" s="136">
        <f>R10-24</f>
        <v>88</v>
      </c>
      <c r="T10" s="132"/>
      <c r="U10" s="132"/>
      <c r="V10" s="132"/>
      <c r="W10" s="132"/>
      <c r="X10" s="132"/>
      <c r="Y10" s="132"/>
      <c r="Z10" s="132"/>
      <c r="AA10" s="136">
        <v>112</v>
      </c>
      <c r="AB10" s="136">
        <v>118</v>
      </c>
      <c r="AC10" s="136">
        <v>160</v>
      </c>
      <c r="AD10" s="136">
        <v>166</v>
      </c>
      <c r="AE10" s="136">
        <v>160</v>
      </c>
      <c r="AF10" s="132"/>
      <c r="AG10" s="136">
        <v>150</v>
      </c>
      <c r="AH10" s="136">
        <f>AG10-2</f>
        <v>148</v>
      </c>
      <c r="AI10" s="136">
        <v>148</v>
      </c>
      <c r="AJ10" s="136">
        <v>148</v>
      </c>
      <c r="AK10" s="136">
        <v>147</v>
      </c>
      <c r="AL10" s="136">
        <v>146</v>
      </c>
      <c r="AM10" s="136"/>
      <c r="AN10" s="136">
        <v>162</v>
      </c>
      <c r="AO10" s="136">
        <v>160</v>
      </c>
      <c r="AP10" s="136">
        <v>164</v>
      </c>
      <c r="AQ10" s="136">
        <v>159</v>
      </c>
      <c r="AR10" s="136">
        <v>164</v>
      </c>
      <c r="AS10" s="136">
        <v>163</v>
      </c>
      <c r="AT10" s="132"/>
      <c r="AU10" s="136">
        <v>160</v>
      </c>
      <c r="AV10" s="136">
        <v>158</v>
      </c>
      <c r="AW10" s="136">
        <v>158</v>
      </c>
      <c r="AX10" s="136">
        <v>163</v>
      </c>
      <c r="AY10" s="132"/>
      <c r="AZ10" s="132"/>
      <c r="BA10" s="136">
        <v>161</v>
      </c>
      <c r="BB10" s="136">
        <v>160</v>
      </c>
      <c r="BC10" s="136">
        <v>181</v>
      </c>
      <c r="BD10" s="136">
        <v>182</v>
      </c>
      <c r="BE10" s="136">
        <v>178</v>
      </c>
      <c r="BF10" s="136">
        <v>182</v>
      </c>
      <c r="BG10" s="136">
        <v>186</v>
      </c>
      <c r="BH10" s="132"/>
      <c r="BI10" s="136">
        <v>198</v>
      </c>
      <c r="BJ10" s="136">
        <v>199</v>
      </c>
      <c r="BK10" s="136">
        <v>203</v>
      </c>
      <c r="BL10" s="136">
        <v>199</v>
      </c>
      <c r="BM10" s="136">
        <v>222</v>
      </c>
      <c r="BN10" s="136">
        <v>221</v>
      </c>
      <c r="BO10" s="132"/>
      <c r="BP10" s="136">
        <v>220</v>
      </c>
      <c r="BQ10" s="136">
        <v>221</v>
      </c>
      <c r="BR10" s="136">
        <v>222</v>
      </c>
      <c r="BS10" s="136">
        <v>227</v>
      </c>
      <c r="BT10" s="136">
        <v>231</v>
      </c>
      <c r="BU10" s="136">
        <v>231</v>
      </c>
      <c r="BV10" s="132"/>
      <c r="BW10" s="136">
        <v>225</v>
      </c>
      <c r="BX10" s="136">
        <v>228</v>
      </c>
      <c r="BY10" s="136">
        <v>236</v>
      </c>
      <c r="BZ10" s="136">
        <v>234</v>
      </c>
      <c r="CA10" s="136">
        <v>235</v>
      </c>
      <c r="CB10" s="136">
        <v>234</v>
      </c>
      <c r="CC10" s="132"/>
      <c r="CD10" s="136">
        <v>231</v>
      </c>
      <c r="CE10" s="136">
        <v>237</v>
      </c>
      <c r="CF10" s="136">
        <v>242</v>
      </c>
      <c r="CG10" s="136">
        <v>239</v>
      </c>
      <c r="CH10" s="136">
        <v>246</v>
      </c>
      <c r="CI10" s="136">
        <v>255</v>
      </c>
      <c r="CJ10" s="132"/>
      <c r="CK10" s="136">
        <v>254</v>
      </c>
      <c r="CL10" s="136">
        <v>252</v>
      </c>
      <c r="CM10" s="136">
        <v>250</v>
      </c>
      <c r="CN10" s="136">
        <v>250</v>
      </c>
      <c r="CO10" s="136">
        <v>249</v>
      </c>
      <c r="CP10" s="136">
        <v>246</v>
      </c>
      <c r="CQ10" s="132"/>
      <c r="CR10" s="136">
        <v>242</v>
      </c>
      <c r="CS10" s="136">
        <v>249</v>
      </c>
      <c r="CT10" s="136">
        <v>246</v>
      </c>
      <c r="CU10" s="136">
        <v>238</v>
      </c>
      <c r="CV10" s="136">
        <v>240</v>
      </c>
      <c r="CW10" s="136">
        <v>239</v>
      </c>
      <c r="CX10" s="132"/>
      <c r="CY10" s="136">
        <v>246</v>
      </c>
      <c r="CZ10" s="136">
        <v>242</v>
      </c>
      <c r="DA10" s="136">
        <v>241</v>
      </c>
      <c r="DB10" s="136">
        <v>247</v>
      </c>
      <c r="DC10" s="136">
        <v>239</v>
      </c>
      <c r="DD10" s="136">
        <v>237</v>
      </c>
      <c r="DE10" s="132"/>
      <c r="DF10" s="132"/>
      <c r="DG10" s="136">
        <v>254</v>
      </c>
      <c r="DH10" s="136">
        <v>245</v>
      </c>
      <c r="DI10" s="136">
        <v>244</v>
      </c>
      <c r="DJ10" s="136">
        <v>240</v>
      </c>
      <c r="DK10" s="136">
        <v>242</v>
      </c>
      <c r="DL10" s="132"/>
      <c r="DM10" s="132"/>
      <c r="DN10" s="136">
        <v>253</v>
      </c>
      <c r="DO10" s="136">
        <v>250</v>
      </c>
      <c r="DP10" s="136">
        <v>252</v>
      </c>
      <c r="DQ10" s="136">
        <v>251</v>
      </c>
      <c r="DR10" s="136">
        <v>258</v>
      </c>
      <c r="DS10" s="132"/>
      <c r="DT10" s="136">
        <v>263</v>
      </c>
      <c r="DU10" s="136">
        <v>263</v>
      </c>
      <c r="DV10" s="136">
        <v>259</v>
      </c>
      <c r="DW10" s="136">
        <v>269</v>
      </c>
      <c r="DX10" s="136">
        <v>285</v>
      </c>
      <c r="DY10" s="136">
        <v>282</v>
      </c>
      <c r="DZ10" s="132"/>
      <c r="EA10" s="136">
        <v>277</v>
      </c>
      <c r="EB10" s="136">
        <v>273</v>
      </c>
      <c r="EC10" s="136">
        <v>270</v>
      </c>
      <c r="ED10" s="136">
        <v>267</v>
      </c>
      <c r="EE10" s="136">
        <v>265</v>
      </c>
      <c r="EF10" s="136">
        <v>262</v>
      </c>
      <c r="EG10" s="136">
        <v>262</v>
      </c>
      <c r="EH10" s="136">
        <v>261</v>
      </c>
      <c r="EI10" s="136">
        <v>253</v>
      </c>
      <c r="EJ10" s="136">
        <v>253</v>
      </c>
      <c r="EK10" s="136">
        <v>251</v>
      </c>
      <c r="EL10" s="136">
        <v>242</v>
      </c>
      <c r="EM10" s="136">
        <v>241</v>
      </c>
      <c r="EN10" s="132"/>
      <c r="EO10" s="136">
        <v>249</v>
      </c>
      <c r="EP10" s="136">
        <v>240</v>
      </c>
      <c r="EQ10" s="136">
        <v>235</v>
      </c>
      <c r="ER10" s="136">
        <v>233</v>
      </c>
      <c r="ES10" s="136">
        <v>232</v>
      </c>
      <c r="ET10" s="136">
        <v>227</v>
      </c>
      <c r="EU10" s="136">
        <v>227</v>
      </c>
      <c r="EV10" s="136">
        <v>229</v>
      </c>
      <c r="EW10" s="136">
        <v>232</v>
      </c>
      <c r="EX10" s="136">
        <v>224</v>
      </c>
      <c r="EY10" s="136">
        <v>234</v>
      </c>
      <c r="EZ10" s="136">
        <v>223</v>
      </c>
      <c r="FA10" s="136">
        <v>221</v>
      </c>
      <c r="FB10" s="132"/>
      <c r="FC10" s="136">
        <v>224</v>
      </c>
      <c r="FD10" s="136">
        <v>215</v>
      </c>
      <c r="FE10" s="136">
        <v>222</v>
      </c>
      <c r="FF10" s="136">
        <v>210</v>
      </c>
      <c r="FG10" s="136">
        <v>210</v>
      </c>
      <c r="FH10" s="136">
        <v>217</v>
      </c>
      <c r="FI10" s="136">
        <v>217</v>
      </c>
      <c r="FJ10" s="136">
        <v>225</v>
      </c>
      <c r="FK10" s="136">
        <v>227</v>
      </c>
      <c r="FL10" s="136">
        <v>235</v>
      </c>
      <c r="FM10" s="136">
        <v>247</v>
      </c>
      <c r="FN10" s="136">
        <v>245</v>
      </c>
      <c r="FO10" s="136">
        <v>247</v>
      </c>
      <c r="FP10" s="132"/>
      <c r="FQ10" s="136">
        <v>249</v>
      </c>
      <c r="FR10" s="136">
        <v>253</v>
      </c>
      <c r="FS10" s="136">
        <v>259</v>
      </c>
      <c r="FT10" s="136">
        <v>260</v>
      </c>
      <c r="FU10" s="136">
        <v>266</v>
      </c>
      <c r="FV10" s="136">
        <v>266</v>
      </c>
      <c r="FW10" s="132"/>
      <c r="FX10" s="136">
        <v>273</v>
      </c>
      <c r="FY10" s="136">
        <v>276</v>
      </c>
      <c r="FZ10" s="136">
        <v>288</v>
      </c>
      <c r="GA10" s="136">
        <v>294</v>
      </c>
      <c r="GB10" s="136">
        <v>298</v>
      </c>
      <c r="GC10" s="136">
        <v>301</v>
      </c>
      <c r="GD10" s="132"/>
      <c r="GE10" s="136">
        <v>292</v>
      </c>
      <c r="GF10" s="136">
        <v>291</v>
      </c>
      <c r="GG10" s="136">
        <v>289</v>
      </c>
      <c r="GH10" s="136">
        <v>284</v>
      </c>
      <c r="GI10" s="132"/>
      <c r="GJ10" s="132"/>
      <c r="GK10" s="132"/>
      <c r="GL10" s="136">
        <v>287</v>
      </c>
      <c r="GM10" s="136">
        <v>284</v>
      </c>
      <c r="GN10" s="136">
        <v>278</v>
      </c>
      <c r="GO10" s="136">
        <v>275</v>
      </c>
      <c r="GP10" s="136">
        <v>280</v>
      </c>
      <c r="GQ10" s="136">
        <v>278</v>
      </c>
      <c r="GR10" s="132"/>
      <c r="GS10" s="136">
        <v>281</v>
      </c>
      <c r="GT10" s="136">
        <v>282</v>
      </c>
      <c r="GU10" s="136">
        <v>293</v>
      </c>
      <c r="GV10" s="136">
        <v>309</v>
      </c>
      <c r="GW10" s="136">
        <v>314</v>
      </c>
      <c r="GX10" s="132"/>
      <c r="GY10" s="132"/>
      <c r="GZ10" s="136">
        <v>305</v>
      </c>
      <c r="HA10" s="136">
        <v>314</v>
      </c>
      <c r="HB10" s="136">
        <v>319</v>
      </c>
      <c r="HC10" s="136">
        <v>322</v>
      </c>
      <c r="HD10" s="136">
        <v>332</v>
      </c>
      <c r="HE10" s="136">
        <v>335</v>
      </c>
      <c r="HF10" s="132"/>
      <c r="HG10" s="136">
        <v>342</v>
      </c>
      <c r="HH10" s="136">
        <v>344</v>
      </c>
      <c r="HI10" s="136">
        <v>358</v>
      </c>
      <c r="HJ10" s="136">
        <v>356</v>
      </c>
      <c r="HK10" s="136">
        <v>360</v>
      </c>
      <c r="HL10" s="136">
        <v>363</v>
      </c>
      <c r="HM10" s="132"/>
      <c r="HN10" s="136">
        <v>376</v>
      </c>
      <c r="HO10" s="136">
        <v>390</v>
      </c>
      <c r="HP10" s="136">
        <v>393</v>
      </c>
      <c r="HQ10" s="136">
        <v>392</v>
      </c>
      <c r="HR10" s="136">
        <v>396</v>
      </c>
      <c r="HS10" s="136">
        <v>395</v>
      </c>
      <c r="HT10" s="132"/>
      <c r="HU10" s="136">
        <v>387</v>
      </c>
      <c r="HV10" s="136">
        <v>390</v>
      </c>
      <c r="HW10" s="136">
        <v>393</v>
      </c>
      <c r="HX10" s="136">
        <v>402</v>
      </c>
      <c r="HY10" s="136">
        <v>410</v>
      </c>
      <c r="HZ10" s="136">
        <v>415</v>
      </c>
      <c r="IA10" s="132"/>
      <c r="IB10" s="136">
        <v>422</v>
      </c>
      <c r="IC10" s="136">
        <v>423</v>
      </c>
      <c r="ID10" s="136">
        <v>425</v>
      </c>
      <c r="IE10" s="136">
        <v>420</v>
      </c>
      <c r="IF10" s="136">
        <v>418</v>
      </c>
      <c r="IG10" s="136">
        <v>420</v>
      </c>
      <c r="IH10" s="132"/>
      <c r="II10" s="136">
        <v>417</v>
      </c>
      <c r="IJ10" s="136">
        <v>417</v>
      </c>
      <c r="IK10" s="136">
        <v>415</v>
      </c>
      <c r="IL10" s="136">
        <v>406</v>
      </c>
      <c r="IM10" s="136">
        <v>422</v>
      </c>
      <c r="IN10" s="136">
        <v>428</v>
      </c>
      <c r="IO10" s="132"/>
      <c r="IP10" s="136">
        <v>426</v>
      </c>
      <c r="IQ10" s="136">
        <v>430</v>
      </c>
      <c r="IR10" s="136">
        <v>460</v>
      </c>
      <c r="IS10" s="132"/>
      <c r="IT10" s="136">
        <v>451</v>
      </c>
      <c r="IU10" s="136">
        <v>455</v>
      </c>
      <c r="IV10" s="132"/>
      <c r="IW10" s="132"/>
      <c r="IX10" s="136">
        <v>470</v>
      </c>
      <c r="IY10" s="136">
        <v>451</v>
      </c>
      <c r="IZ10" s="136">
        <v>451</v>
      </c>
      <c r="JA10" s="136">
        <v>445</v>
      </c>
      <c r="JB10" s="136">
        <v>487</v>
      </c>
      <c r="JC10" s="136">
        <v>462</v>
      </c>
      <c r="JD10" s="132"/>
      <c r="JE10" s="136">
        <v>479</v>
      </c>
      <c r="JF10" s="136">
        <v>471</v>
      </c>
      <c r="JG10" s="136">
        <v>467</v>
      </c>
      <c r="JH10" s="136">
        <v>459</v>
      </c>
      <c r="JI10" s="136">
        <v>452</v>
      </c>
      <c r="JJ10" s="132"/>
      <c r="JK10" s="136">
        <v>445</v>
      </c>
      <c r="JL10" s="136">
        <v>443</v>
      </c>
      <c r="JM10" s="136">
        <v>438</v>
      </c>
      <c r="JN10" s="136">
        <v>433</v>
      </c>
      <c r="JO10" s="136">
        <v>429</v>
      </c>
      <c r="JP10" s="136">
        <v>431</v>
      </c>
      <c r="JQ10" s="132"/>
      <c r="JR10" s="136">
        <v>435</v>
      </c>
      <c r="JS10" s="136">
        <v>433</v>
      </c>
      <c r="JT10" s="136">
        <v>436</v>
      </c>
      <c r="JU10" s="136">
        <v>455</v>
      </c>
      <c r="JV10" s="136">
        <v>462</v>
      </c>
      <c r="JW10" s="136">
        <v>466</v>
      </c>
      <c r="JX10" s="132"/>
      <c r="JY10" s="136">
        <v>484</v>
      </c>
      <c r="JZ10" s="136">
        <v>479</v>
      </c>
      <c r="KA10" s="136">
        <v>483</v>
      </c>
      <c r="KB10" s="136">
        <v>482</v>
      </c>
      <c r="KC10" s="136">
        <v>481</v>
      </c>
      <c r="KD10" s="136">
        <v>481</v>
      </c>
      <c r="KE10" s="132"/>
      <c r="KF10" s="136">
        <v>478</v>
      </c>
      <c r="KG10" s="136">
        <v>475</v>
      </c>
      <c r="KH10" s="136">
        <v>473</v>
      </c>
      <c r="KI10" s="136">
        <v>468</v>
      </c>
      <c r="KJ10" s="136">
        <v>471</v>
      </c>
      <c r="KK10" s="136">
        <v>472</v>
      </c>
      <c r="KL10" s="132"/>
      <c r="KM10" s="132"/>
      <c r="KN10" s="136">
        <v>473</v>
      </c>
      <c r="KO10" s="132"/>
      <c r="KP10" s="136">
        <v>470</v>
      </c>
      <c r="KQ10" s="136">
        <v>467</v>
      </c>
      <c r="KR10" s="136">
        <v>468</v>
      </c>
      <c r="KS10" s="132"/>
      <c r="KT10" s="136">
        <v>461</v>
      </c>
      <c r="KU10" s="136">
        <v>463</v>
      </c>
      <c r="KV10" s="136">
        <v>461</v>
      </c>
      <c r="KW10" s="136">
        <v>463</v>
      </c>
      <c r="KX10" s="136">
        <v>461</v>
      </c>
      <c r="KY10" s="132"/>
      <c r="KZ10" s="132"/>
      <c r="LA10" s="136">
        <v>461</v>
      </c>
      <c r="LB10" s="136">
        <v>457</v>
      </c>
      <c r="LC10" s="136">
        <v>461</v>
      </c>
      <c r="LD10" s="136">
        <v>463</v>
      </c>
      <c r="LE10" s="136">
        <v>464</v>
      </c>
      <c r="LF10" s="136">
        <v>461</v>
      </c>
      <c r="LG10" s="132"/>
      <c r="LH10" s="136">
        <v>460</v>
      </c>
      <c r="LI10" s="136">
        <v>450</v>
      </c>
      <c r="LJ10" s="136">
        <v>453</v>
      </c>
      <c r="LK10" s="136">
        <v>446</v>
      </c>
      <c r="LL10" s="136">
        <v>452</v>
      </c>
      <c r="LM10" s="136">
        <v>455</v>
      </c>
      <c r="LN10" s="136">
        <v>449</v>
      </c>
      <c r="LO10" s="136">
        <v>453</v>
      </c>
      <c r="LP10" s="136">
        <v>450</v>
      </c>
      <c r="LQ10" s="136">
        <v>408</v>
      </c>
      <c r="LR10" s="132"/>
      <c r="LS10" s="132"/>
      <c r="LT10" s="132"/>
      <c r="LU10" s="132"/>
      <c r="LV10" s="136">
        <v>409</v>
      </c>
      <c r="LW10" s="136">
        <v>400</v>
      </c>
      <c r="LX10" s="136">
        <v>388</v>
      </c>
      <c r="LY10" s="132"/>
      <c r="LZ10" s="136">
        <v>386</v>
      </c>
      <c r="MA10" s="136">
        <v>383</v>
      </c>
      <c r="MB10" s="136"/>
      <c r="MC10" s="136">
        <v>382</v>
      </c>
      <c r="MD10" s="136">
        <v>380</v>
      </c>
      <c r="ME10" s="136">
        <v>381</v>
      </c>
      <c r="MF10" s="136">
        <v>369</v>
      </c>
      <c r="MG10" s="136">
        <f>382-12</f>
        <v>370</v>
      </c>
      <c r="MH10" s="136">
        <f>403-27</f>
        <v>376</v>
      </c>
      <c r="MI10" s="136"/>
      <c r="MJ10" s="136">
        <f>419-16</f>
        <v>403</v>
      </c>
      <c r="MK10" s="136">
        <f>426-16</f>
        <v>410</v>
      </c>
      <c r="ML10" s="136">
        <v>400</v>
      </c>
      <c r="MM10" s="136">
        <f>433-15</f>
        <v>418</v>
      </c>
      <c r="MN10" s="136">
        <f>440-21</f>
        <v>419</v>
      </c>
      <c r="MO10" s="136">
        <f>440-20</f>
        <v>420</v>
      </c>
      <c r="MP10" s="136"/>
      <c r="MQ10" s="136">
        <v>417</v>
      </c>
      <c r="MR10" s="136">
        <v>410</v>
      </c>
      <c r="MS10" s="136">
        <v>406</v>
      </c>
      <c r="MT10" s="136">
        <v>414</v>
      </c>
      <c r="MU10" s="136">
        <f>451-30</f>
        <v>421</v>
      </c>
      <c r="MV10" s="136">
        <v>423</v>
      </c>
      <c r="MW10" s="136"/>
      <c r="MX10" s="136">
        <f>451-25</f>
        <v>426</v>
      </c>
      <c r="MY10" s="136">
        <v>430</v>
      </c>
      <c r="MZ10" s="136">
        <v>430</v>
      </c>
      <c r="NA10" s="136">
        <v>418</v>
      </c>
      <c r="NB10" s="136">
        <v>425</v>
      </c>
      <c r="NC10" s="136">
        <f>450-35</f>
        <v>415</v>
      </c>
      <c r="ND10" s="136"/>
      <c r="NE10" s="136">
        <v>410</v>
      </c>
      <c r="NF10" s="136">
        <v>422</v>
      </c>
      <c r="NG10" s="136">
        <v>420</v>
      </c>
      <c r="NH10" s="136">
        <v>420</v>
      </c>
      <c r="NI10" s="136">
        <v>420</v>
      </c>
      <c r="NJ10" s="136">
        <v>432</v>
      </c>
      <c r="NK10" s="136"/>
      <c r="NL10" s="136">
        <v>435</v>
      </c>
      <c r="NM10" s="136">
        <v>436</v>
      </c>
      <c r="NN10" s="136">
        <v>431</v>
      </c>
      <c r="NO10" s="136">
        <v>434</v>
      </c>
      <c r="NP10" s="136">
        <v>440</v>
      </c>
      <c r="NQ10" s="136">
        <v>438</v>
      </c>
      <c r="NR10" s="136"/>
      <c r="NS10" s="136">
        <v>458</v>
      </c>
      <c r="NT10" s="136">
        <v>462</v>
      </c>
      <c r="NU10" s="136">
        <v>453</v>
      </c>
      <c r="NV10" s="136">
        <v>451</v>
      </c>
      <c r="NW10" s="136">
        <v>457</v>
      </c>
      <c r="NX10" s="136">
        <v>459</v>
      </c>
      <c r="NY10" s="136">
        <v>451</v>
      </c>
      <c r="NZ10" s="136">
        <v>441</v>
      </c>
      <c r="OA10" s="132"/>
      <c r="OB10" s="132"/>
      <c r="OC10" s="132"/>
      <c r="OD10" s="132"/>
      <c r="OE10" s="132"/>
      <c r="OF10" s="132"/>
      <c r="OG10" s="136">
        <v>457</v>
      </c>
      <c r="OH10" s="136">
        <v>453</v>
      </c>
      <c r="OI10" s="136">
        <v>449</v>
      </c>
      <c r="OJ10" s="136">
        <v>444</v>
      </c>
      <c r="OK10" s="136">
        <v>444</v>
      </c>
      <c r="OL10" s="136">
        <v>432</v>
      </c>
      <c r="OM10" s="132"/>
      <c r="ON10" s="136">
        <v>433</v>
      </c>
      <c r="OO10" s="136">
        <v>463</v>
      </c>
      <c r="OP10" s="136">
        <v>463</v>
      </c>
      <c r="OQ10" s="136">
        <v>448</v>
      </c>
      <c r="OR10" s="136">
        <v>462</v>
      </c>
      <c r="OS10" s="136">
        <v>454</v>
      </c>
      <c r="OT10" s="132"/>
      <c r="OU10" s="136">
        <v>442</v>
      </c>
      <c r="OV10" s="136">
        <v>442</v>
      </c>
      <c r="OW10" s="136">
        <v>444</v>
      </c>
      <c r="OX10" s="136">
        <v>445</v>
      </c>
      <c r="OY10" s="136">
        <v>441</v>
      </c>
      <c r="OZ10" s="136">
        <v>445</v>
      </c>
      <c r="PA10" s="132"/>
      <c r="PB10" s="136">
        <v>453</v>
      </c>
      <c r="PC10" s="136">
        <v>446</v>
      </c>
      <c r="PD10" s="136">
        <v>445</v>
      </c>
      <c r="PE10" s="136">
        <v>442</v>
      </c>
      <c r="PF10" s="136">
        <v>440</v>
      </c>
      <c r="PG10" s="136">
        <v>438</v>
      </c>
      <c r="PH10" s="136"/>
      <c r="PI10" s="136">
        <v>437</v>
      </c>
      <c r="PJ10" s="136">
        <v>439</v>
      </c>
      <c r="PK10" s="136">
        <v>432</v>
      </c>
      <c r="PL10" s="136">
        <v>432</v>
      </c>
      <c r="PM10" s="136">
        <v>431</v>
      </c>
      <c r="PN10" s="136">
        <v>425</v>
      </c>
      <c r="PO10" s="132"/>
      <c r="PP10" s="136">
        <v>426</v>
      </c>
      <c r="PQ10" s="136">
        <v>428</v>
      </c>
      <c r="PR10" s="136">
        <v>424</v>
      </c>
      <c r="PS10" s="136">
        <v>428</v>
      </c>
      <c r="PT10" s="136">
        <v>427</v>
      </c>
      <c r="PU10" s="136">
        <v>426</v>
      </c>
      <c r="PV10" s="132"/>
      <c r="PW10" s="136">
        <v>426</v>
      </c>
      <c r="PX10" s="136">
        <v>420</v>
      </c>
      <c r="PY10" s="136">
        <v>420</v>
      </c>
      <c r="PZ10" s="136">
        <v>419</v>
      </c>
      <c r="QA10" s="136">
        <v>417</v>
      </c>
      <c r="QB10" s="136">
        <v>417</v>
      </c>
      <c r="QC10" s="132"/>
      <c r="QD10" s="136">
        <v>428</v>
      </c>
      <c r="QE10" s="136">
        <v>435</v>
      </c>
      <c r="QF10" s="132"/>
      <c r="QG10" s="136">
        <v>430</v>
      </c>
      <c r="QH10" s="136">
        <v>422</v>
      </c>
      <c r="QI10" s="136">
        <v>424</v>
      </c>
      <c r="QJ10" s="136"/>
      <c r="QK10" s="136">
        <v>420</v>
      </c>
      <c r="QL10" s="136">
        <v>424</v>
      </c>
      <c r="QM10" s="136">
        <v>427</v>
      </c>
      <c r="QN10" s="136">
        <v>424</v>
      </c>
      <c r="QO10" s="136">
        <v>420</v>
      </c>
      <c r="QP10" s="136">
        <v>417</v>
      </c>
      <c r="QQ10" s="136">
        <v>416</v>
      </c>
      <c r="QR10" s="136">
        <v>419</v>
      </c>
      <c r="QS10" s="136">
        <v>412</v>
      </c>
      <c r="QT10" s="136">
        <v>407</v>
      </c>
      <c r="QU10" s="132"/>
      <c r="QV10" s="132"/>
      <c r="QW10" s="136">
        <v>411</v>
      </c>
      <c r="QX10" s="136">
        <v>407</v>
      </c>
      <c r="QY10" s="136">
        <v>413</v>
      </c>
      <c r="QZ10" s="136">
        <v>411</v>
      </c>
      <c r="RA10" s="136">
        <v>410</v>
      </c>
      <c r="RB10" s="136">
        <v>412</v>
      </c>
      <c r="RC10" s="136">
        <v>405</v>
      </c>
      <c r="RD10" s="136">
        <v>405</v>
      </c>
      <c r="RE10" s="132"/>
      <c r="RF10" s="136">
        <v>402</v>
      </c>
      <c r="RG10" s="136">
        <v>402</v>
      </c>
      <c r="RH10" s="136">
        <v>406</v>
      </c>
      <c r="RI10" s="136">
        <v>406</v>
      </c>
      <c r="RJ10" s="136">
        <v>409</v>
      </c>
      <c r="RK10" s="136">
        <v>403</v>
      </c>
      <c r="RL10" s="132"/>
      <c r="RM10" s="132"/>
      <c r="RN10" s="136">
        <v>407</v>
      </c>
      <c r="RO10" s="136">
        <v>401</v>
      </c>
      <c r="RP10" s="136">
        <v>402</v>
      </c>
      <c r="RQ10" s="136">
        <v>396</v>
      </c>
      <c r="RR10" s="136">
        <v>394</v>
      </c>
      <c r="RS10" s="132"/>
      <c r="RT10" s="136">
        <v>401</v>
      </c>
      <c r="RU10" s="136">
        <v>409</v>
      </c>
      <c r="RV10" s="136">
        <v>405</v>
      </c>
      <c r="RW10" s="136">
        <v>402</v>
      </c>
      <c r="RX10" s="136">
        <v>398</v>
      </c>
      <c r="RY10" s="136">
        <v>400</v>
      </c>
      <c r="RZ10" s="132"/>
      <c r="SA10" s="132"/>
      <c r="SB10" s="136">
        <v>384</v>
      </c>
      <c r="SC10" s="136">
        <v>376</v>
      </c>
      <c r="SD10" s="136">
        <v>383</v>
      </c>
      <c r="SE10" s="136">
        <v>382</v>
      </c>
      <c r="SF10" s="136">
        <v>369</v>
      </c>
      <c r="SG10" s="136">
        <v>373</v>
      </c>
      <c r="SH10" s="136">
        <v>368</v>
      </c>
      <c r="SI10" s="136">
        <v>374</v>
      </c>
      <c r="SJ10" s="136">
        <v>370</v>
      </c>
      <c r="SK10" s="136">
        <v>366</v>
      </c>
      <c r="SL10" s="136">
        <v>369</v>
      </c>
      <c r="SM10" s="136">
        <v>368</v>
      </c>
      <c r="SN10" s="132"/>
      <c r="SO10" s="136">
        <v>366</v>
      </c>
      <c r="SP10" s="136">
        <v>367</v>
      </c>
      <c r="SQ10" s="136">
        <v>356</v>
      </c>
      <c r="SR10" s="136">
        <v>346</v>
      </c>
      <c r="SS10" s="136">
        <v>345</v>
      </c>
      <c r="ST10" s="136">
        <v>343</v>
      </c>
      <c r="SU10" s="136">
        <v>338</v>
      </c>
      <c r="SV10" s="136">
        <v>334</v>
      </c>
      <c r="SW10" s="136">
        <v>335</v>
      </c>
      <c r="SX10" s="136">
        <v>330</v>
      </c>
      <c r="SY10" s="136">
        <v>327</v>
      </c>
      <c r="SZ10" s="136">
        <v>323</v>
      </c>
      <c r="TA10" s="136">
        <v>320</v>
      </c>
      <c r="TB10" s="132"/>
      <c r="TC10" s="136">
        <v>242</v>
      </c>
      <c r="TD10" s="136">
        <v>231</v>
      </c>
      <c r="TE10" s="136">
        <v>226</v>
      </c>
      <c r="TF10" s="136">
        <v>220</v>
      </c>
      <c r="TG10" s="136">
        <v>215</v>
      </c>
      <c r="TH10" s="136">
        <v>213</v>
      </c>
      <c r="TI10" s="136">
        <v>208</v>
      </c>
      <c r="TJ10" s="136">
        <v>206</v>
      </c>
      <c r="TK10" s="136">
        <v>207</v>
      </c>
      <c r="TL10" s="136">
        <v>208</v>
      </c>
      <c r="TM10" s="136">
        <v>205</v>
      </c>
      <c r="TN10" s="136">
        <v>208</v>
      </c>
      <c r="TO10" s="136">
        <v>207</v>
      </c>
      <c r="TP10" s="132"/>
      <c r="TQ10" s="136">
        <v>206</v>
      </c>
      <c r="TR10" s="136">
        <v>202</v>
      </c>
      <c r="TS10" s="136">
        <v>201</v>
      </c>
      <c r="TT10" s="136">
        <v>196</v>
      </c>
      <c r="TU10" s="136">
        <v>196</v>
      </c>
      <c r="TV10" s="136">
        <v>190</v>
      </c>
      <c r="TW10" s="132"/>
      <c r="TX10" s="136">
        <v>196</v>
      </c>
      <c r="TY10" s="136">
        <v>193</v>
      </c>
      <c r="TZ10" s="136">
        <v>194</v>
      </c>
      <c r="UA10" s="136">
        <v>199</v>
      </c>
      <c r="UB10" s="136">
        <v>194</v>
      </c>
      <c r="UC10" s="136">
        <v>192</v>
      </c>
      <c r="UD10" s="132"/>
      <c r="UE10" s="136">
        <v>198</v>
      </c>
      <c r="UF10" s="136">
        <v>198</v>
      </c>
      <c r="UG10" s="136">
        <v>202</v>
      </c>
      <c r="UH10" s="136">
        <v>204</v>
      </c>
      <c r="UI10" s="136">
        <v>211</v>
      </c>
      <c r="UJ10" s="136">
        <v>227</v>
      </c>
      <c r="UK10" s="136"/>
      <c r="UL10" s="136">
        <v>237</v>
      </c>
      <c r="UM10" s="136">
        <v>248</v>
      </c>
      <c r="UN10" s="136">
        <v>256</v>
      </c>
      <c r="UO10" s="136">
        <v>281</v>
      </c>
      <c r="UP10" s="136">
        <v>342</v>
      </c>
      <c r="UQ10" s="136">
        <v>361</v>
      </c>
      <c r="UR10" s="132"/>
      <c r="US10" s="136">
        <v>372</v>
      </c>
      <c r="UT10" s="136">
        <v>351</v>
      </c>
      <c r="UU10" s="136">
        <v>350</v>
      </c>
      <c r="UV10" s="136">
        <v>348</v>
      </c>
      <c r="UW10" s="136">
        <v>348</v>
      </c>
      <c r="UX10" s="132"/>
      <c r="UY10" s="132"/>
      <c r="UZ10" s="132"/>
      <c r="VA10" s="136">
        <v>355</v>
      </c>
      <c r="VB10" s="136">
        <v>353</v>
      </c>
      <c r="VC10" s="136">
        <v>352</v>
      </c>
      <c r="VD10" s="136"/>
      <c r="VE10" s="136">
        <v>354</v>
      </c>
      <c r="VF10" s="136"/>
      <c r="VG10" s="136">
        <v>357</v>
      </c>
      <c r="VH10" s="136">
        <v>354</v>
      </c>
      <c r="VI10" s="136">
        <v>359</v>
      </c>
      <c r="VJ10" s="136">
        <v>373</v>
      </c>
      <c r="VK10" s="136">
        <v>366</v>
      </c>
      <c r="VL10" s="136">
        <v>369</v>
      </c>
      <c r="VM10" s="132"/>
      <c r="VN10" s="136">
        <v>392</v>
      </c>
      <c r="VO10" s="136">
        <v>388</v>
      </c>
      <c r="VP10" s="136">
        <v>396</v>
      </c>
      <c r="VQ10" s="136">
        <v>411</v>
      </c>
      <c r="VR10" s="136">
        <v>420</v>
      </c>
      <c r="VS10" s="136">
        <v>424</v>
      </c>
      <c r="VT10" s="136">
        <v>424</v>
      </c>
      <c r="VU10" s="136">
        <v>441</v>
      </c>
      <c r="VV10" s="136">
        <v>432</v>
      </c>
      <c r="VW10" s="136">
        <v>437</v>
      </c>
      <c r="VX10" s="136">
        <v>446</v>
      </c>
      <c r="VY10" s="136">
        <v>450</v>
      </c>
      <c r="VZ10" s="136">
        <v>455</v>
      </c>
      <c r="WA10" s="136"/>
      <c r="WB10" s="136">
        <v>455</v>
      </c>
      <c r="WC10" s="136">
        <v>454</v>
      </c>
      <c r="WD10" s="136">
        <v>456</v>
      </c>
      <c r="WE10" s="136">
        <v>455</v>
      </c>
      <c r="WF10" s="136">
        <v>448</v>
      </c>
      <c r="WG10" s="136">
        <v>456</v>
      </c>
      <c r="WH10" s="136"/>
      <c r="WI10" s="136">
        <v>474</v>
      </c>
      <c r="WJ10" s="136">
        <v>473</v>
      </c>
      <c r="WK10" s="136">
        <v>471</v>
      </c>
      <c r="WL10" s="136">
        <v>468</v>
      </c>
      <c r="WM10" s="136">
        <v>465</v>
      </c>
      <c r="WN10" s="136"/>
      <c r="WO10" s="132"/>
      <c r="WP10" s="136">
        <v>462</v>
      </c>
      <c r="WQ10" s="136">
        <v>438</v>
      </c>
      <c r="WR10" s="136">
        <v>445</v>
      </c>
      <c r="WS10" s="136">
        <v>444</v>
      </c>
      <c r="WT10" s="132"/>
      <c r="WU10" s="136">
        <v>429</v>
      </c>
      <c r="WV10" s="136">
        <v>420</v>
      </c>
      <c r="WW10" s="136">
        <v>429</v>
      </c>
      <c r="WX10" s="136">
        <v>431</v>
      </c>
      <c r="WY10" s="136">
        <v>427</v>
      </c>
      <c r="WZ10" s="136">
        <v>425</v>
      </c>
      <c r="XA10" s="136">
        <v>426</v>
      </c>
      <c r="XB10" s="136">
        <v>421</v>
      </c>
      <c r="XC10" s="132"/>
      <c r="XD10" s="136">
        <v>428</v>
      </c>
      <c r="XE10" s="136">
        <v>438</v>
      </c>
      <c r="XF10" s="136">
        <v>443</v>
      </c>
      <c r="XG10" s="136">
        <v>454</v>
      </c>
      <c r="XH10" s="136">
        <v>449</v>
      </c>
      <c r="XI10" s="136">
        <v>442</v>
      </c>
      <c r="XJ10" s="136"/>
      <c r="XK10" s="136">
        <v>444</v>
      </c>
      <c r="XL10" s="136">
        <v>454</v>
      </c>
      <c r="XM10" s="136">
        <v>452</v>
      </c>
      <c r="XN10" s="136">
        <v>453</v>
      </c>
      <c r="XO10" s="136">
        <v>459</v>
      </c>
      <c r="XP10" s="136">
        <v>462</v>
      </c>
      <c r="XQ10" s="136"/>
      <c r="XR10" s="136">
        <v>475</v>
      </c>
      <c r="XS10" s="136">
        <v>485</v>
      </c>
      <c r="XT10" s="136">
        <v>483</v>
      </c>
      <c r="XU10" s="136">
        <v>485</v>
      </c>
      <c r="XV10" s="136">
        <v>495</v>
      </c>
      <c r="XW10" s="136">
        <v>500</v>
      </c>
      <c r="XX10" s="136"/>
      <c r="XY10" s="136">
        <v>515</v>
      </c>
      <c r="XZ10" s="136">
        <v>525</v>
      </c>
      <c r="YA10" s="136">
        <v>529</v>
      </c>
      <c r="YB10" s="136">
        <v>537</v>
      </c>
      <c r="YC10" s="136">
        <v>542</v>
      </c>
      <c r="YD10" s="136">
        <v>535</v>
      </c>
      <c r="YE10" s="136"/>
      <c r="YF10" s="136">
        <v>537</v>
      </c>
      <c r="YG10" s="136">
        <v>536</v>
      </c>
      <c r="YH10" s="136">
        <v>533</v>
      </c>
      <c r="YI10" s="136">
        <v>529</v>
      </c>
      <c r="YJ10" s="136">
        <v>539</v>
      </c>
      <c r="YK10" s="136">
        <v>537</v>
      </c>
      <c r="YL10" s="136"/>
      <c r="YM10" s="136">
        <v>539</v>
      </c>
      <c r="YN10" s="136">
        <v>541</v>
      </c>
      <c r="YO10" s="136">
        <v>539</v>
      </c>
      <c r="YP10" s="136"/>
      <c r="YQ10" s="136">
        <v>551</v>
      </c>
      <c r="YR10" s="136">
        <v>544</v>
      </c>
      <c r="YS10" s="136">
        <v>556</v>
      </c>
      <c r="YT10" s="136">
        <v>559</v>
      </c>
      <c r="YU10" s="136">
        <v>559</v>
      </c>
      <c r="YV10" s="136">
        <v>559</v>
      </c>
      <c r="YW10" s="136">
        <v>554</v>
      </c>
      <c r="YX10" s="136">
        <v>556</v>
      </c>
      <c r="YY10" s="136">
        <v>557</v>
      </c>
      <c r="YZ10" s="136"/>
      <c r="ZA10" s="136">
        <v>556</v>
      </c>
      <c r="ZB10" s="136">
        <v>548</v>
      </c>
      <c r="ZC10" s="136">
        <v>554</v>
      </c>
      <c r="ZD10" s="136">
        <v>553</v>
      </c>
      <c r="ZE10" s="136">
        <v>548</v>
      </c>
      <c r="ZF10" s="136">
        <v>547</v>
      </c>
      <c r="ZG10" s="136">
        <v>499</v>
      </c>
      <c r="ZH10" s="136"/>
      <c r="ZI10" s="132"/>
      <c r="ZJ10" s="132"/>
      <c r="ZK10" s="132"/>
      <c r="ZL10" s="136">
        <v>530</v>
      </c>
      <c r="ZM10" s="136">
        <v>526</v>
      </c>
      <c r="ZN10" s="136"/>
      <c r="ZO10" s="136">
        <v>522</v>
      </c>
      <c r="ZP10" s="136">
        <v>512</v>
      </c>
      <c r="ZQ10" s="136">
        <v>508</v>
      </c>
      <c r="ZR10" s="136">
        <v>506</v>
      </c>
      <c r="ZS10" s="136">
        <v>480</v>
      </c>
      <c r="ZT10" s="136">
        <v>464</v>
      </c>
      <c r="ZU10" s="136"/>
      <c r="ZV10" s="136">
        <v>464</v>
      </c>
      <c r="ZW10" s="136">
        <v>451</v>
      </c>
      <c r="ZX10" s="136">
        <v>441</v>
      </c>
      <c r="ZY10" s="136">
        <v>441</v>
      </c>
      <c r="ZZ10" s="136">
        <v>439</v>
      </c>
      <c r="AAA10" s="136">
        <v>429</v>
      </c>
      <c r="AAB10" s="136"/>
      <c r="AAC10" s="136">
        <v>439</v>
      </c>
      <c r="AAD10" s="136">
        <v>428</v>
      </c>
      <c r="AAE10" s="136">
        <v>413</v>
      </c>
      <c r="AAF10" s="136">
        <v>403</v>
      </c>
      <c r="AAG10" s="136">
        <v>404</v>
      </c>
      <c r="AAH10" s="136">
        <v>410</v>
      </c>
      <c r="AAI10" s="132"/>
      <c r="AAJ10" s="136">
        <v>411</v>
      </c>
      <c r="AAK10" s="136">
        <v>412</v>
      </c>
      <c r="AAL10" s="136">
        <v>405</v>
      </c>
      <c r="AAM10" s="136">
        <v>405</v>
      </c>
      <c r="AAN10" s="136">
        <v>411</v>
      </c>
      <c r="AAO10" s="136">
        <v>421</v>
      </c>
      <c r="AAP10" s="136"/>
      <c r="AAQ10" s="136">
        <v>418</v>
      </c>
      <c r="AAR10" s="136">
        <v>410</v>
      </c>
      <c r="AAS10" s="136">
        <v>402</v>
      </c>
      <c r="AAT10" s="136">
        <v>408</v>
      </c>
      <c r="AAU10" s="136">
        <v>403</v>
      </c>
      <c r="AAV10" s="136">
        <v>402</v>
      </c>
      <c r="AAW10" s="132"/>
      <c r="AAX10" s="136">
        <v>405</v>
      </c>
      <c r="AAY10" s="136">
        <v>336</v>
      </c>
      <c r="AAZ10" s="136">
        <v>339</v>
      </c>
      <c r="ABA10" s="136">
        <v>347</v>
      </c>
      <c r="ABB10" s="136">
        <v>341</v>
      </c>
      <c r="ABC10" s="136">
        <v>335</v>
      </c>
      <c r="ABD10" s="136"/>
      <c r="ABE10" s="136">
        <v>330</v>
      </c>
      <c r="ABF10" s="136">
        <v>327</v>
      </c>
      <c r="ABG10" s="136">
        <v>323</v>
      </c>
      <c r="ABH10" s="136">
        <v>315</v>
      </c>
      <c r="ABI10" s="136">
        <v>307</v>
      </c>
      <c r="ABJ10" s="136">
        <v>308</v>
      </c>
      <c r="ABK10" s="132"/>
      <c r="ABL10" s="136">
        <v>306</v>
      </c>
      <c r="ABM10" s="136">
        <v>307</v>
      </c>
      <c r="ABN10" s="136">
        <v>307</v>
      </c>
      <c r="ABO10" s="136">
        <v>313</v>
      </c>
      <c r="ABP10" s="136">
        <v>319</v>
      </c>
      <c r="ABQ10" s="136">
        <v>318</v>
      </c>
      <c r="ABR10" s="132"/>
      <c r="ABS10" s="136">
        <v>315</v>
      </c>
      <c r="ABT10" s="136">
        <v>318</v>
      </c>
      <c r="ABU10" s="136">
        <v>316</v>
      </c>
      <c r="ABV10" s="136">
        <v>315</v>
      </c>
      <c r="ABW10" s="136"/>
      <c r="ABX10" s="132"/>
      <c r="ABY10" s="132"/>
      <c r="ABZ10" s="132"/>
      <c r="ACA10" s="132"/>
      <c r="ACB10" s="132"/>
      <c r="ACC10" s="132"/>
      <c r="ACD10" s="132"/>
      <c r="ACE10" s="132"/>
      <c r="ACF10" s="132"/>
      <c r="ACG10" s="132"/>
      <c r="ACH10" s="132"/>
      <c r="ACI10" s="132"/>
      <c r="ACJ10" s="132"/>
      <c r="ACK10" s="132"/>
      <c r="ACL10" s="132"/>
      <c r="ACM10" s="132"/>
      <c r="ACN10" s="132"/>
      <c r="ACO10" s="132"/>
      <c r="ACP10" s="132"/>
      <c r="ACQ10" s="132"/>
      <c r="ACR10" s="132"/>
      <c r="ACS10" s="132"/>
      <c r="ACT10" s="132"/>
      <c r="ACU10" s="132"/>
      <c r="ACV10" s="132"/>
      <c r="ACW10" s="132"/>
      <c r="ACX10" s="132"/>
      <c r="ACY10" s="132"/>
      <c r="ACZ10" s="132"/>
      <c r="ADA10" s="132"/>
      <c r="ADB10" s="132"/>
      <c r="ADC10" s="132"/>
      <c r="ADD10" s="132"/>
      <c r="ADE10" s="132"/>
      <c r="ADF10" s="132"/>
      <c r="ADG10" s="132"/>
      <c r="ADH10" s="132"/>
      <c r="ADI10" s="132"/>
      <c r="ADJ10" s="132"/>
      <c r="ADK10" s="132"/>
      <c r="ADL10" s="132"/>
      <c r="ADM10" s="132"/>
      <c r="ADN10" s="132"/>
    </row>
    <row r="11" spans="1:794">
      <c r="A11" t="s">
        <v>911</v>
      </c>
      <c r="B11" t="s">
        <v>913</v>
      </c>
      <c r="D11" s="132" t="s">
        <v>266</v>
      </c>
      <c r="E11" s="136">
        <v>82</v>
      </c>
      <c r="F11" s="136">
        <v>80</v>
      </c>
      <c r="G11" s="136">
        <v>80</v>
      </c>
      <c r="H11" s="136">
        <v>80</v>
      </c>
      <c r="I11" s="136">
        <v>80</v>
      </c>
      <c r="J11" s="136">
        <v>80</v>
      </c>
      <c r="K11" s="132"/>
      <c r="L11" s="136">
        <v>84</v>
      </c>
      <c r="M11" s="136">
        <v>90</v>
      </c>
      <c r="N11" s="136">
        <v>94</v>
      </c>
      <c r="O11" s="136">
        <v>94</v>
      </c>
      <c r="P11" s="136">
        <v>94</v>
      </c>
      <c r="Q11" s="136">
        <v>94</v>
      </c>
      <c r="R11" s="136">
        <v>94</v>
      </c>
      <c r="S11" s="136">
        <v>94</v>
      </c>
      <c r="T11" s="132"/>
      <c r="U11" s="132"/>
      <c r="V11" s="132"/>
      <c r="W11" s="132"/>
      <c r="X11" s="132"/>
      <c r="Y11" s="132"/>
      <c r="Z11" s="132"/>
      <c r="AA11" s="136">
        <v>94</v>
      </c>
      <c r="AB11" s="136">
        <v>94</v>
      </c>
      <c r="AC11" s="136">
        <v>94</v>
      </c>
      <c r="AD11" s="136">
        <v>94</v>
      </c>
      <c r="AE11" s="136">
        <v>94</v>
      </c>
      <c r="AF11" s="132"/>
      <c r="AG11" s="136">
        <v>93</v>
      </c>
      <c r="AH11" s="136">
        <v>93</v>
      </c>
      <c r="AI11" s="136">
        <v>88</v>
      </c>
      <c r="AJ11" s="136">
        <v>88</v>
      </c>
      <c r="AK11" s="136">
        <v>88</v>
      </c>
      <c r="AL11" s="136">
        <v>88</v>
      </c>
      <c r="AM11" s="136"/>
      <c r="AN11" s="136">
        <v>99</v>
      </c>
      <c r="AO11" s="136">
        <v>106</v>
      </c>
      <c r="AP11" s="136">
        <v>106</v>
      </c>
      <c r="AQ11" s="136">
        <v>100</v>
      </c>
      <c r="AR11" s="136">
        <v>108</v>
      </c>
      <c r="AS11" s="136">
        <v>112</v>
      </c>
      <c r="AT11" s="132"/>
      <c r="AU11" s="136">
        <v>105</v>
      </c>
      <c r="AV11" s="136">
        <v>113</v>
      </c>
      <c r="AW11" s="136">
        <v>107</v>
      </c>
      <c r="AX11" s="136">
        <v>111</v>
      </c>
      <c r="AY11" s="132"/>
      <c r="AZ11" s="132"/>
      <c r="BA11" s="136">
        <v>106</v>
      </c>
      <c r="BB11" s="136">
        <v>114</v>
      </c>
      <c r="BC11" s="136">
        <v>112</v>
      </c>
      <c r="BD11" s="136">
        <v>115</v>
      </c>
      <c r="BE11" s="136">
        <v>119</v>
      </c>
      <c r="BF11" s="136">
        <v>115</v>
      </c>
      <c r="BG11" s="136">
        <v>116</v>
      </c>
      <c r="BH11" s="132"/>
      <c r="BI11" s="136">
        <v>112</v>
      </c>
      <c r="BJ11" s="136">
        <v>122</v>
      </c>
      <c r="BK11" s="136">
        <v>126</v>
      </c>
      <c r="BL11" s="136">
        <v>129</v>
      </c>
      <c r="BM11" s="136">
        <v>127</v>
      </c>
      <c r="BN11" s="136">
        <v>127</v>
      </c>
      <c r="BO11" s="132"/>
      <c r="BP11" s="136">
        <v>120</v>
      </c>
      <c r="BQ11" s="136">
        <v>127</v>
      </c>
      <c r="BR11" s="136">
        <v>130</v>
      </c>
      <c r="BS11" s="136">
        <v>129</v>
      </c>
      <c r="BT11" s="136">
        <v>129</v>
      </c>
      <c r="BU11" s="136">
        <v>131</v>
      </c>
      <c r="BV11" s="132"/>
      <c r="BW11" s="136">
        <v>131</v>
      </c>
      <c r="BX11" s="136">
        <v>132</v>
      </c>
      <c r="BY11" s="136">
        <v>138</v>
      </c>
      <c r="BZ11" s="136">
        <v>138</v>
      </c>
      <c r="CA11" s="136">
        <v>142</v>
      </c>
      <c r="CB11" s="136">
        <v>140</v>
      </c>
      <c r="CC11" s="132"/>
      <c r="CD11" s="136">
        <v>138</v>
      </c>
      <c r="CE11" s="136">
        <v>134</v>
      </c>
      <c r="CF11" s="136">
        <v>132</v>
      </c>
      <c r="CG11" s="136">
        <v>133</v>
      </c>
      <c r="CH11" s="136">
        <v>133</v>
      </c>
      <c r="CI11" s="136">
        <v>126</v>
      </c>
      <c r="CJ11" s="132"/>
      <c r="CK11" s="136">
        <v>128</v>
      </c>
      <c r="CL11" s="136">
        <v>127</v>
      </c>
      <c r="CM11" s="136">
        <v>130</v>
      </c>
      <c r="CN11" s="136">
        <v>131</v>
      </c>
      <c r="CO11" s="136">
        <v>130</v>
      </c>
      <c r="CP11" s="136">
        <v>124</v>
      </c>
      <c r="CQ11" s="132"/>
      <c r="CR11" s="136">
        <v>124</v>
      </c>
      <c r="CS11" s="136">
        <v>136</v>
      </c>
      <c r="CT11" s="136">
        <v>137</v>
      </c>
      <c r="CU11" s="136">
        <v>139</v>
      </c>
      <c r="CV11" s="136">
        <v>138</v>
      </c>
      <c r="CW11" s="136">
        <v>136</v>
      </c>
      <c r="CX11" s="132"/>
      <c r="CY11" s="136">
        <v>135</v>
      </c>
      <c r="CZ11" s="136">
        <v>146</v>
      </c>
      <c r="DA11" s="136">
        <v>145</v>
      </c>
      <c r="DB11" s="136">
        <v>152</v>
      </c>
      <c r="DC11" s="136">
        <v>151</v>
      </c>
      <c r="DD11" s="136">
        <v>150</v>
      </c>
      <c r="DE11" s="132"/>
      <c r="DF11" s="132"/>
      <c r="DG11" s="136">
        <v>155</v>
      </c>
      <c r="DH11" s="136">
        <v>152</v>
      </c>
      <c r="DI11" s="136">
        <v>155</v>
      </c>
      <c r="DJ11" s="136">
        <v>160</v>
      </c>
      <c r="DK11" s="136">
        <v>159</v>
      </c>
      <c r="DL11" s="132"/>
      <c r="DM11" s="132"/>
      <c r="DN11" s="136">
        <v>155</v>
      </c>
      <c r="DO11" s="136">
        <v>156</v>
      </c>
      <c r="DP11" s="136">
        <v>157</v>
      </c>
      <c r="DQ11" s="136">
        <v>154</v>
      </c>
      <c r="DR11" s="136">
        <v>154</v>
      </c>
      <c r="DS11" s="132"/>
      <c r="DT11" s="136">
        <v>151</v>
      </c>
      <c r="DU11" s="136">
        <v>151</v>
      </c>
      <c r="DV11" s="136">
        <v>154</v>
      </c>
      <c r="DW11" s="136">
        <v>151</v>
      </c>
      <c r="DX11" s="136">
        <v>147</v>
      </c>
      <c r="DY11" s="136">
        <v>149</v>
      </c>
      <c r="DZ11" s="132"/>
      <c r="EA11" s="136">
        <v>160</v>
      </c>
      <c r="EB11" s="136">
        <v>156</v>
      </c>
      <c r="EC11" s="136">
        <v>156</v>
      </c>
      <c r="ED11" s="136">
        <v>158</v>
      </c>
      <c r="EE11" s="136">
        <v>157</v>
      </c>
      <c r="EF11" s="136">
        <v>156</v>
      </c>
      <c r="EG11" s="136">
        <v>153</v>
      </c>
      <c r="EH11" s="136">
        <v>158</v>
      </c>
      <c r="EI11" s="136">
        <v>152</v>
      </c>
      <c r="EJ11" s="136">
        <v>149</v>
      </c>
      <c r="EK11" s="136">
        <v>148</v>
      </c>
      <c r="EL11" s="136">
        <v>140</v>
      </c>
      <c r="EM11" s="136">
        <v>134</v>
      </c>
      <c r="EN11" s="132"/>
      <c r="EO11" s="136">
        <v>125</v>
      </c>
      <c r="EP11" s="136">
        <v>124</v>
      </c>
      <c r="EQ11" s="136">
        <v>114</v>
      </c>
      <c r="ER11" s="136">
        <v>103</v>
      </c>
      <c r="ES11" s="136">
        <v>104</v>
      </c>
      <c r="ET11" s="136">
        <v>110</v>
      </c>
      <c r="EU11" s="136">
        <v>110</v>
      </c>
      <c r="EV11" s="136">
        <v>98</v>
      </c>
      <c r="EW11" s="136">
        <v>105</v>
      </c>
      <c r="EX11" s="136">
        <v>109</v>
      </c>
      <c r="EY11" s="136">
        <v>104</v>
      </c>
      <c r="EZ11" s="136">
        <v>99</v>
      </c>
      <c r="FA11" s="136">
        <v>92</v>
      </c>
      <c r="FB11" s="132"/>
      <c r="FC11" s="136">
        <v>91</v>
      </c>
      <c r="FD11" s="136">
        <v>89</v>
      </c>
      <c r="FE11" s="136">
        <v>93</v>
      </c>
      <c r="FF11" s="136">
        <v>109</v>
      </c>
      <c r="FG11" s="136">
        <v>108</v>
      </c>
      <c r="FH11" s="136">
        <v>108</v>
      </c>
      <c r="FI11" s="136">
        <v>97</v>
      </c>
      <c r="FJ11" s="136">
        <v>117</v>
      </c>
      <c r="FK11" s="136">
        <v>108</v>
      </c>
      <c r="FL11" s="136">
        <v>111</v>
      </c>
      <c r="FM11" s="136">
        <v>119</v>
      </c>
      <c r="FN11" s="136">
        <v>125</v>
      </c>
      <c r="FO11" s="136">
        <v>127</v>
      </c>
      <c r="FP11" s="132"/>
      <c r="FQ11" s="136">
        <v>134</v>
      </c>
      <c r="FR11" s="136">
        <v>148</v>
      </c>
      <c r="FS11" s="136">
        <v>142</v>
      </c>
      <c r="FT11" s="136">
        <v>140</v>
      </c>
      <c r="FU11" s="136">
        <v>141</v>
      </c>
      <c r="FV11" s="136">
        <v>135</v>
      </c>
      <c r="FW11" s="132"/>
      <c r="FX11" s="136">
        <v>138</v>
      </c>
      <c r="FY11" s="136">
        <v>140</v>
      </c>
      <c r="FZ11" s="136">
        <v>136</v>
      </c>
      <c r="GA11" s="136">
        <v>139</v>
      </c>
      <c r="GB11" s="136">
        <v>144</v>
      </c>
      <c r="GC11" s="136">
        <v>148</v>
      </c>
      <c r="GD11" s="132"/>
      <c r="GE11" s="136">
        <v>142</v>
      </c>
      <c r="GF11" s="136">
        <v>143</v>
      </c>
      <c r="GG11" s="136">
        <v>139</v>
      </c>
      <c r="GH11" s="136">
        <v>129</v>
      </c>
      <c r="GI11" s="132"/>
      <c r="GJ11" s="132"/>
      <c r="GK11" s="132"/>
      <c r="GL11" s="136">
        <v>149</v>
      </c>
      <c r="GM11" s="136">
        <v>150</v>
      </c>
      <c r="GN11" s="136">
        <v>148</v>
      </c>
      <c r="GO11" s="136">
        <v>146</v>
      </c>
      <c r="GP11" s="136">
        <v>147</v>
      </c>
      <c r="GQ11" s="136">
        <v>153</v>
      </c>
      <c r="GR11" s="132"/>
      <c r="GS11" s="136">
        <v>162</v>
      </c>
      <c r="GT11" s="136">
        <v>170</v>
      </c>
      <c r="GU11" s="136">
        <v>165</v>
      </c>
      <c r="GV11" s="136">
        <v>177</v>
      </c>
      <c r="GW11" s="136">
        <v>160</v>
      </c>
      <c r="GX11" s="132"/>
      <c r="GY11" s="132"/>
      <c r="GZ11" s="136">
        <v>175</v>
      </c>
      <c r="HA11" s="136">
        <v>166</v>
      </c>
      <c r="HB11" s="136">
        <v>168</v>
      </c>
      <c r="HC11" s="136">
        <v>160</v>
      </c>
      <c r="HD11" s="136">
        <v>159</v>
      </c>
      <c r="HE11" s="136">
        <v>151</v>
      </c>
      <c r="HF11" s="132"/>
      <c r="HG11" s="136">
        <v>149</v>
      </c>
      <c r="HH11" s="136">
        <v>146</v>
      </c>
      <c r="HI11" s="136">
        <v>154</v>
      </c>
      <c r="HJ11" s="136">
        <v>162</v>
      </c>
      <c r="HK11" s="136">
        <v>157</v>
      </c>
      <c r="HL11" s="136">
        <v>154</v>
      </c>
      <c r="HM11" s="132"/>
      <c r="HN11" s="136">
        <v>152</v>
      </c>
      <c r="HO11" s="136">
        <v>147</v>
      </c>
      <c r="HP11" s="136">
        <v>156</v>
      </c>
      <c r="HQ11" s="136">
        <v>165</v>
      </c>
      <c r="HR11" s="136">
        <v>163</v>
      </c>
      <c r="HS11" s="136">
        <v>160</v>
      </c>
      <c r="HT11" s="132"/>
      <c r="HU11" s="136">
        <v>173</v>
      </c>
      <c r="HV11" s="136">
        <v>176</v>
      </c>
      <c r="HW11" s="136">
        <v>173</v>
      </c>
      <c r="HX11" s="136">
        <v>176</v>
      </c>
      <c r="HY11" s="136">
        <v>172</v>
      </c>
      <c r="HZ11" s="136">
        <v>172</v>
      </c>
      <c r="IA11" s="132"/>
      <c r="IB11" s="136">
        <v>149</v>
      </c>
      <c r="IC11" s="136">
        <v>144</v>
      </c>
      <c r="ID11" s="136">
        <v>140</v>
      </c>
      <c r="IE11" s="136">
        <v>140</v>
      </c>
      <c r="IF11" s="136">
        <v>138</v>
      </c>
      <c r="IG11" s="136">
        <v>142</v>
      </c>
      <c r="IH11" s="132"/>
      <c r="II11" s="136">
        <v>144</v>
      </c>
      <c r="IJ11" s="136">
        <v>154</v>
      </c>
      <c r="IK11" s="136">
        <v>154</v>
      </c>
      <c r="IL11" s="136">
        <v>157</v>
      </c>
      <c r="IM11" s="136">
        <v>164</v>
      </c>
      <c r="IN11" s="136">
        <v>156</v>
      </c>
      <c r="IO11" s="132"/>
      <c r="IP11" s="136">
        <v>164</v>
      </c>
      <c r="IQ11" s="136">
        <v>165</v>
      </c>
      <c r="IR11" s="136">
        <v>172</v>
      </c>
      <c r="IS11" s="132"/>
      <c r="IT11" s="136">
        <v>168</v>
      </c>
      <c r="IU11" s="136">
        <v>158</v>
      </c>
      <c r="IV11" s="132"/>
      <c r="IW11" s="132"/>
      <c r="IX11" s="136">
        <v>164</v>
      </c>
      <c r="IY11" s="136">
        <v>162</v>
      </c>
      <c r="IZ11" s="136">
        <v>159</v>
      </c>
      <c r="JA11" s="136">
        <v>167</v>
      </c>
      <c r="JB11" s="136">
        <v>161</v>
      </c>
      <c r="JC11" s="136">
        <v>171</v>
      </c>
      <c r="JD11" s="132"/>
      <c r="JE11" s="136">
        <v>174</v>
      </c>
      <c r="JF11" s="136">
        <v>174</v>
      </c>
      <c r="JG11" s="136">
        <v>163</v>
      </c>
      <c r="JH11" s="136">
        <v>163</v>
      </c>
      <c r="JI11" s="136">
        <v>160</v>
      </c>
      <c r="JJ11" s="132"/>
      <c r="JK11" s="136">
        <v>160</v>
      </c>
      <c r="JL11" s="136">
        <v>163</v>
      </c>
      <c r="JM11" s="136">
        <v>162</v>
      </c>
      <c r="JN11" s="136">
        <v>174</v>
      </c>
      <c r="JO11" s="136">
        <v>175</v>
      </c>
      <c r="JP11" s="136">
        <v>178</v>
      </c>
      <c r="JQ11" s="132"/>
      <c r="JR11" s="136">
        <v>165</v>
      </c>
      <c r="JS11" s="136">
        <v>162</v>
      </c>
      <c r="JT11" s="136">
        <v>166</v>
      </c>
      <c r="JU11" s="136">
        <v>160</v>
      </c>
      <c r="JV11" s="136">
        <v>161</v>
      </c>
      <c r="JW11" s="136">
        <v>165</v>
      </c>
      <c r="JX11" s="132"/>
      <c r="JY11" s="136">
        <v>170</v>
      </c>
      <c r="JZ11" s="136">
        <v>180</v>
      </c>
      <c r="KA11" s="136">
        <v>172</v>
      </c>
      <c r="KB11" s="136">
        <v>164</v>
      </c>
      <c r="KC11" s="136">
        <v>175</v>
      </c>
      <c r="KD11" s="136">
        <v>173</v>
      </c>
      <c r="KE11" s="132"/>
      <c r="KF11" s="136">
        <v>175</v>
      </c>
      <c r="KG11" s="136">
        <v>173</v>
      </c>
      <c r="KH11" s="136">
        <v>173</v>
      </c>
      <c r="KI11" s="136">
        <v>168</v>
      </c>
      <c r="KJ11" s="136">
        <v>163</v>
      </c>
      <c r="KK11" s="136">
        <v>159</v>
      </c>
      <c r="KL11" s="132"/>
      <c r="KM11" s="132"/>
      <c r="KN11" s="136">
        <v>156</v>
      </c>
      <c r="KO11" s="132"/>
      <c r="KP11" s="136">
        <v>160</v>
      </c>
      <c r="KQ11" s="136">
        <v>161</v>
      </c>
      <c r="KR11" s="136">
        <v>161</v>
      </c>
      <c r="KS11" s="132"/>
      <c r="KT11" s="136">
        <v>162</v>
      </c>
      <c r="KU11" s="136">
        <v>167</v>
      </c>
      <c r="KV11" s="136">
        <v>165</v>
      </c>
      <c r="KW11" s="136">
        <v>163</v>
      </c>
      <c r="KX11" s="136">
        <v>163</v>
      </c>
      <c r="KY11" s="132"/>
      <c r="KZ11" s="132"/>
      <c r="LA11" s="136">
        <v>162</v>
      </c>
      <c r="LB11" s="136">
        <v>164</v>
      </c>
      <c r="LC11" s="136">
        <v>162</v>
      </c>
      <c r="LD11" s="136">
        <v>162</v>
      </c>
      <c r="LE11" s="136">
        <v>162</v>
      </c>
      <c r="LF11" s="136">
        <v>163</v>
      </c>
      <c r="LG11" s="132"/>
      <c r="LH11" s="136">
        <v>158</v>
      </c>
      <c r="LI11" s="136">
        <v>163</v>
      </c>
      <c r="LJ11" s="136">
        <v>164</v>
      </c>
      <c r="LK11" s="136">
        <v>165</v>
      </c>
      <c r="LL11" s="136">
        <v>165</v>
      </c>
      <c r="LM11" s="136">
        <v>165</v>
      </c>
      <c r="LN11" s="136">
        <v>166</v>
      </c>
      <c r="LO11" s="136">
        <v>161</v>
      </c>
      <c r="LP11" s="136">
        <v>162</v>
      </c>
      <c r="LQ11" s="136">
        <v>152</v>
      </c>
      <c r="LR11" s="132"/>
      <c r="LS11" s="132"/>
      <c r="LT11" s="132"/>
      <c r="LU11" s="132"/>
      <c r="LV11" s="136">
        <v>148</v>
      </c>
      <c r="LW11" s="136">
        <v>136</v>
      </c>
      <c r="LX11" s="136">
        <v>0</v>
      </c>
      <c r="LY11" s="132"/>
      <c r="LZ11" s="136">
        <v>0</v>
      </c>
      <c r="MA11" s="136">
        <v>0</v>
      </c>
      <c r="MB11" s="136"/>
      <c r="MC11" s="136">
        <v>0</v>
      </c>
      <c r="MD11" s="136">
        <v>0</v>
      </c>
      <c r="ME11" s="136">
        <v>0</v>
      </c>
      <c r="MF11" s="136">
        <v>0</v>
      </c>
      <c r="MG11" s="136">
        <v>0</v>
      </c>
      <c r="MH11" s="136">
        <v>0</v>
      </c>
      <c r="MI11" s="136"/>
      <c r="MJ11" s="136">
        <v>0</v>
      </c>
      <c r="MK11" s="136">
        <v>0</v>
      </c>
      <c r="ML11" s="136">
        <v>0</v>
      </c>
      <c r="MM11" s="136">
        <v>0</v>
      </c>
      <c r="MN11" s="136">
        <v>0</v>
      </c>
      <c r="MO11" s="136">
        <v>0</v>
      </c>
      <c r="MP11" s="132"/>
      <c r="MQ11" s="136">
        <v>12</v>
      </c>
      <c r="MR11" s="136">
        <v>28</v>
      </c>
      <c r="MS11" s="136">
        <v>31</v>
      </c>
      <c r="MT11" s="136">
        <v>29</v>
      </c>
      <c r="MU11" s="136">
        <v>37</v>
      </c>
      <c r="MV11" s="136">
        <v>40</v>
      </c>
      <c r="MW11" s="136"/>
      <c r="MX11" s="136">
        <v>41</v>
      </c>
      <c r="MY11" s="136">
        <v>40</v>
      </c>
      <c r="MZ11" s="136">
        <v>43</v>
      </c>
      <c r="NA11" s="136">
        <v>46</v>
      </c>
      <c r="NB11" s="136">
        <v>47</v>
      </c>
      <c r="NC11" s="136">
        <v>49</v>
      </c>
      <c r="ND11" s="136"/>
      <c r="NE11" s="136">
        <v>53</v>
      </c>
      <c r="NF11" s="136">
        <v>57</v>
      </c>
      <c r="NG11" s="136">
        <v>61</v>
      </c>
      <c r="NH11" s="136">
        <v>63</v>
      </c>
      <c r="NI11" s="136">
        <v>66</v>
      </c>
      <c r="NJ11" s="136">
        <v>66</v>
      </c>
      <c r="NK11" s="136"/>
      <c r="NL11" s="136">
        <v>71</v>
      </c>
      <c r="NM11" s="136">
        <v>69</v>
      </c>
      <c r="NN11" s="136">
        <v>78</v>
      </c>
      <c r="NO11" s="136">
        <v>84</v>
      </c>
      <c r="NP11" s="136">
        <v>83</v>
      </c>
      <c r="NQ11" s="136">
        <v>83</v>
      </c>
      <c r="NR11" s="136"/>
      <c r="NS11" s="136">
        <v>82</v>
      </c>
      <c r="NT11" s="136">
        <v>82</v>
      </c>
      <c r="NU11" s="136">
        <v>87</v>
      </c>
      <c r="NV11" s="136">
        <v>89</v>
      </c>
      <c r="NW11" s="136">
        <v>92</v>
      </c>
      <c r="NX11" s="136">
        <v>90</v>
      </c>
      <c r="NY11" s="136">
        <v>90</v>
      </c>
      <c r="NZ11" s="136">
        <v>84</v>
      </c>
      <c r="OA11" s="132"/>
      <c r="OB11" s="132"/>
      <c r="OC11" s="132"/>
      <c r="OD11" s="132"/>
      <c r="OE11" s="132"/>
      <c r="OF11" s="132"/>
      <c r="OG11" s="136">
        <v>88</v>
      </c>
      <c r="OH11" s="136">
        <v>83</v>
      </c>
      <c r="OI11" s="136">
        <v>75</v>
      </c>
      <c r="OJ11" s="136">
        <v>78</v>
      </c>
      <c r="OK11" s="136">
        <v>79</v>
      </c>
      <c r="OL11" s="136">
        <v>77</v>
      </c>
      <c r="OM11" s="132"/>
      <c r="ON11" s="136">
        <v>79</v>
      </c>
      <c r="OO11" s="136">
        <v>82</v>
      </c>
      <c r="OP11" s="136">
        <v>82</v>
      </c>
      <c r="OQ11" s="136">
        <v>81</v>
      </c>
      <c r="OR11" s="136">
        <v>84</v>
      </c>
      <c r="OS11" s="136">
        <v>84</v>
      </c>
      <c r="OT11" s="132"/>
      <c r="OU11" s="136">
        <v>81</v>
      </c>
      <c r="OV11" s="136">
        <v>83</v>
      </c>
      <c r="OW11" s="136">
        <v>83</v>
      </c>
      <c r="OX11" s="136">
        <v>86</v>
      </c>
      <c r="OY11" s="136">
        <v>85</v>
      </c>
      <c r="OZ11" s="136">
        <v>88</v>
      </c>
      <c r="PA11" s="132"/>
      <c r="PB11" s="136">
        <v>88</v>
      </c>
      <c r="PC11" s="136">
        <v>88</v>
      </c>
      <c r="PD11" s="136">
        <v>88</v>
      </c>
      <c r="PE11" s="136">
        <v>88</v>
      </c>
      <c r="PF11" s="136">
        <v>89</v>
      </c>
      <c r="PG11" s="136">
        <v>88</v>
      </c>
      <c r="PH11" s="136"/>
      <c r="PI11" s="136">
        <v>81</v>
      </c>
      <c r="PJ11" s="136">
        <v>82</v>
      </c>
      <c r="PK11" s="136">
        <v>82</v>
      </c>
      <c r="PL11" s="136">
        <v>82</v>
      </c>
      <c r="PM11" s="136">
        <v>85</v>
      </c>
      <c r="PN11" s="136">
        <v>85</v>
      </c>
      <c r="PO11" s="132"/>
      <c r="PP11" s="136">
        <v>79</v>
      </c>
      <c r="PQ11" s="136">
        <v>79</v>
      </c>
      <c r="PR11" s="136">
        <v>81</v>
      </c>
      <c r="PS11" s="136">
        <v>81</v>
      </c>
      <c r="PT11" s="136">
        <v>80</v>
      </c>
      <c r="PU11" s="136">
        <v>75</v>
      </c>
      <c r="PV11" s="132"/>
      <c r="PW11" s="136">
        <v>72</v>
      </c>
      <c r="PX11" s="136">
        <v>73</v>
      </c>
      <c r="PY11" s="136">
        <v>72</v>
      </c>
      <c r="PZ11" s="136">
        <v>73</v>
      </c>
      <c r="QA11" s="136">
        <v>65</v>
      </c>
      <c r="QB11" s="136">
        <v>61</v>
      </c>
      <c r="QC11" s="132"/>
      <c r="QD11" s="136">
        <v>57</v>
      </c>
      <c r="QE11" s="136">
        <v>64</v>
      </c>
      <c r="QF11" s="132"/>
      <c r="QG11" s="136">
        <v>64</v>
      </c>
      <c r="QH11" s="136">
        <v>64</v>
      </c>
      <c r="QI11" s="136">
        <v>64</v>
      </c>
      <c r="QJ11" s="136"/>
      <c r="QK11" s="136">
        <v>61</v>
      </c>
      <c r="QL11" s="136">
        <v>59</v>
      </c>
      <c r="QM11" s="136">
        <v>61</v>
      </c>
      <c r="QN11" s="136">
        <v>58</v>
      </c>
      <c r="QO11" s="136">
        <v>59</v>
      </c>
      <c r="QP11" s="136">
        <v>62</v>
      </c>
      <c r="QQ11" s="136">
        <v>63</v>
      </c>
      <c r="QR11" s="136">
        <v>63</v>
      </c>
      <c r="QS11" s="136">
        <v>62</v>
      </c>
      <c r="QT11" s="136">
        <v>59</v>
      </c>
      <c r="QU11" s="132"/>
      <c r="QV11" s="132"/>
      <c r="QW11" s="136">
        <v>0</v>
      </c>
      <c r="QX11" s="136">
        <v>0</v>
      </c>
      <c r="QY11" s="136"/>
      <c r="QZ11" s="136"/>
      <c r="RA11" s="136"/>
      <c r="RB11" s="136">
        <v>15</v>
      </c>
      <c r="RC11" s="136">
        <v>16</v>
      </c>
      <c r="RD11" s="136">
        <v>16</v>
      </c>
      <c r="RE11" s="132"/>
      <c r="RF11" s="136">
        <v>17</v>
      </c>
      <c r="RG11" s="136">
        <v>22</v>
      </c>
      <c r="RH11" s="136">
        <v>23</v>
      </c>
      <c r="RI11" s="136">
        <v>28</v>
      </c>
      <c r="RJ11" s="136">
        <v>29</v>
      </c>
      <c r="RK11" s="136">
        <v>29</v>
      </c>
      <c r="RL11" s="132"/>
      <c r="RM11" s="132"/>
      <c r="RN11" s="136">
        <v>30</v>
      </c>
      <c r="RO11" s="136">
        <v>34</v>
      </c>
      <c r="RP11" s="136">
        <v>37</v>
      </c>
      <c r="RQ11" s="136">
        <v>36</v>
      </c>
      <c r="RR11" s="136">
        <v>36</v>
      </c>
      <c r="RS11" s="132"/>
      <c r="RT11" s="136">
        <v>37</v>
      </c>
      <c r="RU11" s="136">
        <v>37</v>
      </c>
      <c r="RV11" s="136">
        <v>39</v>
      </c>
      <c r="RW11" s="136">
        <v>40</v>
      </c>
      <c r="RX11" s="136">
        <v>44</v>
      </c>
      <c r="RY11" s="136">
        <v>44</v>
      </c>
      <c r="RZ11" s="132"/>
      <c r="SA11" s="132"/>
      <c r="SB11" s="136">
        <v>43</v>
      </c>
      <c r="SC11" s="136">
        <v>40</v>
      </c>
      <c r="SD11" s="136">
        <v>32</v>
      </c>
      <c r="SE11" s="136">
        <v>18</v>
      </c>
      <c r="SF11" s="136">
        <v>10</v>
      </c>
      <c r="SG11" s="136">
        <v>12</v>
      </c>
      <c r="SH11" s="136">
        <v>11</v>
      </c>
      <c r="SI11" s="136">
        <v>10</v>
      </c>
      <c r="SJ11" s="136">
        <v>10</v>
      </c>
      <c r="SK11" s="136">
        <v>9</v>
      </c>
      <c r="SL11" s="136">
        <v>11</v>
      </c>
      <c r="SM11" s="136">
        <v>11</v>
      </c>
      <c r="SN11" s="132"/>
      <c r="SO11" s="136">
        <v>11</v>
      </c>
      <c r="SP11" s="136">
        <v>11</v>
      </c>
      <c r="SQ11" s="136">
        <v>0</v>
      </c>
      <c r="SR11" s="136">
        <v>0</v>
      </c>
      <c r="SS11" s="136"/>
      <c r="ST11" s="136"/>
      <c r="SU11" s="136"/>
      <c r="SV11" s="136"/>
      <c r="SW11" s="136"/>
      <c r="SX11" s="136"/>
      <c r="SY11" s="136"/>
      <c r="SZ11" s="136"/>
      <c r="TA11" s="136"/>
      <c r="TB11" s="132"/>
      <c r="TC11" s="136"/>
      <c r="TD11" s="136"/>
      <c r="TE11" s="136"/>
      <c r="TF11" s="136"/>
      <c r="TG11" s="136"/>
      <c r="TH11" s="136"/>
      <c r="TI11" s="136"/>
      <c r="TJ11" s="136"/>
      <c r="TK11" s="136"/>
      <c r="TL11" s="136"/>
      <c r="TM11" s="136"/>
      <c r="TN11" s="136"/>
      <c r="TO11" s="136"/>
      <c r="TP11" s="132"/>
      <c r="TQ11" s="136"/>
      <c r="TR11" s="136"/>
      <c r="TS11" s="136"/>
      <c r="TT11" s="136"/>
      <c r="TU11" s="136"/>
      <c r="TV11" s="136"/>
      <c r="TW11" s="132"/>
      <c r="TX11" s="136"/>
      <c r="TY11" s="136"/>
      <c r="TZ11" s="136"/>
      <c r="UA11" s="136"/>
      <c r="UB11" s="136"/>
      <c r="UC11" s="136"/>
      <c r="UD11" s="132"/>
      <c r="UE11" s="136"/>
      <c r="UF11" s="136"/>
      <c r="UG11" s="136"/>
      <c r="UH11" s="136"/>
      <c r="UI11" s="136"/>
      <c r="UJ11" s="136"/>
      <c r="UK11" s="136"/>
      <c r="UL11" s="136"/>
      <c r="UM11" s="136"/>
      <c r="UN11" s="136"/>
      <c r="UO11" s="136"/>
      <c r="UP11" s="136"/>
      <c r="UQ11" s="136"/>
      <c r="UR11" s="132"/>
      <c r="US11" s="136"/>
      <c r="UT11" s="136"/>
      <c r="UU11" s="136"/>
      <c r="UV11" s="136"/>
      <c r="UW11" s="136"/>
      <c r="UX11" s="132"/>
      <c r="UY11" s="132"/>
      <c r="UZ11" s="132"/>
      <c r="VA11" s="136"/>
      <c r="VB11" s="136"/>
      <c r="VC11" s="136"/>
      <c r="VD11" s="136"/>
      <c r="VE11" s="136"/>
      <c r="VF11" s="136"/>
      <c r="VG11" s="136"/>
      <c r="VH11" s="136"/>
      <c r="VI11" s="136"/>
      <c r="VJ11" s="136"/>
      <c r="VK11" s="136"/>
      <c r="VL11" s="136"/>
      <c r="VM11" s="132"/>
      <c r="VN11" s="136"/>
      <c r="VO11" s="136"/>
      <c r="VP11" s="136"/>
      <c r="VQ11" s="136">
        <v>10</v>
      </c>
      <c r="VR11" s="136">
        <v>12</v>
      </c>
      <c r="VS11" s="136">
        <v>12</v>
      </c>
      <c r="VT11" s="136">
        <v>11</v>
      </c>
      <c r="VU11" s="136">
        <v>14</v>
      </c>
      <c r="VV11" s="136">
        <v>14</v>
      </c>
      <c r="VW11" s="136">
        <v>19</v>
      </c>
      <c r="VX11" s="136">
        <v>19</v>
      </c>
      <c r="VY11" s="136">
        <v>17</v>
      </c>
      <c r="VZ11" s="136">
        <v>20</v>
      </c>
      <c r="WA11" s="136"/>
      <c r="WB11" s="136">
        <v>24</v>
      </c>
      <c r="WC11" s="136">
        <v>23</v>
      </c>
      <c r="WD11" s="136">
        <v>25</v>
      </c>
      <c r="WE11" s="136">
        <v>27</v>
      </c>
      <c r="WF11" s="136">
        <v>27</v>
      </c>
      <c r="WG11" s="136">
        <v>28</v>
      </c>
      <c r="WH11" s="136"/>
      <c r="WI11" s="136">
        <v>31</v>
      </c>
      <c r="WJ11" s="136">
        <v>25</v>
      </c>
      <c r="WK11" s="136">
        <v>27</v>
      </c>
      <c r="WL11" s="136">
        <v>17</v>
      </c>
      <c r="WM11" s="136">
        <v>14</v>
      </c>
      <c r="WN11" s="136"/>
      <c r="WO11" s="132"/>
      <c r="WP11" s="136">
        <v>17</v>
      </c>
      <c r="WQ11" s="136">
        <v>15</v>
      </c>
      <c r="WR11" s="136">
        <v>13</v>
      </c>
      <c r="WS11" s="136">
        <v>13</v>
      </c>
      <c r="WT11" s="132"/>
      <c r="WU11" s="136">
        <v>15</v>
      </c>
      <c r="WV11" s="136">
        <v>20</v>
      </c>
      <c r="WW11" s="136">
        <v>18</v>
      </c>
      <c r="WX11" s="136">
        <v>19</v>
      </c>
      <c r="WY11" s="136">
        <v>19</v>
      </c>
      <c r="WZ11" s="136">
        <v>22</v>
      </c>
      <c r="XA11" s="136">
        <v>22</v>
      </c>
      <c r="XB11" s="136">
        <v>25</v>
      </c>
      <c r="XC11" s="132"/>
      <c r="XD11" s="136">
        <v>24</v>
      </c>
      <c r="XE11" s="136">
        <v>26</v>
      </c>
      <c r="XF11" s="136">
        <v>26</v>
      </c>
      <c r="XG11" s="136">
        <v>35</v>
      </c>
      <c r="XH11" s="136">
        <v>33</v>
      </c>
      <c r="XI11" s="136">
        <v>35</v>
      </c>
      <c r="XJ11" s="136"/>
      <c r="XK11" s="136">
        <v>38</v>
      </c>
      <c r="XL11" s="136">
        <v>40</v>
      </c>
      <c r="XM11" s="136">
        <v>36</v>
      </c>
      <c r="XN11" s="136">
        <v>34</v>
      </c>
      <c r="XO11" s="136">
        <v>35</v>
      </c>
      <c r="XP11" s="136">
        <v>37</v>
      </c>
      <c r="XQ11" s="136"/>
      <c r="XR11" s="136">
        <v>42</v>
      </c>
      <c r="XS11" s="136">
        <v>48</v>
      </c>
      <c r="XT11" s="136">
        <v>54</v>
      </c>
      <c r="XU11" s="136">
        <v>55</v>
      </c>
      <c r="XV11" s="136">
        <v>56</v>
      </c>
      <c r="XW11" s="136">
        <v>56</v>
      </c>
      <c r="XX11" s="136"/>
      <c r="XY11" s="136">
        <v>67</v>
      </c>
      <c r="XZ11" s="136">
        <v>72</v>
      </c>
      <c r="YA11" s="136">
        <v>75</v>
      </c>
      <c r="YB11" s="136">
        <v>76</v>
      </c>
      <c r="YC11" s="136">
        <v>77</v>
      </c>
      <c r="YD11" s="136">
        <v>76</v>
      </c>
      <c r="YE11" s="136"/>
      <c r="YF11" s="136">
        <v>78</v>
      </c>
      <c r="YG11" s="136">
        <v>78</v>
      </c>
      <c r="YH11" s="136">
        <v>81</v>
      </c>
      <c r="YI11" s="136">
        <v>82</v>
      </c>
      <c r="YJ11" s="136">
        <v>84</v>
      </c>
      <c r="YK11" s="136">
        <v>84</v>
      </c>
      <c r="YL11" s="136"/>
      <c r="YM11" s="136">
        <v>77</v>
      </c>
      <c r="YN11" s="136">
        <v>80</v>
      </c>
      <c r="YO11" s="136">
        <v>79</v>
      </c>
      <c r="YP11" s="136"/>
      <c r="YQ11" s="136">
        <v>83</v>
      </c>
      <c r="YR11" s="136">
        <v>80</v>
      </c>
      <c r="YS11" s="136">
        <v>82</v>
      </c>
      <c r="YT11" s="136">
        <v>85</v>
      </c>
      <c r="YU11" s="136">
        <v>83</v>
      </c>
      <c r="YV11" s="136">
        <v>82</v>
      </c>
      <c r="YW11" s="136">
        <v>82</v>
      </c>
      <c r="YX11" s="136">
        <v>80</v>
      </c>
      <c r="YY11" s="136">
        <v>76</v>
      </c>
      <c r="YZ11" s="136"/>
      <c r="ZA11" s="136">
        <v>75</v>
      </c>
      <c r="ZB11" s="136">
        <v>82</v>
      </c>
      <c r="ZC11" s="136">
        <v>84</v>
      </c>
      <c r="ZD11" s="136">
        <v>82</v>
      </c>
      <c r="ZE11" s="136">
        <v>81</v>
      </c>
      <c r="ZF11" s="136">
        <v>78</v>
      </c>
      <c r="ZG11" s="136">
        <v>0</v>
      </c>
      <c r="ZH11" s="136"/>
      <c r="ZI11" s="132"/>
      <c r="ZJ11" s="132"/>
      <c r="ZK11" s="132"/>
      <c r="ZL11" s="136">
        <v>66</v>
      </c>
      <c r="ZM11" s="136">
        <v>0</v>
      </c>
      <c r="ZN11" s="136"/>
      <c r="ZO11" s="136">
        <v>0</v>
      </c>
      <c r="ZP11" s="136">
        <v>0</v>
      </c>
      <c r="ZQ11" s="136">
        <v>0</v>
      </c>
      <c r="ZR11" s="136">
        <v>0</v>
      </c>
      <c r="ZS11" s="136">
        <v>0</v>
      </c>
      <c r="ZT11" s="136">
        <v>0</v>
      </c>
      <c r="ZU11" s="136"/>
      <c r="ZV11" s="136"/>
      <c r="ZW11" s="136"/>
      <c r="ZX11" s="136"/>
      <c r="ZY11" s="136"/>
      <c r="ZZ11" s="136"/>
      <c r="AAA11" s="136"/>
      <c r="AAB11" s="136"/>
      <c r="AAC11" s="136"/>
      <c r="AAD11" s="136"/>
      <c r="AAE11" s="136"/>
      <c r="AAF11" s="136"/>
      <c r="AAG11" s="136"/>
      <c r="AAH11" s="136"/>
      <c r="AAI11" s="132"/>
      <c r="AAJ11" s="136"/>
      <c r="AAK11" s="136"/>
      <c r="AAL11" s="136"/>
      <c r="AAM11" s="136"/>
      <c r="AAN11" s="136"/>
      <c r="AAO11" s="136"/>
      <c r="AAP11" s="136"/>
      <c r="AAQ11" s="136"/>
      <c r="AAR11" s="136"/>
      <c r="AAS11" s="136"/>
      <c r="AAT11" s="136"/>
      <c r="AAU11" s="136"/>
      <c r="AAV11" s="136"/>
      <c r="AAW11" s="132"/>
      <c r="AAX11" s="136"/>
      <c r="AAY11" s="136"/>
      <c r="AAZ11" s="136"/>
      <c r="ABA11" s="136"/>
      <c r="ABB11" s="136"/>
      <c r="ABC11" s="136"/>
      <c r="ABD11" s="136"/>
      <c r="ABE11" s="136"/>
      <c r="ABF11" s="136"/>
      <c r="ABG11" s="136"/>
      <c r="ABH11" s="136"/>
      <c r="ABI11" s="136"/>
      <c r="ABJ11" s="136"/>
      <c r="ABK11" s="132"/>
      <c r="ABL11" s="136"/>
      <c r="ABM11" s="136"/>
      <c r="ABN11" s="136"/>
      <c r="ABO11" s="136"/>
      <c r="ABP11" s="136">
        <v>2</v>
      </c>
      <c r="ABQ11" s="136">
        <v>5</v>
      </c>
      <c r="ABR11" s="132"/>
      <c r="ABS11" s="136">
        <v>7</v>
      </c>
      <c r="ABT11" s="136">
        <v>8</v>
      </c>
      <c r="ABU11" s="136">
        <v>8</v>
      </c>
      <c r="ABV11" s="136">
        <v>8</v>
      </c>
      <c r="ABW11" s="136"/>
      <c r="ABX11" s="132"/>
      <c r="ABY11" s="132"/>
      <c r="ABZ11" s="132"/>
      <c r="ACA11" s="132"/>
      <c r="ACB11" s="132"/>
      <c r="ACC11" s="132"/>
      <c r="ACD11" s="132"/>
      <c r="ACE11" s="132"/>
      <c r="ACF11" s="132"/>
      <c r="ACG11" s="132"/>
      <c r="ACH11" s="132"/>
      <c r="ACI11" s="132"/>
      <c r="ACJ11" s="132"/>
      <c r="ACK11" s="132"/>
      <c r="ACL11" s="132"/>
      <c r="ACM11" s="132"/>
      <c r="ACN11" s="132"/>
      <c r="ACO11" s="132"/>
      <c r="ACP11" s="132"/>
      <c r="ACQ11" s="132"/>
      <c r="ACR11" s="132"/>
      <c r="ACS11" s="132"/>
      <c r="ACT11" s="132"/>
      <c r="ACU11" s="132"/>
      <c r="ACV11" s="132"/>
      <c r="ACW11" s="132"/>
      <c r="ACX11" s="132"/>
      <c r="ACY11" s="132"/>
      <c r="ACZ11" s="132"/>
      <c r="ADA11" s="132"/>
      <c r="ADB11" s="132"/>
      <c r="ADC11" s="132"/>
      <c r="ADD11" s="132"/>
      <c r="ADE11" s="132"/>
      <c r="ADF11" s="132"/>
      <c r="ADG11" s="132"/>
      <c r="ADH11" s="132"/>
      <c r="ADI11" s="132"/>
      <c r="ADJ11" s="132"/>
      <c r="ADK11" s="132"/>
      <c r="ADL11" s="132"/>
      <c r="ADM11" s="132"/>
      <c r="ADN11" s="132"/>
    </row>
    <row r="12" spans="1:794">
      <c r="A12" t="s">
        <v>911</v>
      </c>
      <c r="B12" t="s">
        <v>913</v>
      </c>
      <c r="D12" s="132" t="s">
        <v>228</v>
      </c>
      <c r="E12" s="136">
        <f t="shared" ref="E12:J12" si="289">SUM(E13:E19)</f>
        <v>1365</v>
      </c>
      <c r="F12" s="136">
        <f t="shared" si="289"/>
        <v>1381</v>
      </c>
      <c r="G12" s="136">
        <f t="shared" si="289"/>
        <v>1423</v>
      </c>
      <c r="H12" s="136">
        <f t="shared" si="289"/>
        <v>1413</v>
      </c>
      <c r="I12" s="136">
        <f t="shared" si="289"/>
        <v>1412</v>
      </c>
      <c r="J12" s="136">
        <f t="shared" si="289"/>
        <v>1430</v>
      </c>
      <c r="K12" s="132"/>
      <c r="L12" s="136">
        <f t="shared" ref="L12:S12" si="290">SUM(L13:L19)</f>
        <v>1436</v>
      </c>
      <c r="M12" s="136">
        <f t="shared" si="290"/>
        <v>1442</v>
      </c>
      <c r="N12" s="136">
        <f t="shared" si="290"/>
        <v>1454</v>
      </c>
      <c r="O12" s="136">
        <f t="shared" si="290"/>
        <v>1459</v>
      </c>
      <c r="P12" s="136">
        <f t="shared" si="290"/>
        <v>1502</v>
      </c>
      <c r="Q12" s="136">
        <f t="shared" si="290"/>
        <v>1497</v>
      </c>
      <c r="R12" s="136">
        <f t="shared" si="290"/>
        <v>1476</v>
      </c>
      <c r="S12" s="136">
        <f t="shared" si="290"/>
        <v>1486</v>
      </c>
      <c r="T12" s="132"/>
      <c r="U12" s="132"/>
      <c r="V12" s="132"/>
      <c r="W12" s="132"/>
      <c r="X12" s="132"/>
      <c r="Y12" s="132"/>
      <c r="Z12" s="132"/>
      <c r="AA12" s="136">
        <f>SUM(AA13:AA19)</f>
        <v>1409</v>
      </c>
      <c r="AB12" s="136">
        <f>SUM(AB13:AB19)</f>
        <v>1438</v>
      </c>
      <c r="AC12" s="136">
        <f>SUM(AC13:AC19)</f>
        <v>1462</v>
      </c>
      <c r="AD12" s="136">
        <f>SUM(AD13:AD19)</f>
        <v>1516</v>
      </c>
      <c r="AE12" s="136">
        <f>SUM(AE13:AE19)</f>
        <v>1544</v>
      </c>
      <c r="AF12" s="132"/>
      <c r="AG12" s="136">
        <f t="shared" ref="AG12:AL12" si="291">SUM(AG13:AG19)</f>
        <v>1519</v>
      </c>
      <c r="AH12" s="136">
        <f t="shared" si="291"/>
        <v>1485</v>
      </c>
      <c r="AI12" s="136">
        <f t="shared" si="291"/>
        <v>1514</v>
      </c>
      <c r="AJ12" s="136">
        <f t="shared" si="291"/>
        <v>1500</v>
      </c>
      <c r="AK12" s="136">
        <f t="shared" si="291"/>
        <v>1544</v>
      </c>
      <c r="AL12" s="136">
        <f t="shared" si="291"/>
        <v>1562</v>
      </c>
      <c r="AM12" s="136"/>
      <c r="AN12" s="136">
        <f t="shared" ref="AN12:AS12" si="292">SUM(AN13:AN19)</f>
        <v>1535</v>
      </c>
      <c r="AO12" s="136">
        <f t="shared" si="292"/>
        <v>1566</v>
      </c>
      <c r="AP12" s="136">
        <f t="shared" si="292"/>
        <v>1586</v>
      </c>
      <c r="AQ12" s="136">
        <f t="shared" si="292"/>
        <v>1588</v>
      </c>
      <c r="AR12" s="136">
        <f t="shared" si="292"/>
        <v>1615</v>
      </c>
      <c r="AS12" s="136">
        <f t="shared" si="292"/>
        <v>1632</v>
      </c>
      <c r="AT12" s="132"/>
      <c r="AU12" s="136">
        <f>SUM(AU13:AU19)</f>
        <v>1592</v>
      </c>
      <c r="AV12" s="136">
        <f>SUM(AV13:AV19)</f>
        <v>1612</v>
      </c>
      <c r="AW12" s="136">
        <f>SUM(AW13:AW19)</f>
        <v>1632</v>
      </c>
      <c r="AX12" s="136">
        <f>SUM(AX13:AX19)</f>
        <v>1678</v>
      </c>
      <c r="AY12" s="132"/>
      <c r="AZ12" s="132"/>
      <c r="BA12" s="136">
        <f t="shared" ref="BA12:BG12" si="293">SUM(BA13:BA19)</f>
        <v>1568</v>
      </c>
      <c r="BB12" s="136">
        <f t="shared" si="293"/>
        <v>1577</v>
      </c>
      <c r="BC12" s="136">
        <f t="shared" si="293"/>
        <v>1615</v>
      </c>
      <c r="BD12" s="136">
        <f t="shared" si="293"/>
        <v>1608</v>
      </c>
      <c r="BE12" s="136">
        <f t="shared" si="293"/>
        <v>1609</v>
      </c>
      <c r="BF12" s="136">
        <f t="shared" si="293"/>
        <v>1630</v>
      </c>
      <c r="BG12" s="136">
        <f t="shared" si="293"/>
        <v>1651</v>
      </c>
      <c r="BH12" s="132"/>
      <c r="BI12" s="136">
        <f t="shared" ref="BI12:BN12" si="294">SUM(BI13:BI19)</f>
        <v>1630</v>
      </c>
      <c r="BJ12" s="136">
        <f t="shared" si="294"/>
        <v>1630</v>
      </c>
      <c r="BK12" s="136">
        <f t="shared" si="294"/>
        <v>1638</v>
      </c>
      <c r="BL12" s="136">
        <f t="shared" si="294"/>
        <v>1610</v>
      </c>
      <c r="BM12" s="136">
        <f t="shared" si="294"/>
        <v>1591</v>
      </c>
      <c r="BN12" s="136">
        <f t="shared" si="294"/>
        <v>1597</v>
      </c>
      <c r="BO12" s="132"/>
      <c r="BP12" s="136">
        <f t="shared" ref="BP12:BU12" si="295">SUM(BP13:BP19)</f>
        <v>1549</v>
      </c>
      <c r="BQ12" s="136">
        <f t="shared" si="295"/>
        <v>1548</v>
      </c>
      <c r="BR12" s="136">
        <f t="shared" si="295"/>
        <v>1528</v>
      </c>
      <c r="BS12" s="136">
        <f t="shared" si="295"/>
        <v>1525</v>
      </c>
      <c r="BT12" s="136">
        <f t="shared" si="295"/>
        <v>1494</v>
      </c>
      <c r="BU12" s="136">
        <f t="shared" si="295"/>
        <v>1467</v>
      </c>
      <c r="BV12" s="132"/>
      <c r="BW12" s="136">
        <f t="shared" ref="BW12:CB12" si="296">SUM(BW13:BW19)</f>
        <v>1465</v>
      </c>
      <c r="BX12" s="136">
        <f t="shared" si="296"/>
        <v>1499</v>
      </c>
      <c r="BY12" s="136">
        <f t="shared" si="296"/>
        <v>1522</v>
      </c>
      <c r="BZ12" s="136">
        <f t="shared" si="296"/>
        <v>1536</v>
      </c>
      <c r="CA12" s="136">
        <f t="shared" si="296"/>
        <v>1570</v>
      </c>
      <c r="CB12" s="136">
        <f t="shared" si="296"/>
        <v>1579</v>
      </c>
      <c r="CC12" s="132"/>
      <c r="CD12" s="136">
        <f t="shared" ref="CD12:CI12" si="297">SUM(CD13:CD19)</f>
        <v>1549</v>
      </c>
      <c r="CE12" s="136">
        <f t="shared" si="297"/>
        <v>1552</v>
      </c>
      <c r="CF12" s="136">
        <f t="shared" si="297"/>
        <v>1560</v>
      </c>
      <c r="CG12" s="136">
        <f t="shared" si="297"/>
        <v>1558</v>
      </c>
      <c r="CH12" s="136">
        <f t="shared" si="297"/>
        <v>1574</v>
      </c>
      <c r="CI12" s="136">
        <f t="shared" si="297"/>
        <v>1588</v>
      </c>
      <c r="CJ12" s="132"/>
      <c r="CK12" s="136">
        <f t="shared" ref="CK12:CP12" si="298">SUM(CK13:CK19)</f>
        <v>1535</v>
      </c>
      <c r="CL12" s="136">
        <f t="shared" si="298"/>
        <v>1539</v>
      </c>
      <c r="CM12" s="136">
        <f t="shared" si="298"/>
        <v>1543</v>
      </c>
      <c r="CN12" s="136">
        <f t="shared" si="298"/>
        <v>1571</v>
      </c>
      <c r="CO12" s="136">
        <f t="shared" si="298"/>
        <v>1473</v>
      </c>
      <c r="CP12" s="136">
        <f t="shared" si="298"/>
        <v>1530</v>
      </c>
      <c r="CQ12" s="132"/>
      <c r="CR12" s="136">
        <f t="shared" ref="CR12:CW12" si="299">SUM(CR13:CR19)</f>
        <v>1524</v>
      </c>
      <c r="CS12" s="136">
        <f t="shared" si="299"/>
        <v>1531</v>
      </c>
      <c r="CT12" s="136">
        <f t="shared" si="299"/>
        <v>1557</v>
      </c>
      <c r="CU12" s="136">
        <f t="shared" si="299"/>
        <v>1590</v>
      </c>
      <c r="CV12" s="136">
        <f t="shared" si="299"/>
        <v>1608</v>
      </c>
      <c r="CW12" s="136">
        <f t="shared" si="299"/>
        <v>1609</v>
      </c>
      <c r="CX12" s="132"/>
      <c r="CY12" s="136">
        <f t="shared" ref="CY12:DD12" si="300">SUM(CY13:CY19)</f>
        <v>1620</v>
      </c>
      <c r="CZ12" s="136">
        <f t="shared" si="300"/>
        <v>1629</v>
      </c>
      <c r="DA12" s="136">
        <f t="shared" si="300"/>
        <v>1672</v>
      </c>
      <c r="DB12" s="136">
        <f t="shared" si="300"/>
        <v>1656</v>
      </c>
      <c r="DC12" s="136">
        <f t="shared" si="300"/>
        <v>1664</v>
      </c>
      <c r="DD12" s="136">
        <f t="shared" si="300"/>
        <v>1646</v>
      </c>
      <c r="DE12" s="132"/>
      <c r="DF12" s="132"/>
      <c r="DG12" s="136">
        <f>SUM(DG13:DG19)</f>
        <v>1442</v>
      </c>
      <c r="DH12" s="136">
        <f>SUM(DH13:DH19)</f>
        <v>1476</v>
      </c>
      <c r="DI12" s="136">
        <f>SUM(DI13:DI19)</f>
        <v>1544</v>
      </c>
      <c r="DJ12" s="136">
        <f>SUM(DJ13:DJ19)</f>
        <v>1587</v>
      </c>
      <c r="DK12" s="136">
        <f>SUM(DK13:DK19)</f>
        <v>1587</v>
      </c>
      <c r="DL12" s="132"/>
      <c r="DM12" s="132"/>
      <c r="DN12" s="136">
        <f>SUM(DN13:DN19)</f>
        <v>1557</v>
      </c>
      <c r="DO12" s="136">
        <f>SUM(DO13:DO19)</f>
        <v>1558</v>
      </c>
      <c r="DP12" s="136">
        <f>SUM(DP13:DP19)</f>
        <v>1632</v>
      </c>
      <c r="DQ12" s="136">
        <f>SUM(DQ13:DQ19)</f>
        <v>1652</v>
      </c>
      <c r="DR12" s="136">
        <f>SUM(DR13:DR19)</f>
        <v>1679</v>
      </c>
      <c r="DS12" s="132"/>
      <c r="DT12" s="136">
        <f t="shared" ref="DT12:DY12" si="301">SUM(DT13:DT19)</f>
        <v>1623</v>
      </c>
      <c r="DU12" s="136">
        <f t="shared" si="301"/>
        <v>1642</v>
      </c>
      <c r="DV12" s="136">
        <f t="shared" si="301"/>
        <v>1645</v>
      </c>
      <c r="DW12" s="136">
        <f t="shared" si="301"/>
        <v>1601</v>
      </c>
      <c r="DX12" s="136">
        <f t="shared" si="301"/>
        <v>1587</v>
      </c>
      <c r="DY12" s="136">
        <f t="shared" si="301"/>
        <v>1581</v>
      </c>
      <c r="DZ12" s="132"/>
      <c r="EA12" s="136">
        <f t="shared" ref="EA12:EM12" si="302">SUM(EA13:EA19)</f>
        <v>1538</v>
      </c>
      <c r="EB12" s="136">
        <f t="shared" si="302"/>
        <v>1504</v>
      </c>
      <c r="EC12" s="136">
        <f t="shared" si="302"/>
        <v>1491</v>
      </c>
      <c r="ED12" s="136">
        <f t="shared" si="302"/>
        <v>1487</v>
      </c>
      <c r="EE12" s="136">
        <f t="shared" si="302"/>
        <v>1472</v>
      </c>
      <c r="EF12" s="136">
        <f t="shared" si="302"/>
        <v>1465</v>
      </c>
      <c r="EG12" s="136">
        <f t="shared" si="302"/>
        <v>1306</v>
      </c>
      <c r="EH12" s="136">
        <f t="shared" si="302"/>
        <v>1435</v>
      </c>
      <c r="EI12" s="136">
        <f t="shared" si="302"/>
        <v>1465</v>
      </c>
      <c r="EJ12" s="136">
        <f t="shared" si="302"/>
        <v>1463</v>
      </c>
      <c r="EK12" s="136">
        <f t="shared" si="302"/>
        <v>1465</v>
      </c>
      <c r="EL12" s="136">
        <f t="shared" si="302"/>
        <v>1386</v>
      </c>
      <c r="EM12" s="136">
        <f t="shared" si="302"/>
        <v>1381</v>
      </c>
      <c r="EN12" s="132"/>
      <c r="EO12" s="136">
        <f t="shared" ref="EO12:FA12" si="303">SUM(EO13:EO19)</f>
        <v>1412</v>
      </c>
      <c r="EP12" s="136">
        <f t="shared" si="303"/>
        <v>1418</v>
      </c>
      <c r="EQ12" s="136">
        <f t="shared" si="303"/>
        <v>1433</v>
      </c>
      <c r="ER12" s="136">
        <f t="shared" si="303"/>
        <v>1447</v>
      </c>
      <c r="ES12" s="136">
        <f t="shared" si="303"/>
        <v>1478</v>
      </c>
      <c r="ET12" s="136">
        <f t="shared" si="303"/>
        <v>1481</v>
      </c>
      <c r="EU12" s="136">
        <f t="shared" si="303"/>
        <v>1314</v>
      </c>
      <c r="EV12" s="136">
        <f t="shared" si="303"/>
        <v>1529</v>
      </c>
      <c r="EW12" s="136">
        <f t="shared" si="303"/>
        <v>1526</v>
      </c>
      <c r="EX12" s="136">
        <f t="shared" si="303"/>
        <v>1508</v>
      </c>
      <c r="EY12" s="136">
        <f t="shared" si="303"/>
        <v>1513</v>
      </c>
      <c r="EZ12" s="136">
        <f t="shared" si="303"/>
        <v>1520</v>
      </c>
      <c r="FA12" s="136">
        <f t="shared" si="303"/>
        <v>1553</v>
      </c>
      <c r="FB12" s="132"/>
      <c r="FC12" s="136">
        <f t="shared" ref="FC12:FO12" si="304">SUM(FC13:FC19)</f>
        <v>1589</v>
      </c>
      <c r="FD12" s="136">
        <f t="shared" si="304"/>
        <v>1602</v>
      </c>
      <c r="FE12" s="136">
        <f t="shared" si="304"/>
        <v>1666</v>
      </c>
      <c r="FF12" s="136">
        <f t="shared" si="304"/>
        <v>1718</v>
      </c>
      <c r="FG12" s="136">
        <f t="shared" si="304"/>
        <v>1741</v>
      </c>
      <c r="FH12" s="136">
        <f t="shared" si="304"/>
        <v>1806</v>
      </c>
      <c r="FI12" s="136">
        <f t="shared" si="304"/>
        <v>1119</v>
      </c>
      <c r="FJ12" s="136">
        <f t="shared" si="304"/>
        <v>1810</v>
      </c>
      <c r="FK12" s="136">
        <f t="shared" si="304"/>
        <v>1868</v>
      </c>
      <c r="FL12" s="136">
        <f t="shared" si="304"/>
        <v>1917</v>
      </c>
      <c r="FM12" s="136">
        <f t="shared" si="304"/>
        <v>1952</v>
      </c>
      <c r="FN12" s="136">
        <f t="shared" si="304"/>
        <v>2007</v>
      </c>
      <c r="FO12" s="136">
        <f t="shared" si="304"/>
        <v>1939</v>
      </c>
      <c r="FP12" s="132"/>
      <c r="FQ12" s="136">
        <f t="shared" ref="FQ12:FV12" si="305">SUM(FQ13:FQ19)</f>
        <v>1939</v>
      </c>
      <c r="FR12" s="136">
        <f t="shared" si="305"/>
        <v>1949</v>
      </c>
      <c r="FS12" s="136">
        <f t="shared" si="305"/>
        <v>2023</v>
      </c>
      <c r="FT12" s="136">
        <f t="shared" si="305"/>
        <v>2053</v>
      </c>
      <c r="FU12" s="136">
        <f t="shared" si="305"/>
        <v>2059</v>
      </c>
      <c r="FV12" s="136">
        <f t="shared" si="305"/>
        <v>2043</v>
      </c>
      <c r="FW12" s="132"/>
      <c r="FX12" s="136">
        <f t="shared" ref="FX12:GC12" si="306">SUM(FX13:FX19)</f>
        <v>2043</v>
      </c>
      <c r="FY12" s="136">
        <f t="shared" si="306"/>
        <v>2024</v>
      </c>
      <c r="FZ12" s="136">
        <f t="shared" si="306"/>
        <v>2030</v>
      </c>
      <c r="GA12" s="136">
        <f t="shared" si="306"/>
        <v>2027</v>
      </c>
      <c r="GB12" s="136">
        <f t="shared" si="306"/>
        <v>1982</v>
      </c>
      <c r="GC12" s="136">
        <f t="shared" si="306"/>
        <v>1952</v>
      </c>
      <c r="GD12" s="132"/>
      <c r="GE12" s="136">
        <f>SUM(GE13:GE19)</f>
        <v>1820</v>
      </c>
      <c r="GF12" s="136">
        <f>SUM(GF13:GF19)</f>
        <v>1819</v>
      </c>
      <c r="GG12" s="136">
        <f>SUM(GG13:GG19)</f>
        <v>1815</v>
      </c>
      <c r="GH12" s="136">
        <f>SUM(GH13:GH19)</f>
        <v>1817</v>
      </c>
      <c r="GI12" s="132"/>
      <c r="GJ12" s="132"/>
      <c r="GK12" s="132"/>
      <c r="GL12" s="136">
        <f t="shared" ref="GL12:GQ12" si="307">SUM(GL13:GL19)</f>
        <v>1785</v>
      </c>
      <c r="GM12" s="136">
        <f t="shared" si="307"/>
        <v>1816</v>
      </c>
      <c r="GN12" s="136">
        <f t="shared" si="307"/>
        <v>1864</v>
      </c>
      <c r="GO12" s="136">
        <f t="shared" si="307"/>
        <v>1889</v>
      </c>
      <c r="GP12" s="136">
        <f t="shared" si="307"/>
        <v>1966</v>
      </c>
      <c r="GQ12" s="136">
        <f t="shared" si="307"/>
        <v>2014</v>
      </c>
      <c r="GR12" s="132"/>
      <c r="GS12" s="136">
        <f>SUM(GS13:GS19)</f>
        <v>2023</v>
      </c>
      <c r="GT12" s="136">
        <f>SUM(GT13:GT19)</f>
        <v>2121</v>
      </c>
      <c r="GU12" s="136">
        <f>SUM(GU13:GU19)</f>
        <v>2068</v>
      </c>
      <c r="GV12" s="136">
        <f>SUM(GV13:GV19)</f>
        <v>2083</v>
      </c>
      <c r="GW12" s="136">
        <f>SUM(GW13:GW19)</f>
        <v>2142</v>
      </c>
      <c r="GX12" s="132"/>
      <c r="GY12" s="132"/>
      <c r="GZ12" s="136">
        <f t="shared" ref="GZ12:HE12" si="308">SUM(GZ13:GZ19)</f>
        <v>2060</v>
      </c>
      <c r="HA12" s="136">
        <f t="shared" si="308"/>
        <v>2070</v>
      </c>
      <c r="HB12" s="136">
        <f t="shared" si="308"/>
        <v>2073</v>
      </c>
      <c r="HC12" s="136">
        <f t="shared" si="308"/>
        <v>2051</v>
      </c>
      <c r="HD12" s="136">
        <f t="shared" si="308"/>
        <v>2097</v>
      </c>
      <c r="HE12" s="136">
        <f t="shared" si="308"/>
        <v>2074</v>
      </c>
      <c r="HF12" s="132"/>
      <c r="HG12" s="136">
        <f t="shared" ref="HG12:HL12" si="309">SUM(HG13:HG19)</f>
        <v>1984</v>
      </c>
      <c r="HH12" s="136">
        <f t="shared" si="309"/>
        <v>1974</v>
      </c>
      <c r="HI12" s="136">
        <f t="shared" si="309"/>
        <v>1993</v>
      </c>
      <c r="HJ12" s="136">
        <f t="shared" si="309"/>
        <v>1982</v>
      </c>
      <c r="HK12" s="136">
        <f t="shared" si="309"/>
        <v>2005</v>
      </c>
      <c r="HL12" s="136">
        <f t="shared" si="309"/>
        <v>2016</v>
      </c>
      <c r="HM12" s="132"/>
      <c r="HN12" s="136">
        <f t="shared" ref="HN12:HS12" si="310">SUM(HN13:HN19)</f>
        <v>2033</v>
      </c>
      <c r="HO12" s="136">
        <f t="shared" si="310"/>
        <v>2048</v>
      </c>
      <c r="HP12" s="136">
        <f t="shared" si="310"/>
        <v>2061</v>
      </c>
      <c r="HQ12" s="136">
        <f t="shared" si="310"/>
        <v>2075</v>
      </c>
      <c r="HR12" s="136">
        <f t="shared" si="310"/>
        <v>2122</v>
      </c>
      <c r="HS12" s="136">
        <f t="shared" si="310"/>
        <v>2114</v>
      </c>
      <c r="HT12" s="132"/>
      <c r="HU12" s="136">
        <f t="shared" ref="HU12:HZ12" si="311">SUM(HU13:HU19)</f>
        <v>2092</v>
      </c>
      <c r="HV12" s="136">
        <f t="shared" si="311"/>
        <v>2087</v>
      </c>
      <c r="HW12" s="136">
        <f t="shared" si="311"/>
        <v>2121</v>
      </c>
      <c r="HX12" s="136">
        <f t="shared" si="311"/>
        <v>2126</v>
      </c>
      <c r="HY12" s="136">
        <f t="shared" si="311"/>
        <v>2034</v>
      </c>
      <c r="HZ12" s="136">
        <f t="shared" si="311"/>
        <v>2028</v>
      </c>
      <c r="IA12" s="132"/>
      <c r="IB12" s="136">
        <f t="shared" ref="IB12:IG12" si="312">SUM(IB13:IB19)</f>
        <v>1977</v>
      </c>
      <c r="IC12" s="136">
        <f t="shared" si="312"/>
        <v>1972</v>
      </c>
      <c r="ID12" s="136">
        <f t="shared" si="312"/>
        <v>1922</v>
      </c>
      <c r="IE12" s="136">
        <f t="shared" si="312"/>
        <v>1920</v>
      </c>
      <c r="IF12" s="136">
        <f t="shared" si="312"/>
        <v>1933</v>
      </c>
      <c r="IG12" s="136">
        <f t="shared" si="312"/>
        <v>1977</v>
      </c>
      <c r="IH12" s="132"/>
      <c r="II12" s="136">
        <f t="shared" ref="II12:IN12" si="313">SUM(II13:II19)</f>
        <v>1976</v>
      </c>
      <c r="IJ12" s="136">
        <f t="shared" si="313"/>
        <v>2008</v>
      </c>
      <c r="IK12" s="136">
        <f t="shared" si="313"/>
        <v>1992</v>
      </c>
      <c r="IL12" s="136">
        <f t="shared" si="313"/>
        <v>1996</v>
      </c>
      <c r="IM12" s="136">
        <f t="shared" si="313"/>
        <v>1970</v>
      </c>
      <c r="IN12" s="136">
        <f t="shared" si="313"/>
        <v>1987</v>
      </c>
      <c r="IO12" s="132"/>
      <c r="IP12" s="136">
        <f>SUM(IP13:IP19)</f>
        <v>1933</v>
      </c>
      <c r="IQ12" s="136">
        <f>SUM(IQ13:IQ19)</f>
        <v>1988</v>
      </c>
      <c r="IR12" s="136">
        <f>SUM(IR13:IR19)</f>
        <v>1971</v>
      </c>
      <c r="IS12" s="132"/>
      <c r="IT12" s="136">
        <f>SUM(IT13:IT19)</f>
        <v>1838</v>
      </c>
      <c r="IU12" s="136">
        <f>SUM(IU13:IU19)</f>
        <v>1759</v>
      </c>
      <c r="IV12" s="132"/>
      <c r="IW12" s="132"/>
      <c r="IX12" s="136">
        <f t="shared" ref="IX12:JC12" si="314">SUM(IX13:IX19)</f>
        <v>1357</v>
      </c>
      <c r="IY12" s="136">
        <f t="shared" si="314"/>
        <v>1560</v>
      </c>
      <c r="IZ12" s="136">
        <f t="shared" si="314"/>
        <v>1607</v>
      </c>
      <c r="JA12" s="136">
        <f t="shared" si="314"/>
        <v>1665</v>
      </c>
      <c r="JB12" s="136">
        <f t="shared" si="314"/>
        <v>1731</v>
      </c>
      <c r="JC12" s="136">
        <f t="shared" si="314"/>
        <v>1668</v>
      </c>
      <c r="JD12" s="132"/>
      <c r="JE12" s="136">
        <f>SUM(JE13:JE19)</f>
        <v>1756</v>
      </c>
      <c r="JF12" s="136">
        <f>SUM(JF13:JF19)</f>
        <v>1821</v>
      </c>
      <c r="JG12" s="136">
        <f>SUM(JG13:JG19)</f>
        <v>1860</v>
      </c>
      <c r="JH12" s="136">
        <f>SUM(JH13:JH19)</f>
        <v>1886</v>
      </c>
      <c r="JI12" s="136">
        <f>SUM(JI13:JI19)</f>
        <v>1895</v>
      </c>
      <c r="JJ12" s="132"/>
      <c r="JK12" s="136">
        <f t="shared" ref="JK12:JP12" si="315">SUM(JK13:JK19)</f>
        <v>1926</v>
      </c>
      <c r="JL12" s="136">
        <f t="shared" si="315"/>
        <v>1971</v>
      </c>
      <c r="JM12" s="136">
        <f t="shared" si="315"/>
        <v>1968</v>
      </c>
      <c r="JN12" s="136">
        <f t="shared" si="315"/>
        <v>1998</v>
      </c>
      <c r="JO12" s="136">
        <f t="shared" si="315"/>
        <v>1997</v>
      </c>
      <c r="JP12" s="136">
        <f t="shared" si="315"/>
        <v>1961</v>
      </c>
      <c r="JQ12" s="132"/>
      <c r="JR12" s="136">
        <f t="shared" ref="JR12:JW12" si="316">SUM(JR13:JR19)</f>
        <v>1895</v>
      </c>
      <c r="JS12" s="136">
        <f t="shared" si="316"/>
        <v>1943</v>
      </c>
      <c r="JT12" s="136">
        <f t="shared" si="316"/>
        <v>1972</v>
      </c>
      <c r="JU12" s="136">
        <f t="shared" si="316"/>
        <v>1995</v>
      </c>
      <c r="JV12" s="136">
        <f t="shared" si="316"/>
        <v>2015</v>
      </c>
      <c r="JW12" s="136">
        <f t="shared" si="316"/>
        <v>2021</v>
      </c>
      <c r="JX12" s="132"/>
      <c r="JY12" s="136">
        <f t="shared" ref="JY12:KD12" si="317">SUM(JY13:JY19)</f>
        <v>2005</v>
      </c>
      <c r="JZ12" s="136">
        <f t="shared" si="317"/>
        <v>2005</v>
      </c>
      <c r="KA12" s="136">
        <f t="shared" si="317"/>
        <v>1995</v>
      </c>
      <c r="KB12" s="136">
        <f t="shared" si="317"/>
        <v>2045</v>
      </c>
      <c r="KC12" s="136">
        <f t="shared" si="317"/>
        <v>2057</v>
      </c>
      <c r="KD12" s="136">
        <f t="shared" si="317"/>
        <v>2058</v>
      </c>
      <c r="KE12" s="132"/>
      <c r="KF12" s="136">
        <f t="shared" ref="KF12:KK12" si="318">SUM(KF13:KF19)</f>
        <v>2053</v>
      </c>
      <c r="KG12" s="136">
        <f t="shared" si="318"/>
        <v>2038</v>
      </c>
      <c r="KH12" s="136">
        <f t="shared" si="318"/>
        <v>2049</v>
      </c>
      <c r="KI12" s="136">
        <f t="shared" si="318"/>
        <v>2013</v>
      </c>
      <c r="KJ12" s="136">
        <f t="shared" si="318"/>
        <v>2045</v>
      </c>
      <c r="KK12" s="136">
        <f t="shared" si="318"/>
        <v>2023</v>
      </c>
      <c r="KL12" s="132"/>
      <c r="KM12" s="132"/>
      <c r="KN12" s="136">
        <f>SUM(KN13:KN19)</f>
        <v>1963</v>
      </c>
      <c r="KO12" s="132"/>
      <c r="KP12" s="136">
        <f>SUM(KP13:KP19)</f>
        <v>1946</v>
      </c>
      <c r="KQ12" s="136">
        <f>SUM(KQ13:KQ19)</f>
        <v>1955</v>
      </c>
      <c r="KR12" s="136">
        <f>SUM(KR13:KR19)</f>
        <v>1879</v>
      </c>
      <c r="KS12" s="132"/>
      <c r="KT12" s="136">
        <f>SUM(KT13:KT19)</f>
        <v>1919</v>
      </c>
      <c r="KU12" s="136">
        <f>SUM(KU13:KU19)</f>
        <v>1894</v>
      </c>
      <c r="KV12" s="136">
        <f>SUM(KV13:KV19)</f>
        <v>1905</v>
      </c>
      <c r="KW12" s="136">
        <f>SUM(KW13:KW19)</f>
        <v>1896</v>
      </c>
      <c r="KX12" s="136">
        <f>SUM(KX13:KX19)</f>
        <v>1887</v>
      </c>
      <c r="KY12" s="132"/>
      <c r="KZ12" s="132"/>
      <c r="LA12" s="136">
        <f t="shared" ref="LA12:LF12" si="319">SUM(LA13:LA19)</f>
        <v>1854</v>
      </c>
      <c r="LB12" s="136">
        <f t="shared" si="319"/>
        <v>1888</v>
      </c>
      <c r="LC12" s="136">
        <f t="shared" si="319"/>
        <v>1919</v>
      </c>
      <c r="LD12" s="136">
        <f t="shared" si="319"/>
        <v>1910</v>
      </c>
      <c r="LE12" s="136">
        <f t="shared" si="319"/>
        <v>1923</v>
      </c>
      <c r="LF12" s="136">
        <f t="shared" si="319"/>
        <v>1915</v>
      </c>
      <c r="LG12" s="132"/>
      <c r="LH12" s="136">
        <f t="shared" ref="LH12:LQ12" si="320">SUM(LH13:LH19)</f>
        <v>1903</v>
      </c>
      <c r="LI12" s="136">
        <f t="shared" si="320"/>
        <v>1907</v>
      </c>
      <c r="LJ12" s="136">
        <f t="shared" si="320"/>
        <v>1918</v>
      </c>
      <c r="LK12" s="136">
        <f t="shared" si="320"/>
        <v>1904</v>
      </c>
      <c r="LL12" s="136">
        <f t="shared" si="320"/>
        <v>1913</v>
      </c>
      <c r="LM12" s="136">
        <f t="shared" si="320"/>
        <v>1788</v>
      </c>
      <c r="LN12" s="136">
        <f t="shared" si="320"/>
        <v>1578</v>
      </c>
      <c r="LO12" s="136">
        <f t="shared" si="320"/>
        <v>1793</v>
      </c>
      <c r="LP12" s="136">
        <f t="shared" si="320"/>
        <v>1799</v>
      </c>
      <c r="LQ12" s="136">
        <f t="shared" si="320"/>
        <v>1696</v>
      </c>
      <c r="LR12" s="132"/>
      <c r="LS12" s="132"/>
      <c r="LT12" s="132"/>
      <c r="LU12" s="132"/>
      <c r="LV12" s="136">
        <f>SUM(LV13:LV19)</f>
        <v>1350</v>
      </c>
      <c r="LW12" s="136">
        <f>SUM(LW13:LW19)</f>
        <v>1300</v>
      </c>
      <c r="LX12" s="136">
        <f>SUM(LX13:LX19)</f>
        <v>1326</v>
      </c>
      <c r="LY12" s="132"/>
      <c r="LZ12" s="136">
        <f>SUM(LZ13:LZ19)</f>
        <v>1418</v>
      </c>
      <c r="MA12" s="136">
        <f>SUM(MA13:MA19)</f>
        <v>1413</v>
      </c>
      <c r="MB12" s="136"/>
      <c r="MC12" s="136">
        <f t="shared" ref="MC12:MH12" si="321">SUM(MC13:MC19)</f>
        <v>1395</v>
      </c>
      <c r="MD12" s="136">
        <f t="shared" si="321"/>
        <v>1428</v>
      </c>
      <c r="ME12" s="136">
        <f t="shared" si="321"/>
        <v>1472</v>
      </c>
      <c r="MF12" s="136">
        <f t="shared" si="321"/>
        <v>1506</v>
      </c>
      <c r="MG12" s="136">
        <f t="shared" si="321"/>
        <v>1528</v>
      </c>
      <c r="MH12" s="136">
        <f t="shared" si="321"/>
        <v>1567</v>
      </c>
      <c r="MI12" s="132"/>
      <c r="MJ12" s="136">
        <f t="shared" ref="MJ12:MO12" si="322">SUM(MJ13:MJ19)</f>
        <v>1563</v>
      </c>
      <c r="MK12" s="136">
        <f t="shared" si="322"/>
        <v>1574</v>
      </c>
      <c r="ML12" s="136">
        <f t="shared" si="322"/>
        <v>1573</v>
      </c>
      <c r="MM12" s="136">
        <f t="shared" si="322"/>
        <v>1578</v>
      </c>
      <c r="MN12" s="136">
        <f t="shared" si="322"/>
        <v>1588</v>
      </c>
      <c r="MO12" s="136">
        <f t="shared" si="322"/>
        <v>1587</v>
      </c>
      <c r="MP12" s="132"/>
      <c r="MQ12" s="136">
        <f t="shared" ref="MQ12:MV12" si="323">SUM(MQ13:MQ19)</f>
        <v>1576</v>
      </c>
      <c r="MR12" s="136">
        <f t="shared" si="323"/>
        <v>1550</v>
      </c>
      <c r="MS12" s="136">
        <f t="shared" si="323"/>
        <v>1578</v>
      </c>
      <c r="MT12" s="136">
        <f t="shared" si="323"/>
        <v>1596</v>
      </c>
      <c r="MU12" s="136">
        <f t="shared" si="323"/>
        <v>1615</v>
      </c>
      <c r="MV12" s="136">
        <f t="shared" si="323"/>
        <v>1627</v>
      </c>
      <c r="MW12" s="132"/>
      <c r="MX12" s="136">
        <f t="shared" ref="MX12:NC12" si="324">SUM(MX13:MX19)</f>
        <v>1612</v>
      </c>
      <c r="MY12" s="136">
        <f t="shared" si="324"/>
        <v>1636</v>
      </c>
      <c r="MZ12" s="136">
        <f t="shared" si="324"/>
        <v>1620</v>
      </c>
      <c r="NA12" s="136">
        <f t="shared" si="324"/>
        <v>1643</v>
      </c>
      <c r="NB12" s="136">
        <f t="shared" si="324"/>
        <v>1656</v>
      </c>
      <c r="NC12" s="136">
        <f t="shared" si="324"/>
        <v>1644</v>
      </c>
      <c r="ND12" s="132"/>
      <c r="NE12" s="136">
        <f t="shared" ref="NE12:NJ12" si="325">SUM(NE13:NE19)</f>
        <v>1604</v>
      </c>
      <c r="NF12" s="136">
        <f t="shared" si="325"/>
        <v>1624</v>
      </c>
      <c r="NG12" s="136">
        <f t="shared" si="325"/>
        <v>1644</v>
      </c>
      <c r="NH12" s="136">
        <f t="shared" si="325"/>
        <v>1646</v>
      </c>
      <c r="NI12" s="136">
        <f t="shared" si="325"/>
        <v>1654</v>
      </c>
      <c r="NJ12" s="136">
        <f t="shared" si="325"/>
        <v>1671</v>
      </c>
      <c r="NK12" s="132"/>
      <c r="NL12" s="136">
        <f t="shared" ref="NL12:NQ12" si="326">SUM(NL13:NL19)</f>
        <v>1683</v>
      </c>
      <c r="NM12" s="136">
        <f t="shared" si="326"/>
        <v>1711</v>
      </c>
      <c r="NN12" s="136">
        <f t="shared" si="326"/>
        <v>1735</v>
      </c>
      <c r="NO12" s="136">
        <f t="shared" si="326"/>
        <v>1750</v>
      </c>
      <c r="NP12" s="136">
        <f t="shared" si="326"/>
        <v>1777</v>
      </c>
      <c r="NQ12" s="136">
        <f t="shared" si="326"/>
        <v>1773</v>
      </c>
      <c r="NR12" s="132"/>
      <c r="NS12" s="136">
        <f t="shared" ref="NS12:NZ12" si="327">SUM(NS13:NS19)</f>
        <v>1786</v>
      </c>
      <c r="NT12" s="136">
        <f t="shared" si="327"/>
        <v>1803</v>
      </c>
      <c r="NU12" s="136">
        <f t="shared" si="327"/>
        <v>1787</v>
      </c>
      <c r="NV12" s="136">
        <f t="shared" si="327"/>
        <v>1720</v>
      </c>
      <c r="NW12" s="136">
        <f t="shared" si="327"/>
        <v>1656</v>
      </c>
      <c r="NX12" s="136">
        <f t="shared" si="327"/>
        <v>1725</v>
      </c>
      <c r="NY12" s="136">
        <f t="shared" si="327"/>
        <v>1645</v>
      </c>
      <c r="NZ12" s="136">
        <f t="shared" si="327"/>
        <v>1677</v>
      </c>
      <c r="OA12" s="132"/>
      <c r="OB12" s="132"/>
      <c r="OC12" s="132"/>
      <c r="OD12" s="132"/>
      <c r="OE12" s="132"/>
      <c r="OF12" s="132"/>
      <c r="OG12" s="136">
        <f t="shared" ref="OG12:OL12" si="328">SUM(OG13:OG19)</f>
        <v>1646</v>
      </c>
      <c r="OH12" s="136">
        <f t="shared" si="328"/>
        <v>1591</v>
      </c>
      <c r="OI12" s="136">
        <f t="shared" si="328"/>
        <v>793</v>
      </c>
      <c r="OJ12" s="136">
        <f t="shared" si="328"/>
        <v>1603</v>
      </c>
      <c r="OK12" s="136">
        <f t="shared" si="328"/>
        <v>1628</v>
      </c>
      <c r="OL12" s="136">
        <f t="shared" si="328"/>
        <v>1653</v>
      </c>
      <c r="OM12" s="132"/>
      <c r="ON12" s="136">
        <f t="shared" ref="ON12:OS12" si="329">SUM(ON13:ON19)</f>
        <v>1675</v>
      </c>
      <c r="OO12" s="136">
        <f t="shared" si="329"/>
        <v>1701</v>
      </c>
      <c r="OP12" s="136">
        <f t="shared" si="329"/>
        <v>1701</v>
      </c>
      <c r="OQ12" s="136">
        <f t="shared" si="329"/>
        <v>908</v>
      </c>
      <c r="OR12" s="136">
        <f t="shared" si="329"/>
        <v>1674</v>
      </c>
      <c r="OS12" s="136">
        <f t="shared" si="329"/>
        <v>1686</v>
      </c>
      <c r="OT12" s="132"/>
      <c r="OU12" s="136">
        <f t="shared" ref="OU12:OZ12" si="330">SUM(OU13:OU19)</f>
        <v>1677</v>
      </c>
      <c r="OV12" s="136">
        <f t="shared" si="330"/>
        <v>1685</v>
      </c>
      <c r="OW12" s="136">
        <f t="shared" si="330"/>
        <v>1697</v>
      </c>
      <c r="OX12" s="136">
        <f t="shared" si="330"/>
        <v>1721</v>
      </c>
      <c r="OY12" s="136">
        <f t="shared" si="330"/>
        <v>1729</v>
      </c>
      <c r="OZ12" s="136">
        <f t="shared" si="330"/>
        <v>1756</v>
      </c>
      <c r="PA12" s="132"/>
      <c r="PB12" s="136">
        <f t="shared" ref="PB12:PG12" si="331">SUM(PB13:PB19)</f>
        <v>1639</v>
      </c>
      <c r="PC12" s="136">
        <f t="shared" si="331"/>
        <v>1659</v>
      </c>
      <c r="PD12" s="136">
        <f t="shared" si="331"/>
        <v>1685</v>
      </c>
      <c r="PE12" s="136">
        <f t="shared" si="331"/>
        <v>1671</v>
      </c>
      <c r="PF12" s="136">
        <f t="shared" si="331"/>
        <v>1639</v>
      </c>
      <c r="PG12" s="136">
        <f t="shared" si="331"/>
        <v>1637</v>
      </c>
      <c r="PH12" s="136"/>
      <c r="PI12" s="136">
        <f t="shared" ref="PI12:PN12" si="332">SUM(PI13:PI19)</f>
        <v>1584</v>
      </c>
      <c r="PJ12" s="136">
        <f t="shared" si="332"/>
        <v>1594</v>
      </c>
      <c r="PK12" s="136">
        <f t="shared" si="332"/>
        <v>1614</v>
      </c>
      <c r="PL12" s="136">
        <f t="shared" si="332"/>
        <v>1603</v>
      </c>
      <c r="PM12" s="136">
        <f t="shared" si="332"/>
        <v>1611</v>
      </c>
      <c r="PN12" s="136">
        <f t="shared" si="332"/>
        <v>1544</v>
      </c>
      <c r="PO12" s="132"/>
      <c r="PP12" s="136">
        <f t="shared" ref="PP12:PU12" si="333">SUM(PP13:PP19)</f>
        <v>1509</v>
      </c>
      <c r="PQ12" s="136">
        <f t="shared" si="333"/>
        <v>1526</v>
      </c>
      <c r="PR12" s="136">
        <f t="shared" si="333"/>
        <v>1540</v>
      </c>
      <c r="PS12" s="136">
        <f t="shared" si="333"/>
        <v>1534</v>
      </c>
      <c r="PT12" s="136">
        <f t="shared" si="333"/>
        <v>1541</v>
      </c>
      <c r="PU12" s="136">
        <f t="shared" si="333"/>
        <v>1543</v>
      </c>
      <c r="PV12" s="132"/>
      <c r="PW12" s="136">
        <f t="shared" ref="PW12:QB12" si="334">SUM(PW13:PW19)</f>
        <v>1529</v>
      </c>
      <c r="PX12" s="136">
        <f t="shared" si="334"/>
        <v>1552</v>
      </c>
      <c r="PY12" s="136">
        <f t="shared" si="334"/>
        <v>1579</v>
      </c>
      <c r="PZ12" s="136">
        <f t="shared" si="334"/>
        <v>1563</v>
      </c>
      <c r="QA12" s="136">
        <f t="shared" si="334"/>
        <v>1579</v>
      </c>
      <c r="QB12" s="136">
        <f t="shared" si="334"/>
        <v>1600</v>
      </c>
      <c r="QC12" s="132"/>
      <c r="QD12" s="136">
        <f>SUM(QD13:QD19)</f>
        <v>1587</v>
      </c>
      <c r="QE12" s="136">
        <f>SUM(QE13:QE19)</f>
        <v>1602</v>
      </c>
      <c r="QF12" s="132"/>
      <c r="QG12" s="136">
        <f>SUM(QG13:QG19)</f>
        <v>1545</v>
      </c>
      <c r="QH12" s="136">
        <f>SUM(QH13:QH19)</f>
        <v>1548</v>
      </c>
      <c r="QI12" s="136">
        <f>SUM(QI13:QI19)</f>
        <v>1490</v>
      </c>
      <c r="QJ12" s="136"/>
      <c r="QK12" s="136">
        <f t="shared" ref="QK12:QT12" si="335">SUM(QK13:QK19)</f>
        <v>1531</v>
      </c>
      <c r="QL12" s="136">
        <f t="shared" si="335"/>
        <v>1542</v>
      </c>
      <c r="QM12" s="136">
        <f t="shared" si="335"/>
        <v>1559</v>
      </c>
      <c r="QN12" s="136">
        <f t="shared" si="335"/>
        <v>1542</v>
      </c>
      <c r="QO12" s="136">
        <f t="shared" si="335"/>
        <v>1530</v>
      </c>
      <c r="QP12" s="136">
        <f t="shared" si="335"/>
        <v>1538</v>
      </c>
      <c r="QQ12" s="136">
        <f t="shared" si="335"/>
        <v>1380</v>
      </c>
      <c r="QR12" s="136">
        <f t="shared" si="335"/>
        <v>1485</v>
      </c>
      <c r="QS12" s="136">
        <f t="shared" si="335"/>
        <v>1454</v>
      </c>
      <c r="QT12" s="136">
        <f t="shared" si="335"/>
        <v>1423</v>
      </c>
      <c r="QU12" s="132"/>
      <c r="QV12" s="132"/>
      <c r="QW12" s="136">
        <f t="shared" ref="QW12:RD12" si="336">SUM(QW13:QW19)</f>
        <v>1253</v>
      </c>
      <c r="QX12" s="136">
        <f t="shared" si="336"/>
        <v>1248</v>
      </c>
      <c r="QY12" s="136">
        <f t="shared" si="336"/>
        <v>1392</v>
      </c>
      <c r="QZ12" s="136">
        <f t="shared" si="336"/>
        <v>1437</v>
      </c>
      <c r="RA12" s="136">
        <f t="shared" si="336"/>
        <v>1480</v>
      </c>
      <c r="RB12" s="136">
        <f t="shared" si="336"/>
        <v>1501</v>
      </c>
      <c r="RC12" s="136">
        <f t="shared" si="336"/>
        <v>1525</v>
      </c>
      <c r="RD12" s="136">
        <f t="shared" si="336"/>
        <v>1543</v>
      </c>
      <c r="RE12" s="132"/>
      <c r="RF12" s="136">
        <f t="shared" ref="RF12:RK12" si="337">SUM(RF13:RF19)</f>
        <v>1557</v>
      </c>
      <c r="RG12" s="136">
        <f t="shared" si="337"/>
        <v>1571</v>
      </c>
      <c r="RH12" s="136">
        <f t="shared" si="337"/>
        <v>1560</v>
      </c>
      <c r="RI12" s="136">
        <f t="shared" si="337"/>
        <v>1569</v>
      </c>
      <c r="RJ12" s="136">
        <f t="shared" si="337"/>
        <v>1575</v>
      </c>
      <c r="RK12" s="136">
        <f t="shared" si="337"/>
        <v>1566</v>
      </c>
      <c r="RL12" s="132"/>
      <c r="RM12" s="132"/>
      <c r="RN12" s="136">
        <f>SUM(RN13:RN19)</f>
        <v>1517</v>
      </c>
      <c r="RO12" s="136">
        <f>SUM(RO13:RO19)</f>
        <v>1528</v>
      </c>
      <c r="RP12" s="136">
        <f>SUM(RP13:RP19)</f>
        <v>1529</v>
      </c>
      <c r="RQ12" s="136">
        <f>SUM(RQ13:RQ19)</f>
        <v>1544</v>
      </c>
      <c r="RR12" s="136">
        <f>SUM(RR13:RR19)</f>
        <v>1546</v>
      </c>
      <c r="RS12" s="132"/>
      <c r="RT12" s="136">
        <f t="shared" ref="RT12:RY12" si="338">SUM(RT13:RT19)</f>
        <v>1503</v>
      </c>
      <c r="RU12" s="136">
        <f t="shared" si="338"/>
        <v>1505</v>
      </c>
      <c r="RV12" s="136">
        <f t="shared" si="338"/>
        <v>1487</v>
      </c>
      <c r="RW12" s="136">
        <f t="shared" si="338"/>
        <v>1470</v>
      </c>
      <c r="RX12" s="136">
        <f t="shared" si="338"/>
        <v>1474</v>
      </c>
      <c r="RY12" s="136">
        <f t="shared" si="338"/>
        <v>1471</v>
      </c>
      <c r="RZ12" s="132"/>
      <c r="SA12" s="132"/>
      <c r="SB12" s="136">
        <f t="shared" ref="SB12:SM12" si="339">SUM(SB13:SB19)</f>
        <v>1418</v>
      </c>
      <c r="SC12" s="136">
        <f t="shared" si="339"/>
        <v>1402</v>
      </c>
      <c r="SD12" s="136">
        <f t="shared" si="339"/>
        <v>1416</v>
      </c>
      <c r="SE12" s="136">
        <f t="shared" si="339"/>
        <v>1422</v>
      </c>
      <c r="SF12" s="136">
        <f t="shared" si="339"/>
        <v>1424</v>
      </c>
      <c r="SG12" s="136">
        <f t="shared" si="339"/>
        <v>1261</v>
      </c>
      <c r="SH12" s="136">
        <f t="shared" si="339"/>
        <v>1395</v>
      </c>
      <c r="SI12" s="136">
        <f t="shared" si="339"/>
        <v>1423</v>
      </c>
      <c r="SJ12" s="136">
        <f t="shared" si="339"/>
        <v>1418</v>
      </c>
      <c r="SK12" s="136">
        <f t="shared" si="339"/>
        <v>1438</v>
      </c>
      <c r="SL12" s="136">
        <f t="shared" si="339"/>
        <v>1432</v>
      </c>
      <c r="SM12" s="136">
        <f t="shared" si="339"/>
        <v>1303</v>
      </c>
      <c r="SN12" s="132"/>
      <c r="SO12" s="136">
        <f t="shared" ref="SO12:TA12" si="340">SUM(SO13:SO19)</f>
        <v>1268</v>
      </c>
      <c r="SP12" s="136">
        <f t="shared" si="340"/>
        <v>1253</v>
      </c>
      <c r="SQ12" s="136">
        <f t="shared" si="340"/>
        <v>1240</v>
      </c>
      <c r="SR12" s="136">
        <f t="shared" si="340"/>
        <v>1242</v>
      </c>
      <c r="SS12" s="136">
        <f t="shared" si="340"/>
        <v>1239</v>
      </c>
      <c r="ST12" s="136">
        <f t="shared" si="340"/>
        <v>1216</v>
      </c>
      <c r="SU12" s="136">
        <f t="shared" si="340"/>
        <v>967</v>
      </c>
      <c r="SV12" s="136">
        <f t="shared" si="340"/>
        <v>1173</v>
      </c>
      <c r="SW12" s="136">
        <f t="shared" si="340"/>
        <v>1193</v>
      </c>
      <c r="SX12" s="136">
        <f t="shared" si="340"/>
        <v>1168</v>
      </c>
      <c r="SY12" s="136">
        <f t="shared" si="340"/>
        <v>1156</v>
      </c>
      <c r="SZ12" s="136">
        <f t="shared" si="340"/>
        <v>1152</v>
      </c>
      <c r="TA12" s="136">
        <f t="shared" si="340"/>
        <v>1161</v>
      </c>
      <c r="TB12" s="132"/>
      <c r="TC12" s="136">
        <f t="shared" ref="TC12:TO12" si="341">SUM(TC13:TC19)</f>
        <v>1154</v>
      </c>
      <c r="TD12" s="136">
        <f t="shared" si="341"/>
        <v>1165</v>
      </c>
      <c r="TE12" s="136">
        <f t="shared" si="341"/>
        <v>1173</v>
      </c>
      <c r="TF12" s="136">
        <f t="shared" si="341"/>
        <v>1198</v>
      </c>
      <c r="TG12" s="136">
        <f t="shared" si="341"/>
        <v>1210</v>
      </c>
      <c r="TH12" s="136">
        <f t="shared" si="341"/>
        <v>1219</v>
      </c>
      <c r="TI12" s="136">
        <f t="shared" si="341"/>
        <v>1074</v>
      </c>
      <c r="TJ12" s="136">
        <f t="shared" si="341"/>
        <v>1212</v>
      </c>
      <c r="TK12" s="136">
        <f t="shared" si="341"/>
        <v>1227</v>
      </c>
      <c r="TL12" s="136">
        <f t="shared" si="341"/>
        <v>1259</v>
      </c>
      <c r="TM12" s="136">
        <f t="shared" si="341"/>
        <v>1266</v>
      </c>
      <c r="TN12" s="136">
        <f t="shared" si="341"/>
        <v>1281</v>
      </c>
      <c r="TO12" s="136">
        <f t="shared" si="341"/>
        <v>1272</v>
      </c>
      <c r="TP12" s="132"/>
      <c r="TQ12" s="136">
        <f t="shared" ref="TQ12:TV12" si="342">SUM(TQ13:TQ19)</f>
        <v>1225</v>
      </c>
      <c r="TR12" s="136">
        <f t="shared" si="342"/>
        <v>1213</v>
      </c>
      <c r="TS12" s="136">
        <f t="shared" si="342"/>
        <v>1216</v>
      </c>
      <c r="TT12" s="136">
        <f t="shared" si="342"/>
        <v>1239</v>
      </c>
      <c r="TU12" s="136">
        <f t="shared" si="342"/>
        <v>1243</v>
      </c>
      <c r="TV12" s="136">
        <f t="shared" si="342"/>
        <v>1248</v>
      </c>
      <c r="TW12" s="132"/>
      <c r="TX12" s="136">
        <f t="shared" ref="TX12:UC12" si="343">SUM(TX13:TX19)</f>
        <v>1265</v>
      </c>
      <c r="TY12" s="136">
        <f t="shared" si="343"/>
        <v>1271</v>
      </c>
      <c r="TZ12" s="136">
        <f t="shared" si="343"/>
        <v>1299</v>
      </c>
      <c r="UA12" s="136">
        <f t="shared" si="343"/>
        <v>1317</v>
      </c>
      <c r="UB12" s="136">
        <f t="shared" si="343"/>
        <v>1343</v>
      </c>
      <c r="UC12" s="136">
        <f t="shared" si="343"/>
        <v>1337</v>
      </c>
      <c r="UD12" s="132"/>
      <c r="UE12" s="136">
        <f t="shared" ref="UE12:UJ12" si="344">SUM(UE13:UE19)</f>
        <v>1342</v>
      </c>
      <c r="UF12" s="136">
        <f t="shared" si="344"/>
        <v>1382</v>
      </c>
      <c r="UG12" s="136">
        <f t="shared" si="344"/>
        <v>1408</v>
      </c>
      <c r="UH12" s="136">
        <f t="shared" si="344"/>
        <v>1439</v>
      </c>
      <c r="UI12" s="136">
        <f t="shared" si="344"/>
        <v>1494</v>
      </c>
      <c r="UJ12" s="136">
        <f t="shared" si="344"/>
        <v>1533</v>
      </c>
      <c r="UK12" s="136"/>
      <c r="UL12" s="136">
        <f t="shared" ref="UL12:UQ12" si="345">SUM(UL13:UL19)</f>
        <v>1531</v>
      </c>
      <c r="UM12" s="136">
        <f t="shared" si="345"/>
        <v>1558</v>
      </c>
      <c r="UN12" s="136">
        <f t="shared" si="345"/>
        <v>1617</v>
      </c>
      <c r="UO12" s="136">
        <f t="shared" si="345"/>
        <v>1649</v>
      </c>
      <c r="UP12" s="136">
        <f t="shared" si="345"/>
        <v>1701</v>
      </c>
      <c r="UQ12" s="136">
        <f t="shared" si="345"/>
        <v>1736</v>
      </c>
      <c r="UR12" s="132"/>
      <c r="US12" s="136">
        <f>SUM(US13:US19)</f>
        <v>1756</v>
      </c>
      <c r="UT12" s="136">
        <f>SUM(UT13:UT19)</f>
        <v>1772</v>
      </c>
      <c r="UU12" s="136">
        <f>SUM(UU13:UU19)</f>
        <v>1791</v>
      </c>
      <c r="UV12" s="136">
        <f>SUM(UV13:UV19)</f>
        <v>1726</v>
      </c>
      <c r="UW12" s="136">
        <f>SUM(UW13:UW19)</f>
        <v>1713</v>
      </c>
      <c r="UX12" s="132"/>
      <c r="UY12" s="132"/>
      <c r="UZ12" s="132"/>
      <c r="VA12" s="136">
        <f>SUM(VA13:VA19)</f>
        <v>1629</v>
      </c>
      <c r="VB12" s="136">
        <f>SUM(VB13:VB19)</f>
        <v>1613</v>
      </c>
      <c r="VC12" s="136">
        <f>SUM(VC13:VC19)</f>
        <v>1610</v>
      </c>
      <c r="VD12" s="136">
        <f>SUM(VD13:VD19)</f>
        <v>0</v>
      </c>
      <c r="VE12" s="136">
        <f>SUM(VE13:VE19)</f>
        <v>1664</v>
      </c>
      <c r="VF12" s="136"/>
      <c r="VG12" s="136">
        <f t="shared" ref="VG12:VL12" si="346">SUM(VG13:VG19)</f>
        <v>1623</v>
      </c>
      <c r="VH12" s="136">
        <f t="shared" si="346"/>
        <v>1671</v>
      </c>
      <c r="VI12" s="136">
        <f t="shared" si="346"/>
        <v>1672</v>
      </c>
      <c r="VJ12" s="136">
        <f t="shared" si="346"/>
        <v>1658</v>
      </c>
      <c r="VK12" s="136">
        <f t="shared" si="346"/>
        <v>1687</v>
      </c>
      <c r="VL12" s="136">
        <f t="shared" si="346"/>
        <v>1697</v>
      </c>
      <c r="VM12" s="132"/>
      <c r="VN12" s="136">
        <f t="shared" ref="VN12:VZ12" si="347">SUM(VN13:VN19)</f>
        <v>1697</v>
      </c>
      <c r="VO12" s="136">
        <f t="shared" si="347"/>
        <v>1715</v>
      </c>
      <c r="VP12" s="136">
        <f t="shared" si="347"/>
        <v>1768</v>
      </c>
      <c r="VQ12" s="136">
        <f t="shared" si="347"/>
        <v>1774</v>
      </c>
      <c r="VR12" s="136">
        <f t="shared" si="347"/>
        <v>1778</v>
      </c>
      <c r="VS12" s="136">
        <f t="shared" si="347"/>
        <v>1794</v>
      </c>
      <c r="VT12" s="136">
        <f t="shared" si="347"/>
        <v>1490</v>
      </c>
      <c r="VU12" s="136">
        <f t="shared" si="347"/>
        <v>1771</v>
      </c>
      <c r="VV12" s="136">
        <f t="shared" si="347"/>
        <v>1795</v>
      </c>
      <c r="VW12" s="136">
        <f t="shared" si="347"/>
        <v>1794</v>
      </c>
      <c r="VX12" s="136">
        <f t="shared" si="347"/>
        <v>1819</v>
      </c>
      <c r="VY12" s="136">
        <f t="shared" si="347"/>
        <v>1834</v>
      </c>
      <c r="VZ12" s="136">
        <f t="shared" si="347"/>
        <v>1738</v>
      </c>
      <c r="WA12" s="136"/>
      <c r="WB12" s="136">
        <f t="shared" ref="WB12:WG12" si="348">SUM(WB13:WB19)</f>
        <v>1700</v>
      </c>
      <c r="WC12" s="136">
        <f t="shared" si="348"/>
        <v>1745</v>
      </c>
      <c r="WD12" s="136">
        <f t="shared" si="348"/>
        <v>1738</v>
      </c>
      <c r="WE12" s="136">
        <f t="shared" si="348"/>
        <v>1708</v>
      </c>
      <c r="WF12" s="136">
        <f t="shared" si="348"/>
        <v>1700</v>
      </c>
      <c r="WG12" s="136">
        <f t="shared" si="348"/>
        <v>1736</v>
      </c>
      <c r="WH12" s="136"/>
      <c r="WI12" s="136">
        <f t="shared" ref="WI12:WM12" si="349">SUM(WI13:WI19)</f>
        <v>1695</v>
      </c>
      <c r="WJ12" s="136">
        <f t="shared" si="349"/>
        <v>1677</v>
      </c>
      <c r="WK12" s="136">
        <f t="shared" si="349"/>
        <v>1648</v>
      </c>
      <c r="WL12" s="136">
        <f t="shared" si="349"/>
        <v>1498</v>
      </c>
      <c r="WM12" s="136">
        <f t="shared" si="349"/>
        <v>1371</v>
      </c>
      <c r="WN12" s="136"/>
      <c r="WO12" s="132"/>
      <c r="WP12" s="136">
        <f t="shared" ref="WP12" si="350">SUM(WP13:WP19)</f>
        <v>1314</v>
      </c>
      <c r="WQ12" s="136">
        <f t="shared" ref="WQ12:WR12" si="351">SUM(WQ13:WQ19)</f>
        <v>1359</v>
      </c>
      <c r="WR12" s="136">
        <f t="shared" si="351"/>
        <v>1421</v>
      </c>
      <c r="WS12" s="136">
        <f t="shared" ref="WS12:WU12" si="352">SUM(WS13:WS19)</f>
        <v>1439</v>
      </c>
      <c r="WT12" s="132"/>
      <c r="WU12" s="136">
        <f t="shared" si="352"/>
        <v>1386</v>
      </c>
      <c r="WV12" s="136">
        <f t="shared" ref="WV12:WW12" si="353">SUM(WV13:WV19)</f>
        <v>1273</v>
      </c>
      <c r="WW12" s="136">
        <f t="shared" si="353"/>
        <v>1541</v>
      </c>
      <c r="WX12" s="136">
        <f t="shared" ref="WX12:WY12" si="354">SUM(WX13:WX19)</f>
        <v>1594</v>
      </c>
      <c r="WY12" s="136">
        <f t="shared" si="354"/>
        <v>1621</v>
      </c>
      <c r="WZ12" s="136">
        <f t="shared" ref="WZ12:XA12" si="355">SUM(WZ13:WZ19)</f>
        <v>1662</v>
      </c>
      <c r="XA12" s="136">
        <f t="shared" si="355"/>
        <v>1692</v>
      </c>
      <c r="XB12" s="136">
        <f t="shared" ref="XB12:XD12" si="356">SUM(XB13:XB19)</f>
        <v>1738</v>
      </c>
      <c r="XC12" s="132"/>
      <c r="XD12" s="136">
        <f t="shared" si="356"/>
        <v>1729</v>
      </c>
      <c r="XE12" s="136">
        <f t="shared" ref="XE12:XF12" si="357">SUM(XE13:XE19)</f>
        <v>1614</v>
      </c>
      <c r="XF12" s="136">
        <f t="shared" si="357"/>
        <v>1747</v>
      </c>
      <c r="XG12" s="136">
        <f t="shared" ref="XG12:XH12" si="358">SUM(XG13:XG19)</f>
        <v>1742</v>
      </c>
      <c r="XH12" s="136">
        <f t="shared" si="358"/>
        <v>1740</v>
      </c>
      <c r="XI12" s="136">
        <f t="shared" ref="XI12:XJ12" si="359">SUM(XI13:XI19)</f>
        <v>1761</v>
      </c>
      <c r="XJ12" s="136">
        <f t="shared" si="359"/>
        <v>0</v>
      </c>
      <c r="XK12" s="136">
        <f t="shared" ref="XK12:XL12" si="360">SUM(XK13:XK19)</f>
        <v>1663</v>
      </c>
      <c r="XL12" s="136">
        <f t="shared" si="360"/>
        <v>1640</v>
      </c>
      <c r="XM12" s="136">
        <f t="shared" ref="XM12:XN12" si="361">SUM(XM13:XM19)</f>
        <v>1745</v>
      </c>
      <c r="XN12" s="136">
        <f t="shared" si="361"/>
        <v>1785</v>
      </c>
      <c r="XO12" s="136">
        <f t="shared" ref="XO12:XP12" si="362">SUM(XO13:XO19)</f>
        <v>1796</v>
      </c>
      <c r="XP12" s="136">
        <f t="shared" si="362"/>
        <v>1815</v>
      </c>
      <c r="XQ12" s="136"/>
      <c r="XR12" s="136">
        <f t="shared" ref="XR12:XS12" si="363">SUM(XR13:XR19)</f>
        <v>1795</v>
      </c>
      <c r="XS12" s="136">
        <f t="shared" si="363"/>
        <v>1834</v>
      </c>
      <c r="XT12" s="136">
        <f t="shared" ref="XT12:XU12" si="364">SUM(XT13:XT19)</f>
        <v>1819</v>
      </c>
      <c r="XU12" s="136">
        <f t="shared" si="364"/>
        <v>1826</v>
      </c>
      <c r="XV12" s="136">
        <f t="shared" ref="XV12:XW12" si="365">SUM(XV13:XV19)</f>
        <v>1860</v>
      </c>
      <c r="XW12" s="136">
        <f t="shared" si="365"/>
        <v>1880</v>
      </c>
      <c r="XX12" s="136">
        <f t="shared" ref="XX12:XZ12" si="366">SUM(XX13:XX19)</f>
        <v>0</v>
      </c>
      <c r="XY12" s="136">
        <f t="shared" si="366"/>
        <v>1870</v>
      </c>
      <c r="XZ12" s="136">
        <f t="shared" si="366"/>
        <v>1905</v>
      </c>
      <c r="YA12" s="136">
        <f t="shared" ref="YA12:YB12" si="367">SUM(YA13:YA19)</f>
        <v>1899</v>
      </c>
      <c r="YB12" s="136">
        <f t="shared" si="367"/>
        <v>1939</v>
      </c>
      <c r="YC12" s="136">
        <f t="shared" ref="YC12:YD12" si="368">SUM(YC13:YC19)</f>
        <v>1933</v>
      </c>
      <c r="YD12" s="136">
        <f t="shared" si="368"/>
        <v>1930</v>
      </c>
      <c r="YE12" s="136">
        <f t="shared" ref="YE12:YG12" si="369">SUM(YE13:YE19)</f>
        <v>0</v>
      </c>
      <c r="YF12" s="136">
        <f t="shared" si="369"/>
        <v>1865</v>
      </c>
      <c r="YG12" s="136">
        <f t="shared" si="369"/>
        <v>1895</v>
      </c>
      <c r="YH12" s="136">
        <f t="shared" ref="YH12:YI12" si="370">SUM(YH13:YH19)</f>
        <v>1895</v>
      </c>
      <c r="YI12" s="136">
        <f t="shared" si="370"/>
        <v>1914</v>
      </c>
      <c r="YJ12" s="136">
        <f t="shared" ref="YJ12:YK12" si="371">SUM(YJ13:YJ19)</f>
        <v>1850</v>
      </c>
      <c r="YK12" s="136">
        <f t="shared" si="371"/>
        <v>1876</v>
      </c>
      <c r="YL12" s="136">
        <f t="shared" ref="YL12:YN12" si="372">SUM(YL13:YL19)</f>
        <v>0</v>
      </c>
      <c r="YM12" s="136">
        <f t="shared" si="372"/>
        <v>1837</v>
      </c>
      <c r="YN12" s="136">
        <f t="shared" si="372"/>
        <v>1834</v>
      </c>
      <c r="YO12" s="136">
        <f t="shared" ref="YO12:YP12" si="373">SUM(YO13:YO19)</f>
        <v>1848</v>
      </c>
      <c r="YP12" s="136">
        <f t="shared" si="373"/>
        <v>0</v>
      </c>
      <c r="YQ12" s="136">
        <f t="shared" ref="YQ12:YR12" si="374">SUM(YQ13:YQ19)</f>
        <v>1820</v>
      </c>
      <c r="YR12" s="136">
        <f t="shared" si="374"/>
        <v>1869</v>
      </c>
      <c r="YS12" s="136">
        <f t="shared" ref="YS12:YT12" si="375">SUM(YS13:YS19)</f>
        <v>1647</v>
      </c>
      <c r="YT12" s="136">
        <f t="shared" si="375"/>
        <v>1869</v>
      </c>
      <c r="YU12" s="136">
        <f t="shared" ref="YU12:YV12" si="376">SUM(YU13:YU19)</f>
        <v>1882</v>
      </c>
      <c r="YV12" s="136">
        <f t="shared" si="376"/>
        <v>1882</v>
      </c>
      <c r="YW12" s="136">
        <f t="shared" ref="YW12:YX12" si="377">SUM(YW13:YW19)</f>
        <v>1912</v>
      </c>
      <c r="YX12" s="136">
        <f t="shared" si="377"/>
        <v>1755</v>
      </c>
      <c r="YY12" s="136">
        <f t="shared" ref="YY12" si="378">SUM(YY13:YY19)</f>
        <v>1848</v>
      </c>
      <c r="YZ12" s="136"/>
      <c r="ZA12" s="136">
        <f t="shared" ref="ZA12" si="379">SUM(ZA13:ZA19)</f>
        <v>1874</v>
      </c>
      <c r="ZB12" s="136">
        <f t="shared" ref="ZB12:ZC12" si="380">SUM(ZB13:ZB19)</f>
        <v>1902</v>
      </c>
      <c r="ZC12" s="136">
        <f t="shared" si="380"/>
        <v>1901</v>
      </c>
      <c r="ZD12" s="136">
        <f t="shared" ref="ZD12:ZE12" si="381">SUM(ZD13:ZD19)</f>
        <v>1897</v>
      </c>
      <c r="ZE12" s="136">
        <f t="shared" si="381"/>
        <v>1903</v>
      </c>
      <c r="ZF12" s="136">
        <f t="shared" ref="ZF12:ZG12" si="382">SUM(ZF13:ZF19)</f>
        <v>1921</v>
      </c>
      <c r="ZG12" s="136">
        <f t="shared" si="382"/>
        <v>1760</v>
      </c>
      <c r="ZH12" s="136"/>
      <c r="ZI12" s="132"/>
      <c r="ZJ12" s="132"/>
      <c r="ZK12" s="132"/>
      <c r="ZL12" s="136">
        <f t="shared" ref="ZL12:ZM12" si="383">SUM(ZL13:ZL19)</f>
        <v>1520</v>
      </c>
      <c r="ZM12" s="136">
        <f t="shared" si="383"/>
        <v>1431</v>
      </c>
      <c r="ZN12" s="136"/>
      <c r="ZO12" s="136">
        <f t="shared" ref="ZO12:ZP12" si="384">SUM(ZO13:ZO19)</f>
        <v>1311</v>
      </c>
      <c r="ZP12" s="136">
        <f t="shared" si="384"/>
        <v>1363</v>
      </c>
      <c r="ZQ12" s="136">
        <f t="shared" ref="ZQ12:ZR12" si="385">SUM(ZQ13:ZQ19)</f>
        <v>1382</v>
      </c>
      <c r="ZR12" s="136">
        <f t="shared" si="385"/>
        <v>1410</v>
      </c>
      <c r="ZS12" s="136">
        <f t="shared" ref="ZS12:ZT12" si="386">SUM(ZS13:ZS19)</f>
        <v>1408</v>
      </c>
      <c r="ZT12" s="136">
        <f t="shared" si="386"/>
        <v>1390</v>
      </c>
      <c r="ZU12" s="136"/>
      <c r="ZV12" s="136">
        <f t="shared" ref="ZV12:ZW12" si="387">SUM(ZV13:ZV19)</f>
        <v>1378</v>
      </c>
      <c r="ZW12" s="136">
        <f t="shared" si="387"/>
        <v>1441</v>
      </c>
      <c r="ZX12" s="136">
        <f t="shared" ref="ZX12:ZY12" si="388">SUM(ZX13:ZX19)</f>
        <v>1459</v>
      </c>
      <c r="ZY12" s="136">
        <f t="shared" si="388"/>
        <v>1493</v>
      </c>
      <c r="ZZ12" s="136">
        <f t="shared" ref="ZZ12:AAA12" si="389">SUM(ZZ13:ZZ19)</f>
        <v>1460</v>
      </c>
      <c r="AAA12" s="136">
        <f t="shared" si="389"/>
        <v>1415</v>
      </c>
      <c r="AAB12" s="136"/>
      <c r="AAC12" s="136">
        <f t="shared" ref="AAC12:AAD12" si="390">SUM(AAC13:AAC19)</f>
        <v>1396</v>
      </c>
      <c r="AAD12" s="136">
        <f t="shared" si="390"/>
        <v>1398</v>
      </c>
      <c r="AAE12" s="136">
        <f t="shared" ref="AAE12:AAF12" si="391">SUM(AAE13:AAE19)</f>
        <v>1395</v>
      </c>
      <c r="AAF12" s="136">
        <f t="shared" si="391"/>
        <v>1425</v>
      </c>
      <c r="AAG12" s="136">
        <f t="shared" ref="AAG12:AAH12" si="392">SUM(AAG13:AAG19)</f>
        <v>1432</v>
      </c>
      <c r="AAH12" s="136">
        <f t="shared" si="392"/>
        <v>1441</v>
      </c>
      <c r="AAI12" s="132"/>
      <c r="AAJ12" s="136">
        <f t="shared" ref="AAJ12:AAK12" si="393">SUM(AAJ13:AAJ19)</f>
        <v>1406</v>
      </c>
      <c r="AAK12" s="136">
        <f t="shared" si="393"/>
        <v>1435</v>
      </c>
      <c r="AAL12" s="136">
        <f t="shared" ref="AAL12:AAM12" si="394">SUM(AAL13:AAL19)</f>
        <v>1462</v>
      </c>
      <c r="AAM12" s="136">
        <f t="shared" si="394"/>
        <v>1455</v>
      </c>
      <c r="AAN12" s="136">
        <f t="shared" ref="AAN12:AAO12" si="395">SUM(AAN13:AAN19)</f>
        <v>1452</v>
      </c>
      <c r="AAO12" s="136">
        <f t="shared" si="395"/>
        <v>1456</v>
      </c>
      <c r="AAP12" s="136"/>
      <c r="AAQ12" s="136">
        <f t="shared" ref="AAQ12:AAR12" si="396">SUM(AAQ13:AAQ19)</f>
        <v>1430</v>
      </c>
      <c r="AAR12" s="136">
        <f t="shared" si="396"/>
        <v>1431</v>
      </c>
      <c r="AAS12" s="136">
        <f t="shared" ref="AAS12:AAT12" si="397">SUM(AAS13:AAS19)</f>
        <v>1373</v>
      </c>
      <c r="AAT12" s="136">
        <f t="shared" si="397"/>
        <v>1377</v>
      </c>
      <c r="AAU12" s="136">
        <f t="shared" ref="AAU12:AAV12" si="398">SUM(AAU13:AAU19)</f>
        <v>1387</v>
      </c>
      <c r="AAV12" s="136">
        <f t="shared" si="398"/>
        <v>1365</v>
      </c>
      <c r="AAW12" s="132"/>
      <c r="AAX12" s="136">
        <f t="shared" ref="AAX12:AAY12" si="399">SUM(AAX13:AAX19)</f>
        <v>1315</v>
      </c>
      <c r="AAY12" s="136">
        <f t="shared" si="399"/>
        <v>1354</v>
      </c>
      <c r="AAZ12" s="136">
        <f t="shared" ref="AAZ12:ABA12" si="400">SUM(AAZ13:AAZ19)</f>
        <v>1369</v>
      </c>
      <c r="ABA12" s="136">
        <f t="shared" si="400"/>
        <v>1366</v>
      </c>
      <c r="ABB12" s="136">
        <f t="shared" ref="ABB12:ABC12" si="401">SUM(ABB13:ABB19)</f>
        <v>1392</v>
      </c>
      <c r="ABC12" s="136">
        <f t="shared" si="401"/>
        <v>1410</v>
      </c>
      <c r="ABD12" s="136"/>
      <c r="ABE12" s="136">
        <f t="shared" ref="ABE12" si="402">SUM(ABE13:ABE19)</f>
        <v>1377</v>
      </c>
      <c r="ABF12" s="136">
        <f t="shared" ref="ABF12:ABG12" si="403">SUM(ABF13:ABF19)</f>
        <v>1390</v>
      </c>
      <c r="ABG12" s="136">
        <f t="shared" si="403"/>
        <v>1408</v>
      </c>
      <c r="ABH12" s="136">
        <f t="shared" ref="ABH12:ABI12" si="404">SUM(ABH13:ABH19)</f>
        <v>1414</v>
      </c>
      <c r="ABI12" s="136">
        <f t="shared" si="404"/>
        <v>1432</v>
      </c>
      <c r="ABJ12" s="136">
        <f t="shared" ref="ABJ12:ABL12" si="405">SUM(ABJ13:ABJ19)</f>
        <v>1458</v>
      </c>
      <c r="ABK12" s="132"/>
      <c r="ABL12" s="136">
        <f t="shared" si="405"/>
        <v>1437</v>
      </c>
      <c r="ABM12" s="136">
        <f t="shared" ref="ABM12:ABN12" si="406">SUM(ABM13:ABM19)</f>
        <v>1455</v>
      </c>
      <c r="ABN12" s="136">
        <f t="shared" si="406"/>
        <v>1478</v>
      </c>
      <c r="ABO12" s="136">
        <f t="shared" ref="ABO12:ABP12" si="407">SUM(ABO13:ABO19)</f>
        <v>1509</v>
      </c>
      <c r="ABP12" s="136">
        <f t="shared" si="407"/>
        <v>1534</v>
      </c>
      <c r="ABQ12" s="136">
        <f t="shared" ref="ABQ12:ABS12" si="408">SUM(ABQ13:ABQ19)</f>
        <v>1542</v>
      </c>
      <c r="ABR12" s="132"/>
      <c r="ABS12" s="136">
        <f t="shared" si="408"/>
        <v>1537</v>
      </c>
      <c r="ABT12" s="136">
        <f t="shared" ref="ABT12:ABU12" si="409">SUM(ABT13:ABT19)</f>
        <v>1571</v>
      </c>
      <c r="ABU12" s="136">
        <f t="shared" si="409"/>
        <v>1553</v>
      </c>
      <c r="ABV12" s="136">
        <f t="shared" ref="ABV12:ABW12" si="410">SUM(ABV13:ABV19)</f>
        <v>1562</v>
      </c>
      <c r="ABW12" s="136">
        <f t="shared" si="410"/>
        <v>0</v>
      </c>
      <c r="ABX12" s="132"/>
      <c r="ABY12" s="132"/>
      <c r="ABZ12" s="132"/>
      <c r="ACA12" s="132"/>
      <c r="ACB12" s="132"/>
      <c r="ACC12" s="132"/>
      <c r="ACD12" s="132"/>
      <c r="ACE12" s="132"/>
      <c r="ACF12" s="132"/>
      <c r="ACG12" s="132"/>
      <c r="ACH12" s="132"/>
      <c r="ACI12" s="132"/>
      <c r="ACJ12" s="132"/>
      <c r="ACK12" s="132"/>
      <c r="ACL12" s="132"/>
      <c r="ACM12" s="132"/>
      <c r="ACN12" s="132"/>
      <c r="ACO12" s="132"/>
      <c r="ACP12" s="132"/>
      <c r="ACQ12" s="132"/>
      <c r="ACR12" s="132"/>
      <c r="ACS12" s="132"/>
      <c r="ACT12" s="132"/>
      <c r="ACU12" s="132"/>
      <c r="ACV12" s="132"/>
      <c r="ACW12" s="132"/>
      <c r="ACX12" s="132"/>
      <c r="ACY12" s="132"/>
      <c r="ACZ12" s="132"/>
      <c r="ADA12" s="132"/>
      <c r="ADB12" s="132"/>
      <c r="ADC12" s="132"/>
      <c r="ADD12" s="132"/>
      <c r="ADE12" s="132"/>
      <c r="ADF12" s="132"/>
      <c r="ADG12" s="132"/>
      <c r="ADH12" s="132"/>
      <c r="ADI12" s="132"/>
      <c r="ADJ12" s="132"/>
      <c r="ADK12" s="132"/>
      <c r="ADL12" s="132"/>
      <c r="ADM12" s="132"/>
      <c r="ADN12" s="132"/>
    </row>
    <row r="13" spans="1:794">
      <c r="A13" t="s">
        <v>911</v>
      </c>
      <c r="B13" t="s">
        <v>913</v>
      </c>
      <c r="D13" s="132" t="s">
        <v>265</v>
      </c>
      <c r="E13" s="136">
        <v>347</v>
      </c>
      <c r="F13" s="136">
        <v>340</v>
      </c>
      <c r="G13" s="136">
        <v>351</v>
      </c>
      <c r="H13" s="136">
        <v>355</v>
      </c>
      <c r="I13" s="136">
        <v>349</v>
      </c>
      <c r="J13" s="136">
        <v>355</v>
      </c>
      <c r="K13" s="132"/>
      <c r="L13" s="136">
        <v>344</v>
      </c>
      <c r="M13" s="136">
        <v>344</v>
      </c>
      <c r="N13" s="136">
        <v>337</v>
      </c>
      <c r="O13" s="136">
        <v>342</v>
      </c>
      <c r="P13" s="136">
        <v>352</v>
      </c>
      <c r="Q13" s="136">
        <v>350</v>
      </c>
      <c r="R13" s="136">
        <v>344</v>
      </c>
      <c r="S13" s="136">
        <v>342</v>
      </c>
      <c r="T13" s="132"/>
      <c r="U13" s="132"/>
      <c r="V13" s="132"/>
      <c r="W13" s="132"/>
      <c r="X13" s="132"/>
      <c r="Y13" s="132"/>
      <c r="Z13" s="132"/>
      <c r="AA13" s="136">
        <v>311</v>
      </c>
      <c r="AB13" s="136">
        <v>323</v>
      </c>
      <c r="AC13" s="136">
        <v>327</v>
      </c>
      <c r="AD13" s="136">
        <v>326</v>
      </c>
      <c r="AE13" s="136">
        <v>331</v>
      </c>
      <c r="AF13" s="132"/>
      <c r="AG13" s="136">
        <v>333</v>
      </c>
      <c r="AH13" s="136">
        <v>332</v>
      </c>
      <c r="AI13" s="136">
        <v>325</v>
      </c>
      <c r="AJ13" s="136">
        <v>313</v>
      </c>
      <c r="AK13" s="136">
        <v>326</v>
      </c>
      <c r="AL13" s="136">
        <v>337</v>
      </c>
      <c r="AM13" s="136"/>
      <c r="AN13" s="136">
        <v>336</v>
      </c>
      <c r="AO13" s="136">
        <v>347</v>
      </c>
      <c r="AP13" s="136">
        <v>341</v>
      </c>
      <c r="AQ13" s="136">
        <v>350</v>
      </c>
      <c r="AR13" s="136">
        <v>352</v>
      </c>
      <c r="AS13" s="136">
        <v>363</v>
      </c>
      <c r="AT13" s="132"/>
      <c r="AU13" s="136">
        <v>338</v>
      </c>
      <c r="AV13" s="136">
        <v>341</v>
      </c>
      <c r="AW13" s="136">
        <v>355</v>
      </c>
      <c r="AX13" s="136">
        <v>365</v>
      </c>
      <c r="AY13" s="132"/>
      <c r="AZ13" s="132"/>
      <c r="BA13" s="136">
        <v>356</v>
      </c>
      <c r="BB13" s="136">
        <v>331</v>
      </c>
      <c r="BC13" s="136">
        <v>333</v>
      </c>
      <c r="BD13" s="136">
        <v>333</v>
      </c>
      <c r="BE13" s="136">
        <v>328</v>
      </c>
      <c r="BF13" s="136">
        <v>335</v>
      </c>
      <c r="BG13" s="136">
        <v>348</v>
      </c>
      <c r="BH13" s="132"/>
      <c r="BI13" s="136">
        <v>345</v>
      </c>
      <c r="BJ13" s="136">
        <v>340</v>
      </c>
      <c r="BK13" s="136">
        <v>345</v>
      </c>
      <c r="BL13" s="136">
        <v>330</v>
      </c>
      <c r="BM13" s="136">
        <v>316</v>
      </c>
      <c r="BN13" s="136">
        <v>322</v>
      </c>
      <c r="BO13" s="132"/>
      <c r="BP13" s="136">
        <v>316</v>
      </c>
      <c r="BQ13" s="136">
        <v>324</v>
      </c>
      <c r="BR13" s="136">
        <v>313</v>
      </c>
      <c r="BS13" s="136">
        <v>306</v>
      </c>
      <c r="BT13" s="136">
        <v>305</v>
      </c>
      <c r="BU13" s="136">
        <v>298</v>
      </c>
      <c r="BV13" s="132"/>
      <c r="BW13" s="136">
        <v>304</v>
      </c>
      <c r="BX13" s="136">
        <v>316</v>
      </c>
      <c r="BY13" s="136">
        <v>319</v>
      </c>
      <c r="BZ13" s="136">
        <v>321</v>
      </c>
      <c r="CA13" s="136">
        <v>321</v>
      </c>
      <c r="CB13" s="136">
        <v>325</v>
      </c>
      <c r="CC13" s="132"/>
      <c r="CD13" s="136">
        <v>326</v>
      </c>
      <c r="CE13" s="136">
        <v>320</v>
      </c>
      <c r="CF13" s="136">
        <v>317</v>
      </c>
      <c r="CG13" s="136">
        <v>317</v>
      </c>
      <c r="CH13" s="136">
        <v>321</v>
      </c>
      <c r="CI13" s="136">
        <v>319</v>
      </c>
      <c r="CJ13" s="132"/>
      <c r="CK13" s="136">
        <v>308</v>
      </c>
      <c r="CL13" s="136">
        <v>315</v>
      </c>
      <c r="CM13" s="136">
        <v>304</v>
      </c>
      <c r="CN13" s="136">
        <v>311</v>
      </c>
      <c r="CO13" s="136">
        <v>296</v>
      </c>
      <c r="CP13" s="136">
        <v>304</v>
      </c>
      <c r="CQ13" s="132"/>
      <c r="CR13" s="136">
        <v>299</v>
      </c>
      <c r="CS13" s="136">
        <v>302</v>
      </c>
      <c r="CT13" s="136">
        <v>309</v>
      </c>
      <c r="CU13" s="136">
        <v>309</v>
      </c>
      <c r="CV13" s="136">
        <v>311</v>
      </c>
      <c r="CW13" s="136">
        <v>311</v>
      </c>
      <c r="CX13" s="132"/>
      <c r="CY13" s="136">
        <v>329</v>
      </c>
      <c r="CZ13" s="136">
        <v>335</v>
      </c>
      <c r="DA13" s="136">
        <v>336</v>
      </c>
      <c r="DB13" s="136">
        <v>328</v>
      </c>
      <c r="DC13" s="136">
        <v>338</v>
      </c>
      <c r="DD13" s="136">
        <v>341</v>
      </c>
      <c r="DE13" s="132"/>
      <c r="DF13" s="132"/>
      <c r="DG13" s="136">
        <v>280</v>
      </c>
      <c r="DH13" s="136">
        <v>304</v>
      </c>
      <c r="DI13" s="136">
        <v>310</v>
      </c>
      <c r="DJ13" s="136">
        <v>322</v>
      </c>
      <c r="DK13" s="136">
        <v>321</v>
      </c>
      <c r="DL13" s="132"/>
      <c r="DM13" s="132"/>
      <c r="DN13" s="136">
        <v>317</v>
      </c>
      <c r="DO13" s="136">
        <v>311</v>
      </c>
      <c r="DP13" s="136">
        <v>326</v>
      </c>
      <c r="DQ13" s="136">
        <v>325</v>
      </c>
      <c r="DR13" s="136">
        <v>325</v>
      </c>
      <c r="DS13" s="132"/>
      <c r="DT13" s="136">
        <v>310</v>
      </c>
      <c r="DU13" s="136">
        <v>318</v>
      </c>
      <c r="DV13" s="136">
        <v>317</v>
      </c>
      <c r="DW13" s="136">
        <v>307</v>
      </c>
      <c r="DX13" s="136">
        <v>317</v>
      </c>
      <c r="DY13" s="136">
        <v>316</v>
      </c>
      <c r="DZ13" s="132"/>
      <c r="EA13" s="136">
        <v>306</v>
      </c>
      <c r="EB13" s="136">
        <v>310</v>
      </c>
      <c r="EC13" s="136">
        <v>309</v>
      </c>
      <c r="ED13" s="136">
        <v>311</v>
      </c>
      <c r="EE13" s="136">
        <v>308</v>
      </c>
      <c r="EF13" s="136">
        <v>318</v>
      </c>
      <c r="EG13" s="136">
        <v>301</v>
      </c>
      <c r="EH13" s="136">
        <v>303</v>
      </c>
      <c r="EI13" s="136">
        <v>317</v>
      </c>
      <c r="EJ13" s="136">
        <v>305</v>
      </c>
      <c r="EK13" s="136">
        <v>304</v>
      </c>
      <c r="EL13" s="136">
        <v>287</v>
      </c>
      <c r="EM13" s="136">
        <v>294</v>
      </c>
      <c r="EN13" s="132"/>
      <c r="EO13" s="136">
        <v>308</v>
      </c>
      <c r="EP13" s="136">
        <v>314</v>
      </c>
      <c r="EQ13" s="136">
        <v>315</v>
      </c>
      <c r="ER13" s="136">
        <v>321</v>
      </c>
      <c r="ES13" s="136">
        <v>332</v>
      </c>
      <c r="ET13" s="136">
        <v>339</v>
      </c>
      <c r="EU13" s="136">
        <v>290</v>
      </c>
      <c r="EV13" s="136">
        <v>352</v>
      </c>
      <c r="EW13" s="136">
        <v>361</v>
      </c>
      <c r="EX13" s="136">
        <v>353</v>
      </c>
      <c r="EY13" s="136">
        <v>354</v>
      </c>
      <c r="EZ13" s="136">
        <v>352</v>
      </c>
      <c r="FA13" s="136">
        <v>388</v>
      </c>
      <c r="FB13" s="132"/>
      <c r="FC13" s="136">
        <v>394</v>
      </c>
      <c r="FD13" s="136">
        <v>390</v>
      </c>
      <c r="FE13" s="136">
        <v>399</v>
      </c>
      <c r="FF13" s="136">
        <v>430</v>
      </c>
      <c r="FG13" s="136">
        <v>433</v>
      </c>
      <c r="FH13" s="136">
        <v>446</v>
      </c>
      <c r="FI13" s="136">
        <v>327</v>
      </c>
      <c r="FJ13" s="136">
        <v>438</v>
      </c>
      <c r="FK13" s="136">
        <v>431</v>
      </c>
      <c r="FL13" s="136">
        <v>455</v>
      </c>
      <c r="FM13" s="136">
        <v>461</v>
      </c>
      <c r="FN13" s="136">
        <v>481</v>
      </c>
      <c r="FO13" s="136">
        <v>427</v>
      </c>
      <c r="FP13" s="132"/>
      <c r="FQ13" s="136">
        <v>436</v>
      </c>
      <c r="FR13" s="136">
        <v>458</v>
      </c>
      <c r="FS13" s="136">
        <v>490</v>
      </c>
      <c r="FT13" s="136">
        <v>511</v>
      </c>
      <c r="FU13" s="136">
        <v>498</v>
      </c>
      <c r="FV13" s="136">
        <v>472</v>
      </c>
      <c r="FW13" s="132"/>
      <c r="FX13" s="136">
        <v>463</v>
      </c>
      <c r="FY13" s="136">
        <v>463</v>
      </c>
      <c r="FZ13" s="136">
        <v>480</v>
      </c>
      <c r="GA13" s="136">
        <v>461</v>
      </c>
      <c r="GB13" s="136">
        <v>457</v>
      </c>
      <c r="GC13" s="136">
        <v>461</v>
      </c>
      <c r="GD13" s="132"/>
      <c r="GE13" s="136">
        <v>428</v>
      </c>
      <c r="GF13" s="136">
        <v>437</v>
      </c>
      <c r="GG13" s="136">
        <v>436</v>
      </c>
      <c r="GH13" s="136">
        <v>452</v>
      </c>
      <c r="GI13" s="132"/>
      <c r="GJ13" s="132"/>
      <c r="GK13" s="132"/>
      <c r="GL13" s="136">
        <v>401</v>
      </c>
      <c r="GM13" s="136">
        <v>432</v>
      </c>
      <c r="GN13" s="136">
        <v>433</v>
      </c>
      <c r="GO13" s="136">
        <v>435</v>
      </c>
      <c r="GP13" s="136">
        <v>442</v>
      </c>
      <c r="GQ13" s="136">
        <v>446</v>
      </c>
      <c r="GR13" s="132"/>
      <c r="GS13" s="136">
        <v>434</v>
      </c>
      <c r="GT13" s="136">
        <v>451</v>
      </c>
      <c r="GU13" s="136">
        <v>437</v>
      </c>
      <c r="GV13" s="136">
        <v>427</v>
      </c>
      <c r="GW13" s="136">
        <v>429</v>
      </c>
      <c r="GX13" s="132"/>
      <c r="GY13" s="132"/>
      <c r="GZ13" s="136">
        <v>403</v>
      </c>
      <c r="HA13" s="136">
        <v>404</v>
      </c>
      <c r="HB13" s="136">
        <v>420</v>
      </c>
      <c r="HC13" s="136">
        <v>404</v>
      </c>
      <c r="HD13" s="136">
        <v>410</v>
      </c>
      <c r="HE13" s="136">
        <v>399</v>
      </c>
      <c r="HF13" s="132"/>
      <c r="HG13" s="136">
        <v>376</v>
      </c>
      <c r="HH13" s="136">
        <v>375</v>
      </c>
      <c r="HI13" s="136">
        <v>366</v>
      </c>
      <c r="HJ13" s="136">
        <v>355</v>
      </c>
      <c r="HK13" s="136">
        <v>372</v>
      </c>
      <c r="HL13" s="136">
        <v>377</v>
      </c>
      <c r="HM13" s="132"/>
      <c r="HN13" s="136">
        <v>377</v>
      </c>
      <c r="HO13" s="136">
        <v>380</v>
      </c>
      <c r="HP13" s="136">
        <v>382</v>
      </c>
      <c r="HQ13" s="136">
        <v>377</v>
      </c>
      <c r="HR13" s="136">
        <v>385</v>
      </c>
      <c r="HS13" s="136">
        <v>390</v>
      </c>
      <c r="HT13" s="132"/>
      <c r="HU13" s="136">
        <v>361</v>
      </c>
      <c r="HV13" s="136">
        <v>364</v>
      </c>
      <c r="HW13" s="136">
        <v>362</v>
      </c>
      <c r="HX13" s="136">
        <v>359</v>
      </c>
      <c r="HY13" s="136">
        <v>352</v>
      </c>
      <c r="HZ13" s="136">
        <v>337</v>
      </c>
      <c r="IA13" s="132"/>
      <c r="IB13" s="136">
        <v>358</v>
      </c>
      <c r="IC13" s="136">
        <v>354</v>
      </c>
      <c r="ID13" s="136">
        <v>350</v>
      </c>
      <c r="IE13" s="136">
        <v>346</v>
      </c>
      <c r="IF13" s="136">
        <v>336</v>
      </c>
      <c r="IG13" s="136">
        <v>352</v>
      </c>
      <c r="IH13" s="132"/>
      <c r="II13" s="136">
        <v>359</v>
      </c>
      <c r="IJ13" s="136">
        <v>350</v>
      </c>
      <c r="IK13" s="136">
        <v>355</v>
      </c>
      <c r="IL13" s="136">
        <v>340</v>
      </c>
      <c r="IM13" s="136">
        <v>336</v>
      </c>
      <c r="IN13" s="136">
        <v>336</v>
      </c>
      <c r="IO13" s="132"/>
      <c r="IP13" s="136">
        <v>327</v>
      </c>
      <c r="IQ13" s="136">
        <v>338</v>
      </c>
      <c r="IR13" s="136">
        <v>328</v>
      </c>
      <c r="IS13" s="132"/>
      <c r="IT13" s="136">
        <v>308</v>
      </c>
      <c r="IU13" s="136">
        <v>314</v>
      </c>
      <c r="IV13" s="132"/>
      <c r="IW13" s="132"/>
      <c r="IX13" s="136">
        <v>211</v>
      </c>
      <c r="IY13" s="136">
        <v>276</v>
      </c>
      <c r="IZ13" s="136">
        <v>299</v>
      </c>
      <c r="JA13" s="136">
        <v>306</v>
      </c>
      <c r="JB13" s="136">
        <v>311</v>
      </c>
      <c r="JC13" s="136">
        <v>299</v>
      </c>
      <c r="JD13" s="132"/>
      <c r="JE13" s="136">
        <v>305</v>
      </c>
      <c r="JF13" s="136">
        <v>323</v>
      </c>
      <c r="JG13" s="136">
        <v>333</v>
      </c>
      <c r="JH13" s="136">
        <v>326</v>
      </c>
      <c r="JI13" s="136">
        <v>333</v>
      </c>
      <c r="JJ13" s="132"/>
      <c r="JK13" s="136">
        <v>334</v>
      </c>
      <c r="JL13" s="136">
        <v>341</v>
      </c>
      <c r="JM13" s="136">
        <v>345</v>
      </c>
      <c r="JN13" s="136">
        <v>345</v>
      </c>
      <c r="JO13" s="136">
        <v>345</v>
      </c>
      <c r="JP13" s="136">
        <v>332</v>
      </c>
      <c r="JQ13" s="132"/>
      <c r="JR13" s="136">
        <v>313</v>
      </c>
      <c r="JS13" s="136">
        <v>321</v>
      </c>
      <c r="JT13" s="136">
        <v>317</v>
      </c>
      <c r="JU13" s="136">
        <v>325</v>
      </c>
      <c r="JV13" s="136">
        <v>323</v>
      </c>
      <c r="JW13" s="136">
        <v>325</v>
      </c>
      <c r="JX13" s="132"/>
      <c r="JY13" s="136">
        <v>316</v>
      </c>
      <c r="JZ13" s="136">
        <v>318</v>
      </c>
      <c r="KA13" s="136">
        <v>316</v>
      </c>
      <c r="KB13" s="136">
        <v>322</v>
      </c>
      <c r="KC13" s="136">
        <v>326</v>
      </c>
      <c r="KD13" s="136">
        <v>321</v>
      </c>
      <c r="KE13" s="132"/>
      <c r="KF13" s="136">
        <v>319</v>
      </c>
      <c r="KG13" s="136">
        <v>317</v>
      </c>
      <c r="KH13" s="136">
        <v>316</v>
      </c>
      <c r="KI13" s="136">
        <v>304</v>
      </c>
      <c r="KJ13" s="136">
        <v>311</v>
      </c>
      <c r="KK13" s="136">
        <v>308</v>
      </c>
      <c r="KL13" s="132"/>
      <c r="KM13" s="132"/>
      <c r="KN13" s="136">
        <v>303</v>
      </c>
      <c r="KO13" s="132"/>
      <c r="KP13" s="136">
        <v>307</v>
      </c>
      <c r="KQ13" s="136">
        <v>303</v>
      </c>
      <c r="KR13" s="136">
        <v>277</v>
      </c>
      <c r="KS13" s="132"/>
      <c r="KT13" s="136">
        <v>285</v>
      </c>
      <c r="KU13" s="136">
        <v>294</v>
      </c>
      <c r="KV13" s="136">
        <v>290</v>
      </c>
      <c r="KW13" s="136">
        <v>287</v>
      </c>
      <c r="KX13" s="136">
        <v>292</v>
      </c>
      <c r="KY13" s="132"/>
      <c r="KZ13" s="132"/>
      <c r="LA13" s="136">
        <v>278</v>
      </c>
      <c r="LB13" s="136">
        <v>286</v>
      </c>
      <c r="LC13" s="136">
        <v>292</v>
      </c>
      <c r="LD13" s="136">
        <v>290</v>
      </c>
      <c r="LE13" s="136">
        <v>294</v>
      </c>
      <c r="LF13" s="136">
        <v>287</v>
      </c>
      <c r="LG13" s="132"/>
      <c r="LH13" s="136">
        <v>286</v>
      </c>
      <c r="LI13" s="136">
        <v>286</v>
      </c>
      <c r="LJ13" s="136">
        <v>299</v>
      </c>
      <c r="LK13" s="136">
        <v>289</v>
      </c>
      <c r="LL13" s="136">
        <v>290</v>
      </c>
      <c r="LM13" s="136">
        <v>284</v>
      </c>
      <c r="LN13" s="136">
        <v>258</v>
      </c>
      <c r="LO13" s="136">
        <v>282</v>
      </c>
      <c r="LP13" s="136">
        <v>285</v>
      </c>
      <c r="LQ13" s="136">
        <v>314</v>
      </c>
      <c r="LR13" s="132"/>
      <c r="LS13" s="132"/>
      <c r="LT13" s="132"/>
      <c r="LU13" s="132"/>
      <c r="LV13" s="136">
        <v>217</v>
      </c>
      <c r="LW13" s="136">
        <v>226</v>
      </c>
      <c r="LX13" s="136">
        <v>244</v>
      </c>
      <c r="LY13" s="132"/>
      <c r="LZ13" s="136">
        <v>260</v>
      </c>
      <c r="MA13" s="136">
        <v>259</v>
      </c>
      <c r="MB13" s="136"/>
      <c r="MC13" s="136">
        <v>255</v>
      </c>
      <c r="MD13" s="136">
        <v>261</v>
      </c>
      <c r="ME13" s="136">
        <v>264</v>
      </c>
      <c r="MF13" s="136">
        <v>286</v>
      </c>
      <c r="MG13" s="136">
        <v>284</v>
      </c>
      <c r="MH13" s="136">
        <v>306</v>
      </c>
      <c r="MI13" s="132"/>
      <c r="MJ13" s="136">
        <v>312</v>
      </c>
      <c r="MK13" s="136">
        <v>322</v>
      </c>
      <c r="ML13" s="136">
        <v>319</v>
      </c>
      <c r="MM13" s="136">
        <v>306</v>
      </c>
      <c r="MN13" s="136">
        <v>305</v>
      </c>
      <c r="MO13" s="136">
        <v>315</v>
      </c>
      <c r="MP13" s="132"/>
      <c r="MQ13" s="136">
        <v>299</v>
      </c>
      <c r="MR13" s="136">
        <v>287</v>
      </c>
      <c r="MS13" s="136">
        <v>308</v>
      </c>
      <c r="MT13" s="136">
        <v>299</v>
      </c>
      <c r="MU13" s="136">
        <v>306</v>
      </c>
      <c r="MV13" s="136">
        <v>319</v>
      </c>
      <c r="MW13" s="132"/>
      <c r="MX13" s="136">
        <v>309</v>
      </c>
      <c r="MY13" s="136">
        <v>313</v>
      </c>
      <c r="MZ13" s="136">
        <v>317</v>
      </c>
      <c r="NA13" s="136">
        <v>334</v>
      </c>
      <c r="NB13" s="136">
        <v>330</v>
      </c>
      <c r="NC13" s="136">
        <v>325</v>
      </c>
      <c r="ND13" s="132"/>
      <c r="NE13" s="136">
        <v>300</v>
      </c>
      <c r="NF13" s="136">
        <v>300</v>
      </c>
      <c r="NG13" s="136">
        <v>310</v>
      </c>
      <c r="NH13" s="136">
        <v>300</v>
      </c>
      <c r="NI13" s="136">
        <v>303</v>
      </c>
      <c r="NJ13" s="136">
        <v>313</v>
      </c>
      <c r="NK13" s="132"/>
      <c r="NL13" s="136">
        <v>310</v>
      </c>
      <c r="NM13" s="136">
        <v>319</v>
      </c>
      <c r="NN13" s="136">
        <v>317</v>
      </c>
      <c r="NO13" s="136">
        <v>318</v>
      </c>
      <c r="NP13" s="136">
        <v>332</v>
      </c>
      <c r="NQ13" s="136">
        <v>334</v>
      </c>
      <c r="NR13" s="132"/>
      <c r="NS13" s="136">
        <v>338</v>
      </c>
      <c r="NT13" s="136">
        <v>344</v>
      </c>
      <c r="NU13" s="136">
        <v>339</v>
      </c>
      <c r="NV13" s="136">
        <v>334</v>
      </c>
      <c r="NW13" s="136">
        <v>326</v>
      </c>
      <c r="NX13" s="136">
        <v>321</v>
      </c>
      <c r="NY13" s="136">
        <v>314</v>
      </c>
      <c r="NZ13" s="136">
        <v>318</v>
      </c>
      <c r="OA13" s="132"/>
      <c r="OB13" s="132"/>
      <c r="OC13" s="132"/>
      <c r="OD13" s="132"/>
      <c r="OE13" s="132"/>
      <c r="OF13" s="132"/>
      <c r="OG13" s="136">
        <v>300</v>
      </c>
      <c r="OH13" s="136">
        <v>298</v>
      </c>
      <c r="OI13" s="136">
        <v>42</v>
      </c>
      <c r="OJ13" s="136">
        <v>299</v>
      </c>
      <c r="OK13" s="136">
        <v>309</v>
      </c>
      <c r="OL13" s="136">
        <v>314</v>
      </c>
      <c r="OM13" s="132"/>
      <c r="ON13" s="136">
        <v>316</v>
      </c>
      <c r="OO13" s="136">
        <v>317</v>
      </c>
      <c r="OP13" s="136">
        <v>311</v>
      </c>
      <c r="OQ13" s="136">
        <v>308</v>
      </c>
      <c r="OR13" s="136">
        <v>311</v>
      </c>
      <c r="OS13" s="136">
        <v>313</v>
      </c>
      <c r="OT13" s="132"/>
      <c r="OU13" s="136">
        <v>313</v>
      </c>
      <c r="OV13" s="136">
        <v>314</v>
      </c>
      <c r="OW13" s="136">
        <v>307</v>
      </c>
      <c r="OX13" s="136">
        <v>305</v>
      </c>
      <c r="OY13" s="136">
        <v>311</v>
      </c>
      <c r="OZ13" s="136">
        <v>318</v>
      </c>
      <c r="PA13" s="132"/>
      <c r="PB13" s="136">
        <v>282</v>
      </c>
      <c r="PC13" s="136">
        <v>283</v>
      </c>
      <c r="PD13" s="136">
        <v>287</v>
      </c>
      <c r="PE13" s="136">
        <v>283</v>
      </c>
      <c r="PF13" s="136">
        <v>283</v>
      </c>
      <c r="PG13" s="136">
        <v>284</v>
      </c>
      <c r="PH13" s="136"/>
      <c r="PI13" s="136">
        <v>268</v>
      </c>
      <c r="PJ13" s="136">
        <v>273</v>
      </c>
      <c r="PK13" s="136">
        <v>272</v>
      </c>
      <c r="PL13" s="136">
        <v>271</v>
      </c>
      <c r="PM13" s="136">
        <v>267</v>
      </c>
      <c r="PN13" s="136">
        <v>249</v>
      </c>
      <c r="PO13" s="132"/>
      <c r="PP13" s="136">
        <v>248</v>
      </c>
      <c r="PQ13" s="136">
        <v>261</v>
      </c>
      <c r="PR13" s="136">
        <v>262</v>
      </c>
      <c r="PS13" s="136">
        <v>264</v>
      </c>
      <c r="PT13" s="136">
        <v>252</v>
      </c>
      <c r="PU13" s="136">
        <v>263</v>
      </c>
      <c r="PV13" s="132"/>
      <c r="PW13" s="136">
        <v>251</v>
      </c>
      <c r="PX13" s="136">
        <v>256</v>
      </c>
      <c r="PY13" s="136">
        <v>267</v>
      </c>
      <c r="PZ13" s="136">
        <v>262</v>
      </c>
      <c r="QA13" s="136">
        <v>266</v>
      </c>
      <c r="QB13" s="136">
        <v>269</v>
      </c>
      <c r="QC13" s="132"/>
      <c r="QD13" s="136">
        <v>274</v>
      </c>
      <c r="QE13" s="136">
        <v>256</v>
      </c>
      <c r="QF13" s="132"/>
      <c r="QG13" s="136">
        <v>263</v>
      </c>
      <c r="QH13" s="136">
        <v>268</v>
      </c>
      <c r="QI13" s="136">
        <v>238</v>
      </c>
      <c r="QJ13" s="136"/>
      <c r="QK13" s="136">
        <v>259</v>
      </c>
      <c r="QL13" s="136">
        <v>257</v>
      </c>
      <c r="QM13" s="136">
        <v>264</v>
      </c>
      <c r="QN13" s="136">
        <v>257</v>
      </c>
      <c r="QO13" s="136">
        <v>252</v>
      </c>
      <c r="QP13" s="136">
        <v>252</v>
      </c>
      <c r="QQ13" s="136">
        <v>244</v>
      </c>
      <c r="QR13" s="136">
        <v>255</v>
      </c>
      <c r="QS13" s="136">
        <v>254</v>
      </c>
      <c r="QT13" s="136">
        <v>271</v>
      </c>
      <c r="QU13" s="132"/>
      <c r="QV13" s="132"/>
      <c r="QW13" s="136">
        <v>239</v>
      </c>
      <c r="QX13" s="136">
        <v>233</v>
      </c>
      <c r="QY13" s="136">
        <v>252</v>
      </c>
      <c r="QZ13" s="136">
        <v>283</v>
      </c>
      <c r="RA13" s="136">
        <v>285</v>
      </c>
      <c r="RB13" s="136">
        <v>285</v>
      </c>
      <c r="RC13" s="136">
        <v>280</v>
      </c>
      <c r="RD13" s="136">
        <v>280</v>
      </c>
      <c r="RE13" s="132"/>
      <c r="RF13" s="136">
        <v>287</v>
      </c>
      <c r="RG13" s="136">
        <v>289</v>
      </c>
      <c r="RH13" s="136">
        <v>304</v>
      </c>
      <c r="RI13" s="136">
        <v>302</v>
      </c>
      <c r="RJ13" s="136">
        <v>300</v>
      </c>
      <c r="RK13" s="136">
        <v>304</v>
      </c>
      <c r="RL13" s="132"/>
      <c r="RM13" s="132"/>
      <c r="RN13" s="136">
        <v>298</v>
      </c>
      <c r="RO13" s="136">
        <v>306</v>
      </c>
      <c r="RP13" s="136">
        <v>300</v>
      </c>
      <c r="RQ13" s="136">
        <v>298</v>
      </c>
      <c r="RR13" s="136">
        <v>303</v>
      </c>
      <c r="RS13" s="132"/>
      <c r="RT13" s="136">
        <v>294</v>
      </c>
      <c r="RU13" s="136">
        <v>297</v>
      </c>
      <c r="RV13" s="136">
        <v>300</v>
      </c>
      <c r="RW13" s="136">
        <v>291</v>
      </c>
      <c r="RX13" s="136">
        <v>292</v>
      </c>
      <c r="RY13" s="136">
        <v>290</v>
      </c>
      <c r="RZ13" s="132"/>
      <c r="SA13" s="132"/>
      <c r="SB13" s="136">
        <v>275</v>
      </c>
      <c r="SC13" s="136">
        <v>272</v>
      </c>
      <c r="SD13" s="136">
        <v>273</v>
      </c>
      <c r="SE13" s="136">
        <v>277</v>
      </c>
      <c r="SF13" s="136">
        <v>276</v>
      </c>
      <c r="SG13" s="136">
        <v>259</v>
      </c>
      <c r="SH13" s="136">
        <v>269</v>
      </c>
      <c r="SI13" s="136">
        <v>281</v>
      </c>
      <c r="SJ13" s="136">
        <v>279</v>
      </c>
      <c r="SK13" s="136">
        <v>295</v>
      </c>
      <c r="SL13" s="136">
        <v>291</v>
      </c>
      <c r="SM13" s="136">
        <v>270</v>
      </c>
      <c r="SN13" s="132"/>
      <c r="SO13" s="136">
        <v>266</v>
      </c>
      <c r="SP13" s="136">
        <v>267</v>
      </c>
      <c r="SQ13" s="136">
        <v>269</v>
      </c>
      <c r="SR13" s="136">
        <v>264</v>
      </c>
      <c r="SS13" s="136">
        <v>265</v>
      </c>
      <c r="ST13" s="136">
        <v>264</v>
      </c>
      <c r="SU13" s="136">
        <v>227</v>
      </c>
      <c r="SV13" s="136">
        <v>247</v>
      </c>
      <c r="SW13" s="136">
        <v>251</v>
      </c>
      <c r="SX13" s="136">
        <v>253</v>
      </c>
      <c r="SY13" s="136">
        <v>245</v>
      </c>
      <c r="SZ13" s="136">
        <v>254</v>
      </c>
      <c r="TA13" s="136">
        <v>258</v>
      </c>
      <c r="TB13" s="132"/>
      <c r="TC13" s="136">
        <v>341</v>
      </c>
      <c r="TD13" s="136">
        <v>346</v>
      </c>
      <c r="TE13" s="136">
        <v>360</v>
      </c>
      <c r="TF13" s="136">
        <v>379</v>
      </c>
      <c r="TG13" s="136">
        <v>377</v>
      </c>
      <c r="TH13" s="136">
        <v>390</v>
      </c>
      <c r="TI13" s="136">
        <v>349</v>
      </c>
      <c r="TJ13" s="136">
        <v>364</v>
      </c>
      <c r="TK13" s="136">
        <v>376</v>
      </c>
      <c r="TL13" s="136">
        <v>392</v>
      </c>
      <c r="TM13" s="136">
        <v>386</v>
      </c>
      <c r="TN13" s="136">
        <v>390</v>
      </c>
      <c r="TO13" s="136">
        <v>397</v>
      </c>
      <c r="TP13" s="132"/>
      <c r="TQ13" s="136">
        <v>375</v>
      </c>
      <c r="TR13" s="136">
        <v>375</v>
      </c>
      <c r="TS13" s="136">
        <v>382</v>
      </c>
      <c r="TT13" s="136">
        <v>394</v>
      </c>
      <c r="TU13" s="136">
        <v>406</v>
      </c>
      <c r="TV13" s="136">
        <v>406</v>
      </c>
      <c r="TW13" s="132"/>
      <c r="TX13" s="136">
        <v>412</v>
      </c>
      <c r="TY13" s="136">
        <v>405</v>
      </c>
      <c r="TZ13" s="136">
        <v>407</v>
      </c>
      <c r="UA13" s="136">
        <v>400</v>
      </c>
      <c r="UB13" s="136">
        <v>417</v>
      </c>
      <c r="UC13" s="136">
        <v>418</v>
      </c>
      <c r="UD13" s="132"/>
      <c r="UE13" s="136">
        <v>409</v>
      </c>
      <c r="UF13" s="136">
        <v>422</v>
      </c>
      <c r="UG13" s="136">
        <v>438</v>
      </c>
      <c r="UH13" s="136">
        <v>434</v>
      </c>
      <c r="UI13" s="136">
        <v>450</v>
      </c>
      <c r="UJ13" s="136">
        <v>449</v>
      </c>
      <c r="UK13" s="136"/>
      <c r="UL13" s="136">
        <v>430</v>
      </c>
      <c r="UM13" s="136">
        <v>423</v>
      </c>
      <c r="UN13" s="136">
        <v>439</v>
      </c>
      <c r="UO13" s="136">
        <v>455</v>
      </c>
      <c r="UP13" s="136">
        <v>428</v>
      </c>
      <c r="UQ13" s="136">
        <v>430</v>
      </c>
      <c r="UR13" s="132"/>
      <c r="US13" s="136">
        <v>417</v>
      </c>
      <c r="UT13" s="136">
        <v>423</v>
      </c>
      <c r="UU13" s="136">
        <v>437</v>
      </c>
      <c r="UV13" s="136">
        <v>419</v>
      </c>
      <c r="UW13" s="136">
        <v>421</v>
      </c>
      <c r="UX13" s="132"/>
      <c r="UY13" s="132"/>
      <c r="UZ13" s="132"/>
      <c r="VA13" s="136">
        <v>382</v>
      </c>
      <c r="VB13" s="136">
        <v>381</v>
      </c>
      <c r="VC13" s="136">
        <v>370</v>
      </c>
      <c r="VD13" s="136"/>
      <c r="VE13" s="136">
        <v>378</v>
      </c>
      <c r="VF13" s="136"/>
      <c r="VG13" s="136">
        <v>351</v>
      </c>
      <c r="VH13" s="136">
        <v>359</v>
      </c>
      <c r="VI13" s="136">
        <v>359</v>
      </c>
      <c r="VJ13" s="136">
        <v>348</v>
      </c>
      <c r="VK13" s="136">
        <v>373</v>
      </c>
      <c r="VL13" s="136">
        <v>368</v>
      </c>
      <c r="VM13" s="132"/>
      <c r="VN13" s="136">
        <v>374</v>
      </c>
      <c r="VO13" s="136">
        <v>383</v>
      </c>
      <c r="VP13" s="136">
        <v>390</v>
      </c>
      <c r="VQ13" s="136">
        <v>368</v>
      </c>
      <c r="VR13" s="136">
        <v>370</v>
      </c>
      <c r="VS13" s="136">
        <v>360</v>
      </c>
      <c r="VT13" s="136">
        <v>317</v>
      </c>
      <c r="VU13" s="136">
        <v>353</v>
      </c>
      <c r="VV13" s="136">
        <v>361</v>
      </c>
      <c r="VW13" s="136">
        <v>353</v>
      </c>
      <c r="VX13" s="136">
        <v>356</v>
      </c>
      <c r="VY13" s="136">
        <v>363</v>
      </c>
      <c r="VZ13" s="136">
        <v>342</v>
      </c>
      <c r="WA13" s="136"/>
      <c r="WB13" s="136">
        <v>336</v>
      </c>
      <c r="WC13" s="136">
        <v>331</v>
      </c>
      <c r="WD13" s="136">
        <v>329</v>
      </c>
      <c r="WE13" s="136">
        <v>324</v>
      </c>
      <c r="WF13" s="136">
        <v>324</v>
      </c>
      <c r="WG13" s="136">
        <v>335</v>
      </c>
      <c r="WH13" s="136"/>
      <c r="WI13" s="136">
        <v>334</v>
      </c>
      <c r="WJ13" s="136">
        <v>330</v>
      </c>
      <c r="WK13" s="136">
        <v>324</v>
      </c>
      <c r="WL13" s="136">
        <v>316</v>
      </c>
      <c r="WM13" s="136">
        <v>296</v>
      </c>
      <c r="WN13" s="136"/>
      <c r="WO13" s="132"/>
      <c r="WP13" s="136">
        <v>276</v>
      </c>
      <c r="WQ13" s="136">
        <v>305</v>
      </c>
      <c r="WR13" s="136">
        <v>315</v>
      </c>
      <c r="WS13" s="136">
        <v>326</v>
      </c>
      <c r="WT13" s="132"/>
      <c r="WU13" s="136">
        <v>319</v>
      </c>
      <c r="WV13" s="136">
        <v>316</v>
      </c>
      <c r="WW13" s="136">
        <v>345</v>
      </c>
      <c r="WX13" s="136">
        <v>345</v>
      </c>
      <c r="WY13" s="136">
        <v>364</v>
      </c>
      <c r="WZ13" s="136">
        <v>358</v>
      </c>
      <c r="XA13" s="136">
        <v>356</v>
      </c>
      <c r="XB13" s="136">
        <v>370</v>
      </c>
      <c r="XC13" s="132"/>
      <c r="XD13" s="136">
        <v>357</v>
      </c>
      <c r="XE13" s="136">
        <v>362</v>
      </c>
      <c r="XF13" s="136">
        <v>370</v>
      </c>
      <c r="XG13" s="136">
        <v>366</v>
      </c>
      <c r="XH13" s="136">
        <v>364</v>
      </c>
      <c r="XI13" s="136">
        <v>364</v>
      </c>
      <c r="XJ13" s="136"/>
      <c r="XK13" s="136">
        <v>348</v>
      </c>
      <c r="XL13" s="136">
        <v>314</v>
      </c>
      <c r="XM13" s="136">
        <v>350</v>
      </c>
      <c r="XN13" s="136">
        <v>366</v>
      </c>
      <c r="XO13" s="136">
        <v>368</v>
      </c>
      <c r="XP13" s="136">
        <v>384</v>
      </c>
      <c r="XQ13" s="136"/>
      <c r="XR13" s="136">
        <v>359</v>
      </c>
      <c r="XS13" s="136">
        <v>382</v>
      </c>
      <c r="XT13" s="136">
        <v>375</v>
      </c>
      <c r="XU13" s="136">
        <v>354</v>
      </c>
      <c r="XV13" s="136">
        <v>362</v>
      </c>
      <c r="XW13" s="136">
        <v>360</v>
      </c>
      <c r="XX13" s="136"/>
      <c r="XY13" s="136">
        <v>347</v>
      </c>
      <c r="XZ13" s="136">
        <v>346</v>
      </c>
      <c r="YA13" s="136">
        <v>344</v>
      </c>
      <c r="YB13" s="136">
        <v>349</v>
      </c>
      <c r="YC13" s="136">
        <v>348</v>
      </c>
      <c r="YD13" s="136">
        <v>347</v>
      </c>
      <c r="YE13" s="136"/>
      <c r="YF13" s="136">
        <v>348</v>
      </c>
      <c r="YG13" s="136">
        <v>349</v>
      </c>
      <c r="YH13" s="136">
        <v>345</v>
      </c>
      <c r="YI13" s="136">
        <v>358</v>
      </c>
      <c r="YJ13" s="136">
        <v>347</v>
      </c>
      <c r="YK13" s="136">
        <v>345</v>
      </c>
      <c r="YL13" s="136"/>
      <c r="YM13" s="136">
        <v>333</v>
      </c>
      <c r="YN13" s="136">
        <v>340</v>
      </c>
      <c r="YO13" s="136">
        <v>339</v>
      </c>
      <c r="YP13" s="136"/>
      <c r="YQ13" s="136">
        <v>327</v>
      </c>
      <c r="YR13" s="136">
        <v>329</v>
      </c>
      <c r="YS13" s="136">
        <v>312</v>
      </c>
      <c r="YT13" s="136">
        <v>331</v>
      </c>
      <c r="YU13" s="136">
        <v>329</v>
      </c>
      <c r="YV13" s="136">
        <v>338</v>
      </c>
      <c r="YW13" s="136">
        <v>342</v>
      </c>
      <c r="YX13" s="136">
        <v>330</v>
      </c>
      <c r="YY13" s="136">
        <v>326</v>
      </c>
      <c r="YZ13" s="136"/>
      <c r="ZA13" s="136">
        <v>331</v>
      </c>
      <c r="ZB13" s="136">
        <v>337</v>
      </c>
      <c r="ZC13" s="136">
        <v>338</v>
      </c>
      <c r="ZD13" s="136">
        <v>326</v>
      </c>
      <c r="ZE13" s="136">
        <v>332</v>
      </c>
      <c r="ZF13" s="136">
        <v>344</v>
      </c>
      <c r="ZG13" s="136">
        <v>354</v>
      </c>
      <c r="ZH13" s="136"/>
      <c r="ZI13" s="132"/>
      <c r="ZJ13" s="132"/>
      <c r="ZK13" s="132"/>
      <c r="ZL13" s="136">
        <v>257</v>
      </c>
      <c r="ZM13" s="136">
        <v>272</v>
      </c>
      <c r="ZN13" s="136"/>
      <c r="ZO13" s="136">
        <v>267</v>
      </c>
      <c r="ZP13" s="136">
        <v>276</v>
      </c>
      <c r="ZQ13" s="136">
        <v>278</v>
      </c>
      <c r="ZR13" s="136">
        <v>273</v>
      </c>
      <c r="ZS13" s="136">
        <v>270</v>
      </c>
      <c r="ZT13" s="136">
        <v>280</v>
      </c>
      <c r="ZU13" s="136"/>
      <c r="ZV13" s="136">
        <v>270</v>
      </c>
      <c r="ZW13" s="136">
        <v>294</v>
      </c>
      <c r="ZX13" s="136">
        <v>300</v>
      </c>
      <c r="ZY13" s="136">
        <v>298</v>
      </c>
      <c r="ZZ13" s="136">
        <v>299</v>
      </c>
      <c r="AAA13" s="136">
        <v>304</v>
      </c>
      <c r="AAB13" s="136"/>
      <c r="AAC13" s="136">
        <v>290</v>
      </c>
      <c r="AAD13" s="136">
        <v>304</v>
      </c>
      <c r="AAE13" s="136">
        <v>299</v>
      </c>
      <c r="AAF13" s="136">
        <v>294</v>
      </c>
      <c r="AAG13" s="136">
        <v>302</v>
      </c>
      <c r="AAH13" s="136">
        <v>304</v>
      </c>
      <c r="AAI13" s="132"/>
      <c r="AAJ13" s="136">
        <v>296</v>
      </c>
      <c r="AAK13" s="136">
        <v>302</v>
      </c>
      <c r="AAL13" s="136">
        <v>314</v>
      </c>
      <c r="AAM13" s="136">
        <v>305</v>
      </c>
      <c r="AAN13" s="136">
        <v>294</v>
      </c>
      <c r="AAO13" s="136">
        <v>308</v>
      </c>
      <c r="AAP13" s="136"/>
      <c r="AAQ13" s="136">
        <v>307</v>
      </c>
      <c r="AAR13" s="136">
        <v>318</v>
      </c>
      <c r="AAS13" s="136">
        <v>306</v>
      </c>
      <c r="AAT13" s="136">
        <v>297</v>
      </c>
      <c r="AAU13" s="136">
        <v>305</v>
      </c>
      <c r="AAV13" s="136">
        <v>302</v>
      </c>
      <c r="AAW13" s="132"/>
      <c r="AAX13" s="136">
        <v>280</v>
      </c>
      <c r="AAY13" s="136">
        <v>320</v>
      </c>
      <c r="AAZ13" s="136">
        <v>329</v>
      </c>
      <c r="ABA13" s="136">
        <v>328</v>
      </c>
      <c r="ABB13" s="136">
        <v>328</v>
      </c>
      <c r="ABC13" s="136">
        <v>328</v>
      </c>
      <c r="ABD13" s="136"/>
      <c r="ABE13" s="136">
        <v>325</v>
      </c>
      <c r="ABF13" s="136">
        <v>334</v>
      </c>
      <c r="ABG13" s="136">
        <v>337</v>
      </c>
      <c r="ABH13" s="136">
        <v>345</v>
      </c>
      <c r="ABI13" s="136">
        <v>348</v>
      </c>
      <c r="ABJ13" s="136">
        <v>362</v>
      </c>
      <c r="ABK13" s="132"/>
      <c r="ABL13" s="136">
        <v>346</v>
      </c>
      <c r="ABM13" s="136">
        <v>356</v>
      </c>
      <c r="ABN13" s="136">
        <v>364</v>
      </c>
      <c r="ABO13" s="136">
        <v>379</v>
      </c>
      <c r="ABP13" s="136">
        <v>385</v>
      </c>
      <c r="ABQ13" s="136">
        <v>396</v>
      </c>
      <c r="ABR13" s="132"/>
      <c r="ABS13" s="136">
        <v>370</v>
      </c>
      <c r="ABT13" s="136">
        <v>381</v>
      </c>
      <c r="ABU13" s="136">
        <v>370</v>
      </c>
      <c r="ABV13" s="136">
        <v>380</v>
      </c>
      <c r="ABW13" s="136"/>
      <c r="ABX13" s="132"/>
      <c r="ABY13" s="132"/>
      <c r="ABZ13" s="132"/>
      <c r="ACA13" s="132"/>
      <c r="ACB13" s="132"/>
      <c r="ACC13" s="132"/>
      <c r="ACD13" s="132"/>
      <c r="ACE13" s="132"/>
      <c r="ACF13" s="132"/>
      <c r="ACG13" s="132"/>
      <c r="ACH13" s="132"/>
      <c r="ACI13" s="132"/>
      <c r="ACJ13" s="132"/>
      <c r="ACK13" s="132"/>
      <c r="ACL13" s="132"/>
      <c r="ACM13" s="132"/>
      <c r="ACN13" s="132"/>
      <c r="ACO13" s="132"/>
      <c r="ACP13" s="132"/>
      <c r="ACQ13" s="132"/>
      <c r="ACR13" s="132"/>
      <c r="ACS13" s="132"/>
      <c r="ACT13" s="132"/>
      <c r="ACU13" s="132"/>
      <c r="ACV13" s="132"/>
      <c r="ACW13" s="132"/>
      <c r="ACX13" s="132"/>
      <c r="ACY13" s="132"/>
      <c r="ACZ13" s="132"/>
      <c r="ADA13" s="132"/>
      <c r="ADB13" s="132"/>
      <c r="ADC13" s="132"/>
      <c r="ADD13" s="132"/>
      <c r="ADE13" s="132"/>
      <c r="ADF13" s="132"/>
      <c r="ADG13" s="132"/>
      <c r="ADH13" s="132"/>
      <c r="ADI13" s="132"/>
      <c r="ADJ13" s="132"/>
      <c r="ADK13" s="132"/>
      <c r="ADL13" s="132"/>
      <c r="ADM13" s="132"/>
      <c r="ADN13" s="132"/>
    </row>
    <row r="14" spans="1:794">
      <c r="A14" t="s">
        <v>911</v>
      </c>
      <c r="B14" t="s">
        <v>913</v>
      </c>
      <c r="D14" s="132" t="s">
        <v>229</v>
      </c>
      <c r="E14" s="136">
        <v>358</v>
      </c>
      <c r="F14" s="136">
        <v>367</v>
      </c>
      <c r="G14" s="136">
        <v>384</v>
      </c>
      <c r="H14" s="136">
        <v>382</v>
      </c>
      <c r="I14" s="136">
        <v>385</v>
      </c>
      <c r="J14" s="136">
        <v>389</v>
      </c>
      <c r="K14" s="132"/>
      <c r="L14" s="136">
        <v>396</v>
      </c>
      <c r="M14" s="136">
        <v>390</v>
      </c>
      <c r="N14" s="136">
        <v>398</v>
      </c>
      <c r="O14" s="136">
        <v>403</v>
      </c>
      <c r="P14" s="136">
        <v>419</v>
      </c>
      <c r="Q14" s="136">
        <v>404</v>
      </c>
      <c r="R14" s="136">
        <v>412</v>
      </c>
      <c r="S14" s="136">
        <v>436</v>
      </c>
      <c r="T14" s="132"/>
      <c r="U14" s="132"/>
      <c r="V14" s="132"/>
      <c r="W14" s="132"/>
      <c r="X14" s="132"/>
      <c r="Y14" s="132"/>
      <c r="Z14" s="132"/>
      <c r="AA14" s="136">
        <v>380</v>
      </c>
      <c r="AB14" s="136">
        <f>414+22</f>
        <v>436</v>
      </c>
      <c r="AC14" s="136">
        <v>412</v>
      </c>
      <c r="AD14" s="136">
        <v>425</v>
      </c>
      <c r="AE14" s="136">
        <v>437</v>
      </c>
      <c r="AF14" s="132"/>
      <c r="AG14" s="136">
        <v>444</v>
      </c>
      <c r="AH14" s="136">
        <v>434</v>
      </c>
      <c r="AI14" s="136">
        <v>438</v>
      </c>
      <c r="AJ14" s="136">
        <v>437</v>
      </c>
      <c r="AK14" s="136">
        <v>454</v>
      </c>
      <c r="AL14" s="136">
        <v>466</v>
      </c>
      <c r="AM14" s="136"/>
      <c r="AN14" s="136">
        <v>437</v>
      </c>
      <c r="AO14" s="136">
        <v>450</v>
      </c>
      <c r="AP14" s="136">
        <v>456</v>
      </c>
      <c r="AQ14" s="136">
        <v>463</v>
      </c>
      <c r="AR14" s="136">
        <v>473</v>
      </c>
      <c r="AS14" s="136">
        <v>474</v>
      </c>
      <c r="AT14" s="132"/>
      <c r="AU14" s="136">
        <v>469</v>
      </c>
      <c r="AV14" s="136">
        <v>475</v>
      </c>
      <c r="AW14" s="136">
        <v>477</v>
      </c>
      <c r="AX14" s="136">
        <v>493</v>
      </c>
      <c r="AY14" s="132"/>
      <c r="AZ14" s="132"/>
      <c r="BA14" s="136">
        <v>477</v>
      </c>
      <c r="BB14" s="136">
        <v>484</v>
      </c>
      <c r="BC14" s="136">
        <v>502</v>
      </c>
      <c r="BD14" s="136">
        <v>505</v>
      </c>
      <c r="BE14" s="136">
        <v>522</v>
      </c>
      <c r="BF14" s="136">
        <v>520</v>
      </c>
      <c r="BG14" s="136">
        <v>517</v>
      </c>
      <c r="BH14" s="132"/>
      <c r="BI14" s="136">
        <v>505</v>
      </c>
      <c r="BJ14" s="136">
        <v>510</v>
      </c>
      <c r="BK14" s="136">
        <v>517</v>
      </c>
      <c r="BL14" s="136">
        <v>518</v>
      </c>
      <c r="BM14" s="136">
        <v>494</v>
      </c>
      <c r="BN14" s="136">
        <v>496</v>
      </c>
      <c r="BO14" s="132"/>
      <c r="BP14" s="136">
        <v>487</v>
      </c>
      <c r="BQ14" s="136">
        <v>480</v>
      </c>
      <c r="BR14" s="136">
        <v>482</v>
      </c>
      <c r="BS14" s="136">
        <v>474</v>
      </c>
      <c r="BT14" s="136">
        <v>438</v>
      </c>
      <c r="BU14" s="136">
        <v>426</v>
      </c>
      <c r="BV14" s="132"/>
      <c r="BW14" s="136">
        <v>421</v>
      </c>
      <c r="BX14" s="136">
        <v>438</v>
      </c>
      <c r="BY14" s="136">
        <v>449</v>
      </c>
      <c r="BZ14" s="136">
        <v>462</v>
      </c>
      <c r="CA14" s="136">
        <v>477</v>
      </c>
      <c r="CB14" s="136">
        <v>488</v>
      </c>
      <c r="CC14" s="132"/>
      <c r="CD14" s="136">
        <v>483</v>
      </c>
      <c r="CE14" s="136">
        <v>488</v>
      </c>
      <c r="CF14" s="136">
        <v>492</v>
      </c>
      <c r="CG14" s="136">
        <v>498</v>
      </c>
      <c r="CH14" s="136">
        <v>518</v>
      </c>
      <c r="CI14" s="136">
        <v>513</v>
      </c>
      <c r="CJ14" s="132"/>
      <c r="CK14" s="136">
        <v>497</v>
      </c>
      <c r="CL14" s="136">
        <v>488</v>
      </c>
      <c r="CM14" s="136">
        <v>493</v>
      </c>
      <c r="CN14" s="136">
        <v>503</v>
      </c>
      <c r="CO14" s="136">
        <v>471</v>
      </c>
      <c r="CP14" s="136">
        <v>501</v>
      </c>
      <c r="CQ14" s="132"/>
      <c r="CR14" s="136">
        <v>495</v>
      </c>
      <c r="CS14" s="136">
        <v>494</v>
      </c>
      <c r="CT14" s="136">
        <v>512</v>
      </c>
      <c r="CU14" s="136">
        <v>525</v>
      </c>
      <c r="CV14" s="136">
        <v>523</v>
      </c>
      <c r="CW14" s="136">
        <v>528</v>
      </c>
      <c r="CX14" s="132"/>
      <c r="CY14" s="136">
        <v>524</v>
      </c>
      <c r="CZ14" s="136">
        <v>529</v>
      </c>
      <c r="DA14" s="136">
        <v>528</v>
      </c>
      <c r="DB14" s="136">
        <v>523</v>
      </c>
      <c r="DC14" s="136">
        <v>542</v>
      </c>
      <c r="DD14" s="136">
        <v>537</v>
      </c>
      <c r="DE14" s="132"/>
      <c r="DF14" s="132"/>
      <c r="DG14" s="136">
        <v>438</v>
      </c>
      <c r="DH14" s="136">
        <v>464</v>
      </c>
      <c r="DI14" s="136">
        <v>485</v>
      </c>
      <c r="DJ14" s="136">
        <v>498</v>
      </c>
      <c r="DK14" s="136">
        <v>498</v>
      </c>
      <c r="DL14" s="132"/>
      <c r="DM14" s="132"/>
      <c r="DN14" s="136">
        <v>486</v>
      </c>
      <c r="DO14" s="136">
        <v>487</v>
      </c>
      <c r="DP14" s="136">
        <v>506</v>
      </c>
      <c r="DQ14" s="136">
        <v>524</v>
      </c>
      <c r="DR14" s="136">
        <v>539</v>
      </c>
      <c r="DS14" s="132"/>
      <c r="DT14" s="136">
        <v>532</v>
      </c>
      <c r="DU14" s="136">
        <v>530</v>
      </c>
      <c r="DV14" s="136">
        <v>542</v>
      </c>
      <c r="DW14" s="136">
        <v>505</v>
      </c>
      <c r="DX14" s="136">
        <v>481</v>
      </c>
      <c r="DY14" s="136">
        <v>509</v>
      </c>
      <c r="DZ14" s="132"/>
      <c r="EA14" s="136">
        <v>499</v>
      </c>
      <c r="EB14" s="136">
        <v>478</v>
      </c>
      <c r="EC14" s="136">
        <v>485</v>
      </c>
      <c r="ED14" s="136">
        <v>477</v>
      </c>
      <c r="EE14" s="136">
        <v>477</v>
      </c>
      <c r="EF14" s="136">
        <v>480</v>
      </c>
      <c r="EG14" s="136">
        <v>418</v>
      </c>
      <c r="EH14" s="136">
        <v>463</v>
      </c>
      <c r="EI14" s="136">
        <v>483</v>
      </c>
      <c r="EJ14" s="136">
        <v>472</v>
      </c>
      <c r="EK14" s="136">
        <v>487</v>
      </c>
      <c r="EL14" s="136">
        <v>479</v>
      </c>
      <c r="EM14" s="136">
        <v>473</v>
      </c>
      <c r="EN14" s="132"/>
      <c r="EO14" s="136">
        <v>464</v>
      </c>
      <c r="EP14" s="136">
        <v>458</v>
      </c>
      <c r="EQ14" s="136">
        <v>482</v>
      </c>
      <c r="ER14" s="136">
        <v>492</v>
      </c>
      <c r="ES14" s="136">
        <v>492</v>
      </c>
      <c r="ET14" s="136">
        <v>497</v>
      </c>
      <c r="EU14" s="136">
        <v>453</v>
      </c>
      <c r="EV14" s="136">
        <v>508</v>
      </c>
      <c r="EW14" s="136">
        <v>505</v>
      </c>
      <c r="EX14" s="136">
        <v>502</v>
      </c>
      <c r="EY14" s="136">
        <v>509</v>
      </c>
      <c r="EZ14" s="136">
        <v>515</v>
      </c>
      <c r="FA14" s="136">
        <v>510</v>
      </c>
      <c r="FB14" s="132"/>
      <c r="FC14" s="136">
        <v>495</v>
      </c>
      <c r="FD14" s="136">
        <v>493</v>
      </c>
      <c r="FE14" s="136">
        <v>508</v>
      </c>
      <c r="FF14" s="136">
        <v>534</v>
      </c>
      <c r="FG14" s="136">
        <v>533</v>
      </c>
      <c r="FH14" s="136">
        <v>535</v>
      </c>
      <c r="FI14" s="136">
        <v>391</v>
      </c>
      <c r="FJ14" s="136">
        <v>521</v>
      </c>
      <c r="FK14" s="136">
        <v>543</v>
      </c>
      <c r="FL14" s="136">
        <v>540</v>
      </c>
      <c r="FM14" s="136">
        <v>531</v>
      </c>
      <c r="FN14" s="136">
        <v>540</v>
      </c>
      <c r="FO14" s="136">
        <v>516</v>
      </c>
      <c r="FP14" s="132"/>
      <c r="FQ14" s="136">
        <v>507</v>
      </c>
      <c r="FR14" s="136">
        <v>510</v>
      </c>
      <c r="FS14" s="136">
        <v>523</v>
      </c>
      <c r="FT14" s="136">
        <v>538</v>
      </c>
      <c r="FU14" s="136">
        <v>528</v>
      </c>
      <c r="FV14" s="136">
        <v>547</v>
      </c>
      <c r="FW14" s="132"/>
      <c r="FX14" s="136">
        <v>565</v>
      </c>
      <c r="FY14" s="136">
        <v>551</v>
      </c>
      <c r="FZ14" s="136">
        <v>539</v>
      </c>
      <c r="GA14" s="136">
        <v>537</v>
      </c>
      <c r="GB14" s="136">
        <v>530</v>
      </c>
      <c r="GC14" s="136">
        <v>527</v>
      </c>
      <c r="GD14" s="132"/>
      <c r="GE14" s="136">
        <v>487</v>
      </c>
      <c r="GF14" s="136">
        <v>496</v>
      </c>
      <c r="GG14" s="136">
        <v>511</v>
      </c>
      <c r="GH14" s="136">
        <v>504</v>
      </c>
      <c r="GI14" s="132"/>
      <c r="GJ14" s="132"/>
      <c r="GK14" s="132"/>
      <c r="GL14" s="136">
        <v>483</v>
      </c>
      <c r="GM14" s="136">
        <v>509</v>
      </c>
      <c r="GN14" s="136">
        <v>536</v>
      </c>
      <c r="GO14" s="136">
        <v>531</v>
      </c>
      <c r="GP14" s="136">
        <v>580</v>
      </c>
      <c r="GQ14" s="136">
        <v>593</v>
      </c>
      <c r="GR14" s="132"/>
      <c r="GS14" s="136">
        <v>609</v>
      </c>
      <c r="GT14" s="136">
        <v>630</v>
      </c>
      <c r="GU14" s="136">
        <v>609</v>
      </c>
      <c r="GV14" s="136">
        <v>610</v>
      </c>
      <c r="GW14" s="136">
        <v>637</v>
      </c>
      <c r="GX14" s="132"/>
      <c r="GY14" s="132"/>
      <c r="GZ14" s="136">
        <v>636</v>
      </c>
      <c r="HA14" s="136">
        <v>633</v>
      </c>
      <c r="HB14" s="136">
        <v>640</v>
      </c>
      <c r="HC14" s="136">
        <v>635</v>
      </c>
      <c r="HD14" s="136">
        <v>658</v>
      </c>
      <c r="HE14" s="136">
        <v>661</v>
      </c>
      <c r="HF14" s="132"/>
      <c r="HG14" s="136">
        <v>653</v>
      </c>
      <c r="HH14" s="136">
        <v>656</v>
      </c>
      <c r="HI14" s="136">
        <v>655</v>
      </c>
      <c r="HJ14" s="136">
        <v>666</v>
      </c>
      <c r="HK14" s="136">
        <v>667</v>
      </c>
      <c r="HL14" s="136">
        <v>678</v>
      </c>
      <c r="HM14" s="132"/>
      <c r="HN14" s="136">
        <v>660</v>
      </c>
      <c r="HO14" s="136">
        <v>663</v>
      </c>
      <c r="HP14" s="136">
        <v>667</v>
      </c>
      <c r="HQ14" s="136">
        <v>672</v>
      </c>
      <c r="HR14" s="136">
        <v>695</v>
      </c>
      <c r="HS14" s="136">
        <v>695</v>
      </c>
      <c r="HT14" s="132"/>
      <c r="HU14" s="136">
        <v>692</v>
      </c>
      <c r="HV14" s="136">
        <v>714</v>
      </c>
      <c r="HW14" s="136">
        <v>700</v>
      </c>
      <c r="HX14" s="136">
        <v>718</v>
      </c>
      <c r="HY14" s="136">
        <v>686</v>
      </c>
      <c r="HZ14" s="136">
        <v>702</v>
      </c>
      <c r="IA14" s="132"/>
      <c r="IB14" s="136">
        <v>664</v>
      </c>
      <c r="IC14" s="136">
        <v>650</v>
      </c>
      <c r="ID14" s="136">
        <v>643</v>
      </c>
      <c r="IE14" s="136">
        <v>641</v>
      </c>
      <c r="IF14" s="136">
        <v>646</v>
      </c>
      <c r="IG14" s="136">
        <v>661</v>
      </c>
      <c r="IH14" s="132"/>
      <c r="II14" s="136">
        <v>662</v>
      </c>
      <c r="IJ14" s="136">
        <v>695</v>
      </c>
      <c r="IK14" s="136">
        <v>709</v>
      </c>
      <c r="IL14" s="136">
        <v>720</v>
      </c>
      <c r="IM14" s="136">
        <v>709</v>
      </c>
      <c r="IN14" s="136">
        <v>698</v>
      </c>
      <c r="IO14" s="132"/>
      <c r="IP14" s="136">
        <v>693</v>
      </c>
      <c r="IQ14" s="136">
        <v>697</v>
      </c>
      <c r="IR14" s="136">
        <v>677</v>
      </c>
      <c r="IS14" s="132"/>
      <c r="IT14" s="136">
        <v>626</v>
      </c>
      <c r="IU14" s="136">
        <v>599</v>
      </c>
      <c r="IV14" s="132"/>
      <c r="IW14" s="132"/>
      <c r="IX14" s="136">
        <v>335</v>
      </c>
      <c r="IY14" s="136">
        <v>499</v>
      </c>
      <c r="IZ14" s="136">
        <v>514</v>
      </c>
      <c r="JA14" s="136">
        <v>541</v>
      </c>
      <c r="JB14" s="136">
        <v>553</v>
      </c>
      <c r="JC14" s="136">
        <v>531</v>
      </c>
      <c r="JD14" s="132"/>
      <c r="JE14" s="136">
        <v>548</v>
      </c>
      <c r="JF14" s="136">
        <v>574</v>
      </c>
      <c r="JG14" s="136">
        <v>593</v>
      </c>
      <c r="JH14" s="136">
        <v>591</v>
      </c>
      <c r="JI14" s="136">
        <v>608</v>
      </c>
      <c r="JJ14" s="132"/>
      <c r="JK14" s="136">
        <v>647</v>
      </c>
      <c r="JL14" s="136">
        <v>656</v>
      </c>
      <c r="JM14" s="136">
        <v>652</v>
      </c>
      <c r="JN14" s="136">
        <v>678</v>
      </c>
      <c r="JO14" s="136">
        <v>691</v>
      </c>
      <c r="JP14" s="136">
        <v>686</v>
      </c>
      <c r="JQ14" s="132"/>
      <c r="JR14" s="136">
        <v>655</v>
      </c>
      <c r="JS14" s="136">
        <v>689</v>
      </c>
      <c r="JT14" s="136">
        <v>702</v>
      </c>
      <c r="JU14" s="136">
        <v>705</v>
      </c>
      <c r="JV14" s="136">
        <v>722</v>
      </c>
      <c r="JW14" s="136">
        <v>721</v>
      </c>
      <c r="JX14" s="132"/>
      <c r="JY14" s="136">
        <v>690</v>
      </c>
      <c r="JZ14" s="136">
        <v>683</v>
      </c>
      <c r="KA14" s="136">
        <v>691</v>
      </c>
      <c r="KB14" s="136">
        <v>700</v>
      </c>
      <c r="KC14" s="136">
        <v>709</v>
      </c>
      <c r="KD14" s="136">
        <v>711</v>
      </c>
      <c r="KE14" s="132"/>
      <c r="KF14" s="136">
        <v>718</v>
      </c>
      <c r="KG14" s="136">
        <v>720</v>
      </c>
      <c r="KH14" s="136">
        <v>718</v>
      </c>
      <c r="KI14" s="136">
        <v>709</v>
      </c>
      <c r="KJ14" s="136">
        <v>737</v>
      </c>
      <c r="KK14" s="136">
        <v>698</v>
      </c>
      <c r="KL14" s="132"/>
      <c r="KM14" s="132"/>
      <c r="KN14" s="136">
        <v>689</v>
      </c>
      <c r="KO14" s="132"/>
      <c r="KP14" s="136">
        <v>672</v>
      </c>
      <c r="KQ14" s="136">
        <v>684</v>
      </c>
      <c r="KR14" s="136">
        <v>671</v>
      </c>
      <c r="KS14" s="132"/>
      <c r="KT14" s="136">
        <v>666</v>
      </c>
      <c r="KU14" s="136">
        <v>659</v>
      </c>
      <c r="KV14" s="136">
        <v>661</v>
      </c>
      <c r="KW14" s="136">
        <v>649</v>
      </c>
      <c r="KX14" s="136">
        <v>639</v>
      </c>
      <c r="KY14" s="132"/>
      <c r="KZ14" s="132"/>
      <c r="LA14" s="136">
        <v>633</v>
      </c>
      <c r="LB14" s="136">
        <v>657</v>
      </c>
      <c r="LC14" s="136">
        <v>673</v>
      </c>
      <c r="LD14" s="136">
        <v>660</v>
      </c>
      <c r="LE14" s="136">
        <v>661</v>
      </c>
      <c r="LF14" s="136">
        <v>667</v>
      </c>
      <c r="LG14" s="132"/>
      <c r="LH14" s="136">
        <v>657</v>
      </c>
      <c r="LI14" s="136">
        <v>666</v>
      </c>
      <c r="LJ14" s="136">
        <v>667</v>
      </c>
      <c r="LK14" s="136">
        <v>666</v>
      </c>
      <c r="LL14" s="136">
        <v>676</v>
      </c>
      <c r="LM14" s="136">
        <v>627</v>
      </c>
      <c r="LN14" s="136">
        <v>551</v>
      </c>
      <c r="LO14" s="136">
        <v>643</v>
      </c>
      <c r="LP14" s="136">
        <v>653</v>
      </c>
      <c r="LQ14" s="136">
        <v>632</v>
      </c>
      <c r="LR14" s="132"/>
      <c r="LS14" s="132"/>
      <c r="LT14" s="132"/>
      <c r="LU14" s="132"/>
      <c r="LV14" s="136">
        <v>451</v>
      </c>
      <c r="LW14" s="136">
        <v>449</v>
      </c>
      <c r="LX14" s="136">
        <v>480</v>
      </c>
      <c r="LY14" s="132"/>
      <c r="LZ14" s="136">
        <v>514</v>
      </c>
      <c r="MA14" s="136">
        <v>514</v>
      </c>
      <c r="MB14" s="136"/>
      <c r="MC14" s="136">
        <v>510</v>
      </c>
      <c r="MD14" s="136">
        <v>516</v>
      </c>
      <c r="ME14" s="136">
        <v>535</v>
      </c>
      <c r="MF14" s="136">
        <v>566</v>
      </c>
      <c r="MG14" s="136">
        <v>574</v>
      </c>
      <c r="MH14" s="136">
        <v>572</v>
      </c>
      <c r="MI14" s="132"/>
      <c r="MJ14" s="136">
        <v>558</v>
      </c>
      <c r="MK14" s="136">
        <v>553</v>
      </c>
      <c r="ML14" s="136">
        <v>564</v>
      </c>
      <c r="MM14" s="136">
        <v>548</v>
      </c>
      <c r="MN14" s="136">
        <v>561</v>
      </c>
      <c r="MO14" s="136">
        <v>553</v>
      </c>
      <c r="MP14" s="132"/>
      <c r="MQ14" s="136">
        <v>550</v>
      </c>
      <c r="MR14" s="136">
        <v>534</v>
      </c>
      <c r="MS14" s="136">
        <v>551</v>
      </c>
      <c r="MT14" s="136">
        <v>565</v>
      </c>
      <c r="MU14" s="136">
        <v>569</v>
      </c>
      <c r="MV14" s="136">
        <v>569</v>
      </c>
      <c r="MW14" s="132"/>
      <c r="MX14" s="136">
        <v>568</v>
      </c>
      <c r="MY14" s="136">
        <v>568</v>
      </c>
      <c r="MZ14" s="136">
        <v>552</v>
      </c>
      <c r="NA14" s="136">
        <v>567</v>
      </c>
      <c r="NB14" s="136">
        <v>569</v>
      </c>
      <c r="NC14" s="136">
        <v>582</v>
      </c>
      <c r="ND14" s="132"/>
      <c r="NE14" s="136">
        <v>564</v>
      </c>
      <c r="NF14" s="136">
        <v>558</v>
      </c>
      <c r="NG14" s="136">
        <v>571</v>
      </c>
      <c r="NH14" s="136">
        <v>575</v>
      </c>
      <c r="NI14" s="136">
        <v>572</v>
      </c>
      <c r="NJ14" s="136">
        <v>568</v>
      </c>
      <c r="NK14" s="132"/>
      <c r="NL14" s="136">
        <v>580</v>
      </c>
      <c r="NM14" s="136">
        <v>590</v>
      </c>
      <c r="NN14" s="136">
        <v>611</v>
      </c>
      <c r="NO14" s="136">
        <v>601</v>
      </c>
      <c r="NP14" s="136">
        <v>598</v>
      </c>
      <c r="NQ14" s="136">
        <v>600</v>
      </c>
      <c r="NR14" s="132"/>
      <c r="NS14" s="136">
        <v>595</v>
      </c>
      <c r="NT14" s="136">
        <v>591</v>
      </c>
      <c r="NU14" s="136">
        <v>595</v>
      </c>
      <c r="NV14" s="136">
        <v>560</v>
      </c>
      <c r="NW14" s="136">
        <v>576</v>
      </c>
      <c r="NX14" s="136">
        <v>571</v>
      </c>
      <c r="NY14" s="136">
        <v>533</v>
      </c>
      <c r="NZ14" s="136">
        <v>564</v>
      </c>
      <c r="OA14" s="132"/>
      <c r="OB14" s="132"/>
      <c r="OC14" s="132"/>
      <c r="OD14" s="132"/>
      <c r="OE14" s="132"/>
      <c r="OF14" s="132"/>
      <c r="OG14" s="136">
        <v>545</v>
      </c>
      <c r="OH14" s="136">
        <v>528</v>
      </c>
      <c r="OI14" s="136">
        <v>9</v>
      </c>
      <c r="OJ14" s="136">
        <v>561</v>
      </c>
      <c r="OK14" s="136">
        <v>561</v>
      </c>
      <c r="OL14" s="136">
        <v>574</v>
      </c>
      <c r="OM14" s="132"/>
      <c r="ON14" s="136">
        <v>599</v>
      </c>
      <c r="OO14" s="136">
        <v>576</v>
      </c>
      <c r="OP14" s="136">
        <v>576</v>
      </c>
      <c r="OQ14" s="136">
        <v>577</v>
      </c>
      <c r="OR14" s="136">
        <v>566</v>
      </c>
      <c r="OS14" s="136">
        <v>570</v>
      </c>
      <c r="OT14" s="132"/>
      <c r="OU14" s="136">
        <v>571</v>
      </c>
      <c r="OV14" s="136">
        <v>561</v>
      </c>
      <c r="OW14" s="136">
        <v>562</v>
      </c>
      <c r="OX14" s="136">
        <v>585</v>
      </c>
      <c r="OY14" s="136">
        <v>604</v>
      </c>
      <c r="OZ14" s="136">
        <v>623</v>
      </c>
      <c r="PA14" s="132"/>
      <c r="PB14" s="136">
        <v>576</v>
      </c>
      <c r="PC14" s="136">
        <v>582</v>
      </c>
      <c r="PD14" s="136">
        <v>586</v>
      </c>
      <c r="PE14" s="136">
        <v>589</v>
      </c>
      <c r="PF14" s="136">
        <v>586</v>
      </c>
      <c r="PG14" s="136">
        <v>576</v>
      </c>
      <c r="PH14" s="136"/>
      <c r="PI14" s="136">
        <v>567</v>
      </c>
      <c r="PJ14" s="136">
        <v>559</v>
      </c>
      <c r="PK14" s="136">
        <v>571</v>
      </c>
      <c r="PL14" s="136">
        <v>571</v>
      </c>
      <c r="PM14" s="136">
        <v>581</v>
      </c>
      <c r="PN14" s="136">
        <v>570</v>
      </c>
      <c r="PO14" s="132"/>
      <c r="PP14" s="136">
        <v>542</v>
      </c>
      <c r="PQ14" s="136">
        <v>550</v>
      </c>
      <c r="PR14" s="136">
        <v>548</v>
      </c>
      <c r="PS14" s="136">
        <v>562</v>
      </c>
      <c r="PT14" s="136">
        <v>564</v>
      </c>
      <c r="PU14" s="136">
        <v>566</v>
      </c>
      <c r="PV14" s="132"/>
      <c r="PW14" s="136">
        <v>552</v>
      </c>
      <c r="PX14" s="136">
        <v>569</v>
      </c>
      <c r="PY14" s="136">
        <v>586</v>
      </c>
      <c r="PZ14" s="136">
        <v>573</v>
      </c>
      <c r="QA14" s="136">
        <v>593</v>
      </c>
      <c r="QB14" s="136">
        <v>609</v>
      </c>
      <c r="QC14" s="132"/>
      <c r="QD14" s="136">
        <v>575</v>
      </c>
      <c r="QE14" s="136">
        <v>585</v>
      </c>
      <c r="QF14" s="132"/>
      <c r="QG14" s="136">
        <v>578</v>
      </c>
      <c r="QH14" s="136">
        <v>580</v>
      </c>
      <c r="QI14" s="136">
        <v>547</v>
      </c>
      <c r="QJ14" s="136"/>
      <c r="QK14" s="136">
        <v>575</v>
      </c>
      <c r="QL14" s="136">
        <v>576</v>
      </c>
      <c r="QM14" s="136">
        <v>574</v>
      </c>
      <c r="QN14" s="136">
        <v>581</v>
      </c>
      <c r="QO14" s="136">
        <v>579</v>
      </c>
      <c r="QP14" s="136">
        <v>582</v>
      </c>
      <c r="QQ14" s="136">
        <v>522</v>
      </c>
      <c r="QR14" s="136">
        <v>553</v>
      </c>
      <c r="QS14" s="136">
        <v>555</v>
      </c>
      <c r="QT14" s="136">
        <v>545</v>
      </c>
      <c r="QU14" s="132"/>
      <c r="QV14" s="132"/>
      <c r="QW14" s="136">
        <v>445</v>
      </c>
      <c r="QX14" s="136">
        <v>440</v>
      </c>
      <c r="QY14" s="136">
        <v>499</v>
      </c>
      <c r="QZ14" s="136">
        <v>521</v>
      </c>
      <c r="RA14" s="136">
        <v>540</v>
      </c>
      <c r="RB14" s="136">
        <v>543</v>
      </c>
      <c r="RC14" s="136">
        <v>571</v>
      </c>
      <c r="RD14" s="136">
        <v>587</v>
      </c>
      <c r="RE14" s="132"/>
      <c r="RF14" s="136">
        <v>587</v>
      </c>
      <c r="RG14" s="136">
        <v>587</v>
      </c>
      <c r="RH14" s="136">
        <v>577</v>
      </c>
      <c r="RI14" s="136">
        <v>585</v>
      </c>
      <c r="RJ14" s="136">
        <v>582</v>
      </c>
      <c r="RK14" s="136">
        <v>577</v>
      </c>
      <c r="RL14" s="132"/>
      <c r="RM14" s="132"/>
      <c r="RN14" s="136">
        <v>541</v>
      </c>
      <c r="RO14" s="136">
        <v>550</v>
      </c>
      <c r="RP14" s="136">
        <v>559</v>
      </c>
      <c r="RQ14" s="136">
        <v>575</v>
      </c>
      <c r="RR14" s="136">
        <v>581</v>
      </c>
      <c r="RS14" s="132"/>
      <c r="RT14" s="136">
        <v>555</v>
      </c>
      <c r="RU14" s="136">
        <v>548</v>
      </c>
      <c r="RV14" s="136">
        <v>537</v>
      </c>
      <c r="RW14" s="136">
        <v>549</v>
      </c>
      <c r="RX14" s="136">
        <v>544</v>
      </c>
      <c r="RY14" s="136">
        <v>546</v>
      </c>
      <c r="RZ14" s="132"/>
      <c r="SA14" s="132"/>
      <c r="SB14" s="136">
        <v>542</v>
      </c>
      <c r="SC14" s="136">
        <v>526</v>
      </c>
      <c r="SD14" s="136">
        <v>536</v>
      </c>
      <c r="SE14" s="136">
        <v>531</v>
      </c>
      <c r="SF14" s="136">
        <v>556</v>
      </c>
      <c r="SG14" s="136">
        <v>476</v>
      </c>
      <c r="SH14" s="136">
        <v>532</v>
      </c>
      <c r="SI14" s="136">
        <v>534</v>
      </c>
      <c r="SJ14" s="136">
        <v>537</v>
      </c>
      <c r="SK14" s="136">
        <v>553</v>
      </c>
      <c r="SL14" s="136">
        <v>546</v>
      </c>
      <c r="SM14" s="136">
        <v>505</v>
      </c>
      <c r="SN14" s="132"/>
      <c r="SO14" s="136">
        <v>486</v>
      </c>
      <c r="SP14" s="136">
        <v>479</v>
      </c>
      <c r="SQ14" s="136">
        <v>468</v>
      </c>
      <c r="SR14" s="136">
        <v>470</v>
      </c>
      <c r="SS14" s="136">
        <v>466</v>
      </c>
      <c r="ST14" s="136">
        <v>461</v>
      </c>
      <c r="SU14" s="136">
        <v>356</v>
      </c>
      <c r="SV14" s="136">
        <v>450</v>
      </c>
      <c r="SW14" s="136">
        <v>450</v>
      </c>
      <c r="SX14" s="136">
        <v>445</v>
      </c>
      <c r="SY14" s="136">
        <v>441</v>
      </c>
      <c r="SZ14" s="136">
        <v>433</v>
      </c>
      <c r="TA14" s="136">
        <v>442</v>
      </c>
      <c r="TB14" s="132"/>
      <c r="TC14" s="136">
        <v>497</v>
      </c>
      <c r="TD14" s="136">
        <v>498</v>
      </c>
      <c r="TE14" s="136">
        <v>503</v>
      </c>
      <c r="TF14" s="136">
        <v>514</v>
      </c>
      <c r="TG14" s="136">
        <v>525</v>
      </c>
      <c r="TH14" s="136">
        <v>533</v>
      </c>
      <c r="TI14" s="136">
        <v>460</v>
      </c>
      <c r="TJ14" s="136">
        <v>528</v>
      </c>
      <c r="TK14" s="136">
        <v>540</v>
      </c>
      <c r="TL14" s="136">
        <v>546</v>
      </c>
      <c r="TM14" s="136">
        <v>552</v>
      </c>
      <c r="TN14" s="136">
        <v>556</v>
      </c>
      <c r="TO14" s="136">
        <v>553</v>
      </c>
      <c r="TP14" s="132"/>
      <c r="TQ14" s="136">
        <v>522</v>
      </c>
      <c r="TR14" s="136">
        <v>513</v>
      </c>
      <c r="TS14" s="136">
        <v>514</v>
      </c>
      <c r="TT14" s="136">
        <v>534</v>
      </c>
      <c r="TU14" s="136">
        <v>531</v>
      </c>
      <c r="TV14" s="136">
        <v>532</v>
      </c>
      <c r="TW14" s="132"/>
      <c r="TX14" s="136">
        <v>539</v>
      </c>
      <c r="TY14" s="136">
        <v>544</v>
      </c>
      <c r="TZ14" s="136">
        <v>544</v>
      </c>
      <c r="UA14" s="136">
        <v>548</v>
      </c>
      <c r="UB14" s="136">
        <v>564</v>
      </c>
      <c r="UC14" s="136">
        <v>559</v>
      </c>
      <c r="UD14" s="132"/>
      <c r="UE14" s="136">
        <v>559</v>
      </c>
      <c r="UF14" s="136">
        <v>579</v>
      </c>
      <c r="UG14" s="136">
        <v>584</v>
      </c>
      <c r="UH14" s="136">
        <v>592</v>
      </c>
      <c r="UI14" s="136">
        <v>617</v>
      </c>
      <c r="UJ14" s="136">
        <v>627</v>
      </c>
      <c r="UK14" s="136"/>
      <c r="UL14" s="136">
        <v>611</v>
      </c>
      <c r="UM14" s="136">
        <v>618</v>
      </c>
      <c r="UN14" s="136">
        <v>641</v>
      </c>
      <c r="UO14" s="136">
        <v>620</v>
      </c>
      <c r="UP14" s="136">
        <v>588</v>
      </c>
      <c r="UQ14" s="136">
        <v>585</v>
      </c>
      <c r="UR14" s="132"/>
      <c r="US14" s="136">
        <v>587</v>
      </c>
      <c r="UT14" s="136">
        <v>611</v>
      </c>
      <c r="UU14" s="136">
        <v>618</v>
      </c>
      <c r="UV14" s="136">
        <v>601</v>
      </c>
      <c r="UW14" s="136">
        <v>600</v>
      </c>
      <c r="UX14" s="132"/>
      <c r="UY14" s="132"/>
      <c r="UZ14" s="132"/>
      <c r="VA14" s="136">
        <v>554</v>
      </c>
      <c r="VB14" s="136">
        <v>568</v>
      </c>
      <c r="VC14" s="136">
        <v>570</v>
      </c>
      <c r="VD14" s="136"/>
      <c r="VE14" s="136">
        <v>588</v>
      </c>
      <c r="VF14" s="136"/>
      <c r="VG14" s="136">
        <v>568</v>
      </c>
      <c r="VH14" s="136">
        <v>618</v>
      </c>
      <c r="VI14" s="136">
        <v>618</v>
      </c>
      <c r="VJ14" s="136">
        <v>612</v>
      </c>
      <c r="VK14" s="136">
        <v>633</v>
      </c>
      <c r="VL14" s="136">
        <v>654</v>
      </c>
      <c r="VM14" s="132"/>
      <c r="VN14" s="136">
        <v>630</v>
      </c>
      <c r="VO14" s="136">
        <v>645</v>
      </c>
      <c r="VP14" s="136">
        <v>682</v>
      </c>
      <c r="VQ14" s="136">
        <v>669</v>
      </c>
      <c r="VR14" s="136">
        <v>678</v>
      </c>
      <c r="VS14" s="136">
        <v>687</v>
      </c>
      <c r="VT14" s="136">
        <v>553</v>
      </c>
      <c r="VU14" s="136">
        <v>669</v>
      </c>
      <c r="VV14" s="136">
        <v>702</v>
      </c>
      <c r="VW14" s="136">
        <v>687</v>
      </c>
      <c r="VX14" s="136">
        <v>700</v>
      </c>
      <c r="VY14" s="136">
        <v>700</v>
      </c>
      <c r="VZ14" s="136">
        <v>680</v>
      </c>
      <c r="WA14" s="136"/>
      <c r="WB14" s="136">
        <v>673</v>
      </c>
      <c r="WC14" s="136">
        <v>694</v>
      </c>
      <c r="WD14" s="136">
        <v>688</v>
      </c>
      <c r="WE14" s="136">
        <v>696</v>
      </c>
      <c r="WF14" s="136">
        <v>688</v>
      </c>
      <c r="WG14" s="136">
        <v>713</v>
      </c>
      <c r="WH14" s="136"/>
      <c r="WI14" s="136">
        <v>678</v>
      </c>
      <c r="WJ14" s="136">
        <v>674</v>
      </c>
      <c r="WK14" s="136">
        <v>654</v>
      </c>
      <c r="WL14" s="136">
        <v>597</v>
      </c>
      <c r="WM14" s="136">
        <v>550</v>
      </c>
      <c r="WN14" s="136"/>
      <c r="WO14" s="132"/>
      <c r="WP14" s="136">
        <v>502</v>
      </c>
      <c r="WQ14" s="136">
        <v>514</v>
      </c>
      <c r="WR14" s="136">
        <v>531</v>
      </c>
      <c r="WS14" s="136">
        <v>535</v>
      </c>
      <c r="WT14" s="132"/>
      <c r="WU14" s="136">
        <v>528</v>
      </c>
      <c r="WV14" s="136">
        <v>472</v>
      </c>
      <c r="WW14" s="136">
        <v>568</v>
      </c>
      <c r="WX14" s="136">
        <v>600</v>
      </c>
      <c r="WY14" s="136">
        <v>617</v>
      </c>
      <c r="WZ14" s="136">
        <v>641</v>
      </c>
      <c r="XA14" s="136">
        <v>658</v>
      </c>
      <c r="XB14" s="136">
        <v>688</v>
      </c>
      <c r="XC14" s="132"/>
      <c r="XD14" s="136">
        <v>672</v>
      </c>
      <c r="XE14" s="136">
        <v>639</v>
      </c>
      <c r="XF14" s="136">
        <v>660</v>
      </c>
      <c r="XG14" s="136">
        <v>653</v>
      </c>
      <c r="XH14" s="136">
        <v>652</v>
      </c>
      <c r="XI14" s="136">
        <v>681</v>
      </c>
      <c r="XJ14" s="136"/>
      <c r="XK14" s="136">
        <v>664</v>
      </c>
      <c r="XL14" s="136">
        <v>605</v>
      </c>
      <c r="XM14" s="136">
        <v>674</v>
      </c>
      <c r="XN14" s="136">
        <v>699</v>
      </c>
      <c r="XO14" s="136">
        <v>704</v>
      </c>
      <c r="XP14" s="136">
        <v>703</v>
      </c>
      <c r="XQ14" s="136"/>
      <c r="XR14" s="136">
        <v>684</v>
      </c>
      <c r="XS14" s="136">
        <v>681</v>
      </c>
      <c r="XT14" s="136">
        <v>688</v>
      </c>
      <c r="XU14" s="136">
        <v>705</v>
      </c>
      <c r="XV14" s="136">
        <v>729</v>
      </c>
      <c r="XW14" s="136">
        <v>744</v>
      </c>
      <c r="XX14" s="136"/>
      <c r="XY14" s="136">
        <v>737</v>
      </c>
      <c r="XZ14" s="136">
        <v>753</v>
      </c>
      <c r="YA14" s="136">
        <v>745</v>
      </c>
      <c r="YB14" s="136">
        <v>743</v>
      </c>
      <c r="YC14" s="136">
        <v>752</v>
      </c>
      <c r="YD14" s="136">
        <v>747</v>
      </c>
      <c r="YE14" s="136"/>
      <c r="YF14" s="136">
        <v>706</v>
      </c>
      <c r="YG14" s="136">
        <v>705</v>
      </c>
      <c r="YH14" s="136">
        <v>708</v>
      </c>
      <c r="YI14" s="136">
        <v>726</v>
      </c>
      <c r="YJ14" s="136">
        <v>697</v>
      </c>
      <c r="YK14" s="136">
        <v>706</v>
      </c>
      <c r="YL14" s="136"/>
      <c r="YM14" s="136">
        <v>688</v>
      </c>
      <c r="YN14" s="136">
        <v>679</v>
      </c>
      <c r="YO14" s="136">
        <v>688</v>
      </c>
      <c r="YP14" s="136"/>
      <c r="YQ14" s="136">
        <v>680</v>
      </c>
      <c r="YR14" s="136">
        <v>718</v>
      </c>
      <c r="YS14" s="136">
        <v>604</v>
      </c>
      <c r="YT14" s="136">
        <v>725</v>
      </c>
      <c r="YU14" s="136">
        <v>722</v>
      </c>
      <c r="YV14" s="136">
        <v>716</v>
      </c>
      <c r="YW14" s="136">
        <v>736</v>
      </c>
      <c r="YX14" s="136">
        <v>684</v>
      </c>
      <c r="YY14" s="136">
        <v>713</v>
      </c>
      <c r="YZ14" s="136"/>
      <c r="ZA14" s="136">
        <v>734</v>
      </c>
      <c r="ZB14" s="136">
        <v>739</v>
      </c>
      <c r="ZC14" s="136">
        <v>752</v>
      </c>
      <c r="ZD14" s="136">
        <v>752</v>
      </c>
      <c r="ZE14" s="136">
        <v>756</v>
      </c>
      <c r="ZF14" s="136">
        <v>770</v>
      </c>
      <c r="ZG14" s="136">
        <v>727</v>
      </c>
      <c r="ZH14" s="136"/>
      <c r="ZI14" s="132"/>
      <c r="ZJ14" s="132"/>
      <c r="ZK14" s="132"/>
      <c r="ZL14" s="136">
        <v>564</v>
      </c>
      <c r="ZM14" s="136">
        <v>516</v>
      </c>
      <c r="ZN14" s="136"/>
      <c r="ZO14" s="136">
        <v>493</v>
      </c>
      <c r="ZP14" s="136">
        <v>513</v>
      </c>
      <c r="ZQ14" s="136">
        <v>532</v>
      </c>
      <c r="ZR14" s="136">
        <v>541</v>
      </c>
      <c r="ZS14" s="136">
        <v>559</v>
      </c>
      <c r="ZT14" s="136">
        <v>552</v>
      </c>
      <c r="ZU14" s="136"/>
      <c r="ZV14" s="136">
        <v>544</v>
      </c>
      <c r="ZW14" s="136">
        <v>569</v>
      </c>
      <c r="ZX14" s="136">
        <v>591</v>
      </c>
      <c r="ZY14" s="136">
        <v>594</v>
      </c>
      <c r="ZZ14" s="136">
        <v>582</v>
      </c>
      <c r="AAA14" s="136">
        <v>569</v>
      </c>
      <c r="AAB14" s="136"/>
      <c r="AAC14" s="136">
        <v>536</v>
      </c>
      <c r="AAD14" s="136">
        <v>535</v>
      </c>
      <c r="AAE14" s="136">
        <v>550</v>
      </c>
      <c r="AAF14" s="136">
        <v>556</v>
      </c>
      <c r="AAG14" s="136">
        <v>549</v>
      </c>
      <c r="AAH14" s="136">
        <v>551</v>
      </c>
      <c r="AAI14" s="132"/>
      <c r="AAJ14" s="136">
        <v>548</v>
      </c>
      <c r="AAK14" s="136">
        <v>581</v>
      </c>
      <c r="AAL14" s="136">
        <v>583</v>
      </c>
      <c r="AAM14" s="136">
        <v>598</v>
      </c>
      <c r="AAN14" s="136">
        <v>592</v>
      </c>
      <c r="AAO14" s="136">
        <v>583</v>
      </c>
      <c r="AAP14" s="136"/>
      <c r="AAQ14" s="136">
        <v>573</v>
      </c>
      <c r="AAR14" s="136">
        <v>577</v>
      </c>
      <c r="AAS14" s="136">
        <v>554</v>
      </c>
      <c r="AAT14" s="136">
        <v>551</v>
      </c>
      <c r="AAU14" s="136">
        <v>556</v>
      </c>
      <c r="AAV14" s="136">
        <v>549</v>
      </c>
      <c r="AAW14" s="132"/>
      <c r="AAX14" s="136">
        <v>521</v>
      </c>
      <c r="AAY14" s="136">
        <v>572</v>
      </c>
      <c r="AAZ14" s="136">
        <v>575</v>
      </c>
      <c r="ABA14" s="136">
        <v>571</v>
      </c>
      <c r="ABB14" s="136">
        <v>592</v>
      </c>
      <c r="ABC14" s="136">
        <v>602</v>
      </c>
      <c r="ABD14" s="136"/>
      <c r="ABE14" s="136">
        <v>596</v>
      </c>
      <c r="ABF14" s="136">
        <v>591</v>
      </c>
      <c r="ABG14" s="136">
        <v>596</v>
      </c>
      <c r="ABH14" s="136">
        <v>600</v>
      </c>
      <c r="ABI14" s="136">
        <v>610</v>
      </c>
      <c r="ABJ14" s="136">
        <v>630</v>
      </c>
      <c r="ABK14" s="132"/>
      <c r="ABL14" s="136">
        <v>616</v>
      </c>
      <c r="ABM14" s="136">
        <v>614</v>
      </c>
      <c r="ABN14" s="136">
        <v>626</v>
      </c>
      <c r="ABO14" s="136">
        <v>634</v>
      </c>
      <c r="ABP14" s="136">
        <v>637</v>
      </c>
      <c r="ABQ14" s="136">
        <v>631</v>
      </c>
      <c r="ABR14" s="132"/>
      <c r="ABS14" s="136">
        <v>634</v>
      </c>
      <c r="ABT14" s="136">
        <v>658</v>
      </c>
      <c r="ABU14" s="136">
        <v>652</v>
      </c>
      <c r="ABV14" s="136">
        <v>656</v>
      </c>
      <c r="ABW14" s="136"/>
      <c r="ABX14" s="132"/>
      <c r="ABY14" s="132"/>
      <c r="ABZ14" s="132"/>
      <c r="ACA14" s="132"/>
      <c r="ACB14" s="132"/>
      <c r="ACC14" s="132"/>
      <c r="ACD14" s="132"/>
      <c r="ACE14" s="132"/>
      <c r="ACF14" s="132"/>
      <c r="ACG14" s="132"/>
      <c r="ACH14" s="132"/>
      <c r="ACI14" s="132"/>
      <c r="ACJ14" s="132"/>
      <c r="ACK14" s="132"/>
      <c r="ACL14" s="132"/>
      <c r="ACM14" s="132"/>
      <c r="ACN14" s="132"/>
      <c r="ACO14" s="132"/>
      <c r="ACP14" s="132"/>
      <c r="ACQ14" s="132"/>
      <c r="ACR14" s="132"/>
      <c r="ACS14" s="132"/>
      <c r="ACT14" s="132"/>
      <c r="ACU14" s="132"/>
      <c r="ACV14" s="132"/>
      <c r="ACW14" s="132"/>
      <c r="ACX14" s="132"/>
      <c r="ACY14" s="132"/>
      <c r="ACZ14" s="132"/>
      <c r="ADA14" s="132"/>
      <c r="ADB14" s="132"/>
      <c r="ADC14" s="132"/>
      <c r="ADD14" s="132"/>
      <c r="ADE14" s="132"/>
      <c r="ADF14" s="132"/>
      <c r="ADG14" s="132"/>
      <c r="ADH14" s="132"/>
      <c r="ADI14" s="132"/>
      <c r="ADJ14" s="132"/>
      <c r="ADK14" s="132"/>
      <c r="ADL14" s="132"/>
      <c r="ADM14" s="132"/>
      <c r="ADN14" s="132"/>
    </row>
    <row r="15" spans="1:794">
      <c r="A15" t="s">
        <v>911</v>
      </c>
      <c r="B15" t="s">
        <v>913</v>
      </c>
      <c r="D15" s="132" t="s">
        <v>236</v>
      </c>
      <c r="E15" s="136">
        <v>9</v>
      </c>
      <c r="F15" s="136">
        <v>14</v>
      </c>
      <c r="G15" s="136">
        <v>11</v>
      </c>
      <c r="H15" s="136">
        <v>11</v>
      </c>
      <c r="I15" s="136">
        <v>10</v>
      </c>
      <c r="J15" s="136">
        <v>11</v>
      </c>
      <c r="K15" s="132"/>
      <c r="L15" s="136">
        <v>10</v>
      </c>
      <c r="M15" s="136">
        <v>10</v>
      </c>
      <c r="N15" s="136">
        <v>13</v>
      </c>
      <c r="O15" s="136">
        <v>7</v>
      </c>
      <c r="P15" s="136">
        <v>7</v>
      </c>
      <c r="Q15" s="136">
        <v>10</v>
      </c>
      <c r="R15" s="136">
        <v>11</v>
      </c>
      <c r="S15" s="136">
        <v>8</v>
      </c>
      <c r="T15" s="132"/>
      <c r="U15" s="132"/>
      <c r="V15" s="132"/>
      <c r="W15" s="132"/>
      <c r="X15" s="132"/>
      <c r="Y15" s="132"/>
      <c r="Z15" s="132"/>
      <c r="AA15" s="136">
        <v>16</v>
      </c>
      <c r="AB15" s="136">
        <v>10</v>
      </c>
      <c r="AC15" s="136">
        <v>10</v>
      </c>
      <c r="AD15" s="136">
        <v>7</v>
      </c>
      <c r="AE15" s="136">
        <v>12</v>
      </c>
      <c r="AF15" s="132"/>
      <c r="AG15" s="136">
        <v>10</v>
      </c>
      <c r="AH15" s="136">
        <v>8</v>
      </c>
      <c r="AI15" s="136">
        <v>10</v>
      </c>
      <c r="AJ15" s="136">
        <v>18</v>
      </c>
      <c r="AK15" s="136">
        <v>7</v>
      </c>
      <c r="AL15" s="136">
        <v>9</v>
      </c>
      <c r="AM15" s="136"/>
      <c r="AN15" s="136">
        <v>10</v>
      </c>
      <c r="AO15" s="136">
        <v>8</v>
      </c>
      <c r="AP15" s="136">
        <v>9</v>
      </c>
      <c r="AQ15" s="136">
        <v>10</v>
      </c>
      <c r="AR15" s="136">
        <v>7</v>
      </c>
      <c r="AS15" s="136">
        <v>5</v>
      </c>
      <c r="AT15" s="132"/>
      <c r="AU15" s="136">
        <v>14</v>
      </c>
      <c r="AV15" s="136">
        <v>10</v>
      </c>
      <c r="AW15" s="136">
        <v>8</v>
      </c>
      <c r="AX15" s="136">
        <v>10</v>
      </c>
      <c r="AY15" s="132"/>
      <c r="AZ15" s="132"/>
      <c r="BA15" s="136">
        <v>9</v>
      </c>
      <c r="BB15" s="136">
        <v>11</v>
      </c>
      <c r="BC15" s="136">
        <v>13</v>
      </c>
      <c r="BD15" s="136">
        <v>7</v>
      </c>
      <c r="BE15" s="136">
        <v>9</v>
      </c>
      <c r="BF15" s="136">
        <v>10</v>
      </c>
      <c r="BG15" s="136">
        <v>8</v>
      </c>
      <c r="BH15" s="132"/>
      <c r="BI15" s="136">
        <v>10</v>
      </c>
      <c r="BJ15" s="136">
        <v>7</v>
      </c>
      <c r="BK15" s="136">
        <v>9</v>
      </c>
      <c r="BL15" s="136">
        <v>6</v>
      </c>
      <c r="BM15" s="136">
        <v>8</v>
      </c>
      <c r="BN15" s="136">
        <v>7</v>
      </c>
      <c r="BO15" s="132"/>
      <c r="BP15" s="136">
        <v>6</v>
      </c>
      <c r="BQ15" s="136">
        <v>6</v>
      </c>
      <c r="BR15" s="136">
        <v>7</v>
      </c>
      <c r="BS15" s="136">
        <v>8</v>
      </c>
      <c r="BT15" s="136">
        <v>6</v>
      </c>
      <c r="BU15" s="136">
        <v>7</v>
      </c>
      <c r="BV15" s="132"/>
      <c r="BW15" s="136">
        <v>12</v>
      </c>
      <c r="BX15" s="136">
        <v>9</v>
      </c>
      <c r="BY15" s="136">
        <v>8</v>
      </c>
      <c r="BZ15" s="136">
        <v>4</v>
      </c>
      <c r="CA15" s="136">
        <v>7</v>
      </c>
      <c r="CB15" s="136">
        <v>7</v>
      </c>
      <c r="CC15" s="132"/>
      <c r="CD15" s="136">
        <v>9</v>
      </c>
      <c r="CE15" s="136">
        <v>12</v>
      </c>
      <c r="CF15" s="136">
        <v>10</v>
      </c>
      <c r="CG15" s="136">
        <v>14</v>
      </c>
      <c r="CH15" s="136">
        <v>6</v>
      </c>
      <c r="CI15" s="136">
        <v>7</v>
      </c>
      <c r="CJ15" s="132"/>
      <c r="CK15" s="136">
        <v>8</v>
      </c>
      <c r="CL15" s="136">
        <v>6</v>
      </c>
      <c r="CM15" s="136">
        <v>11</v>
      </c>
      <c r="CN15" s="136">
        <v>10</v>
      </c>
      <c r="CO15" s="136">
        <v>7</v>
      </c>
      <c r="CP15" s="136">
        <v>6</v>
      </c>
      <c r="CQ15" s="132"/>
      <c r="CR15" s="136">
        <v>11</v>
      </c>
      <c r="CS15" s="136">
        <v>11</v>
      </c>
      <c r="CT15" s="136">
        <v>6</v>
      </c>
      <c r="CU15" s="136">
        <v>6</v>
      </c>
      <c r="CV15" s="136">
        <v>6</v>
      </c>
      <c r="CW15" s="136">
        <v>8</v>
      </c>
      <c r="CX15" s="132"/>
      <c r="CY15" s="136">
        <v>8</v>
      </c>
      <c r="CZ15" s="136">
        <v>6</v>
      </c>
      <c r="DA15" s="136">
        <v>10</v>
      </c>
      <c r="DB15" s="136">
        <v>6</v>
      </c>
      <c r="DC15" s="136">
        <v>3</v>
      </c>
      <c r="DD15" s="136">
        <v>6</v>
      </c>
      <c r="DE15" s="132"/>
      <c r="DF15" s="132"/>
      <c r="DG15" s="136">
        <v>8</v>
      </c>
      <c r="DH15" s="136">
        <v>8</v>
      </c>
      <c r="DI15" s="136">
        <v>11</v>
      </c>
      <c r="DJ15" s="136">
        <v>7</v>
      </c>
      <c r="DK15" s="136">
        <v>9</v>
      </c>
      <c r="DL15" s="132"/>
      <c r="DM15" s="132"/>
      <c r="DN15" s="136">
        <v>7</v>
      </c>
      <c r="DO15" s="136">
        <v>9</v>
      </c>
      <c r="DP15" s="136">
        <v>4</v>
      </c>
      <c r="DQ15" s="136">
        <v>9</v>
      </c>
      <c r="DR15" s="136">
        <v>9</v>
      </c>
      <c r="DS15" s="132"/>
      <c r="DT15" s="136">
        <v>13</v>
      </c>
      <c r="DU15" s="136">
        <v>9</v>
      </c>
      <c r="DV15" s="136">
        <v>8</v>
      </c>
      <c r="DW15" s="136">
        <v>10</v>
      </c>
      <c r="DX15" s="136">
        <v>8</v>
      </c>
      <c r="DY15" s="136">
        <v>7</v>
      </c>
      <c r="DZ15" s="132"/>
      <c r="EA15" s="136">
        <v>6</v>
      </c>
      <c r="EB15" s="136">
        <v>5</v>
      </c>
      <c r="EC15" s="136">
        <v>4</v>
      </c>
      <c r="ED15" s="136">
        <v>5</v>
      </c>
      <c r="EE15" s="136">
        <v>5</v>
      </c>
      <c r="EF15" s="136">
        <v>3</v>
      </c>
      <c r="EG15" s="136">
        <v>6</v>
      </c>
      <c r="EH15" s="136">
        <v>10</v>
      </c>
      <c r="EI15" s="136">
        <v>7</v>
      </c>
      <c r="EJ15" s="136">
        <v>6</v>
      </c>
      <c r="EK15" s="136">
        <v>6</v>
      </c>
      <c r="EL15" s="136">
        <v>10</v>
      </c>
      <c r="EM15" s="136">
        <v>11</v>
      </c>
      <c r="EN15" s="132"/>
      <c r="EO15" s="136">
        <v>8</v>
      </c>
      <c r="EP15" s="136">
        <v>6</v>
      </c>
      <c r="EQ15" s="136">
        <v>7</v>
      </c>
      <c r="ER15" s="136">
        <v>7</v>
      </c>
      <c r="ES15" s="136">
        <v>6</v>
      </c>
      <c r="ET15" s="136">
        <v>6</v>
      </c>
      <c r="EU15" s="136">
        <v>9</v>
      </c>
      <c r="EV15" s="136">
        <v>9</v>
      </c>
      <c r="EW15" s="136">
        <v>3</v>
      </c>
      <c r="EX15" s="136">
        <v>9</v>
      </c>
      <c r="EY15" s="136">
        <v>8</v>
      </c>
      <c r="EZ15" s="136">
        <v>8</v>
      </c>
      <c r="FA15" s="136">
        <v>10</v>
      </c>
      <c r="FB15" s="132"/>
      <c r="FC15" s="136">
        <v>6</v>
      </c>
      <c r="FD15" s="136">
        <v>5</v>
      </c>
      <c r="FE15" s="136">
        <v>8</v>
      </c>
      <c r="FF15" s="136">
        <v>4</v>
      </c>
      <c r="FG15" s="136">
        <v>4</v>
      </c>
      <c r="FH15" s="136">
        <v>4</v>
      </c>
      <c r="FI15" s="136">
        <v>5</v>
      </c>
      <c r="FJ15" s="136">
        <v>4</v>
      </c>
      <c r="FK15" s="136">
        <v>7</v>
      </c>
      <c r="FL15" s="136">
        <v>7</v>
      </c>
      <c r="FM15" s="136">
        <v>7</v>
      </c>
      <c r="FN15" s="136">
        <v>4</v>
      </c>
      <c r="FO15" s="136">
        <v>8</v>
      </c>
      <c r="FP15" s="132"/>
      <c r="FQ15" s="136">
        <v>8</v>
      </c>
      <c r="FR15" s="136">
        <v>4</v>
      </c>
      <c r="FS15" s="136">
        <v>5</v>
      </c>
      <c r="FT15" s="136">
        <v>4</v>
      </c>
      <c r="FU15" s="136">
        <v>4</v>
      </c>
      <c r="FV15" s="136">
        <v>3</v>
      </c>
      <c r="FW15" s="132"/>
      <c r="FX15" s="136">
        <v>9</v>
      </c>
      <c r="FY15" s="136">
        <v>6</v>
      </c>
      <c r="FZ15" s="136">
        <v>3</v>
      </c>
      <c r="GA15" s="136">
        <v>9</v>
      </c>
      <c r="GB15" s="136">
        <v>7</v>
      </c>
      <c r="GC15" s="136">
        <v>8</v>
      </c>
      <c r="GD15" s="132"/>
      <c r="GE15" s="136">
        <v>7</v>
      </c>
      <c r="GF15" s="136">
        <v>5</v>
      </c>
      <c r="GG15" s="136">
        <v>4</v>
      </c>
      <c r="GH15" s="136">
        <v>2</v>
      </c>
      <c r="GI15" s="132"/>
      <c r="GJ15" s="132"/>
      <c r="GK15" s="132"/>
      <c r="GL15" s="136">
        <v>12</v>
      </c>
      <c r="GM15" s="136">
        <v>6</v>
      </c>
      <c r="GN15" s="136">
        <v>10</v>
      </c>
      <c r="GO15" s="136">
        <v>6</v>
      </c>
      <c r="GP15" s="136">
        <v>6</v>
      </c>
      <c r="GQ15" s="136">
        <v>7</v>
      </c>
      <c r="GR15" s="132"/>
      <c r="GS15" s="136">
        <v>9</v>
      </c>
      <c r="GT15" s="136">
        <v>3</v>
      </c>
      <c r="GU15" s="136">
        <v>6</v>
      </c>
      <c r="GV15" s="136">
        <v>3</v>
      </c>
      <c r="GW15" s="136">
        <v>9</v>
      </c>
      <c r="GX15" s="132"/>
      <c r="GY15" s="132"/>
      <c r="GZ15" s="136">
        <v>7</v>
      </c>
      <c r="HA15" s="136">
        <v>11</v>
      </c>
      <c r="HB15" s="136">
        <v>5</v>
      </c>
      <c r="HC15" s="136">
        <v>6</v>
      </c>
      <c r="HD15" s="136">
        <v>6</v>
      </c>
      <c r="HE15" s="136">
        <v>10</v>
      </c>
      <c r="HF15" s="132"/>
      <c r="HG15" s="136">
        <v>14</v>
      </c>
      <c r="HH15" s="136">
        <v>7</v>
      </c>
      <c r="HI15" s="136">
        <v>9</v>
      </c>
      <c r="HJ15" s="136">
        <v>10</v>
      </c>
      <c r="HK15" s="136">
        <v>9</v>
      </c>
      <c r="HL15" s="136">
        <v>7</v>
      </c>
      <c r="HM15" s="132"/>
      <c r="HN15" s="136">
        <v>10</v>
      </c>
      <c r="HO15" s="136">
        <v>10</v>
      </c>
      <c r="HP15" s="136">
        <v>12</v>
      </c>
      <c r="HQ15" s="136">
        <v>10</v>
      </c>
      <c r="HR15" s="136">
        <v>6</v>
      </c>
      <c r="HS15" s="136">
        <v>6</v>
      </c>
      <c r="HT15" s="132"/>
      <c r="HU15" s="136">
        <v>14</v>
      </c>
      <c r="HV15" s="136">
        <v>9</v>
      </c>
      <c r="HW15" s="136">
        <v>7</v>
      </c>
      <c r="HX15" s="136">
        <v>8</v>
      </c>
      <c r="HY15" s="136">
        <v>8</v>
      </c>
      <c r="HZ15" s="136">
        <v>10</v>
      </c>
      <c r="IA15" s="132"/>
      <c r="IB15" s="136">
        <v>7</v>
      </c>
      <c r="IC15" s="136">
        <v>14</v>
      </c>
      <c r="ID15" s="136">
        <v>10</v>
      </c>
      <c r="IE15" s="136">
        <v>7</v>
      </c>
      <c r="IF15" s="136">
        <v>9</v>
      </c>
      <c r="IG15" s="136">
        <v>8</v>
      </c>
      <c r="IH15" s="132"/>
      <c r="II15" s="136">
        <v>13</v>
      </c>
      <c r="IJ15" s="136">
        <v>12</v>
      </c>
      <c r="IK15" s="136">
        <v>10</v>
      </c>
      <c r="IL15" s="136">
        <v>10</v>
      </c>
      <c r="IM15" s="136">
        <v>10</v>
      </c>
      <c r="IN15" s="136">
        <v>12</v>
      </c>
      <c r="IO15" s="132"/>
      <c r="IP15" s="136">
        <v>8</v>
      </c>
      <c r="IQ15" s="136">
        <v>8</v>
      </c>
      <c r="IR15" s="136">
        <v>10</v>
      </c>
      <c r="IS15" s="132"/>
      <c r="IT15" s="136">
        <v>12</v>
      </c>
      <c r="IU15" s="136">
        <v>5</v>
      </c>
      <c r="IV15" s="132"/>
      <c r="IW15" s="132"/>
      <c r="IX15" s="136">
        <v>44</v>
      </c>
      <c r="IY15" s="136">
        <v>15</v>
      </c>
      <c r="IZ15" s="136">
        <v>10</v>
      </c>
      <c r="JA15" s="136">
        <v>9</v>
      </c>
      <c r="JB15" s="136">
        <v>8</v>
      </c>
      <c r="JC15" s="136">
        <v>12</v>
      </c>
      <c r="JD15" s="132"/>
      <c r="JE15" s="136">
        <v>15</v>
      </c>
      <c r="JF15" s="136">
        <v>9</v>
      </c>
      <c r="JG15" s="136">
        <v>9</v>
      </c>
      <c r="JH15" s="136">
        <v>10</v>
      </c>
      <c r="JI15" s="136">
        <v>8</v>
      </c>
      <c r="JJ15" s="132"/>
      <c r="JK15" s="136">
        <v>11</v>
      </c>
      <c r="JL15" s="136">
        <v>11</v>
      </c>
      <c r="JM15" s="136">
        <v>11</v>
      </c>
      <c r="JN15" s="136">
        <v>11</v>
      </c>
      <c r="JO15" s="136">
        <v>10</v>
      </c>
      <c r="JP15" s="136">
        <v>12</v>
      </c>
      <c r="JQ15" s="132"/>
      <c r="JR15" s="136">
        <v>10</v>
      </c>
      <c r="JS15" s="136">
        <v>12</v>
      </c>
      <c r="JT15" s="136">
        <v>11</v>
      </c>
      <c r="JU15" s="136">
        <v>9</v>
      </c>
      <c r="JV15" s="136">
        <v>7</v>
      </c>
      <c r="JW15" s="136">
        <v>10</v>
      </c>
      <c r="JX15" s="132"/>
      <c r="JY15" s="136">
        <v>14</v>
      </c>
      <c r="JZ15" s="136">
        <v>12</v>
      </c>
      <c r="KA15" s="136">
        <v>11</v>
      </c>
      <c r="KB15" s="136">
        <v>9</v>
      </c>
      <c r="KC15" s="136">
        <v>9</v>
      </c>
      <c r="KD15" s="136">
        <v>9</v>
      </c>
      <c r="KE15" s="132"/>
      <c r="KF15" s="136">
        <v>10</v>
      </c>
      <c r="KG15" s="136">
        <v>9</v>
      </c>
      <c r="KH15" s="136">
        <v>9</v>
      </c>
      <c r="KI15" s="136">
        <v>9</v>
      </c>
      <c r="KJ15" s="136">
        <v>5</v>
      </c>
      <c r="KK15" s="136">
        <v>12</v>
      </c>
      <c r="KL15" s="132"/>
      <c r="KM15" s="132"/>
      <c r="KN15" s="136">
        <v>10</v>
      </c>
      <c r="KO15" s="132"/>
      <c r="KP15" s="136">
        <v>9</v>
      </c>
      <c r="KQ15" s="136">
        <v>11</v>
      </c>
      <c r="KR15" s="136">
        <v>10</v>
      </c>
      <c r="KS15" s="132"/>
      <c r="KT15" s="136">
        <v>19</v>
      </c>
      <c r="KU15" s="136">
        <v>8</v>
      </c>
      <c r="KV15" s="136">
        <v>8</v>
      </c>
      <c r="KW15" s="136">
        <v>12</v>
      </c>
      <c r="KX15" s="136">
        <v>14</v>
      </c>
      <c r="KY15" s="132"/>
      <c r="KZ15" s="132"/>
      <c r="LA15" s="136">
        <v>14</v>
      </c>
      <c r="LB15" s="136">
        <v>15</v>
      </c>
      <c r="LC15" s="136">
        <v>16</v>
      </c>
      <c r="LD15" s="136">
        <v>11</v>
      </c>
      <c r="LE15" s="136">
        <v>12</v>
      </c>
      <c r="LF15" s="136">
        <v>14</v>
      </c>
      <c r="LG15" s="132"/>
      <c r="LH15" s="136">
        <v>12</v>
      </c>
      <c r="LI15" s="136">
        <v>20</v>
      </c>
      <c r="LJ15" s="136">
        <v>10</v>
      </c>
      <c r="LK15" s="136">
        <v>10</v>
      </c>
      <c r="LL15" s="136">
        <v>10</v>
      </c>
      <c r="LM15" s="136">
        <v>9</v>
      </c>
      <c r="LN15" s="136">
        <v>10</v>
      </c>
      <c r="LO15" s="136">
        <v>9</v>
      </c>
      <c r="LP15" s="136">
        <v>8</v>
      </c>
      <c r="LQ15" s="136">
        <v>5</v>
      </c>
      <c r="LR15" s="132"/>
      <c r="LS15" s="132"/>
      <c r="LT15" s="132"/>
      <c r="LU15" s="132"/>
      <c r="LV15" s="136">
        <v>19</v>
      </c>
      <c r="LW15" s="136">
        <v>9</v>
      </c>
      <c r="LX15" s="136">
        <v>12</v>
      </c>
      <c r="LY15" s="132"/>
      <c r="LZ15" s="136">
        <v>11</v>
      </c>
      <c r="MA15" s="136">
        <v>9</v>
      </c>
      <c r="MB15" s="136"/>
      <c r="MC15" s="136">
        <v>12</v>
      </c>
      <c r="MD15" s="136">
        <v>8</v>
      </c>
      <c r="ME15" s="136">
        <v>13</v>
      </c>
      <c r="MF15" s="136">
        <v>7</v>
      </c>
      <c r="MG15" s="136">
        <v>9</v>
      </c>
      <c r="MH15" s="136">
        <v>8</v>
      </c>
      <c r="MI15" s="132"/>
      <c r="MJ15" s="136">
        <v>15</v>
      </c>
      <c r="MK15" s="136">
        <v>9</v>
      </c>
      <c r="ML15" s="136">
        <v>10</v>
      </c>
      <c r="MM15" s="136">
        <v>10</v>
      </c>
      <c r="MN15" s="136">
        <v>9</v>
      </c>
      <c r="MO15" s="136">
        <v>5</v>
      </c>
      <c r="MP15" s="132"/>
      <c r="MQ15" s="136">
        <v>9</v>
      </c>
      <c r="MR15" s="136">
        <v>12</v>
      </c>
      <c r="MS15" s="136">
        <v>10</v>
      </c>
      <c r="MT15" s="136">
        <v>12</v>
      </c>
      <c r="MU15" s="136">
        <v>8</v>
      </c>
      <c r="MV15" s="136">
        <v>7</v>
      </c>
      <c r="MW15" s="132"/>
      <c r="MX15" s="136">
        <v>15</v>
      </c>
      <c r="MY15" s="136">
        <v>11</v>
      </c>
      <c r="MZ15" s="136">
        <v>10</v>
      </c>
      <c r="NA15" s="136">
        <v>8</v>
      </c>
      <c r="NB15" s="136">
        <v>10</v>
      </c>
      <c r="NC15" s="136">
        <v>8</v>
      </c>
      <c r="ND15" s="132"/>
      <c r="NE15" s="136">
        <v>10</v>
      </c>
      <c r="NF15" s="136">
        <v>10</v>
      </c>
      <c r="NG15" s="136">
        <v>7</v>
      </c>
      <c r="NH15" s="136">
        <v>6</v>
      </c>
      <c r="NI15" s="136">
        <v>9</v>
      </c>
      <c r="NJ15" s="136">
        <v>8</v>
      </c>
      <c r="NK15" s="132"/>
      <c r="NL15" s="136">
        <v>13</v>
      </c>
      <c r="NM15" s="136">
        <v>11</v>
      </c>
      <c r="NN15" s="136">
        <v>10</v>
      </c>
      <c r="NO15" s="136">
        <v>17</v>
      </c>
      <c r="NP15" s="136">
        <v>10</v>
      </c>
      <c r="NQ15" s="136">
        <v>10</v>
      </c>
      <c r="NR15" s="132"/>
      <c r="NS15" s="136">
        <v>8</v>
      </c>
      <c r="NT15" s="136">
        <v>8</v>
      </c>
      <c r="NU15" s="136">
        <v>13</v>
      </c>
      <c r="NV15" s="136">
        <v>10</v>
      </c>
      <c r="NW15" s="136">
        <v>15</v>
      </c>
      <c r="NX15" s="136">
        <v>16</v>
      </c>
      <c r="NY15" s="136">
        <v>8</v>
      </c>
      <c r="NZ15" s="136">
        <v>10</v>
      </c>
      <c r="OA15" s="132"/>
      <c r="OB15" s="132"/>
      <c r="OC15" s="132"/>
      <c r="OD15" s="132"/>
      <c r="OE15" s="132"/>
      <c r="OF15" s="132"/>
      <c r="OG15" s="136">
        <v>12</v>
      </c>
      <c r="OH15" s="136">
        <v>12</v>
      </c>
      <c r="OI15" s="136">
        <v>7</v>
      </c>
      <c r="OJ15" s="136">
        <v>9</v>
      </c>
      <c r="OK15" s="136">
        <v>10</v>
      </c>
      <c r="OL15" s="136">
        <v>11</v>
      </c>
      <c r="OM15" s="132"/>
      <c r="ON15" s="136">
        <v>14</v>
      </c>
      <c r="OO15" s="136">
        <v>11</v>
      </c>
      <c r="OP15" s="136">
        <v>12</v>
      </c>
      <c r="OQ15" s="136">
        <v>12</v>
      </c>
      <c r="OR15" s="136">
        <v>13</v>
      </c>
      <c r="OS15" s="136">
        <v>9</v>
      </c>
      <c r="OT15" s="132"/>
      <c r="OU15" s="136">
        <v>16</v>
      </c>
      <c r="OV15" s="136">
        <v>10</v>
      </c>
      <c r="OW15" s="136">
        <v>12</v>
      </c>
      <c r="OX15" s="136">
        <v>9</v>
      </c>
      <c r="OY15" s="136">
        <v>7</v>
      </c>
      <c r="OZ15" s="136">
        <v>6</v>
      </c>
      <c r="PA15" s="132"/>
      <c r="PB15" s="136">
        <v>10</v>
      </c>
      <c r="PC15" s="136">
        <v>13</v>
      </c>
      <c r="PD15" s="136">
        <v>13</v>
      </c>
      <c r="PE15" s="136">
        <v>13</v>
      </c>
      <c r="PF15" s="136">
        <v>7</v>
      </c>
      <c r="PG15" s="136">
        <v>14</v>
      </c>
      <c r="PH15" s="136"/>
      <c r="PI15" s="136">
        <v>16</v>
      </c>
      <c r="PJ15" s="136">
        <v>12</v>
      </c>
      <c r="PK15" s="136">
        <v>12</v>
      </c>
      <c r="PL15" s="136">
        <v>13</v>
      </c>
      <c r="PM15" s="136">
        <v>12</v>
      </c>
      <c r="PN15" s="136">
        <v>11</v>
      </c>
      <c r="PO15" s="132"/>
      <c r="PP15" s="136">
        <v>10</v>
      </c>
      <c r="PQ15" s="136">
        <v>10</v>
      </c>
      <c r="PR15" s="136">
        <v>13</v>
      </c>
      <c r="PS15" s="136">
        <v>12</v>
      </c>
      <c r="PT15" s="136">
        <v>15</v>
      </c>
      <c r="PU15" s="136">
        <v>11</v>
      </c>
      <c r="PV15" s="132"/>
      <c r="PW15" s="136">
        <v>13</v>
      </c>
      <c r="PX15" s="136">
        <v>14</v>
      </c>
      <c r="PY15" s="136">
        <v>11</v>
      </c>
      <c r="PZ15" s="136">
        <v>9</v>
      </c>
      <c r="QA15" s="136">
        <v>13</v>
      </c>
      <c r="QB15" s="136">
        <v>12</v>
      </c>
      <c r="QC15" s="132"/>
      <c r="QD15" s="136">
        <v>11</v>
      </c>
      <c r="QE15" s="136">
        <v>14</v>
      </c>
      <c r="QF15" s="132"/>
      <c r="QG15" s="136">
        <v>14</v>
      </c>
      <c r="QH15" s="136">
        <v>10</v>
      </c>
      <c r="QI15" s="136">
        <v>18</v>
      </c>
      <c r="QJ15" s="136"/>
      <c r="QK15" s="136">
        <v>9</v>
      </c>
      <c r="QL15" s="136">
        <v>10</v>
      </c>
      <c r="QM15" s="136">
        <v>11</v>
      </c>
      <c r="QN15" s="136">
        <v>7</v>
      </c>
      <c r="QO15" s="136">
        <v>13</v>
      </c>
      <c r="QP15" s="136">
        <v>9</v>
      </c>
      <c r="QQ15" s="136">
        <v>9</v>
      </c>
      <c r="QR15" s="136">
        <v>17</v>
      </c>
      <c r="QS15" s="136">
        <v>10</v>
      </c>
      <c r="QT15" s="136">
        <v>8</v>
      </c>
      <c r="QU15" s="132"/>
      <c r="QV15" s="132"/>
      <c r="QW15" s="136">
        <v>16</v>
      </c>
      <c r="QX15" s="136">
        <v>30</v>
      </c>
      <c r="QY15" s="136">
        <v>34</v>
      </c>
      <c r="QZ15" s="136">
        <v>11</v>
      </c>
      <c r="RA15" s="136">
        <v>10</v>
      </c>
      <c r="RB15" s="136">
        <v>12</v>
      </c>
      <c r="RC15" s="136">
        <v>13</v>
      </c>
      <c r="RD15" s="136">
        <v>14</v>
      </c>
      <c r="RE15" s="132"/>
      <c r="RF15" s="136">
        <v>10</v>
      </c>
      <c r="RG15" s="136">
        <v>10</v>
      </c>
      <c r="RH15" s="136">
        <v>10</v>
      </c>
      <c r="RI15" s="136">
        <v>10</v>
      </c>
      <c r="RJ15" s="136">
        <v>9</v>
      </c>
      <c r="RK15" s="136">
        <v>11</v>
      </c>
      <c r="RL15" s="132"/>
      <c r="RM15" s="132"/>
      <c r="RN15" s="136">
        <v>15</v>
      </c>
      <c r="RO15" s="136">
        <v>12</v>
      </c>
      <c r="RP15" s="136">
        <v>7</v>
      </c>
      <c r="RQ15" s="136">
        <v>9</v>
      </c>
      <c r="RR15" s="136">
        <v>6</v>
      </c>
      <c r="RS15" s="132"/>
      <c r="RT15" s="136">
        <v>12</v>
      </c>
      <c r="RU15" s="136">
        <v>14</v>
      </c>
      <c r="RV15" s="136">
        <v>14</v>
      </c>
      <c r="RW15" s="136">
        <v>12</v>
      </c>
      <c r="RX15" s="136">
        <v>11</v>
      </c>
      <c r="RY15" s="136">
        <v>10</v>
      </c>
      <c r="RZ15" s="132"/>
      <c r="SA15" s="132"/>
      <c r="SB15" s="136">
        <v>12</v>
      </c>
      <c r="SC15" s="136">
        <v>14</v>
      </c>
      <c r="SD15" s="136">
        <v>8</v>
      </c>
      <c r="SE15" s="136">
        <v>9</v>
      </c>
      <c r="SF15" s="136">
        <v>14</v>
      </c>
      <c r="SG15" s="136">
        <v>7</v>
      </c>
      <c r="SH15" s="136">
        <v>11</v>
      </c>
      <c r="SI15" s="136">
        <v>7</v>
      </c>
      <c r="SJ15" s="136">
        <v>10</v>
      </c>
      <c r="SK15" s="136">
        <v>11</v>
      </c>
      <c r="SL15" s="136">
        <v>8</v>
      </c>
      <c r="SM15" s="136">
        <v>7</v>
      </c>
      <c r="SN15" s="132"/>
      <c r="SO15" s="136">
        <v>11</v>
      </c>
      <c r="SP15" s="136">
        <v>10</v>
      </c>
      <c r="SQ15" s="136">
        <v>6</v>
      </c>
      <c r="SR15" s="136">
        <v>11</v>
      </c>
      <c r="SS15" s="136">
        <v>8</v>
      </c>
      <c r="ST15" s="136">
        <v>9</v>
      </c>
      <c r="SU15" s="136">
        <v>10</v>
      </c>
      <c r="SV15" s="136">
        <v>13</v>
      </c>
      <c r="SW15" s="136">
        <v>13</v>
      </c>
      <c r="SX15" s="136">
        <v>6</v>
      </c>
      <c r="SY15" s="136">
        <v>8</v>
      </c>
      <c r="SZ15" s="136">
        <v>6</v>
      </c>
      <c r="TA15" s="136">
        <v>6</v>
      </c>
      <c r="TB15" s="132"/>
      <c r="TC15" s="136">
        <v>11</v>
      </c>
      <c r="TD15" s="136">
        <v>13</v>
      </c>
      <c r="TE15" s="136">
        <v>10</v>
      </c>
      <c r="TF15" s="136">
        <v>10</v>
      </c>
      <c r="TG15" s="136">
        <v>15</v>
      </c>
      <c r="TH15" s="136">
        <v>10</v>
      </c>
      <c r="TI15" s="136">
        <v>10</v>
      </c>
      <c r="TJ15" s="136">
        <v>11</v>
      </c>
      <c r="TK15" s="136">
        <v>13</v>
      </c>
      <c r="TL15" s="136">
        <v>11</v>
      </c>
      <c r="TM15" s="136">
        <v>12</v>
      </c>
      <c r="TN15" s="136">
        <v>12</v>
      </c>
      <c r="TO15" s="136">
        <v>13</v>
      </c>
      <c r="TP15" s="132"/>
      <c r="TQ15" s="136">
        <v>16</v>
      </c>
      <c r="TR15" s="136">
        <v>10</v>
      </c>
      <c r="TS15" s="136">
        <v>10</v>
      </c>
      <c r="TT15" s="136">
        <v>6</v>
      </c>
      <c r="TU15" s="136">
        <v>8</v>
      </c>
      <c r="TV15" s="136">
        <v>7</v>
      </c>
      <c r="TW15" s="132"/>
      <c r="TX15" s="136">
        <v>10</v>
      </c>
      <c r="TY15" s="136">
        <v>8</v>
      </c>
      <c r="TZ15" s="136">
        <v>11</v>
      </c>
      <c r="UA15" s="136">
        <v>10</v>
      </c>
      <c r="UB15" s="136">
        <v>10</v>
      </c>
      <c r="UC15" s="136">
        <v>14</v>
      </c>
      <c r="UD15" s="132"/>
      <c r="UE15" s="136">
        <v>8</v>
      </c>
      <c r="UF15" s="136">
        <v>10</v>
      </c>
      <c r="UG15" s="136">
        <v>7</v>
      </c>
      <c r="UH15" s="136">
        <v>5</v>
      </c>
      <c r="UI15" s="136">
        <v>7</v>
      </c>
      <c r="UJ15" s="136">
        <v>9</v>
      </c>
      <c r="UK15" s="136"/>
      <c r="UL15" s="136">
        <v>14</v>
      </c>
      <c r="UM15" s="136">
        <v>13</v>
      </c>
      <c r="UN15" s="136">
        <v>14</v>
      </c>
      <c r="UO15" s="136">
        <v>7</v>
      </c>
      <c r="UP15" s="136">
        <v>8</v>
      </c>
      <c r="UQ15" s="136">
        <v>5</v>
      </c>
      <c r="UR15" s="132"/>
      <c r="US15" s="136">
        <v>8</v>
      </c>
      <c r="UT15" s="136">
        <v>12</v>
      </c>
      <c r="UU15" s="136">
        <v>9</v>
      </c>
      <c r="UV15" s="136">
        <v>8</v>
      </c>
      <c r="UW15" s="136">
        <v>7</v>
      </c>
      <c r="UX15" s="132"/>
      <c r="UY15" s="132"/>
      <c r="UZ15" s="132"/>
      <c r="VA15" s="136">
        <v>15</v>
      </c>
      <c r="VB15" s="136">
        <v>11</v>
      </c>
      <c r="VC15" s="136">
        <v>11</v>
      </c>
      <c r="VD15" s="136"/>
      <c r="VE15" s="136">
        <v>11</v>
      </c>
      <c r="VF15" s="136"/>
      <c r="VG15" s="136">
        <v>20</v>
      </c>
      <c r="VH15" s="136">
        <v>17</v>
      </c>
      <c r="VI15" s="136">
        <v>14</v>
      </c>
      <c r="VJ15" s="136">
        <v>16</v>
      </c>
      <c r="VK15" s="136">
        <v>19</v>
      </c>
      <c r="VL15" s="136">
        <v>13</v>
      </c>
      <c r="VM15" s="132"/>
      <c r="VN15" s="136">
        <v>13</v>
      </c>
      <c r="VO15" s="136">
        <v>13</v>
      </c>
      <c r="VP15" s="136">
        <v>12</v>
      </c>
      <c r="VQ15" s="136">
        <v>14</v>
      </c>
      <c r="VR15" s="136">
        <v>11</v>
      </c>
      <c r="VS15" s="136">
        <v>11</v>
      </c>
      <c r="VT15" s="136">
        <v>10</v>
      </c>
      <c r="VU15" s="136">
        <v>11</v>
      </c>
      <c r="VV15" s="136">
        <v>8</v>
      </c>
      <c r="VW15" s="136">
        <v>10</v>
      </c>
      <c r="VX15" s="136">
        <v>14</v>
      </c>
      <c r="VY15" s="136">
        <v>8</v>
      </c>
      <c r="VZ15" s="136">
        <v>11</v>
      </c>
      <c r="WA15" s="136"/>
      <c r="WB15" s="136">
        <v>10</v>
      </c>
      <c r="WC15" s="136">
        <v>12</v>
      </c>
      <c r="WD15" s="136">
        <v>6</v>
      </c>
      <c r="WE15" s="136">
        <v>9</v>
      </c>
      <c r="WF15" s="136">
        <v>8</v>
      </c>
      <c r="WG15" s="136">
        <v>7</v>
      </c>
      <c r="WH15" s="136"/>
      <c r="WI15" s="136">
        <v>8</v>
      </c>
      <c r="WJ15" s="136">
        <v>7</v>
      </c>
      <c r="WK15" s="136">
        <v>9</v>
      </c>
      <c r="WL15" s="136">
        <v>13</v>
      </c>
      <c r="WM15" s="136">
        <v>26</v>
      </c>
      <c r="WN15" s="136"/>
      <c r="WO15" s="132"/>
      <c r="WP15" s="136">
        <v>17</v>
      </c>
      <c r="WQ15" s="136">
        <v>7</v>
      </c>
      <c r="WR15" s="136">
        <v>12</v>
      </c>
      <c r="WS15" s="136">
        <v>7</v>
      </c>
      <c r="WT15" s="132"/>
      <c r="WU15" s="136">
        <v>12</v>
      </c>
      <c r="WV15" s="136">
        <v>11</v>
      </c>
      <c r="WW15" s="136">
        <v>12</v>
      </c>
      <c r="WX15" s="136">
        <v>18</v>
      </c>
      <c r="WY15" s="136">
        <v>9</v>
      </c>
      <c r="WZ15" s="136">
        <v>12</v>
      </c>
      <c r="XA15" s="136">
        <v>13</v>
      </c>
      <c r="XB15" s="136">
        <v>9</v>
      </c>
      <c r="XC15" s="132"/>
      <c r="XD15" s="136">
        <v>10</v>
      </c>
      <c r="XE15" s="136">
        <v>9</v>
      </c>
      <c r="XF15" s="136">
        <v>14</v>
      </c>
      <c r="XG15" s="136">
        <v>11</v>
      </c>
      <c r="XH15" s="136">
        <v>12</v>
      </c>
      <c r="XI15" s="136">
        <v>12</v>
      </c>
      <c r="XJ15" s="136"/>
      <c r="XK15" s="136">
        <v>6</v>
      </c>
      <c r="XL15" s="136">
        <v>19</v>
      </c>
      <c r="XM15" s="136">
        <v>11</v>
      </c>
      <c r="XN15" s="136">
        <v>14</v>
      </c>
      <c r="XO15" s="136">
        <v>10</v>
      </c>
      <c r="XP15" s="136">
        <v>13</v>
      </c>
      <c r="XQ15" s="136"/>
      <c r="XR15" s="136">
        <v>11</v>
      </c>
      <c r="XS15" s="136">
        <v>11</v>
      </c>
      <c r="XT15" s="136">
        <v>10</v>
      </c>
      <c r="XU15" s="136">
        <v>12</v>
      </c>
      <c r="XV15" s="136">
        <v>11</v>
      </c>
      <c r="XW15" s="136">
        <v>11</v>
      </c>
      <c r="XX15" s="136"/>
      <c r="XY15" s="136">
        <v>13</v>
      </c>
      <c r="XZ15" s="136">
        <v>13</v>
      </c>
      <c r="YA15" s="136">
        <v>11</v>
      </c>
      <c r="YB15" s="136">
        <v>11</v>
      </c>
      <c r="YC15" s="136">
        <v>12</v>
      </c>
      <c r="YD15" s="136">
        <v>11</v>
      </c>
      <c r="YE15" s="136"/>
      <c r="YF15" s="136">
        <v>10</v>
      </c>
      <c r="YG15" s="136">
        <v>11</v>
      </c>
      <c r="YH15" s="136">
        <v>15</v>
      </c>
      <c r="YI15" s="136">
        <v>9</v>
      </c>
      <c r="YJ15" s="136">
        <v>11</v>
      </c>
      <c r="YK15" s="136">
        <v>12</v>
      </c>
      <c r="YL15" s="136"/>
      <c r="YM15" s="136">
        <v>19</v>
      </c>
      <c r="YN15" s="136">
        <v>17</v>
      </c>
      <c r="YO15" s="136">
        <v>15</v>
      </c>
      <c r="YP15" s="136"/>
      <c r="YQ15" s="136">
        <v>11</v>
      </c>
      <c r="YR15" s="136">
        <v>11</v>
      </c>
      <c r="YS15" s="136">
        <v>14</v>
      </c>
      <c r="YT15" s="136">
        <v>17</v>
      </c>
      <c r="YU15" s="136">
        <v>12</v>
      </c>
      <c r="YV15" s="136">
        <v>13</v>
      </c>
      <c r="YW15" s="136">
        <v>17</v>
      </c>
      <c r="YX15" s="136">
        <v>18</v>
      </c>
      <c r="YY15" s="136">
        <v>14</v>
      </c>
      <c r="YZ15" s="136"/>
      <c r="ZA15" s="136">
        <v>12</v>
      </c>
      <c r="ZB15" s="136">
        <v>13</v>
      </c>
      <c r="ZC15" s="136">
        <v>13</v>
      </c>
      <c r="ZD15" s="136">
        <v>13</v>
      </c>
      <c r="ZE15" s="136">
        <v>11</v>
      </c>
      <c r="ZF15" s="136">
        <v>12</v>
      </c>
      <c r="ZG15" s="136">
        <v>11</v>
      </c>
      <c r="ZH15" s="136"/>
      <c r="ZI15" s="132"/>
      <c r="ZJ15" s="132"/>
      <c r="ZK15" s="132"/>
      <c r="ZL15" s="136">
        <v>13</v>
      </c>
      <c r="ZM15" s="136">
        <v>12</v>
      </c>
      <c r="ZN15" s="136"/>
      <c r="ZO15" s="136">
        <v>12</v>
      </c>
      <c r="ZP15" s="136">
        <v>11</v>
      </c>
      <c r="ZQ15" s="136">
        <v>10</v>
      </c>
      <c r="ZR15" s="136">
        <v>11</v>
      </c>
      <c r="ZS15" s="136">
        <v>10</v>
      </c>
      <c r="ZT15" s="136">
        <v>10</v>
      </c>
      <c r="ZU15" s="136"/>
      <c r="ZV15" s="136">
        <v>10</v>
      </c>
      <c r="ZW15" s="136">
        <v>8</v>
      </c>
      <c r="ZX15" s="136">
        <v>12</v>
      </c>
      <c r="ZY15" s="136">
        <v>12</v>
      </c>
      <c r="ZZ15" s="136">
        <v>14</v>
      </c>
      <c r="AAA15" s="136">
        <v>12</v>
      </c>
      <c r="AAB15" s="136"/>
      <c r="AAC15" s="136">
        <v>13</v>
      </c>
      <c r="AAD15" s="136">
        <v>10</v>
      </c>
      <c r="AAE15" s="136">
        <v>14</v>
      </c>
      <c r="AAF15" s="136">
        <v>12</v>
      </c>
      <c r="AAG15" s="136">
        <v>10</v>
      </c>
      <c r="AAH15" s="136">
        <v>9</v>
      </c>
      <c r="AAI15" s="132"/>
      <c r="AAJ15" s="136">
        <v>11</v>
      </c>
      <c r="AAK15" s="136">
        <v>12</v>
      </c>
      <c r="AAL15" s="136">
        <v>9</v>
      </c>
      <c r="AAM15" s="136">
        <v>11</v>
      </c>
      <c r="AAN15" s="136">
        <v>8</v>
      </c>
      <c r="AAO15" s="136">
        <v>10</v>
      </c>
      <c r="AAP15" s="136"/>
      <c r="AAQ15" s="136">
        <v>10</v>
      </c>
      <c r="AAR15" s="136">
        <v>11</v>
      </c>
      <c r="AAS15" s="136">
        <v>9</v>
      </c>
      <c r="AAT15" s="136">
        <v>14</v>
      </c>
      <c r="AAU15" s="136">
        <v>13</v>
      </c>
      <c r="AAV15" s="136">
        <v>10</v>
      </c>
      <c r="AAW15" s="132"/>
      <c r="AAX15" s="136">
        <v>12</v>
      </c>
      <c r="AAY15" s="136">
        <v>10</v>
      </c>
      <c r="AAZ15" s="136">
        <v>12</v>
      </c>
      <c r="ABA15" s="136">
        <v>9</v>
      </c>
      <c r="ABB15" s="136">
        <v>10</v>
      </c>
      <c r="ABC15" s="136">
        <v>11</v>
      </c>
      <c r="ABD15" s="136"/>
      <c r="ABE15" s="136">
        <v>8</v>
      </c>
      <c r="ABF15" s="136">
        <v>10</v>
      </c>
      <c r="ABG15" s="136">
        <v>9</v>
      </c>
      <c r="ABH15" s="136">
        <v>11</v>
      </c>
      <c r="ABI15" s="136">
        <v>12</v>
      </c>
      <c r="ABJ15" s="136">
        <v>9</v>
      </c>
      <c r="ABK15" s="132"/>
      <c r="ABL15" s="136">
        <v>10</v>
      </c>
      <c r="ABM15" s="136">
        <v>10</v>
      </c>
      <c r="ABN15" s="136">
        <v>10</v>
      </c>
      <c r="ABO15" s="136">
        <v>9</v>
      </c>
      <c r="ABP15" s="136">
        <v>13</v>
      </c>
      <c r="ABQ15" s="136">
        <v>10</v>
      </c>
      <c r="ABR15" s="132"/>
      <c r="ABS15" s="136">
        <v>16</v>
      </c>
      <c r="ABT15" s="136">
        <v>11</v>
      </c>
      <c r="ABU15" s="136">
        <v>13</v>
      </c>
      <c r="ABV15" s="136">
        <v>12</v>
      </c>
      <c r="ABW15" s="136"/>
      <c r="ABX15" s="132"/>
      <c r="ABY15" s="132"/>
      <c r="ABZ15" s="132"/>
      <c r="ACA15" s="132"/>
      <c r="ACB15" s="132"/>
      <c r="ACC15" s="132"/>
      <c r="ACD15" s="132"/>
      <c r="ACE15" s="132"/>
      <c r="ACF15" s="132"/>
      <c r="ACG15" s="132"/>
      <c r="ACH15" s="132"/>
      <c r="ACI15" s="132"/>
      <c r="ACJ15" s="132"/>
      <c r="ACK15" s="132"/>
      <c r="ACL15" s="132"/>
      <c r="ACM15" s="132"/>
      <c r="ACN15" s="132"/>
      <c r="ACO15" s="132"/>
      <c r="ACP15" s="132"/>
      <c r="ACQ15" s="132"/>
      <c r="ACR15" s="132"/>
      <c r="ACS15" s="132"/>
      <c r="ACT15" s="132"/>
      <c r="ACU15" s="132"/>
      <c r="ACV15" s="132"/>
      <c r="ACW15" s="132"/>
      <c r="ACX15" s="132"/>
      <c r="ACY15" s="132"/>
      <c r="ACZ15" s="132"/>
      <c r="ADA15" s="132"/>
      <c r="ADB15" s="132"/>
      <c r="ADC15" s="132"/>
      <c r="ADD15" s="132"/>
      <c r="ADE15" s="132"/>
      <c r="ADF15" s="132"/>
      <c r="ADG15" s="132"/>
      <c r="ADH15" s="132"/>
      <c r="ADI15" s="132"/>
      <c r="ADJ15" s="132"/>
      <c r="ADK15" s="132"/>
      <c r="ADL15" s="132"/>
      <c r="ADM15" s="132"/>
      <c r="ADN15" s="132"/>
    </row>
    <row r="16" spans="1:794">
      <c r="A16" t="s">
        <v>911</v>
      </c>
      <c r="B16" t="s">
        <v>913</v>
      </c>
      <c r="D16" s="132" t="s">
        <v>237</v>
      </c>
      <c r="E16" s="136">
        <v>1</v>
      </c>
      <c r="F16" s="136">
        <v>2</v>
      </c>
      <c r="G16" s="136">
        <v>3</v>
      </c>
      <c r="H16" s="136">
        <v>3</v>
      </c>
      <c r="I16" s="136">
        <v>2</v>
      </c>
      <c r="J16" s="136">
        <v>1</v>
      </c>
      <c r="K16" s="132"/>
      <c r="L16" s="136">
        <v>3</v>
      </c>
      <c r="M16" s="136">
        <v>2</v>
      </c>
      <c r="N16" s="136">
        <v>1</v>
      </c>
      <c r="O16" s="136">
        <v>2</v>
      </c>
      <c r="P16" s="136">
        <v>1</v>
      </c>
      <c r="Q16" s="136">
        <v>4</v>
      </c>
      <c r="R16" s="136">
        <v>0</v>
      </c>
      <c r="S16" s="136">
        <v>1</v>
      </c>
      <c r="T16" s="132"/>
      <c r="U16" s="132"/>
      <c r="V16" s="132"/>
      <c r="W16" s="132"/>
      <c r="X16" s="132"/>
      <c r="Y16" s="132"/>
      <c r="Z16" s="132"/>
      <c r="AA16" s="136">
        <v>7</v>
      </c>
      <c r="AB16" s="136">
        <v>2</v>
      </c>
      <c r="AC16" s="136">
        <v>3</v>
      </c>
      <c r="AD16" s="136">
        <v>2</v>
      </c>
      <c r="AE16" s="136">
        <v>2</v>
      </c>
      <c r="AF16" s="132"/>
      <c r="AG16" s="136">
        <v>3</v>
      </c>
      <c r="AH16" s="136">
        <v>2</v>
      </c>
      <c r="AI16" s="136">
        <v>1</v>
      </c>
      <c r="AJ16" s="136">
        <v>6</v>
      </c>
      <c r="AK16" s="136">
        <v>4</v>
      </c>
      <c r="AL16" s="136">
        <v>1</v>
      </c>
      <c r="AM16" s="136"/>
      <c r="AN16" s="136">
        <v>6</v>
      </c>
      <c r="AO16" s="136">
        <v>3</v>
      </c>
      <c r="AP16" s="136">
        <v>1</v>
      </c>
      <c r="AQ16" s="136">
        <v>2</v>
      </c>
      <c r="AR16" s="136">
        <v>3</v>
      </c>
      <c r="AS16" s="136">
        <v>1</v>
      </c>
      <c r="AT16" s="132"/>
      <c r="AU16" s="136">
        <v>3</v>
      </c>
      <c r="AV16" s="136">
        <v>3</v>
      </c>
      <c r="AW16" s="136">
        <v>1</v>
      </c>
      <c r="AX16" s="136">
        <v>0</v>
      </c>
      <c r="AY16" s="132"/>
      <c r="AZ16" s="132"/>
      <c r="BA16" s="136">
        <v>7</v>
      </c>
      <c r="BB16" s="136">
        <v>2</v>
      </c>
      <c r="BC16" s="136">
        <v>4</v>
      </c>
      <c r="BD16" s="136">
        <v>0</v>
      </c>
      <c r="BE16" s="136">
        <v>0</v>
      </c>
      <c r="BF16" s="136">
        <v>5</v>
      </c>
      <c r="BG16" s="136">
        <v>2</v>
      </c>
      <c r="BH16" s="132"/>
      <c r="BI16" s="136">
        <v>6</v>
      </c>
      <c r="BJ16" s="136">
        <v>3</v>
      </c>
      <c r="BK16" s="136">
        <v>3</v>
      </c>
      <c r="BL16" s="136">
        <v>3</v>
      </c>
      <c r="BM16" s="136">
        <v>6</v>
      </c>
      <c r="BN16" s="136">
        <v>3</v>
      </c>
      <c r="BO16" s="132"/>
      <c r="BP16" s="136">
        <v>2</v>
      </c>
      <c r="BQ16" s="136">
        <v>1</v>
      </c>
      <c r="BR16" s="136">
        <v>2</v>
      </c>
      <c r="BS16" s="136">
        <v>5</v>
      </c>
      <c r="BT16" s="136">
        <v>3</v>
      </c>
      <c r="BU16" s="136">
        <v>4</v>
      </c>
      <c r="BV16" s="132"/>
      <c r="BW16" s="136">
        <v>4</v>
      </c>
      <c r="BX16" s="136">
        <v>1</v>
      </c>
      <c r="BY16" s="136">
        <v>1</v>
      </c>
      <c r="BZ16" s="136">
        <v>0</v>
      </c>
      <c r="CA16" s="136">
        <v>1</v>
      </c>
      <c r="CB16" s="136">
        <v>0</v>
      </c>
      <c r="CC16" s="132"/>
      <c r="CD16" s="136">
        <v>5</v>
      </c>
      <c r="CE16" s="136">
        <v>9</v>
      </c>
      <c r="CF16" s="136">
        <v>5</v>
      </c>
      <c r="CG16" s="136">
        <v>2</v>
      </c>
      <c r="CH16" s="136">
        <v>5</v>
      </c>
      <c r="CI16" s="136">
        <v>1</v>
      </c>
      <c r="CJ16" s="132"/>
      <c r="CK16" s="136">
        <v>5</v>
      </c>
      <c r="CL16" s="136">
        <v>5</v>
      </c>
      <c r="CM16" s="136">
        <v>6</v>
      </c>
      <c r="CN16" s="136">
        <v>6</v>
      </c>
      <c r="CO16" s="136">
        <v>7</v>
      </c>
      <c r="CP16" s="136">
        <v>3</v>
      </c>
      <c r="CQ16" s="132"/>
      <c r="CR16" s="136">
        <v>1</v>
      </c>
      <c r="CS16" s="136">
        <v>2</v>
      </c>
      <c r="CT16" s="136">
        <v>0</v>
      </c>
      <c r="CU16" s="136">
        <v>3</v>
      </c>
      <c r="CV16" s="136">
        <v>4</v>
      </c>
      <c r="CW16" s="136">
        <v>1</v>
      </c>
      <c r="CX16" s="132"/>
      <c r="CY16" s="136">
        <v>5</v>
      </c>
      <c r="CZ16" s="136">
        <v>3</v>
      </c>
      <c r="DA16" s="136">
        <v>4</v>
      </c>
      <c r="DB16" s="136">
        <v>1</v>
      </c>
      <c r="DC16" s="136">
        <v>3</v>
      </c>
      <c r="DD16" s="136">
        <v>3</v>
      </c>
      <c r="DE16" s="132"/>
      <c r="DF16" s="132"/>
      <c r="DG16" s="136">
        <v>8</v>
      </c>
      <c r="DH16" s="136">
        <v>1</v>
      </c>
      <c r="DI16" s="136">
        <v>6</v>
      </c>
      <c r="DJ16" s="136">
        <v>4</v>
      </c>
      <c r="DK16" s="136">
        <v>2</v>
      </c>
      <c r="DL16" s="132"/>
      <c r="DM16" s="132"/>
      <c r="DN16" s="136">
        <v>5</v>
      </c>
      <c r="DO16" s="136">
        <v>3</v>
      </c>
      <c r="DP16" s="136">
        <v>6</v>
      </c>
      <c r="DQ16" s="136">
        <v>1</v>
      </c>
      <c r="DR16" s="136">
        <v>0</v>
      </c>
      <c r="DS16" s="132"/>
      <c r="DT16" s="136">
        <v>1</v>
      </c>
      <c r="DU16" s="136">
        <v>8</v>
      </c>
      <c r="DV16" s="136">
        <v>1</v>
      </c>
      <c r="DW16" s="136">
        <v>3</v>
      </c>
      <c r="DX16" s="136">
        <v>3</v>
      </c>
      <c r="DY16" s="136">
        <v>2</v>
      </c>
      <c r="DZ16" s="132"/>
      <c r="EA16" s="136">
        <v>6</v>
      </c>
      <c r="EB16" s="136">
        <v>5</v>
      </c>
      <c r="EC16" s="136">
        <v>2</v>
      </c>
      <c r="ED16" s="136">
        <v>3</v>
      </c>
      <c r="EE16" s="136">
        <v>3</v>
      </c>
      <c r="EF16" s="136">
        <v>2</v>
      </c>
      <c r="EG16" s="136">
        <v>3</v>
      </c>
      <c r="EH16" s="136">
        <v>3</v>
      </c>
      <c r="EI16" s="136">
        <v>0</v>
      </c>
      <c r="EJ16" s="136">
        <v>4</v>
      </c>
      <c r="EK16" s="136">
        <v>0</v>
      </c>
      <c r="EL16" s="136">
        <v>2</v>
      </c>
      <c r="EM16" s="136">
        <v>1</v>
      </c>
      <c r="EN16" s="132"/>
      <c r="EO16" s="136">
        <v>4</v>
      </c>
      <c r="EP16" s="136">
        <v>8</v>
      </c>
      <c r="EQ16" s="136">
        <v>2</v>
      </c>
      <c r="ER16" s="136">
        <v>4</v>
      </c>
      <c r="ES16" s="136">
        <v>5</v>
      </c>
      <c r="ET16" s="136">
        <v>4</v>
      </c>
      <c r="EU16" s="136">
        <v>4</v>
      </c>
      <c r="EV16" s="136">
        <v>3</v>
      </c>
      <c r="EW16" s="136">
        <v>1</v>
      </c>
      <c r="EX16" s="136">
        <v>4</v>
      </c>
      <c r="EY16" s="136">
        <v>7</v>
      </c>
      <c r="EZ16" s="136">
        <v>3</v>
      </c>
      <c r="FA16" s="136">
        <v>2</v>
      </c>
      <c r="FB16" s="132"/>
      <c r="FC16" s="136">
        <v>4</v>
      </c>
      <c r="FD16" s="136">
        <v>2</v>
      </c>
      <c r="FE16" s="136">
        <v>5</v>
      </c>
      <c r="FF16" s="136">
        <v>1</v>
      </c>
      <c r="FG16" s="136">
        <v>2</v>
      </c>
      <c r="FH16" s="136">
        <v>6</v>
      </c>
      <c r="FI16" s="136">
        <v>4</v>
      </c>
      <c r="FJ16" s="136">
        <v>5</v>
      </c>
      <c r="FK16" s="136">
        <v>2</v>
      </c>
      <c r="FL16" s="136">
        <v>1</v>
      </c>
      <c r="FM16" s="136">
        <v>3</v>
      </c>
      <c r="FN16" s="136">
        <v>3</v>
      </c>
      <c r="FO16" s="136">
        <v>3</v>
      </c>
      <c r="FP16" s="132"/>
      <c r="FQ16" s="136">
        <v>3</v>
      </c>
      <c r="FR16" s="136">
        <v>4</v>
      </c>
      <c r="FS16" s="136">
        <v>9</v>
      </c>
      <c r="FT16" s="136">
        <v>4</v>
      </c>
      <c r="FU16" s="136">
        <v>5</v>
      </c>
      <c r="FV16" s="136">
        <v>2</v>
      </c>
      <c r="FW16" s="132"/>
      <c r="FX16" s="136">
        <v>4</v>
      </c>
      <c r="FY16" s="136">
        <v>3</v>
      </c>
      <c r="FZ16" s="136">
        <v>1</v>
      </c>
      <c r="GA16" s="136">
        <v>5</v>
      </c>
      <c r="GB16" s="136">
        <v>1</v>
      </c>
      <c r="GC16" s="136">
        <v>1</v>
      </c>
      <c r="GD16" s="132"/>
      <c r="GE16" s="136">
        <v>6</v>
      </c>
      <c r="GF16" s="136">
        <v>4</v>
      </c>
      <c r="GG16" s="136">
        <v>1</v>
      </c>
      <c r="GH16" s="136">
        <v>1</v>
      </c>
      <c r="GI16" s="132"/>
      <c r="GJ16" s="132"/>
      <c r="GK16" s="132"/>
      <c r="GL16" s="136">
        <v>8</v>
      </c>
      <c r="GM16" s="136">
        <v>0</v>
      </c>
      <c r="GN16" s="136">
        <v>2</v>
      </c>
      <c r="GO16" s="136">
        <v>7</v>
      </c>
      <c r="GP16" s="136">
        <v>0</v>
      </c>
      <c r="GQ16" s="136">
        <v>1</v>
      </c>
      <c r="GR16" s="132"/>
      <c r="GS16" s="136">
        <v>2</v>
      </c>
      <c r="GT16" s="136">
        <v>6</v>
      </c>
      <c r="GU16" s="136">
        <v>5</v>
      </c>
      <c r="GV16" s="136">
        <v>4</v>
      </c>
      <c r="GW16" s="136">
        <v>5</v>
      </c>
      <c r="GX16" s="132"/>
      <c r="GY16" s="132"/>
      <c r="GZ16" s="136">
        <v>0</v>
      </c>
      <c r="HA16" s="136">
        <v>10</v>
      </c>
      <c r="HB16" s="136">
        <v>1</v>
      </c>
      <c r="HC16" s="136">
        <v>1</v>
      </c>
      <c r="HD16" s="136">
        <v>2</v>
      </c>
      <c r="HE16" s="136">
        <v>5</v>
      </c>
      <c r="HF16" s="132"/>
      <c r="HG16" s="136">
        <v>3</v>
      </c>
      <c r="HH16" s="136">
        <v>3</v>
      </c>
      <c r="HI16" s="136">
        <v>4</v>
      </c>
      <c r="HJ16" s="136">
        <v>3</v>
      </c>
      <c r="HK16" s="136">
        <v>8</v>
      </c>
      <c r="HL16" s="136">
        <v>5</v>
      </c>
      <c r="HM16" s="132"/>
      <c r="HN16" s="136">
        <v>6</v>
      </c>
      <c r="HO16" s="136">
        <v>6</v>
      </c>
      <c r="HP16" s="136">
        <v>5</v>
      </c>
      <c r="HQ16" s="136">
        <v>5</v>
      </c>
      <c r="HR16" s="136">
        <v>3</v>
      </c>
      <c r="HS16" s="136">
        <v>2</v>
      </c>
      <c r="HT16" s="132"/>
      <c r="HU16" s="136">
        <v>6</v>
      </c>
      <c r="HV16" s="136">
        <v>6</v>
      </c>
      <c r="HW16" s="136">
        <v>6</v>
      </c>
      <c r="HX16" s="136">
        <v>3</v>
      </c>
      <c r="HY16" s="136">
        <v>6</v>
      </c>
      <c r="HZ16" s="136">
        <v>1</v>
      </c>
      <c r="IA16" s="132"/>
      <c r="IB16" s="136">
        <v>2</v>
      </c>
      <c r="IC16" s="136">
        <v>7</v>
      </c>
      <c r="ID16" s="136">
        <v>6</v>
      </c>
      <c r="IE16" s="136">
        <v>6</v>
      </c>
      <c r="IF16" s="136">
        <v>6</v>
      </c>
      <c r="IG16" s="136">
        <v>6</v>
      </c>
      <c r="IH16" s="132"/>
      <c r="II16" s="136">
        <v>8</v>
      </c>
      <c r="IJ16" s="136">
        <v>7</v>
      </c>
      <c r="IK16" s="136">
        <v>7</v>
      </c>
      <c r="IL16" s="136">
        <v>3</v>
      </c>
      <c r="IM16" s="136">
        <v>7</v>
      </c>
      <c r="IN16" s="136">
        <v>6</v>
      </c>
      <c r="IO16" s="132"/>
      <c r="IP16" s="136">
        <v>7</v>
      </c>
      <c r="IQ16" s="136">
        <v>2</v>
      </c>
      <c r="IR16" s="136">
        <v>6</v>
      </c>
      <c r="IS16" s="132"/>
      <c r="IT16" s="136">
        <v>4</v>
      </c>
      <c r="IU16" s="136">
        <v>5</v>
      </c>
      <c r="IV16" s="132"/>
      <c r="IW16" s="132"/>
      <c r="IX16" s="136">
        <v>48</v>
      </c>
      <c r="IY16" s="136">
        <v>12</v>
      </c>
      <c r="IZ16" s="136">
        <v>11</v>
      </c>
      <c r="JA16" s="136">
        <v>4</v>
      </c>
      <c r="JB16" s="136">
        <v>4</v>
      </c>
      <c r="JC16" s="136">
        <v>5</v>
      </c>
      <c r="JD16" s="132"/>
      <c r="JE16" s="136">
        <v>9</v>
      </c>
      <c r="JF16" s="136">
        <v>5</v>
      </c>
      <c r="JG16" s="136">
        <v>2</v>
      </c>
      <c r="JH16" s="136">
        <v>6</v>
      </c>
      <c r="JI16" s="136">
        <v>4</v>
      </c>
      <c r="JJ16" s="132"/>
      <c r="JK16" s="136">
        <v>3</v>
      </c>
      <c r="JL16" s="136">
        <v>3</v>
      </c>
      <c r="JM16" s="136">
        <v>8</v>
      </c>
      <c r="JN16" s="136">
        <v>3</v>
      </c>
      <c r="JO16" s="136">
        <v>2</v>
      </c>
      <c r="JP16" s="136">
        <v>3</v>
      </c>
      <c r="JQ16" s="132"/>
      <c r="JR16" s="136">
        <v>12</v>
      </c>
      <c r="JS16" s="136">
        <v>1</v>
      </c>
      <c r="JT16" s="136">
        <v>2</v>
      </c>
      <c r="JU16" s="136">
        <v>9</v>
      </c>
      <c r="JV16" s="136">
        <v>4</v>
      </c>
      <c r="JW16" s="136">
        <v>5</v>
      </c>
      <c r="JX16" s="132"/>
      <c r="JY16" s="136">
        <v>4</v>
      </c>
      <c r="JZ16" s="136">
        <v>7</v>
      </c>
      <c r="KA16" s="136">
        <v>2</v>
      </c>
      <c r="KB16" s="136">
        <v>8</v>
      </c>
      <c r="KC16" s="136">
        <v>4</v>
      </c>
      <c r="KD16" s="136">
        <v>7</v>
      </c>
      <c r="KE16" s="132"/>
      <c r="KF16" s="136">
        <v>3</v>
      </c>
      <c r="KG16" s="136">
        <v>1</v>
      </c>
      <c r="KH16" s="136">
        <v>6</v>
      </c>
      <c r="KI16" s="136">
        <v>3</v>
      </c>
      <c r="KJ16" s="136">
        <v>7</v>
      </c>
      <c r="KK16" s="136">
        <v>4</v>
      </c>
      <c r="KL16" s="132"/>
      <c r="KM16" s="132"/>
      <c r="KN16" s="136">
        <v>10</v>
      </c>
      <c r="KO16" s="132"/>
      <c r="KP16" s="136">
        <v>5</v>
      </c>
      <c r="KQ16" s="136">
        <v>5</v>
      </c>
      <c r="KR16" s="136">
        <v>3</v>
      </c>
      <c r="KS16" s="132"/>
      <c r="KT16" s="136">
        <v>6</v>
      </c>
      <c r="KU16" s="136">
        <v>1</v>
      </c>
      <c r="KV16" s="136">
        <v>2</v>
      </c>
      <c r="KW16" s="136">
        <v>9</v>
      </c>
      <c r="KX16" s="136">
        <v>8</v>
      </c>
      <c r="KY16" s="132"/>
      <c r="KZ16" s="132"/>
      <c r="LA16" s="136">
        <v>13</v>
      </c>
      <c r="LB16" s="136">
        <v>2</v>
      </c>
      <c r="LC16" s="136">
        <v>1</v>
      </c>
      <c r="LD16" s="136">
        <v>4</v>
      </c>
      <c r="LE16" s="136">
        <v>1</v>
      </c>
      <c r="LF16" s="136">
        <v>3</v>
      </c>
      <c r="LG16" s="132"/>
      <c r="LH16" s="136">
        <v>8</v>
      </c>
      <c r="LI16" s="136">
        <v>4</v>
      </c>
      <c r="LJ16" s="136">
        <v>2</v>
      </c>
      <c r="LK16" s="136">
        <v>3</v>
      </c>
      <c r="LL16" s="136">
        <v>1</v>
      </c>
      <c r="LM16" s="136">
        <v>2</v>
      </c>
      <c r="LN16" s="136">
        <v>2</v>
      </c>
      <c r="LO16" s="136">
        <v>4</v>
      </c>
      <c r="LP16" s="136">
        <v>1</v>
      </c>
      <c r="LQ16" s="136">
        <v>4</v>
      </c>
      <c r="LR16" s="132"/>
      <c r="LS16" s="132"/>
      <c r="LT16" s="132"/>
      <c r="LU16" s="132"/>
      <c r="LV16" s="136">
        <v>15</v>
      </c>
      <c r="LW16" s="136">
        <v>5</v>
      </c>
      <c r="LX16" s="136">
        <v>1</v>
      </c>
      <c r="LY16" s="132"/>
      <c r="LZ16" s="136">
        <v>4</v>
      </c>
      <c r="MA16" s="136">
        <v>5</v>
      </c>
      <c r="MB16" s="136"/>
      <c r="MC16" s="136">
        <v>7</v>
      </c>
      <c r="MD16" s="136">
        <v>1</v>
      </c>
      <c r="ME16" s="136">
        <v>5</v>
      </c>
      <c r="MF16" s="136">
        <v>2</v>
      </c>
      <c r="MG16" s="136">
        <v>6</v>
      </c>
      <c r="MH16" s="136">
        <v>2</v>
      </c>
      <c r="MI16" s="132"/>
      <c r="MJ16" s="136">
        <v>3</v>
      </c>
      <c r="MK16" s="136">
        <v>7</v>
      </c>
      <c r="ML16" s="136">
        <v>3</v>
      </c>
      <c r="MM16" s="136">
        <v>3</v>
      </c>
      <c r="MN16" s="136">
        <v>1</v>
      </c>
      <c r="MO16" s="136">
        <v>5</v>
      </c>
      <c r="MP16" s="132"/>
      <c r="MQ16" s="136">
        <v>7</v>
      </c>
      <c r="MR16" s="136">
        <v>4</v>
      </c>
      <c r="MS16" s="136">
        <v>3</v>
      </c>
      <c r="MT16" s="136">
        <v>0</v>
      </c>
      <c r="MU16" s="136">
        <v>3</v>
      </c>
      <c r="MV16" s="136">
        <v>3</v>
      </c>
      <c r="MW16" s="132"/>
      <c r="MX16" s="136">
        <v>6</v>
      </c>
      <c r="MY16" s="136">
        <v>3</v>
      </c>
      <c r="MZ16" s="136">
        <v>3</v>
      </c>
      <c r="NA16" s="136">
        <v>2</v>
      </c>
      <c r="NB16" s="136">
        <v>0</v>
      </c>
      <c r="NC16" s="136">
        <v>3</v>
      </c>
      <c r="ND16" s="132"/>
      <c r="NE16" s="136">
        <v>4</v>
      </c>
      <c r="NF16" s="136">
        <v>5</v>
      </c>
      <c r="NG16" s="136">
        <v>4</v>
      </c>
      <c r="NH16" s="136">
        <v>7</v>
      </c>
      <c r="NI16" s="136">
        <v>6</v>
      </c>
      <c r="NJ16" s="136">
        <v>5</v>
      </c>
      <c r="NK16" s="132"/>
      <c r="NL16" s="136">
        <v>5</v>
      </c>
      <c r="NM16" s="136">
        <v>5</v>
      </c>
      <c r="NN16" s="136">
        <v>3</v>
      </c>
      <c r="NO16" s="136">
        <v>2</v>
      </c>
      <c r="NP16" s="136">
        <v>2</v>
      </c>
      <c r="NQ16" s="136">
        <v>4</v>
      </c>
      <c r="NR16" s="132"/>
      <c r="NS16" s="136">
        <v>4</v>
      </c>
      <c r="NT16" s="136">
        <v>4</v>
      </c>
      <c r="NU16" s="136">
        <v>3</v>
      </c>
      <c r="NV16" s="136">
        <v>4</v>
      </c>
      <c r="NW16" s="136">
        <v>3</v>
      </c>
      <c r="NX16" s="136">
        <v>2</v>
      </c>
      <c r="NY16" s="136">
        <v>2</v>
      </c>
      <c r="NZ16" s="136">
        <v>1</v>
      </c>
      <c r="OA16" s="132"/>
      <c r="OB16" s="132"/>
      <c r="OC16" s="132"/>
      <c r="OD16" s="132"/>
      <c r="OE16" s="132"/>
      <c r="OF16" s="132"/>
      <c r="OG16" s="136">
        <v>8</v>
      </c>
      <c r="OH16" s="136">
        <v>0</v>
      </c>
      <c r="OI16" s="136">
        <v>0</v>
      </c>
      <c r="OJ16" s="136">
        <v>1</v>
      </c>
      <c r="OK16" s="136">
        <v>3</v>
      </c>
      <c r="OL16" s="136">
        <v>4</v>
      </c>
      <c r="OM16" s="132"/>
      <c r="ON16" s="136">
        <v>2</v>
      </c>
      <c r="OO16" s="136">
        <v>7</v>
      </c>
      <c r="OP16" s="136">
        <v>3</v>
      </c>
      <c r="OQ16" s="136">
        <v>6</v>
      </c>
      <c r="OR16" s="136">
        <v>4</v>
      </c>
      <c r="OS16" s="136">
        <v>4</v>
      </c>
      <c r="OT16" s="132"/>
      <c r="OU16" s="136">
        <v>1</v>
      </c>
      <c r="OV16" s="136">
        <v>4</v>
      </c>
      <c r="OW16" s="136">
        <v>5</v>
      </c>
      <c r="OX16" s="136">
        <v>3</v>
      </c>
      <c r="OY16" s="136">
        <v>2</v>
      </c>
      <c r="OZ16" s="136">
        <v>5</v>
      </c>
      <c r="PA16" s="132"/>
      <c r="PB16" s="136">
        <v>4</v>
      </c>
      <c r="PC16" s="136">
        <v>7</v>
      </c>
      <c r="PD16" s="136">
        <v>3</v>
      </c>
      <c r="PE16" s="136">
        <v>2</v>
      </c>
      <c r="PF16" s="136">
        <v>2</v>
      </c>
      <c r="PG16" s="136">
        <v>5</v>
      </c>
      <c r="PH16" s="136"/>
      <c r="PI16" s="136">
        <v>2</v>
      </c>
      <c r="PJ16" s="136">
        <v>3</v>
      </c>
      <c r="PK16" s="136">
        <v>1</v>
      </c>
      <c r="PL16" s="136">
        <v>4</v>
      </c>
      <c r="PM16" s="136">
        <v>3</v>
      </c>
      <c r="PN16" s="136">
        <v>4</v>
      </c>
      <c r="PO16" s="132"/>
      <c r="PP16" s="136">
        <v>12</v>
      </c>
      <c r="PQ16" s="136">
        <v>8</v>
      </c>
      <c r="PR16" s="136">
        <v>8</v>
      </c>
      <c r="PS16" s="136">
        <v>1</v>
      </c>
      <c r="PT16" s="136">
        <v>5</v>
      </c>
      <c r="PU16" s="136">
        <v>4</v>
      </c>
      <c r="PV16" s="132"/>
      <c r="PW16" s="136">
        <v>6</v>
      </c>
      <c r="PX16" s="136">
        <v>5</v>
      </c>
      <c r="PY16" s="136">
        <v>3</v>
      </c>
      <c r="PZ16" s="136">
        <v>8</v>
      </c>
      <c r="QA16" s="136">
        <v>3</v>
      </c>
      <c r="QB16" s="136">
        <v>1</v>
      </c>
      <c r="QC16" s="132"/>
      <c r="QD16" s="136">
        <v>8</v>
      </c>
      <c r="QE16" s="136">
        <v>6</v>
      </c>
      <c r="QF16" s="132"/>
      <c r="QG16" s="136">
        <v>3</v>
      </c>
      <c r="QH16" s="136">
        <v>4</v>
      </c>
      <c r="QI16" s="136">
        <v>16</v>
      </c>
      <c r="QJ16" s="136"/>
      <c r="QK16" s="136">
        <v>3</v>
      </c>
      <c r="QL16" s="136">
        <v>1</v>
      </c>
      <c r="QM16" s="136">
        <v>5</v>
      </c>
      <c r="QN16" s="136">
        <v>0</v>
      </c>
      <c r="QO16" s="136">
        <v>0</v>
      </c>
      <c r="QP16" s="136">
        <v>1</v>
      </c>
      <c r="QQ16" s="136">
        <v>1</v>
      </c>
      <c r="QR16" s="136">
        <v>6</v>
      </c>
      <c r="QS16" s="136">
        <v>4</v>
      </c>
      <c r="QT16" s="136">
        <v>1</v>
      </c>
      <c r="QU16" s="132"/>
      <c r="QV16" s="132"/>
      <c r="QW16" s="136">
        <v>12</v>
      </c>
      <c r="QX16" s="136">
        <v>12</v>
      </c>
      <c r="QY16" s="136">
        <v>12</v>
      </c>
      <c r="QZ16" s="136">
        <v>6</v>
      </c>
      <c r="RA16" s="136">
        <v>3</v>
      </c>
      <c r="RB16" s="136">
        <v>0</v>
      </c>
      <c r="RC16" s="136">
        <v>3</v>
      </c>
      <c r="RD16" s="136">
        <v>2</v>
      </c>
      <c r="RE16" s="132"/>
      <c r="RF16" s="136">
        <v>3</v>
      </c>
      <c r="RG16" s="136">
        <v>4</v>
      </c>
      <c r="RH16" s="136">
        <v>0</v>
      </c>
      <c r="RI16" s="136">
        <v>0</v>
      </c>
      <c r="RJ16" s="136">
        <v>1</v>
      </c>
      <c r="RK16" s="136">
        <v>2</v>
      </c>
      <c r="RL16" s="132"/>
      <c r="RM16" s="132"/>
      <c r="RN16" s="136">
        <v>10</v>
      </c>
      <c r="RO16" s="136">
        <v>5</v>
      </c>
      <c r="RP16" s="136">
        <v>2</v>
      </c>
      <c r="RQ16" s="136">
        <v>4</v>
      </c>
      <c r="RR16" s="136">
        <v>0</v>
      </c>
      <c r="RS16" s="132"/>
      <c r="RT16" s="136">
        <v>5</v>
      </c>
      <c r="RU16" s="136">
        <v>1</v>
      </c>
      <c r="RV16" s="136">
        <v>3</v>
      </c>
      <c r="RW16" s="136">
        <v>2</v>
      </c>
      <c r="RX16" s="136">
        <v>3</v>
      </c>
      <c r="RY16" s="136">
        <v>3</v>
      </c>
      <c r="RZ16" s="132"/>
      <c r="SA16" s="132"/>
      <c r="SB16" s="136">
        <v>3</v>
      </c>
      <c r="SC16" s="136">
        <v>4</v>
      </c>
      <c r="SD16" s="136">
        <v>1</v>
      </c>
      <c r="SE16" s="136">
        <v>7</v>
      </c>
      <c r="SF16" s="136">
        <v>2</v>
      </c>
      <c r="SG16" s="136">
        <v>4</v>
      </c>
      <c r="SH16" s="136">
        <v>6</v>
      </c>
      <c r="SI16" s="136">
        <v>9</v>
      </c>
      <c r="SJ16" s="136">
        <v>4</v>
      </c>
      <c r="SK16" s="136">
        <v>2</v>
      </c>
      <c r="SL16" s="136">
        <v>5</v>
      </c>
      <c r="SM16" s="136">
        <v>1</v>
      </c>
      <c r="SN16" s="132"/>
      <c r="SO16" s="136">
        <v>1</v>
      </c>
      <c r="SP16" s="136">
        <v>3</v>
      </c>
      <c r="SQ16" s="136">
        <v>3</v>
      </c>
      <c r="SR16" s="136">
        <v>5</v>
      </c>
      <c r="SS16" s="136">
        <v>0</v>
      </c>
      <c r="ST16" s="136">
        <v>6</v>
      </c>
      <c r="SU16" s="136">
        <v>4</v>
      </c>
      <c r="SV16" s="136">
        <v>3</v>
      </c>
      <c r="SW16" s="136">
        <v>1</v>
      </c>
      <c r="SX16" s="136">
        <v>6</v>
      </c>
      <c r="SY16" s="136">
        <v>4</v>
      </c>
      <c r="SZ16" s="136">
        <v>3</v>
      </c>
      <c r="TA16" s="136">
        <v>1</v>
      </c>
      <c r="TB16" s="132"/>
      <c r="TC16" s="136">
        <v>1</v>
      </c>
      <c r="TD16" s="136">
        <v>1</v>
      </c>
      <c r="TE16" s="136">
        <v>4</v>
      </c>
      <c r="TF16" s="136">
        <v>3</v>
      </c>
      <c r="TG16" s="136">
        <v>1</v>
      </c>
      <c r="TH16" s="136">
        <v>0</v>
      </c>
      <c r="TI16" s="136">
        <v>0</v>
      </c>
      <c r="TJ16" s="136">
        <v>7</v>
      </c>
      <c r="TK16" s="136">
        <v>0</v>
      </c>
      <c r="TL16" s="136">
        <v>2</v>
      </c>
      <c r="TM16" s="136">
        <v>3</v>
      </c>
      <c r="TN16" s="136">
        <v>4</v>
      </c>
      <c r="TO16" s="136">
        <v>1</v>
      </c>
      <c r="TP16" s="132"/>
      <c r="TQ16" s="136">
        <v>5</v>
      </c>
      <c r="TR16" s="136">
        <v>5</v>
      </c>
      <c r="TS16" s="136">
        <v>3</v>
      </c>
      <c r="TT16" s="136">
        <v>2</v>
      </c>
      <c r="TU16" s="136">
        <v>2</v>
      </c>
      <c r="TV16" s="136">
        <v>5</v>
      </c>
      <c r="TW16" s="132"/>
      <c r="TX16" s="136">
        <v>6</v>
      </c>
      <c r="TY16" s="136">
        <v>2</v>
      </c>
      <c r="TZ16" s="136">
        <v>8</v>
      </c>
      <c r="UA16" s="136">
        <v>4</v>
      </c>
      <c r="UB16" s="136">
        <v>5</v>
      </c>
      <c r="UC16" s="136">
        <v>0</v>
      </c>
      <c r="UD16" s="132"/>
      <c r="UE16" s="136">
        <v>5</v>
      </c>
      <c r="UF16" s="136">
        <v>1</v>
      </c>
      <c r="UG16" s="136">
        <v>1</v>
      </c>
      <c r="UH16" s="136">
        <v>2</v>
      </c>
      <c r="UI16" s="136">
        <v>1</v>
      </c>
      <c r="UJ16" s="136">
        <v>0</v>
      </c>
      <c r="UK16" s="136"/>
      <c r="UL16" s="136">
        <v>2</v>
      </c>
      <c r="UM16" s="136">
        <v>1</v>
      </c>
      <c r="UN16" s="136">
        <v>2</v>
      </c>
      <c r="UO16" s="136">
        <v>5</v>
      </c>
      <c r="UP16" s="136">
        <v>3</v>
      </c>
      <c r="UQ16" s="136">
        <v>6</v>
      </c>
      <c r="UR16" s="132"/>
      <c r="US16" s="136">
        <v>1</v>
      </c>
      <c r="UT16" s="136">
        <v>3</v>
      </c>
      <c r="UU16" s="136">
        <v>5</v>
      </c>
      <c r="UV16" s="136">
        <v>0</v>
      </c>
      <c r="UW16" s="136">
        <v>4</v>
      </c>
      <c r="UX16" s="132"/>
      <c r="UY16" s="132"/>
      <c r="UZ16" s="132"/>
      <c r="VA16" s="136">
        <v>3</v>
      </c>
      <c r="VB16" s="136">
        <v>0</v>
      </c>
      <c r="VC16" s="136">
        <v>3</v>
      </c>
      <c r="VD16" s="136"/>
      <c r="VE16" s="136">
        <v>5</v>
      </c>
      <c r="VF16" s="136"/>
      <c r="VG16" s="136">
        <v>13</v>
      </c>
      <c r="VH16" s="136">
        <v>5</v>
      </c>
      <c r="VI16" s="136">
        <v>3</v>
      </c>
      <c r="VJ16" s="136">
        <v>5</v>
      </c>
      <c r="VK16" s="136">
        <v>2</v>
      </c>
      <c r="VL16" s="136">
        <v>3</v>
      </c>
      <c r="VM16" s="132"/>
      <c r="VN16" s="136">
        <v>5</v>
      </c>
      <c r="VO16" s="136">
        <v>2</v>
      </c>
      <c r="VP16" s="136">
        <v>1</v>
      </c>
      <c r="VQ16" s="136">
        <v>6</v>
      </c>
      <c r="VR16" s="136">
        <v>3</v>
      </c>
      <c r="VS16" s="136">
        <v>1</v>
      </c>
      <c r="VT16" s="136">
        <v>3</v>
      </c>
      <c r="VU16" s="136">
        <v>8</v>
      </c>
      <c r="VV16" s="136">
        <v>1</v>
      </c>
      <c r="VW16" s="136">
        <v>6</v>
      </c>
      <c r="VX16" s="136">
        <v>2</v>
      </c>
      <c r="VY16" s="136">
        <v>8</v>
      </c>
      <c r="VZ16" s="136">
        <v>1</v>
      </c>
      <c r="WA16" s="136"/>
      <c r="WB16" s="136">
        <v>6</v>
      </c>
      <c r="WC16" s="136">
        <v>4</v>
      </c>
      <c r="WD16" s="136">
        <v>5</v>
      </c>
      <c r="WE16" s="136">
        <v>3</v>
      </c>
      <c r="WF16" s="136">
        <v>1</v>
      </c>
      <c r="WG16" s="136">
        <v>2</v>
      </c>
      <c r="WH16" s="136"/>
      <c r="WI16" s="136">
        <v>6</v>
      </c>
      <c r="WJ16" s="136">
        <v>2</v>
      </c>
      <c r="WK16" s="136">
        <v>7</v>
      </c>
      <c r="WL16" s="136">
        <v>5</v>
      </c>
      <c r="WM16" s="136">
        <v>4</v>
      </c>
      <c r="WN16" s="136"/>
      <c r="WO16" s="132"/>
      <c r="WP16" s="136">
        <v>7</v>
      </c>
      <c r="WQ16" s="136">
        <v>11</v>
      </c>
      <c r="WR16" s="136">
        <v>3</v>
      </c>
      <c r="WS16" s="136">
        <v>2</v>
      </c>
      <c r="WT16" s="132"/>
      <c r="WU16" s="136">
        <v>13</v>
      </c>
      <c r="WV16" s="136">
        <v>7</v>
      </c>
      <c r="WW16" s="136">
        <v>5</v>
      </c>
      <c r="WX16" s="136">
        <v>1</v>
      </c>
      <c r="WY16" s="136">
        <v>3</v>
      </c>
      <c r="WZ16" s="136">
        <v>4</v>
      </c>
      <c r="XA16" s="136">
        <v>4</v>
      </c>
      <c r="XB16" s="136">
        <v>2</v>
      </c>
      <c r="XC16" s="132"/>
      <c r="XD16" s="136">
        <v>3</v>
      </c>
      <c r="XE16" s="136">
        <v>6</v>
      </c>
      <c r="XF16" s="136">
        <v>3</v>
      </c>
      <c r="XG16" s="136">
        <v>7</v>
      </c>
      <c r="XH16" s="136">
        <v>7</v>
      </c>
      <c r="XI16" s="136">
        <v>6</v>
      </c>
      <c r="XJ16" s="136"/>
      <c r="XK16" s="136">
        <v>4</v>
      </c>
      <c r="XL16" s="136">
        <v>8</v>
      </c>
      <c r="XM16" s="136">
        <v>7</v>
      </c>
      <c r="XN16" s="136">
        <v>4</v>
      </c>
      <c r="XO16" s="136">
        <v>7</v>
      </c>
      <c r="XP16" s="136">
        <v>8</v>
      </c>
      <c r="XQ16" s="136"/>
      <c r="XR16" s="136">
        <v>6</v>
      </c>
      <c r="XS16" s="136">
        <v>2</v>
      </c>
      <c r="XT16" s="136">
        <v>4</v>
      </c>
      <c r="XU16" s="136">
        <v>4</v>
      </c>
      <c r="XV16" s="136">
        <v>3</v>
      </c>
      <c r="XW16" s="136">
        <v>4</v>
      </c>
      <c r="XX16" s="136"/>
      <c r="XY16" s="136">
        <v>9</v>
      </c>
      <c r="XZ16" s="136">
        <v>2</v>
      </c>
      <c r="YA16" s="136">
        <v>4</v>
      </c>
      <c r="YB16" s="136">
        <v>5</v>
      </c>
      <c r="YC16" s="136">
        <v>4</v>
      </c>
      <c r="YD16" s="136">
        <v>3</v>
      </c>
      <c r="YE16" s="136"/>
      <c r="YF16" s="136">
        <v>5</v>
      </c>
      <c r="YG16" s="136">
        <v>10</v>
      </c>
      <c r="YH16" s="136">
        <v>4</v>
      </c>
      <c r="YI16" s="136">
        <v>7</v>
      </c>
      <c r="YJ16" s="136">
        <v>6</v>
      </c>
      <c r="YK16" s="136">
        <v>6</v>
      </c>
      <c r="YL16" s="136"/>
      <c r="YM16" s="136">
        <v>8</v>
      </c>
      <c r="YN16" s="136">
        <v>6</v>
      </c>
      <c r="YO16" s="136">
        <v>5</v>
      </c>
      <c r="YP16" s="136"/>
      <c r="YQ16" s="136">
        <v>3</v>
      </c>
      <c r="YR16" s="136">
        <v>4</v>
      </c>
      <c r="YS16" s="136">
        <v>2</v>
      </c>
      <c r="YT16" s="136">
        <v>2</v>
      </c>
      <c r="YU16" s="136">
        <v>1</v>
      </c>
      <c r="YV16" s="136">
        <v>6</v>
      </c>
      <c r="YW16" s="136">
        <v>4</v>
      </c>
      <c r="YX16" s="136">
        <v>3</v>
      </c>
      <c r="YY16" s="136">
        <v>4</v>
      </c>
      <c r="YZ16" s="136"/>
      <c r="ZA16" s="136">
        <v>3</v>
      </c>
      <c r="ZB16" s="136">
        <v>6</v>
      </c>
      <c r="ZC16" s="136">
        <v>1</v>
      </c>
      <c r="ZD16" s="136">
        <v>2</v>
      </c>
      <c r="ZE16" s="136">
        <v>1</v>
      </c>
      <c r="ZF16" s="136">
        <v>0</v>
      </c>
      <c r="ZG16" s="136">
        <v>4</v>
      </c>
      <c r="ZH16" s="136"/>
      <c r="ZI16" s="132"/>
      <c r="ZJ16" s="132"/>
      <c r="ZK16" s="132"/>
      <c r="ZL16" s="136">
        <v>9</v>
      </c>
      <c r="ZM16" s="136">
        <v>14</v>
      </c>
      <c r="ZN16" s="136"/>
      <c r="ZO16" s="136">
        <v>4</v>
      </c>
      <c r="ZP16" s="136">
        <v>7</v>
      </c>
      <c r="ZQ16" s="136">
        <v>1</v>
      </c>
      <c r="ZR16" s="136">
        <v>7</v>
      </c>
      <c r="ZS16" s="136">
        <v>4</v>
      </c>
      <c r="ZT16" s="136">
        <v>5</v>
      </c>
      <c r="ZU16" s="136"/>
      <c r="ZV16" s="136">
        <v>8</v>
      </c>
      <c r="ZW16" s="136">
        <v>7</v>
      </c>
      <c r="ZX16" s="136">
        <v>5</v>
      </c>
      <c r="ZY16" s="136">
        <v>11</v>
      </c>
      <c r="ZZ16" s="136">
        <v>3</v>
      </c>
      <c r="AAA16" s="136">
        <v>3</v>
      </c>
      <c r="AAB16" s="136"/>
      <c r="AAC16" s="136">
        <v>4</v>
      </c>
      <c r="AAD16" s="136">
        <v>4</v>
      </c>
      <c r="AAE16" s="136">
        <v>2</v>
      </c>
      <c r="AAF16" s="136">
        <v>1</v>
      </c>
      <c r="AAG16" s="136">
        <v>1</v>
      </c>
      <c r="AAH16" s="136">
        <v>6</v>
      </c>
      <c r="AAI16" s="132"/>
      <c r="AAJ16" s="136">
        <v>4</v>
      </c>
      <c r="AAK16" s="136">
        <v>3</v>
      </c>
      <c r="AAL16" s="136">
        <v>3</v>
      </c>
      <c r="AAM16" s="136">
        <v>6</v>
      </c>
      <c r="AAN16" s="136">
        <v>5</v>
      </c>
      <c r="AAO16" s="136">
        <v>6</v>
      </c>
      <c r="AAP16" s="136"/>
      <c r="AAQ16" s="136">
        <v>8</v>
      </c>
      <c r="AAR16" s="136">
        <v>3</v>
      </c>
      <c r="AAS16" s="136">
        <v>5</v>
      </c>
      <c r="AAT16" s="136">
        <v>6</v>
      </c>
      <c r="AAU16" s="136">
        <v>1</v>
      </c>
      <c r="AAV16" s="136">
        <v>7</v>
      </c>
      <c r="AAW16" s="132"/>
      <c r="AAX16" s="136">
        <v>0</v>
      </c>
      <c r="AAY16" s="136">
        <v>4</v>
      </c>
      <c r="AAZ16" s="136">
        <v>7</v>
      </c>
      <c r="ABA16" s="136">
        <v>7</v>
      </c>
      <c r="ABB16" s="136">
        <v>6</v>
      </c>
      <c r="ABC16" s="136">
        <v>9</v>
      </c>
      <c r="ABD16" s="136"/>
      <c r="ABE16" s="136">
        <v>5</v>
      </c>
      <c r="ABF16" s="136">
        <v>6</v>
      </c>
      <c r="ABG16" s="136">
        <v>9</v>
      </c>
      <c r="ABH16" s="136">
        <v>4</v>
      </c>
      <c r="ABI16" s="136">
        <v>7</v>
      </c>
      <c r="ABJ16" s="136">
        <v>4</v>
      </c>
      <c r="ABK16" s="132"/>
      <c r="ABL16" s="136">
        <v>4</v>
      </c>
      <c r="ABM16" s="136">
        <v>7</v>
      </c>
      <c r="ABN16" s="136">
        <v>4</v>
      </c>
      <c r="ABO16" s="136">
        <v>7</v>
      </c>
      <c r="ABP16" s="136">
        <v>6</v>
      </c>
      <c r="ABQ16" s="136">
        <v>3</v>
      </c>
      <c r="ABR16" s="132"/>
      <c r="ABS16" s="136">
        <v>6</v>
      </c>
      <c r="ABT16" s="136">
        <v>4</v>
      </c>
      <c r="ABU16" s="136">
        <v>4</v>
      </c>
      <c r="ABV16" s="136">
        <v>4</v>
      </c>
      <c r="ABW16" s="136"/>
      <c r="ABX16" s="132"/>
      <c r="ABY16" s="132"/>
      <c r="ABZ16" s="132"/>
      <c r="ACA16" s="132"/>
      <c r="ACB16" s="132"/>
      <c r="ACC16" s="132"/>
      <c r="ACD16" s="132"/>
      <c r="ACE16" s="132"/>
      <c r="ACF16" s="132"/>
      <c r="ACG16" s="132"/>
      <c r="ACH16" s="132"/>
      <c r="ACI16" s="132"/>
      <c r="ACJ16" s="132"/>
      <c r="ACK16" s="132"/>
      <c r="ACL16" s="132"/>
      <c r="ACM16" s="132"/>
      <c r="ACN16" s="132"/>
      <c r="ACO16" s="132"/>
      <c r="ACP16" s="132"/>
      <c r="ACQ16" s="132"/>
      <c r="ACR16" s="132"/>
      <c r="ACS16" s="132"/>
      <c r="ACT16" s="132"/>
      <c r="ACU16" s="132"/>
      <c r="ACV16" s="132"/>
      <c r="ACW16" s="132"/>
      <c r="ACX16" s="132"/>
      <c r="ACY16" s="132"/>
      <c r="ACZ16" s="132"/>
      <c r="ADA16" s="132"/>
      <c r="ADB16" s="132"/>
      <c r="ADC16" s="132"/>
      <c r="ADD16" s="132"/>
      <c r="ADE16" s="132"/>
      <c r="ADF16" s="132"/>
      <c r="ADG16" s="132"/>
      <c r="ADH16" s="132"/>
      <c r="ADI16" s="132"/>
      <c r="ADJ16" s="132"/>
      <c r="ADK16" s="132"/>
      <c r="ADL16" s="132"/>
      <c r="ADM16" s="132"/>
      <c r="ADN16" s="132"/>
    </row>
    <row r="17" spans="1:794">
      <c r="A17" t="s">
        <v>911</v>
      </c>
      <c r="B17" t="s">
        <v>913</v>
      </c>
      <c r="D17" s="132" t="s">
        <v>230</v>
      </c>
      <c r="E17" s="136">
        <v>483</v>
      </c>
      <c r="F17" s="136">
        <v>493</v>
      </c>
      <c r="G17" s="136">
        <v>502</v>
      </c>
      <c r="H17" s="136">
        <v>492</v>
      </c>
      <c r="I17" s="136">
        <v>493</v>
      </c>
      <c r="J17" s="136">
        <v>499</v>
      </c>
      <c r="K17" s="132"/>
      <c r="L17" s="136">
        <v>511</v>
      </c>
      <c r="M17" s="136">
        <v>521</v>
      </c>
      <c r="N17" s="136">
        <v>530</v>
      </c>
      <c r="O17" s="136">
        <v>532</v>
      </c>
      <c r="P17" s="136">
        <v>542</v>
      </c>
      <c r="Q17" s="136">
        <v>540</v>
      </c>
      <c r="R17" s="136">
        <v>522</v>
      </c>
      <c r="S17" s="136">
        <v>533</v>
      </c>
      <c r="T17" s="132"/>
      <c r="U17" s="132"/>
      <c r="V17" s="132"/>
      <c r="W17" s="132"/>
      <c r="X17" s="132"/>
      <c r="Y17" s="132"/>
      <c r="Z17" s="132"/>
      <c r="AA17" s="136">
        <v>517</v>
      </c>
      <c r="AB17" s="136">
        <v>490</v>
      </c>
      <c r="AC17" s="136">
        <v>492</v>
      </c>
      <c r="AD17" s="136">
        <v>529</v>
      </c>
      <c r="AE17" s="136">
        <v>543</v>
      </c>
      <c r="AF17" s="132"/>
      <c r="AG17" s="136">
        <v>521</v>
      </c>
      <c r="AH17" s="136">
        <v>517</v>
      </c>
      <c r="AI17" s="136">
        <v>537</v>
      </c>
      <c r="AJ17" s="136">
        <v>528</v>
      </c>
      <c r="AK17" s="136">
        <v>548</v>
      </c>
      <c r="AL17" s="136">
        <v>551</v>
      </c>
      <c r="AM17" s="136"/>
      <c r="AN17" s="136">
        <v>523</v>
      </c>
      <c r="AO17" s="136">
        <v>530</v>
      </c>
      <c r="AP17" s="136">
        <v>540</v>
      </c>
      <c r="AQ17" s="136">
        <v>536</v>
      </c>
      <c r="AR17" s="136">
        <v>541</v>
      </c>
      <c r="AS17" s="136">
        <v>545</v>
      </c>
      <c r="AT17" s="132"/>
      <c r="AU17" s="136">
        <v>532</v>
      </c>
      <c r="AV17" s="136">
        <v>530</v>
      </c>
      <c r="AW17" s="136">
        <v>547</v>
      </c>
      <c r="AX17" s="136">
        <v>549</v>
      </c>
      <c r="AY17" s="132"/>
      <c r="AZ17" s="132"/>
      <c r="BA17" s="136">
        <v>481</v>
      </c>
      <c r="BB17" s="136">
        <v>507</v>
      </c>
      <c r="BC17" s="136">
        <v>503</v>
      </c>
      <c r="BD17" s="136">
        <v>512</v>
      </c>
      <c r="BE17" s="136">
        <v>490</v>
      </c>
      <c r="BF17" s="136">
        <v>501</v>
      </c>
      <c r="BG17" s="136">
        <v>512</v>
      </c>
      <c r="BH17" s="132"/>
      <c r="BI17" s="136">
        <v>492</v>
      </c>
      <c r="BJ17" s="136">
        <v>486</v>
      </c>
      <c r="BK17" s="136">
        <v>468</v>
      </c>
      <c r="BL17" s="136">
        <v>469</v>
      </c>
      <c r="BM17" s="136">
        <v>467</v>
      </c>
      <c r="BN17" s="136">
        <v>464</v>
      </c>
      <c r="BO17" s="132"/>
      <c r="BP17" s="136">
        <v>445</v>
      </c>
      <c r="BQ17" s="136">
        <v>436</v>
      </c>
      <c r="BR17" s="136">
        <v>425</v>
      </c>
      <c r="BS17" s="136">
        <v>426</v>
      </c>
      <c r="BT17" s="136">
        <v>438</v>
      </c>
      <c r="BU17" s="136">
        <v>428</v>
      </c>
      <c r="BV17" s="132"/>
      <c r="BW17" s="136">
        <v>425</v>
      </c>
      <c r="BX17" s="136">
        <v>432</v>
      </c>
      <c r="BY17" s="136">
        <v>428</v>
      </c>
      <c r="BZ17" s="136">
        <v>439</v>
      </c>
      <c r="CA17" s="136">
        <v>443</v>
      </c>
      <c r="CB17" s="136">
        <v>443</v>
      </c>
      <c r="CC17" s="132"/>
      <c r="CD17" s="136">
        <v>428</v>
      </c>
      <c r="CE17" s="136">
        <v>419</v>
      </c>
      <c r="CF17" s="136">
        <v>430</v>
      </c>
      <c r="CG17" s="136">
        <v>419</v>
      </c>
      <c r="CH17" s="136">
        <v>408</v>
      </c>
      <c r="CI17" s="136">
        <v>424</v>
      </c>
      <c r="CJ17" s="132"/>
      <c r="CK17" s="136">
        <v>404</v>
      </c>
      <c r="CL17" s="136">
        <v>412</v>
      </c>
      <c r="CM17" s="136">
        <v>411</v>
      </c>
      <c r="CN17" s="136">
        <v>419</v>
      </c>
      <c r="CO17" s="136">
        <v>388</v>
      </c>
      <c r="CP17" s="136">
        <v>406</v>
      </c>
      <c r="CQ17" s="132"/>
      <c r="CR17" s="136">
        <v>407</v>
      </c>
      <c r="CS17" s="136">
        <v>392</v>
      </c>
      <c r="CT17" s="136">
        <v>406</v>
      </c>
      <c r="CU17" s="136">
        <v>409</v>
      </c>
      <c r="CV17" s="136">
        <v>423</v>
      </c>
      <c r="CW17" s="136">
        <v>426</v>
      </c>
      <c r="CX17" s="132"/>
      <c r="CY17" s="136">
        <v>421</v>
      </c>
      <c r="CZ17" s="136">
        <v>424</v>
      </c>
      <c r="DA17" s="136">
        <v>446</v>
      </c>
      <c r="DB17" s="136">
        <v>447</v>
      </c>
      <c r="DC17" s="136">
        <v>448</v>
      </c>
      <c r="DD17" s="136">
        <v>438</v>
      </c>
      <c r="DE17" s="132"/>
      <c r="DF17" s="132"/>
      <c r="DG17" s="136">
        <v>396</v>
      </c>
      <c r="DH17" s="136">
        <v>396</v>
      </c>
      <c r="DI17" s="136">
        <v>406</v>
      </c>
      <c r="DJ17" s="136">
        <v>419</v>
      </c>
      <c r="DK17" s="136">
        <v>420</v>
      </c>
      <c r="DL17" s="132"/>
      <c r="DM17" s="132"/>
      <c r="DN17" s="136">
        <v>416</v>
      </c>
      <c r="DO17" s="136">
        <v>421</v>
      </c>
      <c r="DP17" s="136">
        <v>439</v>
      </c>
      <c r="DQ17" s="136">
        <v>448</v>
      </c>
      <c r="DR17" s="136">
        <v>455</v>
      </c>
      <c r="DS17" s="132"/>
      <c r="DT17" s="136">
        <v>442</v>
      </c>
      <c r="DU17" s="136">
        <v>453</v>
      </c>
      <c r="DV17" s="136">
        <v>460</v>
      </c>
      <c r="DW17" s="136">
        <v>447</v>
      </c>
      <c r="DX17" s="136">
        <v>447</v>
      </c>
      <c r="DY17" s="136">
        <v>430</v>
      </c>
      <c r="DZ17" s="132"/>
      <c r="EA17" s="136">
        <v>411</v>
      </c>
      <c r="EB17" s="136">
        <v>390</v>
      </c>
      <c r="EC17" s="136">
        <v>389</v>
      </c>
      <c r="ED17" s="136">
        <v>371</v>
      </c>
      <c r="EE17" s="136">
        <v>369</v>
      </c>
      <c r="EF17" s="136">
        <v>360</v>
      </c>
      <c r="EG17" s="136">
        <v>321</v>
      </c>
      <c r="EH17" s="136">
        <v>358</v>
      </c>
      <c r="EI17" s="136">
        <v>367</v>
      </c>
      <c r="EJ17" s="136">
        <v>376</v>
      </c>
      <c r="EK17" s="136">
        <v>378</v>
      </c>
      <c r="EL17" s="136">
        <v>350</v>
      </c>
      <c r="EM17" s="136">
        <v>355</v>
      </c>
      <c r="EN17" s="132"/>
      <c r="EO17" s="136">
        <v>363</v>
      </c>
      <c r="EP17" s="136">
        <v>368</v>
      </c>
      <c r="EQ17" s="136">
        <v>377</v>
      </c>
      <c r="ER17" s="136">
        <v>381</v>
      </c>
      <c r="ES17" s="136">
        <v>384</v>
      </c>
      <c r="ET17" s="136">
        <v>378</v>
      </c>
      <c r="EU17" s="136">
        <v>338</v>
      </c>
      <c r="EV17" s="136">
        <v>404</v>
      </c>
      <c r="EW17" s="136">
        <v>391</v>
      </c>
      <c r="EX17" s="136">
        <v>383</v>
      </c>
      <c r="EY17" s="136">
        <v>377</v>
      </c>
      <c r="EZ17" s="136">
        <v>391</v>
      </c>
      <c r="FA17" s="136">
        <v>395</v>
      </c>
      <c r="FB17" s="132"/>
      <c r="FC17" s="136">
        <v>438</v>
      </c>
      <c r="FD17" s="136">
        <v>470</v>
      </c>
      <c r="FE17" s="136">
        <v>489</v>
      </c>
      <c r="FF17" s="136">
        <v>486</v>
      </c>
      <c r="FG17" s="136">
        <v>501</v>
      </c>
      <c r="FH17" s="136">
        <v>529</v>
      </c>
      <c r="FI17" s="136">
        <v>250</v>
      </c>
      <c r="FJ17" s="136">
        <v>542</v>
      </c>
      <c r="FK17" s="136">
        <v>586</v>
      </c>
      <c r="FL17" s="136">
        <v>605</v>
      </c>
      <c r="FM17" s="136">
        <v>620</v>
      </c>
      <c r="FN17" s="136">
        <v>646</v>
      </c>
      <c r="FO17" s="136">
        <v>673</v>
      </c>
      <c r="FP17" s="132"/>
      <c r="FQ17" s="136">
        <v>663</v>
      </c>
      <c r="FR17" s="136">
        <v>640</v>
      </c>
      <c r="FS17" s="136">
        <v>648</v>
      </c>
      <c r="FT17" s="136">
        <v>662</v>
      </c>
      <c r="FU17" s="136">
        <v>687</v>
      </c>
      <c r="FV17" s="136">
        <v>698</v>
      </c>
      <c r="FW17" s="132"/>
      <c r="FX17" s="136">
        <v>671</v>
      </c>
      <c r="FY17" s="136">
        <v>664</v>
      </c>
      <c r="FZ17" s="136">
        <v>656</v>
      </c>
      <c r="GA17" s="136">
        <v>658</v>
      </c>
      <c r="GB17" s="136">
        <v>647</v>
      </c>
      <c r="GC17" s="136">
        <v>609</v>
      </c>
      <c r="GD17" s="132"/>
      <c r="GE17" s="136">
        <v>575</v>
      </c>
      <c r="GF17" s="136">
        <v>564</v>
      </c>
      <c r="GG17" s="136">
        <v>562</v>
      </c>
      <c r="GH17" s="136">
        <v>562</v>
      </c>
      <c r="GI17" s="132"/>
      <c r="GJ17" s="132"/>
      <c r="GK17" s="132"/>
      <c r="GL17" s="136">
        <v>553</v>
      </c>
      <c r="GM17" s="136">
        <v>548</v>
      </c>
      <c r="GN17" s="136">
        <v>555</v>
      </c>
      <c r="GO17" s="136">
        <v>573</v>
      </c>
      <c r="GP17" s="136">
        <v>599</v>
      </c>
      <c r="GQ17" s="136">
        <v>623</v>
      </c>
      <c r="GR17" s="132"/>
      <c r="GS17" s="136">
        <v>615</v>
      </c>
      <c r="GT17" s="136">
        <v>645</v>
      </c>
      <c r="GU17" s="136">
        <v>634</v>
      </c>
      <c r="GV17" s="136">
        <v>624</v>
      </c>
      <c r="GW17" s="136">
        <v>654</v>
      </c>
      <c r="GX17" s="132"/>
      <c r="GY17" s="132"/>
      <c r="GZ17" s="136">
        <v>606</v>
      </c>
      <c r="HA17" s="136">
        <v>602</v>
      </c>
      <c r="HB17" s="136">
        <v>598</v>
      </c>
      <c r="HC17" s="136">
        <v>592</v>
      </c>
      <c r="HD17" s="136">
        <v>600</v>
      </c>
      <c r="HE17" s="136">
        <v>580</v>
      </c>
      <c r="HF17" s="132"/>
      <c r="HG17" s="136">
        <v>541</v>
      </c>
      <c r="HH17" s="136">
        <v>547</v>
      </c>
      <c r="HI17" s="136">
        <v>538</v>
      </c>
      <c r="HJ17" s="136">
        <v>523</v>
      </c>
      <c r="HK17" s="136">
        <v>519</v>
      </c>
      <c r="HL17" s="136">
        <v>515</v>
      </c>
      <c r="HM17" s="132"/>
      <c r="HN17" s="136">
        <v>532</v>
      </c>
      <c r="HO17" s="136">
        <v>541</v>
      </c>
      <c r="HP17" s="136">
        <v>524</v>
      </c>
      <c r="HQ17" s="136">
        <v>534</v>
      </c>
      <c r="HR17" s="136">
        <v>547</v>
      </c>
      <c r="HS17" s="136">
        <v>531</v>
      </c>
      <c r="HT17" s="132"/>
      <c r="HU17" s="136">
        <v>529</v>
      </c>
      <c r="HV17" s="136">
        <v>509</v>
      </c>
      <c r="HW17" s="136">
        <v>543</v>
      </c>
      <c r="HX17" s="136">
        <v>535</v>
      </c>
      <c r="HY17" s="136">
        <v>498</v>
      </c>
      <c r="HZ17" s="136">
        <v>488</v>
      </c>
      <c r="IA17" s="132"/>
      <c r="IB17" s="136">
        <v>498</v>
      </c>
      <c r="IC17" s="136">
        <v>500</v>
      </c>
      <c r="ID17" s="136">
        <v>485</v>
      </c>
      <c r="IE17" s="136">
        <v>470</v>
      </c>
      <c r="IF17" s="136">
        <v>479</v>
      </c>
      <c r="IG17" s="136">
        <v>482</v>
      </c>
      <c r="IH17" s="132"/>
      <c r="II17" s="136">
        <v>479</v>
      </c>
      <c r="IJ17" s="136">
        <v>474</v>
      </c>
      <c r="IK17" s="136">
        <v>456</v>
      </c>
      <c r="IL17" s="136">
        <v>462</v>
      </c>
      <c r="IM17" s="136">
        <v>436</v>
      </c>
      <c r="IN17" s="136">
        <v>459</v>
      </c>
      <c r="IO17" s="132"/>
      <c r="IP17" s="136">
        <v>430</v>
      </c>
      <c r="IQ17" s="136">
        <v>443</v>
      </c>
      <c r="IR17" s="136">
        <v>426</v>
      </c>
      <c r="IS17" s="132"/>
      <c r="IT17" s="136">
        <v>398</v>
      </c>
      <c r="IU17" s="136">
        <v>389</v>
      </c>
      <c r="IV17" s="132"/>
      <c r="IW17" s="132"/>
      <c r="IX17" s="136">
        <v>330</v>
      </c>
      <c r="IY17" s="136">
        <v>349</v>
      </c>
      <c r="IZ17" s="136">
        <v>360</v>
      </c>
      <c r="JA17" s="136">
        <v>381</v>
      </c>
      <c r="JB17" s="136">
        <v>397</v>
      </c>
      <c r="JC17" s="136">
        <v>383</v>
      </c>
      <c r="JD17" s="132"/>
      <c r="JE17" s="136">
        <v>396</v>
      </c>
      <c r="JF17" s="136">
        <v>420</v>
      </c>
      <c r="JG17" s="136">
        <v>421</v>
      </c>
      <c r="JH17" s="136">
        <v>429</v>
      </c>
      <c r="JI17" s="136">
        <v>429</v>
      </c>
      <c r="JJ17" s="132"/>
      <c r="JK17" s="136">
        <v>424</v>
      </c>
      <c r="JL17" s="136">
        <v>433</v>
      </c>
      <c r="JM17" s="136">
        <v>424</v>
      </c>
      <c r="JN17" s="136">
        <v>428</v>
      </c>
      <c r="JO17" s="136">
        <v>430</v>
      </c>
      <c r="JP17" s="136">
        <v>418</v>
      </c>
      <c r="JQ17" s="132"/>
      <c r="JR17" s="136">
        <v>426</v>
      </c>
      <c r="JS17" s="136">
        <v>429</v>
      </c>
      <c r="JT17" s="136">
        <v>426</v>
      </c>
      <c r="JU17" s="136">
        <v>429</v>
      </c>
      <c r="JV17" s="136">
        <v>427</v>
      </c>
      <c r="JW17" s="136">
        <v>423</v>
      </c>
      <c r="JX17" s="132"/>
      <c r="JY17" s="136">
        <v>421</v>
      </c>
      <c r="JZ17" s="136">
        <v>416</v>
      </c>
      <c r="KA17" s="136">
        <v>418</v>
      </c>
      <c r="KB17" s="136">
        <v>432</v>
      </c>
      <c r="KC17" s="136">
        <v>415</v>
      </c>
      <c r="KD17" s="136">
        <v>424</v>
      </c>
      <c r="KE17" s="132"/>
      <c r="KF17" s="136">
        <v>416</v>
      </c>
      <c r="KG17" s="136">
        <v>419</v>
      </c>
      <c r="KH17" s="136">
        <v>418</v>
      </c>
      <c r="KI17" s="136">
        <v>419</v>
      </c>
      <c r="KJ17" s="136">
        <v>417</v>
      </c>
      <c r="KK17" s="136">
        <v>418</v>
      </c>
      <c r="KL17" s="132"/>
      <c r="KM17" s="132"/>
      <c r="KN17" s="136">
        <v>393</v>
      </c>
      <c r="KO17" s="132"/>
      <c r="KP17" s="136">
        <v>394</v>
      </c>
      <c r="KQ17" s="136">
        <v>391</v>
      </c>
      <c r="KR17" s="136">
        <v>375</v>
      </c>
      <c r="KS17" s="132"/>
      <c r="KT17" s="136">
        <v>383</v>
      </c>
      <c r="KU17" s="136">
        <v>368</v>
      </c>
      <c r="KV17" s="136">
        <v>369</v>
      </c>
      <c r="KW17" s="136">
        <v>374</v>
      </c>
      <c r="KX17" s="136">
        <v>370</v>
      </c>
      <c r="KY17" s="132"/>
      <c r="KZ17" s="132"/>
      <c r="LA17" s="136">
        <v>369</v>
      </c>
      <c r="LB17" s="136">
        <v>370</v>
      </c>
      <c r="LC17" s="136">
        <v>376</v>
      </c>
      <c r="LD17" s="136">
        <v>380</v>
      </c>
      <c r="LE17" s="136">
        <v>382</v>
      </c>
      <c r="LF17" s="136">
        <v>379</v>
      </c>
      <c r="LG17" s="132"/>
      <c r="LH17" s="136">
        <v>396</v>
      </c>
      <c r="LI17" s="136">
        <v>381</v>
      </c>
      <c r="LJ17" s="136">
        <v>382</v>
      </c>
      <c r="LK17" s="136">
        <v>384</v>
      </c>
      <c r="LL17" s="136">
        <v>380</v>
      </c>
      <c r="LM17" s="136">
        <v>346</v>
      </c>
      <c r="LN17" s="136">
        <v>302</v>
      </c>
      <c r="LO17" s="136">
        <v>347</v>
      </c>
      <c r="LP17" s="136">
        <v>349</v>
      </c>
      <c r="LQ17" s="136">
        <v>314</v>
      </c>
      <c r="LR17" s="132"/>
      <c r="LS17" s="132"/>
      <c r="LT17" s="132"/>
      <c r="LU17" s="132"/>
      <c r="LV17" s="136">
        <v>272</v>
      </c>
      <c r="LW17" s="136">
        <v>277</v>
      </c>
      <c r="LX17" s="136">
        <v>345</v>
      </c>
      <c r="LY17" s="132"/>
      <c r="LZ17" s="136">
        <v>362</v>
      </c>
      <c r="MA17" s="136">
        <v>355</v>
      </c>
      <c r="MB17" s="136"/>
      <c r="MC17" s="136">
        <v>351</v>
      </c>
      <c r="MD17" s="136">
        <v>358</v>
      </c>
      <c r="ME17" s="136">
        <v>367</v>
      </c>
      <c r="MF17" s="136">
        <v>365</v>
      </c>
      <c r="MG17" s="136">
        <v>368</v>
      </c>
      <c r="MH17" s="136">
        <v>361</v>
      </c>
      <c r="MI17" s="132"/>
      <c r="MJ17" s="136">
        <v>338</v>
      </c>
      <c r="MK17" s="136">
        <v>342</v>
      </c>
      <c r="ML17" s="136">
        <v>343</v>
      </c>
      <c r="MM17" s="136">
        <v>353</v>
      </c>
      <c r="MN17" s="136">
        <v>356</v>
      </c>
      <c r="MO17" s="136">
        <v>351</v>
      </c>
      <c r="MP17" s="132"/>
      <c r="MQ17" s="136">
        <v>349</v>
      </c>
      <c r="MR17" s="136">
        <v>338</v>
      </c>
      <c r="MS17" s="136">
        <v>334</v>
      </c>
      <c r="MT17" s="136">
        <v>333</v>
      </c>
      <c r="MU17" s="136">
        <v>334</v>
      </c>
      <c r="MV17" s="136">
        <v>330</v>
      </c>
      <c r="MW17" s="132"/>
      <c r="MX17" s="136">
        <v>319</v>
      </c>
      <c r="MY17" s="136">
        <v>341</v>
      </c>
      <c r="MZ17" s="136">
        <v>344</v>
      </c>
      <c r="NA17" s="136">
        <v>340</v>
      </c>
      <c r="NB17" s="136">
        <v>345</v>
      </c>
      <c r="NC17" s="136">
        <v>337</v>
      </c>
      <c r="ND17" s="132"/>
      <c r="NE17" s="136">
        <v>342</v>
      </c>
      <c r="NF17" s="136">
        <v>352</v>
      </c>
      <c r="NG17" s="136">
        <v>352</v>
      </c>
      <c r="NH17" s="136">
        <v>352</v>
      </c>
      <c r="NI17" s="136">
        <v>346</v>
      </c>
      <c r="NJ17" s="136">
        <v>351</v>
      </c>
      <c r="NK17" s="132"/>
      <c r="NL17" s="136">
        <v>343</v>
      </c>
      <c r="NM17" s="136">
        <v>352</v>
      </c>
      <c r="NN17" s="136">
        <v>363</v>
      </c>
      <c r="NO17" s="136">
        <v>361</v>
      </c>
      <c r="NP17" s="136">
        <v>374</v>
      </c>
      <c r="NQ17" s="136">
        <v>374</v>
      </c>
      <c r="NR17" s="132"/>
      <c r="NS17" s="136">
        <v>373</v>
      </c>
      <c r="NT17" s="136">
        <v>378</v>
      </c>
      <c r="NU17" s="136">
        <v>366</v>
      </c>
      <c r="NV17" s="136">
        <v>367</v>
      </c>
      <c r="NW17" s="136">
        <v>332</v>
      </c>
      <c r="NX17" s="136">
        <v>367</v>
      </c>
      <c r="NY17" s="136">
        <v>349</v>
      </c>
      <c r="NZ17" s="136">
        <v>355</v>
      </c>
      <c r="OA17" s="132"/>
      <c r="OB17" s="132"/>
      <c r="OC17" s="132"/>
      <c r="OD17" s="132"/>
      <c r="OE17" s="132"/>
      <c r="OF17" s="132"/>
      <c r="OG17" s="136">
        <v>363</v>
      </c>
      <c r="OH17" s="136">
        <v>353</v>
      </c>
      <c r="OI17" s="136">
        <v>352</v>
      </c>
      <c r="OJ17" s="136">
        <v>341</v>
      </c>
      <c r="OK17" s="136">
        <v>339</v>
      </c>
      <c r="OL17" s="136">
        <v>333</v>
      </c>
      <c r="OM17" s="132"/>
      <c r="ON17" s="136">
        <v>326</v>
      </c>
      <c r="OO17" s="136">
        <v>339</v>
      </c>
      <c r="OP17" s="136">
        <v>349</v>
      </c>
      <c r="OQ17" s="136">
        <v>3</v>
      </c>
      <c r="OR17" s="136">
        <v>335</v>
      </c>
      <c r="OS17" s="136">
        <v>345</v>
      </c>
      <c r="OT17" s="132"/>
      <c r="OU17" s="136">
        <v>341</v>
      </c>
      <c r="OV17" s="136">
        <v>348</v>
      </c>
      <c r="OW17" s="136">
        <v>351</v>
      </c>
      <c r="OX17" s="136">
        <v>351</v>
      </c>
      <c r="OY17" s="136">
        <v>347</v>
      </c>
      <c r="OZ17" s="136">
        <v>335</v>
      </c>
      <c r="PA17" s="132"/>
      <c r="PB17" s="136">
        <v>320</v>
      </c>
      <c r="PC17" s="136">
        <v>322</v>
      </c>
      <c r="PD17" s="136">
        <v>327</v>
      </c>
      <c r="PE17" s="136">
        <v>328</v>
      </c>
      <c r="PF17" s="136">
        <v>314</v>
      </c>
      <c r="PG17" s="136">
        <v>310</v>
      </c>
      <c r="PH17" s="136"/>
      <c r="PI17" s="136">
        <v>307</v>
      </c>
      <c r="PJ17" s="136">
        <v>313</v>
      </c>
      <c r="PK17" s="136">
        <v>318</v>
      </c>
      <c r="PL17" s="136">
        <v>313</v>
      </c>
      <c r="PM17" s="136">
        <v>302</v>
      </c>
      <c r="PN17" s="136">
        <v>291</v>
      </c>
      <c r="PO17" s="132"/>
      <c r="PP17" s="136">
        <v>291</v>
      </c>
      <c r="PQ17" s="136">
        <v>296</v>
      </c>
      <c r="PR17" s="136">
        <v>293</v>
      </c>
      <c r="PS17" s="136">
        <v>280</v>
      </c>
      <c r="PT17" s="136">
        <v>279</v>
      </c>
      <c r="PU17" s="136">
        <v>280</v>
      </c>
      <c r="PV17" s="132"/>
      <c r="PW17" s="136">
        <v>288</v>
      </c>
      <c r="PX17" s="136">
        <v>284</v>
      </c>
      <c r="PY17" s="136">
        <v>288</v>
      </c>
      <c r="PZ17" s="136">
        <v>292</v>
      </c>
      <c r="QA17" s="136">
        <v>297</v>
      </c>
      <c r="QB17" s="136">
        <v>300</v>
      </c>
      <c r="QC17" s="132"/>
      <c r="QD17" s="136">
        <v>295</v>
      </c>
      <c r="QE17" s="136">
        <v>301</v>
      </c>
      <c r="QF17" s="132"/>
      <c r="QG17" s="136">
        <v>283</v>
      </c>
      <c r="QH17" s="136">
        <v>288</v>
      </c>
      <c r="QI17" s="136">
        <v>281</v>
      </c>
      <c r="QJ17" s="136"/>
      <c r="QK17" s="136">
        <v>281</v>
      </c>
      <c r="QL17" s="136">
        <v>289</v>
      </c>
      <c r="QM17" s="136">
        <v>292</v>
      </c>
      <c r="QN17" s="136">
        <v>296</v>
      </c>
      <c r="QO17" s="136">
        <v>290</v>
      </c>
      <c r="QP17" s="136">
        <v>287</v>
      </c>
      <c r="QQ17" s="136">
        <v>248</v>
      </c>
      <c r="QR17" s="136">
        <v>276</v>
      </c>
      <c r="QS17" s="136">
        <v>271</v>
      </c>
      <c r="QT17" s="136">
        <v>260</v>
      </c>
      <c r="QU17" s="132"/>
      <c r="QV17" s="132"/>
      <c r="QW17" s="136">
        <v>269</v>
      </c>
      <c r="QX17" s="136">
        <v>272</v>
      </c>
      <c r="QY17" s="136">
        <v>290</v>
      </c>
      <c r="QZ17" s="136">
        <v>302</v>
      </c>
      <c r="RA17" s="136">
        <v>314</v>
      </c>
      <c r="RB17" s="136">
        <v>307</v>
      </c>
      <c r="RC17" s="136">
        <v>301</v>
      </c>
      <c r="RD17" s="136">
        <v>309</v>
      </c>
      <c r="RE17" s="132"/>
      <c r="RF17" s="136">
        <v>305</v>
      </c>
      <c r="RG17" s="136">
        <v>310</v>
      </c>
      <c r="RH17" s="136">
        <v>293</v>
      </c>
      <c r="RI17" s="136">
        <v>290</v>
      </c>
      <c r="RJ17" s="136">
        <v>295</v>
      </c>
      <c r="RK17" s="136">
        <v>298</v>
      </c>
      <c r="RL17" s="132"/>
      <c r="RM17" s="132"/>
      <c r="RN17" s="136">
        <v>287</v>
      </c>
      <c r="RO17" s="136">
        <v>288</v>
      </c>
      <c r="RP17" s="136">
        <v>290</v>
      </c>
      <c r="RQ17" s="136">
        <v>291</v>
      </c>
      <c r="RR17" s="136">
        <v>292</v>
      </c>
      <c r="RS17" s="132"/>
      <c r="RT17" s="136">
        <v>268</v>
      </c>
      <c r="RU17" s="136">
        <v>274</v>
      </c>
      <c r="RV17" s="136">
        <v>269</v>
      </c>
      <c r="RW17" s="136">
        <v>267</v>
      </c>
      <c r="RX17" s="136">
        <v>270</v>
      </c>
      <c r="RY17" s="136">
        <v>266</v>
      </c>
      <c r="RZ17" s="132"/>
      <c r="SA17" s="132"/>
      <c r="SB17" s="136">
        <v>247</v>
      </c>
      <c r="SC17" s="136">
        <v>252</v>
      </c>
      <c r="SD17" s="136">
        <v>262</v>
      </c>
      <c r="SE17" s="136">
        <v>275</v>
      </c>
      <c r="SF17" s="136">
        <v>267</v>
      </c>
      <c r="SG17" s="136">
        <v>234</v>
      </c>
      <c r="SH17" s="136">
        <v>268</v>
      </c>
      <c r="SI17" s="136">
        <v>272</v>
      </c>
      <c r="SJ17" s="136">
        <v>277</v>
      </c>
      <c r="SK17" s="136">
        <v>274</v>
      </c>
      <c r="SL17" s="136">
        <v>273</v>
      </c>
      <c r="SM17" s="136">
        <v>257</v>
      </c>
      <c r="SN17" s="132"/>
      <c r="SO17" s="136">
        <v>246</v>
      </c>
      <c r="SP17" s="136">
        <v>240</v>
      </c>
      <c r="SQ17" s="136">
        <v>248</v>
      </c>
      <c r="SR17" s="136">
        <v>258</v>
      </c>
      <c r="SS17" s="136">
        <v>257</v>
      </c>
      <c r="ST17" s="136">
        <v>250</v>
      </c>
      <c r="SU17" s="136">
        <v>209</v>
      </c>
      <c r="SV17" s="136">
        <v>243</v>
      </c>
      <c r="SW17" s="136">
        <v>248</v>
      </c>
      <c r="SX17" s="136">
        <v>234</v>
      </c>
      <c r="SY17" s="136">
        <v>236</v>
      </c>
      <c r="SZ17" s="136">
        <v>234</v>
      </c>
      <c r="TA17" s="136">
        <v>227</v>
      </c>
      <c r="TB17" s="132"/>
      <c r="TC17" s="136">
        <v>152</v>
      </c>
      <c r="TD17" s="136">
        <v>155</v>
      </c>
      <c r="TE17" s="136">
        <v>151</v>
      </c>
      <c r="TF17" s="136">
        <v>153</v>
      </c>
      <c r="TG17" s="136">
        <v>147</v>
      </c>
      <c r="TH17" s="136">
        <v>143</v>
      </c>
      <c r="TI17" s="136">
        <v>137</v>
      </c>
      <c r="TJ17" s="136">
        <v>158</v>
      </c>
      <c r="TK17" s="136">
        <v>151</v>
      </c>
      <c r="TL17" s="136">
        <v>158</v>
      </c>
      <c r="TM17" s="136">
        <v>165</v>
      </c>
      <c r="TN17" s="136">
        <v>165</v>
      </c>
      <c r="TO17" s="136">
        <v>165</v>
      </c>
      <c r="TP17" s="132"/>
      <c r="TQ17" s="136">
        <v>162</v>
      </c>
      <c r="TR17" s="136">
        <v>169</v>
      </c>
      <c r="TS17" s="136">
        <v>166</v>
      </c>
      <c r="TT17" s="136">
        <v>171</v>
      </c>
      <c r="TU17" s="136">
        <v>164</v>
      </c>
      <c r="TV17" s="136">
        <v>169</v>
      </c>
      <c r="TW17" s="132"/>
      <c r="TX17" s="136">
        <v>162</v>
      </c>
      <c r="TY17" s="136">
        <v>174</v>
      </c>
      <c r="TZ17" s="136">
        <v>187</v>
      </c>
      <c r="UA17" s="136">
        <v>204</v>
      </c>
      <c r="UB17" s="136">
        <v>195</v>
      </c>
      <c r="UC17" s="136">
        <v>198</v>
      </c>
      <c r="UD17" s="132"/>
      <c r="UE17" s="136">
        <v>202</v>
      </c>
      <c r="UF17" s="136">
        <v>210</v>
      </c>
      <c r="UG17" s="136">
        <v>219</v>
      </c>
      <c r="UH17" s="136">
        <v>233</v>
      </c>
      <c r="UI17" s="136">
        <v>236</v>
      </c>
      <c r="UJ17" s="136">
        <v>251</v>
      </c>
      <c r="UK17" s="136"/>
      <c r="UL17" s="136">
        <v>271</v>
      </c>
      <c r="UM17" s="136">
        <v>285</v>
      </c>
      <c r="UN17" s="136">
        <v>298</v>
      </c>
      <c r="UO17" s="136">
        <v>314</v>
      </c>
      <c r="UP17" s="136">
        <v>369</v>
      </c>
      <c r="UQ17" s="136">
        <v>391</v>
      </c>
      <c r="UR17" s="132"/>
      <c r="US17" s="136">
        <v>410</v>
      </c>
      <c r="UT17" s="136">
        <v>404</v>
      </c>
      <c r="UU17" s="136">
        <v>415</v>
      </c>
      <c r="UV17" s="136">
        <v>389</v>
      </c>
      <c r="UW17" s="136">
        <v>373</v>
      </c>
      <c r="UX17" s="132"/>
      <c r="UY17" s="132"/>
      <c r="UZ17" s="132"/>
      <c r="VA17" s="136">
        <v>373</v>
      </c>
      <c r="VB17" s="136">
        <v>368</v>
      </c>
      <c r="VC17" s="136">
        <v>371</v>
      </c>
      <c r="VD17" s="136"/>
      <c r="VE17" s="136">
        <v>376</v>
      </c>
      <c r="VF17" s="136"/>
      <c r="VG17" s="136">
        <v>365</v>
      </c>
      <c r="VH17" s="136">
        <v>365</v>
      </c>
      <c r="VI17" s="136">
        <v>360</v>
      </c>
      <c r="VJ17" s="136">
        <v>352</v>
      </c>
      <c r="VK17" s="136">
        <v>335</v>
      </c>
      <c r="VL17" s="136">
        <v>342</v>
      </c>
      <c r="VM17" s="132"/>
      <c r="VN17" s="136">
        <v>333</v>
      </c>
      <c r="VO17" s="136">
        <v>333</v>
      </c>
      <c r="VP17" s="136">
        <v>334</v>
      </c>
      <c r="VQ17" s="136">
        <v>331</v>
      </c>
      <c r="VR17" s="136">
        <v>339</v>
      </c>
      <c r="VS17" s="136">
        <v>341</v>
      </c>
      <c r="VT17" s="136">
        <v>298</v>
      </c>
      <c r="VU17" s="136">
        <v>336</v>
      </c>
      <c r="VV17" s="136">
        <v>335</v>
      </c>
      <c r="VW17" s="136">
        <v>333</v>
      </c>
      <c r="VX17" s="136">
        <v>338</v>
      </c>
      <c r="VY17" s="136">
        <v>339</v>
      </c>
      <c r="VZ17" s="136">
        <v>289</v>
      </c>
      <c r="WA17" s="136"/>
      <c r="WB17" s="136">
        <v>289</v>
      </c>
      <c r="WC17" s="136">
        <v>298</v>
      </c>
      <c r="WD17" s="136">
        <v>295</v>
      </c>
      <c r="WE17" s="136">
        <v>283</v>
      </c>
      <c r="WF17" s="136">
        <v>292</v>
      </c>
      <c r="WG17" s="136">
        <v>280</v>
      </c>
      <c r="WH17" s="136"/>
      <c r="WI17" s="136">
        <v>267</v>
      </c>
      <c r="WJ17" s="136">
        <v>264</v>
      </c>
      <c r="WK17" s="136">
        <v>256</v>
      </c>
      <c r="WL17" s="136">
        <v>224</v>
      </c>
      <c r="WM17" s="136">
        <v>205</v>
      </c>
      <c r="WN17" s="136"/>
      <c r="WO17" s="132"/>
      <c r="WP17" s="136">
        <v>214</v>
      </c>
      <c r="WQ17" s="136">
        <v>221</v>
      </c>
      <c r="WR17" s="136">
        <v>228</v>
      </c>
      <c r="WS17" s="136">
        <v>234</v>
      </c>
      <c r="WT17" s="132"/>
      <c r="WU17" s="136">
        <v>218</v>
      </c>
      <c r="WV17" s="136">
        <v>207</v>
      </c>
      <c r="WW17" s="136">
        <v>250</v>
      </c>
      <c r="WX17" s="136">
        <v>261</v>
      </c>
      <c r="WY17" s="136">
        <v>260</v>
      </c>
      <c r="WZ17" s="136">
        <v>273</v>
      </c>
      <c r="XA17" s="136">
        <v>269</v>
      </c>
      <c r="XB17" s="136">
        <v>266</v>
      </c>
      <c r="XC17" s="132"/>
      <c r="XD17" s="136">
        <v>277</v>
      </c>
      <c r="XE17" s="136">
        <v>259</v>
      </c>
      <c r="XF17" s="136">
        <v>286</v>
      </c>
      <c r="XG17" s="136">
        <v>282</v>
      </c>
      <c r="XH17" s="136">
        <v>287</v>
      </c>
      <c r="XI17" s="136">
        <v>284</v>
      </c>
      <c r="XJ17" s="136"/>
      <c r="XK17" s="136">
        <v>264</v>
      </c>
      <c r="XL17" s="136">
        <v>270</v>
      </c>
      <c r="XM17" s="136">
        <v>274</v>
      </c>
      <c r="XN17" s="136">
        <v>279</v>
      </c>
      <c r="XO17" s="136">
        <v>272</v>
      </c>
      <c r="XP17" s="136">
        <v>269</v>
      </c>
      <c r="XQ17" s="136"/>
      <c r="XR17" s="136">
        <v>286</v>
      </c>
      <c r="XS17" s="136">
        <v>278</v>
      </c>
      <c r="XT17" s="136">
        <v>273</v>
      </c>
      <c r="XU17" s="136">
        <v>278</v>
      </c>
      <c r="XV17" s="136">
        <v>263</v>
      </c>
      <c r="XW17" s="136">
        <v>274</v>
      </c>
      <c r="XX17" s="136"/>
      <c r="XY17" s="136">
        <v>264</v>
      </c>
      <c r="XZ17" s="136">
        <v>277</v>
      </c>
      <c r="YA17" s="136">
        <v>273</v>
      </c>
      <c r="YB17" s="136">
        <v>281</v>
      </c>
      <c r="YC17" s="136">
        <v>276</v>
      </c>
      <c r="YD17" s="136">
        <v>276</v>
      </c>
      <c r="YE17" s="136"/>
      <c r="YF17" s="136">
        <v>266</v>
      </c>
      <c r="YG17" s="136">
        <v>268</v>
      </c>
      <c r="YH17" s="136">
        <v>266</v>
      </c>
      <c r="YI17" s="136">
        <v>266</v>
      </c>
      <c r="YJ17" s="136">
        <v>261</v>
      </c>
      <c r="YK17" s="136">
        <v>265</v>
      </c>
      <c r="YL17" s="136"/>
      <c r="YM17" s="136">
        <v>257</v>
      </c>
      <c r="YN17" s="136">
        <v>262</v>
      </c>
      <c r="YO17" s="136">
        <v>255</v>
      </c>
      <c r="YP17" s="136"/>
      <c r="YQ17" s="136">
        <v>250</v>
      </c>
      <c r="YR17" s="136">
        <v>262</v>
      </c>
      <c r="YS17" s="136">
        <v>235</v>
      </c>
      <c r="YT17" s="136">
        <v>246</v>
      </c>
      <c r="YU17" s="136">
        <v>257</v>
      </c>
      <c r="YV17" s="136">
        <v>248</v>
      </c>
      <c r="YW17" s="136">
        <v>252</v>
      </c>
      <c r="YX17" s="136">
        <v>223</v>
      </c>
      <c r="YY17" s="136">
        <v>245</v>
      </c>
      <c r="YZ17" s="136"/>
      <c r="ZA17" s="136">
        <v>255</v>
      </c>
      <c r="ZB17" s="136">
        <v>254</v>
      </c>
      <c r="ZC17" s="136">
        <v>246</v>
      </c>
      <c r="ZD17" s="136">
        <v>255</v>
      </c>
      <c r="ZE17" s="136">
        <v>248</v>
      </c>
      <c r="ZF17" s="136">
        <v>242</v>
      </c>
      <c r="ZG17" s="136">
        <v>270</v>
      </c>
      <c r="ZH17" s="136"/>
      <c r="ZI17" s="132"/>
      <c r="ZJ17" s="132"/>
      <c r="ZK17" s="132"/>
      <c r="ZL17" s="136">
        <v>225</v>
      </c>
      <c r="ZM17" s="136">
        <v>252</v>
      </c>
      <c r="ZN17" s="136"/>
      <c r="ZO17" s="136">
        <v>223</v>
      </c>
      <c r="ZP17" s="136">
        <v>235</v>
      </c>
      <c r="ZQ17" s="136">
        <v>231</v>
      </c>
      <c r="ZR17" s="136">
        <v>234</v>
      </c>
      <c r="ZS17" s="136">
        <v>225</v>
      </c>
      <c r="ZT17" s="136">
        <v>219</v>
      </c>
      <c r="ZU17" s="136"/>
      <c r="ZV17" s="136">
        <v>218</v>
      </c>
      <c r="ZW17" s="136">
        <v>220</v>
      </c>
      <c r="ZX17" s="136">
        <v>217</v>
      </c>
      <c r="ZY17" s="136">
        <v>223</v>
      </c>
      <c r="ZZ17" s="136">
        <v>215</v>
      </c>
      <c r="AAA17" s="136">
        <v>215</v>
      </c>
      <c r="AAB17" s="136"/>
      <c r="AAC17" s="136">
        <v>228</v>
      </c>
      <c r="AAD17" s="136">
        <v>229</v>
      </c>
      <c r="AAE17" s="136">
        <v>221</v>
      </c>
      <c r="AAF17" s="136">
        <v>235</v>
      </c>
      <c r="AAG17" s="136">
        <v>237</v>
      </c>
      <c r="AAH17" s="136">
        <v>235</v>
      </c>
      <c r="AAI17" s="132"/>
      <c r="AAJ17" s="136">
        <v>226</v>
      </c>
      <c r="AAK17" s="136">
        <v>220</v>
      </c>
      <c r="AAL17" s="136">
        <v>235</v>
      </c>
      <c r="AAM17" s="136">
        <v>229</v>
      </c>
      <c r="AAN17" s="136">
        <v>237</v>
      </c>
      <c r="AAO17" s="136">
        <v>235</v>
      </c>
      <c r="AAP17" s="136"/>
      <c r="AAQ17" s="136">
        <v>225</v>
      </c>
      <c r="AAR17" s="136">
        <v>222</v>
      </c>
      <c r="AAS17" s="136">
        <v>217</v>
      </c>
      <c r="AAT17" s="136">
        <v>216</v>
      </c>
      <c r="AAU17" s="136">
        <v>227</v>
      </c>
      <c r="AAV17" s="136">
        <v>221</v>
      </c>
      <c r="AAW17" s="132"/>
      <c r="AAX17" s="136">
        <v>219</v>
      </c>
      <c r="AAY17" s="136">
        <v>208</v>
      </c>
      <c r="AAZ17" s="136">
        <v>203</v>
      </c>
      <c r="ABA17" s="136">
        <v>202</v>
      </c>
      <c r="ABB17" s="136">
        <v>201</v>
      </c>
      <c r="ABC17" s="136">
        <v>205</v>
      </c>
      <c r="ABD17" s="136"/>
      <c r="ABE17" s="136">
        <v>204</v>
      </c>
      <c r="ABF17" s="136">
        <v>212</v>
      </c>
      <c r="ABG17" s="136">
        <v>219</v>
      </c>
      <c r="ABH17" s="136">
        <v>220</v>
      </c>
      <c r="ABI17" s="136">
        <v>216</v>
      </c>
      <c r="ABJ17" s="136">
        <v>214</v>
      </c>
      <c r="ABK17" s="132"/>
      <c r="ABL17" s="136">
        <v>217</v>
      </c>
      <c r="ABM17" s="136">
        <v>220</v>
      </c>
      <c r="ABN17" s="136">
        <v>219</v>
      </c>
      <c r="ABO17" s="136">
        <v>215</v>
      </c>
      <c r="ABP17" s="136">
        <v>218</v>
      </c>
      <c r="ABQ17" s="136">
        <v>226</v>
      </c>
      <c r="ABR17" s="132"/>
      <c r="ABS17" s="136">
        <v>230</v>
      </c>
      <c r="ABT17" s="136">
        <v>230</v>
      </c>
      <c r="ABU17" s="136">
        <v>226</v>
      </c>
      <c r="ABV17" s="136">
        <v>229</v>
      </c>
      <c r="ABW17" s="136"/>
      <c r="ABX17" s="132"/>
      <c r="ABY17" s="132"/>
      <c r="ABZ17" s="132"/>
      <c r="ACA17" s="132"/>
      <c r="ACB17" s="132"/>
      <c r="ACC17" s="132"/>
      <c r="ACD17" s="132"/>
      <c r="ACE17" s="132"/>
      <c r="ACF17" s="132"/>
      <c r="ACG17" s="132"/>
      <c r="ACH17" s="132"/>
      <c r="ACI17" s="132"/>
      <c r="ACJ17" s="132"/>
      <c r="ACK17" s="132"/>
      <c r="ACL17" s="132"/>
      <c r="ACM17" s="132"/>
      <c r="ACN17" s="132"/>
      <c r="ACO17" s="132"/>
      <c r="ACP17" s="132"/>
      <c r="ACQ17" s="132"/>
      <c r="ACR17" s="132"/>
      <c r="ACS17" s="132"/>
      <c r="ACT17" s="132"/>
      <c r="ACU17" s="132"/>
      <c r="ACV17" s="132"/>
      <c r="ACW17" s="132"/>
      <c r="ACX17" s="132"/>
      <c r="ACY17" s="132"/>
      <c r="ACZ17" s="132"/>
      <c r="ADA17" s="132"/>
      <c r="ADB17" s="132"/>
      <c r="ADC17" s="132"/>
      <c r="ADD17" s="132"/>
      <c r="ADE17" s="132"/>
      <c r="ADF17" s="132"/>
      <c r="ADG17" s="132"/>
      <c r="ADH17" s="132"/>
      <c r="ADI17" s="132"/>
      <c r="ADJ17" s="132"/>
      <c r="ADK17" s="132"/>
      <c r="ADL17" s="132"/>
      <c r="ADM17" s="132"/>
      <c r="ADN17" s="132"/>
    </row>
    <row r="18" spans="1:794">
      <c r="A18" t="s">
        <v>911</v>
      </c>
      <c r="B18" t="s">
        <v>913</v>
      </c>
      <c r="D18" s="132" t="s">
        <v>231</v>
      </c>
      <c r="E18" s="136">
        <v>94</v>
      </c>
      <c r="F18" s="136">
        <v>96</v>
      </c>
      <c r="G18" s="136">
        <v>96</v>
      </c>
      <c r="H18" s="136">
        <v>95</v>
      </c>
      <c r="I18" s="136">
        <v>95</v>
      </c>
      <c r="J18" s="136">
        <v>93</v>
      </c>
      <c r="K18" s="132"/>
      <c r="L18" s="136">
        <v>92</v>
      </c>
      <c r="M18" s="136">
        <v>92</v>
      </c>
      <c r="N18" s="136">
        <v>91</v>
      </c>
      <c r="O18" s="136">
        <v>95</v>
      </c>
      <c r="P18" s="136">
        <v>95</v>
      </c>
      <c r="Q18" s="136">
        <v>105</v>
      </c>
      <c r="R18" s="136">
        <v>108</v>
      </c>
      <c r="S18" s="136">
        <v>84</v>
      </c>
      <c r="T18" s="132"/>
      <c r="U18" s="132"/>
      <c r="V18" s="132"/>
      <c r="W18" s="132"/>
      <c r="X18" s="132"/>
      <c r="Y18" s="132"/>
      <c r="Z18" s="132"/>
      <c r="AA18" s="136">
        <v>104</v>
      </c>
      <c r="AB18" s="136">
        <v>101</v>
      </c>
      <c r="AC18" s="136">
        <v>143</v>
      </c>
      <c r="AD18" s="136">
        <v>147</v>
      </c>
      <c r="AE18" s="136">
        <v>142</v>
      </c>
      <c r="AF18" s="132"/>
      <c r="AG18" s="136">
        <v>128</v>
      </c>
      <c r="AH18" s="136">
        <v>120</v>
      </c>
      <c r="AI18" s="136">
        <v>125</v>
      </c>
      <c r="AJ18" s="136">
        <v>126</v>
      </c>
      <c r="AK18" s="136">
        <v>129</v>
      </c>
      <c r="AL18" s="136">
        <v>122</v>
      </c>
      <c r="AM18" s="136"/>
      <c r="AN18" s="136">
        <v>142</v>
      </c>
      <c r="AO18" s="136">
        <v>141</v>
      </c>
      <c r="AP18" s="136">
        <v>147</v>
      </c>
      <c r="AQ18" s="136">
        <v>141</v>
      </c>
      <c r="AR18" s="136">
        <v>143</v>
      </c>
      <c r="AS18" s="136">
        <v>142</v>
      </c>
      <c r="AT18" s="132"/>
      <c r="AU18" s="136">
        <v>144</v>
      </c>
      <c r="AV18" s="136">
        <v>147</v>
      </c>
      <c r="AW18" s="136">
        <v>148</v>
      </c>
      <c r="AX18" s="136">
        <v>156</v>
      </c>
      <c r="AY18" s="132"/>
      <c r="AZ18" s="132"/>
      <c r="BA18" s="136">
        <v>145</v>
      </c>
      <c r="BB18" s="136">
        <v>143</v>
      </c>
      <c r="BC18" s="136">
        <v>160</v>
      </c>
      <c r="BD18" s="136">
        <v>159</v>
      </c>
      <c r="BE18" s="136">
        <v>157</v>
      </c>
      <c r="BF18" s="136">
        <v>161</v>
      </c>
      <c r="BG18" s="136">
        <v>163</v>
      </c>
      <c r="BH18" s="132"/>
      <c r="BI18" s="136">
        <v>176</v>
      </c>
      <c r="BJ18" s="136">
        <v>181</v>
      </c>
      <c r="BK18" s="136">
        <v>182</v>
      </c>
      <c r="BL18" s="136">
        <v>171</v>
      </c>
      <c r="BM18" s="136">
        <v>191</v>
      </c>
      <c r="BN18" s="136">
        <v>195</v>
      </c>
      <c r="BO18" s="132"/>
      <c r="BP18" s="136">
        <v>189</v>
      </c>
      <c r="BQ18" s="136">
        <v>186</v>
      </c>
      <c r="BR18" s="136">
        <v>181</v>
      </c>
      <c r="BS18" s="136">
        <v>190</v>
      </c>
      <c r="BT18" s="136">
        <v>191</v>
      </c>
      <c r="BU18" s="136">
        <v>188</v>
      </c>
      <c r="BV18" s="132"/>
      <c r="BW18" s="136">
        <v>186</v>
      </c>
      <c r="BX18" s="136">
        <v>191</v>
      </c>
      <c r="BY18" s="136">
        <v>196</v>
      </c>
      <c r="BZ18" s="136">
        <v>192</v>
      </c>
      <c r="CA18" s="136">
        <v>198</v>
      </c>
      <c r="CB18" s="136">
        <v>197</v>
      </c>
      <c r="CC18" s="132"/>
      <c r="CD18" s="136">
        <v>194</v>
      </c>
      <c r="CE18" s="136">
        <v>199</v>
      </c>
      <c r="CF18" s="136">
        <v>201</v>
      </c>
      <c r="CG18" s="136">
        <v>201</v>
      </c>
      <c r="CH18" s="136">
        <v>208</v>
      </c>
      <c r="CI18" s="136">
        <v>222</v>
      </c>
      <c r="CJ18" s="132"/>
      <c r="CK18" s="136">
        <v>214</v>
      </c>
      <c r="CL18" s="136">
        <v>213</v>
      </c>
      <c r="CM18" s="136">
        <v>213</v>
      </c>
      <c r="CN18" s="136">
        <v>215</v>
      </c>
      <c r="CO18" s="136">
        <v>203</v>
      </c>
      <c r="CP18" s="136">
        <v>210</v>
      </c>
      <c r="CQ18" s="132"/>
      <c r="CR18" s="136">
        <v>209</v>
      </c>
      <c r="CS18" s="136">
        <v>219</v>
      </c>
      <c r="CT18" s="136">
        <v>209</v>
      </c>
      <c r="CU18" s="136">
        <v>213</v>
      </c>
      <c r="CV18" s="136">
        <v>215</v>
      </c>
      <c r="CW18" s="136">
        <v>215</v>
      </c>
      <c r="CX18" s="132"/>
      <c r="CY18" s="136">
        <v>210</v>
      </c>
      <c r="CZ18" s="136">
        <v>202</v>
      </c>
      <c r="DA18" s="136">
        <v>212</v>
      </c>
      <c r="DB18" s="136">
        <v>209</v>
      </c>
      <c r="DC18" s="136">
        <v>192</v>
      </c>
      <c r="DD18" s="136">
        <v>191</v>
      </c>
      <c r="DE18" s="132"/>
      <c r="DF18" s="132"/>
      <c r="DG18" s="136">
        <v>197</v>
      </c>
      <c r="DH18" s="136">
        <v>185</v>
      </c>
      <c r="DI18" s="136">
        <v>198</v>
      </c>
      <c r="DJ18" s="136">
        <v>201</v>
      </c>
      <c r="DK18" s="136">
        <v>205</v>
      </c>
      <c r="DL18" s="132"/>
      <c r="DM18" s="132"/>
      <c r="DN18" s="136">
        <v>205</v>
      </c>
      <c r="DO18" s="136">
        <v>206</v>
      </c>
      <c r="DP18" s="136">
        <v>228</v>
      </c>
      <c r="DQ18" s="136">
        <v>219</v>
      </c>
      <c r="DR18" s="136">
        <v>231</v>
      </c>
      <c r="DS18" s="132"/>
      <c r="DT18" s="136">
        <v>217</v>
      </c>
      <c r="DU18" s="136">
        <v>210</v>
      </c>
      <c r="DV18" s="136">
        <v>204</v>
      </c>
      <c r="DW18" s="136">
        <v>218</v>
      </c>
      <c r="DX18" s="136">
        <v>215</v>
      </c>
      <c r="DY18" s="136">
        <v>207</v>
      </c>
      <c r="DZ18" s="132"/>
      <c r="EA18" s="136">
        <v>189</v>
      </c>
      <c r="EB18" s="136">
        <v>203</v>
      </c>
      <c r="EC18" s="136">
        <v>195</v>
      </c>
      <c r="ED18" s="136">
        <v>200</v>
      </c>
      <c r="EE18" s="136">
        <v>193</v>
      </c>
      <c r="EF18" s="136">
        <v>186</v>
      </c>
      <c r="EG18" s="136">
        <v>155</v>
      </c>
      <c r="EH18" s="136">
        <v>184</v>
      </c>
      <c r="EI18" s="136">
        <v>179</v>
      </c>
      <c r="EJ18" s="136">
        <v>184</v>
      </c>
      <c r="EK18" s="136">
        <v>178</v>
      </c>
      <c r="EL18" s="136">
        <v>159</v>
      </c>
      <c r="EM18" s="136">
        <v>158</v>
      </c>
      <c r="EN18" s="132"/>
      <c r="EO18" s="136">
        <v>174</v>
      </c>
      <c r="EP18" s="136">
        <v>175</v>
      </c>
      <c r="EQ18" s="136">
        <v>172</v>
      </c>
      <c r="ER18" s="136">
        <v>172</v>
      </c>
      <c r="ES18" s="136">
        <v>179</v>
      </c>
      <c r="ET18" s="136">
        <v>168</v>
      </c>
      <c r="EU18" s="136">
        <v>138</v>
      </c>
      <c r="EV18" s="136">
        <v>173</v>
      </c>
      <c r="EW18" s="136">
        <v>175</v>
      </c>
      <c r="EX18" s="136">
        <v>168</v>
      </c>
      <c r="EY18" s="136">
        <v>177</v>
      </c>
      <c r="EZ18" s="136">
        <v>173</v>
      </c>
      <c r="FA18" s="136">
        <v>175</v>
      </c>
      <c r="FB18" s="132"/>
      <c r="FC18" s="136">
        <v>176</v>
      </c>
      <c r="FD18" s="136">
        <v>172</v>
      </c>
      <c r="FE18" s="136">
        <v>177</v>
      </c>
      <c r="FF18" s="136">
        <v>172</v>
      </c>
      <c r="FG18" s="136">
        <v>177</v>
      </c>
      <c r="FH18" s="136">
        <v>193</v>
      </c>
      <c r="FI18" s="136">
        <v>70</v>
      </c>
      <c r="FJ18" s="136">
        <v>197</v>
      </c>
      <c r="FK18" s="136">
        <v>202</v>
      </c>
      <c r="FL18" s="136">
        <v>208</v>
      </c>
      <c r="FM18" s="136">
        <v>223</v>
      </c>
      <c r="FN18" s="136">
        <v>220</v>
      </c>
      <c r="FO18" s="136">
        <v>200</v>
      </c>
      <c r="FP18" s="132"/>
      <c r="FQ18" s="136">
        <v>210</v>
      </c>
      <c r="FR18" s="136">
        <v>202</v>
      </c>
      <c r="FS18" s="136">
        <v>223</v>
      </c>
      <c r="FT18" s="136">
        <v>217</v>
      </c>
      <c r="FU18" s="136">
        <v>217</v>
      </c>
      <c r="FV18" s="136">
        <v>212</v>
      </c>
      <c r="FW18" s="132"/>
      <c r="FX18" s="136">
        <v>218</v>
      </c>
      <c r="FY18" s="136">
        <v>225</v>
      </c>
      <c r="FZ18" s="136">
        <v>239</v>
      </c>
      <c r="GA18" s="136">
        <v>244</v>
      </c>
      <c r="GB18" s="136">
        <v>228</v>
      </c>
      <c r="GC18" s="136">
        <v>233</v>
      </c>
      <c r="GD18" s="132"/>
      <c r="GE18" s="136">
        <v>213</v>
      </c>
      <c r="GF18" s="136">
        <v>208</v>
      </c>
      <c r="GG18" s="136">
        <v>201</v>
      </c>
      <c r="GH18" s="136">
        <v>200</v>
      </c>
      <c r="GI18" s="132"/>
      <c r="GJ18" s="132"/>
      <c r="GK18" s="132"/>
      <c r="GL18" s="136">
        <v>214</v>
      </c>
      <c r="GM18" s="136">
        <v>209</v>
      </c>
      <c r="GN18" s="136">
        <v>216</v>
      </c>
      <c r="GO18" s="136">
        <v>224</v>
      </c>
      <c r="GP18" s="136">
        <v>220</v>
      </c>
      <c r="GQ18" s="136">
        <v>223</v>
      </c>
      <c r="GR18" s="132"/>
      <c r="GS18" s="136">
        <v>235</v>
      </c>
      <c r="GT18" s="136">
        <v>245</v>
      </c>
      <c r="GU18" s="136">
        <v>255</v>
      </c>
      <c r="GV18" s="136">
        <v>273</v>
      </c>
      <c r="GW18" s="136">
        <v>280</v>
      </c>
      <c r="GX18" s="132"/>
      <c r="GY18" s="132"/>
      <c r="GZ18" s="136">
        <v>267</v>
      </c>
      <c r="HA18" s="136">
        <v>279</v>
      </c>
      <c r="HB18" s="136">
        <v>283</v>
      </c>
      <c r="HC18" s="136">
        <v>286</v>
      </c>
      <c r="HD18" s="136">
        <v>294</v>
      </c>
      <c r="HE18" s="136">
        <v>300</v>
      </c>
      <c r="HF18" s="132"/>
      <c r="HG18" s="136">
        <v>284</v>
      </c>
      <c r="HH18" s="136">
        <v>283</v>
      </c>
      <c r="HI18" s="136">
        <v>306</v>
      </c>
      <c r="HJ18" s="136">
        <v>302</v>
      </c>
      <c r="HK18" s="136">
        <v>305</v>
      </c>
      <c r="HL18" s="136">
        <v>311</v>
      </c>
      <c r="HM18" s="132"/>
      <c r="HN18" s="136">
        <v>323</v>
      </c>
      <c r="HO18" s="136">
        <v>329</v>
      </c>
      <c r="HP18" s="136">
        <v>343</v>
      </c>
      <c r="HQ18" s="136">
        <v>337</v>
      </c>
      <c r="HR18" s="136">
        <v>350</v>
      </c>
      <c r="HS18" s="136">
        <v>351</v>
      </c>
      <c r="HT18" s="132"/>
      <c r="HU18" s="136">
        <v>333</v>
      </c>
      <c r="HV18" s="136">
        <v>330</v>
      </c>
      <c r="HW18" s="136">
        <v>349</v>
      </c>
      <c r="HX18" s="136">
        <v>347</v>
      </c>
      <c r="HY18" s="136">
        <v>344</v>
      </c>
      <c r="HZ18" s="136">
        <v>345</v>
      </c>
      <c r="IA18" s="132"/>
      <c r="IB18" s="136">
        <v>330</v>
      </c>
      <c r="IC18" s="136">
        <v>333</v>
      </c>
      <c r="ID18" s="136">
        <v>335</v>
      </c>
      <c r="IE18" s="136">
        <v>334</v>
      </c>
      <c r="IF18" s="136">
        <v>342</v>
      </c>
      <c r="IG18" s="136">
        <v>346</v>
      </c>
      <c r="IH18" s="132"/>
      <c r="II18" s="136">
        <v>332</v>
      </c>
      <c r="IJ18" s="136">
        <v>346</v>
      </c>
      <c r="IK18" s="136">
        <v>333</v>
      </c>
      <c r="IL18" s="136">
        <v>331</v>
      </c>
      <c r="IM18" s="136">
        <v>342</v>
      </c>
      <c r="IN18" s="136">
        <v>355</v>
      </c>
      <c r="IO18" s="132"/>
      <c r="IP18" s="136">
        <v>336</v>
      </c>
      <c r="IQ18" s="136">
        <v>364</v>
      </c>
      <c r="IR18" s="136">
        <v>383</v>
      </c>
      <c r="IS18" s="132"/>
      <c r="IT18" s="136">
        <v>347</v>
      </c>
      <c r="IU18" s="136">
        <v>327</v>
      </c>
      <c r="IV18" s="132"/>
      <c r="IW18" s="132"/>
      <c r="IX18" s="136">
        <v>281</v>
      </c>
      <c r="IY18" s="136">
        <v>295</v>
      </c>
      <c r="IZ18" s="136">
        <v>292</v>
      </c>
      <c r="JA18" s="136">
        <v>297</v>
      </c>
      <c r="JB18" s="136">
        <v>325</v>
      </c>
      <c r="JC18" s="136">
        <v>297</v>
      </c>
      <c r="JD18" s="132"/>
      <c r="JE18" s="136">
        <v>347</v>
      </c>
      <c r="JF18" s="136">
        <v>355</v>
      </c>
      <c r="JG18" s="136">
        <v>368</v>
      </c>
      <c r="JH18" s="136">
        <v>390</v>
      </c>
      <c r="JI18" s="136">
        <v>382</v>
      </c>
      <c r="JJ18" s="132"/>
      <c r="JK18" s="136">
        <v>373</v>
      </c>
      <c r="JL18" s="136">
        <v>386</v>
      </c>
      <c r="JM18" s="136">
        <v>381</v>
      </c>
      <c r="JN18" s="136">
        <v>386</v>
      </c>
      <c r="JO18" s="136">
        <v>373</v>
      </c>
      <c r="JP18" s="136">
        <v>369</v>
      </c>
      <c r="JQ18" s="132"/>
      <c r="JR18" s="136">
        <v>349</v>
      </c>
      <c r="JS18" s="136">
        <v>362</v>
      </c>
      <c r="JT18" s="136">
        <v>380</v>
      </c>
      <c r="JU18" s="136">
        <v>388</v>
      </c>
      <c r="JV18" s="136">
        <v>399</v>
      </c>
      <c r="JW18" s="136">
        <v>400</v>
      </c>
      <c r="JX18" s="132"/>
      <c r="JY18" s="136">
        <v>419</v>
      </c>
      <c r="JZ18" s="136">
        <v>418</v>
      </c>
      <c r="KA18" s="136">
        <v>413</v>
      </c>
      <c r="KB18" s="136">
        <v>431</v>
      </c>
      <c r="KC18" s="136">
        <v>437</v>
      </c>
      <c r="KD18" s="136">
        <v>431</v>
      </c>
      <c r="KE18" s="132"/>
      <c r="KF18" s="136">
        <v>431</v>
      </c>
      <c r="KG18" s="136">
        <v>420</v>
      </c>
      <c r="KH18" s="136">
        <v>432</v>
      </c>
      <c r="KI18" s="136">
        <v>420</v>
      </c>
      <c r="KJ18" s="136">
        <v>424</v>
      </c>
      <c r="KK18" s="136">
        <v>442</v>
      </c>
      <c r="KL18" s="132"/>
      <c r="KM18" s="132"/>
      <c r="KN18" s="136">
        <v>429</v>
      </c>
      <c r="KO18" s="132"/>
      <c r="KP18" s="136">
        <v>422</v>
      </c>
      <c r="KQ18" s="136">
        <v>422</v>
      </c>
      <c r="KR18" s="136">
        <v>410</v>
      </c>
      <c r="KS18" s="132"/>
      <c r="KT18" s="136">
        <v>419</v>
      </c>
      <c r="KU18" s="136">
        <v>417</v>
      </c>
      <c r="KV18" s="136">
        <v>431</v>
      </c>
      <c r="KW18" s="136">
        <v>429</v>
      </c>
      <c r="KX18" s="136">
        <v>427</v>
      </c>
      <c r="KY18" s="132"/>
      <c r="KZ18" s="132"/>
      <c r="LA18" s="136">
        <v>414</v>
      </c>
      <c r="LB18" s="136">
        <v>414</v>
      </c>
      <c r="LC18" s="136">
        <v>417</v>
      </c>
      <c r="LD18" s="136">
        <v>420</v>
      </c>
      <c r="LE18" s="136">
        <v>424</v>
      </c>
      <c r="LF18" s="136">
        <v>414</v>
      </c>
      <c r="LG18" s="132"/>
      <c r="LH18" s="136">
        <v>403</v>
      </c>
      <c r="LI18" s="136">
        <v>406</v>
      </c>
      <c r="LJ18" s="136">
        <v>413</v>
      </c>
      <c r="LK18" s="136">
        <v>404</v>
      </c>
      <c r="LL18" s="136">
        <v>415</v>
      </c>
      <c r="LM18" s="136">
        <v>386</v>
      </c>
      <c r="LN18" s="136">
        <v>331</v>
      </c>
      <c r="LO18" s="136">
        <v>380</v>
      </c>
      <c r="LP18" s="136">
        <v>374</v>
      </c>
      <c r="LQ18" s="136">
        <v>312</v>
      </c>
      <c r="LR18" s="132"/>
      <c r="LS18" s="132"/>
      <c r="LT18" s="132"/>
      <c r="LU18" s="132"/>
      <c r="LV18" s="136">
        <v>276</v>
      </c>
      <c r="LW18" s="136">
        <v>245</v>
      </c>
      <c r="LX18" s="136">
        <v>244</v>
      </c>
      <c r="LY18" s="132"/>
      <c r="LZ18" s="136">
        <v>267</v>
      </c>
      <c r="MA18" s="136">
        <v>271</v>
      </c>
      <c r="MB18" s="136"/>
      <c r="MC18" s="136">
        <v>260</v>
      </c>
      <c r="MD18" s="136">
        <v>284</v>
      </c>
      <c r="ME18" s="136">
        <v>288</v>
      </c>
      <c r="MF18" s="136">
        <v>280</v>
      </c>
      <c r="MG18" s="136">
        <v>287</v>
      </c>
      <c r="MH18" s="136">
        <v>318</v>
      </c>
      <c r="MI18" s="132"/>
      <c r="MJ18" s="136">
        <v>337</v>
      </c>
      <c r="MK18" s="136">
        <v>341</v>
      </c>
      <c r="ML18" s="136">
        <v>334</v>
      </c>
      <c r="MM18" s="136">
        <v>358</v>
      </c>
      <c r="MN18" s="136">
        <v>356</v>
      </c>
      <c r="MO18" s="136">
        <v>358</v>
      </c>
      <c r="MP18" s="132"/>
      <c r="MQ18" s="136">
        <v>351</v>
      </c>
      <c r="MR18" s="136">
        <v>347</v>
      </c>
      <c r="MS18" s="136">
        <v>344</v>
      </c>
      <c r="MT18" s="136">
        <v>358</v>
      </c>
      <c r="MU18" s="136">
        <v>359</v>
      </c>
      <c r="MV18" s="136">
        <v>363</v>
      </c>
      <c r="MW18" s="132"/>
      <c r="MX18" s="136">
        <v>358</v>
      </c>
      <c r="MY18" s="136">
        <v>364</v>
      </c>
      <c r="MZ18" s="136">
        <v>354</v>
      </c>
      <c r="NA18" s="136">
        <v>349</v>
      </c>
      <c r="NB18" s="136">
        <v>357</v>
      </c>
      <c r="NC18" s="136">
        <v>346</v>
      </c>
      <c r="ND18" s="132"/>
      <c r="NE18" s="136">
        <v>333</v>
      </c>
      <c r="NF18" s="136">
        <v>351</v>
      </c>
      <c r="NG18" s="136">
        <v>347</v>
      </c>
      <c r="NH18" s="136">
        <v>352</v>
      </c>
      <c r="NI18" s="136">
        <v>358</v>
      </c>
      <c r="NJ18" s="136">
        <v>367</v>
      </c>
      <c r="NK18" s="132"/>
      <c r="NL18" s="136">
        <v>368</v>
      </c>
      <c r="NM18" s="136">
        <v>372</v>
      </c>
      <c r="NN18" s="136">
        <v>359</v>
      </c>
      <c r="NO18" s="136">
        <v>375</v>
      </c>
      <c r="NP18" s="136">
        <v>385</v>
      </c>
      <c r="NQ18" s="136">
        <v>377</v>
      </c>
      <c r="NR18" s="132"/>
      <c r="NS18" s="136">
        <v>395</v>
      </c>
      <c r="NT18" s="136">
        <v>404</v>
      </c>
      <c r="NU18" s="136">
        <v>391</v>
      </c>
      <c r="NV18" s="136">
        <v>367</v>
      </c>
      <c r="NW18" s="136">
        <v>328</v>
      </c>
      <c r="NX18" s="136">
        <v>370</v>
      </c>
      <c r="NY18" s="136">
        <v>359</v>
      </c>
      <c r="NZ18" s="136">
        <v>357</v>
      </c>
      <c r="OA18" s="132"/>
      <c r="OB18" s="132"/>
      <c r="OC18" s="132"/>
      <c r="OD18" s="132"/>
      <c r="OE18" s="132"/>
      <c r="OF18" s="132"/>
      <c r="OG18" s="136">
        <v>349</v>
      </c>
      <c r="OH18" s="136">
        <v>339</v>
      </c>
      <c r="OI18" s="136">
        <v>325</v>
      </c>
      <c r="OJ18" s="136">
        <v>331</v>
      </c>
      <c r="OK18" s="136">
        <v>342</v>
      </c>
      <c r="OL18" s="136">
        <v>353</v>
      </c>
      <c r="OM18" s="132"/>
      <c r="ON18" s="136">
        <v>351</v>
      </c>
      <c r="OO18" s="136">
        <v>382</v>
      </c>
      <c r="OP18" s="136">
        <v>380</v>
      </c>
      <c r="OQ18" s="136">
        <v>2</v>
      </c>
      <c r="OR18" s="136">
        <v>377</v>
      </c>
      <c r="OS18" s="136">
        <v>379</v>
      </c>
      <c r="OT18" s="132"/>
      <c r="OU18" s="136">
        <v>366</v>
      </c>
      <c r="OV18" s="136">
        <v>377</v>
      </c>
      <c r="OW18" s="136">
        <v>384</v>
      </c>
      <c r="OX18" s="136">
        <v>388</v>
      </c>
      <c r="OY18" s="136">
        <v>380</v>
      </c>
      <c r="OZ18" s="136">
        <v>390</v>
      </c>
      <c r="PA18" s="132"/>
      <c r="PB18" s="136">
        <v>368</v>
      </c>
      <c r="PC18" s="136">
        <v>375</v>
      </c>
      <c r="PD18" s="136">
        <v>389</v>
      </c>
      <c r="PE18" s="136">
        <v>380</v>
      </c>
      <c r="PF18" s="136">
        <v>376</v>
      </c>
      <c r="PG18" s="136">
        <v>377</v>
      </c>
      <c r="PH18" s="136"/>
      <c r="PI18" s="136">
        <v>358</v>
      </c>
      <c r="PJ18" s="136">
        <v>361</v>
      </c>
      <c r="PK18" s="136">
        <v>369</v>
      </c>
      <c r="PL18" s="136">
        <v>363</v>
      </c>
      <c r="PM18" s="136">
        <v>371</v>
      </c>
      <c r="PN18" s="136">
        <v>346</v>
      </c>
      <c r="PO18" s="132"/>
      <c r="PP18" s="136">
        <v>340</v>
      </c>
      <c r="PQ18" s="136">
        <v>337</v>
      </c>
      <c r="PR18" s="136">
        <v>350</v>
      </c>
      <c r="PS18" s="136">
        <v>350</v>
      </c>
      <c r="PT18" s="136">
        <v>363</v>
      </c>
      <c r="PU18" s="136">
        <v>361</v>
      </c>
      <c r="PV18" s="132"/>
      <c r="PW18" s="136">
        <v>359</v>
      </c>
      <c r="PX18" s="136">
        <v>363</v>
      </c>
      <c r="PY18" s="136">
        <v>361</v>
      </c>
      <c r="PZ18" s="136">
        <v>360</v>
      </c>
      <c r="QA18" s="136">
        <v>356</v>
      </c>
      <c r="QB18" s="136">
        <v>360</v>
      </c>
      <c r="QC18" s="132"/>
      <c r="QD18" s="136">
        <v>377</v>
      </c>
      <c r="QE18" s="136">
        <v>385</v>
      </c>
      <c r="QF18" s="132"/>
      <c r="QG18" s="136">
        <v>351</v>
      </c>
      <c r="QH18" s="136">
        <v>344</v>
      </c>
      <c r="QI18" s="136">
        <v>338</v>
      </c>
      <c r="QJ18" s="136"/>
      <c r="QK18" s="136">
        <v>349</v>
      </c>
      <c r="QL18" s="136">
        <v>355</v>
      </c>
      <c r="QM18" s="136">
        <v>360</v>
      </c>
      <c r="QN18" s="136">
        <v>350</v>
      </c>
      <c r="QO18" s="136">
        <v>345</v>
      </c>
      <c r="QP18" s="136">
        <v>354</v>
      </c>
      <c r="QQ18" s="136">
        <v>304</v>
      </c>
      <c r="QR18" s="136">
        <v>324</v>
      </c>
      <c r="QS18" s="136">
        <v>306</v>
      </c>
      <c r="QT18" s="136">
        <v>288</v>
      </c>
      <c r="QU18" s="132"/>
      <c r="QV18" s="132"/>
      <c r="QW18" s="136">
        <v>272</v>
      </c>
      <c r="QX18" s="136">
        <v>261</v>
      </c>
      <c r="QY18" s="136">
        <v>305</v>
      </c>
      <c r="QZ18" s="136">
        <v>314</v>
      </c>
      <c r="RA18" s="136">
        <v>328</v>
      </c>
      <c r="RB18" s="136">
        <v>341</v>
      </c>
      <c r="RC18" s="136">
        <v>343</v>
      </c>
      <c r="RD18" s="136">
        <v>338</v>
      </c>
      <c r="RE18" s="132"/>
      <c r="RF18" s="136">
        <v>352</v>
      </c>
      <c r="RG18" s="136">
        <v>354</v>
      </c>
      <c r="RH18" s="136">
        <v>358</v>
      </c>
      <c r="RI18" s="136">
        <v>358</v>
      </c>
      <c r="RJ18" s="136">
        <v>362</v>
      </c>
      <c r="RK18" s="136">
        <v>349</v>
      </c>
      <c r="RL18" s="132"/>
      <c r="RM18" s="132"/>
      <c r="RN18" s="136">
        <v>340</v>
      </c>
      <c r="RO18" s="136">
        <v>335</v>
      </c>
      <c r="RP18" s="136">
        <v>337</v>
      </c>
      <c r="RQ18" s="136">
        <v>334</v>
      </c>
      <c r="RR18" s="136">
        <v>332</v>
      </c>
      <c r="RS18" s="132"/>
      <c r="RT18" s="136">
        <v>336</v>
      </c>
      <c r="RU18" s="136">
        <v>335</v>
      </c>
      <c r="RV18" s="136">
        <v>327</v>
      </c>
      <c r="RW18" s="136">
        <v>312</v>
      </c>
      <c r="RX18" s="136">
        <v>318</v>
      </c>
      <c r="RY18" s="136">
        <v>319</v>
      </c>
      <c r="RZ18" s="132"/>
      <c r="SA18" s="132"/>
      <c r="SB18" s="136">
        <v>304</v>
      </c>
      <c r="SC18" s="136">
        <v>303</v>
      </c>
      <c r="SD18" s="136">
        <v>309</v>
      </c>
      <c r="SE18" s="136">
        <v>313</v>
      </c>
      <c r="SF18" s="136">
        <v>301</v>
      </c>
      <c r="SG18" s="136">
        <v>273</v>
      </c>
      <c r="SH18" s="136">
        <v>301</v>
      </c>
      <c r="SI18" s="136">
        <v>312</v>
      </c>
      <c r="SJ18" s="136">
        <v>303</v>
      </c>
      <c r="SK18" s="136">
        <v>295</v>
      </c>
      <c r="SL18" s="136">
        <v>300</v>
      </c>
      <c r="SM18" s="136">
        <v>254</v>
      </c>
      <c r="SN18" s="132"/>
      <c r="SO18" s="136">
        <v>248</v>
      </c>
      <c r="SP18" s="136">
        <v>245</v>
      </c>
      <c r="SQ18" s="136">
        <v>246</v>
      </c>
      <c r="SR18" s="136">
        <v>234</v>
      </c>
      <c r="SS18" s="136">
        <v>243</v>
      </c>
      <c r="ST18" s="136">
        <v>226</v>
      </c>
      <c r="SU18" s="136">
        <v>161</v>
      </c>
      <c r="SV18" s="136">
        <v>217</v>
      </c>
      <c r="SW18" s="136">
        <v>230</v>
      </c>
      <c r="SX18" s="136">
        <v>224</v>
      </c>
      <c r="SY18" s="136">
        <v>222</v>
      </c>
      <c r="SZ18" s="136">
        <v>222</v>
      </c>
      <c r="TA18" s="136">
        <v>227</v>
      </c>
      <c r="TB18" s="132"/>
      <c r="TC18" s="136">
        <v>152</v>
      </c>
      <c r="TD18" s="136">
        <v>152</v>
      </c>
      <c r="TE18" s="136">
        <v>145</v>
      </c>
      <c r="TF18" s="136">
        <v>139</v>
      </c>
      <c r="TG18" s="136">
        <v>145</v>
      </c>
      <c r="TH18" s="136">
        <v>143</v>
      </c>
      <c r="TI18" s="136">
        <v>118</v>
      </c>
      <c r="TJ18" s="136">
        <v>144</v>
      </c>
      <c r="TK18" s="136">
        <v>147</v>
      </c>
      <c r="TL18" s="136">
        <v>150</v>
      </c>
      <c r="TM18" s="136">
        <v>148</v>
      </c>
      <c r="TN18" s="136">
        <v>154</v>
      </c>
      <c r="TO18" s="136">
        <v>143</v>
      </c>
      <c r="TP18" s="132"/>
      <c r="TQ18" s="136">
        <v>145</v>
      </c>
      <c r="TR18" s="136">
        <v>141</v>
      </c>
      <c r="TS18" s="136">
        <v>141</v>
      </c>
      <c r="TT18" s="136">
        <v>132</v>
      </c>
      <c r="TU18" s="136">
        <v>132</v>
      </c>
      <c r="TV18" s="136">
        <v>129</v>
      </c>
      <c r="TW18" s="132"/>
      <c r="TX18" s="136">
        <v>136</v>
      </c>
      <c r="TY18" s="136">
        <v>138</v>
      </c>
      <c r="TZ18" s="136">
        <v>142</v>
      </c>
      <c r="UA18" s="136">
        <v>151</v>
      </c>
      <c r="UB18" s="136">
        <v>152</v>
      </c>
      <c r="UC18" s="136">
        <v>148</v>
      </c>
      <c r="UD18" s="132"/>
      <c r="UE18" s="136">
        <v>159</v>
      </c>
      <c r="UF18" s="136">
        <v>160</v>
      </c>
      <c r="UG18" s="136">
        <v>159</v>
      </c>
      <c r="UH18" s="136">
        <v>173</v>
      </c>
      <c r="UI18" s="136">
        <v>183</v>
      </c>
      <c r="UJ18" s="136">
        <v>197</v>
      </c>
      <c r="UK18" s="136"/>
      <c r="UL18" s="136">
        <v>203</v>
      </c>
      <c r="UM18" s="136">
        <v>218</v>
      </c>
      <c r="UN18" s="136">
        <v>223</v>
      </c>
      <c r="UO18" s="136">
        <v>248</v>
      </c>
      <c r="UP18" s="136">
        <v>305</v>
      </c>
      <c r="UQ18" s="136">
        <v>319</v>
      </c>
      <c r="UR18" s="132"/>
      <c r="US18" s="136">
        <v>333</v>
      </c>
      <c r="UT18" s="136">
        <v>319</v>
      </c>
      <c r="UU18" s="136">
        <v>307</v>
      </c>
      <c r="UV18" s="136">
        <v>309</v>
      </c>
      <c r="UW18" s="136">
        <v>308</v>
      </c>
      <c r="UX18" s="132"/>
      <c r="UY18" s="132"/>
      <c r="UZ18" s="132"/>
      <c r="VA18" s="136">
        <v>302</v>
      </c>
      <c r="VB18" s="136">
        <v>285</v>
      </c>
      <c r="VC18" s="136">
        <v>285</v>
      </c>
      <c r="VD18" s="136"/>
      <c r="VE18" s="136">
        <v>306</v>
      </c>
      <c r="VF18" s="136"/>
      <c r="VG18" s="136">
        <v>306</v>
      </c>
      <c r="VH18" s="136">
        <v>307</v>
      </c>
      <c r="VI18" s="136">
        <v>318</v>
      </c>
      <c r="VJ18" s="136">
        <v>325</v>
      </c>
      <c r="VK18" s="136">
        <v>325</v>
      </c>
      <c r="VL18" s="136">
        <v>317</v>
      </c>
      <c r="VM18" s="132"/>
      <c r="VN18" s="136">
        <v>342</v>
      </c>
      <c r="VO18" s="136">
        <v>339</v>
      </c>
      <c r="VP18" s="136">
        <v>349</v>
      </c>
      <c r="VQ18" s="136">
        <v>376</v>
      </c>
      <c r="VR18" s="136">
        <v>366</v>
      </c>
      <c r="VS18" s="136">
        <v>383</v>
      </c>
      <c r="VT18" s="136">
        <v>299</v>
      </c>
      <c r="VU18" s="136">
        <v>380</v>
      </c>
      <c r="VV18" s="136">
        <v>375</v>
      </c>
      <c r="VW18" s="136">
        <v>387</v>
      </c>
      <c r="VX18" s="136">
        <v>393</v>
      </c>
      <c r="VY18" s="136">
        <v>399</v>
      </c>
      <c r="VZ18" s="136">
        <v>395</v>
      </c>
      <c r="WA18" s="136"/>
      <c r="WB18" s="136">
        <v>362</v>
      </c>
      <c r="WC18" s="136">
        <v>384</v>
      </c>
      <c r="WD18" s="136">
        <v>391</v>
      </c>
      <c r="WE18" s="136">
        <v>367</v>
      </c>
      <c r="WF18" s="136">
        <v>362</v>
      </c>
      <c r="WG18" s="136">
        <v>374</v>
      </c>
      <c r="WH18" s="136"/>
      <c r="WI18" s="136">
        <v>373</v>
      </c>
      <c r="WJ18" s="136">
        <v>379</v>
      </c>
      <c r="WK18" s="136">
        <v>375</v>
      </c>
      <c r="WL18" s="136">
        <v>329</v>
      </c>
      <c r="WM18" s="136">
        <v>282</v>
      </c>
      <c r="WN18" s="136"/>
      <c r="WO18" s="132"/>
      <c r="WP18" s="136">
        <v>285</v>
      </c>
      <c r="WQ18" s="136">
        <v>290</v>
      </c>
      <c r="WR18" s="136">
        <v>321</v>
      </c>
      <c r="WS18" s="136">
        <v>324</v>
      </c>
      <c r="WT18" s="132"/>
      <c r="WU18" s="136">
        <v>282</v>
      </c>
      <c r="WV18" s="136">
        <v>240</v>
      </c>
      <c r="WW18" s="136">
        <v>344</v>
      </c>
      <c r="WX18" s="136">
        <v>350</v>
      </c>
      <c r="WY18" s="136">
        <v>349</v>
      </c>
      <c r="WZ18" s="136">
        <v>352</v>
      </c>
      <c r="XA18" s="136">
        <v>371</v>
      </c>
      <c r="XB18" s="136">
        <v>379</v>
      </c>
      <c r="XC18" s="132"/>
      <c r="XD18" s="136">
        <v>387</v>
      </c>
      <c r="XE18" s="136">
        <v>314</v>
      </c>
      <c r="XF18" s="136">
        <v>388</v>
      </c>
      <c r="XG18" s="136">
        <v>388</v>
      </c>
      <c r="XH18" s="136">
        <v>385</v>
      </c>
      <c r="XI18" s="136">
        <v>380</v>
      </c>
      <c r="XJ18" s="136"/>
      <c r="XK18" s="136">
        <v>344</v>
      </c>
      <c r="XL18" s="136">
        <v>387</v>
      </c>
      <c r="XM18" s="136">
        <v>399</v>
      </c>
      <c r="XN18" s="136">
        <v>394</v>
      </c>
      <c r="XO18" s="136">
        <v>406</v>
      </c>
      <c r="XP18" s="136">
        <v>408</v>
      </c>
      <c r="XQ18" s="136"/>
      <c r="XR18" s="136">
        <v>412</v>
      </c>
      <c r="XS18" s="136">
        <v>435</v>
      </c>
      <c r="XT18" s="136">
        <v>419</v>
      </c>
      <c r="XU18" s="136">
        <v>425</v>
      </c>
      <c r="XV18" s="136">
        <v>442</v>
      </c>
      <c r="XW18" s="136">
        <v>434</v>
      </c>
      <c r="XX18" s="136"/>
      <c r="XY18" s="136">
        <v>439</v>
      </c>
      <c r="XZ18" s="136">
        <v>447</v>
      </c>
      <c r="YA18" s="136">
        <v>451</v>
      </c>
      <c r="YB18" s="136">
        <v>480</v>
      </c>
      <c r="YC18" s="136">
        <v>473</v>
      </c>
      <c r="YD18" s="136">
        <v>477</v>
      </c>
      <c r="YE18" s="136"/>
      <c r="YF18" s="136">
        <v>462</v>
      </c>
      <c r="YG18" s="136">
        <v>478</v>
      </c>
      <c r="YH18" s="136">
        <v>485</v>
      </c>
      <c r="YI18" s="136">
        <v>476</v>
      </c>
      <c r="YJ18" s="136">
        <v>458</v>
      </c>
      <c r="YK18" s="136">
        <v>469</v>
      </c>
      <c r="YL18" s="136"/>
      <c r="YM18" s="136">
        <v>464</v>
      </c>
      <c r="YN18" s="136">
        <v>463</v>
      </c>
      <c r="YO18" s="136">
        <v>478</v>
      </c>
      <c r="YP18" s="136"/>
      <c r="YQ18" s="136">
        <v>475</v>
      </c>
      <c r="YR18" s="136">
        <v>479</v>
      </c>
      <c r="YS18" s="136">
        <v>418</v>
      </c>
      <c r="YT18" s="136">
        <v>473</v>
      </c>
      <c r="YU18" s="136">
        <v>490</v>
      </c>
      <c r="YV18" s="136">
        <v>494</v>
      </c>
      <c r="YW18" s="136">
        <v>489</v>
      </c>
      <c r="YX18" s="136">
        <v>430</v>
      </c>
      <c r="YY18" s="136">
        <v>483</v>
      </c>
      <c r="YZ18" s="136"/>
      <c r="ZA18" s="136">
        <v>479</v>
      </c>
      <c r="ZB18" s="136">
        <v>485</v>
      </c>
      <c r="ZC18" s="136">
        <v>481</v>
      </c>
      <c r="ZD18" s="136">
        <v>485</v>
      </c>
      <c r="ZE18" s="136">
        <v>491</v>
      </c>
      <c r="ZF18" s="136">
        <v>490</v>
      </c>
      <c r="ZG18" s="136">
        <v>394</v>
      </c>
      <c r="ZH18" s="136"/>
      <c r="ZI18" s="132"/>
      <c r="ZJ18" s="132"/>
      <c r="ZK18" s="132"/>
      <c r="ZL18" s="136">
        <v>399</v>
      </c>
      <c r="ZM18" s="136">
        <v>365</v>
      </c>
      <c r="ZN18" s="136"/>
      <c r="ZO18" s="136">
        <v>312</v>
      </c>
      <c r="ZP18" s="136">
        <v>321</v>
      </c>
      <c r="ZQ18" s="136">
        <v>330</v>
      </c>
      <c r="ZR18" s="136">
        <v>344</v>
      </c>
      <c r="ZS18" s="136">
        <v>340</v>
      </c>
      <c r="ZT18" s="136">
        <v>324</v>
      </c>
      <c r="ZU18" s="136"/>
      <c r="ZV18" s="136">
        <v>328</v>
      </c>
      <c r="ZW18" s="136">
        <v>343</v>
      </c>
      <c r="ZX18" s="136">
        <v>334</v>
      </c>
      <c r="ZY18" s="136">
        <v>355</v>
      </c>
      <c r="ZZ18" s="136">
        <v>347</v>
      </c>
      <c r="AAA18" s="136">
        <v>312</v>
      </c>
      <c r="AAB18" s="136"/>
      <c r="AAC18" s="136">
        <v>325</v>
      </c>
      <c r="AAD18" s="136">
        <v>316</v>
      </c>
      <c r="AAE18" s="136">
        <v>309</v>
      </c>
      <c r="AAF18" s="136">
        <v>327</v>
      </c>
      <c r="AAG18" s="136">
        <v>333</v>
      </c>
      <c r="AAH18" s="136">
        <v>336</v>
      </c>
      <c r="AAI18" s="132"/>
      <c r="AAJ18" s="136">
        <v>321</v>
      </c>
      <c r="AAK18" s="136">
        <v>317</v>
      </c>
      <c r="AAL18" s="136">
        <v>318</v>
      </c>
      <c r="AAM18" s="136">
        <v>306</v>
      </c>
      <c r="AAN18" s="136">
        <v>316</v>
      </c>
      <c r="AAO18" s="136">
        <v>314</v>
      </c>
      <c r="AAP18" s="136"/>
      <c r="AAQ18" s="136">
        <v>307</v>
      </c>
      <c r="AAR18" s="136">
        <v>300</v>
      </c>
      <c r="AAS18" s="136">
        <v>282</v>
      </c>
      <c r="AAT18" s="136">
        <v>293</v>
      </c>
      <c r="AAU18" s="136">
        <v>285</v>
      </c>
      <c r="AAV18" s="136">
        <v>276</v>
      </c>
      <c r="AAW18" s="132"/>
      <c r="AAX18" s="136">
        <v>283</v>
      </c>
      <c r="AAY18" s="136">
        <v>240</v>
      </c>
      <c r="AAZ18" s="136">
        <v>243</v>
      </c>
      <c r="ABA18" s="136">
        <v>249</v>
      </c>
      <c r="ABB18" s="136">
        <v>255</v>
      </c>
      <c r="ABC18" s="136">
        <v>255</v>
      </c>
      <c r="ABD18" s="136"/>
      <c r="ABE18" s="136">
        <v>239</v>
      </c>
      <c r="ABF18" s="136">
        <v>237</v>
      </c>
      <c r="ABG18" s="136">
        <v>238</v>
      </c>
      <c r="ABH18" s="136">
        <v>234</v>
      </c>
      <c r="ABI18" s="136">
        <v>239</v>
      </c>
      <c r="ABJ18" s="136">
        <v>239</v>
      </c>
      <c r="ABK18" s="132"/>
      <c r="ABL18" s="136">
        <v>244</v>
      </c>
      <c r="ABM18" s="136">
        <v>248</v>
      </c>
      <c r="ABN18" s="136">
        <v>255</v>
      </c>
      <c r="ABO18" s="136">
        <v>265</v>
      </c>
      <c r="ABP18" s="136">
        <v>273</v>
      </c>
      <c r="ABQ18" s="136">
        <v>271</v>
      </c>
      <c r="ABR18" s="132"/>
      <c r="ABS18" s="136">
        <v>275</v>
      </c>
      <c r="ABT18" s="136">
        <v>280</v>
      </c>
      <c r="ABU18" s="136">
        <v>281</v>
      </c>
      <c r="ABV18" s="136">
        <v>274</v>
      </c>
      <c r="ABW18" s="136"/>
      <c r="ABX18" s="132"/>
      <c r="ABY18" s="132"/>
      <c r="ABZ18" s="132"/>
      <c r="ACA18" s="132"/>
      <c r="ACB18" s="132"/>
      <c r="ACC18" s="132"/>
      <c r="ACD18" s="132"/>
      <c r="ACE18" s="132"/>
      <c r="ACF18" s="132"/>
      <c r="ACG18" s="132"/>
      <c r="ACH18" s="132"/>
      <c r="ACI18" s="132"/>
      <c r="ACJ18" s="132"/>
      <c r="ACK18" s="132"/>
      <c r="ACL18" s="132"/>
      <c r="ACM18" s="132"/>
      <c r="ACN18" s="132"/>
      <c r="ACO18" s="132"/>
      <c r="ACP18" s="132"/>
      <c r="ACQ18" s="132"/>
      <c r="ACR18" s="132"/>
      <c r="ACS18" s="132"/>
      <c r="ACT18" s="132"/>
      <c r="ACU18" s="132"/>
      <c r="ACV18" s="132"/>
      <c r="ACW18" s="132"/>
      <c r="ACX18" s="132"/>
      <c r="ACY18" s="132"/>
      <c r="ACZ18" s="132"/>
      <c r="ADA18" s="132"/>
      <c r="ADB18" s="132"/>
      <c r="ADC18" s="132"/>
      <c r="ADD18" s="132"/>
      <c r="ADE18" s="132"/>
      <c r="ADF18" s="132"/>
      <c r="ADG18" s="132"/>
      <c r="ADH18" s="132"/>
      <c r="ADI18" s="132"/>
      <c r="ADJ18" s="132"/>
      <c r="ADK18" s="132"/>
      <c r="ADL18" s="132"/>
      <c r="ADM18" s="132"/>
      <c r="ADN18" s="132"/>
    </row>
    <row r="19" spans="1:794">
      <c r="A19" t="s">
        <v>911</v>
      </c>
      <c r="B19" t="s">
        <v>913</v>
      </c>
      <c r="D19" s="132" t="s">
        <v>266</v>
      </c>
      <c r="E19" s="136">
        <v>73</v>
      </c>
      <c r="F19" s="136">
        <v>69</v>
      </c>
      <c r="G19" s="136">
        <v>76</v>
      </c>
      <c r="H19" s="136">
        <v>75</v>
      </c>
      <c r="I19" s="136">
        <v>78</v>
      </c>
      <c r="J19" s="136">
        <v>82</v>
      </c>
      <c r="K19" s="132"/>
      <c r="L19" s="136">
        <v>80</v>
      </c>
      <c r="M19" s="136">
        <v>83</v>
      </c>
      <c r="N19" s="136">
        <v>84</v>
      </c>
      <c r="O19" s="136">
        <v>78</v>
      </c>
      <c r="P19" s="136">
        <v>86</v>
      </c>
      <c r="Q19" s="136">
        <v>84</v>
      </c>
      <c r="R19" s="136">
        <v>79</v>
      </c>
      <c r="S19" s="136">
        <v>82</v>
      </c>
      <c r="T19" s="132"/>
      <c r="U19" s="132"/>
      <c r="V19" s="132"/>
      <c r="W19" s="132"/>
      <c r="X19" s="132"/>
      <c r="Y19" s="132"/>
      <c r="Z19" s="132"/>
      <c r="AA19" s="136">
        <v>74</v>
      </c>
      <c r="AB19" s="136">
        <v>76</v>
      </c>
      <c r="AC19" s="136">
        <v>75</v>
      </c>
      <c r="AD19" s="136">
        <v>80</v>
      </c>
      <c r="AE19" s="136">
        <v>77</v>
      </c>
      <c r="AF19" s="132"/>
      <c r="AG19" s="136">
        <v>80</v>
      </c>
      <c r="AH19" s="136">
        <v>72</v>
      </c>
      <c r="AI19" s="136">
        <v>78</v>
      </c>
      <c r="AJ19" s="136">
        <v>72</v>
      </c>
      <c r="AK19" s="136">
        <v>76</v>
      </c>
      <c r="AL19" s="136">
        <v>76</v>
      </c>
      <c r="AM19" s="136"/>
      <c r="AN19" s="136">
        <v>81</v>
      </c>
      <c r="AO19" s="136">
        <v>87</v>
      </c>
      <c r="AP19" s="136">
        <v>92</v>
      </c>
      <c r="AQ19" s="136">
        <v>86</v>
      </c>
      <c r="AR19" s="136">
        <v>96</v>
      </c>
      <c r="AS19" s="136">
        <v>102</v>
      </c>
      <c r="AT19" s="132"/>
      <c r="AU19" s="136">
        <v>92</v>
      </c>
      <c r="AV19" s="136">
        <v>106</v>
      </c>
      <c r="AW19" s="136">
        <v>96</v>
      </c>
      <c r="AX19" s="136">
        <v>105</v>
      </c>
      <c r="AY19" s="132"/>
      <c r="AZ19" s="132"/>
      <c r="BA19" s="136">
        <v>93</v>
      </c>
      <c r="BB19" s="136">
        <v>99</v>
      </c>
      <c r="BC19" s="136">
        <v>100</v>
      </c>
      <c r="BD19" s="136">
        <v>92</v>
      </c>
      <c r="BE19" s="136">
        <v>103</v>
      </c>
      <c r="BF19" s="136">
        <v>98</v>
      </c>
      <c r="BG19" s="136">
        <v>101</v>
      </c>
      <c r="BH19" s="132"/>
      <c r="BI19" s="136">
        <v>96</v>
      </c>
      <c r="BJ19" s="136">
        <v>103</v>
      </c>
      <c r="BK19" s="136">
        <v>114</v>
      </c>
      <c r="BL19" s="136">
        <v>113</v>
      </c>
      <c r="BM19" s="136">
        <v>109</v>
      </c>
      <c r="BN19" s="136">
        <v>110</v>
      </c>
      <c r="BO19" s="132"/>
      <c r="BP19" s="136">
        <v>104</v>
      </c>
      <c r="BQ19" s="136">
        <v>115</v>
      </c>
      <c r="BR19" s="136">
        <v>118</v>
      </c>
      <c r="BS19" s="136">
        <v>116</v>
      </c>
      <c r="BT19" s="136">
        <v>113</v>
      </c>
      <c r="BU19" s="136">
        <v>116</v>
      </c>
      <c r="BV19" s="132"/>
      <c r="BW19" s="136">
        <v>113</v>
      </c>
      <c r="BX19" s="136">
        <v>112</v>
      </c>
      <c r="BY19" s="136">
        <v>121</v>
      </c>
      <c r="BZ19" s="136">
        <v>118</v>
      </c>
      <c r="CA19" s="136">
        <v>123</v>
      </c>
      <c r="CB19" s="136">
        <v>119</v>
      </c>
      <c r="CC19" s="132"/>
      <c r="CD19" s="136">
        <v>104</v>
      </c>
      <c r="CE19" s="136">
        <v>105</v>
      </c>
      <c r="CF19" s="136">
        <v>105</v>
      </c>
      <c r="CG19" s="136">
        <v>107</v>
      </c>
      <c r="CH19" s="136">
        <v>108</v>
      </c>
      <c r="CI19" s="136">
        <v>102</v>
      </c>
      <c r="CJ19" s="132"/>
      <c r="CK19" s="136">
        <v>99</v>
      </c>
      <c r="CL19" s="136">
        <v>100</v>
      </c>
      <c r="CM19" s="136">
        <v>105</v>
      </c>
      <c r="CN19" s="136">
        <v>107</v>
      </c>
      <c r="CO19" s="136">
        <v>101</v>
      </c>
      <c r="CP19" s="136">
        <v>100</v>
      </c>
      <c r="CQ19" s="132"/>
      <c r="CR19" s="136">
        <v>102</v>
      </c>
      <c r="CS19" s="136">
        <v>111</v>
      </c>
      <c r="CT19" s="136">
        <v>115</v>
      </c>
      <c r="CU19" s="136">
        <v>125</v>
      </c>
      <c r="CV19" s="136">
        <v>126</v>
      </c>
      <c r="CW19" s="136">
        <v>120</v>
      </c>
      <c r="CX19" s="132"/>
      <c r="CY19" s="136">
        <v>123</v>
      </c>
      <c r="CZ19" s="136">
        <v>130</v>
      </c>
      <c r="DA19" s="136">
        <v>136</v>
      </c>
      <c r="DB19" s="136">
        <v>142</v>
      </c>
      <c r="DC19" s="136">
        <v>138</v>
      </c>
      <c r="DD19" s="136">
        <v>130</v>
      </c>
      <c r="DE19" s="132"/>
      <c r="DF19" s="132"/>
      <c r="DG19" s="136">
        <v>115</v>
      </c>
      <c r="DH19" s="136">
        <v>118</v>
      </c>
      <c r="DI19" s="136">
        <v>128</v>
      </c>
      <c r="DJ19" s="136">
        <v>136</v>
      </c>
      <c r="DK19" s="136">
        <v>132</v>
      </c>
      <c r="DL19" s="132"/>
      <c r="DM19" s="132"/>
      <c r="DN19" s="136">
        <v>121</v>
      </c>
      <c r="DO19" s="136">
        <v>121</v>
      </c>
      <c r="DP19" s="136">
        <v>123</v>
      </c>
      <c r="DQ19" s="136">
        <v>126</v>
      </c>
      <c r="DR19" s="136">
        <v>120</v>
      </c>
      <c r="DS19" s="132"/>
      <c r="DT19" s="136">
        <v>108</v>
      </c>
      <c r="DU19" s="136">
        <v>114</v>
      </c>
      <c r="DV19" s="136">
        <v>113</v>
      </c>
      <c r="DW19" s="136">
        <v>111</v>
      </c>
      <c r="DX19" s="136">
        <v>116</v>
      </c>
      <c r="DY19" s="136">
        <v>110</v>
      </c>
      <c r="DZ19" s="132"/>
      <c r="EA19" s="136">
        <v>121</v>
      </c>
      <c r="EB19" s="136">
        <v>113</v>
      </c>
      <c r="EC19" s="136">
        <v>107</v>
      </c>
      <c r="ED19" s="136">
        <v>120</v>
      </c>
      <c r="EE19" s="136">
        <v>117</v>
      </c>
      <c r="EF19" s="136">
        <v>116</v>
      </c>
      <c r="EG19" s="136">
        <v>102</v>
      </c>
      <c r="EH19" s="136">
        <v>114</v>
      </c>
      <c r="EI19" s="136">
        <v>112</v>
      </c>
      <c r="EJ19" s="136">
        <v>116</v>
      </c>
      <c r="EK19" s="136">
        <v>112</v>
      </c>
      <c r="EL19" s="136">
        <v>99</v>
      </c>
      <c r="EM19" s="136">
        <v>89</v>
      </c>
      <c r="EN19" s="132"/>
      <c r="EO19" s="136">
        <v>91</v>
      </c>
      <c r="EP19" s="136">
        <v>89</v>
      </c>
      <c r="EQ19" s="136">
        <v>78</v>
      </c>
      <c r="ER19" s="136">
        <v>70</v>
      </c>
      <c r="ES19" s="136">
        <v>80</v>
      </c>
      <c r="ET19" s="136">
        <v>89</v>
      </c>
      <c r="EU19" s="136">
        <v>82</v>
      </c>
      <c r="EV19" s="136">
        <v>80</v>
      </c>
      <c r="EW19" s="136">
        <v>90</v>
      </c>
      <c r="EX19" s="136">
        <v>89</v>
      </c>
      <c r="EY19" s="136">
        <v>81</v>
      </c>
      <c r="EZ19" s="136">
        <v>78</v>
      </c>
      <c r="FA19" s="136">
        <v>73</v>
      </c>
      <c r="FB19" s="132"/>
      <c r="FC19" s="136">
        <v>76</v>
      </c>
      <c r="FD19" s="136">
        <v>70</v>
      </c>
      <c r="FE19" s="136">
        <v>80</v>
      </c>
      <c r="FF19" s="136">
        <v>91</v>
      </c>
      <c r="FG19" s="136">
        <v>91</v>
      </c>
      <c r="FH19" s="136">
        <v>93</v>
      </c>
      <c r="FI19" s="136">
        <v>72</v>
      </c>
      <c r="FJ19" s="136">
        <v>103</v>
      </c>
      <c r="FK19" s="136">
        <v>97</v>
      </c>
      <c r="FL19" s="136">
        <v>101</v>
      </c>
      <c r="FM19" s="136">
        <v>107</v>
      </c>
      <c r="FN19" s="136">
        <v>113</v>
      </c>
      <c r="FO19" s="136">
        <v>112</v>
      </c>
      <c r="FP19" s="132"/>
      <c r="FQ19" s="136">
        <v>112</v>
      </c>
      <c r="FR19" s="136">
        <v>131</v>
      </c>
      <c r="FS19" s="136">
        <v>125</v>
      </c>
      <c r="FT19" s="136">
        <v>117</v>
      </c>
      <c r="FU19" s="136">
        <v>120</v>
      </c>
      <c r="FV19" s="136">
        <v>109</v>
      </c>
      <c r="FW19" s="132"/>
      <c r="FX19" s="136">
        <v>113</v>
      </c>
      <c r="FY19" s="136">
        <v>112</v>
      </c>
      <c r="FZ19" s="136">
        <v>112</v>
      </c>
      <c r="GA19" s="136">
        <v>113</v>
      </c>
      <c r="GB19" s="136">
        <v>112</v>
      </c>
      <c r="GC19" s="136">
        <v>113</v>
      </c>
      <c r="GD19" s="132"/>
      <c r="GE19" s="136">
        <v>104</v>
      </c>
      <c r="GF19" s="136">
        <v>105</v>
      </c>
      <c r="GG19" s="136">
        <v>100</v>
      </c>
      <c r="GH19" s="136">
        <v>96</v>
      </c>
      <c r="GI19" s="132"/>
      <c r="GJ19" s="132"/>
      <c r="GK19" s="132"/>
      <c r="GL19" s="136">
        <v>114</v>
      </c>
      <c r="GM19" s="136">
        <v>112</v>
      </c>
      <c r="GN19" s="136">
        <v>112</v>
      </c>
      <c r="GO19" s="136">
        <v>113</v>
      </c>
      <c r="GP19" s="136">
        <v>119</v>
      </c>
      <c r="GQ19" s="136">
        <v>121</v>
      </c>
      <c r="GR19" s="132"/>
      <c r="GS19" s="136">
        <v>119</v>
      </c>
      <c r="GT19" s="136">
        <v>141</v>
      </c>
      <c r="GU19" s="136">
        <v>122</v>
      </c>
      <c r="GV19" s="136">
        <v>142</v>
      </c>
      <c r="GW19" s="136">
        <v>128</v>
      </c>
      <c r="GX19" s="132"/>
      <c r="GY19" s="132"/>
      <c r="GZ19" s="136">
        <v>141</v>
      </c>
      <c r="HA19" s="136">
        <v>131</v>
      </c>
      <c r="HB19" s="136">
        <v>126</v>
      </c>
      <c r="HC19" s="136">
        <v>127</v>
      </c>
      <c r="HD19" s="136">
        <v>127</v>
      </c>
      <c r="HE19" s="136">
        <v>119</v>
      </c>
      <c r="HF19" s="132"/>
      <c r="HG19" s="136">
        <v>113</v>
      </c>
      <c r="HH19" s="136">
        <v>103</v>
      </c>
      <c r="HI19" s="136">
        <v>115</v>
      </c>
      <c r="HJ19" s="136">
        <v>123</v>
      </c>
      <c r="HK19" s="136">
        <v>125</v>
      </c>
      <c r="HL19" s="136">
        <v>123</v>
      </c>
      <c r="HM19" s="132"/>
      <c r="HN19" s="136">
        <v>125</v>
      </c>
      <c r="HO19" s="136">
        <v>119</v>
      </c>
      <c r="HP19" s="136">
        <v>128</v>
      </c>
      <c r="HQ19" s="136">
        <v>140</v>
      </c>
      <c r="HR19" s="136">
        <v>136</v>
      </c>
      <c r="HS19" s="136">
        <v>139</v>
      </c>
      <c r="HT19" s="132"/>
      <c r="HU19" s="136">
        <v>157</v>
      </c>
      <c r="HV19" s="136">
        <v>155</v>
      </c>
      <c r="HW19" s="136">
        <v>154</v>
      </c>
      <c r="HX19" s="136">
        <v>156</v>
      </c>
      <c r="HY19" s="136">
        <v>140</v>
      </c>
      <c r="HZ19" s="136">
        <v>145</v>
      </c>
      <c r="IA19" s="132"/>
      <c r="IB19" s="136">
        <v>118</v>
      </c>
      <c r="IC19" s="136">
        <v>114</v>
      </c>
      <c r="ID19" s="136">
        <v>93</v>
      </c>
      <c r="IE19" s="136">
        <v>116</v>
      </c>
      <c r="IF19" s="136">
        <v>115</v>
      </c>
      <c r="IG19" s="136">
        <v>122</v>
      </c>
      <c r="IH19" s="132"/>
      <c r="II19" s="136">
        <v>123</v>
      </c>
      <c r="IJ19" s="136">
        <v>124</v>
      </c>
      <c r="IK19" s="136">
        <v>122</v>
      </c>
      <c r="IL19" s="136">
        <v>130</v>
      </c>
      <c r="IM19" s="136">
        <v>130</v>
      </c>
      <c r="IN19" s="136">
        <v>121</v>
      </c>
      <c r="IO19" s="132"/>
      <c r="IP19" s="136">
        <v>132</v>
      </c>
      <c r="IQ19" s="136">
        <v>136</v>
      </c>
      <c r="IR19" s="136">
        <v>141</v>
      </c>
      <c r="IS19" s="132"/>
      <c r="IT19" s="136">
        <v>143</v>
      </c>
      <c r="IU19" s="136">
        <v>120</v>
      </c>
      <c r="IV19" s="132"/>
      <c r="IW19" s="132"/>
      <c r="IX19" s="136">
        <v>108</v>
      </c>
      <c r="IY19" s="136">
        <v>114</v>
      </c>
      <c r="IZ19" s="136">
        <v>121</v>
      </c>
      <c r="JA19" s="136">
        <v>127</v>
      </c>
      <c r="JB19" s="136">
        <v>133</v>
      </c>
      <c r="JC19" s="136">
        <v>141</v>
      </c>
      <c r="JD19" s="132"/>
      <c r="JE19" s="136">
        <v>136</v>
      </c>
      <c r="JF19" s="136">
        <v>135</v>
      </c>
      <c r="JG19" s="136">
        <v>134</v>
      </c>
      <c r="JH19" s="136">
        <v>134</v>
      </c>
      <c r="JI19" s="136">
        <v>131</v>
      </c>
      <c r="JJ19" s="132"/>
      <c r="JK19" s="136">
        <v>134</v>
      </c>
      <c r="JL19" s="136">
        <v>141</v>
      </c>
      <c r="JM19" s="136">
        <v>147</v>
      </c>
      <c r="JN19" s="136">
        <v>147</v>
      </c>
      <c r="JO19" s="136">
        <v>146</v>
      </c>
      <c r="JP19" s="136">
        <v>141</v>
      </c>
      <c r="JQ19" s="132"/>
      <c r="JR19" s="136">
        <v>130</v>
      </c>
      <c r="JS19" s="136">
        <v>129</v>
      </c>
      <c r="JT19" s="136">
        <v>134</v>
      </c>
      <c r="JU19" s="136">
        <v>130</v>
      </c>
      <c r="JV19" s="136">
        <v>133</v>
      </c>
      <c r="JW19" s="136">
        <v>137</v>
      </c>
      <c r="JX19" s="132"/>
      <c r="JY19" s="136">
        <v>141</v>
      </c>
      <c r="JZ19" s="136">
        <v>151</v>
      </c>
      <c r="KA19" s="136">
        <v>144</v>
      </c>
      <c r="KB19" s="136">
        <v>143</v>
      </c>
      <c r="KC19" s="136">
        <v>157</v>
      </c>
      <c r="KD19" s="136">
        <v>155</v>
      </c>
      <c r="KE19" s="132"/>
      <c r="KF19" s="136">
        <v>156</v>
      </c>
      <c r="KG19" s="136">
        <v>152</v>
      </c>
      <c r="KH19" s="136">
        <v>150</v>
      </c>
      <c r="KI19" s="136">
        <v>149</v>
      </c>
      <c r="KJ19" s="136">
        <v>144</v>
      </c>
      <c r="KK19" s="136">
        <v>141</v>
      </c>
      <c r="KL19" s="132"/>
      <c r="KM19" s="132"/>
      <c r="KN19" s="136">
        <v>129</v>
      </c>
      <c r="KO19" s="132"/>
      <c r="KP19" s="136">
        <v>137</v>
      </c>
      <c r="KQ19" s="136">
        <v>139</v>
      </c>
      <c r="KR19" s="136">
        <v>133</v>
      </c>
      <c r="KS19" s="132"/>
      <c r="KT19" s="136">
        <v>141</v>
      </c>
      <c r="KU19" s="136">
        <v>147</v>
      </c>
      <c r="KV19" s="136">
        <v>144</v>
      </c>
      <c r="KW19" s="136">
        <v>136</v>
      </c>
      <c r="KX19" s="136">
        <v>137</v>
      </c>
      <c r="KY19" s="132"/>
      <c r="KZ19" s="132"/>
      <c r="LA19" s="136">
        <v>133</v>
      </c>
      <c r="LB19" s="136">
        <v>144</v>
      </c>
      <c r="LC19" s="136">
        <v>144</v>
      </c>
      <c r="LD19" s="136">
        <v>145</v>
      </c>
      <c r="LE19" s="136">
        <v>149</v>
      </c>
      <c r="LF19" s="136">
        <v>151</v>
      </c>
      <c r="LG19" s="132"/>
      <c r="LH19" s="136">
        <v>141</v>
      </c>
      <c r="LI19" s="136">
        <v>144</v>
      </c>
      <c r="LJ19" s="136">
        <v>145</v>
      </c>
      <c r="LK19" s="136">
        <v>148</v>
      </c>
      <c r="LL19" s="136">
        <v>141</v>
      </c>
      <c r="LM19" s="136">
        <v>134</v>
      </c>
      <c r="LN19" s="136">
        <v>124</v>
      </c>
      <c r="LO19" s="136">
        <v>128</v>
      </c>
      <c r="LP19" s="136">
        <v>129</v>
      </c>
      <c r="LQ19" s="136">
        <v>115</v>
      </c>
      <c r="LR19" s="132"/>
      <c r="LS19" s="132"/>
      <c r="LT19" s="132"/>
      <c r="LU19" s="132"/>
      <c r="LV19" s="136">
        <v>100</v>
      </c>
      <c r="LW19" s="136">
        <v>89</v>
      </c>
      <c r="LX19" s="136">
        <v>0</v>
      </c>
      <c r="LY19" s="132"/>
      <c r="LZ19" s="136">
        <v>0</v>
      </c>
      <c r="MA19" s="136">
        <v>0</v>
      </c>
      <c r="MB19" s="136"/>
      <c r="MC19" s="136">
        <v>0</v>
      </c>
      <c r="MD19" s="136">
        <v>0</v>
      </c>
      <c r="ME19" s="136">
        <v>0</v>
      </c>
      <c r="MF19" s="136">
        <v>0</v>
      </c>
      <c r="MG19" s="136">
        <v>0</v>
      </c>
      <c r="MH19" s="136">
        <v>0</v>
      </c>
      <c r="MI19" s="132"/>
      <c r="MJ19" s="136">
        <v>0</v>
      </c>
      <c r="MK19" s="136">
        <v>0</v>
      </c>
      <c r="ML19" s="136">
        <v>0</v>
      </c>
      <c r="MM19" s="136">
        <v>0</v>
      </c>
      <c r="MN19" s="136">
        <v>0</v>
      </c>
      <c r="MO19" s="136">
        <v>0</v>
      </c>
      <c r="MP19" s="132"/>
      <c r="MQ19" s="136">
        <v>11</v>
      </c>
      <c r="MR19" s="136">
        <v>28</v>
      </c>
      <c r="MS19" s="136">
        <v>28</v>
      </c>
      <c r="MT19" s="136">
        <v>29</v>
      </c>
      <c r="MU19" s="136">
        <v>36</v>
      </c>
      <c r="MV19" s="136">
        <v>36</v>
      </c>
      <c r="MW19" s="132"/>
      <c r="MX19" s="136">
        <v>37</v>
      </c>
      <c r="MY19" s="136">
        <v>36</v>
      </c>
      <c r="MZ19" s="136">
        <v>40</v>
      </c>
      <c r="NA19" s="136">
        <v>43</v>
      </c>
      <c r="NB19" s="136">
        <v>45</v>
      </c>
      <c r="NC19" s="136">
        <v>43</v>
      </c>
      <c r="ND19" s="132"/>
      <c r="NE19" s="136">
        <v>51</v>
      </c>
      <c r="NF19" s="136">
        <v>48</v>
      </c>
      <c r="NG19" s="136">
        <v>53</v>
      </c>
      <c r="NH19" s="136">
        <v>54</v>
      </c>
      <c r="NI19" s="136">
        <v>60</v>
      </c>
      <c r="NJ19" s="136">
        <v>59</v>
      </c>
      <c r="NK19" s="132"/>
      <c r="NL19" s="136">
        <v>64</v>
      </c>
      <c r="NM19" s="136">
        <v>62</v>
      </c>
      <c r="NN19" s="136">
        <v>72</v>
      </c>
      <c r="NO19" s="136">
        <v>76</v>
      </c>
      <c r="NP19" s="136">
        <v>76</v>
      </c>
      <c r="NQ19" s="136">
        <v>74</v>
      </c>
      <c r="NR19" s="132"/>
      <c r="NS19" s="136">
        <v>73</v>
      </c>
      <c r="NT19" s="136">
        <v>74</v>
      </c>
      <c r="NU19" s="136">
        <v>80</v>
      </c>
      <c r="NV19" s="136">
        <v>78</v>
      </c>
      <c r="NW19" s="136">
        <v>76</v>
      </c>
      <c r="NX19" s="136">
        <v>78</v>
      </c>
      <c r="NY19" s="136">
        <v>80</v>
      </c>
      <c r="NZ19" s="136">
        <v>72</v>
      </c>
      <c r="OA19" s="132"/>
      <c r="OB19" s="132"/>
      <c r="OC19" s="132"/>
      <c r="OD19" s="132"/>
      <c r="OE19" s="132"/>
      <c r="OF19" s="132"/>
      <c r="OG19" s="136">
        <v>69</v>
      </c>
      <c r="OH19" s="136">
        <v>61</v>
      </c>
      <c r="OI19" s="136">
        <v>58</v>
      </c>
      <c r="OJ19" s="136">
        <v>61</v>
      </c>
      <c r="OK19" s="136">
        <v>64</v>
      </c>
      <c r="OL19" s="136">
        <v>64</v>
      </c>
      <c r="OM19" s="132"/>
      <c r="ON19" s="136">
        <v>67</v>
      </c>
      <c r="OO19" s="136">
        <v>69</v>
      </c>
      <c r="OP19" s="136">
        <v>70</v>
      </c>
      <c r="OQ19" s="136">
        <v>0</v>
      </c>
      <c r="OR19" s="136">
        <v>68</v>
      </c>
      <c r="OS19" s="136">
        <v>66</v>
      </c>
      <c r="OT19" s="132"/>
      <c r="OU19" s="136">
        <v>69</v>
      </c>
      <c r="OV19" s="136">
        <v>71</v>
      </c>
      <c r="OW19" s="136">
        <v>76</v>
      </c>
      <c r="OX19" s="136">
        <v>80</v>
      </c>
      <c r="OY19" s="136">
        <v>78</v>
      </c>
      <c r="OZ19" s="136">
        <v>79</v>
      </c>
      <c r="PA19" s="132"/>
      <c r="PB19" s="136">
        <v>79</v>
      </c>
      <c r="PC19" s="136">
        <v>77</v>
      </c>
      <c r="PD19" s="136">
        <v>80</v>
      </c>
      <c r="PE19" s="136">
        <v>76</v>
      </c>
      <c r="PF19" s="136">
        <v>71</v>
      </c>
      <c r="PG19" s="136">
        <v>71</v>
      </c>
      <c r="PH19" s="136"/>
      <c r="PI19" s="136">
        <v>66</v>
      </c>
      <c r="PJ19" s="136">
        <v>73</v>
      </c>
      <c r="PK19" s="136">
        <v>71</v>
      </c>
      <c r="PL19" s="136">
        <v>68</v>
      </c>
      <c r="PM19" s="136">
        <v>75</v>
      </c>
      <c r="PN19" s="136">
        <v>73</v>
      </c>
      <c r="PO19" s="132"/>
      <c r="PP19" s="136">
        <v>66</v>
      </c>
      <c r="PQ19" s="136">
        <v>64</v>
      </c>
      <c r="PR19" s="136">
        <v>66</v>
      </c>
      <c r="PS19" s="136">
        <v>65</v>
      </c>
      <c r="PT19" s="136">
        <v>63</v>
      </c>
      <c r="PU19" s="136">
        <v>58</v>
      </c>
      <c r="PV19" s="132"/>
      <c r="PW19" s="136">
        <v>60</v>
      </c>
      <c r="PX19" s="136">
        <v>61</v>
      </c>
      <c r="PY19" s="136">
        <v>63</v>
      </c>
      <c r="PZ19" s="136">
        <v>59</v>
      </c>
      <c r="QA19" s="136">
        <v>51</v>
      </c>
      <c r="QB19" s="136">
        <v>49</v>
      </c>
      <c r="QC19" s="132"/>
      <c r="QD19" s="136">
        <v>47</v>
      </c>
      <c r="QE19" s="136">
        <v>55</v>
      </c>
      <c r="QF19" s="132"/>
      <c r="QG19" s="136">
        <v>53</v>
      </c>
      <c r="QH19" s="136">
        <v>54</v>
      </c>
      <c r="QI19" s="136">
        <v>52</v>
      </c>
      <c r="QJ19" s="136"/>
      <c r="QK19" s="136">
        <v>55</v>
      </c>
      <c r="QL19" s="136">
        <v>54</v>
      </c>
      <c r="QM19" s="136">
        <v>53</v>
      </c>
      <c r="QN19" s="136">
        <v>51</v>
      </c>
      <c r="QO19" s="136">
        <v>51</v>
      </c>
      <c r="QP19" s="136">
        <v>53</v>
      </c>
      <c r="QQ19" s="136">
        <v>52</v>
      </c>
      <c r="QR19" s="136">
        <v>54</v>
      </c>
      <c r="QS19" s="136">
        <v>54</v>
      </c>
      <c r="QT19" s="136">
        <v>50</v>
      </c>
      <c r="QU19" s="132"/>
      <c r="QV19" s="132"/>
      <c r="QW19" s="136">
        <v>0</v>
      </c>
      <c r="QX19" s="136">
        <v>0</v>
      </c>
      <c r="QY19" s="136"/>
      <c r="QZ19" s="136"/>
      <c r="RA19" s="136"/>
      <c r="RB19" s="136">
        <v>13</v>
      </c>
      <c r="RC19" s="136">
        <v>14</v>
      </c>
      <c r="RD19" s="136">
        <v>13</v>
      </c>
      <c r="RE19" s="132"/>
      <c r="RF19" s="136">
        <v>13</v>
      </c>
      <c r="RG19" s="136">
        <v>17</v>
      </c>
      <c r="RH19" s="136">
        <v>18</v>
      </c>
      <c r="RI19" s="136">
        <v>24</v>
      </c>
      <c r="RJ19" s="136">
        <v>26</v>
      </c>
      <c r="RK19" s="136">
        <v>25</v>
      </c>
      <c r="RL19" s="132"/>
      <c r="RM19" s="132"/>
      <c r="RN19" s="136">
        <v>26</v>
      </c>
      <c r="RO19" s="136">
        <v>32</v>
      </c>
      <c r="RP19" s="136">
        <v>34</v>
      </c>
      <c r="RQ19" s="136">
        <v>33</v>
      </c>
      <c r="RR19" s="136">
        <v>32</v>
      </c>
      <c r="RS19" s="132"/>
      <c r="RT19" s="136">
        <v>33</v>
      </c>
      <c r="RU19" s="136">
        <v>36</v>
      </c>
      <c r="RV19" s="136">
        <v>37</v>
      </c>
      <c r="RW19" s="136">
        <v>37</v>
      </c>
      <c r="RX19" s="136">
        <v>36</v>
      </c>
      <c r="RY19" s="136">
        <v>37</v>
      </c>
      <c r="RZ19" s="132"/>
      <c r="SA19" s="132"/>
      <c r="SB19" s="136">
        <v>35</v>
      </c>
      <c r="SC19" s="136">
        <v>31</v>
      </c>
      <c r="SD19" s="136">
        <v>27</v>
      </c>
      <c r="SE19" s="136">
        <v>10</v>
      </c>
      <c r="SF19" s="136">
        <v>8</v>
      </c>
      <c r="SG19" s="136">
        <v>8</v>
      </c>
      <c r="SH19" s="136">
        <v>8</v>
      </c>
      <c r="SI19" s="136">
        <v>8</v>
      </c>
      <c r="SJ19" s="136">
        <v>8</v>
      </c>
      <c r="SK19" s="136">
        <v>8</v>
      </c>
      <c r="SL19" s="136">
        <v>9</v>
      </c>
      <c r="SM19" s="136">
        <v>9</v>
      </c>
      <c r="SN19" s="132"/>
      <c r="SO19" s="136">
        <v>10</v>
      </c>
      <c r="SP19" s="136">
        <v>9</v>
      </c>
      <c r="SQ19" s="136">
        <v>0</v>
      </c>
      <c r="SR19" s="136"/>
      <c r="SS19" s="136"/>
      <c r="ST19" s="136"/>
      <c r="SU19" s="136"/>
      <c r="SV19" s="136"/>
      <c r="SW19" s="136"/>
      <c r="SX19" s="136"/>
      <c r="SY19" s="136"/>
      <c r="SZ19" s="136"/>
      <c r="TA19" s="136"/>
      <c r="TB19" s="132"/>
      <c r="TC19" s="136"/>
      <c r="TD19" s="136"/>
      <c r="TE19" s="136"/>
      <c r="TF19" s="136"/>
      <c r="TG19" s="136"/>
      <c r="TH19" s="136"/>
      <c r="TI19" s="136"/>
      <c r="TJ19" s="136"/>
      <c r="TK19" s="136"/>
      <c r="TL19" s="136"/>
      <c r="TM19" s="136"/>
      <c r="TN19" s="136"/>
      <c r="TO19" s="136"/>
      <c r="TP19" s="132"/>
      <c r="TQ19" s="136"/>
      <c r="TR19" s="136"/>
      <c r="TS19" s="136"/>
      <c r="TT19" s="136"/>
      <c r="TU19" s="136"/>
      <c r="TV19" s="136"/>
      <c r="TW19" s="132"/>
      <c r="TX19" s="136"/>
      <c r="TY19" s="136"/>
      <c r="TZ19" s="136"/>
      <c r="UA19" s="136"/>
      <c r="UB19" s="136"/>
      <c r="UC19" s="136"/>
      <c r="UD19" s="132"/>
      <c r="UE19" s="136"/>
      <c r="UF19" s="136"/>
      <c r="UG19" s="136"/>
      <c r="UH19" s="136"/>
      <c r="UI19" s="136"/>
      <c r="UJ19" s="136"/>
      <c r="UK19" s="136"/>
      <c r="UL19" s="136"/>
      <c r="UM19" s="136"/>
      <c r="UN19" s="136"/>
      <c r="UO19" s="136"/>
      <c r="UP19" s="136"/>
      <c r="UQ19" s="136"/>
      <c r="UR19" s="132"/>
      <c r="US19" s="136"/>
      <c r="UT19" s="136"/>
      <c r="UU19" s="136"/>
      <c r="UV19" s="136"/>
      <c r="UW19" s="136"/>
      <c r="UX19" s="132"/>
      <c r="UY19" s="132"/>
      <c r="UZ19" s="132"/>
      <c r="VA19" s="136"/>
      <c r="VB19" s="136"/>
      <c r="VC19" s="136"/>
      <c r="VD19" s="136"/>
      <c r="VE19" s="136"/>
      <c r="VF19" s="136"/>
      <c r="VG19" s="136"/>
      <c r="VH19" s="136"/>
      <c r="VI19" s="136"/>
      <c r="VJ19" s="136"/>
      <c r="VK19" s="136"/>
      <c r="VL19" s="136"/>
      <c r="VM19" s="132"/>
      <c r="VN19" s="136"/>
      <c r="VO19" s="136"/>
      <c r="VP19" s="136"/>
      <c r="VQ19" s="136">
        <v>10</v>
      </c>
      <c r="VR19" s="136">
        <v>11</v>
      </c>
      <c r="VS19" s="136">
        <v>11</v>
      </c>
      <c r="VT19" s="136">
        <v>10</v>
      </c>
      <c r="VU19" s="136">
        <v>14</v>
      </c>
      <c r="VV19" s="136">
        <v>13</v>
      </c>
      <c r="VW19" s="136">
        <v>18</v>
      </c>
      <c r="VX19" s="136">
        <v>16</v>
      </c>
      <c r="VY19" s="136">
        <v>17</v>
      </c>
      <c r="VZ19" s="136">
        <v>20</v>
      </c>
      <c r="WA19" s="136"/>
      <c r="WB19" s="136">
        <v>24</v>
      </c>
      <c r="WC19" s="136">
        <v>22</v>
      </c>
      <c r="WD19" s="136">
        <v>24</v>
      </c>
      <c r="WE19" s="136">
        <v>26</v>
      </c>
      <c r="WF19" s="136">
        <v>25</v>
      </c>
      <c r="WG19" s="136">
        <v>25</v>
      </c>
      <c r="WH19" s="136"/>
      <c r="WI19" s="136">
        <v>29</v>
      </c>
      <c r="WJ19" s="136">
        <v>21</v>
      </c>
      <c r="WK19" s="136">
        <v>23</v>
      </c>
      <c r="WL19" s="136">
        <v>14</v>
      </c>
      <c r="WM19" s="136">
        <v>8</v>
      </c>
      <c r="WN19" s="136"/>
      <c r="WO19" s="132"/>
      <c r="WP19" s="136">
        <v>13</v>
      </c>
      <c r="WQ19" s="136">
        <v>11</v>
      </c>
      <c r="WR19" s="136">
        <v>11</v>
      </c>
      <c r="WS19" s="136">
        <v>11</v>
      </c>
      <c r="WT19" s="132"/>
      <c r="WU19" s="136">
        <v>14</v>
      </c>
      <c r="WV19" s="136">
        <v>20</v>
      </c>
      <c r="WW19" s="136">
        <v>17</v>
      </c>
      <c r="WX19" s="136">
        <v>19</v>
      </c>
      <c r="WY19" s="136">
        <v>19</v>
      </c>
      <c r="WZ19" s="136">
        <v>22</v>
      </c>
      <c r="XA19" s="136">
        <v>21</v>
      </c>
      <c r="XB19" s="136">
        <v>24</v>
      </c>
      <c r="XC19" s="132"/>
      <c r="XD19" s="136">
        <v>23</v>
      </c>
      <c r="XE19" s="136">
        <v>25</v>
      </c>
      <c r="XF19" s="136">
        <v>26</v>
      </c>
      <c r="XG19" s="136">
        <v>35</v>
      </c>
      <c r="XH19" s="136">
        <v>33</v>
      </c>
      <c r="XI19" s="136">
        <v>34</v>
      </c>
      <c r="XJ19" s="136"/>
      <c r="XK19" s="136">
        <v>33</v>
      </c>
      <c r="XL19" s="136">
        <v>37</v>
      </c>
      <c r="XM19" s="136">
        <v>30</v>
      </c>
      <c r="XN19" s="136">
        <v>29</v>
      </c>
      <c r="XO19" s="136">
        <v>29</v>
      </c>
      <c r="XP19" s="136">
        <v>30</v>
      </c>
      <c r="XQ19" s="136"/>
      <c r="XR19" s="136">
        <v>37</v>
      </c>
      <c r="XS19" s="136">
        <v>45</v>
      </c>
      <c r="XT19" s="136">
        <v>50</v>
      </c>
      <c r="XU19" s="136">
        <v>48</v>
      </c>
      <c r="XV19" s="136">
        <v>50</v>
      </c>
      <c r="XW19" s="136">
        <v>53</v>
      </c>
      <c r="XX19" s="136"/>
      <c r="XY19" s="136">
        <v>61</v>
      </c>
      <c r="XZ19" s="136">
        <v>67</v>
      </c>
      <c r="YA19" s="136">
        <v>71</v>
      </c>
      <c r="YB19" s="136">
        <v>70</v>
      </c>
      <c r="YC19" s="136">
        <v>68</v>
      </c>
      <c r="YD19" s="136">
        <v>69</v>
      </c>
      <c r="YE19" s="136"/>
      <c r="YF19" s="136">
        <v>68</v>
      </c>
      <c r="YG19" s="136">
        <v>74</v>
      </c>
      <c r="YH19" s="136">
        <v>72</v>
      </c>
      <c r="YI19" s="136">
        <v>72</v>
      </c>
      <c r="YJ19" s="136">
        <v>70</v>
      </c>
      <c r="YK19" s="136">
        <v>73</v>
      </c>
      <c r="YL19" s="136"/>
      <c r="YM19" s="136">
        <v>68</v>
      </c>
      <c r="YN19" s="136">
        <v>67</v>
      </c>
      <c r="YO19" s="136">
        <v>68</v>
      </c>
      <c r="YP19" s="136"/>
      <c r="YQ19" s="136">
        <v>74</v>
      </c>
      <c r="YR19" s="136">
        <v>66</v>
      </c>
      <c r="YS19" s="136">
        <v>62</v>
      </c>
      <c r="YT19" s="136">
        <v>75</v>
      </c>
      <c r="YU19" s="136">
        <v>71</v>
      </c>
      <c r="YV19" s="136">
        <v>67</v>
      </c>
      <c r="YW19" s="136">
        <v>72</v>
      </c>
      <c r="YX19" s="136">
        <v>67</v>
      </c>
      <c r="YY19" s="136">
        <v>63</v>
      </c>
      <c r="YZ19" s="136"/>
      <c r="ZA19" s="136">
        <v>60</v>
      </c>
      <c r="ZB19" s="136">
        <v>68</v>
      </c>
      <c r="ZC19" s="136">
        <v>70</v>
      </c>
      <c r="ZD19" s="136">
        <v>64</v>
      </c>
      <c r="ZE19" s="136">
        <v>64</v>
      </c>
      <c r="ZF19" s="136">
        <v>63</v>
      </c>
      <c r="ZG19" s="136">
        <v>0</v>
      </c>
      <c r="ZH19" s="136"/>
      <c r="ZI19" s="132"/>
      <c r="ZJ19" s="132"/>
      <c r="ZK19" s="132"/>
      <c r="ZL19" s="136">
        <v>53</v>
      </c>
      <c r="ZM19" s="136">
        <v>0</v>
      </c>
      <c r="ZN19" s="136"/>
      <c r="ZO19" s="136">
        <v>0</v>
      </c>
      <c r="ZP19" s="136">
        <v>0</v>
      </c>
      <c r="ZQ19" s="136">
        <v>0</v>
      </c>
      <c r="ZR19" s="136">
        <v>0</v>
      </c>
      <c r="ZS19" s="136">
        <v>0</v>
      </c>
      <c r="ZT19" s="136">
        <v>0</v>
      </c>
      <c r="ZU19" s="136"/>
      <c r="ZV19" s="136">
        <v>0</v>
      </c>
      <c r="ZW19" s="136">
        <v>0</v>
      </c>
      <c r="ZX19" s="136"/>
      <c r="ZY19" s="136"/>
      <c r="ZZ19" s="136"/>
      <c r="AAA19" s="136"/>
      <c r="AAB19" s="136"/>
      <c r="AAC19" s="136"/>
      <c r="AAD19" s="136"/>
      <c r="AAE19" s="136"/>
      <c r="AAF19" s="136"/>
      <c r="AAG19" s="136"/>
      <c r="AAH19" s="136"/>
      <c r="AAI19" s="132"/>
      <c r="AAJ19" s="136"/>
      <c r="AAK19" s="136"/>
      <c r="AAL19" s="136"/>
      <c r="AAM19" s="136"/>
      <c r="AAN19" s="136"/>
      <c r="AAO19" s="136"/>
      <c r="AAP19" s="136"/>
      <c r="AAQ19" s="136"/>
      <c r="AAR19" s="136"/>
      <c r="AAS19" s="136"/>
      <c r="AAT19" s="136"/>
      <c r="AAU19" s="136"/>
      <c r="AAV19" s="136"/>
      <c r="AAW19" s="132"/>
      <c r="AAX19" s="136"/>
      <c r="AAY19" s="136"/>
      <c r="AAZ19" s="136"/>
      <c r="ABA19" s="136"/>
      <c r="ABB19" s="136"/>
      <c r="ABC19" s="136"/>
      <c r="ABD19" s="136"/>
      <c r="ABE19" s="136"/>
      <c r="ABF19" s="136"/>
      <c r="ABG19" s="136"/>
      <c r="ABH19" s="136"/>
      <c r="ABI19" s="136"/>
      <c r="ABJ19" s="136"/>
      <c r="ABK19" s="132"/>
      <c r="ABL19" s="136"/>
      <c r="ABM19" s="136"/>
      <c r="ABN19" s="136"/>
      <c r="ABO19" s="136"/>
      <c r="ABP19" s="136">
        <v>2</v>
      </c>
      <c r="ABQ19" s="136">
        <v>5</v>
      </c>
      <c r="ABR19" s="132"/>
      <c r="ABS19" s="136">
        <v>6</v>
      </c>
      <c r="ABT19" s="136">
        <v>7</v>
      </c>
      <c r="ABU19" s="136">
        <v>7</v>
      </c>
      <c r="ABV19" s="136">
        <v>7</v>
      </c>
      <c r="ABW19" s="136"/>
      <c r="ABX19" s="132"/>
      <c r="ABY19" s="132"/>
      <c r="ABZ19" s="132"/>
      <c r="ACA19" s="132"/>
      <c r="ACB19" s="132"/>
      <c r="ACC19" s="132"/>
      <c r="ACD19" s="132"/>
      <c r="ACE19" s="132"/>
      <c r="ACF19" s="132"/>
      <c r="ACG19" s="132"/>
      <c r="ACH19" s="132"/>
      <c r="ACI19" s="132"/>
      <c r="ACJ19" s="132"/>
      <c r="ACK19" s="132"/>
      <c r="ACL19" s="132"/>
      <c r="ACM19" s="132"/>
      <c r="ACN19" s="132"/>
      <c r="ACO19" s="132"/>
      <c r="ACP19" s="132"/>
      <c r="ACQ19" s="132"/>
      <c r="ACR19" s="132"/>
      <c r="ACS19" s="132"/>
      <c r="ACT19" s="132"/>
      <c r="ACU19" s="132"/>
      <c r="ACV19" s="132"/>
      <c r="ACW19" s="132"/>
      <c r="ACX19" s="132"/>
      <c r="ACY19" s="132"/>
      <c r="ACZ19" s="132"/>
      <c r="ADA19" s="132"/>
      <c r="ADB19" s="132"/>
      <c r="ADC19" s="132"/>
      <c r="ADD19" s="132"/>
      <c r="ADE19" s="132"/>
      <c r="ADF19" s="132"/>
      <c r="ADG19" s="132"/>
      <c r="ADH19" s="132"/>
      <c r="ADI19" s="132"/>
      <c r="ADJ19" s="132"/>
      <c r="ADK19" s="132"/>
      <c r="ADL19" s="132"/>
      <c r="ADM19" s="132"/>
      <c r="ADN19" s="132"/>
    </row>
    <row r="20" spans="1:794" customFormat="1">
      <c r="A20" t="s">
        <v>911</v>
      </c>
      <c r="B20" t="s">
        <v>913</v>
      </c>
      <c r="D20" s="140" t="s">
        <v>232</v>
      </c>
      <c r="E20" s="141">
        <v>1</v>
      </c>
      <c r="F20" s="141">
        <f>11</f>
        <v>11</v>
      </c>
      <c r="G20" s="141">
        <f>19</f>
        <v>19</v>
      </c>
      <c r="H20" s="141">
        <f>6</f>
        <v>6</v>
      </c>
      <c r="I20" s="141">
        <f>6</f>
        <v>6</v>
      </c>
      <c r="J20" s="141">
        <f>5</f>
        <v>5</v>
      </c>
      <c r="K20" s="141"/>
      <c r="L20" s="141">
        <f>6</f>
        <v>6</v>
      </c>
      <c r="M20" s="141">
        <f>7</f>
        <v>7</v>
      </c>
      <c r="N20" s="141">
        <f>3</f>
        <v>3</v>
      </c>
      <c r="O20" s="141">
        <f>9</f>
        <v>9</v>
      </c>
      <c r="P20" s="141">
        <f>2</f>
        <v>2</v>
      </c>
      <c r="Q20" s="141">
        <f>2</f>
        <v>2</v>
      </c>
      <c r="R20" s="141">
        <f>4</f>
        <v>4</v>
      </c>
      <c r="S20" s="141">
        <f>2</f>
        <v>2</v>
      </c>
      <c r="T20" s="140"/>
      <c r="U20" s="140"/>
      <c r="V20" s="140"/>
      <c r="W20" s="140"/>
      <c r="X20" s="140"/>
      <c r="Y20" s="140"/>
      <c r="Z20" s="140"/>
      <c r="AA20" s="141">
        <f>9</f>
        <v>9</v>
      </c>
      <c r="AB20" s="141">
        <f>8</f>
        <v>8</v>
      </c>
      <c r="AC20" s="141">
        <f>4</f>
        <v>4</v>
      </c>
      <c r="AD20" s="141">
        <f>3</f>
        <v>3</v>
      </c>
      <c r="AE20" s="141">
        <f>0</f>
        <v>0</v>
      </c>
      <c r="AF20" s="141"/>
      <c r="AG20" s="141">
        <f>1</f>
        <v>1</v>
      </c>
      <c r="AH20" s="141">
        <f>4</f>
        <v>4</v>
      </c>
      <c r="AI20" s="141">
        <f>7</f>
        <v>7</v>
      </c>
      <c r="AJ20" s="141">
        <f>8</f>
        <v>8</v>
      </c>
      <c r="AK20" s="141">
        <f>4</f>
        <v>4</v>
      </c>
      <c r="AL20" s="141">
        <f>0</f>
        <v>0</v>
      </c>
      <c r="AM20" s="141"/>
      <c r="AN20" s="141">
        <f>3</f>
        <v>3</v>
      </c>
      <c r="AO20" s="141">
        <f>8</f>
        <v>8</v>
      </c>
      <c r="AP20" s="141">
        <f>8</f>
        <v>8</v>
      </c>
      <c r="AQ20" s="141">
        <f>2</f>
        <v>2</v>
      </c>
      <c r="AR20" s="141">
        <v>6</v>
      </c>
      <c r="AS20" s="141">
        <v>1</v>
      </c>
      <c r="AT20" s="140"/>
      <c r="AU20" s="141">
        <v>2</v>
      </c>
      <c r="AV20" s="141">
        <v>0</v>
      </c>
      <c r="AW20" s="141">
        <v>1</v>
      </c>
      <c r="AX20" s="141">
        <v>0</v>
      </c>
      <c r="AY20" s="140"/>
      <c r="AZ20" s="140"/>
      <c r="BA20" s="141">
        <v>4</v>
      </c>
      <c r="BB20" s="141">
        <v>4</v>
      </c>
      <c r="BC20" s="141">
        <v>5</v>
      </c>
      <c r="BD20" s="141">
        <v>5</v>
      </c>
      <c r="BE20" s="141">
        <v>0</v>
      </c>
      <c r="BF20" s="141">
        <v>1</v>
      </c>
      <c r="BG20" s="141">
        <v>4</v>
      </c>
      <c r="BH20" s="140"/>
      <c r="BI20" s="141">
        <v>2</v>
      </c>
      <c r="BJ20" s="141">
        <v>0</v>
      </c>
      <c r="BK20" s="141">
        <v>1</v>
      </c>
      <c r="BL20" s="141">
        <v>4</v>
      </c>
      <c r="BM20" s="141">
        <v>0</v>
      </c>
      <c r="BN20" s="141">
        <v>1</v>
      </c>
      <c r="BO20" s="140"/>
      <c r="BP20" s="141">
        <v>6</v>
      </c>
      <c r="BQ20" s="141">
        <v>4</v>
      </c>
      <c r="BR20" s="141">
        <f>3+1</f>
        <v>4</v>
      </c>
      <c r="BS20" s="141">
        <v>2</v>
      </c>
      <c r="BT20" s="141">
        <v>1</v>
      </c>
      <c r="BU20" s="141">
        <f>1+4</f>
        <v>5</v>
      </c>
      <c r="BV20" s="140"/>
      <c r="BW20" s="141">
        <v>4</v>
      </c>
      <c r="BX20" s="141">
        <v>1</v>
      </c>
      <c r="BY20" s="141">
        <v>4</v>
      </c>
      <c r="BZ20" s="141">
        <v>2</v>
      </c>
      <c r="CA20" s="141">
        <v>0</v>
      </c>
      <c r="CB20" s="141">
        <v>1</v>
      </c>
      <c r="CC20" s="140"/>
      <c r="CD20" s="141">
        <v>3</v>
      </c>
      <c r="CE20" s="141">
        <v>4</v>
      </c>
      <c r="CF20" s="141">
        <v>3</v>
      </c>
      <c r="CG20" s="141">
        <v>5</v>
      </c>
      <c r="CH20" s="141">
        <v>1</v>
      </c>
      <c r="CI20" s="141">
        <v>6</v>
      </c>
      <c r="CJ20" s="140"/>
      <c r="CK20" s="141">
        <v>4</v>
      </c>
      <c r="CL20" s="141">
        <v>1</v>
      </c>
      <c r="CM20" s="141">
        <v>0</v>
      </c>
      <c r="CN20" s="141">
        <v>0</v>
      </c>
      <c r="CO20" s="141">
        <v>4</v>
      </c>
      <c r="CP20" s="141">
        <v>6</v>
      </c>
      <c r="CQ20" s="140"/>
      <c r="CR20" s="141">
        <v>6</v>
      </c>
      <c r="CS20" s="141">
        <v>5</v>
      </c>
      <c r="CT20" s="141">
        <v>3</v>
      </c>
      <c r="CU20" s="141">
        <v>6</v>
      </c>
      <c r="CV20" s="141">
        <v>1</v>
      </c>
      <c r="CW20" s="141">
        <v>0</v>
      </c>
      <c r="CX20" s="140"/>
      <c r="CY20" s="141">
        <v>4</v>
      </c>
      <c r="CZ20" s="141">
        <v>0</v>
      </c>
      <c r="DA20" s="141">
        <v>1</v>
      </c>
      <c r="DB20" s="141">
        <v>6</v>
      </c>
      <c r="DC20" s="141">
        <v>0</v>
      </c>
      <c r="DD20" s="141">
        <v>1</v>
      </c>
      <c r="DE20" s="140"/>
      <c r="DF20" s="140"/>
      <c r="DG20" s="141">
        <v>1</v>
      </c>
      <c r="DH20" s="141">
        <v>6</v>
      </c>
      <c r="DI20" s="141">
        <v>0</v>
      </c>
      <c r="DJ20" s="141">
        <v>2</v>
      </c>
      <c r="DK20" s="141">
        <v>1</v>
      </c>
      <c r="DL20" s="140"/>
      <c r="DM20" s="140"/>
      <c r="DN20" s="141">
        <v>2</v>
      </c>
      <c r="DO20" s="141">
        <v>2</v>
      </c>
      <c r="DP20" s="141">
        <v>2</v>
      </c>
      <c r="DQ20" s="141">
        <v>2</v>
      </c>
      <c r="DR20" s="141">
        <v>3</v>
      </c>
      <c r="DS20" s="140"/>
      <c r="DT20" s="141">
        <v>0</v>
      </c>
      <c r="DU20" s="141">
        <v>2</v>
      </c>
      <c r="DV20" s="141">
        <v>0</v>
      </c>
      <c r="DW20" s="141">
        <v>3</v>
      </c>
      <c r="DX20" s="141">
        <v>1</v>
      </c>
      <c r="DY20" s="141">
        <v>4</v>
      </c>
      <c r="DZ20" s="140"/>
      <c r="EA20" s="141">
        <v>0</v>
      </c>
      <c r="EB20" s="141">
        <v>3</v>
      </c>
      <c r="EC20" s="141">
        <v>7</v>
      </c>
      <c r="ED20" s="141">
        <v>2</v>
      </c>
      <c r="EE20" s="141">
        <v>0</v>
      </c>
      <c r="EF20" s="141">
        <v>6</v>
      </c>
      <c r="EG20" s="141">
        <v>0</v>
      </c>
      <c r="EH20" s="141">
        <v>2</v>
      </c>
      <c r="EI20" s="141">
        <v>7</v>
      </c>
      <c r="EJ20" s="141">
        <v>1</v>
      </c>
      <c r="EK20" s="141">
        <v>6</v>
      </c>
      <c r="EL20" s="141">
        <v>3</v>
      </c>
      <c r="EM20" s="141">
        <v>5</v>
      </c>
      <c r="EN20" s="140"/>
      <c r="EO20" s="141">
        <v>7</v>
      </c>
      <c r="EP20" s="141">
        <v>12</v>
      </c>
      <c r="EQ20" s="141">
        <v>3</v>
      </c>
      <c r="ER20" s="141">
        <v>4</v>
      </c>
      <c r="ES20" s="141">
        <v>2</v>
      </c>
      <c r="ET20" s="141">
        <v>0</v>
      </c>
      <c r="EU20" s="141">
        <v>2</v>
      </c>
      <c r="EV20" s="141">
        <v>5</v>
      </c>
      <c r="EW20" s="141">
        <v>6</v>
      </c>
      <c r="EX20" s="141">
        <v>0</v>
      </c>
      <c r="EY20" s="141">
        <v>3</v>
      </c>
      <c r="EZ20" s="141">
        <v>4</v>
      </c>
      <c r="FA20" s="141">
        <v>4</v>
      </c>
      <c r="FB20" s="140"/>
      <c r="FC20" s="141">
        <v>1</v>
      </c>
      <c r="FD20" s="141">
        <v>6</v>
      </c>
      <c r="FE20" s="141">
        <v>0</v>
      </c>
      <c r="FF20" s="141">
        <v>2</v>
      </c>
      <c r="FG20" s="141">
        <v>13</v>
      </c>
      <c r="FH20" s="141">
        <v>2</v>
      </c>
      <c r="FI20" s="141">
        <v>2</v>
      </c>
      <c r="FJ20" s="141">
        <v>0</v>
      </c>
      <c r="FK20" s="141">
        <v>10</v>
      </c>
      <c r="FL20" s="141">
        <v>4</v>
      </c>
      <c r="FM20" s="141">
        <v>0</v>
      </c>
      <c r="FN20" s="141">
        <v>0</v>
      </c>
      <c r="FO20" s="141">
        <v>1</v>
      </c>
      <c r="FP20" s="140"/>
      <c r="FQ20" s="141">
        <v>1</v>
      </c>
      <c r="FR20" s="141">
        <v>5</v>
      </c>
      <c r="FS20" s="141">
        <v>6</v>
      </c>
      <c r="FT20" s="141">
        <v>8</v>
      </c>
      <c r="FU20" s="141">
        <v>14</v>
      </c>
      <c r="FV20" s="141">
        <v>3</v>
      </c>
      <c r="FW20" s="140"/>
      <c r="FX20" s="141">
        <v>10</v>
      </c>
      <c r="FY20" s="141">
        <v>3</v>
      </c>
      <c r="FZ20" s="141">
        <v>17</v>
      </c>
      <c r="GA20" s="141">
        <v>3</v>
      </c>
      <c r="GB20" s="141">
        <v>21</v>
      </c>
      <c r="GC20" s="141">
        <v>6</v>
      </c>
      <c r="GD20" s="140"/>
      <c r="GE20" s="141">
        <v>16</v>
      </c>
      <c r="GF20" s="141">
        <v>9</v>
      </c>
      <c r="GG20" s="141">
        <v>3</v>
      </c>
      <c r="GH20" s="141">
        <v>8</v>
      </c>
      <c r="GI20" s="140"/>
      <c r="GJ20" s="140"/>
      <c r="GK20" s="140"/>
      <c r="GL20" s="141">
        <v>25</v>
      </c>
      <c r="GM20" s="141">
        <v>11</v>
      </c>
      <c r="GN20" s="141">
        <v>9</v>
      </c>
      <c r="GO20" s="141">
        <v>5</v>
      </c>
      <c r="GP20" s="141">
        <v>4</v>
      </c>
      <c r="GQ20" s="141">
        <v>1</v>
      </c>
      <c r="GR20" s="140"/>
      <c r="GS20" s="141">
        <v>13</v>
      </c>
      <c r="GT20" s="141">
        <v>6</v>
      </c>
      <c r="GU20" s="141">
        <v>6</v>
      </c>
      <c r="GV20" s="141">
        <v>2</v>
      </c>
      <c r="GW20" s="141">
        <v>3</v>
      </c>
      <c r="GX20" s="140"/>
      <c r="GY20" s="140"/>
      <c r="GZ20" s="141">
        <v>19</v>
      </c>
      <c r="HA20" s="141">
        <v>4</v>
      </c>
      <c r="HB20" s="141">
        <v>7</v>
      </c>
      <c r="HC20" s="141">
        <v>1</v>
      </c>
      <c r="HD20" s="141">
        <v>0</v>
      </c>
      <c r="HE20" s="141">
        <v>3</v>
      </c>
      <c r="HF20" s="140"/>
      <c r="HG20" s="141">
        <v>4</v>
      </c>
      <c r="HH20" s="141">
        <v>10</v>
      </c>
      <c r="HI20" s="141">
        <v>10</v>
      </c>
      <c r="HJ20" s="141">
        <v>6</v>
      </c>
      <c r="HK20" s="141">
        <v>8</v>
      </c>
      <c r="HL20" s="141">
        <v>7</v>
      </c>
      <c r="HM20" s="140"/>
      <c r="HN20" s="141">
        <v>3</v>
      </c>
      <c r="HO20" s="141">
        <v>2</v>
      </c>
      <c r="HP20" s="141">
        <v>2</v>
      </c>
      <c r="HQ20" s="141">
        <v>4</v>
      </c>
      <c r="HR20" s="141">
        <v>2</v>
      </c>
      <c r="HS20" s="141">
        <v>5</v>
      </c>
      <c r="HT20" s="140"/>
      <c r="HU20" s="145">
        <v>4</v>
      </c>
      <c r="HV20" s="141">
        <v>0</v>
      </c>
      <c r="HW20" s="141">
        <v>1</v>
      </c>
      <c r="HX20" s="141">
        <v>4</v>
      </c>
      <c r="HY20" s="141">
        <v>0</v>
      </c>
      <c r="HZ20" s="141">
        <v>0</v>
      </c>
      <c r="IA20" s="140"/>
      <c r="IB20" s="145">
        <v>7</v>
      </c>
      <c r="IC20" s="141">
        <v>1</v>
      </c>
      <c r="ID20" s="141">
        <v>2</v>
      </c>
      <c r="IE20" s="141">
        <v>4</v>
      </c>
      <c r="IF20" s="141">
        <v>2</v>
      </c>
      <c r="IG20" s="141">
        <v>4</v>
      </c>
      <c r="IH20" s="140"/>
      <c r="II20" s="141">
        <v>5</v>
      </c>
      <c r="IJ20" s="141">
        <v>3</v>
      </c>
      <c r="IK20" s="141">
        <v>1</v>
      </c>
      <c r="IL20" s="141">
        <v>1</v>
      </c>
      <c r="IM20" s="141">
        <v>4</v>
      </c>
      <c r="IN20" s="141">
        <v>4</v>
      </c>
      <c r="IO20" s="140"/>
      <c r="IP20" s="141">
        <v>6</v>
      </c>
      <c r="IQ20" s="141">
        <v>9</v>
      </c>
      <c r="IR20" s="141">
        <v>1</v>
      </c>
      <c r="IS20" s="140"/>
      <c r="IT20" s="141">
        <v>7</v>
      </c>
      <c r="IU20" s="141">
        <v>3</v>
      </c>
      <c r="IV20" s="140"/>
      <c r="IW20" s="140"/>
      <c r="IX20" s="141">
        <v>4</v>
      </c>
      <c r="IY20" s="141">
        <v>5</v>
      </c>
      <c r="IZ20" s="141">
        <v>0</v>
      </c>
      <c r="JA20" s="141">
        <v>0</v>
      </c>
      <c r="JB20" s="141">
        <v>1</v>
      </c>
      <c r="JC20" s="141">
        <v>1</v>
      </c>
      <c r="JD20" s="140"/>
      <c r="JE20" s="141">
        <v>0</v>
      </c>
      <c r="JF20" s="141">
        <v>5</v>
      </c>
      <c r="JG20" s="141">
        <v>4</v>
      </c>
      <c r="JH20" s="141">
        <v>0</v>
      </c>
      <c r="JI20" s="141">
        <v>2</v>
      </c>
      <c r="JJ20" s="140"/>
      <c r="JK20" s="141">
        <v>2</v>
      </c>
      <c r="JL20" s="141">
        <v>1</v>
      </c>
      <c r="JM20" s="141">
        <v>0</v>
      </c>
      <c r="JN20" s="141">
        <v>2</v>
      </c>
      <c r="JO20" s="141">
        <v>1</v>
      </c>
      <c r="JP20" s="141">
        <v>8</v>
      </c>
      <c r="JQ20" s="140"/>
      <c r="JR20" s="141">
        <v>1</v>
      </c>
      <c r="JS20" s="141">
        <v>6</v>
      </c>
      <c r="JT20" s="141">
        <v>1</v>
      </c>
      <c r="JU20" s="141">
        <v>2</v>
      </c>
      <c r="JV20" s="141">
        <v>2</v>
      </c>
      <c r="JW20" s="141">
        <v>1</v>
      </c>
      <c r="JX20" s="140"/>
      <c r="JY20" s="141">
        <v>1</v>
      </c>
      <c r="JZ20" s="141">
        <v>1</v>
      </c>
      <c r="KA20" s="141">
        <v>4</v>
      </c>
      <c r="KB20" s="141">
        <v>1</v>
      </c>
      <c r="KC20" s="141">
        <v>0</v>
      </c>
      <c r="KD20" s="141">
        <v>1</v>
      </c>
      <c r="KE20" s="140"/>
      <c r="KF20" s="141">
        <v>5</v>
      </c>
      <c r="KG20" s="141">
        <v>0</v>
      </c>
      <c r="KH20" s="141">
        <v>3</v>
      </c>
      <c r="KI20" s="141">
        <v>4</v>
      </c>
      <c r="KJ20" s="141">
        <v>4</v>
      </c>
      <c r="KK20" s="141">
        <v>1</v>
      </c>
      <c r="KL20" s="140"/>
      <c r="KM20" s="140"/>
      <c r="KN20" s="141">
        <v>1</v>
      </c>
      <c r="KO20" s="140"/>
      <c r="KP20" s="141">
        <v>4</v>
      </c>
      <c r="KQ20" s="141">
        <v>0</v>
      </c>
      <c r="KR20" s="141">
        <v>0</v>
      </c>
      <c r="KS20" s="140"/>
      <c r="KT20" s="141">
        <v>1</v>
      </c>
      <c r="KU20" s="141">
        <v>0</v>
      </c>
      <c r="KV20" s="141">
        <v>2</v>
      </c>
      <c r="KW20" s="141">
        <v>2</v>
      </c>
      <c r="KX20" s="141">
        <v>1</v>
      </c>
      <c r="KY20" s="140"/>
      <c r="KZ20" s="140"/>
      <c r="LA20" s="141">
        <v>2</v>
      </c>
      <c r="LB20" s="141">
        <v>2</v>
      </c>
      <c r="LC20" s="141">
        <v>1</v>
      </c>
      <c r="LD20" s="141">
        <v>0</v>
      </c>
      <c r="LE20" s="141">
        <v>2</v>
      </c>
      <c r="LF20" s="141">
        <v>0</v>
      </c>
      <c r="LG20" s="140"/>
      <c r="LH20" s="141">
        <v>0</v>
      </c>
      <c r="LI20" s="141">
        <v>1</v>
      </c>
      <c r="LJ20" s="141">
        <v>0</v>
      </c>
      <c r="LK20" s="141">
        <v>0</v>
      </c>
      <c r="LL20" s="141">
        <v>1</v>
      </c>
      <c r="LM20" s="141">
        <v>1</v>
      </c>
      <c r="LN20" s="141">
        <v>2</v>
      </c>
      <c r="LO20" s="141">
        <v>1</v>
      </c>
      <c r="LP20" s="141">
        <v>0</v>
      </c>
      <c r="LQ20" s="141">
        <v>0</v>
      </c>
      <c r="LR20" s="140"/>
      <c r="LS20" s="140"/>
      <c r="LT20" s="140"/>
      <c r="LU20" s="140"/>
      <c r="LV20" s="141">
        <v>2</v>
      </c>
      <c r="LW20" s="141">
        <v>3</v>
      </c>
      <c r="LX20" s="141">
        <v>1</v>
      </c>
      <c r="LY20" s="140"/>
      <c r="LZ20" s="141">
        <v>2</v>
      </c>
      <c r="MA20" s="141">
        <v>10</v>
      </c>
      <c r="MB20" s="141"/>
      <c r="MC20" s="141">
        <v>5</v>
      </c>
      <c r="MD20" s="141">
        <v>6</v>
      </c>
      <c r="ME20" s="141">
        <v>15</v>
      </c>
      <c r="MF20" s="141">
        <v>14</v>
      </c>
      <c r="MG20" s="141">
        <v>7</v>
      </c>
      <c r="MH20" s="141">
        <v>4</v>
      </c>
      <c r="MI20" s="140"/>
      <c r="MJ20" s="141">
        <v>4</v>
      </c>
      <c r="MK20" s="141">
        <v>5</v>
      </c>
      <c r="ML20" s="141">
        <v>6</v>
      </c>
      <c r="MM20" s="141">
        <v>7</v>
      </c>
      <c r="MN20" s="141">
        <v>3</v>
      </c>
      <c r="MO20" s="141">
        <v>3</v>
      </c>
      <c r="MP20" s="140"/>
      <c r="MQ20" s="141">
        <v>0</v>
      </c>
      <c r="MR20" s="141">
        <v>5</v>
      </c>
      <c r="MS20" s="141">
        <v>1</v>
      </c>
      <c r="MT20" s="141">
        <v>1</v>
      </c>
      <c r="MU20" s="141">
        <v>0</v>
      </c>
      <c r="MV20" s="141">
        <v>0</v>
      </c>
      <c r="MW20" s="140"/>
      <c r="MX20" s="141">
        <v>1</v>
      </c>
      <c r="MY20" s="141">
        <v>0</v>
      </c>
      <c r="MZ20" s="141">
        <v>2</v>
      </c>
      <c r="NA20" s="141">
        <v>1</v>
      </c>
      <c r="NB20" s="141">
        <v>1</v>
      </c>
      <c r="NC20" s="141">
        <v>5</v>
      </c>
      <c r="ND20" s="140"/>
      <c r="NE20" s="141">
        <v>3</v>
      </c>
      <c r="NF20" s="141">
        <v>5</v>
      </c>
      <c r="NG20" s="141">
        <v>0</v>
      </c>
      <c r="NH20" s="141">
        <v>4</v>
      </c>
      <c r="NI20" s="141">
        <v>2</v>
      </c>
      <c r="NJ20" s="141">
        <v>1</v>
      </c>
      <c r="NK20" s="140"/>
      <c r="NL20" s="141">
        <v>5</v>
      </c>
      <c r="NM20" s="141">
        <v>1</v>
      </c>
      <c r="NN20" s="141">
        <v>1</v>
      </c>
      <c r="NO20" s="141">
        <v>1</v>
      </c>
      <c r="NP20" s="141">
        <v>1</v>
      </c>
      <c r="NQ20" s="141">
        <v>1</v>
      </c>
      <c r="NR20" s="140"/>
      <c r="NS20" s="141">
        <v>1</v>
      </c>
      <c r="NT20" s="141">
        <v>1</v>
      </c>
      <c r="NU20" s="141">
        <v>0</v>
      </c>
      <c r="NV20" s="141">
        <v>0</v>
      </c>
      <c r="NW20" s="141">
        <v>2</v>
      </c>
      <c r="NX20" s="141">
        <v>1</v>
      </c>
      <c r="NY20" s="141">
        <v>7</v>
      </c>
      <c r="NZ20" s="141">
        <v>0</v>
      </c>
      <c r="OA20" s="140"/>
      <c r="OB20" s="140"/>
      <c r="OC20" s="140"/>
      <c r="OD20" s="140"/>
      <c r="OE20" s="140"/>
      <c r="OF20" s="140"/>
      <c r="OG20" s="141">
        <v>2</v>
      </c>
      <c r="OH20" s="141">
        <v>7</v>
      </c>
      <c r="OI20" s="141">
        <v>5</v>
      </c>
      <c r="OJ20" s="141">
        <v>0</v>
      </c>
      <c r="OK20" s="141">
        <v>3</v>
      </c>
      <c r="OL20" s="141">
        <v>5</v>
      </c>
      <c r="OM20" s="140"/>
      <c r="ON20" s="141">
        <v>4</v>
      </c>
      <c r="OO20" s="141">
        <v>4</v>
      </c>
      <c r="OP20" s="141">
        <v>1</v>
      </c>
      <c r="OQ20" s="141">
        <v>4</v>
      </c>
      <c r="OR20" s="141">
        <v>1</v>
      </c>
      <c r="OS20" s="141">
        <v>4</v>
      </c>
      <c r="OT20" s="140"/>
      <c r="OU20" s="141">
        <v>3</v>
      </c>
      <c r="OV20" s="141">
        <v>2</v>
      </c>
      <c r="OW20" s="141">
        <v>4</v>
      </c>
      <c r="OX20" s="141">
        <v>0</v>
      </c>
      <c r="OY20" s="141">
        <v>0</v>
      </c>
      <c r="OZ20" s="141">
        <v>1</v>
      </c>
      <c r="PA20" s="140"/>
      <c r="PB20" s="141">
        <v>1</v>
      </c>
      <c r="PC20" s="141">
        <v>3</v>
      </c>
      <c r="PD20" s="141">
        <v>0</v>
      </c>
      <c r="PE20" s="141">
        <v>0</v>
      </c>
      <c r="PF20" s="141">
        <v>4</v>
      </c>
      <c r="PG20" s="141">
        <v>9</v>
      </c>
      <c r="PH20" s="141"/>
      <c r="PI20" s="141">
        <v>3</v>
      </c>
      <c r="PJ20" s="141">
        <v>1</v>
      </c>
      <c r="PK20" s="141">
        <v>0</v>
      </c>
      <c r="PL20" s="141">
        <v>0</v>
      </c>
      <c r="PM20" s="141">
        <v>0</v>
      </c>
      <c r="PN20" s="141">
        <v>1</v>
      </c>
      <c r="PO20" s="140"/>
      <c r="PP20" s="141">
        <v>3</v>
      </c>
      <c r="PQ20" s="141">
        <v>9</v>
      </c>
      <c r="PR20" s="141">
        <v>1</v>
      </c>
      <c r="PS20" s="141">
        <v>1</v>
      </c>
      <c r="PT20" s="141">
        <v>0</v>
      </c>
      <c r="PU20" s="141">
        <v>0</v>
      </c>
      <c r="PV20" s="140"/>
      <c r="PW20" s="141">
        <v>4</v>
      </c>
      <c r="PX20" s="141">
        <v>4</v>
      </c>
      <c r="PY20" s="141">
        <v>1</v>
      </c>
      <c r="PZ20" s="141">
        <v>0</v>
      </c>
      <c r="QA20" s="141">
        <v>0</v>
      </c>
      <c r="QB20" s="141">
        <v>0</v>
      </c>
      <c r="QC20" s="140"/>
      <c r="QD20" s="141">
        <v>1</v>
      </c>
      <c r="QE20" s="141">
        <v>1</v>
      </c>
      <c r="QF20" s="140"/>
      <c r="QG20" s="141">
        <v>0</v>
      </c>
      <c r="QH20" s="141">
        <v>1</v>
      </c>
      <c r="QI20" s="141">
        <v>2</v>
      </c>
      <c r="QJ20" s="141"/>
      <c r="QK20" s="141">
        <v>5</v>
      </c>
      <c r="QL20" s="141">
        <v>1</v>
      </c>
      <c r="QM20" s="141">
        <v>1</v>
      </c>
      <c r="QN20" s="141">
        <v>1</v>
      </c>
      <c r="QO20" s="141">
        <v>0</v>
      </c>
      <c r="QP20" s="141">
        <v>1</v>
      </c>
      <c r="QQ20" s="141">
        <v>0</v>
      </c>
      <c r="QR20" s="141">
        <v>1</v>
      </c>
      <c r="QS20" s="141">
        <v>5</v>
      </c>
      <c r="QT20" s="141">
        <v>1</v>
      </c>
      <c r="QU20" s="140"/>
      <c r="QV20" s="140"/>
      <c r="QW20" s="141">
        <v>0</v>
      </c>
      <c r="QX20" s="141">
        <v>2</v>
      </c>
      <c r="QY20" s="141">
        <v>5</v>
      </c>
      <c r="QZ20" s="141">
        <v>2</v>
      </c>
      <c r="RA20" s="141">
        <v>2</v>
      </c>
      <c r="RB20" s="141">
        <v>3</v>
      </c>
      <c r="RC20" s="141">
        <v>2</v>
      </c>
      <c r="RD20" s="141">
        <v>0</v>
      </c>
      <c r="RE20" s="140"/>
      <c r="RF20" s="141">
        <v>0</v>
      </c>
      <c r="RG20" s="141">
        <v>2</v>
      </c>
      <c r="RH20" s="141">
        <v>0</v>
      </c>
      <c r="RI20" s="141">
        <v>2</v>
      </c>
      <c r="RJ20" s="141">
        <v>3</v>
      </c>
      <c r="RK20" s="141">
        <v>3</v>
      </c>
      <c r="RL20" s="140"/>
      <c r="RM20" s="140"/>
      <c r="RN20" s="141">
        <v>4</v>
      </c>
      <c r="RO20" s="141">
        <v>4</v>
      </c>
      <c r="RP20" s="141">
        <v>3</v>
      </c>
      <c r="RQ20" s="141">
        <v>1</v>
      </c>
      <c r="RR20" s="141">
        <v>3</v>
      </c>
      <c r="RS20" s="140"/>
      <c r="RT20" s="141">
        <v>2</v>
      </c>
      <c r="RU20" s="141">
        <v>1</v>
      </c>
      <c r="RV20" s="141">
        <v>3</v>
      </c>
      <c r="RW20" s="141">
        <v>3</v>
      </c>
      <c r="RX20" s="141">
        <v>2</v>
      </c>
      <c r="RY20" s="141">
        <v>2</v>
      </c>
      <c r="RZ20" s="140"/>
      <c r="SA20" s="140"/>
      <c r="SB20" s="141">
        <v>5</v>
      </c>
      <c r="SC20" s="141">
        <v>5</v>
      </c>
      <c r="SD20" s="141">
        <v>4</v>
      </c>
      <c r="SE20" s="141">
        <v>2</v>
      </c>
      <c r="SF20" s="141">
        <v>5</v>
      </c>
      <c r="SG20" s="141">
        <v>2</v>
      </c>
      <c r="SH20" s="141">
        <v>3</v>
      </c>
      <c r="SI20" s="141">
        <v>3</v>
      </c>
      <c r="SJ20" s="141">
        <v>1</v>
      </c>
      <c r="SK20" s="141">
        <v>0</v>
      </c>
      <c r="SL20" s="141">
        <v>0</v>
      </c>
      <c r="SM20" s="141">
        <v>2</v>
      </c>
      <c r="SN20" s="140"/>
      <c r="SO20" s="141">
        <v>5</v>
      </c>
      <c r="SP20" s="141">
        <v>2</v>
      </c>
      <c r="SQ20" s="141">
        <v>1</v>
      </c>
      <c r="SR20" s="141">
        <v>3</v>
      </c>
      <c r="SS20" s="141">
        <v>2</v>
      </c>
      <c r="ST20" s="141">
        <v>2</v>
      </c>
      <c r="SU20" s="141">
        <v>2</v>
      </c>
      <c r="SV20" s="141">
        <v>2</v>
      </c>
      <c r="SW20" s="141">
        <v>1</v>
      </c>
      <c r="SX20" s="141">
        <v>6</v>
      </c>
      <c r="SY20" s="141">
        <v>0</v>
      </c>
      <c r="SZ20" s="141">
        <v>2</v>
      </c>
      <c r="TA20" s="141">
        <v>2</v>
      </c>
      <c r="TB20" s="140"/>
      <c r="TC20" s="141">
        <v>3</v>
      </c>
      <c r="TD20" s="141">
        <v>3</v>
      </c>
      <c r="TE20" s="141">
        <v>2</v>
      </c>
      <c r="TF20" s="141">
        <v>4</v>
      </c>
      <c r="TG20" s="141">
        <v>6</v>
      </c>
      <c r="TH20" s="141">
        <v>3</v>
      </c>
      <c r="TI20" s="141">
        <v>1</v>
      </c>
      <c r="TJ20" s="141">
        <v>3</v>
      </c>
      <c r="TK20" s="141">
        <v>4</v>
      </c>
      <c r="TL20" s="141">
        <v>0</v>
      </c>
      <c r="TM20" s="141">
        <v>0</v>
      </c>
      <c r="TN20" s="141">
        <v>5</v>
      </c>
      <c r="TO20" s="141">
        <v>2</v>
      </c>
      <c r="TP20" s="140"/>
      <c r="TQ20" s="141">
        <v>1</v>
      </c>
      <c r="TR20" s="141">
        <v>3</v>
      </c>
      <c r="TS20" s="141">
        <v>4</v>
      </c>
      <c r="TT20" s="141">
        <v>1</v>
      </c>
      <c r="TU20" s="141">
        <v>0</v>
      </c>
      <c r="TV20" s="141">
        <v>4</v>
      </c>
      <c r="TW20" s="140"/>
      <c r="TX20" s="141">
        <v>4</v>
      </c>
      <c r="TY20" s="141">
        <v>2</v>
      </c>
      <c r="TZ20" s="141">
        <v>1</v>
      </c>
      <c r="UA20" s="141">
        <v>4</v>
      </c>
      <c r="UB20" s="141">
        <v>3</v>
      </c>
      <c r="UC20" s="141">
        <v>3</v>
      </c>
      <c r="UD20" s="140"/>
      <c r="UE20" s="141">
        <v>4</v>
      </c>
      <c r="UF20" s="141">
        <v>6</v>
      </c>
      <c r="UG20" s="141">
        <v>3</v>
      </c>
      <c r="UH20" s="141">
        <v>5</v>
      </c>
      <c r="UI20" s="141">
        <v>2</v>
      </c>
      <c r="UJ20" s="141">
        <v>3</v>
      </c>
      <c r="UK20" s="141"/>
      <c r="UL20" s="141">
        <v>9</v>
      </c>
      <c r="UM20" s="141">
        <v>2</v>
      </c>
      <c r="UN20" s="141">
        <v>0</v>
      </c>
      <c r="UO20" s="141">
        <v>1</v>
      </c>
      <c r="UP20" s="141">
        <v>2</v>
      </c>
      <c r="UQ20" s="141">
        <v>1</v>
      </c>
      <c r="UR20" s="140"/>
      <c r="US20" s="141">
        <v>6</v>
      </c>
      <c r="UT20" s="141">
        <v>3</v>
      </c>
      <c r="UU20" s="141">
        <v>2</v>
      </c>
      <c r="UV20" s="141">
        <v>0</v>
      </c>
      <c r="UW20" s="141">
        <v>3</v>
      </c>
      <c r="UX20" s="140"/>
      <c r="UY20" s="140"/>
      <c r="UZ20" s="140"/>
      <c r="VA20" s="141">
        <v>8</v>
      </c>
      <c r="VB20" s="141">
        <v>9</v>
      </c>
      <c r="VC20" s="141">
        <v>4</v>
      </c>
      <c r="VD20" s="141"/>
      <c r="VE20" s="141">
        <v>3</v>
      </c>
      <c r="VF20" s="141"/>
      <c r="VG20" s="141">
        <v>18</v>
      </c>
      <c r="VH20" s="141">
        <v>7</v>
      </c>
      <c r="VI20" s="141">
        <v>3</v>
      </c>
      <c r="VJ20" s="141">
        <v>3</v>
      </c>
      <c r="VK20" s="141">
        <v>8</v>
      </c>
      <c r="VL20" s="141">
        <v>1</v>
      </c>
      <c r="VM20" s="140"/>
      <c r="VN20" s="141">
        <v>17</v>
      </c>
      <c r="VO20" s="141">
        <v>7</v>
      </c>
      <c r="VP20" s="141">
        <v>12</v>
      </c>
      <c r="VQ20" s="141">
        <v>5</v>
      </c>
      <c r="VR20" s="141">
        <v>3</v>
      </c>
      <c r="VS20" s="141">
        <v>1</v>
      </c>
      <c r="VT20" s="141">
        <v>1</v>
      </c>
      <c r="VU20" s="141">
        <v>0</v>
      </c>
      <c r="VV20" s="141">
        <v>2</v>
      </c>
      <c r="VW20" s="141">
        <v>0</v>
      </c>
      <c r="VX20" s="141">
        <v>2</v>
      </c>
      <c r="VY20" s="141">
        <v>1</v>
      </c>
      <c r="VZ20" s="141">
        <v>1</v>
      </c>
      <c r="WA20" s="141"/>
      <c r="WB20" s="141">
        <v>6</v>
      </c>
      <c r="WC20" s="141">
        <v>4</v>
      </c>
      <c r="WD20" s="141">
        <v>4</v>
      </c>
      <c r="WE20" s="141">
        <v>1</v>
      </c>
      <c r="WF20" s="141">
        <v>1</v>
      </c>
      <c r="WG20" s="141">
        <v>9</v>
      </c>
      <c r="WH20" s="141"/>
      <c r="WI20" s="141">
        <v>3</v>
      </c>
      <c r="WJ20" s="141">
        <v>1</v>
      </c>
      <c r="WK20" s="141">
        <v>5</v>
      </c>
      <c r="WL20" s="141">
        <v>1</v>
      </c>
      <c r="WM20" s="141">
        <v>0</v>
      </c>
      <c r="WN20" s="141"/>
      <c r="WO20" s="140"/>
      <c r="WP20" s="141">
        <v>0</v>
      </c>
      <c r="WQ20" s="141">
        <v>11</v>
      </c>
      <c r="WR20" s="141">
        <v>1</v>
      </c>
      <c r="WS20" s="141">
        <v>4</v>
      </c>
      <c r="WT20" s="140"/>
      <c r="WU20" s="141">
        <v>5</v>
      </c>
      <c r="WV20" s="141">
        <v>1</v>
      </c>
      <c r="WW20" s="141">
        <v>1</v>
      </c>
      <c r="WX20" s="141">
        <v>5</v>
      </c>
      <c r="WY20" s="141">
        <v>4</v>
      </c>
      <c r="WZ20" s="141">
        <v>2</v>
      </c>
      <c r="XA20" s="141">
        <v>0</v>
      </c>
      <c r="XB20" s="141">
        <v>2</v>
      </c>
      <c r="XC20" s="140"/>
      <c r="XD20" s="141">
        <v>1</v>
      </c>
      <c r="XE20" s="141">
        <v>1</v>
      </c>
      <c r="XF20" s="141">
        <v>2</v>
      </c>
      <c r="XG20" s="141">
        <v>2</v>
      </c>
      <c r="XH20" s="141">
        <v>8</v>
      </c>
      <c r="XI20" s="141">
        <v>2</v>
      </c>
      <c r="XJ20" s="141"/>
      <c r="XK20" s="141">
        <v>5</v>
      </c>
      <c r="XL20" s="141">
        <v>4</v>
      </c>
      <c r="XM20" s="141">
        <v>6</v>
      </c>
      <c r="XN20" s="141">
        <v>1</v>
      </c>
      <c r="XO20" s="141">
        <v>3</v>
      </c>
      <c r="XP20" s="141">
        <v>2</v>
      </c>
      <c r="XQ20" s="141"/>
      <c r="XR20" s="141">
        <v>8</v>
      </c>
      <c r="XS20" s="141">
        <v>3</v>
      </c>
      <c r="XT20" s="141">
        <v>6</v>
      </c>
      <c r="XU20" s="141">
        <v>2</v>
      </c>
      <c r="XV20" s="141">
        <v>4</v>
      </c>
      <c r="XW20" s="141">
        <v>2</v>
      </c>
      <c r="XX20" s="141"/>
      <c r="XY20" s="141">
        <v>3</v>
      </c>
      <c r="XZ20" s="141">
        <v>1</v>
      </c>
      <c r="YA20" s="141">
        <v>4</v>
      </c>
      <c r="YB20" s="141">
        <v>4</v>
      </c>
      <c r="YC20" s="141">
        <v>1</v>
      </c>
      <c r="YD20" s="141">
        <v>1</v>
      </c>
      <c r="YE20" s="141"/>
      <c r="YF20" s="141">
        <v>0</v>
      </c>
      <c r="YG20" s="141">
        <v>1</v>
      </c>
      <c r="YH20" s="141">
        <v>0</v>
      </c>
      <c r="YI20" s="141">
        <v>1</v>
      </c>
      <c r="YJ20" s="141">
        <v>1</v>
      </c>
      <c r="YK20" s="141">
        <v>1</v>
      </c>
      <c r="YL20" s="141"/>
      <c r="YM20" s="141">
        <v>2</v>
      </c>
      <c r="YN20" s="141">
        <v>2</v>
      </c>
      <c r="YO20" s="141">
        <v>3</v>
      </c>
      <c r="YP20" s="141"/>
      <c r="YQ20" s="141">
        <v>1</v>
      </c>
      <c r="YR20" s="141">
        <v>2</v>
      </c>
      <c r="YS20" s="141">
        <v>1</v>
      </c>
      <c r="YT20" s="141">
        <v>3</v>
      </c>
      <c r="YU20" s="141">
        <v>1</v>
      </c>
      <c r="YV20" s="141">
        <v>3</v>
      </c>
      <c r="YW20" s="141">
        <v>2</v>
      </c>
      <c r="YX20" s="141">
        <v>3</v>
      </c>
      <c r="YY20" s="141">
        <v>0</v>
      </c>
      <c r="YZ20" s="141"/>
      <c r="ZA20" s="141">
        <v>0</v>
      </c>
      <c r="ZB20" s="141">
        <v>1</v>
      </c>
      <c r="ZC20" s="141">
        <v>1</v>
      </c>
      <c r="ZD20" s="141">
        <v>0</v>
      </c>
      <c r="ZE20" s="141">
        <v>2</v>
      </c>
      <c r="ZF20" s="141">
        <v>1</v>
      </c>
      <c r="ZG20" s="141">
        <v>1</v>
      </c>
      <c r="ZH20" s="141"/>
      <c r="ZI20" s="140"/>
      <c r="ZJ20" s="140"/>
      <c r="ZK20" s="140"/>
      <c r="ZL20" s="141">
        <v>4</v>
      </c>
      <c r="ZM20" s="141">
        <v>3</v>
      </c>
      <c r="ZN20" s="141"/>
      <c r="ZO20" s="141">
        <v>5</v>
      </c>
      <c r="ZP20" s="141">
        <v>4</v>
      </c>
      <c r="ZQ20" s="141">
        <v>1</v>
      </c>
      <c r="ZR20" s="141">
        <v>3</v>
      </c>
      <c r="ZS20" s="141">
        <v>11</v>
      </c>
      <c r="ZT20" s="141">
        <v>5</v>
      </c>
      <c r="ZU20" s="141"/>
      <c r="ZV20" s="141">
        <v>7</v>
      </c>
      <c r="ZW20" s="141">
        <v>2</v>
      </c>
      <c r="ZX20" s="141">
        <v>3</v>
      </c>
      <c r="ZY20" s="141">
        <v>2</v>
      </c>
      <c r="ZZ20" s="141">
        <v>2</v>
      </c>
      <c r="AAA20" s="141">
        <v>2</v>
      </c>
      <c r="AAB20" s="141"/>
      <c r="AAC20" s="141">
        <v>2</v>
      </c>
      <c r="AAD20" s="141">
        <v>6</v>
      </c>
      <c r="AAE20" s="141">
        <v>6</v>
      </c>
      <c r="AAF20" s="141">
        <v>1</v>
      </c>
      <c r="AAG20" s="141">
        <v>2</v>
      </c>
      <c r="AAH20" s="141">
        <v>2</v>
      </c>
      <c r="AAI20" s="140"/>
      <c r="AAJ20" s="141">
        <v>2</v>
      </c>
      <c r="AAK20" s="141">
        <v>2</v>
      </c>
      <c r="AAL20" s="141">
        <v>2</v>
      </c>
      <c r="AAM20" s="141">
        <v>2</v>
      </c>
      <c r="AAN20" s="141">
        <v>3</v>
      </c>
      <c r="AAO20" s="141">
        <v>1</v>
      </c>
      <c r="AAP20" s="141"/>
      <c r="AAQ20" s="141">
        <v>1</v>
      </c>
      <c r="AAR20" s="141">
        <v>2</v>
      </c>
      <c r="AAS20" s="141">
        <v>1</v>
      </c>
      <c r="AAT20" s="141">
        <v>6</v>
      </c>
      <c r="AAU20" s="141">
        <v>0</v>
      </c>
      <c r="AAV20" s="141">
        <v>0</v>
      </c>
      <c r="AAW20" s="140"/>
      <c r="AAX20" s="141">
        <v>4</v>
      </c>
      <c r="AAY20" s="141">
        <v>1</v>
      </c>
      <c r="AAZ20" s="141">
        <v>3</v>
      </c>
      <c r="ABA20" s="141">
        <v>1</v>
      </c>
      <c r="ABB20" s="141">
        <v>2</v>
      </c>
      <c r="ABC20" s="141">
        <v>1</v>
      </c>
      <c r="ABD20" s="141"/>
      <c r="ABE20" s="141">
        <v>5</v>
      </c>
      <c r="ABF20" s="141">
        <v>1</v>
      </c>
      <c r="ABG20" s="141">
        <v>3</v>
      </c>
      <c r="ABH20" s="141">
        <v>4</v>
      </c>
      <c r="ABI20" s="141">
        <v>3</v>
      </c>
      <c r="ABJ20" s="141">
        <v>1</v>
      </c>
      <c r="ABK20" s="140"/>
      <c r="ABL20" s="141">
        <v>1</v>
      </c>
      <c r="ABM20" s="141">
        <v>4</v>
      </c>
      <c r="ABN20" s="141">
        <v>1</v>
      </c>
      <c r="ABO20" s="141">
        <v>1</v>
      </c>
      <c r="ABP20" s="141">
        <v>0</v>
      </c>
      <c r="ABQ20" s="141">
        <v>1</v>
      </c>
      <c r="ABR20" s="140"/>
      <c r="ABS20" s="141">
        <v>2</v>
      </c>
      <c r="ABT20" s="141">
        <v>3</v>
      </c>
      <c r="ABU20" s="141">
        <v>2</v>
      </c>
      <c r="ABV20" s="141">
        <v>1</v>
      </c>
      <c r="ABW20" s="141"/>
      <c r="ABX20" s="140"/>
      <c r="ABY20" s="140"/>
      <c r="ABZ20" s="140"/>
      <c r="ACA20" s="140"/>
      <c r="ACB20" s="140"/>
      <c r="ACC20" s="140"/>
      <c r="ACD20" s="140"/>
      <c r="ACE20" s="140"/>
      <c r="ACF20" s="140"/>
      <c r="ACG20" s="140"/>
      <c r="ACH20" s="140"/>
      <c r="ACI20" s="140"/>
      <c r="ACJ20" s="140"/>
      <c r="ACK20" s="140"/>
      <c r="ACL20" s="140"/>
      <c r="ACM20" s="140"/>
      <c r="ACN20" s="140"/>
      <c r="ACO20" s="140"/>
      <c r="ACP20" s="140"/>
      <c r="ACQ20" s="140"/>
      <c r="ACR20" s="140"/>
      <c r="ACS20" s="140"/>
      <c r="ACT20" s="140"/>
      <c r="ACU20" s="140"/>
      <c r="ACV20" s="140"/>
      <c r="ACW20" s="140"/>
      <c r="ACX20" s="140"/>
      <c r="ACY20" s="140"/>
      <c r="ACZ20" s="140"/>
      <c r="ADA20" s="140"/>
      <c r="ADB20" s="140"/>
      <c r="ADC20" s="140"/>
      <c r="ADD20" s="140"/>
      <c r="ADE20" s="140"/>
      <c r="ADF20" s="140"/>
      <c r="ADG20" s="140"/>
      <c r="ADH20" s="140"/>
      <c r="ADI20" s="140"/>
      <c r="ADJ20" s="140"/>
      <c r="ADK20" s="140"/>
      <c r="ADL20" s="140"/>
      <c r="ADM20" s="140"/>
      <c r="ADN20" s="140"/>
    </row>
    <row r="21" spans="1:794" customFormat="1">
      <c r="A21" t="s">
        <v>911</v>
      </c>
      <c r="B21" t="s">
        <v>913</v>
      </c>
      <c r="D21" s="140" t="s">
        <v>233</v>
      </c>
      <c r="E21" s="141">
        <v>0</v>
      </c>
      <c r="F21" s="141">
        <f>2</f>
        <v>2</v>
      </c>
      <c r="G21" s="141">
        <f>5</f>
        <v>5</v>
      </c>
      <c r="H21" s="141">
        <f>2</f>
        <v>2</v>
      </c>
      <c r="I21" s="141">
        <f>5</f>
        <v>5</v>
      </c>
      <c r="J21" s="141">
        <f>0</f>
        <v>0</v>
      </c>
      <c r="K21" s="141"/>
      <c r="L21" s="141">
        <f>3</f>
        <v>3</v>
      </c>
      <c r="M21" s="141">
        <f>3</f>
        <v>3</v>
      </c>
      <c r="N21" s="141">
        <f>0</f>
        <v>0</v>
      </c>
      <c r="O21" s="141">
        <f>0</f>
        <v>0</v>
      </c>
      <c r="P21" s="141">
        <f>2</f>
        <v>2</v>
      </c>
      <c r="Q21" s="141">
        <f>1</f>
        <v>1</v>
      </c>
      <c r="R21" s="141">
        <f>1</f>
        <v>1</v>
      </c>
      <c r="S21" s="141">
        <f>1</f>
        <v>1</v>
      </c>
      <c r="T21" s="140"/>
      <c r="U21" s="140"/>
      <c r="V21" s="140"/>
      <c r="W21" s="140"/>
      <c r="X21" s="140"/>
      <c r="Y21" s="140"/>
      <c r="Z21" s="140"/>
      <c r="AA21" s="141">
        <f>3</f>
        <v>3</v>
      </c>
      <c r="AB21" s="141">
        <f>4</f>
        <v>4</v>
      </c>
      <c r="AC21" s="141">
        <f>4</f>
        <v>4</v>
      </c>
      <c r="AD21" s="141">
        <f>1</f>
        <v>1</v>
      </c>
      <c r="AE21" s="141">
        <f>1</f>
        <v>1</v>
      </c>
      <c r="AF21" s="141"/>
      <c r="AG21" s="141">
        <f>2</f>
        <v>2</v>
      </c>
      <c r="AH21" s="141">
        <f>10</f>
        <v>10</v>
      </c>
      <c r="AI21" s="141">
        <f>5</f>
        <v>5</v>
      </c>
      <c r="AJ21" s="141">
        <f>12</f>
        <v>12</v>
      </c>
      <c r="AK21" s="141">
        <f>1</f>
        <v>1</v>
      </c>
      <c r="AL21" s="141">
        <f>0</f>
        <v>0</v>
      </c>
      <c r="AM21" s="141"/>
      <c r="AN21" s="141">
        <f>10</f>
        <v>10</v>
      </c>
      <c r="AO21" s="141">
        <f>6</f>
        <v>6</v>
      </c>
      <c r="AP21" s="141">
        <f>4</f>
        <v>4</v>
      </c>
      <c r="AQ21" s="141">
        <f>2</f>
        <v>2</v>
      </c>
      <c r="AR21" s="141">
        <v>0</v>
      </c>
      <c r="AS21" s="141">
        <v>3</v>
      </c>
      <c r="AT21" s="140"/>
      <c r="AU21" s="141">
        <v>1</v>
      </c>
      <c r="AV21" s="141">
        <v>3</v>
      </c>
      <c r="AW21" s="141">
        <v>2</v>
      </c>
      <c r="AX21" s="141">
        <v>0</v>
      </c>
      <c r="AY21" s="140"/>
      <c r="AZ21" s="140"/>
      <c r="BA21" s="141">
        <v>6</v>
      </c>
      <c r="BB21" s="141">
        <v>2</v>
      </c>
      <c r="BC21" s="141">
        <v>3</v>
      </c>
      <c r="BD21" s="141">
        <v>4</v>
      </c>
      <c r="BE21" s="141">
        <v>5</v>
      </c>
      <c r="BF21" s="141">
        <v>4</v>
      </c>
      <c r="BG21" s="141">
        <v>3</v>
      </c>
      <c r="BH21" s="140"/>
      <c r="BI21" s="141">
        <v>7</v>
      </c>
      <c r="BJ21" s="141">
        <v>2</v>
      </c>
      <c r="BK21" s="141">
        <v>7</v>
      </c>
      <c r="BL21" s="141">
        <v>2</v>
      </c>
      <c r="BM21" s="141">
        <v>0</v>
      </c>
      <c r="BN21" s="141">
        <v>7</v>
      </c>
      <c r="BO21" s="140"/>
      <c r="BP21" s="141">
        <v>11</v>
      </c>
      <c r="BQ21" s="141">
        <v>2</v>
      </c>
      <c r="BR21" s="141">
        <f>1+2</f>
        <v>3</v>
      </c>
      <c r="BS21" s="141">
        <v>3</v>
      </c>
      <c r="BT21" s="141">
        <v>4</v>
      </c>
      <c r="BU21" s="141">
        <f>2+1</f>
        <v>3</v>
      </c>
      <c r="BV21" s="140"/>
      <c r="BW21" s="141">
        <v>2</v>
      </c>
      <c r="BX21" s="141">
        <v>1</v>
      </c>
      <c r="BY21" s="141">
        <v>3</v>
      </c>
      <c r="BZ21" s="141">
        <v>2</v>
      </c>
      <c r="CA21" s="141">
        <v>1</v>
      </c>
      <c r="CB21" s="141">
        <v>0</v>
      </c>
      <c r="CC21" s="140"/>
      <c r="CD21" s="141">
        <v>7</v>
      </c>
      <c r="CE21" s="141">
        <v>4</v>
      </c>
      <c r="CF21" s="141">
        <v>7</v>
      </c>
      <c r="CG21" s="141">
        <v>2</v>
      </c>
      <c r="CH21" s="141">
        <v>1</v>
      </c>
      <c r="CI21" s="141">
        <v>2</v>
      </c>
      <c r="CJ21" s="140"/>
      <c r="CK21" s="141">
        <v>4</v>
      </c>
      <c r="CL21" s="141">
        <v>10</v>
      </c>
      <c r="CM21" s="141">
        <v>4</v>
      </c>
      <c r="CN21" s="141">
        <v>1</v>
      </c>
      <c r="CO21" s="141">
        <v>2</v>
      </c>
      <c r="CP21" s="141">
        <v>6</v>
      </c>
      <c r="CQ21" s="140"/>
      <c r="CR21" s="141">
        <v>7</v>
      </c>
      <c r="CS21" s="141">
        <v>3</v>
      </c>
      <c r="CT21" s="141">
        <v>0</v>
      </c>
      <c r="CU21" s="141">
        <v>6</v>
      </c>
      <c r="CV21" s="141">
        <v>4</v>
      </c>
      <c r="CW21" s="141">
        <v>0</v>
      </c>
      <c r="CX21" s="140"/>
      <c r="CY21" s="141">
        <v>0</v>
      </c>
      <c r="CZ21" s="141">
        <v>0</v>
      </c>
      <c r="DA21" s="141">
        <v>4</v>
      </c>
      <c r="DB21" s="141">
        <v>1</v>
      </c>
      <c r="DC21" s="141">
        <v>0</v>
      </c>
      <c r="DD21" s="141">
        <v>0</v>
      </c>
      <c r="DE21" s="140"/>
      <c r="DF21" s="140"/>
      <c r="DG21" s="141">
        <v>3</v>
      </c>
      <c r="DH21" s="141">
        <v>6</v>
      </c>
      <c r="DI21" s="141">
        <v>2</v>
      </c>
      <c r="DJ21" s="141">
        <v>10</v>
      </c>
      <c r="DK21" s="141">
        <v>0</v>
      </c>
      <c r="DL21" s="140"/>
      <c r="DM21" s="140"/>
      <c r="DN21" s="141">
        <v>2</v>
      </c>
      <c r="DO21" s="141">
        <v>4</v>
      </c>
      <c r="DP21" s="141">
        <v>0</v>
      </c>
      <c r="DQ21" s="141">
        <v>10</v>
      </c>
      <c r="DR21" s="141">
        <v>2</v>
      </c>
      <c r="DS21" s="140"/>
      <c r="DT21" s="141">
        <v>2</v>
      </c>
      <c r="DU21" s="141">
        <v>16</v>
      </c>
      <c r="DV21" s="141">
        <v>0</v>
      </c>
      <c r="DW21" s="141">
        <v>12</v>
      </c>
      <c r="DX21" s="141">
        <v>2</v>
      </c>
      <c r="DY21" s="141">
        <v>14</v>
      </c>
      <c r="DZ21" s="140"/>
      <c r="EA21" s="141">
        <v>4</v>
      </c>
      <c r="EB21" s="141">
        <v>1</v>
      </c>
      <c r="EC21" s="141">
        <v>2</v>
      </c>
      <c r="ED21" s="141">
        <v>5</v>
      </c>
      <c r="EE21" s="141">
        <v>2</v>
      </c>
      <c r="EF21" s="141">
        <v>5</v>
      </c>
      <c r="EG21" s="141">
        <v>0</v>
      </c>
      <c r="EH21" s="141">
        <v>1</v>
      </c>
      <c r="EI21" s="141">
        <v>7</v>
      </c>
      <c r="EJ21" s="141">
        <v>0</v>
      </c>
      <c r="EK21" s="141">
        <v>7</v>
      </c>
      <c r="EL21" s="141">
        <v>1</v>
      </c>
      <c r="EM21" s="141">
        <v>2</v>
      </c>
      <c r="EN21" s="140"/>
      <c r="EO21" s="141">
        <v>11</v>
      </c>
      <c r="EP21" s="141">
        <v>16</v>
      </c>
      <c r="EQ21" s="141">
        <v>4</v>
      </c>
      <c r="ER21" s="141">
        <v>5</v>
      </c>
      <c r="ES21" s="141">
        <v>1</v>
      </c>
      <c r="ET21" s="141">
        <v>4</v>
      </c>
      <c r="EU21" s="141">
        <v>2</v>
      </c>
      <c r="EV21" s="141">
        <v>2</v>
      </c>
      <c r="EW21" s="141">
        <v>6</v>
      </c>
      <c r="EX21" s="141">
        <v>0</v>
      </c>
      <c r="EY21" s="141">
        <v>1</v>
      </c>
      <c r="EZ21" s="141">
        <v>2</v>
      </c>
      <c r="FA21" s="141">
        <v>2</v>
      </c>
      <c r="FB21" s="140"/>
      <c r="FC21" s="141">
        <v>5</v>
      </c>
      <c r="FD21" s="141">
        <v>3</v>
      </c>
      <c r="FE21" s="141">
        <v>0</v>
      </c>
      <c r="FF21" s="141">
        <v>2</v>
      </c>
      <c r="FG21" s="141">
        <v>5</v>
      </c>
      <c r="FH21" s="141">
        <v>1</v>
      </c>
      <c r="FI21" s="141">
        <v>0</v>
      </c>
      <c r="FJ21" s="141">
        <v>0</v>
      </c>
      <c r="FK21" s="141">
        <v>9</v>
      </c>
      <c r="FL21" s="141">
        <v>1</v>
      </c>
      <c r="FM21" s="141">
        <v>0</v>
      </c>
      <c r="FN21" s="141">
        <v>0</v>
      </c>
      <c r="FO21" s="141">
        <v>0</v>
      </c>
      <c r="FP21" s="140"/>
      <c r="FQ21" s="141">
        <v>1</v>
      </c>
      <c r="FR21" s="141">
        <v>8</v>
      </c>
      <c r="FS21" s="141">
        <v>2</v>
      </c>
      <c r="FT21" s="141">
        <v>2</v>
      </c>
      <c r="FU21" s="141">
        <v>6</v>
      </c>
      <c r="FV21" s="141">
        <v>3</v>
      </c>
      <c r="FW21" s="140"/>
      <c r="FX21" s="141">
        <v>0</v>
      </c>
      <c r="FY21" s="141">
        <v>2</v>
      </c>
      <c r="FZ21" s="141">
        <v>3</v>
      </c>
      <c r="GA21" s="141">
        <v>2</v>
      </c>
      <c r="GB21" s="141">
        <v>12</v>
      </c>
      <c r="GC21" s="141">
        <v>4</v>
      </c>
      <c r="GD21" s="140"/>
      <c r="GE21" s="141">
        <v>6</v>
      </c>
      <c r="GF21" s="141">
        <v>1</v>
      </c>
      <c r="GG21" s="141">
        <v>2</v>
      </c>
      <c r="GH21" s="141">
        <v>1</v>
      </c>
      <c r="GI21" s="140"/>
      <c r="GJ21" s="140"/>
      <c r="GK21" s="140"/>
      <c r="GL21" s="141">
        <v>9</v>
      </c>
      <c r="GM21" s="141">
        <v>12</v>
      </c>
      <c r="GN21" s="141">
        <v>6</v>
      </c>
      <c r="GO21" s="141">
        <v>1</v>
      </c>
      <c r="GP21" s="141">
        <v>0</v>
      </c>
      <c r="GQ21" s="141">
        <v>0</v>
      </c>
      <c r="GR21" s="140"/>
      <c r="GS21" s="141">
        <v>7</v>
      </c>
      <c r="GT21" s="141">
        <v>4</v>
      </c>
      <c r="GU21" s="141">
        <v>0</v>
      </c>
      <c r="GV21" s="141">
        <v>2</v>
      </c>
      <c r="GW21" s="141">
        <v>2</v>
      </c>
      <c r="GX21" s="140"/>
      <c r="GY21" s="140"/>
      <c r="GZ21" s="141">
        <v>5</v>
      </c>
      <c r="HA21" s="141">
        <v>6</v>
      </c>
      <c r="HB21" s="141">
        <v>5</v>
      </c>
      <c r="HC21" s="141">
        <v>4</v>
      </c>
      <c r="HD21" s="141">
        <v>0</v>
      </c>
      <c r="HE21" s="141">
        <v>5</v>
      </c>
      <c r="HF21" s="140"/>
      <c r="HG21" s="141">
        <v>5</v>
      </c>
      <c r="HH21" s="141">
        <v>6</v>
      </c>
      <c r="HI21" s="141">
        <v>9</v>
      </c>
      <c r="HJ21" s="141">
        <v>9</v>
      </c>
      <c r="HK21" s="141">
        <v>4</v>
      </c>
      <c r="HL21" s="141">
        <v>12</v>
      </c>
      <c r="HM21" s="140"/>
      <c r="HN21" s="141">
        <v>0</v>
      </c>
      <c r="HO21" s="141">
        <v>4</v>
      </c>
      <c r="HP21" s="141">
        <v>4</v>
      </c>
      <c r="HQ21" s="141">
        <v>7</v>
      </c>
      <c r="HR21" s="141">
        <v>1</v>
      </c>
      <c r="HS21" s="141">
        <v>7</v>
      </c>
      <c r="HT21" s="140"/>
      <c r="HU21" s="145">
        <v>6</v>
      </c>
      <c r="HV21" s="141">
        <v>0</v>
      </c>
      <c r="HW21" s="141">
        <v>3</v>
      </c>
      <c r="HX21" s="141">
        <v>0</v>
      </c>
      <c r="HY21" s="141">
        <v>4</v>
      </c>
      <c r="HZ21" s="141">
        <v>6</v>
      </c>
      <c r="IA21" s="140"/>
      <c r="IB21" s="145">
        <v>11</v>
      </c>
      <c r="IC21" s="141">
        <v>1</v>
      </c>
      <c r="ID21" s="141">
        <v>8</v>
      </c>
      <c r="IE21" s="141">
        <v>14</v>
      </c>
      <c r="IF21" s="141">
        <v>1</v>
      </c>
      <c r="IG21" s="141">
        <v>3</v>
      </c>
      <c r="IH21" s="140"/>
      <c r="II21" s="141">
        <v>10</v>
      </c>
      <c r="IJ21" s="141">
        <v>1</v>
      </c>
      <c r="IK21" s="141">
        <v>4</v>
      </c>
      <c r="IL21" s="141">
        <v>5</v>
      </c>
      <c r="IM21" s="141">
        <v>8</v>
      </c>
      <c r="IN21" s="141">
        <v>2</v>
      </c>
      <c r="IO21" s="140"/>
      <c r="IP21" s="141">
        <v>16</v>
      </c>
      <c r="IQ21" s="141">
        <v>10</v>
      </c>
      <c r="IR21" s="141">
        <v>1</v>
      </c>
      <c r="IS21" s="140"/>
      <c r="IT21" s="141">
        <v>1</v>
      </c>
      <c r="IU21" s="141">
        <v>4</v>
      </c>
      <c r="IV21" s="140"/>
      <c r="IW21" s="140"/>
      <c r="IX21" s="141">
        <v>12</v>
      </c>
      <c r="IY21" s="141">
        <v>0</v>
      </c>
      <c r="IZ21" s="141">
        <v>3</v>
      </c>
      <c r="JA21" s="141">
        <v>3</v>
      </c>
      <c r="JB21" s="141">
        <v>5</v>
      </c>
      <c r="JC21" s="141">
        <v>2</v>
      </c>
      <c r="JD21" s="140"/>
      <c r="JE21" s="141">
        <v>1</v>
      </c>
      <c r="JF21" s="141">
        <v>9</v>
      </c>
      <c r="JG21" s="141">
        <v>19</v>
      </c>
      <c r="JH21" s="141">
        <v>8</v>
      </c>
      <c r="JI21" s="141">
        <v>6</v>
      </c>
      <c r="JJ21" s="140"/>
      <c r="JK21" s="141">
        <v>2</v>
      </c>
      <c r="JL21" s="141">
        <v>4</v>
      </c>
      <c r="JM21" s="141">
        <v>4</v>
      </c>
      <c r="JN21" s="141">
        <v>3</v>
      </c>
      <c r="JO21" s="141">
        <v>3</v>
      </c>
      <c r="JP21" s="141">
        <v>2</v>
      </c>
      <c r="JQ21" s="140"/>
      <c r="JR21" s="141">
        <v>0</v>
      </c>
      <c r="JS21" s="141">
        <v>7</v>
      </c>
      <c r="JT21" s="141">
        <v>3</v>
      </c>
      <c r="JU21" s="141">
        <v>4</v>
      </c>
      <c r="JV21" s="141">
        <v>1</v>
      </c>
      <c r="JW21" s="141">
        <v>0</v>
      </c>
      <c r="JX21" s="140"/>
      <c r="JY21" s="141">
        <v>3</v>
      </c>
      <c r="JZ21" s="141">
        <v>1</v>
      </c>
      <c r="KA21" s="141">
        <v>3</v>
      </c>
      <c r="KB21" s="141">
        <v>0</v>
      </c>
      <c r="KC21" s="141">
        <v>3</v>
      </c>
      <c r="KD21" s="141">
        <v>2</v>
      </c>
      <c r="KE21" s="140"/>
      <c r="KF21" s="141">
        <v>6</v>
      </c>
      <c r="KG21" s="141">
        <v>0</v>
      </c>
      <c r="KH21" s="141">
        <v>0</v>
      </c>
      <c r="KI21" s="141">
        <v>1</v>
      </c>
      <c r="KJ21" s="141">
        <v>3</v>
      </c>
      <c r="KK21" s="141">
        <v>0</v>
      </c>
      <c r="KL21" s="140"/>
      <c r="KM21" s="140"/>
      <c r="KN21" s="141">
        <v>0</v>
      </c>
      <c r="KO21" s="140"/>
      <c r="KP21" s="141">
        <v>1</v>
      </c>
      <c r="KQ21" s="141">
        <v>0</v>
      </c>
      <c r="KR21" s="141">
        <v>1</v>
      </c>
      <c r="KS21" s="140"/>
      <c r="KT21" s="141">
        <v>4</v>
      </c>
      <c r="KU21" s="141">
        <v>4</v>
      </c>
      <c r="KV21" s="141">
        <v>2</v>
      </c>
      <c r="KW21" s="141">
        <v>2</v>
      </c>
      <c r="KX21" s="141">
        <v>1</v>
      </c>
      <c r="KY21" s="140"/>
      <c r="KZ21" s="140"/>
      <c r="LA21" s="141">
        <v>7</v>
      </c>
      <c r="LB21" s="141">
        <v>3</v>
      </c>
      <c r="LC21" s="141">
        <v>5</v>
      </c>
      <c r="LD21" s="141">
        <v>0</v>
      </c>
      <c r="LE21" s="141">
        <v>0</v>
      </c>
      <c r="LF21" s="141">
        <v>0</v>
      </c>
      <c r="LG21" s="140"/>
      <c r="LH21" s="141">
        <v>0</v>
      </c>
      <c r="LI21" s="141">
        <v>3</v>
      </c>
      <c r="LJ21" s="141">
        <v>0</v>
      </c>
      <c r="LK21" s="141">
        <v>4</v>
      </c>
      <c r="LL21" s="141">
        <v>0</v>
      </c>
      <c r="LM21" s="141">
        <v>1</v>
      </c>
      <c r="LN21" s="141">
        <v>1</v>
      </c>
      <c r="LO21" s="141">
        <v>0</v>
      </c>
      <c r="LP21" s="141">
        <v>0</v>
      </c>
      <c r="LQ21" s="141">
        <v>0</v>
      </c>
      <c r="LR21" s="140"/>
      <c r="LS21" s="140"/>
      <c r="LT21" s="140"/>
      <c r="LU21" s="140"/>
      <c r="LV21" s="141">
        <v>3</v>
      </c>
      <c r="LW21" s="141">
        <v>7</v>
      </c>
      <c r="LX21" s="141">
        <v>1</v>
      </c>
      <c r="LY21" s="140"/>
      <c r="LZ21" s="141">
        <v>4</v>
      </c>
      <c r="MA21" s="141">
        <v>20</v>
      </c>
      <c r="MB21" s="141"/>
      <c r="MC21" s="141">
        <v>9</v>
      </c>
      <c r="MD21" s="141">
        <v>26</v>
      </c>
      <c r="ME21" s="141">
        <v>20</v>
      </c>
      <c r="MF21" s="141">
        <v>17</v>
      </c>
      <c r="MG21" s="141">
        <v>12</v>
      </c>
      <c r="MH21" s="141">
        <v>8</v>
      </c>
      <c r="MI21" s="140"/>
      <c r="MJ21" s="141">
        <v>6</v>
      </c>
      <c r="MK21" s="141">
        <v>5</v>
      </c>
      <c r="ML21" s="141">
        <v>6</v>
      </c>
      <c r="MM21" s="141">
        <v>5</v>
      </c>
      <c r="MN21" s="141">
        <v>2</v>
      </c>
      <c r="MO21" s="141">
        <v>5</v>
      </c>
      <c r="MP21" s="140"/>
      <c r="MQ21" s="141">
        <v>0</v>
      </c>
      <c r="MR21" s="141">
        <v>3</v>
      </c>
      <c r="MS21" s="141">
        <v>2</v>
      </c>
      <c r="MT21" s="141">
        <v>1</v>
      </c>
      <c r="MU21" s="141">
        <v>0</v>
      </c>
      <c r="MV21" s="141">
        <v>0</v>
      </c>
      <c r="MW21" s="140"/>
      <c r="MX21" s="141">
        <v>4</v>
      </c>
      <c r="MY21" s="141">
        <v>0</v>
      </c>
      <c r="MZ21" s="141">
        <v>7</v>
      </c>
      <c r="NA21" s="141">
        <v>4</v>
      </c>
      <c r="NB21" s="141">
        <v>2</v>
      </c>
      <c r="NC21" s="141">
        <v>7</v>
      </c>
      <c r="ND21" s="140"/>
      <c r="NE21" s="141">
        <v>2</v>
      </c>
      <c r="NF21" s="141">
        <v>5</v>
      </c>
      <c r="NG21" s="141">
        <v>0</v>
      </c>
      <c r="NH21" s="141">
        <v>5</v>
      </c>
      <c r="NI21" s="141">
        <v>1</v>
      </c>
      <c r="NJ21" s="141">
        <v>1</v>
      </c>
      <c r="NK21" s="140"/>
      <c r="NL21" s="141">
        <v>1</v>
      </c>
      <c r="NM21" s="141">
        <v>1</v>
      </c>
      <c r="NN21" s="141">
        <v>1</v>
      </c>
      <c r="NO21" s="141">
        <v>2</v>
      </c>
      <c r="NP21" s="141">
        <v>1</v>
      </c>
      <c r="NQ21" s="141">
        <v>2</v>
      </c>
      <c r="NR21" s="140"/>
      <c r="NS21" s="141">
        <v>1</v>
      </c>
      <c r="NT21" s="141">
        <v>1</v>
      </c>
      <c r="NU21" s="141">
        <v>0</v>
      </c>
      <c r="NV21" s="141">
        <v>0</v>
      </c>
      <c r="NW21" s="141">
        <v>4</v>
      </c>
      <c r="NX21" s="141">
        <v>1</v>
      </c>
      <c r="NY21" s="141">
        <v>2</v>
      </c>
      <c r="NZ21" s="141">
        <v>0</v>
      </c>
      <c r="OA21" s="140"/>
      <c r="OB21" s="140"/>
      <c r="OC21" s="140"/>
      <c r="OD21" s="140"/>
      <c r="OE21" s="140"/>
      <c r="OF21" s="140"/>
      <c r="OG21" s="141">
        <v>2</v>
      </c>
      <c r="OH21" s="141">
        <v>12</v>
      </c>
      <c r="OI21" s="141">
        <v>8</v>
      </c>
      <c r="OJ21" s="141">
        <v>0</v>
      </c>
      <c r="OK21" s="141">
        <v>0</v>
      </c>
      <c r="OL21" s="141">
        <v>9</v>
      </c>
      <c r="OM21" s="140"/>
      <c r="ON21" s="141">
        <v>9</v>
      </c>
      <c r="OO21" s="141">
        <v>3</v>
      </c>
      <c r="OP21" s="141">
        <v>3</v>
      </c>
      <c r="OQ21" s="141">
        <v>3</v>
      </c>
      <c r="OR21" s="141">
        <v>0</v>
      </c>
      <c r="OS21" s="141">
        <v>6</v>
      </c>
      <c r="OT21" s="140"/>
      <c r="OU21" s="141">
        <v>10</v>
      </c>
      <c r="OV21" s="141">
        <v>5</v>
      </c>
      <c r="OW21" s="141">
        <v>5</v>
      </c>
      <c r="OX21" s="141">
        <v>0</v>
      </c>
      <c r="OY21" s="141">
        <v>0</v>
      </c>
      <c r="OZ21" s="141">
        <v>0</v>
      </c>
      <c r="PA21" s="140"/>
      <c r="PB21" s="141">
        <v>1</v>
      </c>
      <c r="PC21" s="141">
        <v>3</v>
      </c>
      <c r="PD21" s="141">
        <v>1</v>
      </c>
      <c r="PE21" s="141">
        <v>3</v>
      </c>
      <c r="PF21" s="141">
        <v>2</v>
      </c>
      <c r="PG21" s="141">
        <v>12</v>
      </c>
      <c r="PH21" s="141"/>
      <c r="PI21" s="141">
        <v>0</v>
      </c>
      <c r="PJ21" s="141">
        <v>2</v>
      </c>
      <c r="PK21" s="141">
        <v>3</v>
      </c>
      <c r="PL21" s="141">
        <v>0</v>
      </c>
      <c r="PM21" s="141">
        <v>1</v>
      </c>
      <c r="PN21" s="141">
        <v>2</v>
      </c>
      <c r="PO21" s="140"/>
      <c r="PP21" s="141">
        <v>5</v>
      </c>
      <c r="PQ21" s="141">
        <v>3</v>
      </c>
      <c r="PR21" s="141">
        <v>6</v>
      </c>
      <c r="PS21" s="141">
        <v>1</v>
      </c>
      <c r="PT21" s="141">
        <v>3</v>
      </c>
      <c r="PU21" s="141">
        <v>2</v>
      </c>
      <c r="PV21" s="140"/>
      <c r="PW21" s="141">
        <v>6</v>
      </c>
      <c r="PX21" s="141">
        <v>0</v>
      </c>
      <c r="PY21" s="141">
        <v>1</v>
      </c>
      <c r="PZ21" s="141">
        <v>0</v>
      </c>
      <c r="QA21" s="141">
        <v>0</v>
      </c>
      <c r="QB21" s="141">
        <v>0</v>
      </c>
      <c r="QC21" s="140"/>
      <c r="QD21" s="141">
        <v>3</v>
      </c>
      <c r="QE21" s="141">
        <v>3</v>
      </c>
      <c r="QF21" s="140"/>
      <c r="QG21" s="141">
        <v>0</v>
      </c>
      <c r="QH21" s="141">
        <v>8</v>
      </c>
      <c r="QI21" s="141">
        <v>3</v>
      </c>
      <c r="QJ21" s="141"/>
      <c r="QK21" s="141">
        <v>4</v>
      </c>
      <c r="QL21" s="141">
        <v>3</v>
      </c>
      <c r="QM21" s="141">
        <v>0</v>
      </c>
      <c r="QN21" s="141">
        <v>5</v>
      </c>
      <c r="QO21" s="141">
        <v>3</v>
      </c>
      <c r="QP21" s="141">
        <v>1</v>
      </c>
      <c r="QQ21" s="141">
        <v>0</v>
      </c>
      <c r="QR21" s="141">
        <v>0</v>
      </c>
      <c r="QS21" s="141">
        <v>5</v>
      </c>
      <c r="QT21" s="141">
        <v>0</v>
      </c>
      <c r="QU21" s="140"/>
      <c r="QV21" s="140"/>
      <c r="QW21" s="141">
        <v>2</v>
      </c>
      <c r="QX21" s="141">
        <v>4</v>
      </c>
      <c r="QY21" s="141">
        <v>2</v>
      </c>
      <c r="QZ21" s="141">
        <v>4</v>
      </c>
      <c r="RA21" s="141">
        <v>2</v>
      </c>
      <c r="RB21" s="141">
        <v>3</v>
      </c>
      <c r="RC21" s="141">
        <v>3</v>
      </c>
      <c r="RD21" s="141">
        <v>0</v>
      </c>
      <c r="RE21" s="140"/>
      <c r="RF21" s="141">
        <v>5</v>
      </c>
      <c r="RG21" s="141">
        <v>3</v>
      </c>
      <c r="RH21" s="141">
        <v>0</v>
      </c>
      <c r="RI21" s="141">
        <v>0</v>
      </c>
      <c r="RJ21" s="141">
        <v>5</v>
      </c>
      <c r="RK21" s="141">
        <v>1</v>
      </c>
      <c r="RL21" s="140"/>
      <c r="RM21" s="140"/>
      <c r="RN21" s="141">
        <v>3</v>
      </c>
      <c r="RO21" s="141">
        <v>8</v>
      </c>
      <c r="RP21" s="141">
        <v>1</v>
      </c>
      <c r="RQ21" s="141">
        <v>1</v>
      </c>
      <c r="RR21" s="141">
        <v>1</v>
      </c>
      <c r="RS21" s="140"/>
      <c r="RT21" s="141">
        <v>2</v>
      </c>
      <c r="RU21" s="141">
        <v>4</v>
      </c>
      <c r="RV21" s="141">
        <v>4</v>
      </c>
      <c r="RW21" s="141">
        <v>1</v>
      </c>
      <c r="RX21" s="141">
        <v>5</v>
      </c>
      <c r="RY21" s="141">
        <v>7</v>
      </c>
      <c r="RZ21" s="140"/>
      <c r="SA21" s="140"/>
      <c r="SB21" s="141">
        <v>11</v>
      </c>
      <c r="SC21" s="141">
        <v>5</v>
      </c>
      <c r="SD21" s="141">
        <v>2</v>
      </c>
      <c r="SE21" s="141">
        <v>2</v>
      </c>
      <c r="SF21" s="141">
        <v>6</v>
      </c>
      <c r="SG21" s="141">
        <v>1</v>
      </c>
      <c r="SH21" s="141">
        <v>3</v>
      </c>
      <c r="SI21" s="141">
        <v>2</v>
      </c>
      <c r="SJ21" s="141">
        <v>2</v>
      </c>
      <c r="SK21" s="141">
        <v>0</v>
      </c>
      <c r="SL21" s="141">
        <v>0</v>
      </c>
      <c r="SM21" s="141">
        <v>8</v>
      </c>
      <c r="SN21" s="140"/>
      <c r="SO21" s="141">
        <v>11</v>
      </c>
      <c r="SP21" s="141">
        <v>3</v>
      </c>
      <c r="SQ21" s="141">
        <v>4</v>
      </c>
      <c r="SR21" s="141">
        <v>1</v>
      </c>
      <c r="SS21" s="141">
        <v>7</v>
      </c>
      <c r="ST21" s="141">
        <v>4</v>
      </c>
      <c r="SU21" s="141">
        <v>4</v>
      </c>
      <c r="SV21" s="141">
        <v>3</v>
      </c>
      <c r="SW21" s="141">
        <v>3</v>
      </c>
      <c r="SX21" s="141">
        <v>4</v>
      </c>
      <c r="SY21" s="141">
        <v>2</v>
      </c>
      <c r="SZ21" s="141">
        <v>6</v>
      </c>
      <c r="TA21" s="141">
        <v>0</v>
      </c>
      <c r="TB21" s="140"/>
      <c r="TC21" s="141">
        <v>6</v>
      </c>
      <c r="TD21" s="141">
        <v>3</v>
      </c>
      <c r="TE21" s="141">
        <v>5</v>
      </c>
      <c r="TF21" s="141">
        <v>8</v>
      </c>
      <c r="TG21" s="141">
        <v>11</v>
      </c>
      <c r="TH21" s="141">
        <v>3</v>
      </c>
      <c r="TI21" s="141">
        <v>0</v>
      </c>
      <c r="TJ21" s="141">
        <v>2</v>
      </c>
      <c r="TK21" s="141">
        <v>2</v>
      </c>
      <c r="TL21" s="141">
        <v>0</v>
      </c>
      <c r="TM21" s="141">
        <v>0</v>
      </c>
      <c r="TN21" s="141">
        <v>3</v>
      </c>
      <c r="TO21" s="141">
        <v>1</v>
      </c>
      <c r="TP21" s="140"/>
      <c r="TQ21" s="141">
        <v>7</v>
      </c>
      <c r="TR21" s="141">
        <v>4</v>
      </c>
      <c r="TS21" s="141">
        <v>5</v>
      </c>
      <c r="TT21" s="141">
        <v>2</v>
      </c>
      <c r="TU21" s="141">
        <v>1</v>
      </c>
      <c r="TV21" s="141">
        <v>6</v>
      </c>
      <c r="TW21" s="140"/>
      <c r="TX21" s="141">
        <v>7</v>
      </c>
      <c r="TY21" s="141">
        <v>0</v>
      </c>
      <c r="TZ21" s="141">
        <v>1</v>
      </c>
      <c r="UA21" s="141">
        <v>3</v>
      </c>
      <c r="UB21" s="141">
        <v>6</v>
      </c>
      <c r="UC21" s="141">
        <v>12</v>
      </c>
      <c r="UD21" s="140"/>
      <c r="UE21" s="141">
        <v>1</v>
      </c>
      <c r="UF21" s="141">
        <v>2</v>
      </c>
      <c r="UG21" s="141">
        <v>3</v>
      </c>
      <c r="UH21" s="141">
        <v>1</v>
      </c>
      <c r="UI21" s="141">
        <v>4</v>
      </c>
      <c r="UJ21" s="141">
        <v>0</v>
      </c>
      <c r="UK21" s="141"/>
      <c r="UL21" s="141">
        <v>0</v>
      </c>
      <c r="UM21" s="141">
        <v>2</v>
      </c>
      <c r="UN21" s="141">
        <v>2</v>
      </c>
      <c r="UO21" s="141">
        <v>1</v>
      </c>
      <c r="UP21" s="141">
        <v>0</v>
      </c>
      <c r="UQ21" s="141">
        <v>1</v>
      </c>
      <c r="UR21" s="140"/>
      <c r="US21" s="141">
        <v>0</v>
      </c>
      <c r="UT21" s="141">
        <v>1</v>
      </c>
      <c r="UU21" s="141">
        <v>4</v>
      </c>
      <c r="UV21" s="141">
        <v>2</v>
      </c>
      <c r="UW21" s="141">
        <v>3</v>
      </c>
      <c r="UX21" s="140"/>
      <c r="UY21" s="140"/>
      <c r="UZ21" s="140"/>
      <c r="VA21" s="141">
        <v>6</v>
      </c>
      <c r="VB21" s="141">
        <v>7</v>
      </c>
      <c r="VC21" s="141">
        <v>2</v>
      </c>
      <c r="VD21" s="141"/>
      <c r="VE21" s="141">
        <v>0</v>
      </c>
      <c r="VF21" s="141"/>
      <c r="VG21" s="141">
        <v>11</v>
      </c>
      <c r="VH21" s="141">
        <v>15</v>
      </c>
      <c r="VI21" s="141">
        <v>7</v>
      </c>
      <c r="VJ21" s="141">
        <v>3</v>
      </c>
      <c r="VK21" s="141">
        <v>4</v>
      </c>
      <c r="VL21" s="141">
        <v>4</v>
      </c>
      <c r="VM21" s="140"/>
      <c r="VN21" s="141">
        <v>4</v>
      </c>
      <c r="VO21" s="141">
        <v>13</v>
      </c>
      <c r="VP21" s="141">
        <v>4</v>
      </c>
      <c r="VQ21" s="141">
        <v>3</v>
      </c>
      <c r="VR21" s="141">
        <v>4</v>
      </c>
      <c r="VS21" s="141">
        <v>3</v>
      </c>
      <c r="VT21" s="141">
        <v>1</v>
      </c>
      <c r="VU21" s="141">
        <v>0</v>
      </c>
      <c r="VV21" s="141">
        <v>3</v>
      </c>
      <c r="VW21" s="141">
        <v>5</v>
      </c>
      <c r="VX21" s="141">
        <v>3</v>
      </c>
      <c r="VY21" s="141">
        <v>7</v>
      </c>
      <c r="VZ21" s="141">
        <v>3</v>
      </c>
      <c r="WA21" s="141"/>
      <c r="WB21" s="141">
        <v>6</v>
      </c>
      <c r="WC21" s="141">
        <v>5</v>
      </c>
      <c r="WD21" s="141">
        <v>4</v>
      </c>
      <c r="WE21" s="141">
        <v>2</v>
      </c>
      <c r="WF21" s="141">
        <v>2</v>
      </c>
      <c r="WG21" s="141">
        <v>6</v>
      </c>
      <c r="WH21" s="141"/>
      <c r="WI21" s="141">
        <v>4</v>
      </c>
      <c r="WJ21" s="141">
        <v>0</v>
      </c>
      <c r="WK21" s="141">
        <v>7</v>
      </c>
      <c r="WL21" s="141">
        <v>1</v>
      </c>
      <c r="WM21" s="141">
        <v>0</v>
      </c>
      <c r="WN21" s="141"/>
      <c r="WO21" s="140"/>
      <c r="WP21" s="141">
        <v>21</v>
      </c>
      <c r="WQ21" s="141">
        <v>19</v>
      </c>
      <c r="WR21" s="141">
        <v>16</v>
      </c>
      <c r="WS21" s="141">
        <v>6</v>
      </c>
      <c r="WT21" s="140"/>
      <c r="WU21" s="141">
        <v>12</v>
      </c>
      <c r="WV21" s="141">
        <v>10</v>
      </c>
      <c r="WW21" s="141">
        <v>10</v>
      </c>
      <c r="WX21" s="141">
        <v>2</v>
      </c>
      <c r="WY21" s="141">
        <v>11</v>
      </c>
      <c r="WZ21" s="141">
        <v>0</v>
      </c>
      <c r="XA21" s="141">
        <v>7</v>
      </c>
      <c r="XB21" s="141">
        <v>8</v>
      </c>
      <c r="XC21" s="140"/>
      <c r="XD21" s="141">
        <v>4</v>
      </c>
      <c r="XE21" s="141">
        <v>3</v>
      </c>
      <c r="XF21" s="141">
        <v>8</v>
      </c>
      <c r="XG21" s="141">
        <v>5</v>
      </c>
      <c r="XH21" s="141">
        <v>6</v>
      </c>
      <c r="XI21" s="141">
        <v>5</v>
      </c>
      <c r="XJ21" s="141"/>
      <c r="XK21" s="141">
        <v>1</v>
      </c>
      <c r="XL21" s="141">
        <v>2</v>
      </c>
      <c r="XM21" s="141">
        <v>9</v>
      </c>
      <c r="XN21" s="141">
        <v>0</v>
      </c>
      <c r="XO21" s="141">
        <v>3</v>
      </c>
      <c r="XP21" s="141">
        <v>0</v>
      </c>
      <c r="XQ21" s="141"/>
      <c r="XR21" s="141">
        <v>9</v>
      </c>
      <c r="XS21" s="141">
        <v>8</v>
      </c>
      <c r="XT21" s="141">
        <v>8</v>
      </c>
      <c r="XU21" s="141">
        <v>3</v>
      </c>
      <c r="XV21" s="141">
        <v>4</v>
      </c>
      <c r="XW21" s="141">
        <v>6</v>
      </c>
      <c r="XX21" s="141"/>
      <c r="XY21" s="141">
        <v>4</v>
      </c>
      <c r="XZ21" s="141">
        <v>3</v>
      </c>
      <c r="YA21" s="141">
        <v>1</v>
      </c>
      <c r="YB21" s="141">
        <v>0</v>
      </c>
      <c r="YC21" s="141">
        <v>2</v>
      </c>
      <c r="YD21" s="141">
        <v>5</v>
      </c>
      <c r="YE21" s="141"/>
      <c r="YF21" s="141">
        <v>0</v>
      </c>
      <c r="YG21" s="141">
        <v>4</v>
      </c>
      <c r="YH21" s="141">
        <v>0</v>
      </c>
      <c r="YI21" s="141">
        <v>4</v>
      </c>
      <c r="YJ21" s="141">
        <v>1</v>
      </c>
      <c r="YK21" s="141">
        <v>2</v>
      </c>
      <c r="YL21" s="141"/>
      <c r="YM21" s="141">
        <v>4</v>
      </c>
      <c r="YN21" s="141">
        <v>3</v>
      </c>
      <c r="YO21" s="141">
        <v>1</v>
      </c>
      <c r="YP21" s="141"/>
      <c r="YQ21" s="141">
        <v>1</v>
      </c>
      <c r="YR21" s="141">
        <v>0</v>
      </c>
      <c r="YS21" s="141">
        <v>0</v>
      </c>
      <c r="YT21" s="141">
        <v>1</v>
      </c>
      <c r="YU21" s="141">
        <v>1</v>
      </c>
      <c r="YV21" s="141">
        <v>5</v>
      </c>
      <c r="YW21" s="141">
        <v>2</v>
      </c>
      <c r="YX21" s="141">
        <v>6</v>
      </c>
      <c r="YY21" s="141">
        <v>0</v>
      </c>
      <c r="YZ21" s="141"/>
      <c r="ZA21" s="141">
        <v>0</v>
      </c>
      <c r="ZB21" s="141">
        <v>2</v>
      </c>
      <c r="ZC21" s="141">
        <v>1</v>
      </c>
      <c r="ZD21" s="141">
        <v>0</v>
      </c>
      <c r="ZE21" s="141">
        <v>2</v>
      </c>
      <c r="ZF21" s="141">
        <v>1</v>
      </c>
      <c r="ZG21" s="141">
        <v>1</v>
      </c>
      <c r="ZH21" s="141"/>
      <c r="ZI21" s="140"/>
      <c r="ZJ21" s="140"/>
      <c r="ZK21" s="140"/>
      <c r="ZL21" s="141">
        <v>4</v>
      </c>
      <c r="ZM21" s="141">
        <v>8</v>
      </c>
      <c r="ZN21" s="141"/>
      <c r="ZO21" s="141">
        <v>10</v>
      </c>
      <c r="ZP21" s="141">
        <v>6</v>
      </c>
      <c r="ZQ21" s="141">
        <v>15</v>
      </c>
      <c r="ZR21" s="141">
        <v>11</v>
      </c>
      <c r="ZS21" s="141">
        <v>35</v>
      </c>
      <c r="ZT21" s="141">
        <v>17</v>
      </c>
      <c r="ZU21" s="141"/>
      <c r="ZV21" s="141">
        <v>13</v>
      </c>
      <c r="ZW21" s="141">
        <v>12</v>
      </c>
      <c r="ZX21" s="141">
        <v>14</v>
      </c>
      <c r="ZY21" s="141">
        <v>5</v>
      </c>
      <c r="ZZ21" s="141">
        <v>2</v>
      </c>
      <c r="AAA21" s="141">
        <v>12</v>
      </c>
      <c r="AAB21" s="141"/>
      <c r="AAC21" s="141">
        <v>2</v>
      </c>
      <c r="AAD21" s="141">
        <v>17</v>
      </c>
      <c r="AAE21" s="141">
        <v>6</v>
      </c>
      <c r="AAF21" s="141">
        <v>14</v>
      </c>
      <c r="AAG21" s="141">
        <v>12</v>
      </c>
      <c r="AAH21" s="141">
        <v>5</v>
      </c>
      <c r="AAI21" s="140"/>
      <c r="AAJ21" s="141">
        <v>7</v>
      </c>
      <c r="AAK21" s="141">
        <v>0</v>
      </c>
      <c r="AAL21" s="141">
        <v>13</v>
      </c>
      <c r="AAM21" s="141">
        <v>1</v>
      </c>
      <c r="AAN21" s="141">
        <v>8</v>
      </c>
      <c r="AAO21" s="141">
        <v>2</v>
      </c>
      <c r="AAP21" s="141"/>
      <c r="AAQ21" s="141">
        <v>3</v>
      </c>
      <c r="AAR21" s="141">
        <v>7</v>
      </c>
      <c r="AAS21" s="141">
        <v>7</v>
      </c>
      <c r="AAT21" s="141">
        <v>7</v>
      </c>
      <c r="AAU21" s="141">
        <v>0</v>
      </c>
      <c r="AAV21" s="141">
        <v>9</v>
      </c>
      <c r="AAW21" s="140"/>
      <c r="AAX21" s="141">
        <v>8</v>
      </c>
      <c r="AAY21" s="141">
        <v>14</v>
      </c>
      <c r="AAZ21" s="141">
        <v>3</v>
      </c>
      <c r="ABA21" s="141">
        <v>0</v>
      </c>
      <c r="ABB21" s="141">
        <v>12</v>
      </c>
      <c r="ABC21" s="141">
        <v>3</v>
      </c>
      <c r="ABD21" s="141"/>
      <c r="ABE21" s="141">
        <v>5</v>
      </c>
      <c r="ABF21" s="141">
        <v>6</v>
      </c>
      <c r="ABG21" s="141">
        <v>8</v>
      </c>
      <c r="ABH21" s="141">
        <v>12</v>
      </c>
      <c r="ABI21" s="141">
        <v>5</v>
      </c>
      <c r="ABJ21" s="141">
        <v>4</v>
      </c>
      <c r="ABK21" s="140"/>
      <c r="ABL21" s="141">
        <v>4</v>
      </c>
      <c r="ABM21" s="141">
        <v>9</v>
      </c>
      <c r="ABN21" s="141">
        <v>1</v>
      </c>
      <c r="ABO21" s="141">
        <v>1</v>
      </c>
      <c r="ABP21" s="141">
        <v>2</v>
      </c>
      <c r="ABQ21" s="141">
        <v>3</v>
      </c>
      <c r="ABR21" s="140"/>
      <c r="ABS21" s="141">
        <v>0</v>
      </c>
      <c r="ABT21" s="141">
        <v>2</v>
      </c>
      <c r="ABU21" s="141">
        <v>3</v>
      </c>
      <c r="ABV21" s="141">
        <v>1</v>
      </c>
      <c r="ABW21" s="141"/>
      <c r="ABX21" s="140"/>
      <c r="ABY21" s="140"/>
      <c r="ABZ21" s="140"/>
      <c r="ACA21" s="140"/>
      <c r="ACB21" s="140"/>
      <c r="ACC21" s="140"/>
      <c r="ACD21" s="140"/>
      <c r="ACE21" s="140"/>
      <c r="ACF21" s="140"/>
      <c r="ACG21" s="140"/>
      <c r="ACH21" s="140"/>
      <c r="ACI21" s="140"/>
      <c r="ACJ21" s="140"/>
      <c r="ACK21" s="140"/>
      <c r="ACL21" s="140"/>
      <c r="ACM21" s="140"/>
      <c r="ACN21" s="140"/>
      <c r="ACO21" s="140"/>
      <c r="ACP21" s="140"/>
      <c r="ACQ21" s="140"/>
      <c r="ACR21" s="140"/>
      <c r="ACS21" s="140"/>
      <c r="ACT21" s="140"/>
      <c r="ACU21" s="140"/>
      <c r="ACV21" s="140"/>
      <c r="ACW21" s="140"/>
      <c r="ACX21" s="140"/>
      <c r="ACY21" s="140"/>
      <c r="ACZ21" s="140"/>
      <c r="ADA21" s="140"/>
      <c r="ADB21" s="140"/>
      <c r="ADC21" s="140"/>
      <c r="ADD21" s="140"/>
      <c r="ADE21" s="140"/>
      <c r="ADF21" s="140"/>
      <c r="ADG21" s="140"/>
      <c r="ADH21" s="140"/>
      <c r="ADI21" s="140"/>
      <c r="ADJ21" s="140"/>
      <c r="ADK21" s="140"/>
      <c r="ADL21" s="140"/>
      <c r="ADM21" s="140"/>
      <c r="ADN21" s="140"/>
    </row>
    <row r="22" spans="1:794" customFormat="1">
      <c r="A22" t="s">
        <v>911</v>
      </c>
      <c r="B22" t="s">
        <v>913</v>
      </c>
      <c r="D22" s="140" t="s">
        <v>238</v>
      </c>
      <c r="E22" s="141">
        <v>0</v>
      </c>
      <c r="F22" s="141">
        <f>0</f>
        <v>0</v>
      </c>
      <c r="G22" s="141">
        <f>0</f>
        <v>0</v>
      </c>
      <c r="H22" s="141">
        <f>0</f>
        <v>0</v>
      </c>
      <c r="I22" s="141">
        <f>0</f>
        <v>0</v>
      </c>
      <c r="J22" s="141">
        <f>0</f>
        <v>0</v>
      </c>
      <c r="K22" s="141"/>
      <c r="L22" s="141">
        <f>0</f>
        <v>0</v>
      </c>
      <c r="M22" s="141">
        <f>0</f>
        <v>0</v>
      </c>
      <c r="N22" s="141">
        <f>0</f>
        <v>0</v>
      </c>
      <c r="O22" s="141">
        <f>0</f>
        <v>0</v>
      </c>
      <c r="P22" s="141">
        <f>0</f>
        <v>0</v>
      </c>
      <c r="Q22" s="141">
        <f>0</f>
        <v>0</v>
      </c>
      <c r="R22" s="141">
        <f>0</f>
        <v>0</v>
      </c>
      <c r="S22" s="141">
        <f>0</f>
        <v>0</v>
      </c>
      <c r="T22" s="140"/>
      <c r="U22" s="140"/>
      <c r="V22" s="140"/>
      <c r="W22" s="140"/>
      <c r="X22" s="140"/>
      <c r="Y22" s="140"/>
      <c r="Z22" s="140"/>
      <c r="AA22" s="141">
        <f>0</f>
        <v>0</v>
      </c>
      <c r="AB22" s="141">
        <f>0</f>
        <v>0</v>
      </c>
      <c r="AC22" s="141">
        <f>0</f>
        <v>0</v>
      </c>
      <c r="AD22" s="141">
        <f>0</f>
        <v>0</v>
      </c>
      <c r="AE22" s="141">
        <f>0</f>
        <v>0</v>
      </c>
      <c r="AF22" s="141"/>
      <c r="AG22" s="141">
        <f>0</f>
        <v>0</v>
      </c>
      <c r="AH22" s="141">
        <f>0</f>
        <v>0</v>
      </c>
      <c r="AI22" s="141">
        <f>0</f>
        <v>0</v>
      </c>
      <c r="AJ22" s="141">
        <f>0</f>
        <v>0</v>
      </c>
      <c r="AK22" s="141">
        <f>0</f>
        <v>0</v>
      </c>
      <c r="AL22" s="141">
        <f>0</f>
        <v>0</v>
      </c>
      <c r="AM22" s="141"/>
      <c r="AN22" s="141">
        <f>0</f>
        <v>0</v>
      </c>
      <c r="AO22" s="141">
        <f>0</f>
        <v>0</v>
      </c>
      <c r="AP22" s="141">
        <f>0</f>
        <v>0</v>
      </c>
      <c r="AQ22" s="141">
        <f>0</f>
        <v>0</v>
      </c>
      <c r="AR22" s="141">
        <v>0</v>
      </c>
      <c r="AS22" s="141">
        <v>0</v>
      </c>
      <c r="AT22" s="140"/>
      <c r="AU22" s="141">
        <v>0</v>
      </c>
      <c r="AV22" s="141">
        <v>0</v>
      </c>
      <c r="AW22" s="141">
        <v>0</v>
      </c>
      <c r="AX22" s="141">
        <v>0</v>
      </c>
      <c r="AY22" s="140"/>
      <c r="AZ22" s="140"/>
      <c r="BA22" s="141">
        <v>0</v>
      </c>
      <c r="BB22" s="141">
        <v>0</v>
      </c>
      <c r="BC22" s="141">
        <v>0</v>
      </c>
      <c r="BD22" s="141">
        <v>0</v>
      </c>
      <c r="BE22" s="141">
        <v>0</v>
      </c>
      <c r="BF22" s="141">
        <v>0</v>
      </c>
      <c r="BG22" s="141">
        <v>0</v>
      </c>
      <c r="BH22" s="140"/>
      <c r="BI22" s="141">
        <v>0</v>
      </c>
      <c r="BJ22" s="141">
        <v>0</v>
      </c>
      <c r="BK22" s="141">
        <v>0</v>
      </c>
      <c r="BL22" s="141">
        <v>0</v>
      </c>
      <c r="BM22" s="141">
        <v>0</v>
      </c>
      <c r="BN22" s="141">
        <v>0</v>
      </c>
      <c r="BO22" s="140"/>
      <c r="BP22" s="141">
        <v>0</v>
      </c>
      <c r="BQ22" s="141">
        <v>0</v>
      </c>
      <c r="BR22" s="141">
        <v>0</v>
      </c>
      <c r="BS22" s="141">
        <v>0</v>
      </c>
      <c r="BT22" s="141">
        <v>0</v>
      </c>
      <c r="BU22" s="141">
        <v>0</v>
      </c>
      <c r="BV22" s="140"/>
      <c r="BW22" s="141">
        <v>0</v>
      </c>
      <c r="BX22" s="141">
        <v>0</v>
      </c>
      <c r="BY22" s="141">
        <v>0</v>
      </c>
      <c r="BZ22" s="141">
        <v>0</v>
      </c>
      <c r="CA22" s="141">
        <v>0</v>
      </c>
      <c r="CB22" s="141">
        <v>0</v>
      </c>
      <c r="CC22" s="140"/>
      <c r="CD22" s="141">
        <v>0</v>
      </c>
      <c r="CE22" s="141">
        <v>0</v>
      </c>
      <c r="CF22" s="141">
        <v>0</v>
      </c>
      <c r="CG22" s="141">
        <v>0</v>
      </c>
      <c r="CH22" s="141">
        <v>0</v>
      </c>
      <c r="CI22" s="141">
        <v>0</v>
      </c>
      <c r="CJ22" s="140"/>
      <c r="CK22" s="141">
        <v>0</v>
      </c>
      <c r="CL22" s="141">
        <v>0</v>
      </c>
      <c r="CM22" s="141">
        <v>0</v>
      </c>
      <c r="CN22" s="141">
        <v>0</v>
      </c>
      <c r="CO22" s="141">
        <v>0</v>
      </c>
      <c r="CP22" s="141">
        <v>0</v>
      </c>
      <c r="CQ22" s="140"/>
      <c r="CR22" s="141">
        <v>0</v>
      </c>
      <c r="CS22" s="141">
        <v>0</v>
      </c>
      <c r="CT22" s="141">
        <v>0</v>
      </c>
      <c r="CU22" s="141">
        <v>0</v>
      </c>
      <c r="CV22" s="141">
        <v>0</v>
      </c>
      <c r="CW22" s="141">
        <v>0</v>
      </c>
      <c r="CX22" s="140"/>
      <c r="CY22" s="141">
        <v>0</v>
      </c>
      <c r="CZ22" s="141">
        <v>0</v>
      </c>
      <c r="DA22" s="141">
        <v>0</v>
      </c>
      <c r="DB22" s="141">
        <v>0</v>
      </c>
      <c r="DC22" s="141">
        <v>0</v>
      </c>
      <c r="DD22" s="141">
        <v>0</v>
      </c>
      <c r="DE22" s="140"/>
      <c r="DF22" s="140"/>
      <c r="DG22" s="141">
        <v>0</v>
      </c>
      <c r="DH22" s="141">
        <v>0</v>
      </c>
      <c r="DI22" s="141">
        <v>0</v>
      </c>
      <c r="DJ22" s="141">
        <v>0</v>
      </c>
      <c r="DK22" s="141">
        <v>0</v>
      </c>
      <c r="DL22" s="140"/>
      <c r="DM22" s="140"/>
      <c r="DN22" s="141">
        <v>0</v>
      </c>
      <c r="DO22" s="141">
        <v>0</v>
      </c>
      <c r="DP22" s="141">
        <v>0</v>
      </c>
      <c r="DQ22" s="141">
        <v>0</v>
      </c>
      <c r="DR22" s="141">
        <v>0</v>
      </c>
      <c r="DS22" s="140"/>
      <c r="DT22" s="141">
        <v>0</v>
      </c>
      <c r="DU22" s="141">
        <v>0</v>
      </c>
      <c r="DV22" s="141">
        <v>0</v>
      </c>
      <c r="DW22" s="141">
        <v>0</v>
      </c>
      <c r="DX22" s="141">
        <v>0</v>
      </c>
      <c r="DY22" s="141">
        <v>0</v>
      </c>
      <c r="DZ22" s="140"/>
      <c r="EA22" s="141">
        <v>0</v>
      </c>
      <c r="EB22" s="141">
        <v>0</v>
      </c>
      <c r="EC22" s="141">
        <v>0</v>
      </c>
      <c r="ED22" s="141">
        <v>0</v>
      </c>
      <c r="EE22" s="141">
        <v>0</v>
      </c>
      <c r="EF22" s="141">
        <v>0</v>
      </c>
      <c r="EG22" s="141">
        <v>0</v>
      </c>
      <c r="EH22" s="141">
        <v>0</v>
      </c>
      <c r="EI22" s="141">
        <v>0</v>
      </c>
      <c r="EJ22" s="141">
        <v>0</v>
      </c>
      <c r="EK22" s="141">
        <v>0</v>
      </c>
      <c r="EL22" s="141">
        <v>0</v>
      </c>
      <c r="EM22" s="141">
        <v>0</v>
      </c>
      <c r="EN22" s="140"/>
      <c r="EO22" s="141">
        <v>0</v>
      </c>
      <c r="EP22" s="141">
        <v>0</v>
      </c>
      <c r="EQ22" s="141">
        <v>0</v>
      </c>
      <c r="ER22" s="141">
        <v>0</v>
      </c>
      <c r="ES22" s="141">
        <v>0</v>
      </c>
      <c r="ET22" s="141">
        <v>0</v>
      </c>
      <c r="EU22" s="141">
        <v>0</v>
      </c>
      <c r="EV22" s="141">
        <v>0</v>
      </c>
      <c r="EW22" s="141">
        <v>0</v>
      </c>
      <c r="EX22" s="141">
        <v>0</v>
      </c>
      <c r="EY22" s="141">
        <v>0</v>
      </c>
      <c r="EZ22" s="141">
        <v>0</v>
      </c>
      <c r="FA22" s="141">
        <v>0</v>
      </c>
      <c r="FB22" s="140"/>
      <c r="FC22" s="141">
        <v>0</v>
      </c>
      <c r="FD22" s="141">
        <v>0</v>
      </c>
      <c r="FE22" s="141">
        <v>0</v>
      </c>
      <c r="FF22" s="141">
        <v>0</v>
      </c>
      <c r="FG22" s="141">
        <v>0</v>
      </c>
      <c r="FH22" s="141">
        <v>0</v>
      </c>
      <c r="FI22" s="141">
        <v>0</v>
      </c>
      <c r="FJ22" s="141">
        <v>0</v>
      </c>
      <c r="FK22" s="141">
        <v>0</v>
      </c>
      <c r="FL22" s="141">
        <v>0</v>
      </c>
      <c r="FM22" s="141">
        <v>0</v>
      </c>
      <c r="FN22" s="141">
        <v>0</v>
      </c>
      <c r="FO22" s="141">
        <v>0</v>
      </c>
      <c r="FP22" s="140"/>
      <c r="FQ22" s="141">
        <v>0</v>
      </c>
      <c r="FR22" s="141">
        <v>0</v>
      </c>
      <c r="FS22" s="141">
        <v>0</v>
      </c>
      <c r="FT22" s="141">
        <v>0</v>
      </c>
      <c r="FU22" s="141">
        <v>0</v>
      </c>
      <c r="FV22" s="141">
        <v>0</v>
      </c>
      <c r="FW22" s="140"/>
      <c r="FX22" s="141">
        <v>0</v>
      </c>
      <c r="FY22" s="141">
        <v>0</v>
      </c>
      <c r="FZ22" s="141">
        <v>0</v>
      </c>
      <c r="GA22" s="141">
        <v>0</v>
      </c>
      <c r="GB22" s="141">
        <v>0</v>
      </c>
      <c r="GC22" s="141">
        <v>0</v>
      </c>
      <c r="GD22" s="140"/>
      <c r="GE22" s="141">
        <v>0</v>
      </c>
      <c r="GF22" s="141">
        <v>0</v>
      </c>
      <c r="GG22" s="141">
        <v>0</v>
      </c>
      <c r="GH22" s="141">
        <v>0</v>
      </c>
      <c r="GI22" s="140"/>
      <c r="GJ22" s="140"/>
      <c r="GK22" s="140"/>
      <c r="GL22" s="141">
        <v>0</v>
      </c>
      <c r="GM22" s="141">
        <v>0</v>
      </c>
      <c r="GN22" s="141">
        <v>0</v>
      </c>
      <c r="GO22" s="141">
        <v>0</v>
      </c>
      <c r="GP22" s="141">
        <v>0</v>
      </c>
      <c r="GQ22" s="141">
        <v>0</v>
      </c>
      <c r="GR22" s="140"/>
      <c r="GS22" s="141">
        <v>0</v>
      </c>
      <c r="GT22" s="141">
        <v>0</v>
      </c>
      <c r="GU22" s="141">
        <v>0</v>
      </c>
      <c r="GV22" s="141">
        <v>0</v>
      </c>
      <c r="GW22" s="141">
        <v>0</v>
      </c>
      <c r="GX22" s="140"/>
      <c r="GY22" s="140"/>
      <c r="GZ22" s="141">
        <v>0</v>
      </c>
      <c r="HA22" s="141">
        <v>0</v>
      </c>
      <c r="HB22" s="141">
        <v>0</v>
      </c>
      <c r="HC22" s="141">
        <v>0</v>
      </c>
      <c r="HD22" s="141">
        <v>0</v>
      </c>
      <c r="HE22" s="141">
        <v>0</v>
      </c>
      <c r="HF22" s="140"/>
      <c r="HG22" s="141">
        <v>0</v>
      </c>
      <c r="HH22" s="141">
        <v>0</v>
      </c>
      <c r="HI22" s="141">
        <v>0</v>
      </c>
      <c r="HJ22" s="141">
        <v>0</v>
      </c>
      <c r="HK22" s="141">
        <v>0</v>
      </c>
      <c r="HL22" s="141">
        <v>0</v>
      </c>
      <c r="HM22" s="140"/>
      <c r="HN22" s="141">
        <v>0</v>
      </c>
      <c r="HO22" s="141">
        <v>0</v>
      </c>
      <c r="HP22" s="141">
        <v>0</v>
      </c>
      <c r="HQ22" s="141">
        <v>0</v>
      </c>
      <c r="HR22" s="141">
        <v>0</v>
      </c>
      <c r="HS22" s="141">
        <v>0</v>
      </c>
      <c r="HT22" s="140"/>
      <c r="HU22" s="145">
        <v>0</v>
      </c>
      <c r="HV22" s="141">
        <v>0</v>
      </c>
      <c r="HW22" s="141">
        <v>0</v>
      </c>
      <c r="HX22" s="141">
        <v>0</v>
      </c>
      <c r="HY22" s="141">
        <v>0</v>
      </c>
      <c r="HZ22" s="141">
        <v>0</v>
      </c>
      <c r="IA22" s="140"/>
      <c r="IB22" s="145">
        <v>0</v>
      </c>
      <c r="IC22" s="141">
        <v>0</v>
      </c>
      <c r="ID22" s="141">
        <v>0</v>
      </c>
      <c r="IE22" s="141">
        <v>0</v>
      </c>
      <c r="IF22" s="141">
        <v>0</v>
      </c>
      <c r="IG22" s="141">
        <v>0</v>
      </c>
      <c r="IH22" s="140"/>
      <c r="II22" s="141">
        <v>0</v>
      </c>
      <c r="IJ22" s="141">
        <v>0</v>
      </c>
      <c r="IK22" s="141">
        <v>0</v>
      </c>
      <c r="IL22" s="141">
        <v>0</v>
      </c>
      <c r="IM22" s="141">
        <v>0</v>
      </c>
      <c r="IN22" s="141">
        <v>0</v>
      </c>
      <c r="IO22" s="140"/>
      <c r="IP22" s="141">
        <v>0</v>
      </c>
      <c r="IQ22" s="141">
        <v>0</v>
      </c>
      <c r="IR22" s="141">
        <v>0</v>
      </c>
      <c r="IS22" s="140"/>
      <c r="IT22" s="141">
        <v>0</v>
      </c>
      <c r="IU22" s="141">
        <v>0</v>
      </c>
      <c r="IV22" s="140"/>
      <c r="IW22" s="140"/>
      <c r="IX22" s="141">
        <v>0</v>
      </c>
      <c r="IY22" s="141">
        <v>0</v>
      </c>
      <c r="IZ22" s="141">
        <v>0</v>
      </c>
      <c r="JA22" s="141">
        <v>0</v>
      </c>
      <c r="JB22" s="141">
        <v>0</v>
      </c>
      <c r="JC22" s="141">
        <v>0</v>
      </c>
      <c r="JD22" s="140"/>
      <c r="JE22" s="141">
        <v>0</v>
      </c>
      <c r="JF22" s="141">
        <v>0</v>
      </c>
      <c r="JG22" s="141">
        <v>0</v>
      </c>
      <c r="JH22" s="141">
        <v>0</v>
      </c>
      <c r="JI22" s="141">
        <v>0</v>
      </c>
      <c r="JJ22" s="140"/>
      <c r="JK22" s="141">
        <v>0</v>
      </c>
      <c r="JL22" s="141">
        <v>0</v>
      </c>
      <c r="JM22" s="141">
        <v>0</v>
      </c>
      <c r="JN22" s="141">
        <v>0</v>
      </c>
      <c r="JO22" s="141">
        <v>0</v>
      </c>
      <c r="JP22" s="141">
        <v>0</v>
      </c>
      <c r="JQ22" s="140"/>
      <c r="JR22" s="141">
        <v>0</v>
      </c>
      <c r="JS22" s="141">
        <v>0</v>
      </c>
      <c r="JT22" s="141">
        <v>0</v>
      </c>
      <c r="JU22" s="141">
        <v>0</v>
      </c>
      <c r="JV22" s="141">
        <v>0</v>
      </c>
      <c r="JW22" s="141">
        <v>0</v>
      </c>
      <c r="JX22" s="140"/>
      <c r="JY22" s="141">
        <v>0</v>
      </c>
      <c r="JZ22" s="141">
        <v>0</v>
      </c>
      <c r="KA22" s="141">
        <v>0</v>
      </c>
      <c r="KB22" s="141">
        <v>0</v>
      </c>
      <c r="KC22" s="141">
        <v>0</v>
      </c>
      <c r="KD22" s="141">
        <v>0</v>
      </c>
      <c r="KE22" s="140"/>
      <c r="KF22" s="141">
        <v>0</v>
      </c>
      <c r="KG22" s="141">
        <v>0</v>
      </c>
      <c r="KH22" s="141">
        <v>0</v>
      </c>
      <c r="KI22" s="141">
        <v>0</v>
      </c>
      <c r="KJ22" s="141">
        <v>0</v>
      </c>
      <c r="KK22" s="141">
        <v>0</v>
      </c>
      <c r="KL22" s="140"/>
      <c r="KM22" s="140"/>
      <c r="KN22" s="141">
        <v>0</v>
      </c>
      <c r="KO22" s="140"/>
      <c r="KP22" s="141">
        <v>0</v>
      </c>
      <c r="KQ22" s="141">
        <v>0</v>
      </c>
      <c r="KR22" s="141">
        <v>0</v>
      </c>
      <c r="KS22" s="140"/>
      <c r="KT22" s="141">
        <v>0</v>
      </c>
      <c r="KU22" s="141">
        <v>0</v>
      </c>
      <c r="KV22" s="141">
        <v>0</v>
      </c>
      <c r="KW22" s="141">
        <v>0</v>
      </c>
      <c r="KX22" s="141">
        <v>0</v>
      </c>
      <c r="KY22" s="140"/>
      <c r="KZ22" s="140"/>
      <c r="LA22" s="141">
        <v>0</v>
      </c>
      <c r="LB22" s="141">
        <v>0</v>
      </c>
      <c r="LC22" s="141">
        <v>0</v>
      </c>
      <c r="LD22" s="141">
        <v>0</v>
      </c>
      <c r="LE22" s="141">
        <v>0</v>
      </c>
      <c r="LF22" s="141">
        <v>0</v>
      </c>
      <c r="LG22" s="140"/>
      <c r="LH22" s="141">
        <v>0</v>
      </c>
      <c r="LI22" s="141">
        <v>0</v>
      </c>
      <c r="LJ22" s="141">
        <v>0</v>
      </c>
      <c r="LK22" s="141">
        <v>0</v>
      </c>
      <c r="LL22" s="141">
        <v>0</v>
      </c>
      <c r="LM22" s="141">
        <v>0</v>
      </c>
      <c r="LN22" s="141">
        <v>0</v>
      </c>
      <c r="LO22" s="141">
        <v>0</v>
      </c>
      <c r="LP22" s="141">
        <v>0</v>
      </c>
      <c r="LQ22" s="141">
        <v>0</v>
      </c>
      <c r="LR22" s="140"/>
      <c r="LS22" s="140"/>
      <c r="LT22" s="140"/>
      <c r="LU22" s="140"/>
      <c r="LV22" s="141">
        <v>0</v>
      </c>
      <c r="LW22" s="141">
        <v>0</v>
      </c>
      <c r="LX22" s="141">
        <v>0</v>
      </c>
      <c r="LY22" s="140"/>
      <c r="LZ22" s="141">
        <v>0</v>
      </c>
      <c r="MA22" s="141">
        <v>0</v>
      </c>
      <c r="MB22" s="141"/>
      <c r="MC22" s="141">
        <v>0</v>
      </c>
      <c r="MD22" s="141">
        <v>0</v>
      </c>
      <c r="ME22" s="141">
        <v>0</v>
      </c>
      <c r="MF22" s="141">
        <v>0</v>
      </c>
      <c r="MG22" s="141">
        <v>0</v>
      </c>
      <c r="MH22" s="141">
        <v>0</v>
      </c>
      <c r="MI22" s="140"/>
      <c r="MJ22" s="141">
        <v>0</v>
      </c>
      <c r="MK22" s="141">
        <v>0</v>
      </c>
      <c r="ML22" s="141">
        <v>0</v>
      </c>
      <c r="MM22" s="141">
        <v>0</v>
      </c>
      <c r="MN22" s="141">
        <v>0</v>
      </c>
      <c r="MO22" s="141">
        <v>0</v>
      </c>
      <c r="MP22" s="140"/>
      <c r="MQ22" s="141">
        <v>0</v>
      </c>
      <c r="MR22" s="141">
        <v>0</v>
      </c>
      <c r="MS22" s="141">
        <v>0</v>
      </c>
      <c r="MT22" s="141">
        <v>0</v>
      </c>
      <c r="MU22" s="141">
        <v>0</v>
      </c>
      <c r="MV22" s="141">
        <v>0</v>
      </c>
      <c r="MW22" s="140"/>
      <c r="MX22" s="141">
        <v>0</v>
      </c>
      <c r="MY22" s="141">
        <v>0</v>
      </c>
      <c r="MZ22" s="141">
        <v>0</v>
      </c>
      <c r="NA22" s="141">
        <v>0</v>
      </c>
      <c r="NB22" s="141">
        <v>0</v>
      </c>
      <c r="NC22" s="141">
        <v>0</v>
      </c>
      <c r="ND22" s="140"/>
      <c r="NE22" s="141">
        <v>0</v>
      </c>
      <c r="NF22" s="141">
        <v>0</v>
      </c>
      <c r="NG22" s="141">
        <v>0</v>
      </c>
      <c r="NH22" s="141">
        <v>0</v>
      </c>
      <c r="NI22" s="141">
        <v>0</v>
      </c>
      <c r="NJ22" s="141">
        <v>0</v>
      </c>
      <c r="NK22" s="140"/>
      <c r="NL22" s="141">
        <v>0</v>
      </c>
      <c r="NM22" s="141">
        <v>0</v>
      </c>
      <c r="NN22" s="141">
        <v>0</v>
      </c>
      <c r="NO22" s="141">
        <v>0</v>
      </c>
      <c r="NP22" s="141">
        <v>0</v>
      </c>
      <c r="NQ22" s="141">
        <v>0</v>
      </c>
      <c r="NR22" s="140"/>
      <c r="NS22" s="141">
        <v>0</v>
      </c>
      <c r="NT22" s="141">
        <v>0</v>
      </c>
      <c r="NU22" s="141">
        <v>0</v>
      </c>
      <c r="NV22" s="141">
        <v>0</v>
      </c>
      <c r="NW22" s="141">
        <v>0</v>
      </c>
      <c r="NX22" s="141">
        <v>0</v>
      </c>
      <c r="NY22" s="141">
        <v>0</v>
      </c>
      <c r="NZ22" s="141">
        <v>0</v>
      </c>
      <c r="OA22" s="140"/>
      <c r="OB22" s="140"/>
      <c r="OC22" s="140"/>
      <c r="OD22" s="140"/>
      <c r="OE22" s="140"/>
      <c r="OF22" s="140"/>
      <c r="OG22" s="141">
        <v>0</v>
      </c>
      <c r="OH22" s="141">
        <v>1</v>
      </c>
      <c r="OI22" s="141">
        <v>0</v>
      </c>
      <c r="OJ22" s="141">
        <v>0</v>
      </c>
      <c r="OK22" s="141">
        <v>0</v>
      </c>
      <c r="OL22" s="141">
        <v>0</v>
      </c>
      <c r="OM22" s="140"/>
      <c r="ON22" s="141">
        <v>0</v>
      </c>
      <c r="OO22" s="141">
        <v>0</v>
      </c>
      <c r="OP22" s="141">
        <v>0</v>
      </c>
      <c r="OQ22" s="141">
        <v>0</v>
      </c>
      <c r="OR22" s="141">
        <v>0</v>
      </c>
      <c r="OS22" s="141">
        <v>0</v>
      </c>
      <c r="OT22" s="140"/>
      <c r="OU22" s="141">
        <v>0</v>
      </c>
      <c r="OV22" s="141">
        <v>0</v>
      </c>
      <c r="OW22" s="141">
        <v>0</v>
      </c>
      <c r="OX22" s="141">
        <v>0</v>
      </c>
      <c r="OY22" s="141">
        <v>0</v>
      </c>
      <c r="OZ22" s="141">
        <v>0</v>
      </c>
      <c r="PA22" s="140"/>
      <c r="PB22" s="141">
        <v>0</v>
      </c>
      <c r="PC22" s="141">
        <v>0</v>
      </c>
      <c r="PD22" s="141">
        <v>0</v>
      </c>
      <c r="PE22" s="141">
        <v>0</v>
      </c>
      <c r="PF22" s="141">
        <v>0</v>
      </c>
      <c r="PG22" s="141">
        <v>0</v>
      </c>
      <c r="PH22" s="141"/>
      <c r="PI22" s="141">
        <v>0</v>
      </c>
      <c r="PJ22" s="141">
        <v>0</v>
      </c>
      <c r="PK22" s="141">
        <v>0</v>
      </c>
      <c r="PL22" s="141">
        <v>0</v>
      </c>
      <c r="PM22" s="141">
        <v>0</v>
      </c>
      <c r="PN22" s="141">
        <v>0</v>
      </c>
      <c r="PO22" s="140"/>
      <c r="PP22" s="141">
        <v>0</v>
      </c>
      <c r="PQ22" s="141">
        <v>0</v>
      </c>
      <c r="PR22" s="141">
        <v>0</v>
      </c>
      <c r="PS22" s="141">
        <v>0</v>
      </c>
      <c r="PT22" s="141">
        <v>0</v>
      </c>
      <c r="PU22" s="141">
        <v>0</v>
      </c>
      <c r="PV22" s="140"/>
      <c r="PW22" s="141">
        <v>0</v>
      </c>
      <c r="PX22" s="141">
        <v>0</v>
      </c>
      <c r="PY22" s="141">
        <v>0</v>
      </c>
      <c r="PZ22" s="141">
        <v>0</v>
      </c>
      <c r="QA22" s="141">
        <v>0</v>
      </c>
      <c r="QB22" s="141">
        <v>0</v>
      </c>
      <c r="QC22" s="140"/>
      <c r="QD22" s="141">
        <v>0</v>
      </c>
      <c r="QE22" s="141">
        <v>0</v>
      </c>
      <c r="QF22" s="140"/>
      <c r="QG22" s="141">
        <v>0</v>
      </c>
      <c r="QH22" s="141">
        <v>0</v>
      </c>
      <c r="QI22" s="141">
        <v>0</v>
      </c>
      <c r="QJ22" s="141"/>
      <c r="QK22" s="141">
        <v>0</v>
      </c>
      <c r="QL22" s="141">
        <v>0</v>
      </c>
      <c r="QM22" s="141">
        <v>0</v>
      </c>
      <c r="QN22" s="141">
        <v>0</v>
      </c>
      <c r="QO22" s="141">
        <v>0</v>
      </c>
      <c r="QP22" s="141">
        <v>0</v>
      </c>
      <c r="QQ22" s="141">
        <v>0</v>
      </c>
      <c r="QR22" s="141">
        <v>0</v>
      </c>
      <c r="QS22" s="141">
        <v>0</v>
      </c>
      <c r="QT22" s="141">
        <v>0</v>
      </c>
      <c r="QU22" s="140"/>
      <c r="QV22" s="140"/>
      <c r="QW22" s="141">
        <v>0</v>
      </c>
      <c r="QX22" s="141">
        <v>0</v>
      </c>
      <c r="QY22" s="141">
        <v>0</v>
      </c>
      <c r="QZ22" s="141">
        <v>0</v>
      </c>
      <c r="RA22" s="141">
        <v>0</v>
      </c>
      <c r="RB22" s="141">
        <v>0</v>
      </c>
      <c r="RC22" s="141">
        <v>0</v>
      </c>
      <c r="RD22" s="141">
        <v>0</v>
      </c>
      <c r="RE22" s="140"/>
      <c r="RF22" s="141">
        <v>0</v>
      </c>
      <c r="RG22" s="141">
        <v>0</v>
      </c>
      <c r="RH22" s="141">
        <v>0</v>
      </c>
      <c r="RI22" s="141">
        <v>0</v>
      </c>
      <c r="RJ22" s="141">
        <v>0</v>
      </c>
      <c r="RK22" s="141">
        <v>0</v>
      </c>
      <c r="RL22" s="140"/>
      <c r="RM22" s="140"/>
      <c r="RN22" s="141">
        <v>0</v>
      </c>
      <c r="RO22" s="141">
        <v>0</v>
      </c>
      <c r="RP22" s="141">
        <v>0</v>
      </c>
      <c r="RQ22" s="141">
        <v>0</v>
      </c>
      <c r="RR22" s="141">
        <v>0</v>
      </c>
      <c r="RS22" s="140"/>
      <c r="RT22" s="141">
        <v>0</v>
      </c>
      <c r="RU22" s="141">
        <v>0</v>
      </c>
      <c r="RV22" s="141">
        <v>0</v>
      </c>
      <c r="RW22" s="141">
        <v>0</v>
      </c>
      <c r="RX22" s="141">
        <v>0</v>
      </c>
      <c r="RY22" s="141">
        <v>0</v>
      </c>
      <c r="RZ22" s="140"/>
      <c r="SA22" s="140"/>
      <c r="SB22" s="141">
        <v>0</v>
      </c>
      <c r="SC22" s="141">
        <v>0</v>
      </c>
      <c r="SD22" s="141">
        <v>0</v>
      </c>
      <c r="SE22" s="141">
        <v>0</v>
      </c>
      <c r="SF22" s="141">
        <v>0</v>
      </c>
      <c r="SG22" s="141">
        <v>0</v>
      </c>
      <c r="SH22" s="141">
        <v>0</v>
      </c>
      <c r="SI22" s="141">
        <v>0</v>
      </c>
      <c r="SJ22" s="141">
        <v>0</v>
      </c>
      <c r="SK22" s="141">
        <v>0</v>
      </c>
      <c r="SL22" s="141">
        <v>0</v>
      </c>
      <c r="SM22" s="141">
        <v>0</v>
      </c>
      <c r="SN22" s="140"/>
      <c r="SO22" s="141">
        <v>0</v>
      </c>
      <c r="SP22" s="141">
        <v>0</v>
      </c>
      <c r="SQ22" s="141">
        <v>0</v>
      </c>
      <c r="SR22" s="141">
        <v>0</v>
      </c>
      <c r="SS22" s="141">
        <v>0</v>
      </c>
      <c r="ST22" s="141">
        <v>0</v>
      </c>
      <c r="SU22" s="141">
        <v>0</v>
      </c>
      <c r="SV22" s="141">
        <v>0</v>
      </c>
      <c r="SW22" s="141">
        <v>0</v>
      </c>
      <c r="SX22" s="141">
        <v>0</v>
      </c>
      <c r="SY22" s="141">
        <v>0</v>
      </c>
      <c r="SZ22" s="141">
        <v>0</v>
      </c>
      <c r="TA22" s="141">
        <v>0</v>
      </c>
      <c r="TB22" s="140"/>
      <c r="TC22" s="141">
        <v>0</v>
      </c>
      <c r="TD22" s="141">
        <v>0</v>
      </c>
      <c r="TE22" s="141">
        <v>0</v>
      </c>
      <c r="TF22" s="141">
        <v>0</v>
      </c>
      <c r="TG22" s="141">
        <v>0</v>
      </c>
      <c r="TH22" s="141">
        <v>0</v>
      </c>
      <c r="TI22" s="141">
        <v>0</v>
      </c>
      <c r="TJ22" s="141">
        <v>0</v>
      </c>
      <c r="TK22" s="141">
        <v>0</v>
      </c>
      <c r="TL22" s="141">
        <v>0</v>
      </c>
      <c r="TM22" s="141">
        <v>0</v>
      </c>
      <c r="TN22" s="141">
        <v>0</v>
      </c>
      <c r="TO22" s="141">
        <v>0</v>
      </c>
      <c r="TP22" s="140"/>
      <c r="TQ22" s="141">
        <v>0</v>
      </c>
      <c r="TR22" s="141">
        <v>0</v>
      </c>
      <c r="TS22" s="141">
        <v>0</v>
      </c>
      <c r="TT22" s="141">
        <v>0</v>
      </c>
      <c r="TU22" s="141">
        <v>0</v>
      </c>
      <c r="TV22" s="141">
        <v>0</v>
      </c>
      <c r="TW22" s="140"/>
      <c r="TX22" s="141">
        <v>0</v>
      </c>
      <c r="TY22" s="141">
        <v>0</v>
      </c>
      <c r="TZ22" s="141">
        <v>0</v>
      </c>
      <c r="UA22" s="141">
        <v>0</v>
      </c>
      <c r="UB22" s="141">
        <v>0</v>
      </c>
      <c r="UC22" s="141">
        <v>0</v>
      </c>
      <c r="UD22" s="140"/>
      <c r="UE22" s="141">
        <v>0</v>
      </c>
      <c r="UF22" s="141">
        <v>0</v>
      </c>
      <c r="UG22" s="141">
        <v>0</v>
      </c>
      <c r="UH22" s="141">
        <v>0</v>
      </c>
      <c r="UI22" s="141">
        <v>0</v>
      </c>
      <c r="UJ22" s="141">
        <v>0</v>
      </c>
      <c r="UK22" s="141"/>
      <c r="UL22" s="141">
        <v>0</v>
      </c>
      <c r="UM22" s="141">
        <v>0</v>
      </c>
      <c r="UN22" s="141">
        <v>0</v>
      </c>
      <c r="UO22" s="141">
        <v>0</v>
      </c>
      <c r="UP22" s="141">
        <v>0</v>
      </c>
      <c r="UQ22" s="141">
        <v>0</v>
      </c>
      <c r="UR22" s="140"/>
      <c r="US22" s="141">
        <v>0</v>
      </c>
      <c r="UT22" s="141">
        <v>0</v>
      </c>
      <c r="UU22" s="141">
        <v>0</v>
      </c>
      <c r="UV22" s="141">
        <v>0</v>
      </c>
      <c r="UW22" s="141">
        <v>0</v>
      </c>
      <c r="UX22" s="140"/>
      <c r="UY22" s="140"/>
      <c r="UZ22" s="140"/>
      <c r="VA22" s="141">
        <v>0</v>
      </c>
      <c r="VB22" s="141">
        <v>0</v>
      </c>
      <c r="VC22" s="141">
        <v>0</v>
      </c>
      <c r="VD22" s="141"/>
      <c r="VE22" s="141">
        <v>0</v>
      </c>
      <c r="VF22" s="141"/>
      <c r="VG22" s="141">
        <v>0</v>
      </c>
      <c r="VH22" s="141">
        <v>0</v>
      </c>
      <c r="VI22" s="141">
        <v>0</v>
      </c>
      <c r="VJ22" s="141">
        <v>0</v>
      </c>
      <c r="VK22" s="141">
        <v>0</v>
      </c>
      <c r="VL22" s="141">
        <v>0</v>
      </c>
      <c r="VM22" s="140"/>
      <c r="VN22" s="141">
        <v>0</v>
      </c>
      <c r="VO22" s="141">
        <v>0</v>
      </c>
      <c r="VP22" s="141">
        <v>0</v>
      </c>
      <c r="VQ22" s="141">
        <v>0</v>
      </c>
      <c r="VR22" s="141">
        <v>0</v>
      </c>
      <c r="VS22" s="141">
        <v>0</v>
      </c>
      <c r="VT22" s="141">
        <v>0</v>
      </c>
      <c r="VU22" s="141">
        <v>0</v>
      </c>
      <c r="VV22" s="141">
        <v>0</v>
      </c>
      <c r="VW22" s="141">
        <v>0</v>
      </c>
      <c r="VX22" s="141">
        <v>0</v>
      </c>
      <c r="VY22" s="141">
        <v>0</v>
      </c>
      <c r="VZ22" s="141">
        <v>0</v>
      </c>
      <c r="WA22" s="141"/>
      <c r="WB22" s="141">
        <v>0</v>
      </c>
      <c r="WC22" s="141">
        <v>0</v>
      </c>
      <c r="WD22" s="141">
        <v>0</v>
      </c>
      <c r="WE22" s="141">
        <v>0</v>
      </c>
      <c r="WF22" s="141">
        <v>0</v>
      </c>
      <c r="WG22" s="141">
        <v>0</v>
      </c>
      <c r="WH22" s="141"/>
      <c r="WI22" s="141">
        <v>0</v>
      </c>
      <c r="WJ22" s="141">
        <v>0</v>
      </c>
      <c r="WK22" s="141">
        <v>0</v>
      </c>
      <c r="WL22" s="141">
        <v>0</v>
      </c>
      <c r="WM22" s="141">
        <v>0</v>
      </c>
      <c r="WN22" s="141"/>
      <c r="WO22" s="140"/>
      <c r="WP22" s="141">
        <v>0</v>
      </c>
      <c r="WQ22" s="141">
        <v>0</v>
      </c>
      <c r="WR22" s="141">
        <v>0</v>
      </c>
      <c r="WS22" s="141">
        <v>0</v>
      </c>
      <c r="WT22" s="140"/>
      <c r="WU22" s="141">
        <v>0</v>
      </c>
      <c r="WV22" s="141">
        <v>0</v>
      </c>
      <c r="WW22" s="141">
        <v>0</v>
      </c>
      <c r="WX22" s="141">
        <v>0</v>
      </c>
      <c r="WY22" s="141">
        <v>0</v>
      </c>
      <c r="WZ22" s="141">
        <v>0</v>
      </c>
      <c r="XA22" s="141">
        <v>0</v>
      </c>
      <c r="XB22" s="141">
        <v>0</v>
      </c>
      <c r="XC22" s="140"/>
      <c r="XD22" s="141">
        <v>0</v>
      </c>
      <c r="XE22" s="141">
        <v>0</v>
      </c>
      <c r="XF22" s="141">
        <v>0</v>
      </c>
      <c r="XG22" s="141">
        <v>0</v>
      </c>
      <c r="XH22" s="141">
        <v>0</v>
      </c>
      <c r="XI22" s="141">
        <v>0</v>
      </c>
      <c r="XJ22" s="141"/>
      <c r="XK22" s="141">
        <v>0</v>
      </c>
      <c r="XL22" s="141">
        <v>0</v>
      </c>
      <c r="XM22" s="141">
        <v>0</v>
      </c>
      <c r="XN22" s="141">
        <v>0</v>
      </c>
      <c r="XO22" s="141">
        <v>0</v>
      </c>
      <c r="XP22" s="141">
        <v>0</v>
      </c>
      <c r="XQ22" s="141"/>
      <c r="XR22" s="141">
        <v>0</v>
      </c>
      <c r="XS22" s="141">
        <v>0</v>
      </c>
      <c r="XT22" s="141">
        <v>0</v>
      </c>
      <c r="XU22" s="141">
        <v>0</v>
      </c>
      <c r="XV22" s="141">
        <v>0</v>
      </c>
      <c r="XW22" s="141">
        <v>0</v>
      </c>
      <c r="XX22" s="141"/>
      <c r="XY22" s="141">
        <v>0</v>
      </c>
      <c r="XZ22" s="141">
        <v>0</v>
      </c>
      <c r="YA22" s="141">
        <v>0</v>
      </c>
      <c r="YB22" s="141">
        <v>0</v>
      </c>
      <c r="YC22" s="141">
        <v>0</v>
      </c>
      <c r="YD22" s="141">
        <v>0</v>
      </c>
      <c r="YE22" s="141"/>
      <c r="YF22" s="141">
        <v>0</v>
      </c>
      <c r="YG22" s="141">
        <v>0</v>
      </c>
      <c r="YH22" s="141">
        <v>0</v>
      </c>
      <c r="YI22" s="141">
        <v>0</v>
      </c>
      <c r="YJ22" s="141">
        <v>0</v>
      </c>
      <c r="YK22" s="141">
        <v>0</v>
      </c>
      <c r="YL22" s="141"/>
      <c r="YM22" s="141">
        <v>0</v>
      </c>
      <c r="YN22" s="141">
        <v>0</v>
      </c>
      <c r="YO22" s="141">
        <v>0</v>
      </c>
      <c r="YP22" s="141"/>
      <c r="YQ22" s="141">
        <v>0</v>
      </c>
      <c r="YR22" s="141">
        <v>0</v>
      </c>
      <c r="YS22" s="141">
        <v>0</v>
      </c>
      <c r="YT22" s="141">
        <v>0</v>
      </c>
      <c r="YU22" s="141">
        <v>0</v>
      </c>
      <c r="YV22" s="141">
        <v>0</v>
      </c>
      <c r="YW22" s="141">
        <v>0</v>
      </c>
      <c r="YX22" s="141">
        <v>0</v>
      </c>
      <c r="YY22" s="141">
        <v>0</v>
      </c>
      <c r="YZ22" s="141"/>
      <c r="ZA22" s="141">
        <v>0</v>
      </c>
      <c r="ZB22" s="141">
        <v>0</v>
      </c>
      <c r="ZC22" s="141">
        <v>0</v>
      </c>
      <c r="ZD22" s="141">
        <v>0</v>
      </c>
      <c r="ZE22" s="141">
        <v>0</v>
      </c>
      <c r="ZF22" s="141">
        <v>0</v>
      </c>
      <c r="ZG22" s="141">
        <v>0</v>
      </c>
      <c r="ZH22" s="141"/>
      <c r="ZI22" s="140"/>
      <c r="ZJ22" s="140"/>
      <c r="ZK22" s="140"/>
      <c r="ZL22" s="141">
        <v>0</v>
      </c>
      <c r="ZM22" s="141">
        <v>0</v>
      </c>
      <c r="ZN22" s="141"/>
      <c r="ZO22" s="141">
        <v>0</v>
      </c>
      <c r="ZP22" s="141">
        <v>0</v>
      </c>
      <c r="ZQ22" s="141">
        <v>1</v>
      </c>
      <c r="ZR22" s="141">
        <v>0</v>
      </c>
      <c r="ZS22" s="141">
        <v>0</v>
      </c>
      <c r="ZT22" s="141">
        <v>0</v>
      </c>
      <c r="ZU22" s="141"/>
      <c r="ZV22" s="141">
        <v>0</v>
      </c>
      <c r="ZW22" s="141">
        <v>0</v>
      </c>
      <c r="ZX22" s="141">
        <v>0</v>
      </c>
      <c r="ZY22" s="141">
        <v>0</v>
      </c>
      <c r="ZZ22" s="141">
        <v>0</v>
      </c>
      <c r="AAA22" s="141">
        <v>0</v>
      </c>
      <c r="AAB22" s="141"/>
      <c r="AAC22" s="141">
        <v>0</v>
      </c>
      <c r="AAD22" s="141">
        <v>0</v>
      </c>
      <c r="AAE22" s="141">
        <v>0</v>
      </c>
      <c r="AAF22" s="141">
        <v>0</v>
      </c>
      <c r="AAG22" s="141">
        <v>0</v>
      </c>
      <c r="AAH22" s="141">
        <v>0</v>
      </c>
      <c r="AAI22" s="140"/>
      <c r="AAJ22" s="141">
        <v>0</v>
      </c>
      <c r="AAK22" s="141">
        <v>0</v>
      </c>
      <c r="AAL22" s="141">
        <v>0</v>
      </c>
      <c r="AAM22" s="141">
        <v>0</v>
      </c>
      <c r="AAN22" s="141">
        <v>0</v>
      </c>
      <c r="AAO22" s="141">
        <v>0</v>
      </c>
      <c r="AAP22" s="141"/>
      <c r="AAQ22" s="141">
        <v>0</v>
      </c>
      <c r="AAR22" s="141">
        <v>0</v>
      </c>
      <c r="AAS22" s="141">
        <v>0</v>
      </c>
      <c r="AAT22" s="141">
        <v>0</v>
      </c>
      <c r="AAU22" s="141">
        <v>0</v>
      </c>
      <c r="AAV22" s="141">
        <v>0</v>
      </c>
      <c r="AAW22" s="140"/>
      <c r="AAX22" s="141">
        <v>0</v>
      </c>
      <c r="AAY22" s="141">
        <v>0</v>
      </c>
      <c r="AAZ22" s="141">
        <v>0</v>
      </c>
      <c r="ABA22" s="141">
        <v>0</v>
      </c>
      <c r="ABB22" s="141">
        <v>0</v>
      </c>
      <c r="ABC22" s="141">
        <v>0</v>
      </c>
      <c r="ABD22" s="141"/>
      <c r="ABE22" s="141">
        <v>0</v>
      </c>
      <c r="ABF22" s="141">
        <v>0</v>
      </c>
      <c r="ABG22" s="141">
        <v>0</v>
      </c>
      <c r="ABH22" s="141">
        <v>0</v>
      </c>
      <c r="ABI22" s="141">
        <v>0</v>
      </c>
      <c r="ABJ22" s="141">
        <v>0</v>
      </c>
      <c r="ABK22" s="140"/>
      <c r="ABL22" s="141">
        <v>0</v>
      </c>
      <c r="ABM22" s="141">
        <v>0</v>
      </c>
      <c r="ABN22" s="141">
        <v>0</v>
      </c>
      <c r="ABO22" s="141">
        <v>0</v>
      </c>
      <c r="ABP22" s="141">
        <v>0</v>
      </c>
      <c r="ABQ22" s="141">
        <v>0</v>
      </c>
      <c r="ABR22" s="140"/>
      <c r="ABS22" s="141">
        <v>0</v>
      </c>
      <c r="ABT22" s="141">
        <v>0</v>
      </c>
      <c r="ABU22" s="141">
        <v>0</v>
      </c>
      <c r="ABV22" s="141">
        <v>0</v>
      </c>
      <c r="ABW22" s="141"/>
      <c r="ABX22" s="140"/>
      <c r="ABY22" s="140"/>
      <c r="ABZ22" s="140"/>
      <c r="ACA22" s="140"/>
      <c r="ACB22" s="140"/>
      <c r="ACC22" s="140"/>
      <c r="ACD22" s="140"/>
      <c r="ACE22" s="140"/>
      <c r="ACF22" s="140"/>
      <c r="ACG22" s="140"/>
      <c r="ACH22" s="140"/>
      <c r="ACI22" s="140"/>
      <c r="ACJ22" s="140"/>
      <c r="ACK22" s="140"/>
      <c r="ACL22" s="140"/>
      <c r="ACM22" s="140"/>
      <c r="ACN22" s="140"/>
      <c r="ACO22" s="140"/>
      <c r="ACP22" s="140"/>
      <c r="ACQ22" s="140"/>
      <c r="ACR22" s="140"/>
      <c r="ACS22" s="140"/>
      <c r="ACT22" s="140"/>
      <c r="ACU22" s="140"/>
      <c r="ACV22" s="140"/>
      <c r="ACW22" s="140"/>
      <c r="ACX22" s="140"/>
      <c r="ACY22" s="140"/>
      <c r="ACZ22" s="140"/>
      <c r="ADA22" s="140"/>
      <c r="ADB22" s="140"/>
      <c r="ADC22" s="140"/>
      <c r="ADD22" s="140"/>
      <c r="ADE22" s="140"/>
      <c r="ADF22" s="140"/>
      <c r="ADG22" s="140"/>
      <c r="ADH22" s="140"/>
      <c r="ADI22" s="140"/>
      <c r="ADJ22" s="140"/>
      <c r="ADK22" s="140"/>
      <c r="ADL22" s="140"/>
      <c r="ADM22" s="140"/>
      <c r="ADN22" s="140"/>
    </row>
    <row r="23" spans="1:794" customFormat="1">
      <c r="A23" t="s">
        <v>911</v>
      </c>
      <c r="B23" t="s">
        <v>913</v>
      </c>
      <c r="D23" s="140" t="s">
        <v>239</v>
      </c>
      <c r="E23" s="141">
        <v>0</v>
      </c>
      <c r="F23" s="141">
        <f>0</f>
        <v>0</v>
      </c>
      <c r="G23" s="141">
        <f>0</f>
        <v>0</v>
      </c>
      <c r="H23" s="141">
        <f>0</f>
        <v>0</v>
      </c>
      <c r="I23" s="141">
        <f>0</f>
        <v>0</v>
      </c>
      <c r="J23" s="141">
        <f>0</f>
        <v>0</v>
      </c>
      <c r="K23" s="141"/>
      <c r="L23" s="141">
        <f>0</f>
        <v>0</v>
      </c>
      <c r="M23" s="141">
        <f>0</f>
        <v>0</v>
      </c>
      <c r="N23" s="141">
        <f>0</f>
        <v>0</v>
      </c>
      <c r="O23" s="141">
        <v>0</v>
      </c>
      <c r="P23" s="141">
        <f>0</f>
        <v>0</v>
      </c>
      <c r="Q23" s="141">
        <f>0</f>
        <v>0</v>
      </c>
      <c r="R23" s="141">
        <v>0</v>
      </c>
      <c r="S23" s="141">
        <f>0</f>
        <v>0</v>
      </c>
      <c r="T23" s="140"/>
      <c r="U23" s="140"/>
      <c r="V23" s="140"/>
      <c r="W23" s="140"/>
      <c r="X23" s="140"/>
      <c r="Y23" s="140"/>
      <c r="Z23" s="140"/>
      <c r="AA23" s="141">
        <f>0</f>
        <v>0</v>
      </c>
      <c r="AB23" s="141">
        <f>0</f>
        <v>0</v>
      </c>
      <c r="AC23" s="141">
        <f>0</f>
        <v>0</v>
      </c>
      <c r="AD23" s="141">
        <f>0</f>
        <v>0</v>
      </c>
      <c r="AE23" s="141">
        <f>0</f>
        <v>0</v>
      </c>
      <c r="AF23" s="141"/>
      <c r="AG23" s="141">
        <f>0</f>
        <v>0</v>
      </c>
      <c r="AH23" s="141">
        <f>0</f>
        <v>0</v>
      </c>
      <c r="AI23" s="141">
        <f>0</f>
        <v>0</v>
      </c>
      <c r="AJ23" s="141">
        <f>0</f>
        <v>0</v>
      </c>
      <c r="AK23" s="141">
        <f>0</f>
        <v>0</v>
      </c>
      <c r="AL23" s="141">
        <f>0</f>
        <v>0</v>
      </c>
      <c r="AM23" s="141"/>
      <c r="AN23" s="141">
        <f>0</f>
        <v>0</v>
      </c>
      <c r="AO23" s="141">
        <f>0</f>
        <v>0</v>
      </c>
      <c r="AP23" s="141">
        <f>0</f>
        <v>0</v>
      </c>
      <c r="AQ23" s="141">
        <f>0</f>
        <v>0</v>
      </c>
      <c r="AR23" s="141">
        <v>0</v>
      </c>
      <c r="AS23" s="141">
        <v>0</v>
      </c>
      <c r="AT23" s="140"/>
      <c r="AU23" s="141">
        <v>0</v>
      </c>
      <c r="AV23" s="141">
        <v>0</v>
      </c>
      <c r="AW23" s="141">
        <v>0</v>
      </c>
      <c r="AX23" s="141">
        <v>0</v>
      </c>
      <c r="AY23" s="140"/>
      <c r="AZ23" s="140"/>
      <c r="BA23" s="141">
        <v>0</v>
      </c>
      <c r="BB23" s="141">
        <v>0</v>
      </c>
      <c r="BC23" s="141">
        <v>0</v>
      </c>
      <c r="BD23" s="141">
        <v>0</v>
      </c>
      <c r="BE23" s="141">
        <v>0</v>
      </c>
      <c r="BF23" s="141">
        <v>0</v>
      </c>
      <c r="BG23" s="141">
        <v>0</v>
      </c>
      <c r="BH23" s="140"/>
      <c r="BI23" s="141">
        <v>0</v>
      </c>
      <c r="BJ23" s="141">
        <v>0</v>
      </c>
      <c r="BK23" s="141">
        <v>0</v>
      </c>
      <c r="BL23" s="141">
        <v>0</v>
      </c>
      <c r="BM23" s="141">
        <v>0</v>
      </c>
      <c r="BN23" s="141">
        <v>0</v>
      </c>
      <c r="BO23" s="140"/>
      <c r="BP23" s="141">
        <v>0</v>
      </c>
      <c r="BQ23" s="141">
        <v>0</v>
      </c>
      <c r="BR23" s="141">
        <v>0</v>
      </c>
      <c r="BS23" s="141">
        <v>0</v>
      </c>
      <c r="BT23" s="141">
        <v>0</v>
      </c>
      <c r="BU23" s="141">
        <v>0</v>
      </c>
      <c r="BV23" s="140"/>
      <c r="BW23" s="141">
        <v>0</v>
      </c>
      <c r="BX23" s="141">
        <v>0</v>
      </c>
      <c r="BY23" s="141">
        <v>0</v>
      </c>
      <c r="BZ23" s="141">
        <v>0</v>
      </c>
      <c r="CA23" s="141">
        <v>0</v>
      </c>
      <c r="CB23" s="141">
        <v>0</v>
      </c>
      <c r="CC23" s="140"/>
      <c r="CD23" s="141">
        <v>0</v>
      </c>
      <c r="CE23" s="141">
        <v>0</v>
      </c>
      <c r="CF23" s="141">
        <v>0</v>
      </c>
      <c r="CG23" s="141">
        <v>0</v>
      </c>
      <c r="CH23" s="141">
        <v>0</v>
      </c>
      <c r="CI23" s="141">
        <v>0</v>
      </c>
      <c r="CJ23" s="140"/>
      <c r="CK23" s="141">
        <v>0</v>
      </c>
      <c r="CL23" s="141">
        <v>0</v>
      </c>
      <c r="CM23" s="141">
        <v>0</v>
      </c>
      <c r="CN23" s="141">
        <v>0</v>
      </c>
      <c r="CO23" s="141">
        <v>0</v>
      </c>
      <c r="CP23" s="141">
        <v>0</v>
      </c>
      <c r="CQ23" s="140"/>
      <c r="CR23" s="141">
        <v>0</v>
      </c>
      <c r="CS23" s="141">
        <v>0</v>
      </c>
      <c r="CT23" s="141">
        <v>0</v>
      </c>
      <c r="CU23" s="141">
        <v>0</v>
      </c>
      <c r="CV23" s="141">
        <v>0</v>
      </c>
      <c r="CW23" s="141">
        <v>0</v>
      </c>
      <c r="CX23" s="140"/>
      <c r="CY23" s="141">
        <v>0</v>
      </c>
      <c r="CZ23" s="141">
        <v>0</v>
      </c>
      <c r="DA23" s="141">
        <v>0</v>
      </c>
      <c r="DB23" s="141">
        <v>0</v>
      </c>
      <c r="DC23" s="141">
        <v>0</v>
      </c>
      <c r="DD23" s="141">
        <v>0</v>
      </c>
      <c r="DE23" s="140"/>
      <c r="DF23" s="140"/>
      <c r="DG23" s="141">
        <v>0</v>
      </c>
      <c r="DH23" s="141">
        <v>0</v>
      </c>
      <c r="DI23" s="141">
        <v>0</v>
      </c>
      <c r="DJ23" s="141">
        <v>0</v>
      </c>
      <c r="DK23" s="141">
        <v>0</v>
      </c>
      <c r="DL23" s="140"/>
      <c r="DM23" s="140"/>
      <c r="DN23" s="141">
        <v>0</v>
      </c>
      <c r="DO23" s="141">
        <v>0</v>
      </c>
      <c r="DP23" s="141">
        <v>0</v>
      </c>
      <c r="DQ23" s="141">
        <v>0</v>
      </c>
      <c r="DR23" s="141">
        <v>0</v>
      </c>
      <c r="DS23" s="140"/>
      <c r="DT23" s="141">
        <v>0</v>
      </c>
      <c r="DU23" s="141">
        <v>0</v>
      </c>
      <c r="DV23" s="141">
        <v>0</v>
      </c>
      <c r="DW23" s="141">
        <v>0</v>
      </c>
      <c r="DX23" s="141">
        <v>0</v>
      </c>
      <c r="DY23" s="141">
        <v>0</v>
      </c>
      <c r="DZ23" s="140"/>
      <c r="EA23" s="141">
        <v>0</v>
      </c>
      <c r="EB23" s="141">
        <v>0</v>
      </c>
      <c r="EC23" s="141">
        <v>0</v>
      </c>
      <c r="ED23" s="141">
        <v>0</v>
      </c>
      <c r="EE23" s="141">
        <v>0</v>
      </c>
      <c r="EF23" s="141">
        <v>0</v>
      </c>
      <c r="EG23" s="141">
        <v>0</v>
      </c>
      <c r="EH23" s="141">
        <v>0</v>
      </c>
      <c r="EI23" s="141">
        <v>0</v>
      </c>
      <c r="EJ23" s="141">
        <v>0</v>
      </c>
      <c r="EK23" s="141">
        <v>0</v>
      </c>
      <c r="EL23" s="141">
        <v>0</v>
      </c>
      <c r="EM23" s="141">
        <v>0</v>
      </c>
      <c r="EN23" s="140"/>
      <c r="EO23" s="141">
        <v>0</v>
      </c>
      <c r="EP23" s="141">
        <v>0</v>
      </c>
      <c r="EQ23" s="141">
        <v>0</v>
      </c>
      <c r="ER23" s="141">
        <v>0</v>
      </c>
      <c r="ES23" s="141">
        <v>0</v>
      </c>
      <c r="ET23" s="141">
        <v>0</v>
      </c>
      <c r="EU23" s="141">
        <v>0</v>
      </c>
      <c r="EV23" s="141">
        <v>0</v>
      </c>
      <c r="EW23" s="141">
        <v>0</v>
      </c>
      <c r="EX23" s="141">
        <v>0</v>
      </c>
      <c r="EY23" s="141">
        <v>0</v>
      </c>
      <c r="EZ23" s="141">
        <v>0</v>
      </c>
      <c r="FA23" s="141">
        <v>0</v>
      </c>
      <c r="FB23" s="140"/>
      <c r="FC23" s="141">
        <v>0</v>
      </c>
      <c r="FD23" s="141">
        <v>0</v>
      </c>
      <c r="FE23" s="141">
        <v>0</v>
      </c>
      <c r="FF23" s="141">
        <v>0</v>
      </c>
      <c r="FG23" s="141">
        <v>0</v>
      </c>
      <c r="FH23" s="141">
        <v>0</v>
      </c>
      <c r="FI23" s="141">
        <v>0</v>
      </c>
      <c r="FJ23" s="141">
        <v>0</v>
      </c>
      <c r="FK23" s="141">
        <v>0</v>
      </c>
      <c r="FL23" s="141">
        <v>0</v>
      </c>
      <c r="FM23" s="141">
        <v>0</v>
      </c>
      <c r="FN23" s="141">
        <v>0</v>
      </c>
      <c r="FO23" s="141">
        <v>0</v>
      </c>
      <c r="FP23" s="140"/>
      <c r="FQ23" s="141">
        <v>0</v>
      </c>
      <c r="FR23" s="141">
        <v>0</v>
      </c>
      <c r="FS23" s="141">
        <v>0</v>
      </c>
      <c r="FT23" s="141">
        <v>0</v>
      </c>
      <c r="FU23" s="141">
        <v>0</v>
      </c>
      <c r="FV23" s="141">
        <v>0</v>
      </c>
      <c r="FW23" s="140"/>
      <c r="FX23" s="141">
        <v>0</v>
      </c>
      <c r="FY23" s="141">
        <v>0</v>
      </c>
      <c r="FZ23" s="141">
        <v>0</v>
      </c>
      <c r="GA23" s="141">
        <v>0</v>
      </c>
      <c r="GB23" s="141">
        <v>0</v>
      </c>
      <c r="GC23" s="141">
        <v>0</v>
      </c>
      <c r="GD23" s="140"/>
      <c r="GE23" s="141">
        <v>0</v>
      </c>
      <c r="GF23" s="141">
        <v>0</v>
      </c>
      <c r="GG23" s="141">
        <v>0</v>
      </c>
      <c r="GH23" s="141">
        <v>0</v>
      </c>
      <c r="GI23" s="140"/>
      <c r="GJ23" s="140"/>
      <c r="GK23" s="140"/>
      <c r="GL23" s="141">
        <v>0</v>
      </c>
      <c r="GM23" s="141">
        <v>0</v>
      </c>
      <c r="GN23" s="141">
        <v>0</v>
      </c>
      <c r="GO23" s="141">
        <v>0</v>
      </c>
      <c r="GP23" s="141">
        <v>0</v>
      </c>
      <c r="GQ23" s="141">
        <v>0</v>
      </c>
      <c r="GR23" s="140"/>
      <c r="GS23" s="141">
        <v>0</v>
      </c>
      <c r="GT23" s="141">
        <v>0</v>
      </c>
      <c r="GU23" s="141">
        <v>0</v>
      </c>
      <c r="GV23" s="141">
        <v>0</v>
      </c>
      <c r="GW23" s="141">
        <v>0</v>
      </c>
      <c r="GX23" s="140"/>
      <c r="GY23" s="140"/>
      <c r="GZ23" s="141">
        <v>0</v>
      </c>
      <c r="HA23" s="141">
        <v>0</v>
      </c>
      <c r="HB23" s="141">
        <v>0</v>
      </c>
      <c r="HC23" s="141">
        <v>0</v>
      </c>
      <c r="HD23" s="141">
        <v>0</v>
      </c>
      <c r="HE23" s="141">
        <v>0</v>
      </c>
      <c r="HF23" s="140"/>
      <c r="HG23" s="141">
        <v>0</v>
      </c>
      <c r="HH23" s="141">
        <v>0</v>
      </c>
      <c r="HI23" s="141">
        <v>0</v>
      </c>
      <c r="HJ23" s="141">
        <v>0</v>
      </c>
      <c r="HK23" s="141">
        <v>0</v>
      </c>
      <c r="HL23" s="141">
        <v>0</v>
      </c>
      <c r="HM23" s="140"/>
      <c r="HN23" s="141">
        <v>0</v>
      </c>
      <c r="HO23" s="141">
        <v>0</v>
      </c>
      <c r="HP23" s="141">
        <v>0</v>
      </c>
      <c r="HQ23" s="141">
        <v>0</v>
      </c>
      <c r="HR23" s="141">
        <v>0</v>
      </c>
      <c r="HS23" s="141">
        <v>0</v>
      </c>
      <c r="HT23" s="140"/>
      <c r="HU23" s="145">
        <v>0</v>
      </c>
      <c r="HV23" s="141">
        <v>0</v>
      </c>
      <c r="HW23" s="141">
        <v>0</v>
      </c>
      <c r="HX23" s="141">
        <v>0</v>
      </c>
      <c r="HY23" s="141">
        <v>0</v>
      </c>
      <c r="HZ23" s="141">
        <v>0</v>
      </c>
      <c r="IA23" s="140"/>
      <c r="IB23" s="145">
        <v>0</v>
      </c>
      <c r="IC23" s="141">
        <v>0</v>
      </c>
      <c r="ID23" s="141">
        <v>0</v>
      </c>
      <c r="IE23" s="141">
        <v>0</v>
      </c>
      <c r="IF23" s="141">
        <v>0</v>
      </c>
      <c r="IG23" s="141">
        <v>0</v>
      </c>
      <c r="IH23" s="140"/>
      <c r="II23" s="141">
        <v>0</v>
      </c>
      <c r="IJ23" s="141">
        <v>0</v>
      </c>
      <c r="IK23" s="141">
        <v>0</v>
      </c>
      <c r="IL23" s="141">
        <v>0</v>
      </c>
      <c r="IM23" s="141">
        <v>0</v>
      </c>
      <c r="IN23" s="141">
        <v>0</v>
      </c>
      <c r="IO23" s="140"/>
      <c r="IP23" s="141">
        <v>0</v>
      </c>
      <c r="IQ23" s="141">
        <v>0</v>
      </c>
      <c r="IR23" s="141">
        <v>0</v>
      </c>
      <c r="IS23" s="140"/>
      <c r="IT23" s="141">
        <v>0</v>
      </c>
      <c r="IU23" s="141">
        <v>0</v>
      </c>
      <c r="IV23" s="140"/>
      <c r="IW23" s="140"/>
      <c r="IX23" s="141">
        <v>0</v>
      </c>
      <c r="IY23" s="141">
        <v>0</v>
      </c>
      <c r="IZ23" s="141">
        <v>0</v>
      </c>
      <c r="JA23" s="141">
        <v>0</v>
      </c>
      <c r="JB23" s="141">
        <v>0</v>
      </c>
      <c r="JC23" s="141">
        <v>0</v>
      </c>
      <c r="JD23" s="140"/>
      <c r="JE23" s="141">
        <v>0</v>
      </c>
      <c r="JF23" s="141">
        <v>0</v>
      </c>
      <c r="JG23" s="141">
        <v>0</v>
      </c>
      <c r="JH23" s="141">
        <v>0</v>
      </c>
      <c r="JI23" s="141">
        <v>0</v>
      </c>
      <c r="JJ23" s="140"/>
      <c r="JK23" s="141">
        <v>0</v>
      </c>
      <c r="JL23" s="141">
        <v>0</v>
      </c>
      <c r="JM23" s="141">
        <v>0</v>
      </c>
      <c r="JN23" s="141">
        <v>0</v>
      </c>
      <c r="JO23" s="141">
        <v>0</v>
      </c>
      <c r="JP23" s="141">
        <v>0</v>
      </c>
      <c r="JQ23" s="140"/>
      <c r="JR23" s="141">
        <v>0</v>
      </c>
      <c r="JS23" s="141">
        <v>0</v>
      </c>
      <c r="JT23" s="141">
        <v>0</v>
      </c>
      <c r="JU23" s="141">
        <v>0</v>
      </c>
      <c r="JV23" s="141">
        <v>0</v>
      </c>
      <c r="JW23" s="141">
        <v>0</v>
      </c>
      <c r="JX23" s="140"/>
      <c r="JY23" s="141">
        <v>0</v>
      </c>
      <c r="JZ23" s="141">
        <v>0</v>
      </c>
      <c r="KA23" s="141">
        <v>0</v>
      </c>
      <c r="KB23" s="141">
        <v>0</v>
      </c>
      <c r="KC23" s="141">
        <v>0</v>
      </c>
      <c r="KD23" s="141">
        <v>0</v>
      </c>
      <c r="KE23" s="140"/>
      <c r="KF23" s="141">
        <v>0</v>
      </c>
      <c r="KG23" s="141">
        <v>0</v>
      </c>
      <c r="KH23" s="141">
        <v>0</v>
      </c>
      <c r="KI23" s="141">
        <v>0</v>
      </c>
      <c r="KJ23" s="141">
        <v>0</v>
      </c>
      <c r="KK23" s="141">
        <v>0</v>
      </c>
      <c r="KL23" s="140"/>
      <c r="KM23" s="140"/>
      <c r="KN23" s="141">
        <v>0</v>
      </c>
      <c r="KO23" s="140"/>
      <c r="KP23" s="141">
        <v>0</v>
      </c>
      <c r="KQ23" s="141">
        <v>0</v>
      </c>
      <c r="KR23" s="141">
        <v>0</v>
      </c>
      <c r="KS23" s="140"/>
      <c r="KT23" s="141">
        <v>0</v>
      </c>
      <c r="KU23" s="141">
        <v>0</v>
      </c>
      <c r="KV23" s="141">
        <v>0</v>
      </c>
      <c r="KW23" s="141">
        <v>0</v>
      </c>
      <c r="KX23" s="141">
        <v>0</v>
      </c>
      <c r="KY23" s="140"/>
      <c r="KZ23" s="140"/>
      <c r="LA23" s="141">
        <v>0</v>
      </c>
      <c r="LB23" s="141">
        <v>0</v>
      </c>
      <c r="LC23" s="141">
        <v>0</v>
      </c>
      <c r="LD23" s="141">
        <v>0</v>
      </c>
      <c r="LE23" s="141">
        <v>0</v>
      </c>
      <c r="LF23" s="141">
        <v>0</v>
      </c>
      <c r="LG23" s="140"/>
      <c r="LH23" s="141">
        <v>0</v>
      </c>
      <c r="LI23" s="141">
        <v>0</v>
      </c>
      <c r="LJ23" s="141">
        <v>0</v>
      </c>
      <c r="LK23" s="141">
        <v>0</v>
      </c>
      <c r="LL23" s="141">
        <v>0</v>
      </c>
      <c r="LM23" s="141">
        <v>0</v>
      </c>
      <c r="LN23" s="141">
        <v>0</v>
      </c>
      <c r="LO23" s="141">
        <v>0</v>
      </c>
      <c r="LP23" s="141">
        <v>0</v>
      </c>
      <c r="LQ23" s="141">
        <v>0</v>
      </c>
      <c r="LR23" s="140"/>
      <c r="LS23" s="140"/>
      <c r="LT23" s="140"/>
      <c r="LU23" s="140"/>
      <c r="LV23" s="141">
        <v>0</v>
      </c>
      <c r="LW23" s="141">
        <v>0</v>
      </c>
      <c r="LX23" s="141">
        <v>0</v>
      </c>
      <c r="LY23" s="140"/>
      <c r="LZ23" s="141">
        <v>0</v>
      </c>
      <c r="MA23" s="141">
        <v>0</v>
      </c>
      <c r="MB23" s="141"/>
      <c r="MC23" s="141">
        <v>0</v>
      </c>
      <c r="MD23" s="141">
        <v>0</v>
      </c>
      <c r="ME23" s="141">
        <v>0</v>
      </c>
      <c r="MF23" s="141">
        <v>0</v>
      </c>
      <c r="MG23" s="141">
        <v>0</v>
      </c>
      <c r="MH23" s="141">
        <v>0</v>
      </c>
      <c r="MI23" s="140"/>
      <c r="MJ23" s="141">
        <v>0</v>
      </c>
      <c r="MK23" s="141">
        <v>0</v>
      </c>
      <c r="ML23" s="141">
        <v>0</v>
      </c>
      <c r="MM23" s="141">
        <v>0</v>
      </c>
      <c r="MN23" s="141">
        <v>0</v>
      </c>
      <c r="MO23" s="141">
        <v>0</v>
      </c>
      <c r="MP23" s="140"/>
      <c r="MQ23" s="141">
        <v>0</v>
      </c>
      <c r="MR23" s="141">
        <v>0</v>
      </c>
      <c r="MS23" s="141">
        <v>0</v>
      </c>
      <c r="MT23" s="141">
        <v>0</v>
      </c>
      <c r="MU23" s="141">
        <v>0</v>
      </c>
      <c r="MV23" s="141">
        <v>0</v>
      </c>
      <c r="MW23" s="140"/>
      <c r="MX23" s="141">
        <v>0</v>
      </c>
      <c r="MY23" s="141">
        <v>0</v>
      </c>
      <c r="MZ23" s="141">
        <v>0</v>
      </c>
      <c r="NA23" s="141">
        <v>0</v>
      </c>
      <c r="NB23" s="141">
        <v>0</v>
      </c>
      <c r="NC23" s="141">
        <v>0</v>
      </c>
      <c r="ND23" s="140"/>
      <c r="NE23" s="141">
        <v>0</v>
      </c>
      <c r="NF23" s="141">
        <v>0</v>
      </c>
      <c r="NG23" s="141">
        <v>0</v>
      </c>
      <c r="NH23" s="141">
        <v>0</v>
      </c>
      <c r="NI23" s="141">
        <v>0</v>
      </c>
      <c r="NJ23" s="141">
        <v>0</v>
      </c>
      <c r="NK23" s="140"/>
      <c r="NL23" s="141">
        <v>0</v>
      </c>
      <c r="NM23" s="141">
        <v>0</v>
      </c>
      <c r="NN23" s="141">
        <v>0</v>
      </c>
      <c r="NO23" s="141">
        <v>0</v>
      </c>
      <c r="NP23" s="141">
        <v>0</v>
      </c>
      <c r="NQ23" s="141">
        <v>0</v>
      </c>
      <c r="NR23" s="140"/>
      <c r="NS23" s="141">
        <v>0</v>
      </c>
      <c r="NT23" s="141">
        <v>0</v>
      </c>
      <c r="NU23" s="141">
        <v>0</v>
      </c>
      <c r="NV23" s="141">
        <v>0</v>
      </c>
      <c r="NW23" s="141">
        <v>0</v>
      </c>
      <c r="NX23" s="141">
        <v>0</v>
      </c>
      <c r="NY23" s="141">
        <v>0</v>
      </c>
      <c r="NZ23" s="141">
        <v>0</v>
      </c>
      <c r="OA23" s="140"/>
      <c r="OB23" s="140"/>
      <c r="OC23" s="140"/>
      <c r="OD23" s="140"/>
      <c r="OE23" s="140"/>
      <c r="OF23" s="140"/>
      <c r="OG23" s="141">
        <v>0</v>
      </c>
      <c r="OH23" s="141">
        <v>0</v>
      </c>
      <c r="OI23" s="141">
        <v>0</v>
      </c>
      <c r="OJ23" s="141">
        <v>0</v>
      </c>
      <c r="OK23" s="141">
        <v>0</v>
      </c>
      <c r="OL23" s="141">
        <v>0</v>
      </c>
      <c r="OM23" s="140"/>
      <c r="ON23" s="141">
        <v>0</v>
      </c>
      <c r="OO23" s="141">
        <v>0</v>
      </c>
      <c r="OP23" s="141">
        <v>0</v>
      </c>
      <c r="OQ23" s="141">
        <v>0</v>
      </c>
      <c r="OR23" s="141">
        <v>0</v>
      </c>
      <c r="OS23" s="141">
        <v>0</v>
      </c>
      <c r="OT23" s="140"/>
      <c r="OU23" s="141">
        <v>0</v>
      </c>
      <c r="OV23" s="141">
        <v>0</v>
      </c>
      <c r="OW23" s="141">
        <v>0</v>
      </c>
      <c r="OX23" s="141">
        <v>0</v>
      </c>
      <c r="OY23" s="141">
        <v>0</v>
      </c>
      <c r="OZ23" s="141">
        <v>0</v>
      </c>
      <c r="PA23" s="140"/>
      <c r="PB23" s="141">
        <v>0</v>
      </c>
      <c r="PC23" s="141">
        <v>0</v>
      </c>
      <c r="PD23" s="141">
        <v>0</v>
      </c>
      <c r="PE23" s="141">
        <v>0</v>
      </c>
      <c r="PF23" s="141">
        <v>0</v>
      </c>
      <c r="PG23" s="141">
        <v>0</v>
      </c>
      <c r="PH23" s="141"/>
      <c r="PI23" s="141">
        <v>0</v>
      </c>
      <c r="PJ23" s="141">
        <v>0</v>
      </c>
      <c r="PK23" s="141">
        <v>0</v>
      </c>
      <c r="PL23" s="141">
        <v>0</v>
      </c>
      <c r="PM23" s="141">
        <v>0</v>
      </c>
      <c r="PN23" s="141">
        <v>0</v>
      </c>
      <c r="PO23" s="140"/>
      <c r="PP23" s="141">
        <v>0</v>
      </c>
      <c r="PQ23" s="141">
        <v>0</v>
      </c>
      <c r="PR23" s="141">
        <v>0</v>
      </c>
      <c r="PS23" s="141">
        <v>0</v>
      </c>
      <c r="PT23" s="141">
        <v>0</v>
      </c>
      <c r="PU23" s="141">
        <v>0</v>
      </c>
      <c r="PV23" s="140"/>
      <c r="PW23" s="141">
        <v>0</v>
      </c>
      <c r="PX23" s="141">
        <v>0</v>
      </c>
      <c r="PY23" s="141">
        <v>0</v>
      </c>
      <c r="PZ23" s="141">
        <v>0</v>
      </c>
      <c r="QA23" s="141">
        <v>0</v>
      </c>
      <c r="QB23" s="141">
        <v>0</v>
      </c>
      <c r="QC23" s="140"/>
      <c r="QD23" s="141">
        <v>0</v>
      </c>
      <c r="QE23" s="141">
        <v>0</v>
      </c>
      <c r="QF23" s="140"/>
      <c r="QG23" s="141">
        <v>0</v>
      </c>
      <c r="QH23" s="141">
        <v>0</v>
      </c>
      <c r="QI23" s="141">
        <v>0</v>
      </c>
      <c r="QJ23" s="141"/>
      <c r="QK23" s="141">
        <v>0</v>
      </c>
      <c r="QL23" s="141">
        <v>0</v>
      </c>
      <c r="QM23" s="141">
        <v>0</v>
      </c>
      <c r="QN23" s="141">
        <v>0</v>
      </c>
      <c r="QO23" s="141">
        <v>0</v>
      </c>
      <c r="QP23" s="141">
        <v>0</v>
      </c>
      <c r="QQ23" s="141">
        <v>0</v>
      </c>
      <c r="QR23" s="141">
        <v>0</v>
      </c>
      <c r="QS23" s="141">
        <v>0</v>
      </c>
      <c r="QT23" s="141">
        <v>0</v>
      </c>
      <c r="QU23" s="140"/>
      <c r="QV23" s="140"/>
      <c r="QW23" s="141">
        <v>0</v>
      </c>
      <c r="QX23" s="141">
        <v>0</v>
      </c>
      <c r="QY23" s="141">
        <v>0</v>
      </c>
      <c r="QZ23" s="141">
        <v>0</v>
      </c>
      <c r="RA23" s="141">
        <v>0</v>
      </c>
      <c r="RB23" s="141">
        <v>0</v>
      </c>
      <c r="RC23" s="141">
        <v>0</v>
      </c>
      <c r="RD23" s="141">
        <v>0</v>
      </c>
      <c r="RE23" s="140"/>
      <c r="RF23" s="141">
        <v>0</v>
      </c>
      <c r="RG23" s="141">
        <v>0</v>
      </c>
      <c r="RH23" s="141">
        <v>0</v>
      </c>
      <c r="RI23" s="141">
        <v>0</v>
      </c>
      <c r="RJ23" s="141">
        <v>0</v>
      </c>
      <c r="RK23" s="141">
        <v>0</v>
      </c>
      <c r="RL23" s="140"/>
      <c r="RM23" s="140"/>
      <c r="RN23" s="141">
        <v>0</v>
      </c>
      <c r="RO23" s="141">
        <v>0</v>
      </c>
      <c r="RP23" s="141">
        <v>0</v>
      </c>
      <c r="RQ23" s="141">
        <v>0</v>
      </c>
      <c r="RR23" s="141">
        <v>0</v>
      </c>
      <c r="RS23" s="140"/>
      <c r="RT23" s="141">
        <v>0</v>
      </c>
      <c r="RU23" s="141">
        <v>0</v>
      </c>
      <c r="RV23" s="141">
        <v>0</v>
      </c>
      <c r="RW23" s="141">
        <v>0</v>
      </c>
      <c r="RX23" s="141">
        <v>0</v>
      </c>
      <c r="RY23" s="141">
        <v>0</v>
      </c>
      <c r="RZ23" s="140"/>
      <c r="SA23" s="140"/>
      <c r="SB23" s="141">
        <v>0</v>
      </c>
      <c r="SC23" s="141">
        <v>0</v>
      </c>
      <c r="SD23" s="141">
        <v>0</v>
      </c>
      <c r="SE23" s="141">
        <v>0</v>
      </c>
      <c r="SF23" s="141">
        <v>0</v>
      </c>
      <c r="SG23" s="141">
        <v>0</v>
      </c>
      <c r="SH23" s="141">
        <v>0</v>
      </c>
      <c r="SI23" s="141">
        <v>0</v>
      </c>
      <c r="SJ23" s="141">
        <v>0</v>
      </c>
      <c r="SK23" s="141">
        <v>0</v>
      </c>
      <c r="SL23" s="141">
        <v>0</v>
      </c>
      <c r="SM23" s="141">
        <v>0</v>
      </c>
      <c r="SN23" s="140"/>
      <c r="SO23" s="141">
        <v>0</v>
      </c>
      <c r="SP23" s="141">
        <v>0</v>
      </c>
      <c r="SQ23" s="141">
        <v>0</v>
      </c>
      <c r="SR23" s="141">
        <v>0</v>
      </c>
      <c r="SS23" s="141">
        <v>0</v>
      </c>
      <c r="ST23" s="141">
        <v>0</v>
      </c>
      <c r="SU23" s="141">
        <v>0</v>
      </c>
      <c r="SV23" s="141">
        <v>0</v>
      </c>
      <c r="SW23" s="141">
        <v>0</v>
      </c>
      <c r="SX23" s="141">
        <v>0</v>
      </c>
      <c r="SY23" s="141">
        <v>0</v>
      </c>
      <c r="SZ23" s="141">
        <v>0</v>
      </c>
      <c r="TA23" s="141">
        <v>0</v>
      </c>
      <c r="TB23" s="140"/>
      <c r="TC23" s="141">
        <v>0</v>
      </c>
      <c r="TD23" s="141">
        <v>0</v>
      </c>
      <c r="TE23" s="141">
        <v>0</v>
      </c>
      <c r="TF23" s="141">
        <v>0</v>
      </c>
      <c r="TG23" s="141">
        <v>0</v>
      </c>
      <c r="TH23" s="141">
        <v>0</v>
      </c>
      <c r="TI23" s="141">
        <v>0</v>
      </c>
      <c r="TJ23" s="141">
        <v>0</v>
      </c>
      <c r="TK23" s="141">
        <v>0</v>
      </c>
      <c r="TL23" s="141">
        <v>0</v>
      </c>
      <c r="TM23" s="141">
        <v>0</v>
      </c>
      <c r="TN23" s="141">
        <v>0</v>
      </c>
      <c r="TO23" s="141">
        <v>0</v>
      </c>
      <c r="TP23" s="140"/>
      <c r="TQ23" s="141">
        <v>0</v>
      </c>
      <c r="TR23" s="141">
        <v>0</v>
      </c>
      <c r="TS23" s="141">
        <v>0</v>
      </c>
      <c r="TT23" s="141">
        <v>0</v>
      </c>
      <c r="TU23" s="141">
        <v>0</v>
      </c>
      <c r="TV23" s="141">
        <v>0</v>
      </c>
      <c r="TW23" s="140"/>
      <c r="TX23" s="141">
        <v>0</v>
      </c>
      <c r="TY23" s="141">
        <v>0</v>
      </c>
      <c r="TZ23" s="141">
        <v>0</v>
      </c>
      <c r="UA23" s="141">
        <v>0</v>
      </c>
      <c r="UB23" s="141">
        <v>0</v>
      </c>
      <c r="UC23" s="141">
        <v>0</v>
      </c>
      <c r="UD23" s="140"/>
      <c r="UE23" s="141">
        <v>0</v>
      </c>
      <c r="UF23" s="141">
        <v>0</v>
      </c>
      <c r="UG23" s="141">
        <v>0</v>
      </c>
      <c r="UH23" s="141">
        <v>0</v>
      </c>
      <c r="UI23" s="141">
        <v>0</v>
      </c>
      <c r="UJ23" s="141">
        <v>0</v>
      </c>
      <c r="UK23" s="141"/>
      <c r="UL23" s="141">
        <v>0</v>
      </c>
      <c r="UM23" s="141">
        <v>0</v>
      </c>
      <c r="UN23" s="141">
        <v>0</v>
      </c>
      <c r="UO23" s="141">
        <v>0</v>
      </c>
      <c r="UP23" s="141">
        <v>0</v>
      </c>
      <c r="UQ23" s="141">
        <v>0</v>
      </c>
      <c r="UR23" s="140"/>
      <c r="US23" s="141">
        <v>0</v>
      </c>
      <c r="UT23" s="141">
        <v>0</v>
      </c>
      <c r="UU23" s="141">
        <v>0</v>
      </c>
      <c r="UV23" s="141">
        <v>0</v>
      </c>
      <c r="UW23" s="141">
        <v>0</v>
      </c>
      <c r="UX23" s="140"/>
      <c r="UY23" s="140"/>
      <c r="UZ23" s="140"/>
      <c r="VA23" s="141">
        <v>0</v>
      </c>
      <c r="VB23" s="141">
        <v>0</v>
      </c>
      <c r="VC23" s="141">
        <v>0</v>
      </c>
      <c r="VD23" s="141"/>
      <c r="VE23" s="141">
        <v>0</v>
      </c>
      <c r="VF23" s="141"/>
      <c r="VG23" s="141">
        <v>0</v>
      </c>
      <c r="VH23" s="141">
        <v>0</v>
      </c>
      <c r="VI23" s="141">
        <v>0</v>
      </c>
      <c r="VJ23" s="141">
        <v>0</v>
      </c>
      <c r="VK23" s="141">
        <v>0</v>
      </c>
      <c r="VL23" s="141">
        <v>0</v>
      </c>
      <c r="VM23" s="140"/>
      <c r="VN23" s="141">
        <v>0</v>
      </c>
      <c r="VO23" s="141">
        <v>0</v>
      </c>
      <c r="VP23" s="141">
        <v>0</v>
      </c>
      <c r="VQ23" s="141">
        <v>0</v>
      </c>
      <c r="VR23" s="141">
        <v>0</v>
      </c>
      <c r="VS23" s="141">
        <v>0</v>
      </c>
      <c r="VT23" s="141">
        <v>0</v>
      </c>
      <c r="VU23" s="141">
        <v>0</v>
      </c>
      <c r="VV23" s="141">
        <v>0</v>
      </c>
      <c r="VW23" s="141">
        <v>0</v>
      </c>
      <c r="VX23" s="141">
        <v>0</v>
      </c>
      <c r="VY23" s="141">
        <v>0</v>
      </c>
      <c r="VZ23" s="141">
        <v>0</v>
      </c>
      <c r="WA23" s="141"/>
      <c r="WB23" s="141">
        <v>0</v>
      </c>
      <c r="WC23" s="141">
        <v>0</v>
      </c>
      <c r="WD23" s="141">
        <v>0</v>
      </c>
      <c r="WE23" s="141">
        <v>0</v>
      </c>
      <c r="WF23" s="141">
        <v>0</v>
      </c>
      <c r="WG23" s="141">
        <v>0</v>
      </c>
      <c r="WH23" s="141"/>
      <c r="WI23" s="141">
        <v>0</v>
      </c>
      <c r="WJ23" s="141">
        <v>0</v>
      </c>
      <c r="WK23" s="141">
        <v>0</v>
      </c>
      <c r="WL23" s="141">
        <v>0</v>
      </c>
      <c r="WM23" s="141">
        <v>0</v>
      </c>
      <c r="WN23" s="141"/>
      <c r="WO23" s="140"/>
      <c r="WP23" s="141">
        <v>0</v>
      </c>
      <c r="WQ23" s="141">
        <v>0</v>
      </c>
      <c r="WR23" s="141">
        <v>0</v>
      </c>
      <c r="WS23" s="141">
        <v>0</v>
      </c>
      <c r="WT23" s="140"/>
      <c r="WU23" s="141">
        <v>0</v>
      </c>
      <c r="WV23" s="141">
        <v>0</v>
      </c>
      <c r="WW23" s="141">
        <v>0</v>
      </c>
      <c r="WX23" s="141">
        <v>0</v>
      </c>
      <c r="WY23" s="141">
        <v>0</v>
      </c>
      <c r="WZ23" s="141">
        <v>0</v>
      </c>
      <c r="XA23" s="141">
        <v>0</v>
      </c>
      <c r="XB23" s="141">
        <v>0</v>
      </c>
      <c r="XC23" s="140"/>
      <c r="XD23" s="141">
        <v>0</v>
      </c>
      <c r="XE23" s="141">
        <v>0</v>
      </c>
      <c r="XF23" s="141">
        <v>0</v>
      </c>
      <c r="XG23" s="141">
        <v>0</v>
      </c>
      <c r="XH23" s="141">
        <v>0</v>
      </c>
      <c r="XI23" s="141">
        <v>0</v>
      </c>
      <c r="XJ23" s="141"/>
      <c r="XK23" s="141">
        <v>0</v>
      </c>
      <c r="XL23" s="141">
        <v>0</v>
      </c>
      <c r="XM23" s="141">
        <v>0</v>
      </c>
      <c r="XN23" s="141">
        <v>0</v>
      </c>
      <c r="XO23" s="141">
        <v>0</v>
      </c>
      <c r="XP23" s="141">
        <v>0</v>
      </c>
      <c r="XQ23" s="141"/>
      <c r="XR23" s="141">
        <v>0</v>
      </c>
      <c r="XS23" s="141">
        <v>0</v>
      </c>
      <c r="XT23" s="141">
        <v>0</v>
      </c>
      <c r="XU23" s="141">
        <v>0</v>
      </c>
      <c r="XV23" s="141">
        <v>0</v>
      </c>
      <c r="XW23" s="141">
        <v>0</v>
      </c>
      <c r="XX23" s="141"/>
      <c r="XY23" s="141">
        <v>0</v>
      </c>
      <c r="XZ23" s="141">
        <v>0</v>
      </c>
      <c r="YA23" s="141">
        <v>0</v>
      </c>
      <c r="YB23" s="141">
        <v>0</v>
      </c>
      <c r="YC23" s="141">
        <v>0</v>
      </c>
      <c r="YD23" s="141">
        <v>0</v>
      </c>
      <c r="YE23" s="141"/>
      <c r="YF23" s="141">
        <v>0</v>
      </c>
      <c r="YG23" s="141">
        <v>0</v>
      </c>
      <c r="YH23" s="141">
        <v>0</v>
      </c>
      <c r="YI23" s="141">
        <v>0</v>
      </c>
      <c r="YJ23" s="141">
        <v>0</v>
      </c>
      <c r="YK23" s="141">
        <v>0</v>
      </c>
      <c r="YL23" s="141"/>
      <c r="YM23" s="141">
        <v>0</v>
      </c>
      <c r="YN23" s="141">
        <v>0</v>
      </c>
      <c r="YO23" s="141">
        <v>0</v>
      </c>
      <c r="YP23" s="141"/>
      <c r="YQ23" s="141">
        <v>0</v>
      </c>
      <c r="YR23" s="141">
        <v>0</v>
      </c>
      <c r="YS23" s="141">
        <v>0</v>
      </c>
      <c r="YT23" s="141">
        <v>0</v>
      </c>
      <c r="YU23" s="141">
        <v>0</v>
      </c>
      <c r="YV23" s="141">
        <v>0</v>
      </c>
      <c r="YW23" s="141">
        <v>0</v>
      </c>
      <c r="YX23" s="141">
        <v>0</v>
      </c>
      <c r="YY23" s="141">
        <v>0</v>
      </c>
      <c r="YZ23" s="141"/>
      <c r="ZA23" s="141">
        <v>0</v>
      </c>
      <c r="ZB23" s="141">
        <v>0</v>
      </c>
      <c r="ZC23" s="141">
        <v>0</v>
      </c>
      <c r="ZD23" s="141">
        <v>0</v>
      </c>
      <c r="ZE23" s="141">
        <v>0</v>
      </c>
      <c r="ZF23" s="141">
        <v>0</v>
      </c>
      <c r="ZG23" s="141">
        <v>0</v>
      </c>
      <c r="ZH23" s="141"/>
      <c r="ZI23" s="140"/>
      <c r="ZJ23" s="140"/>
      <c r="ZK23" s="140"/>
      <c r="ZL23" s="141">
        <v>0</v>
      </c>
      <c r="ZM23" s="141">
        <v>0</v>
      </c>
      <c r="ZN23" s="141"/>
      <c r="ZO23" s="141">
        <v>0</v>
      </c>
      <c r="ZP23" s="141">
        <v>0</v>
      </c>
      <c r="ZQ23" s="141">
        <v>0</v>
      </c>
      <c r="ZR23" s="141">
        <v>0</v>
      </c>
      <c r="ZS23" s="141">
        <v>0</v>
      </c>
      <c r="ZT23" s="141">
        <v>0</v>
      </c>
      <c r="ZU23" s="141"/>
      <c r="ZV23" s="141">
        <v>0</v>
      </c>
      <c r="ZW23" s="141">
        <v>0</v>
      </c>
      <c r="ZX23" s="141">
        <v>0</v>
      </c>
      <c r="ZY23" s="141">
        <v>0</v>
      </c>
      <c r="ZZ23" s="141">
        <v>0</v>
      </c>
      <c r="AAA23" s="141">
        <v>0</v>
      </c>
      <c r="AAB23" s="141"/>
      <c r="AAC23" s="141">
        <v>0</v>
      </c>
      <c r="AAD23" s="141">
        <v>0</v>
      </c>
      <c r="AAE23" s="141">
        <v>0</v>
      </c>
      <c r="AAF23" s="141">
        <v>0</v>
      </c>
      <c r="AAG23" s="141">
        <v>0</v>
      </c>
      <c r="AAH23" s="141">
        <v>0</v>
      </c>
      <c r="AAI23" s="140"/>
      <c r="AAJ23" s="141">
        <v>0</v>
      </c>
      <c r="AAK23" s="141">
        <v>0</v>
      </c>
      <c r="AAL23" s="141">
        <v>0</v>
      </c>
      <c r="AAM23" s="141">
        <v>0</v>
      </c>
      <c r="AAN23" s="141">
        <v>0</v>
      </c>
      <c r="AAO23" s="141">
        <v>0</v>
      </c>
      <c r="AAP23" s="141"/>
      <c r="AAQ23" s="141">
        <v>0</v>
      </c>
      <c r="AAR23" s="141">
        <v>0</v>
      </c>
      <c r="AAS23" s="141">
        <v>0</v>
      </c>
      <c r="AAT23" s="141">
        <v>0</v>
      </c>
      <c r="AAU23" s="141">
        <v>0</v>
      </c>
      <c r="AAV23" s="141">
        <v>0</v>
      </c>
      <c r="AAW23" s="140"/>
      <c r="AAX23" s="141">
        <v>0</v>
      </c>
      <c r="AAY23" s="141">
        <v>0</v>
      </c>
      <c r="AAZ23" s="141">
        <v>0</v>
      </c>
      <c r="ABA23" s="141">
        <v>0</v>
      </c>
      <c r="ABB23" s="141">
        <v>0</v>
      </c>
      <c r="ABC23" s="141">
        <v>0</v>
      </c>
      <c r="ABD23" s="141"/>
      <c r="ABE23" s="141">
        <v>0</v>
      </c>
      <c r="ABF23" s="141">
        <v>0</v>
      </c>
      <c r="ABG23" s="141">
        <v>0</v>
      </c>
      <c r="ABH23" s="141">
        <v>0</v>
      </c>
      <c r="ABI23" s="141">
        <v>0</v>
      </c>
      <c r="ABJ23" s="141">
        <v>0</v>
      </c>
      <c r="ABK23" s="140"/>
      <c r="ABL23" s="141">
        <v>0</v>
      </c>
      <c r="ABM23" s="141">
        <v>0</v>
      </c>
      <c r="ABN23" s="141">
        <v>0</v>
      </c>
      <c r="ABO23" s="141">
        <v>0</v>
      </c>
      <c r="ABP23" s="141">
        <v>0</v>
      </c>
      <c r="ABQ23" s="141">
        <v>0</v>
      </c>
      <c r="ABR23" s="140"/>
      <c r="ABS23" s="141">
        <v>0</v>
      </c>
      <c r="ABT23" s="141">
        <v>0</v>
      </c>
      <c r="ABU23" s="141">
        <v>0</v>
      </c>
      <c r="ABV23" s="141">
        <v>0</v>
      </c>
      <c r="ABW23" s="141"/>
      <c r="ABX23" s="140"/>
      <c r="ABY23" s="140"/>
      <c r="ABZ23" s="140"/>
      <c r="ACA23" s="140"/>
      <c r="ACB23" s="140"/>
      <c r="ACC23" s="140"/>
      <c r="ACD23" s="140"/>
      <c r="ACE23" s="140"/>
      <c r="ACF23" s="140"/>
      <c r="ACG23" s="140"/>
      <c r="ACH23" s="140"/>
      <c r="ACI23" s="140"/>
      <c r="ACJ23" s="140"/>
      <c r="ACK23" s="140"/>
      <c r="ACL23" s="140"/>
      <c r="ACM23" s="140"/>
      <c r="ACN23" s="140"/>
      <c r="ACO23" s="140"/>
      <c r="ACP23" s="140"/>
      <c r="ACQ23" s="140"/>
      <c r="ACR23" s="140"/>
      <c r="ACS23" s="140"/>
      <c r="ACT23" s="140"/>
      <c r="ACU23" s="140"/>
      <c r="ACV23" s="140"/>
      <c r="ACW23" s="140"/>
      <c r="ACX23" s="140"/>
      <c r="ACY23" s="140"/>
      <c r="ACZ23" s="140"/>
      <c r="ADA23" s="140"/>
      <c r="ADB23" s="140"/>
      <c r="ADC23" s="140"/>
      <c r="ADD23" s="140"/>
      <c r="ADE23" s="140"/>
      <c r="ADF23" s="140"/>
      <c r="ADG23" s="140"/>
      <c r="ADH23" s="140"/>
      <c r="ADI23" s="140"/>
      <c r="ADJ23" s="140"/>
      <c r="ADK23" s="140"/>
      <c r="ADL23" s="140"/>
      <c r="ADM23" s="140"/>
      <c r="ADN23" s="140"/>
    </row>
    <row r="24" spans="1:794" customFormat="1">
      <c r="A24" t="s">
        <v>911</v>
      </c>
      <c r="B24" t="s">
        <v>913</v>
      </c>
      <c r="D24" s="140" t="s">
        <v>234</v>
      </c>
      <c r="E24" s="141">
        <f>10</f>
        <v>10</v>
      </c>
      <c r="F24" s="141">
        <f>2</f>
        <v>2</v>
      </c>
      <c r="G24" s="141">
        <f>0</f>
        <v>0</v>
      </c>
      <c r="H24" s="141">
        <f>2</f>
        <v>2</v>
      </c>
      <c r="I24" s="141">
        <f>4</f>
        <v>4</v>
      </c>
      <c r="J24" s="141">
        <f>1</f>
        <v>1</v>
      </c>
      <c r="K24" s="141"/>
      <c r="L24" s="141">
        <f>2</f>
        <v>2</v>
      </c>
      <c r="M24" s="141">
        <f>2</f>
        <v>2</v>
      </c>
      <c r="N24" s="141">
        <f>6</f>
        <v>6</v>
      </c>
      <c r="O24" s="141">
        <f>6</f>
        <v>6</v>
      </c>
      <c r="P24" s="141">
        <f>1</f>
        <v>1</v>
      </c>
      <c r="Q24" s="141">
        <f>8</f>
        <v>8</v>
      </c>
      <c r="R24" s="141">
        <f>4</f>
        <v>4</v>
      </c>
      <c r="S24" s="141">
        <f>2</f>
        <v>2</v>
      </c>
      <c r="T24" s="140"/>
      <c r="U24" s="140"/>
      <c r="V24" s="140"/>
      <c r="W24" s="140"/>
      <c r="X24" s="140"/>
      <c r="Y24" s="140"/>
      <c r="Z24" s="140"/>
      <c r="AA24" s="141">
        <f>8</f>
        <v>8</v>
      </c>
      <c r="AB24" s="141">
        <f>9</f>
        <v>9</v>
      </c>
      <c r="AC24" s="141">
        <f>2</f>
        <v>2</v>
      </c>
      <c r="AD24" s="141">
        <f>2</f>
        <v>2</v>
      </c>
      <c r="AE24" s="141">
        <f>8</f>
        <v>8</v>
      </c>
      <c r="AF24" s="141"/>
      <c r="AG24" s="141">
        <f>16</f>
        <v>16</v>
      </c>
      <c r="AH24" s="141">
        <f>28</f>
        <v>28</v>
      </c>
      <c r="AI24" s="141">
        <f>21</f>
        <v>21</v>
      </c>
      <c r="AJ24" s="141">
        <f>13</f>
        <v>13</v>
      </c>
      <c r="AK24" s="141">
        <f>7</f>
        <v>7</v>
      </c>
      <c r="AL24" s="141">
        <f>8</f>
        <v>8</v>
      </c>
      <c r="AM24" s="141"/>
      <c r="AN24" s="141">
        <f>7</f>
        <v>7</v>
      </c>
      <c r="AO24" s="141">
        <f>10</f>
        <v>10</v>
      </c>
      <c r="AP24" s="141">
        <f>15</f>
        <v>15</v>
      </c>
      <c r="AQ24" s="141">
        <f>6</f>
        <v>6</v>
      </c>
      <c r="AR24" s="141">
        <v>9</v>
      </c>
      <c r="AS24" s="141">
        <v>6</v>
      </c>
      <c r="AT24" s="140"/>
      <c r="AU24" s="141">
        <v>5</v>
      </c>
      <c r="AV24" s="141">
        <v>7</v>
      </c>
      <c r="AW24" s="141">
        <v>5</v>
      </c>
      <c r="AX24" s="141">
        <v>0</v>
      </c>
      <c r="AY24" s="140"/>
      <c r="AZ24" s="140"/>
      <c r="BA24" s="141">
        <v>7</v>
      </c>
      <c r="BB24" s="141">
        <v>13</v>
      </c>
      <c r="BC24" s="141">
        <v>6</v>
      </c>
      <c r="BD24" s="141">
        <v>10</v>
      </c>
      <c r="BE24" s="141">
        <v>4</v>
      </c>
      <c r="BF24" s="141">
        <v>9</v>
      </c>
      <c r="BG24" s="141">
        <v>7</v>
      </c>
      <c r="BH24" s="140"/>
      <c r="BI24" s="141">
        <v>0</v>
      </c>
      <c r="BJ24" s="141">
        <v>10</v>
      </c>
      <c r="BK24" s="141">
        <v>14</v>
      </c>
      <c r="BL24" s="141">
        <v>12</v>
      </c>
      <c r="BM24" s="141">
        <v>11</v>
      </c>
      <c r="BN24" s="141">
        <v>11</v>
      </c>
      <c r="BO24" s="140"/>
      <c r="BP24" s="141">
        <v>21</v>
      </c>
      <c r="BQ24" s="141">
        <v>8</v>
      </c>
      <c r="BR24" s="141">
        <f>7+7</f>
        <v>14</v>
      </c>
      <c r="BS24" s="141">
        <v>5</v>
      </c>
      <c r="BT24" s="141">
        <v>2</v>
      </c>
      <c r="BU24" s="141">
        <f>5+2</f>
        <v>7</v>
      </c>
      <c r="BV24" s="140"/>
      <c r="BW24" s="141">
        <v>7</v>
      </c>
      <c r="BX24" s="141">
        <v>1</v>
      </c>
      <c r="BY24" s="141">
        <v>4</v>
      </c>
      <c r="BZ24" s="141">
        <v>2</v>
      </c>
      <c r="CA24" s="141">
        <v>2</v>
      </c>
      <c r="CB24" s="141">
        <v>5</v>
      </c>
      <c r="CC24" s="140"/>
      <c r="CD24" s="141">
        <v>7</v>
      </c>
      <c r="CE24" s="141">
        <v>8</v>
      </c>
      <c r="CF24" s="141">
        <v>4</v>
      </c>
      <c r="CG24" s="141">
        <v>7</v>
      </c>
      <c r="CH24" s="141">
        <v>4</v>
      </c>
      <c r="CI24" s="141">
        <v>2</v>
      </c>
      <c r="CJ24" s="140"/>
      <c r="CK24" s="141">
        <v>5</v>
      </c>
      <c r="CL24" s="141">
        <v>6</v>
      </c>
      <c r="CM24" s="141">
        <v>0</v>
      </c>
      <c r="CN24" s="141">
        <v>2</v>
      </c>
      <c r="CO24" s="141">
        <v>6</v>
      </c>
      <c r="CP24" s="141">
        <v>7</v>
      </c>
      <c r="CQ24" s="140"/>
      <c r="CR24" s="141">
        <v>8</v>
      </c>
      <c r="CS24" s="141">
        <v>8</v>
      </c>
      <c r="CT24" s="141">
        <v>1</v>
      </c>
      <c r="CU24" s="141">
        <v>7</v>
      </c>
      <c r="CV24" s="141">
        <v>3</v>
      </c>
      <c r="CW24" s="141">
        <v>2</v>
      </c>
      <c r="CX24" s="140"/>
      <c r="CY24" s="141">
        <v>5</v>
      </c>
      <c r="CZ24" s="141">
        <v>0</v>
      </c>
      <c r="DA24" s="141">
        <v>4</v>
      </c>
      <c r="DB24" s="141">
        <v>5</v>
      </c>
      <c r="DC24" s="141">
        <v>0</v>
      </c>
      <c r="DD24" s="141">
        <v>3</v>
      </c>
      <c r="DE24" s="140"/>
      <c r="DF24" s="140"/>
      <c r="DG24" s="141">
        <v>4</v>
      </c>
      <c r="DH24" s="141">
        <v>17</v>
      </c>
      <c r="DI24" s="141">
        <v>4</v>
      </c>
      <c r="DJ24" s="141">
        <v>10</v>
      </c>
      <c r="DK24" s="141">
        <v>3</v>
      </c>
      <c r="DL24" s="140"/>
      <c r="DM24" s="140"/>
      <c r="DN24" s="141">
        <v>2</v>
      </c>
      <c r="DO24" s="141">
        <v>3</v>
      </c>
      <c r="DP24" s="141">
        <v>6</v>
      </c>
      <c r="DQ24" s="141">
        <v>9</v>
      </c>
      <c r="DR24" s="141">
        <v>2</v>
      </c>
      <c r="DS24" s="140"/>
      <c r="DT24" s="141">
        <v>3</v>
      </c>
      <c r="DU24" s="141">
        <v>15</v>
      </c>
      <c r="DV24" s="141">
        <v>12</v>
      </c>
      <c r="DW24" s="141">
        <v>9</v>
      </c>
      <c r="DX24" s="141">
        <v>1</v>
      </c>
      <c r="DY24" s="141">
        <v>9</v>
      </c>
      <c r="DZ24" s="140"/>
      <c r="EA24" s="141">
        <v>4</v>
      </c>
      <c r="EB24" s="141">
        <v>3</v>
      </c>
      <c r="EC24" s="141">
        <v>8</v>
      </c>
      <c r="ED24" s="141">
        <v>2</v>
      </c>
      <c r="EE24" s="141">
        <v>3</v>
      </c>
      <c r="EF24" s="141">
        <v>6</v>
      </c>
      <c r="EG24" s="141">
        <v>0</v>
      </c>
      <c r="EH24" s="141">
        <v>1</v>
      </c>
      <c r="EI24" s="141">
        <v>2</v>
      </c>
      <c r="EJ24" s="141">
        <v>2</v>
      </c>
      <c r="EK24" s="141">
        <v>8</v>
      </c>
      <c r="EL24" s="141">
        <v>8</v>
      </c>
      <c r="EM24" s="141">
        <v>8</v>
      </c>
      <c r="EN24" s="140"/>
      <c r="EO24" s="141">
        <v>7</v>
      </c>
      <c r="EP24" s="141">
        <v>17</v>
      </c>
      <c r="EQ24" s="141">
        <v>1</v>
      </c>
      <c r="ER24" s="141">
        <v>2</v>
      </c>
      <c r="ES24" s="141">
        <v>1</v>
      </c>
      <c r="ET24" s="141">
        <v>3</v>
      </c>
      <c r="EU24" s="141">
        <v>2</v>
      </c>
      <c r="EV24" s="141">
        <v>0</v>
      </c>
      <c r="EW24" s="141">
        <v>8</v>
      </c>
      <c r="EX24" s="141">
        <v>1</v>
      </c>
      <c r="EY24" s="141">
        <v>11</v>
      </c>
      <c r="EZ24" s="141">
        <v>5</v>
      </c>
      <c r="FA24" s="141">
        <v>5</v>
      </c>
      <c r="FB24" s="140"/>
      <c r="FC24" s="141">
        <v>7</v>
      </c>
      <c r="FD24" s="141">
        <v>4</v>
      </c>
      <c r="FE24" s="141">
        <v>0</v>
      </c>
      <c r="FF24" s="141">
        <v>3</v>
      </c>
      <c r="FG24" s="141">
        <v>21</v>
      </c>
      <c r="FH24" s="141">
        <v>2</v>
      </c>
      <c r="FI24" s="141">
        <v>2</v>
      </c>
      <c r="FJ24" s="141">
        <v>0</v>
      </c>
      <c r="FK24" s="141">
        <v>6</v>
      </c>
      <c r="FL24" s="141">
        <v>1</v>
      </c>
      <c r="FM24" s="141">
        <v>2</v>
      </c>
      <c r="FN24" s="141">
        <v>0</v>
      </c>
      <c r="FO24" s="141">
        <v>4</v>
      </c>
      <c r="FP24" s="140"/>
      <c r="FQ24" s="141">
        <v>2</v>
      </c>
      <c r="FR24" s="141">
        <v>5</v>
      </c>
      <c r="FS24" s="141">
        <v>12</v>
      </c>
      <c r="FT24" s="141">
        <v>3</v>
      </c>
      <c r="FU24" s="141">
        <v>14</v>
      </c>
      <c r="FV24" s="141">
        <v>0</v>
      </c>
      <c r="FW24" s="140"/>
      <c r="FX24" s="141">
        <v>19</v>
      </c>
      <c r="FY24" s="141">
        <v>6</v>
      </c>
      <c r="FZ24" s="141">
        <v>11</v>
      </c>
      <c r="GA24" s="141">
        <v>19</v>
      </c>
      <c r="GB24" s="141">
        <v>13</v>
      </c>
      <c r="GC24" s="141">
        <v>7</v>
      </c>
      <c r="GD24" s="140"/>
      <c r="GE24" s="141">
        <v>17</v>
      </c>
      <c r="GF24" s="141">
        <v>16</v>
      </c>
      <c r="GG24" s="141">
        <v>2</v>
      </c>
      <c r="GH24" s="141">
        <v>9</v>
      </c>
      <c r="GI24" s="140"/>
      <c r="GJ24" s="140"/>
      <c r="GK24" s="140"/>
      <c r="GL24" s="141">
        <v>32</v>
      </c>
      <c r="GM24" s="141">
        <v>27</v>
      </c>
      <c r="GN24" s="141">
        <v>13</v>
      </c>
      <c r="GO24" s="141">
        <v>5</v>
      </c>
      <c r="GP24" s="141">
        <v>5</v>
      </c>
      <c r="GQ24" s="141">
        <v>7</v>
      </c>
      <c r="GR24" s="140"/>
      <c r="GS24" s="141">
        <v>8</v>
      </c>
      <c r="GT24" s="141">
        <v>3</v>
      </c>
      <c r="GU24" s="141">
        <v>3</v>
      </c>
      <c r="GV24" s="141">
        <v>3</v>
      </c>
      <c r="GW24" s="141">
        <v>3</v>
      </c>
      <c r="GX24" s="140"/>
      <c r="GY24" s="140"/>
      <c r="GZ24" s="141">
        <v>13</v>
      </c>
      <c r="HA24" s="141">
        <v>9</v>
      </c>
      <c r="HB24" s="141">
        <v>5</v>
      </c>
      <c r="HC24" s="141">
        <v>6</v>
      </c>
      <c r="HD24" s="141">
        <v>0</v>
      </c>
      <c r="HE24" s="141">
        <v>4</v>
      </c>
      <c r="HF24" s="140"/>
      <c r="HG24" s="141">
        <v>6</v>
      </c>
      <c r="HH24" s="141">
        <v>18</v>
      </c>
      <c r="HI24" s="141">
        <v>12</v>
      </c>
      <c r="HJ24" s="141">
        <v>6</v>
      </c>
      <c r="HK24" s="141">
        <v>1</v>
      </c>
      <c r="HL24" s="141">
        <v>10</v>
      </c>
      <c r="HM24" s="140"/>
      <c r="HN24" s="141">
        <v>7</v>
      </c>
      <c r="HO24" s="141">
        <v>4</v>
      </c>
      <c r="HP24" s="141">
        <v>10</v>
      </c>
      <c r="HQ24" s="141">
        <v>3</v>
      </c>
      <c r="HR24" s="141">
        <v>7</v>
      </c>
      <c r="HS24" s="141">
        <v>10</v>
      </c>
      <c r="HT24" s="140"/>
      <c r="HU24" s="145">
        <v>14</v>
      </c>
      <c r="HV24" s="141">
        <v>3</v>
      </c>
      <c r="HW24" s="141">
        <v>3</v>
      </c>
      <c r="HX24" s="141">
        <v>4</v>
      </c>
      <c r="HY24" s="141">
        <v>0</v>
      </c>
      <c r="HZ24" s="141">
        <v>5</v>
      </c>
      <c r="IA24" s="140"/>
      <c r="IB24" s="145">
        <v>6</v>
      </c>
      <c r="IC24" s="141">
        <v>1</v>
      </c>
      <c r="ID24" s="141">
        <v>6</v>
      </c>
      <c r="IE24" s="141">
        <v>8</v>
      </c>
      <c r="IF24" s="141">
        <v>5</v>
      </c>
      <c r="IG24" s="141">
        <v>0</v>
      </c>
      <c r="IH24" s="140"/>
      <c r="II24" s="141">
        <v>0</v>
      </c>
      <c r="IJ24" s="141">
        <v>4</v>
      </c>
      <c r="IK24" s="141">
        <v>4</v>
      </c>
      <c r="IL24" s="141">
        <v>4</v>
      </c>
      <c r="IM24" s="141">
        <v>6</v>
      </c>
      <c r="IN24" s="141">
        <v>2</v>
      </c>
      <c r="IO24" s="140"/>
      <c r="IP24" s="141">
        <v>15</v>
      </c>
      <c r="IQ24" s="141">
        <v>6</v>
      </c>
      <c r="IR24" s="141">
        <v>1</v>
      </c>
      <c r="IS24" s="140"/>
      <c r="IT24" s="141">
        <v>10</v>
      </c>
      <c r="IU24" s="141">
        <v>8</v>
      </c>
      <c r="IV24" s="140"/>
      <c r="IW24" s="140"/>
      <c r="IX24" s="141">
        <v>6</v>
      </c>
      <c r="IY24" s="141">
        <v>4</v>
      </c>
      <c r="IZ24" s="141">
        <v>10</v>
      </c>
      <c r="JA24" s="141">
        <v>4</v>
      </c>
      <c r="JB24" s="141">
        <v>2</v>
      </c>
      <c r="JC24" s="141">
        <v>2</v>
      </c>
      <c r="JD24" s="140"/>
      <c r="JE24" s="141">
        <v>4</v>
      </c>
      <c r="JF24" s="141">
        <v>0</v>
      </c>
      <c r="JG24" s="141">
        <v>9</v>
      </c>
      <c r="JH24" s="141">
        <v>6</v>
      </c>
      <c r="JI24" s="141">
        <v>3</v>
      </c>
      <c r="JJ24" s="140"/>
      <c r="JK24" s="141">
        <v>0</v>
      </c>
      <c r="JL24" s="141">
        <v>3</v>
      </c>
      <c r="JM24" s="141">
        <v>0</v>
      </c>
      <c r="JN24" s="141">
        <v>0</v>
      </c>
      <c r="JO24" s="141">
        <v>0</v>
      </c>
      <c r="JP24" s="141">
        <v>6</v>
      </c>
      <c r="JQ24" s="140"/>
      <c r="JR24" s="141">
        <v>2</v>
      </c>
      <c r="JS24" s="141">
        <v>1</v>
      </c>
      <c r="JT24" s="141">
        <v>2</v>
      </c>
      <c r="JU24" s="141">
        <v>4</v>
      </c>
      <c r="JV24" s="141">
        <v>0</v>
      </c>
      <c r="JW24" s="141">
        <v>0</v>
      </c>
      <c r="JX24" s="140"/>
      <c r="JY24" s="141">
        <v>4</v>
      </c>
      <c r="JZ24" s="141">
        <v>0</v>
      </c>
      <c r="KA24" s="141">
        <v>6</v>
      </c>
      <c r="KB24" s="141">
        <v>1</v>
      </c>
      <c r="KC24" s="141">
        <v>2</v>
      </c>
      <c r="KD24" s="141">
        <v>0</v>
      </c>
      <c r="KE24" s="140"/>
      <c r="KF24" s="141">
        <v>1</v>
      </c>
      <c r="KG24" s="141">
        <v>0</v>
      </c>
      <c r="KH24" s="141">
        <v>3</v>
      </c>
      <c r="KI24" s="141">
        <v>1</v>
      </c>
      <c r="KJ24" s="141">
        <v>3</v>
      </c>
      <c r="KK24" s="141">
        <v>3</v>
      </c>
      <c r="KL24" s="140"/>
      <c r="KM24" s="140"/>
      <c r="KN24" s="141">
        <v>3</v>
      </c>
      <c r="KO24" s="140"/>
      <c r="KP24" s="141">
        <v>1</v>
      </c>
      <c r="KQ24" s="141">
        <v>6</v>
      </c>
      <c r="KR24" s="141">
        <v>0</v>
      </c>
      <c r="KS24" s="140"/>
      <c r="KT24" s="141">
        <v>8</v>
      </c>
      <c r="KU24" s="141">
        <v>1</v>
      </c>
      <c r="KV24" s="141">
        <v>2</v>
      </c>
      <c r="KW24" s="141">
        <v>0</v>
      </c>
      <c r="KX24" s="141">
        <v>4</v>
      </c>
      <c r="KY24" s="140"/>
      <c r="KZ24" s="140"/>
      <c r="LA24" s="141">
        <v>0</v>
      </c>
      <c r="LB24" s="141">
        <v>2</v>
      </c>
      <c r="LC24" s="141">
        <v>3</v>
      </c>
      <c r="LD24" s="141">
        <v>1</v>
      </c>
      <c r="LE24" s="141">
        <v>4</v>
      </c>
      <c r="LF24" s="141">
        <v>0</v>
      </c>
      <c r="LG24" s="140"/>
      <c r="LH24" s="141">
        <v>0</v>
      </c>
      <c r="LI24" s="141">
        <v>3</v>
      </c>
      <c r="LJ24" s="141">
        <v>0</v>
      </c>
      <c r="LK24" s="141">
        <v>1</v>
      </c>
      <c r="LL24" s="141">
        <v>0</v>
      </c>
      <c r="LM24" s="141">
        <v>0</v>
      </c>
      <c r="LN24" s="141">
        <v>2</v>
      </c>
      <c r="LO24" s="141">
        <v>0</v>
      </c>
      <c r="LP24" s="141">
        <v>0</v>
      </c>
      <c r="LQ24" s="141">
        <v>0</v>
      </c>
      <c r="LR24" s="140"/>
      <c r="LS24" s="140"/>
      <c r="LT24" s="140"/>
      <c r="LU24" s="140"/>
      <c r="LV24" s="141">
        <v>3</v>
      </c>
      <c r="LW24" s="141">
        <v>2</v>
      </c>
      <c r="LX24" s="141">
        <v>2</v>
      </c>
      <c r="LY24" s="140"/>
      <c r="LZ24" s="141">
        <v>3</v>
      </c>
      <c r="MA24" s="141">
        <v>13</v>
      </c>
      <c r="MB24" s="141"/>
      <c r="MC24" s="141">
        <v>3</v>
      </c>
      <c r="MD24" s="141">
        <v>9</v>
      </c>
      <c r="ME24" s="141">
        <v>10</v>
      </c>
      <c r="MF24" s="141">
        <v>8</v>
      </c>
      <c r="MG24" s="141">
        <v>7</v>
      </c>
      <c r="MH24" s="141">
        <v>3</v>
      </c>
      <c r="MI24" s="140"/>
      <c r="MJ24" s="141">
        <v>6</v>
      </c>
      <c r="MK24" s="141">
        <v>5</v>
      </c>
      <c r="ML24" s="141">
        <v>4</v>
      </c>
      <c r="MM24" s="141">
        <v>4</v>
      </c>
      <c r="MN24" s="141">
        <v>0</v>
      </c>
      <c r="MO24" s="141">
        <v>3</v>
      </c>
      <c r="MP24" s="140"/>
      <c r="MQ24" s="141">
        <v>0</v>
      </c>
      <c r="MR24" s="141">
        <v>5</v>
      </c>
      <c r="MS24" s="141">
        <v>2</v>
      </c>
      <c r="MT24" s="141">
        <v>1</v>
      </c>
      <c r="MU24" s="141">
        <v>0</v>
      </c>
      <c r="MV24" s="141">
        <v>0</v>
      </c>
      <c r="MW24" s="140"/>
      <c r="MX24" s="141">
        <v>1</v>
      </c>
      <c r="MY24" s="141">
        <v>0</v>
      </c>
      <c r="MZ24" s="141">
        <v>3</v>
      </c>
      <c r="NA24" s="141">
        <v>1</v>
      </c>
      <c r="NB24" s="141">
        <v>0</v>
      </c>
      <c r="NC24" s="141">
        <v>3</v>
      </c>
      <c r="ND24" s="140"/>
      <c r="NE24" s="141">
        <v>3</v>
      </c>
      <c r="NF24" s="141">
        <v>7</v>
      </c>
      <c r="NG24" s="141">
        <v>0</v>
      </c>
      <c r="NH24" s="141">
        <v>1</v>
      </c>
      <c r="NI24" s="141">
        <v>1</v>
      </c>
      <c r="NJ24" s="141">
        <v>1</v>
      </c>
      <c r="NK24" s="140"/>
      <c r="NL24" s="141">
        <v>2</v>
      </c>
      <c r="NM24" s="141">
        <v>1</v>
      </c>
      <c r="NN24" s="141">
        <v>1</v>
      </c>
      <c r="NO24" s="141">
        <v>0</v>
      </c>
      <c r="NP24" s="141">
        <v>0</v>
      </c>
      <c r="NQ24" s="141">
        <v>1</v>
      </c>
      <c r="NR24" s="140"/>
      <c r="NS24" s="141">
        <v>1</v>
      </c>
      <c r="NT24" s="141">
        <v>2</v>
      </c>
      <c r="NU24" s="141">
        <v>0</v>
      </c>
      <c r="NV24" s="141">
        <v>0</v>
      </c>
      <c r="NW24" s="141">
        <v>1</v>
      </c>
      <c r="NX24" s="141">
        <v>1</v>
      </c>
      <c r="NY24" s="141">
        <v>1</v>
      </c>
      <c r="NZ24" s="141">
        <v>0</v>
      </c>
      <c r="OA24" s="140"/>
      <c r="OB24" s="140"/>
      <c r="OC24" s="140"/>
      <c r="OD24" s="140"/>
      <c r="OE24" s="140"/>
      <c r="OF24" s="140"/>
      <c r="OG24" s="141">
        <v>2</v>
      </c>
      <c r="OH24" s="141">
        <v>6</v>
      </c>
      <c r="OI24" s="141">
        <v>5</v>
      </c>
      <c r="OJ24" s="141">
        <v>4</v>
      </c>
      <c r="OK24" s="141">
        <v>1</v>
      </c>
      <c r="OL24" s="141">
        <v>3</v>
      </c>
      <c r="OM24" s="140"/>
      <c r="ON24" s="141">
        <v>1</v>
      </c>
      <c r="OO24" s="141">
        <v>3</v>
      </c>
      <c r="OP24" s="141">
        <v>3</v>
      </c>
      <c r="OQ24" s="141">
        <v>1</v>
      </c>
      <c r="OR24" s="141">
        <v>1</v>
      </c>
      <c r="OS24" s="141">
        <v>2</v>
      </c>
      <c r="OT24" s="140"/>
      <c r="OU24" s="141">
        <v>7</v>
      </c>
      <c r="OV24" s="141">
        <v>3</v>
      </c>
      <c r="OW24" s="141">
        <v>6</v>
      </c>
      <c r="OX24" s="141">
        <v>0</v>
      </c>
      <c r="OY24" s="141">
        <v>0</v>
      </c>
      <c r="OZ24" s="141">
        <v>2</v>
      </c>
      <c r="PA24" s="140"/>
      <c r="PB24" s="141">
        <v>1</v>
      </c>
      <c r="PC24" s="141">
        <v>3</v>
      </c>
      <c r="PD24" s="141">
        <v>1</v>
      </c>
      <c r="PE24" s="141">
        <v>1</v>
      </c>
      <c r="PF24" s="141">
        <v>0</v>
      </c>
      <c r="PG24" s="141">
        <v>5</v>
      </c>
      <c r="PH24" s="141"/>
      <c r="PI24" s="141">
        <v>4</v>
      </c>
      <c r="PJ24" s="141">
        <v>2</v>
      </c>
      <c r="PK24" s="141">
        <v>1</v>
      </c>
      <c r="PL24" s="141">
        <v>0</v>
      </c>
      <c r="PM24" s="141">
        <v>7</v>
      </c>
      <c r="PN24" s="141">
        <v>4</v>
      </c>
      <c r="PO24" s="140"/>
      <c r="PP24" s="141">
        <v>2</v>
      </c>
      <c r="PQ24" s="141">
        <v>3</v>
      </c>
      <c r="PR24" s="141">
        <v>3</v>
      </c>
      <c r="PS24" s="141">
        <v>2</v>
      </c>
      <c r="PT24" s="141">
        <v>1</v>
      </c>
      <c r="PU24" s="141">
        <v>3</v>
      </c>
      <c r="PV24" s="140"/>
      <c r="PW24" s="141">
        <v>6</v>
      </c>
      <c r="PX24" s="141">
        <v>2</v>
      </c>
      <c r="PY24" s="141">
        <v>2</v>
      </c>
      <c r="PZ24" s="141">
        <v>1</v>
      </c>
      <c r="QA24" s="141">
        <v>0</v>
      </c>
      <c r="QB24" s="141">
        <v>0</v>
      </c>
      <c r="QC24" s="140"/>
      <c r="QD24" s="141">
        <v>0</v>
      </c>
      <c r="QE24" s="141">
        <v>2</v>
      </c>
      <c r="QF24" s="140"/>
      <c r="QG24" s="141">
        <v>1</v>
      </c>
      <c r="QH24" s="141">
        <v>5</v>
      </c>
      <c r="QI24" s="141">
        <v>3</v>
      </c>
      <c r="QJ24" s="141"/>
      <c r="QK24" s="141">
        <v>4</v>
      </c>
      <c r="QL24" s="141">
        <v>1</v>
      </c>
      <c r="QM24" s="141">
        <v>0</v>
      </c>
      <c r="QN24" s="141">
        <v>0</v>
      </c>
      <c r="QO24" s="141">
        <v>0</v>
      </c>
      <c r="QP24" s="141">
        <v>2</v>
      </c>
      <c r="QQ24" s="141">
        <v>0</v>
      </c>
      <c r="QR24" s="141">
        <v>0</v>
      </c>
      <c r="QS24" s="141">
        <v>0</v>
      </c>
      <c r="QT24" s="141">
        <v>0</v>
      </c>
      <c r="QU24" s="140"/>
      <c r="QV24" s="140"/>
      <c r="QW24" s="141">
        <v>1</v>
      </c>
      <c r="QX24" s="141">
        <v>3</v>
      </c>
      <c r="QY24" s="141">
        <v>1</v>
      </c>
      <c r="QZ24" s="141">
        <v>2</v>
      </c>
      <c r="RA24" s="141">
        <v>2</v>
      </c>
      <c r="RB24" s="141">
        <v>1</v>
      </c>
      <c r="RC24" s="141">
        <v>3</v>
      </c>
      <c r="RD24" s="141">
        <v>0</v>
      </c>
      <c r="RE24" s="140"/>
      <c r="RF24" s="141">
        <v>2</v>
      </c>
      <c r="RG24" s="141">
        <v>2</v>
      </c>
      <c r="RH24" s="141">
        <v>0</v>
      </c>
      <c r="RI24" s="141">
        <v>1</v>
      </c>
      <c r="RJ24" s="141">
        <v>1</v>
      </c>
      <c r="RK24" s="141">
        <v>1</v>
      </c>
      <c r="RL24" s="140"/>
      <c r="RM24" s="140"/>
      <c r="RN24" s="141">
        <v>1</v>
      </c>
      <c r="RO24" s="141">
        <v>3</v>
      </c>
      <c r="RP24" s="141">
        <v>2</v>
      </c>
      <c r="RQ24" s="141">
        <v>1</v>
      </c>
      <c r="RR24" s="141">
        <v>1</v>
      </c>
      <c r="RS24" s="140"/>
      <c r="RT24" s="141">
        <v>1</v>
      </c>
      <c r="RU24" s="141">
        <v>1</v>
      </c>
      <c r="RV24" s="141">
        <v>2</v>
      </c>
      <c r="RW24" s="141">
        <v>3</v>
      </c>
      <c r="RX24" s="141">
        <v>5</v>
      </c>
      <c r="RY24" s="141">
        <v>0</v>
      </c>
      <c r="RZ24" s="140"/>
      <c r="SA24" s="140"/>
      <c r="SB24" s="141">
        <v>6</v>
      </c>
      <c r="SC24" s="141">
        <v>1</v>
      </c>
      <c r="SD24" s="141">
        <v>1</v>
      </c>
      <c r="SE24" s="141">
        <v>0</v>
      </c>
      <c r="SF24" s="141">
        <v>7</v>
      </c>
      <c r="SG24" s="141">
        <v>1</v>
      </c>
      <c r="SH24" s="141">
        <v>3</v>
      </c>
      <c r="SI24" s="141">
        <v>1</v>
      </c>
      <c r="SJ24" s="141">
        <v>1</v>
      </c>
      <c r="SK24" s="141">
        <v>1</v>
      </c>
      <c r="SL24" s="141">
        <v>0</v>
      </c>
      <c r="SM24" s="141">
        <v>2</v>
      </c>
      <c r="SN24" s="140"/>
      <c r="SO24" s="141">
        <v>4</v>
      </c>
      <c r="SP24" s="141">
        <v>3</v>
      </c>
      <c r="SQ24" s="141">
        <v>2</v>
      </c>
      <c r="SR24" s="141">
        <v>0</v>
      </c>
      <c r="SS24" s="141">
        <v>4</v>
      </c>
      <c r="ST24" s="141">
        <v>2</v>
      </c>
      <c r="SU24" s="141">
        <v>2</v>
      </c>
      <c r="SV24" s="141">
        <v>3</v>
      </c>
      <c r="SW24" s="141">
        <v>3</v>
      </c>
      <c r="SX24" s="141">
        <v>2</v>
      </c>
      <c r="SY24" s="141">
        <v>1</v>
      </c>
      <c r="SZ24" s="141">
        <v>4</v>
      </c>
      <c r="TA24" s="141">
        <v>1</v>
      </c>
      <c r="TB24" s="140"/>
      <c r="TC24" s="141">
        <v>6</v>
      </c>
      <c r="TD24" s="141">
        <v>3</v>
      </c>
      <c r="TE24" s="141">
        <v>2</v>
      </c>
      <c r="TF24" s="141">
        <v>1</v>
      </c>
      <c r="TG24" s="141">
        <v>2</v>
      </c>
      <c r="TH24" s="141">
        <v>5</v>
      </c>
      <c r="TI24" s="141">
        <v>0</v>
      </c>
      <c r="TJ24" s="141">
        <v>2</v>
      </c>
      <c r="TK24" s="141">
        <v>2</v>
      </c>
      <c r="TL24" s="141">
        <v>1</v>
      </c>
      <c r="TM24" s="141">
        <v>0</v>
      </c>
      <c r="TN24" s="141">
        <v>2</v>
      </c>
      <c r="TO24" s="141">
        <v>1</v>
      </c>
      <c r="TP24" s="140"/>
      <c r="TQ24" s="141">
        <v>0</v>
      </c>
      <c r="TR24" s="141">
        <v>0</v>
      </c>
      <c r="TS24" s="141">
        <v>0</v>
      </c>
      <c r="TT24" s="141">
        <v>1</v>
      </c>
      <c r="TU24" s="141">
        <v>1</v>
      </c>
      <c r="TV24" s="141">
        <v>6</v>
      </c>
      <c r="TW24" s="140"/>
      <c r="TX24" s="141">
        <v>5</v>
      </c>
      <c r="TY24" s="141">
        <v>2</v>
      </c>
      <c r="TZ24" s="141">
        <v>1</v>
      </c>
      <c r="UA24" s="141">
        <v>0</v>
      </c>
      <c r="UB24" s="141">
        <v>0</v>
      </c>
      <c r="UC24" s="141">
        <v>2</v>
      </c>
      <c r="UD24" s="140"/>
      <c r="UE24" s="141">
        <v>2</v>
      </c>
      <c r="UF24" s="141">
        <v>3</v>
      </c>
      <c r="UG24" s="141">
        <v>1</v>
      </c>
      <c r="UH24" s="141">
        <v>2</v>
      </c>
      <c r="UI24" s="141">
        <v>0</v>
      </c>
      <c r="UJ24" s="141">
        <v>1</v>
      </c>
      <c r="UK24" s="141"/>
      <c r="UL24" s="141">
        <v>6</v>
      </c>
      <c r="UM24" s="141">
        <v>0</v>
      </c>
      <c r="UN24" s="141">
        <v>3</v>
      </c>
      <c r="UO24" s="141">
        <v>0</v>
      </c>
      <c r="UP24" s="141">
        <v>0</v>
      </c>
      <c r="UQ24" s="141">
        <v>2</v>
      </c>
      <c r="UR24" s="140"/>
      <c r="US24" s="141">
        <v>4</v>
      </c>
      <c r="UT24" s="141">
        <v>1</v>
      </c>
      <c r="UU24" s="141">
        <v>3</v>
      </c>
      <c r="UV24" s="141">
        <v>4</v>
      </c>
      <c r="UW24" s="141">
        <v>4</v>
      </c>
      <c r="UX24" s="140"/>
      <c r="UY24" s="140"/>
      <c r="UZ24" s="140"/>
      <c r="VA24" s="141">
        <v>2</v>
      </c>
      <c r="VB24" s="141">
        <v>9</v>
      </c>
      <c r="VC24" s="141">
        <v>3</v>
      </c>
      <c r="VD24" s="141"/>
      <c r="VE24" s="141">
        <v>4</v>
      </c>
      <c r="VF24" s="141"/>
      <c r="VG24" s="141">
        <v>12</v>
      </c>
      <c r="VH24" s="141">
        <v>9</v>
      </c>
      <c r="VI24" s="141">
        <v>4</v>
      </c>
      <c r="VJ24" s="141">
        <v>5</v>
      </c>
      <c r="VK24" s="141">
        <v>1</v>
      </c>
      <c r="VL24" s="141">
        <v>3</v>
      </c>
      <c r="VM24" s="140"/>
      <c r="VN24" s="141">
        <v>19</v>
      </c>
      <c r="VO24" s="141">
        <v>13</v>
      </c>
      <c r="VP24" s="141">
        <v>13</v>
      </c>
      <c r="VQ24" s="141">
        <v>12</v>
      </c>
      <c r="VR24" s="141">
        <v>2</v>
      </c>
      <c r="VS24" s="141">
        <v>1</v>
      </c>
      <c r="VT24" s="141">
        <v>0</v>
      </c>
      <c r="VU24" s="141">
        <v>0</v>
      </c>
      <c r="VV24" s="141">
        <v>3</v>
      </c>
      <c r="VW24" s="141">
        <v>1</v>
      </c>
      <c r="VX24" s="141">
        <v>4</v>
      </c>
      <c r="VY24" s="141">
        <v>2</v>
      </c>
      <c r="VZ24" s="141">
        <v>1</v>
      </c>
      <c r="WA24" s="141"/>
      <c r="WB24" s="141">
        <v>14</v>
      </c>
      <c r="WC24" s="141">
        <v>4</v>
      </c>
      <c r="WD24" s="141">
        <v>6</v>
      </c>
      <c r="WE24" s="141">
        <v>1</v>
      </c>
      <c r="WF24" s="141">
        <v>1</v>
      </c>
      <c r="WG24" s="141">
        <v>3</v>
      </c>
      <c r="WH24" s="141"/>
      <c r="WI24" s="141">
        <v>4</v>
      </c>
      <c r="WJ24" s="141">
        <v>0</v>
      </c>
      <c r="WK24" s="141">
        <v>5</v>
      </c>
      <c r="WL24" s="141">
        <v>2</v>
      </c>
      <c r="WM24" s="141">
        <v>0</v>
      </c>
      <c r="WN24" s="141"/>
      <c r="WO24" s="140"/>
      <c r="WP24" s="141">
        <v>8</v>
      </c>
      <c r="WQ24" s="141">
        <v>8</v>
      </c>
      <c r="WR24" s="141">
        <v>3</v>
      </c>
      <c r="WS24" s="141">
        <v>7</v>
      </c>
      <c r="WT24" s="140"/>
      <c r="WU24" s="141">
        <v>1</v>
      </c>
      <c r="WV24" s="141">
        <v>4</v>
      </c>
      <c r="WW24" s="141">
        <v>1</v>
      </c>
      <c r="WX24" s="141">
        <v>5</v>
      </c>
      <c r="WY24" s="141">
        <v>1</v>
      </c>
      <c r="WZ24" s="141">
        <v>0</v>
      </c>
      <c r="XA24" s="141">
        <v>2</v>
      </c>
      <c r="XB24" s="141">
        <v>8</v>
      </c>
      <c r="XC24" s="140"/>
      <c r="XD24" s="141">
        <v>1</v>
      </c>
      <c r="XE24" s="141">
        <v>1</v>
      </c>
      <c r="XF24" s="141">
        <v>4</v>
      </c>
      <c r="XG24" s="141">
        <v>3</v>
      </c>
      <c r="XH24" s="141">
        <v>1</v>
      </c>
      <c r="XI24" s="141">
        <v>4</v>
      </c>
      <c r="XJ24" s="141"/>
      <c r="XK24" s="141">
        <v>2</v>
      </c>
      <c r="XL24" s="141">
        <v>1</v>
      </c>
      <c r="XM24" s="141">
        <v>1</v>
      </c>
      <c r="XN24" s="141">
        <v>1</v>
      </c>
      <c r="XO24" s="141">
        <v>3</v>
      </c>
      <c r="XP24" s="141">
        <v>1</v>
      </c>
      <c r="XQ24" s="141"/>
      <c r="XR24" s="141">
        <v>5</v>
      </c>
      <c r="XS24" s="141">
        <v>2</v>
      </c>
      <c r="XT24" s="141">
        <v>9</v>
      </c>
      <c r="XU24" s="141">
        <v>1</v>
      </c>
      <c r="XV24" s="141">
        <v>1</v>
      </c>
      <c r="XW24" s="141">
        <v>2</v>
      </c>
      <c r="XX24" s="141"/>
      <c r="XY24" s="141">
        <v>6</v>
      </c>
      <c r="XZ24" s="141">
        <v>2</v>
      </c>
      <c r="YA24" s="141">
        <v>5</v>
      </c>
      <c r="YB24" s="141">
        <v>1</v>
      </c>
      <c r="YC24" s="141">
        <v>1</v>
      </c>
      <c r="YD24" s="141">
        <v>1</v>
      </c>
      <c r="YE24" s="141"/>
      <c r="YF24" s="141">
        <v>0</v>
      </c>
      <c r="YG24" s="141">
        <v>0</v>
      </c>
      <c r="YH24" s="141">
        <v>1</v>
      </c>
      <c r="YI24" s="141">
        <v>0</v>
      </c>
      <c r="YJ24" s="141">
        <v>1</v>
      </c>
      <c r="YK24" s="141">
        <v>1</v>
      </c>
      <c r="YL24" s="141"/>
      <c r="YM24" s="141">
        <v>3</v>
      </c>
      <c r="YN24" s="141">
        <v>0</v>
      </c>
      <c r="YO24" s="141">
        <v>2</v>
      </c>
      <c r="YP24" s="141"/>
      <c r="YQ24" s="141">
        <v>0</v>
      </c>
      <c r="YR24" s="141">
        <v>1</v>
      </c>
      <c r="YS24" s="141">
        <v>1</v>
      </c>
      <c r="YT24" s="141">
        <v>0</v>
      </c>
      <c r="YU24" s="141">
        <v>3</v>
      </c>
      <c r="YV24" s="141">
        <v>2</v>
      </c>
      <c r="YW24" s="141">
        <v>2</v>
      </c>
      <c r="YX24" s="141">
        <v>2</v>
      </c>
      <c r="YY24" s="141">
        <v>0</v>
      </c>
      <c r="YZ24" s="141"/>
      <c r="ZA24" s="141">
        <v>0</v>
      </c>
      <c r="ZB24" s="141">
        <v>3</v>
      </c>
      <c r="ZC24" s="141">
        <v>0</v>
      </c>
      <c r="ZD24" s="141">
        <v>1</v>
      </c>
      <c r="ZE24" s="141">
        <v>1</v>
      </c>
      <c r="ZF24" s="141">
        <v>2</v>
      </c>
      <c r="ZG24" s="141">
        <v>1</v>
      </c>
      <c r="ZH24" s="141"/>
      <c r="ZI24" s="140"/>
      <c r="ZJ24" s="140"/>
      <c r="ZK24" s="140"/>
      <c r="ZL24" s="141">
        <v>1</v>
      </c>
      <c r="ZM24" s="141">
        <v>1</v>
      </c>
      <c r="ZN24" s="141"/>
      <c r="ZO24" s="141">
        <v>8</v>
      </c>
      <c r="ZP24" s="141">
        <v>6</v>
      </c>
      <c r="ZQ24" s="141">
        <v>4</v>
      </c>
      <c r="ZR24" s="141">
        <v>2</v>
      </c>
      <c r="ZS24" s="141">
        <v>6</v>
      </c>
      <c r="ZT24" s="141">
        <v>3</v>
      </c>
      <c r="ZU24" s="141"/>
      <c r="ZV24" s="141">
        <v>4</v>
      </c>
      <c r="ZW24" s="141">
        <v>5</v>
      </c>
      <c r="ZX24" s="141">
        <v>5</v>
      </c>
      <c r="ZY24" s="141">
        <v>3</v>
      </c>
      <c r="ZZ24" s="141">
        <v>3</v>
      </c>
      <c r="AAA24" s="141">
        <v>4</v>
      </c>
      <c r="AAB24" s="141"/>
      <c r="AAC24" s="141">
        <v>1</v>
      </c>
      <c r="AAD24" s="141">
        <v>2</v>
      </c>
      <c r="AAE24" s="141">
        <v>2</v>
      </c>
      <c r="AAF24" s="141">
        <v>5</v>
      </c>
      <c r="AAG24" s="141">
        <v>0</v>
      </c>
      <c r="AAH24" s="141">
        <v>2</v>
      </c>
      <c r="AAI24" s="140"/>
      <c r="AAJ24" s="141">
        <v>4</v>
      </c>
      <c r="AAK24" s="141">
        <v>0</v>
      </c>
      <c r="AAL24" s="141">
        <v>1</v>
      </c>
      <c r="AAM24" s="141">
        <v>1</v>
      </c>
      <c r="AAN24" s="141">
        <v>0</v>
      </c>
      <c r="AAO24" s="141">
        <v>0</v>
      </c>
      <c r="AAP24" s="141"/>
      <c r="AAQ24" s="141">
        <v>3</v>
      </c>
      <c r="AAR24" s="141">
        <v>2</v>
      </c>
      <c r="AAS24" s="141">
        <v>3</v>
      </c>
      <c r="AAT24" s="141">
        <v>1</v>
      </c>
      <c r="AAU24" s="141">
        <v>0</v>
      </c>
      <c r="AAV24" s="141">
        <v>3</v>
      </c>
      <c r="AAW24" s="140"/>
      <c r="AAX24" s="141">
        <v>4</v>
      </c>
      <c r="AAY24" s="141">
        <v>2</v>
      </c>
      <c r="AAZ24" s="141">
        <v>0</v>
      </c>
      <c r="ABA24" s="141">
        <v>2</v>
      </c>
      <c r="ABB24" s="141">
        <v>3</v>
      </c>
      <c r="ABC24" s="141">
        <v>1</v>
      </c>
      <c r="ABD24" s="141"/>
      <c r="ABE24" s="141">
        <v>3</v>
      </c>
      <c r="ABF24" s="141">
        <v>2</v>
      </c>
      <c r="ABG24" s="141">
        <v>3</v>
      </c>
      <c r="ABH24" s="141">
        <v>0</v>
      </c>
      <c r="ABI24" s="141">
        <v>1</v>
      </c>
      <c r="ABJ24" s="141">
        <v>3</v>
      </c>
      <c r="ABK24" s="140"/>
      <c r="ABL24" s="141">
        <v>3</v>
      </c>
      <c r="ABM24" s="141">
        <v>1</v>
      </c>
      <c r="ABN24" s="141">
        <v>2</v>
      </c>
      <c r="ABO24" s="141">
        <v>2</v>
      </c>
      <c r="ABP24" s="141">
        <v>1</v>
      </c>
      <c r="ABQ24" s="141">
        <v>1</v>
      </c>
      <c r="ABR24" s="140"/>
      <c r="ABS24" s="141">
        <v>1</v>
      </c>
      <c r="ABT24" s="141">
        <v>1</v>
      </c>
      <c r="ABU24" s="141">
        <v>0</v>
      </c>
      <c r="ABV24" s="141">
        <v>1</v>
      </c>
      <c r="ABW24" s="141"/>
      <c r="ABX24" s="140"/>
      <c r="ABY24" s="140"/>
      <c r="ABZ24" s="140"/>
      <c r="ACA24" s="140"/>
      <c r="ACB24" s="140"/>
      <c r="ACC24" s="140"/>
      <c r="ACD24" s="140"/>
      <c r="ACE24" s="140"/>
      <c r="ACF24" s="140"/>
      <c r="ACG24" s="140"/>
      <c r="ACH24" s="140"/>
      <c r="ACI24" s="140"/>
      <c r="ACJ24" s="140"/>
      <c r="ACK24" s="140"/>
      <c r="ACL24" s="140"/>
      <c r="ACM24" s="140"/>
      <c r="ACN24" s="140"/>
      <c r="ACO24" s="140"/>
      <c r="ACP24" s="140"/>
      <c r="ACQ24" s="140"/>
      <c r="ACR24" s="140"/>
      <c r="ACS24" s="140"/>
      <c r="ACT24" s="140"/>
      <c r="ACU24" s="140"/>
      <c r="ACV24" s="140"/>
      <c r="ACW24" s="140"/>
      <c r="ACX24" s="140"/>
      <c r="ACY24" s="140"/>
      <c r="ACZ24" s="140"/>
      <c r="ADA24" s="140"/>
      <c r="ADB24" s="140"/>
      <c r="ADC24" s="140"/>
      <c r="ADD24" s="140"/>
      <c r="ADE24" s="140"/>
      <c r="ADF24" s="140"/>
      <c r="ADG24" s="140"/>
      <c r="ADH24" s="140"/>
      <c r="ADI24" s="140"/>
      <c r="ADJ24" s="140"/>
      <c r="ADK24" s="140"/>
      <c r="ADL24" s="140"/>
      <c r="ADM24" s="140"/>
      <c r="ADN24" s="140"/>
    </row>
    <row r="25" spans="1:794" customFormat="1">
      <c r="A25" t="s">
        <v>911</v>
      </c>
      <c r="B25" t="s">
        <v>913</v>
      </c>
      <c r="D25" s="140" t="s">
        <v>235</v>
      </c>
      <c r="E25" s="141">
        <v>0</v>
      </c>
      <c r="F25" s="141">
        <f>0</f>
        <v>0</v>
      </c>
      <c r="G25" s="141">
        <f>0</f>
        <v>0</v>
      </c>
      <c r="H25" s="141">
        <f>0</f>
        <v>0</v>
      </c>
      <c r="I25" s="141">
        <f>0</f>
        <v>0</v>
      </c>
      <c r="J25" s="141">
        <f>0</f>
        <v>0</v>
      </c>
      <c r="K25" s="141"/>
      <c r="L25" s="141">
        <f>0</f>
        <v>0</v>
      </c>
      <c r="M25" s="141">
        <f>1</f>
        <v>1</v>
      </c>
      <c r="N25" s="141">
        <f>0</f>
        <v>0</v>
      </c>
      <c r="O25" s="141">
        <f>0</f>
        <v>0</v>
      </c>
      <c r="P25" s="141">
        <f>0</f>
        <v>0</v>
      </c>
      <c r="Q25" s="141">
        <f>0</f>
        <v>0</v>
      </c>
      <c r="R25" s="141">
        <f>1</f>
        <v>1</v>
      </c>
      <c r="S25" s="141">
        <f>0</f>
        <v>0</v>
      </c>
      <c r="T25" s="140"/>
      <c r="U25" s="140"/>
      <c r="V25" s="140"/>
      <c r="W25" s="140"/>
      <c r="X25" s="140"/>
      <c r="Y25" s="140"/>
      <c r="Z25" s="140"/>
      <c r="AA25" s="141">
        <f>1</f>
        <v>1</v>
      </c>
      <c r="AB25" s="141">
        <f>0</f>
        <v>0</v>
      </c>
      <c r="AC25" s="141">
        <f>0</f>
        <v>0</v>
      </c>
      <c r="AD25" s="141">
        <f>0</f>
        <v>0</v>
      </c>
      <c r="AE25" s="141">
        <f>1</f>
        <v>1</v>
      </c>
      <c r="AF25" s="141"/>
      <c r="AG25" s="141">
        <f>0</f>
        <v>0</v>
      </c>
      <c r="AH25" s="141">
        <f>2</f>
        <v>2</v>
      </c>
      <c r="AI25" s="141">
        <f>1</f>
        <v>1</v>
      </c>
      <c r="AJ25" s="141">
        <f>1</f>
        <v>1</v>
      </c>
      <c r="AK25" s="141">
        <f>2</f>
        <v>2</v>
      </c>
      <c r="AL25" s="141">
        <f>1</f>
        <v>1</v>
      </c>
      <c r="AM25" s="141"/>
      <c r="AN25" s="141">
        <f>0</f>
        <v>0</v>
      </c>
      <c r="AO25" s="141">
        <f>2</f>
        <v>2</v>
      </c>
      <c r="AP25" s="141">
        <f>0</f>
        <v>0</v>
      </c>
      <c r="AQ25" s="141">
        <f>0</f>
        <v>0</v>
      </c>
      <c r="AR25" s="141">
        <v>1</v>
      </c>
      <c r="AS25" s="141">
        <v>1</v>
      </c>
      <c r="AT25" s="140"/>
      <c r="AU25" s="141">
        <v>0</v>
      </c>
      <c r="AV25" s="141">
        <v>2</v>
      </c>
      <c r="AW25" s="141">
        <v>1</v>
      </c>
      <c r="AX25" s="141">
        <v>0</v>
      </c>
      <c r="AY25" s="140"/>
      <c r="AZ25" s="140"/>
      <c r="BA25" s="141">
        <v>0</v>
      </c>
      <c r="BB25" s="141">
        <v>1</v>
      </c>
      <c r="BC25" s="141">
        <v>0</v>
      </c>
      <c r="BD25" s="141">
        <v>0</v>
      </c>
      <c r="BE25" s="141">
        <v>1</v>
      </c>
      <c r="BF25" s="141">
        <v>2</v>
      </c>
      <c r="BG25" s="141">
        <v>0</v>
      </c>
      <c r="BH25" s="140"/>
      <c r="BI25" s="141">
        <v>0</v>
      </c>
      <c r="BJ25" s="141">
        <v>1</v>
      </c>
      <c r="BK25" s="141">
        <v>0</v>
      </c>
      <c r="BL25" s="141">
        <v>4</v>
      </c>
      <c r="BM25" s="141">
        <v>1</v>
      </c>
      <c r="BN25" s="141">
        <v>2</v>
      </c>
      <c r="BO25" s="140"/>
      <c r="BP25" s="141">
        <v>2</v>
      </c>
      <c r="BQ25" s="141">
        <v>0</v>
      </c>
      <c r="BR25" s="141">
        <v>4</v>
      </c>
      <c r="BS25" s="141">
        <v>4</v>
      </c>
      <c r="BT25" s="141">
        <v>0</v>
      </c>
      <c r="BU25" s="141">
        <v>2</v>
      </c>
      <c r="BV25" s="140"/>
      <c r="BW25" s="141">
        <v>2</v>
      </c>
      <c r="BX25" s="141">
        <v>0</v>
      </c>
      <c r="BY25" s="141">
        <v>1</v>
      </c>
      <c r="BZ25" s="141">
        <v>2</v>
      </c>
      <c r="CA25" s="141">
        <v>0</v>
      </c>
      <c r="CB25" s="141">
        <v>0</v>
      </c>
      <c r="CC25" s="140"/>
      <c r="CD25" s="141">
        <v>2</v>
      </c>
      <c r="CE25" s="141">
        <v>0</v>
      </c>
      <c r="CF25" s="141">
        <v>0</v>
      </c>
      <c r="CG25" s="141">
        <v>3</v>
      </c>
      <c r="CH25" s="141">
        <v>0</v>
      </c>
      <c r="CI25" s="141">
        <v>2</v>
      </c>
      <c r="CJ25" s="140"/>
      <c r="CK25" s="141">
        <v>1</v>
      </c>
      <c r="CL25" s="141">
        <v>3</v>
      </c>
      <c r="CM25" s="141">
        <v>0</v>
      </c>
      <c r="CN25" s="141">
        <v>1</v>
      </c>
      <c r="CO25" s="141">
        <v>0</v>
      </c>
      <c r="CP25" s="141">
        <v>3</v>
      </c>
      <c r="CQ25" s="140"/>
      <c r="CR25" s="141">
        <v>5</v>
      </c>
      <c r="CS25" s="141">
        <v>3</v>
      </c>
      <c r="CT25" s="141">
        <v>0</v>
      </c>
      <c r="CU25" s="141">
        <v>8</v>
      </c>
      <c r="CV25" s="141">
        <v>1</v>
      </c>
      <c r="CW25" s="141">
        <v>0</v>
      </c>
      <c r="CX25" s="140"/>
      <c r="CY25" s="141">
        <v>0</v>
      </c>
      <c r="CZ25" s="141">
        <v>2</v>
      </c>
      <c r="DA25" s="141">
        <v>1</v>
      </c>
      <c r="DB25" s="141">
        <v>3</v>
      </c>
      <c r="DC25" s="141">
        <v>2</v>
      </c>
      <c r="DD25" s="141">
        <v>3</v>
      </c>
      <c r="DE25" s="140"/>
      <c r="DF25" s="140"/>
      <c r="DG25" s="141">
        <v>1</v>
      </c>
      <c r="DH25" s="141">
        <v>2</v>
      </c>
      <c r="DI25" s="141">
        <v>2</v>
      </c>
      <c r="DJ25" s="141">
        <v>5</v>
      </c>
      <c r="DK25" s="141">
        <v>0</v>
      </c>
      <c r="DL25" s="140"/>
      <c r="DM25" s="140"/>
      <c r="DN25" s="141">
        <v>1</v>
      </c>
      <c r="DO25" s="141">
        <v>2</v>
      </c>
      <c r="DP25" s="141">
        <v>0</v>
      </c>
      <c r="DQ25" s="141">
        <v>1</v>
      </c>
      <c r="DR25" s="141">
        <v>2</v>
      </c>
      <c r="DS25" s="140"/>
      <c r="DT25" s="141">
        <v>1</v>
      </c>
      <c r="DU25" s="141">
        <v>5</v>
      </c>
      <c r="DV25" s="141">
        <v>1</v>
      </c>
      <c r="DW25" s="141">
        <v>8</v>
      </c>
      <c r="DX25" s="141">
        <v>3</v>
      </c>
      <c r="DY25" s="141">
        <v>8</v>
      </c>
      <c r="DZ25" s="140"/>
      <c r="EA25" s="141">
        <v>1</v>
      </c>
      <c r="EB25" s="141">
        <v>2</v>
      </c>
      <c r="EC25" s="141">
        <v>3</v>
      </c>
      <c r="ED25" s="141">
        <v>2</v>
      </c>
      <c r="EE25" s="141">
        <v>1</v>
      </c>
      <c r="EF25" s="141">
        <v>2</v>
      </c>
      <c r="EG25" s="141">
        <v>0</v>
      </c>
      <c r="EH25" s="141">
        <v>1</v>
      </c>
      <c r="EI25" s="141">
        <v>8</v>
      </c>
      <c r="EJ25" s="141">
        <v>1</v>
      </c>
      <c r="EK25" s="141">
        <v>1</v>
      </c>
      <c r="EL25" s="141">
        <v>1</v>
      </c>
      <c r="EM25" s="141">
        <v>3</v>
      </c>
      <c r="EN25" s="140"/>
      <c r="EO25" s="141">
        <v>3</v>
      </c>
      <c r="EP25" s="141">
        <v>11</v>
      </c>
      <c r="EQ25" s="141">
        <v>4</v>
      </c>
      <c r="ER25" s="141">
        <v>0</v>
      </c>
      <c r="ES25" s="141">
        <v>4</v>
      </c>
      <c r="ET25" s="141">
        <v>0</v>
      </c>
      <c r="EU25" s="141">
        <v>0</v>
      </c>
      <c r="EV25" s="141">
        <v>2</v>
      </c>
      <c r="EW25" s="141">
        <v>3</v>
      </c>
      <c r="EX25" s="141">
        <v>2</v>
      </c>
      <c r="EY25" s="141">
        <v>1</v>
      </c>
      <c r="EZ25" s="141">
        <v>0</v>
      </c>
      <c r="FA25" s="141">
        <v>3</v>
      </c>
      <c r="FB25" s="140"/>
      <c r="FC25" s="141">
        <v>5</v>
      </c>
      <c r="FD25" s="141">
        <v>2</v>
      </c>
      <c r="FE25" s="141">
        <v>0</v>
      </c>
      <c r="FF25" s="141">
        <v>4</v>
      </c>
      <c r="FG25" s="141">
        <v>4</v>
      </c>
      <c r="FH25" s="141">
        <v>1</v>
      </c>
      <c r="FI25" s="141">
        <v>1</v>
      </c>
      <c r="FJ25" s="141">
        <v>0</v>
      </c>
      <c r="FK25" s="141">
        <v>1</v>
      </c>
      <c r="FL25" s="141">
        <v>0</v>
      </c>
      <c r="FM25" s="141">
        <v>1</v>
      </c>
      <c r="FN25" s="141">
        <v>0</v>
      </c>
      <c r="FO25" s="141">
        <v>0</v>
      </c>
      <c r="FP25" s="140"/>
      <c r="FQ25" s="141">
        <v>0</v>
      </c>
      <c r="FR25" s="141">
        <v>3</v>
      </c>
      <c r="FS25" s="141">
        <v>3</v>
      </c>
      <c r="FT25" s="141">
        <v>1</v>
      </c>
      <c r="FU25" s="141">
        <v>2</v>
      </c>
      <c r="FV25" s="141">
        <v>0</v>
      </c>
      <c r="FW25" s="140"/>
      <c r="FX25" s="141">
        <v>1</v>
      </c>
      <c r="FY25" s="141">
        <v>1</v>
      </c>
      <c r="FZ25" s="141">
        <v>0</v>
      </c>
      <c r="GA25" s="141">
        <v>6</v>
      </c>
      <c r="GB25" s="141">
        <v>3</v>
      </c>
      <c r="GC25" s="141">
        <v>5</v>
      </c>
      <c r="GD25" s="140"/>
      <c r="GE25" s="141">
        <v>4</v>
      </c>
      <c r="GF25" s="141">
        <v>1</v>
      </c>
      <c r="GG25" s="141">
        <v>2</v>
      </c>
      <c r="GH25" s="141">
        <v>6</v>
      </c>
      <c r="GI25" s="140"/>
      <c r="GJ25" s="140"/>
      <c r="GK25" s="140"/>
      <c r="GL25" s="141">
        <v>1</v>
      </c>
      <c r="GM25" s="141">
        <v>4</v>
      </c>
      <c r="GN25" s="141">
        <v>10</v>
      </c>
      <c r="GO25" s="141">
        <v>6</v>
      </c>
      <c r="GP25" s="141">
        <v>0</v>
      </c>
      <c r="GQ25" s="141">
        <v>4</v>
      </c>
      <c r="GR25" s="140"/>
      <c r="GS25" s="141">
        <v>7</v>
      </c>
      <c r="GT25" s="141">
        <v>9</v>
      </c>
      <c r="GU25" s="141">
        <v>0</v>
      </c>
      <c r="GV25" s="141">
        <v>2</v>
      </c>
      <c r="GW25" s="141">
        <v>1</v>
      </c>
      <c r="GX25" s="140"/>
      <c r="GY25" s="140"/>
      <c r="GZ25" s="141">
        <v>3</v>
      </c>
      <c r="HA25" s="141">
        <v>3</v>
      </c>
      <c r="HB25" s="141">
        <v>1</v>
      </c>
      <c r="HC25" s="141">
        <v>2</v>
      </c>
      <c r="HD25" s="141">
        <v>0</v>
      </c>
      <c r="HE25" s="141">
        <v>2</v>
      </c>
      <c r="HF25" s="140"/>
      <c r="HG25" s="141">
        <v>3</v>
      </c>
      <c r="HH25" s="141">
        <v>1</v>
      </c>
      <c r="HI25" s="141">
        <v>0</v>
      </c>
      <c r="HJ25" s="141">
        <v>4</v>
      </c>
      <c r="HK25" s="141">
        <v>0</v>
      </c>
      <c r="HL25" s="141">
        <v>3</v>
      </c>
      <c r="HM25" s="140"/>
      <c r="HN25" s="141">
        <v>1</v>
      </c>
      <c r="HO25" s="141">
        <v>1</v>
      </c>
      <c r="HP25" s="141">
        <v>1</v>
      </c>
      <c r="HQ25" s="141">
        <v>1</v>
      </c>
      <c r="HR25" s="141">
        <v>1</v>
      </c>
      <c r="HS25" s="141">
        <v>5</v>
      </c>
      <c r="HT25" s="140"/>
      <c r="HU25" s="145">
        <v>3</v>
      </c>
      <c r="HV25" s="141">
        <v>0</v>
      </c>
      <c r="HW25" s="141">
        <v>0</v>
      </c>
      <c r="HX25" s="141">
        <v>0</v>
      </c>
      <c r="HY25" s="141">
        <v>1</v>
      </c>
      <c r="HZ25" s="141">
        <v>3</v>
      </c>
      <c r="IA25" s="140"/>
      <c r="IB25" s="145">
        <v>3</v>
      </c>
      <c r="IC25" s="141">
        <v>0</v>
      </c>
      <c r="ID25" s="141">
        <v>3</v>
      </c>
      <c r="IE25" s="141">
        <v>9</v>
      </c>
      <c r="IF25" s="141">
        <v>2</v>
      </c>
      <c r="IG25" s="141">
        <v>3</v>
      </c>
      <c r="IH25" s="140"/>
      <c r="II25" s="141">
        <v>0</v>
      </c>
      <c r="IJ25" s="141">
        <v>2</v>
      </c>
      <c r="IK25" s="141">
        <v>4</v>
      </c>
      <c r="IL25" s="141">
        <v>7</v>
      </c>
      <c r="IM25" s="141">
        <v>0</v>
      </c>
      <c r="IN25" s="141">
        <v>4</v>
      </c>
      <c r="IO25" s="140"/>
      <c r="IP25" s="141">
        <v>4</v>
      </c>
      <c r="IQ25" s="141">
        <v>9</v>
      </c>
      <c r="IR25" s="141">
        <v>0</v>
      </c>
      <c r="IS25" s="140"/>
      <c r="IT25" s="141">
        <v>9</v>
      </c>
      <c r="IU25" s="141">
        <v>2</v>
      </c>
      <c r="IV25" s="140"/>
      <c r="IW25" s="140"/>
      <c r="IX25" s="141">
        <v>5</v>
      </c>
      <c r="IY25" s="141">
        <v>7</v>
      </c>
      <c r="IZ25" s="141">
        <v>4</v>
      </c>
      <c r="JA25" s="141">
        <v>6</v>
      </c>
      <c r="JB25" s="141">
        <v>2</v>
      </c>
      <c r="JC25" s="141">
        <v>2</v>
      </c>
      <c r="JD25" s="140"/>
      <c r="JE25" s="141">
        <v>3</v>
      </c>
      <c r="JF25" s="141">
        <v>10</v>
      </c>
      <c r="JG25" s="141">
        <v>10</v>
      </c>
      <c r="JH25" s="141">
        <v>16</v>
      </c>
      <c r="JI25" s="141">
        <v>2</v>
      </c>
      <c r="JJ25" s="140"/>
      <c r="JK25" s="141">
        <v>1</v>
      </c>
      <c r="JL25" s="141">
        <v>0</v>
      </c>
      <c r="JM25" s="141">
        <v>8</v>
      </c>
      <c r="JN25" s="141">
        <v>5</v>
      </c>
      <c r="JO25" s="141">
        <v>5</v>
      </c>
      <c r="JP25" s="141">
        <v>0</v>
      </c>
      <c r="JQ25" s="140"/>
      <c r="JR25" s="141">
        <v>0</v>
      </c>
      <c r="JS25" s="141">
        <v>6</v>
      </c>
      <c r="JT25" s="141">
        <v>0</v>
      </c>
      <c r="JU25" s="141">
        <v>2</v>
      </c>
      <c r="JV25" s="141">
        <v>2</v>
      </c>
      <c r="JW25" s="141">
        <v>1</v>
      </c>
      <c r="JX25" s="140"/>
      <c r="JY25" s="141">
        <v>1</v>
      </c>
      <c r="JZ25" s="141">
        <v>0</v>
      </c>
      <c r="KA25" s="141">
        <v>2</v>
      </c>
      <c r="KB25" s="141">
        <v>0</v>
      </c>
      <c r="KC25" s="141">
        <v>3</v>
      </c>
      <c r="KD25" s="141">
        <v>0</v>
      </c>
      <c r="KE25" s="140"/>
      <c r="KF25" s="141">
        <v>1</v>
      </c>
      <c r="KG25" s="141">
        <v>1</v>
      </c>
      <c r="KH25" s="141">
        <v>0</v>
      </c>
      <c r="KI25" s="141">
        <v>1</v>
      </c>
      <c r="KJ25" s="141">
        <v>0</v>
      </c>
      <c r="KK25" s="141">
        <v>2</v>
      </c>
      <c r="KL25" s="140"/>
      <c r="KM25" s="140"/>
      <c r="KN25" s="141">
        <v>0</v>
      </c>
      <c r="KO25" s="140"/>
      <c r="KP25" s="141">
        <v>0</v>
      </c>
      <c r="KQ25" s="141">
        <v>1</v>
      </c>
      <c r="KR25" s="141">
        <v>3</v>
      </c>
      <c r="KS25" s="140"/>
      <c r="KT25" s="141">
        <v>2</v>
      </c>
      <c r="KU25" s="141">
        <v>4</v>
      </c>
      <c r="KV25" s="141">
        <v>2</v>
      </c>
      <c r="KW25" s="141">
        <v>2</v>
      </c>
      <c r="KX25" s="141">
        <v>2</v>
      </c>
      <c r="KY25" s="140"/>
      <c r="KZ25" s="140"/>
      <c r="LA25" s="141">
        <v>0</v>
      </c>
      <c r="LB25" s="141">
        <v>1</v>
      </c>
      <c r="LC25" s="141">
        <v>1</v>
      </c>
      <c r="LD25" s="141">
        <v>0</v>
      </c>
      <c r="LE25" s="141">
        <v>2</v>
      </c>
      <c r="LF25" s="141">
        <v>0</v>
      </c>
      <c r="LG25" s="140"/>
      <c r="LH25" s="141">
        <v>0</v>
      </c>
      <c r="LI25" s="141">
        <v>4</v>
      </c>
      <c r="LJ25" s="141">
        <v>0</v>
      </c>
      <c r="LK25" s="141">
        <v>1</v>
      </c>
      <c r="LL25" s="141">
        <v>0</v>
      </c>
      <c r="LM25" s="141">
        <v>0</v>
      </c>
      <c r="LN25" s="141">
        <v>0</v>
      </c>
      <c r="LO25" s="141">
        <v>0</v>
      </c>
      <c r="LP25" s="141">
        <v>0</v>
      </c>
      <c r="LQ25" s="141">
        <v>0</v>
      </c>
      <c r="LR25" s="140"/>
      <c r="LS25" s="140"/>
      <c r="LT25" s="140"/>
      <c r="LU25" s="140"/>
      <c r="LV25" s="141">
        <v>2</v>
      </c>
      <c r="LW25" s="141">
        <v>8</v>
      </c>
      <c r="LX25" s="141">
        <v>0</v>
      </c>
      <c r="LY25" s="140"/>
      <c r="LZ25" s="141">
        <v>8</v>
      </c>
      <c r="MA25" s="141">
        <v>10</v>
      </c>
      <c r="MB25" s="141"/>
      <c r="MC25" s="141">
        <v>3</v>
      </c>
      <c r="MD25" s="141">
        <v>12</v>
      </c>
      <c r="ME25" s="141">
        <v>7</v>
      </c>
      <c r="MF25" s="141">
        <v>9</v>
      </c>
      <c r="MG25" s="141">
        <v>5</v>
      </c>
      <c r="MH25" s="141">
        <v>5</v>
      </c>
      <c r="MI25" s="140"/>
      <c r="MJ25" s="141">
        <v>3</v>
      </c>
      <c r="MK25" s="141">
        <v>5</v>
      </c>
      <c r="ML25" s="141">
        <v>5</v>
      </c>
      <c r="MM25" s="141">
        <v>4</v>
      </c>
      <c r="MN25" s="141">
        <v>0</v>
      </c>
      <c r="MO25" s="141">
        <v>2</v>
      </c>
      <c r="MP25" s="140"/>
      <c r="MQ25" s="141">
        <v>0</v>
      </c>
      <c r="MR25" s="141">
        <v>2</v>
      </c>
      <c r="MS25" s="141">
        <v>0</v>
      </c>
      <c r="MT25" s="141">
        <v>1</v>
      </c>
      <c r="MU25" s="141">
        <v>0</v>
      </c>
      <c r="MV25" s="141">
        <v>0</v>
      </c>
      <c r="MW25" s="140"/>
      <c r="MX25" s="141">
        <v>5</v>
      </c>
      <c r="MY25" s="141">
        <v>0</v>
      </c>
      <c r="MZ25" s="141">
        <v>3</v>
      </c>
      <c r="NA25" s="141">
        <v>2</v>
      </c>
      <c r="NB25" s="141">
        <v>2</v>
      </c>
      <c r="NC25" s="141">
        <v>5</v>
      </c>
      <c r="ND25" s="140"/>
      <c r="NE25" s="141">
        <v>2</v>
      </c>
      <c r="NF25" s="141">
        <v>3</v>
      </c>
      <c r="NG25" s="141">
        <v>0</v>
      </c>
      <c r="NH25" s="141">
        <v>0</v>
      </c>
      <c r="NI25" s="141">
        <v>1</v>
      </c>
      <c r="NJ25" s="141">
        <v>1</v>
      </c>
      <c r="NK25" s="140"/>
      <c r="NL25" s="141">
        <v>1</v>
      </c>
      <c r="NM25" s="141">
        <v>1</v>
      </c>
      <c r="NN25" s="141">
        <v>0</v>
      </c>
      <c r="NO25" s="141">
        <v>1</v>
      </c>
      <c r="NP25" s="141">
        <v>0</v>
      </c>
      <c r="NQ25" s="141">
        <v>1</v>
      </c>
      <c r="NR25" s="140"/>
      <c r="NS25" s="141">
        <v>1</v>
      </c>
      <c r="NT25" s="141">
        <v>0</v>
      </c>
      <c r="NU25" s="141">
        <v>1</v>
      </c>
      <c r="NV25" s="141">
        <v>2</v>
      </c>
      <c r="NW25" s="141">
        <v>1</v>
      </c>
      <c r="NX25" s="141">
        <v>1</v>
      </c>
      <c r="NY25" s="141">
        <v>3</v>
      </c>
      <c r="NZ25" s="141">
        <v>0</v>
      </c>
      <c r="OA25" s="140"/>
      <c r="OB25" s="140"/>
      <c r="OC25" s="140"/>
      <c r="OD25" s="140"/>
      <c r="OE25" s="140"/>
      <c r="OF25" s="140"/>
      <c r="OG25" s="141">
        <v>2</v>
      </c>
      <c r="OH25" s="141">
        <v>6</v>
      </c>
      <c r="OI25" s="141">
        <v>4</v>
      </c>
      <c r="OJ25" s="141">
        <v>3</v>
      </c>
      <c r="OK25" s="141">
        <v>0</v>
      </c>
      <c r="OL25" s="141">
        <v>16</v>
      </c>
      <c r="OM25" s="140"/>
      <c r="ON25" s="141">
        <v>7</v>
      </c>
      <c r="OO25" s="141">
        <v>0</v>
      </c>
      <c r="OP25" s="141">
        <v>2</v>
      </c>
      <c r="OQ25" s="141">
        <v>0</v>
      </c>
      <c r="OR25" s="141">
        <v>0</v>
      </c>
      <c r="OS25" s="141">
        <v>8</v>
      </c>
      <c r="OT25" s="140"/>
      <c r="OU25" s="141">
        <v>10</v>
      </c>
      <c r="OV25" s="141">
        <v>4</v>
      </c>
      <c r="OW25" s="141">
        <v>4</v>
      </c>
      <c r="OX25" s="141">
        <v>0</v>
      </c>
      <c r="OY25" s="141">
        <v>0</v>
      </c>
      <c r="OZ25" s="141">
        <v>0</v>
      </c>
      <c r="PA25" s="140"/>
      <c r="PB25" s="141">
        <v>1</v>
      </c>
      <c r="PC25" s="141">
        <v>7</v>
      </c>
      <c r="PD25" s="141">
        <v>1</v>
      </c>
      <c r="PE25" s="141">
        <v>6</v>
      </c>
      <c r="PF25" s="141">
        <v>1</v>
      </c>
      <c r="PG25" s="141">
        <v>5</v>
      </c>
      <c r="PH25" s="141"/>
      <c r="PI25" s="141">
        <v>0</v>
      </c>
      <c r="PJ25" s="141">
        <v>0</v>
      </c>
      <c r="PK25" s="141">
        <v>4</v>
      </c>
      <c r="PL25" s="141">
        <v>0</v>
      </c>
      <c r="PM25" s="141">
        <v>3</v>
      </c>
      <c r="PN25" s="141">
        <v>1</v>
      </c>
      <c r="PO25" s="140"/>
      <c r="PP25" s="141">
        <v>1</v>
      </c>
      <c r="PQ25" s="141">
        <v>3</v>
      </c>
      <c r="PR25" s="141">
        <v>4</v>
      </c>
      <c r="PS25" s="141">
        <v>0</v>
      </c>
      <c r="PT25" s="141">
        <v>1</v>
      </c>
      <c r="PU25" s="141">
        <v>3</v>
      </c>
      <c r="PV25" s="140"/>
      <c r="PW25" s="141">
        <v>10</v>
      </c>
      <c r="PX25" s="141">
        <v>0</v>
      </c>
      <c r="PY25" s="141">
        <v>1</v>
      </c>
      <c r="PZ25" s="141">
        <v>1</v>
      </c>
      <c r="QA25" s="141">
        <v>0</v>
      </c>
      <c r="QB25" s="141">
        <v>0</v>
      </c>
      <c r="QC25" s="140"/>
      <c r="QD25" s="141">
        <v>2</v>
      </c>
      <c r="QE25" s="141">
        <v>2</v>
      </c>
      <c r="QF25" s="140"/>
      <c r="QG25" s="141">
        <v>0</v>
      </c>
      <c r="QH25" s="141">
        <v>0</v>
      </c>
      <c r="QI25" s="141">
        <v>2</v>
      </c>
      <c r="QJ25" s="141"/>
      <c r="QK25" s="141">
        <v>7</v>
      </c>
      <c r="QL25" s="141">
        <v>3</v>
      </c>
      <c r="QM25" s="141">
        <v>0</v>
      </c>
      <c r="QN25" s="141">
        <v>1</v>
      </c>
      <c r="QO25" s="141">
        <v>3</v>
      </c>
      <c r="QP25" s="141">
        <v>2</v>
      </c>
      <c r="QQ25" s="141">
        <v>0</v>
      </c>
      <c r="QR25" s="141">
        <v>2</v>
      </c>
      <c r="QS25" s="141">
        <v>5</v>
      </c>
      <c r="QT25" s="141">
        <v>0</v>
      </c>
      <c r="QU25" s="140"/>
      <c r="QV25" s="140"/>
      <c r="QW25" s="141">
        <v>3</v>
      </c>
      <c r="QX25" s="141">
        <v>1</v>
      </c>
      <c r="QY25" s="141">
        <v>2</v>
      </c>
      <c r="QZ25" s="141">
        <v>3</v>
      </c>
      <c r="RA25" s="141">
        <v>0</v>
      </c>
      <c r="RB25" s="141">
        <v>1</v>
      </c>
      <c r="RC25" s="141">
        <v>0</v>
      </c>
      <c r="RD25" s="141">
        <v>2</v>
      </c>
      <c r="RE25" s="140"/>
      <c r="RF25" s="141">
        <v>3</v>
      </c>
      <c r="RG25" s="141">
        <v>6</v>
      </c>
      <c r="RH25" s="141">
        <v>0</v>
      </c>
      <c r="RI25" s="141">
        <v>3</v>
      </c>
      <c r="RJ25" s="141">
        <v>4</v>
      </c>
      <c r="RK25" s="141">
        <v>0</v>
      </c>
      <c r="RL25" s="140"/>
      <c r="RM25" s="140"/>
      <c r="RN25" s="141">
        <v>3</v>
      </c>
      <c r="RO25" s="141">
        <v>5</v>
      </c>
      <c r="RP25" s="141">
        <v>1</v>
      </c>
      <c r="RQ25" s="141">
        <v>4</v>
      </c>
      <c r="RR25" s="141">
        <v>0</v>
      </c>
      <c r="RS25" s="140"/>
      <c r="RT25" s="141">
        <v>2</v>
      </c>
      <c r="RU25" s="141">
        <v>1</v>
      </c>
      <c r="RV25" s="141">
        <v>3</v>
      </c>
      <c r="RW25" s="141">
        <v>3</v>
      </c>
      <c r="RX25" s="141">
        <v>4</v>
      </c>
      <c r="RY25" s="141">
        <v>2</v>
      </c>
      <c r="RZ25" s="140"/>
      <c r="SA25" s="140"/>
      <c r="SB25" s="141">
        <v>8</v>
      </c>
      <c r="SC25" s="141">
        <v>6</v>
      </c>
      <c r="SD25" s="141">
        <v>0</v>
      </c>
      <c r="SE25" s="141">
        <v>2</v>
      </c>
      <c r="SF25" s="141">
        <v>8</v>
      </c>
      <c r="SG25" s="141">
        <v>2</v>
      </c>
      <c r="SH25" s="141">
        <v>2</v>
      </c>
      <c r="SI25" s="141">
        <v>0</v>
      </c>
      <c r="SJ25" s="141">
        <v>0</v>
      </c>
      <c r="SK25" s="141">
        <v>0</v>
      </c>
      <c r="SL25" s="141">
        <v>0</v>
      </c>
      <c r="SM25" s="141">
        <v>3</v>
      </c>
      <c r="SN25" s="140"/>
      <c r="SO25" s="141">
        <v>5</v>
      </c>
      <c r="SP25" s="141">
        <v>2</v>
      </c>
      <c r="SQ25" s="141">
        <v>4</v>
      </c>
      <c r="SR25" s="141">
        <v>5</v>
      </c>
      <c r="SS25" s="141">
        <v>4</v>
      </c>
      <c r="ST25" s="141">
        <v>2</v>
      </c>
      <c r="SU25" s="141">
        <v>2</v>
      </c>
      <c r="SV25" s="141">
        <v>3</v>
      </c>
      <c r="SW25" s="141">
        <v>2</v>
      </c>
      <c r="SX25" s="141">
        <v>5</v>
      </c>
      <c r="SY25" s="141">
        <v>1</v>
      </c>
      <c r="SZ25" s="141">
        <v>5</v>
      </c>
      <c r="TA25" s="141">
        <v>0</v>
      </c>
      <c r="TB25" s="140"/>
      <c r="TC25" s="141">
        <v>3</v>
      </c>
      <c r="TD25" s="141">
        <v>5</v>
      </c>
      <c r="TE25" s="141">
        <v>4</v>
      </c>
      <c r="TF25" s="141">
        <v>1</v>
      </c>
      <c r="TG25" s="141">
        <v>8</v>
      </c>
      <c r="TH25" s="141">
        <v>3</v>
      </c>
      <c r="TI25" s="141">
        <v>0</v>
      </c>
      <c r="TJ25" s="141">
        <v>0</v>
      </c>
      <c r="TK25" s="141">
        <v>2</v>
      </c>
      <c r="TL25" s="141">
        <v>0</v>
      </c>
      <c r="TM25" s="141">
        <v>2</v>
      </c>
      <c r="TN25" s="141">
        <v>0</v>
      </c>
      <c r="TO25" s="141">
        <v>0</v>
      </c>
      <c r="TP25" s="140"/>
      <c r="TQ25" s="141">
        <v>2</v>
      </c>
      <c r="TR25" s="141">
        <v>2</v>
      </c>
      <c r="TS25" s="141">
        <v>2</v>
      </c>
      <c r="TT25" s="141">
        <v>1</v>
      </c>
      <c r="TU25" s="141">
        <v>0</v>
      </c>
      <c r="TV25" s="141">
        <v>2</v>
      </c>
      <c r="TW25" s="140"/>
      <c r="TX25" s="141">
        <v>2</v>
      </c>
      <c r="TY25" s="141">
        <v>0</v>
      </c>
      <c r="TZ25" s="141">
        <v>0</v>
      </c>
      <c r="UA25" s="141">
        <v>0</v>
      </c>
      <c r="UB25" s="141">
        <v>1</v>
      </c>
      <c r="UC25" s="141">
        <v>8</v>
      </c>
      <c r="UD25" s="140"/>
      <c r="UE25" s="141">
        <v>0</v>
      </c>
      <c r="UF25" s="141">
        <v>0</v>
      </c>
      <c r="UG25" s="141">
        <v>0</v>
      </c>
      <c r="UH25" s="141">
        <v>3</v>
      </c>
      <c r="UI25" s="141">
        <v>0</v>
      </c>
      <c r="UJ25" s="141">
        <v>0</v>
      </c>
      <c r="UK25" s="141"/>
      <c r="UL25" s="141">
        <v>2</v>
      </c>
      <c r="UM25" s="141">
        <v>0</v>
      </c>
      <c r="UN25" s="141">
        <v>1</v>
      </c>
      <c r="UO25" s="141">
        <v>0</v>
      </c>
      <c r="UP25" s="141">
        <v>2</v>
      </c>
      <c r="UQ25" s="141">
        <v>0</v>
      </c>
      <c r="UR25" s="140"/>
      <c r="US25" s="141">
        <v>0</v>
      </c>
      <c r="UT25" s="141">
        <v>1</v>
      </c>
      <c r="UU25" s="141">
        <v>0</v>
      </c>
      <c r="UV25" s="141">
        <v>5</v>
      </c>
      <c r="UW25" s="141">
        <v>0</v>
      </c>
      <c r="UX25" s="140"/>
      <c r="UY25" s="140"/>
      <c r="UZ25" s="140"/>
      <c r="VA25" s="141">
        <v>2</v>
      </c>
      <c r="VB25" s="141">
        <v>4</v>
      </c>
      <c r="VC25" s="141">
        <v>3</v>
      </c>
      <c r="VD25" s="141"/>
      <c r="VE25" s="141">
        <v>3</v>
      </c>
      <c r="VF25" s="141"/>
      <c r="VG25" s="141">
        <v>9</v>
      </c>
      <c r="VH25" s="141">
        <v>7</v>
      </c>
      <c r="VI25" s="141">
        <v>6</v>
      </c>
      <c r="VJ25" s="141">
        <v>4</v>
      </c>
      <c r="VK25" s="141">
        <v>4</v>
      </c>
      <c r="VL25" s="141">
        <v>1</v>
      </c>
      <c r="VM25" s="140"/>
      <c r="VN25" s="141">
        <v>3</v>
      </c>
      <c r="VO25" s="141">
        <v>6</v>
      </c>
      <c r="VP25" s="141">
        <v>1</v>
      </c>
      <c r="VQ25" s="141">
        <v>4</v>
      </c>
      <c r="VR25" s="141">
        <v>3</v>
      </c>
      <c r="VS25" s="141">
        <v>3</v>
      </c>
      <c r="VT25" s="141">
        <v>0</v>
      </c>
      <c r="VU25" s="141">
        <v>0</v>
      </c>
      <c r="VV25" s="141">
        <v>7</v>
      </c>
      <c r="VW25" s="141">
        <v>3</v>
      </c>
      <c r="VX25" s="141">
        <v>1</v>
      </c>
      <c r="VY25" s="141">
        <v>5</v>
      </c>
      <c r="VZ25" s="141">
        <v>1</v>
      </c>
      <c r="WA25" s="141"/>
      <c r="WB25" s="141">
        <v>4</v>
      </c>
      <c r="WC25" s="141">
        <v>7</v>
      </c>
      <c r="WD25" s="141">
        <v>4</v>
      </c>
      <c r="WE25" s="141">
        <v>0</v>
      </c>
      <c r="WF25" s="141">
        <v>2</v>
      </c>
      <c r="WG25" s="141">
        <v>2</v>
      </c>
      <c r="WH25" s="141"/>
      <c r="WI25" s="141">
        <v>7</v>
      </c>
      <c r="WJ25" s="141">
        <v>0</v>
      </c>
      <c r="WK25" s="141">
        <v>4</v>
      </c>
      <c r="WL25" s="141">
        <v>1</v>
      </c>
      <c r="WM25" s="141">
        <v>0</v>
      </c>
      <c r="WN25" s="141"/>
      <c r="WO25" s="140"/>
      <c r="WP25" s="141">
        <v>11</v>
      </c>
      <c r="WQ25" s="141">
        <v>19</v>
      </c>
      <c r="WR25" s="141">
        <v>6</v>
      </c>
      <c r="WS25" s="141">
        <v>2</v>
      </c>
      <c r="WT25" s="140"/>
      <c r="WU25" s="141">
        <v>7</v>
      </c>
      <c r="WV25" s="141">
        <v>9</v>
      </c>
      <c r="WW25" s="141">
        <v>0</v>
      </c>
      <c r="WX25" s="141">
        <v>3</v>
      </c>
      <c r="WY25" s="141">
        <v>5</v>
      </c>
      <c r="WZ25" s="141">
        <v>4</v>
      </c>
      <c r="XA25" s="141">
        <v>5</v>
      </c>
      <c r="XB25" s="141">
        <v>8</v>
      </c>
      <c r="XC25" s="140"/>
      <c r="XD25" s="141">
        <v>2</v>
      </c>
      <c r="XE25" s="141">
        <v>3</v>
      </c>
      <c r="XF25" s="141">
        <v>2</v>
      </c>
      <c r="XG25" s="141">
        <v>2</v>
      </c>
      <c r="XH25" s="141">
        <v>4</v>
      </c>
      <c r="XI25" s="141">
        <v>2</v>
      </c>
      <c r="XJ25" s="141"/>
      <c r="XK25" s="141">
        <v>1</v>
      </c>
      <c r="XL25" s="141">
        <v>1</v>
      </c>
      <c r="XM25" s="141">
        <v>1</v>
      </c>
      <c r="XN25" s="141">
        <v>0</v>
      </c>
      <c r="XO25" s="141">
        <v>2</v>
      </c>
      <c r="XP25" s="141">
        <v>1</v>
      </c>
      <c r="XQ25" s="141"/>
      <c r="XR25" s="141">
        <v>4</v>
      </c>
      <c r="XS25" s="141">
        <v>3</v>
      </c>
      <c r="XT25" s="141">
        <v>6</v>
      </c>
      <c r="XU25" s="141">
        <v>2</v>
      </c>
      <c r="XV25" s="141">
        <v>3</v>
      </c>
      <c r="XW25" s="141">
        <v>0</v>
      </c>
      <c r="XX25" s="141"/>
      <c r="XY25" s="141">
        <v>4</v>
      </c>
      <c r="XZ25" s="141">
        <v>0</v>
      </c>
      <c r="YA25" s="141">
        <v>3</v>
      </c>
      <c r="YB25" s="141">
        <v>3</v>
      </c>
      <c r="YC25" s="141">
        <v>1</v>
      </c>
      <c r="YD25" s="141">
        <v>5</v>
      </c>
      <c r="YE25" s="141"/>
      <c r="YF25" s="141">
        <v>1</v>
      </c>
      <c r="YG25" s="141">
        <v>1</v>
      </c>
      <c r="YH25" s="141">
        <v>2</v>
      </c>
      <c r="YI25" s="141">
        <v>2</v>
      </c>
      <c r="YJ25" s="141">
        <v>1</v>
      </c>
      <c r="YK25" s="141">
        <v>0</v>
      </c>
      <c r="YL25" s="141"/>
      <c r="YM25" s="141">
        <v>5</v>
      </c>
      <c r="YN25" s="141">
        <v>2</v>
      </c>
      <c r="YO25" s="141">
        <v>1</v>
      </c>
      <c r="YP25" s="141"/>
      <c r="YQ25" s="141">
        <v>0</v>
      </c>
      <c r="YR25" s="141">
        <v>3</v>
      </c>
      <c r="YS25" s="141">
        <v>2</v>
      </c>
      <c r="YT25" s="141">
        <v>1</v>
      </c>
      <c r="YU25" s="141">
        <v>1</v>
      </c>
      <c r="YV25" s="141">
        <v>3</v>
      </c>
      <c r="YW25" s="141">
        <v>2</v>
      </c>
      <c r="YX25" s="141">
        <v>4</v>
      </c>
      <c r="YY25" s="141">
        <v>0</v>
      </c>
      <c r="YZ25" s="141"/>
      <c r="ZA25" s="141">
        <v>0</v>
      </c>
      <c r="ZB25" s="141">
        <v>2</v>
      </c>
      <c r="ZC25" s="141">
        <v>1</v>
      </c>
      <c r="ZD25" s="141">
        <v>2</v>
      </c>
      <c r="ZE25" s="141">
        <v>1</v>
      </c>
      <c r="ZF25" s="141">
        <v>0</v>
      </c>
      <c r="ZG25" s="141">
        <v>0</v>
      </c>
      <c r="ZH25" s="141"/>
      <c r="ZI25" s="140"/>
      <c r="ZJ25" s="140"/>
      <c r="ZK25" s="140"/>
      <c r="ZL25" s="141">
        <v>3</v>
      </c>
      <c r="ZM25" s="141">
        <v>2</v>
      </c>
      <c r="ZN25" s="141"/>
      <c r="ZO25" s="141">
        <v>6</v>
      </c>
      <c r="ZP25" s="141">
        <v>10</v>
      </c>
      <c r="ZQ25" s="141">
        <v>7</v>
      </c>
      <c r="ZR25" s="141">
        <v>7</v>
      </c>
      <c r="ZS25" s="141">
        <v>33</v>
      </c>
      <c r="ZT25" s="141">
        <v>5</v>
      </c>
      <c r="ZU25" s="141"/>
      <c r="ZV25" s="141">
        <v>5</v>
      </c>
      <c r="ZW25" s="141">
        <v>11</v>
      </c>
      <c r="ZX25" s="141">
        <v>11</v>
      </c>
      <c r="ZY25" s="141">
        <v>1</v>
      </c>
      <c r="ZZ25" s="141">
        <v>2</v>
      </c>
      <c r="AAA25" s="141">
        <v>8</v>
      </c>
      <c r="AAB25" s="141"/>
      <c r="AAC25" s="141">
        <v>0</v>
      </c>
      <c r="AAD25" s="141">
        <v>11</v>
      </c>
      <c r="AAE25" s="141">
        <v>14</v>
      </c>
      <c r="AAF25" s="141">
        <v>12</v>
      </c>
      <c r="AAG25" s="141">
        <v>1</v>
      </c>
      <c r="AAH25" s="141">
        <v>0</v>
      </c>
      <c r="AAI25" s="140"/>
      <c r="AAJ25" s="141">
        <v>6</v>
      </c>
      <c r="AAK25" s="141">
        <v>0</v>
      </c>
      <c r="AAL25" s="141">
        <v>3</v>
      </c>
      <c r="AAM25" s="141">
        <v>0</v>
      </c>
      <c r="AAN25" s="141">
        <v>3</v>
      </c>
      <c r="AAO25" s="141">
        <v>3</v>
      </c>
      <c r="AAP25" s="141"/>
      <c r="AAQ25" s="141">
        <v>2</v>
      </c>
      <c r="AAR25" s="141">
        <v>5</v>
      </c>
      <c r="AAS25" s="141">
        <v>7</v>
      </c>
      <c r="AAT25" s="141">
        <v>8</v>
      </c>
      <c r="AAU25" s="141">
        <v>0</v>
      </c>
      <c r="AAV25" s="141">
        <v>8</v>
      </c>
      <c r="AAW25" s="140"/>
      <c r="AAX25" s="141">
        <v>5</v>
      </c>
      <c r="AAY25" s="141">
        <v>8</v>
      </c>
      <c r="AAZ25" s="141">
        <v>2</v>
      </c>
      <c r="ABA25" s="141">
        <v>0</v>
      </c>
      <c r="ABB25" s="141">
        <v>8</v>
      </c>
      <c r="ABC25" s="141">
        <v>2</v>
      </c>
      <c r="ABD25" s="141"/>
      <c r="ABE25" s="141">
        <v>5</v>
      </c>
      <c r="ABF25" s="141">
        <v>6</v>
      </c>
      <c r="ABG25" s="141">
        <v>5</v>
      </c>
      <c r="ABH25" s="141">
        <v>6</v>
      </c>
      <c r="ABI25" s="141">
        <v>6</v>
      </c>
      <c r="ABJ25" s="141">
        <v>1</v>
      </c>
      <c r="ABK25" s="140"/>
      <c r="ABL25" s="141">
        <v>5</v>
      </c>
      <c r="ABM25" s="141">
        <v>0</v>
      </c>
      <c r="ABN25" s="141">
        <v>0</v>
      </c>
      <c r="ABO25" s="141">
        <v>0</v>
      </c>
      <c r="ABP25" s="141">
        <v>3</v>
      </c>
      <c r="ABQ25" s="141">
        <v>1</v>
      </c>
      <c r="ABR25" s="140"/>
      <c r="ABS25" s="141">
        <v>2</v>
      </c>
      <c r="ABT25" s="141">
        <v>1</v>
      </c>
      <c r="ABU25" s="141">
        <v>2</v>
      </c>
      <c r="ABV25" s="141">
        <v>1</v>
      </c>
      <c r="ABW25" s="141"/>
      <c r="ABX25" s="140"/>
      <c r="ABY25" s="140"/>
      <c r="ABZ25" s="140"/>
      <c r="ACA25" s="140"/>
      <c r="ACB25" s="140"/>
      <c r="ACC25" s="140"/>
      <c r="ACD25" s="140"/>
      <c r="ACE25" s="140"/>
      <c r="ACF25" s="140"/>
      <c r="ACG25" s="140"/>
      <c r="ACH25" s="140"/>
      <c r="ACI25" s="140"/>
      <c r="ACJ25" s="140"/>
      <c r="ACK25" s="140"/>
      <c r="ACL25" s="140"/>
      <c r="ACM25" s="140"/>
      <c r="ACN25" s="140"/>
      <c r="ACO25" s="140"/>
      <c r="ACP25" s="140"/>
      <c r="ACQ25" s="140"/>
      <c r="ACR25" s="140"/>
      <c r="ACS25" s="140"/>
      <c r="ACT25" s="140"/>
      <c r="ACU25" s="140"/>
      <c r="ACV25" s="140"/>
      <c r="ACW25" s="140"/>
      <c r="ACX25" s="140"/>
      <c r="ACY25" s="140"/>
      <c r="ACZ25" s="140"/>
      <c r="ADA25" s="140"/>
      <c r="ADB25" s="140"/>
      <c r="ADC25" s="140"/>
      <c r="ADD25" s="140"/>
      <c r="ADE25" s="140"/>
      <c r="ADF25" s="140"/>
      <c r="ADG25" s="140"/>
      <c r="ADH25" s="140"/>
      <c r="ADI25" s="140"/>
      <c r="ADJ25" s="140"/>
      <c r="ADK25" s="140"/>
      <c r="ADL25" s="140"/>
      <c r="ADM25" s="140"/>
      <c r="ADN25" s="140"/>
    </row>
    <row r="26" spans="1:794" customFormat="1">
      <c r="A26" t="s">
        <v>911</v>
      </c>
      <c r="B26" t="s">
        <v>913</v>
      </c>
      <c r="D26" s="140" t="s">
        <v>267</v>
      </c>
      <c r="E26" s="141">
        <v>0</v>
      </c>
      <c r="F26" s="141">
        <v>0</v>
      </c>
      <c r="G26" s="141">
        <v>0</v>
      </c>
      <c r="H26" s="141">
        <v>0</v>
      </c>
      <c r="I26" s="141">
        <v>0</v>
      </c>
      <c r="J26" s="141">
        <v>0</v>
      </c>
      <c r="K26" s="141"/>
      <c r="L26" s="141">
        <v>0</v>
      </c>
      <c r="M26" s="141">
        <v>2</v>
      </c>
      <c r="N26" s="141">
        <v>0</v>
      </c>
      <c r="O26" s="141">
        <v>0</v>
      </c>
      <c r="P26" s="141">
        <v>0</v>
      </c>
      <c r="Q26" s="141">
        <v>0</v>
      </c>
      <c r="R26" s="141">
        <v>0</v>
      </c>
      <c r="S26" s="141">
        <v>1</v>
      </c>
      <c r="T26" s="140"/>
      <c r="U26" s="140"/>
      <c r="V26" s="140"/>
      <c r="W26" s="140"/>
      <c r="X26" s="140"/>
      <c r="Y26" s="140"/>
      <c r="Z26" s="140"/>
      <c r="AA26" s="141">
        <v>0</v>
      </c>
      <c r="AB26" s="141">
        <v>3</v>
      </c>
      <c r="AC26" s="141">
        <v>0</v>
      </c>
      <c r="AD26" s="141">
        <v>0</v>
      </c>
      <c r="AE26" s="141">
        <v>0</v>
      </c>
      <c r="AF26" s="141"/>
      <c r="AG26" s="141">
        <v>1</v>
      </c>
      <c r="AH26" s="141">
        <v>0</v>
      </c>
      <c r="AI26" s="141">
        <v>0</v>
      </c>
      <c r="AJ26" s="141">
        <v>2</v>
      </c>
      <c r="AK26" s="141">
        <v>0</v>
      </c>
      <c r="AL26" s="141">
        <v>0</v>
      </c>
      <c r="AM26" s="141"/>
      <c r="AN26" s="141">
        <v>0</v>
      </c>
      <c r="AO26" s="141">
        <v>0</v>
      </c>
      <c r="AP26" s="141">
        <v>5</v>
      </c>
      <c r="AQ26" s="141">
        <v>0</v>
      </c>
      <c r="AR26" s="141">
        <v>0</v>
      </c>
      <c r="AS26" s="141">
        <v>1</v>
      </c>
      <c r="AT26" s="140"/>
      <c r="AU26" s="141">
        <v>1</v>
      </c>
      <c r="AV26" s="141">
        <v>0</v>
      </c>
      <c r="AW26" s="141">
        <v>0</v>
      </c>
      <c r="AX26" s="141">
        <v>0</v>
      </c>
      <c r="AY26" s="140"/>
      <c r="AZ26" s="140"/>
      <c r="BA26" s="141">
        <v>1</v>
      </c>
      <c r="BB26" s="141">
        <v>1</v>
      </c>
      <c r="BC26" s="141">
        <v>1</v>
      </c>
      <c r="BD26" s="141">
        <v>2</v>
      </c>
      <c r="BE26" s="141">
        <v>0</v>
      </c>
      <c r="BF26" s="141">
        <v>0</v>
      </c>
      <c r="BG26" s="141">
        <v>1</v>
      </c>
      <c r="BH26" s="140"/>
      <c r="BI26" s="141">
        <v>3</v>
      </c>
      <c r="BJ26" s="141">
        <v>0</v>
      </c>
      <c r="BK26" s="141">
        <v>2</v>
      </c>
      <c r="BL26" s="141">
        <v>2</v>
      </c>
      <c r="BM26" s="141">
        <v>0</v>
      </c>
      <c r="BN26" s="141">
        <v>1</v>
      </c>
      <c r="BO26" s="140"/>
      <c r="BP26" s="141">
        <v>6</v>
      </c>
      <c r="BQ26" s="141">
        <v>0</v>
      </c>
      <c r="BR26" s="141">
        <v>0</v>
      </c>
      <c r="BS26" s="141">
        <v>0</v>
      </c>
      <c r="BT26" s="141">
        <v>0</v>
      </c>
      <c r="BU26" s="141">
        <v>1</v>
      </c>
      <c r="BV26" s="140"/>
      <c r="BW26" s="141">
        <v>0</v>
      </c>
      <c r="BX26" s="141">
        <v>0</v>
      </c>
      <c r="BY26" s="141">
        <v>3</v>
      </c>
      <c r="BZ26" s="141">
        <v>0</v>
      </c>
      <c r="CA26" s="141">
        <v>0</v>
      </c>
      <c r="CB26" s="141">
        <v>1</v>
      </c>
      <c r="CC26" s="140"/>
      <c r="CD26" s="141">
        <v>0</v>
      </c>
      <c r="CE26" s="141">
        <v>4</v>
      </c>
      <c r="CF26" s="141">
        <v>0</v>
      </c>
      <c r="CG26" s="141">
        <v>3</v>
      </c>
      <c r="CH26" s="141">
        <v>2</v>
      </c>
      <c r="CI26" s="141">
        <v>2</v>
      </c>
      <c r="CJ26" s="140"/>
      <c r="CK26" s="141">
        <v>1</v>
      </c>
      <c r="CL26" s="141">
        <v>2</v>
      </c>
      <c r="CM26" s="141">
        <v>3</v>
      </c>
      <c r="CN26" s="141">
        <v>0</v>
      </c>
      <c r="CO26" s="141">
        <v>2</v>
      </c>
      <c r="CP26" s="141">
        <v>2</v>
      </c>
      <c r="CQ26" s="140"/>
      <c r="CR26" s="141">
        <v>3</v>
      </c>
      <c r="CS26" s="141">
        <v>3</v>
      </c>
      <c r="CT26" s="141">
        <v>2</v>
      </c>
      <c r="CU26" s="141">
        <v>4</v>
      </c>
      <c r="CV26" s="141">
        <v>1</v>
      </c>
      <c r="CW26" s="141">
        <v>1</v>
      </c>
      <c r="CX26" s="140"/>
      <c r="CY26" s="141">
        <v>2</v>
      </c>
      <c r="CZ26" s="141">
        <v>0</v>
      </c>
      <c r="DA26" s="141">
        <v>1</v>
      </c>
      <c r="DB26" s="141">
        <v>1</v>
      </c>
      <c r="DC26" s="141">
        <v>0</v>
      </c>
      <c r="DD26" s="141">
        <v>0</v>
      </c>
      <c r="DE26" s="140"/>
      <c r="DF26" s="140"/>
      <c r="DG26" s="141">
        <v>0</v>
      </c>
      <c r="DH26" s="141">
        <v>6</v>
      </c>
      <c r="DI26" s="141">
        <v>0</v>
      </c>
      <c r="DJ26" s="141">
        <v>2</v>
      </c>
      <c r="DK26" s="141">
        <v>2</v>
      </c>
      <c r="DL26" s="140"/>
      <c r="DM26" s="140"/>
      <c r="DN26" s="141">
        <v>1</v>
      </c>
      <c r="DO26" s="141">
        <v>4</v>
      </c>
      <c r="DP26" s="141">
        <v>0</v>
      </c>
      <c r="DQ26" s="141">
        <v>6</v>
      </c>
      <c r="DR26" s="141">
        <v>1</v>
      </c>
      <c r="DS26" s="140"/>
      <c r="DT26" s="141">
        <v>5</v>
      </c>
      <c r="DU26" s="141">
        <v>7</v>
      </c>
      <c r="DV26" s="141">
        <v>3</v>
      </c>
      <c r="DW26" s="141">
        <v>6</v>
      </c>
      <c r="DX26" s="141">
        <v>4</v>
      </c>
      <c r="DY26" s="141">
        <v>3</v>
      </c>
      <c r="DZ26" s="140"/>
      <c r="EA26" s="141">
        <v>1</v>
      </c>
      <c r="EB26" s="141">
        <v>5</v>
      </c>
      <c r="EC26" s="141">
        <v>4</v>
      </c>
      <c r="ED26" s="141">
        <v>2</v>
      </c>
      <c r="EE26" s="141">
        <v>0</v>
      </c>
      <c r="EF26" s="141">
        <v>1</v>
      </c>
      <c r="EG26" s="141">
        <v>0</v>
      </c>
      <c r="EH26" s="141">
        <v>1</v>
      </c>
      <c r="EI26" s="141">
        <v>4</v>
      </c>
      <c r="EJ26" s="141">
        <v>4</v>
      </c>
      <c r="EK26" s="141">
        <v>1</v>
      </c>
      <c r="EL26" s="141">
        <v>2</v>
      </c>
      <c r="EM26" s="141">
        <v>2</v>
      </c>
      <c r="EN26" s="140"/>
      <c r="EO26" s="141">
        <v>8</v>
      </c>
      <c r="EP26" s="141">
        <v>0</v>
      </c>
      <c r="EQ26" s="141">
        <v>1</v>
      </c>
      <c r="ER26" s="141">
        <v>5</v>
      </c>
      <c r="ES26" s="141">
        <v>3</v>
      </c>
      <c r="ET26" s="141">
        <v>2</v>
      </c>
      <c r="EU26" s="141">
        <v>0</v>
      </c>
      <c r="EV26" s="141">
        <v>2</v>
      </c>
      <c r="EW26" s="141">
        <v>1</v>
      </c>
      <c r="EX26" s="141">
        <v>0</v>
      </c>
      <c r="EY26" s="141">
        <v>2</v>
      </c>
      <c r="EZ26" s="141">
        <v>1</v>
      </c>
      <c r="FA26" s="141">
        <v>0</v>
      </c>
      <c r="FB26" s="140"/>
      <c r="FC26" s="141">
        <v>1</v>
      </c>
      <c r="FD26" s="141">
        <v>4</v>
      </c>
      <c r="FE26" s="141">
        <v>0</v>
      </c>
      <c r="FF26" s="141">
        <v>0</v>
      </c>
      <c r="FG26" s="141">
        <v>0</v>
      </c>
      <c r="FH26" s="141">
        <v>0</v>
      </c>
      <c r="FI26" s="141">
        <v>0</v>
      </c>
      <c r="FJ26" s="141">
        <v>0</v>
      </c>
      <c r="FK26" s="141">
        <v>3</v>
      </c>
      <c r="FL26" s="141">
        <v>0</v>
      </c>
      <c r="FM26" s="141">
        <v>1</v>
      </c>
      <c r="FN26" s="141">
        <v>0</v>
      </c>
      <c r="FO26" s="141">
        <v>0</v>
      </c>
      <c r="FP26" s="140"/>
      <c r="FQ26" s="141">
        <v>0</v>
      </c>
      <c r="FR26" s="141">
        <v>0</v>
      </c>
      <c r="FS26" s="141">
        <v>4</v>
      </c>
      <c r="FT26" s="141">
        <v>0</v>
      </c>
      <c r="FU26" s="141">
        <v>3</v>
      </c>
      <c r="FV26" s="141">
        <v>0</v>
      </c>
      <c r="FW26" s="140"/>
      <c r="FX26" s="141">
        <v>4</v>
      </c>
      <c r="FY26" s="141">
        <v>4</v>
      </c>
      <c r="FZ26" s="141">
        <v>2</v>
      </c>
      <c r="GA26" s="141">
        <v>4</v>
      </c>
      <c r="GB26" s="141">
        <v>2</v>
      </c>
      <c r="GC26" s="141">
        <v>1</v>
      </c>
      <c r="GD26" s="140"/>
      <c r="GE26" s="141">
        <v>6</v>
      </c>
      <c r="GF26" s="141">
        <v>2</v>
      </c>
      <c r="GG26" s="141">
        <v>1</v>
      </c>
      <c r="GH26" s="141">
        <v>1</v>
      </c>
      <c r="GI26" s="140"/>
      <c r="GJ26" s="140"/>
      <c r="GK26" s="140"/>
      <c r="GL26" s="141">
        <v>6</v>
      </c>
      <c r="GM26" s="141">
        <v>4</v>
      </c>
      <c r="GN26" s="141">
        <v>4</v>
      </c>
      <c r="GO26" s="141">
        <v>2</v>
      </c>
      <c r="GP26" s="141">
        <v>2</v>
      </c>
      <c r="GQ26" s="141">
        <v>2</v>
      </c>
      <c r="GR26" s="140"/>
      <c r="GS26" s="141">
        <v>1</v>
      </c>
      <c r="GT26" s="141">
        <v>7</v>
      </c>
      <c r="GU26" s="141">
        <v>0</v>
      </c>
      <c r="GV26" s="141">
        <v>1</v>
      </c>
      <c r="GW26" s="141">
        <v>1</v>
      </c>
      <c r="GX26" s="140"/>
      <c r="GY26" s="140"/>
      <c r="GZ26" s="141">
        <v>5</v>
      </c>
      <c r="HA26" s="141">
        <v>1</v>
      </c>
      <c r="HB26" s="141">
        <v>2</v>
      </c>
      <c r="HC26" s="141">
        <v>3</v>
      </c>
      <c r="HD26" s="141">
        <v>0</v>
      </c>
      <c r="HE26" s="141">
        <v>2</v>
      </c>
      <c r="HF26" s="140"/>
      <c r="HG26" s="141">
        <v>2</v>
      </c>
      <c r="HH26" s="141">
        <v>4</v>
      </c>
      <c r="HI26" s="141">
        <v>5</v>
      </c>
      <c r="HJ26" s="141">
        <v>2</v>
      </c>
      <c r="HK26" s="141">
        <v>4</v>
      </c>
      <c r="HL26" s="141">
        <v>4</v>
      </c>
      <c r="HM26" s="140"/>
      <c r="HN26" s="141">
        <v>1</v>
      </c>
      <c r="HO26" s="141">
        <v>3</v>
      </c>
      <c r="HP26" s="141">
        <v>0</v>
      </c>
      <c r="HQ26" s="141">
        <v>1</v>
      </c>
      <c r="HR26" s="141">
        <v>0</v>
      </c>
      <c r="HS26" s="141">
        <v>6</v>
      </c>
      <c r="HT26" s="140"/>
      <c r="HU26" s="145">
        <v>1</v>
      </c>
      <c r="HV26" s="141">
        <v>0</v>
      </c>
      <c r="HW26" s="141">
        <v>0</v>
      </c>
      <c r="HX26" s="141">
        <v>1</v>
      </c>
      <c r="HY26" s="141">
        <v>2</v>
      </c>
      <c r="HZ26" s="141">
        <v>1</v>
      </c>
      <c r="IA26" s="140"/>
      <c r="IB26" s="145">
        <v>4</v>
      </c>
      <c r="IC26" s="141">
        <v>0</v>
      </c>
      <c r="ID26" s="141">
        <v>3</v>
      </c>
      <c r="IE26" s="141">
        <v>2</v>
      </c>
      <c r="IF26" s="141">
        <v>4</v>
      </c>
      <c r="IG26" s="141">
        <v>1</v>
      </c>
      <c r="IH26" s="140"/>
      <c r="II26" s="141">
        <v>0</v>
      </c>
      <c r="IJ26" s="141">
        <v>0</v>
      </c>
      <c r="IK26" s="141">
        <v>0</v>
      </c>
      <c r="IL26" s="141">
        <v>1</v>
      </c>
      <c r="IM26" s="141">
        <v>0</v>
      </c>
      <c r="IN26" s="141">
        <v>3</v>
      </c>
      <c r="IO26" s="140"/>
      <c r="IP26" s="141">
        <v>2</v>
      </c>
      <c r="IQ26" s="141">
        <v>3</v>
      </c>
      <c r="IR26" s="141">
        <v>1</v>
      </c>
      <c r="IS26" s="140"/>
      <c r="IT26" s="141">
        <v>3</v>
      </c>
      <c r="IU26" s="141">
        <v>2</v>
      </c>
      <c r="IV26" s="140"/>
      <c r="IW26" s="140"/>
      <c r="IX26" s="141">
        <v>0</v>
      </c>
      <c r="IY26" s="141">
        <v>0</v>
      </c>
      <c r="IZ26" s="141">
        <v>3</v>
      </c>
      <c r="JA26" s="141">
        <v>0</v>
      </c>
      <c r="JB26" s="141">
        <v>7</v>
      </c>
      <c r="JC26" s="141">
        <v>2</v>
      </c>
      <c r="JD26" s="140"/>
      <c r="JE26" s="141">
        <v>2</v>
      </c>
      <c r="JF26" s="141">
        <v>0</v>
      </c>
      <c r="JG26" s="141">
        <v>2</v>
      </c>
      <c r="JH26" s="141">
        <v>4</v>
      </c>
      <c r="JI26" s="141">
        <v>1</v>
      </c>
      <c r="JJ26" s="140"/>
      <c r="JK26" s="141">
        <v>4</v>
      </c>
      <c r="JL26" s="141">
        <v>2</v>
      </c>
      <c r="JM26" s="141">
        <v>0</v>
      </c>
      <c r="JN26" s="141">
        <v>1</v>
      </c>
      <c r="JO26" s="141">
        <v>3</v>
      </c>
      <c r="JP26" s="141">
        <v>1</v>
      </c>
      <c r="JQ26" s="140"/>
      <c r="JR26" s="141">
        <v>1</v>
      </c>
      <c r="JS26" s="141">
        <v>0</v>
      </c>
      <c r="JT26" s="141">
        <v>0</v>
      </c>
      <c r="JU26" s="141">
        <v>2</v>
      </c>
      <c r="JV26" s="141">
        <v>1</v>
      </c>
      <c r="JW26" s="141">
        <v>0</v>
      </c>
      <c r="JX26" s="140"/>
      <c r="JY26" s="141">
        <v>0</v>
      </c>
      <c r="JZ26" s="141">
        <v>0</v>
      </c>
      <c r="KA26" s="141">
        <v>4</v>
      </c>
      <c r="KB26" s="141">
        <v>0</v>
      </c>
      <c r="KC26" s="141">
        <v>0</v>
      </c>
      <c r="KD26" s="141">
        <v>0</v>
      </c>
      <c r="KE26" s="140"/>
      <c r="KF26" s="141">
        <v>2</v>
      </c>
      <c r="KG26" s="141">
        <v>0</v>
      </c>
      <c r="KH26" s="141">
        <v>1</v>
      </c>
      <c r="KI26" s="141">
        <v>2</v>
      </c>
      <c r="KJ26" s="141">
        <v>3</v>
      </c>
      <c r="KK26" s="141">
        <v>1</v>
      </c>
      <c r="KL26" s="140"/>
      <c r="KM26" s="140"/>
      <c r="KN26" s="141">
        <v>1</v>
      </c>
      <c r="KO26" s="140"/>
      <c r="KP26" s="141">
        <v>0</v>
      </c>
      <c r="KQ26" s="141">
        <v>0</v>
      </c>
      <c r="KR26" s="141">
        <v>0</v>
      </c>
      <c r="KS26" s="140"/>
      <c r="KT26" s="141">
        <v>2</v>
      </c>
      <c r="KU26" s="141">
        <v>0</v>
      </c>
      <c r="KV26" s="141">
        <v>3</v>
      </c>
      <c r="KW26" s="141">
        <v>0</v>
      </c>
      <c r="KX26" s="141">
        <v>1</v>
      </c>
      <c r="KY26" s="140"/>
      <c r="KZ26" s="140"/>
      <c r="LA26" s="141">
        <v>1</v>
      </c>
      <c r="LB26" s="141">
        <v>0</v>
      </c>
      <c r="LC26" s="141">
        <v>2</v>
      </c>
      <c r="LD26" s="141">
        <v>1</v>
      </c>
      <c r="LE26" s="141">
        <v>1</v>
      </c>
      <c r="LF26" s="141">
        <v>0</v>
      </c>
      <c r="LG26" s="140"/>
      <c r="LH26" s="141">
        <v>0</v>
      </c>
      <c r="LI26" s="141">
        <v>0</v>
      </c>
      <c r="LJ26" s="141">
        <v>0</v>
      </c>
      <c r="LK26" s="141">
        <v>0</v>
      </c>
      <c r="LL26" s="141">
        <v>0</v>
      </c>
      <c r="LM26" s="141">
        <v>1</v>
      </c>
      <c r="LN26" s="141">
        <v>0</v>
      </c>
      <c r="LO26" s="141">
        <v>1</v>
      </c>
      <c r="LP26" s="141">
        <v>0</v>
      </c>
      <c r="LQ26" s="141">
        <v>0</v>
      </c>
      <c r="LR26" s="140"/>
      <c r="LS26" s="140"/>
      <c r="LT26" s="140"/>
      <c r="LU26" s="140"/>
      <c r="LV26" s="141">
        <v>1</v>
      </c>
      <c r="LW26" s="141">
        <v>2</v>
      </c>
      <c r="LX26" s="141">
        <v>0</v>
      </c>
      <c r="LY26" s="140"/>
      <c r="LZ26" s="141">
        <v>0</v>
      </c>
      <c r="MA26" s="141">
        <v>0</v>
      </c>
      <c r="MB26" s="141"/>
      <c r="MC26" s="141">
        <v>0</v>
      </c>
      <c r="MD26" s="141">
        <v>0</v>
      </c>
      <c r="ME26" s="141">
        <v>0</v>
      </c>
      <c r="MF26" s="141">
        <v>0</v>
      </c>
      <c r="MG26" s="141">
        <v>0</v>
      </c>
      <c r="MH26" s="141">
        <v>0</v>
      </c>
      <c r="MI26" s="140"/>
      <c r="MJ26" s="141">
        <v>0</v>
      </c>
      <c r="MK26" s="141">
        <v>0</v>
      </c>
      <c r="ML26" s="141">
        <v>0</v>
      </c>
      <c r="MM26" s="141">
        <v>0</v>
      </c>
      <c r="MN26" s="141">
        <v>0</v>
      </c>
      <c r="MO26" s="141">
        <v>0</v>
      </c>
      <c r="MP26" s="140"/>
      <c r="MQ26" s="141">
        <v>0</v>
      </c>
      <c r="MR26" s="141">
        <v>0</v>
      </c>
      <c r="MS26" s="141">
        <v>0</v>
      </c>
      <c r="MT26" s="141">
        <v>0</v>
      </c>
      <c r="MU26" s="141">
        <v>0</v>
      </c>
      <c r="MV26" s="141">
        <v>0</v>
      </c>
      <c r="MW26" s="140"/>
      <c r="MX26" s="141">
        <v>0</v>
      </c>
      <c r="MY26" s="141">
        <v>0</v>
      </c>
      <c r="MZ26" s="141">
        <v>0</v>
      </c>
      <c r="NA26" s="141">
        <v>0</v>
      </c>
      <c r="NB26" s="141">
        <v>0</v>
      </c>
      <c r="NC26" s="141">
        <v>0</v>
      </c>
      <c r="ND26" s="140"/>
      <c r="NE26" s="141">
        <v>0</v>
      </c>
      <c r="NF26" s="141">
        <v>0</v>
      </c>
      <c r="NG26" s="141">
        <v>0</v>
      </c>
      <c r="NH26" s="141">
        <v>0</v>
      </c>
      <c r="NI26" s="141">
        <v>0</v>
      </c>
      <c r="NJ26" s="141">
        <v>0</v>
      </c>
      <c r="NK26" s="140"/>
      <c r="NL26" s="141">
        <v>0</v>
      </c>
      <c r="NM26" s="141">
        <v>0</v>
      </c>
      <c r="NN26" s="141">
        <v>0</v>
      </c>
      <c r="NO26" s="141">
        <v>0</v>
      </c>
      <c r="NP26" s="141">
        <v>0</v>
      </c>
      <c r="NQ26" s="141">
        <v>0</v>
      </c>
      <c r="NR26" s="140"/>
      <c r="NS26" s="141">
        <v>0</v>
      </c>
      <c r="NT26" s="141">
        <v>0</v>
      </c>
      <c r="NU26" s="141">
        <v>0</v>
      </c>
      <c r="NV26" s="141">
        <v>0</v>
      </c>
      <c r="NW26" s="141">
        <v>0</v>
      </c>
      <c r="NX26" s="141">
        <v>0</v>
      </c>
      <c r="NY26" s="141">
        <v>0</v>
      </c>
      <c r="NZ26" s="141">
        <v>0</v>
      </c>
      <c r="OA26" s="140"/>
      <c r="OB26" s="140"/>
      <c r="OC26" s="140"/>
      <c r="OD26" s="140"/>
      <c r="OE26" s="140"/>
      <c r="OF26" s="140"/>
      <c r="OG26" s="141">
        <v>0</v>
      </c>
      <c r="OH26" s="141">
        <v>2</v>
      </c>
      <c r="OI26" s="141">
        <v>2</v>
      </c>
      <c r="OJ26" s="141">
        <v>1</v>
      </c>
      <c r="OK26" s="141">
        <v>0</v>
      </c>
      <c r="OL26" s="141">
        <v>3</v>
      </c>
      <c r="OM26" s="140"/>
      <c r="ON26" s="141">
        <v>1</v>
      </c>
      <c r="OO26" s="141">
        <v>0</v>
      </c>
      <c r="OP26" s="141">
        <v>0</v>
      </c>
      <c r="OQ26" s="141">
        <v>1</v>
      </c>
      <c r="OR26" s="141">
        <v>0</v>
      </c>
      <c r="OS26" s="141">
        <v>0</v>
      </c>
      <c r="OT26" s="140"/>
      <c r="OU26" s="141">
        <v>0</v>
      </c>
      <c r="OV26" s="141">
        <v>0</v>
      </c>
      <c r="OW26" s="141">
        <v>1</v>
      </c>
      <c r="OX26" s="141">
        <v>0</v>
      </c>
      <c r="OY26" s="141">
        <v>0</v>
      </c>
      <c r="OZ26" s="141">
        <v>0</v>
      </c>
      <c r="PA26" s="140"/>
      <c r="PB26" s="141">
        <v>0</v>
      </c>
      <c r="PC26" s="141">
        <v>0</v>
      </c>
      <c r="PD26" s="141">
        <v>0</v>
      </c>
      <c r="PE26" s="141">
        <v>0</v>
      </c>
      <c r="PF26" s="141">
        <v>0</v>
      </c>
      <c r="PG26" s="141">
        <v>0</v>
      </c>
      <c r="PH26" s="141"/>
      <c r="PI26" s="141">
        <v>1</v>
      </c>
      <c r="PJ26" s="141">
        <v>1</v>
      </c>
      <c r="PK26" s="141">
        <v>1</v>
      </c>
      <c r="PL26" s="141">
        <v>0</v>
      </c>
      <c r="PM26" s="141">
        <v>1</v>
      </c>
      <c r="PN26" s="141">
        <v>1</v>
      </c>
      <c r="PO26" s="140"/>
      <c r="PP26" s="141">
        <v>0</v>
      </c>
      <c r="PQ26" s="141">
        <v>1</v>
      </c>
      <c r="PR26" s="141">
        <v>0</v>
      </c>
      <c r="PS26" s="141">
        <v>0</v>
      </c>
      <c r="PT26" s="141">
        <v>1</v>
      </c>
      <c r="PU26" s="141">
        <v>0</v>
      </c>
      <c r="PV26" s="140"/>
      <c r="PW26" s="141">
        <v>1</v>
      </c>
      <c r="PX26" s="141">
        <v>0</v>
      </c>
      <c r="PY26" s="141">
        <v>0</v>
      </c>
      <c r="PZ26" s="141">
        <v>0</v>
      </c>
      <c r="QA26" s="141">
        <v>0</v>
      </c>
      <c r="QB26" s="141">
        <v>0</v>
      </c>
      <c r="QC26" s="140"/>
      <c r="QD26" s="141">
        <v>1</v>
      </c>
      <c r="QE26" s="141">
        <v>0</v>
      </c>
      <c r="QF26" s="140"/>
      <c r="QG26" s="141">
        <v>0</v>
      </c>
      <c r="QH26" s="141">
        <v>0</v>
      </c>
      <c r="QI26" s="141">
        <v>0</v>
      </c>
      <c r="QJ26" s="141"/>
      <c r="QK26" s="141">
        <v>1</v>
      </c>
      <c r="QL26" s="141">
        <v>0</v>
      </c>
      <c r="QM26" s="141">
        <v>0</v>
      </c>
      <c r="QN26" s="141">
        <v>1</v>
      </c>
      <c r="QO26" s="141">
        <v>0</v>
      </c>
      <c r="QP26" s="141">
        <v>0</v>
      </c>
      <c r="QQ26" s="141">
        <v>0</v>
      </c>
      <c r="QR26" s="141">
        <v>0</v>
      </c>
      <c r="QS26" s="141">
        <v>1</v>
      </c>
      <c r="QT26" s="141">
        <v>0</v>
      </c>
      <c r="QU26" s="140"/>
      <c r="QV26" s="140"/>
      <c r="QW26" s="141">
        <v>0</v>
      </c>
      <c r="QX26" s="141">
        <v>0</v>
      </c>
      <c r="QY26" s="141">
        <v>0</v>
      </c>
      <c r="QZ26" s="141">
        <v>0</v>
      </c>
      <c r="RA26" s="141">
        <v>0</v>
      </c>
      <c r="RB26" s="141">
        <v>0</v>
      </c>
      <c r="RC26" s="141">
        <v>0</v>
      </c>
      <c r="RD26" s="141">
        <v>0</v>
      </c>
      <c r="RE26" s="140"/>
      <c r="RF26" s="141">
        <v>0</v>
      </c>
      <c r="RG26" s="141">
        <v>0</v>
      </c>
      <c r="RH26" s="141">
        <v>0</v>
      </c>
      <c r="RI26" s="141">
        <v>0</v>
      </c>
      <c r="RJ26" s="141">
        <v>1</v>
      </c>
      <c r="RK26" s="141">
        <v>0</v>
      </c>
      <c r="RL26" s="140"/>
      <c r="RM26" s="140"/>
      <c r="RN26" s="141">
        <v>0</v>
      </c>
      <c r="RO26" s="141">
        <v>1</v>
      </c>
      <c r="RP26" s="141">
        <v>0</v>
      </c>
      <c r="RQ26" s="141">
        <v>1</v>
      </c>
      <c r="RR26" s="141">
        <v>0</v>
      </c>
      <c r="RS26" s="140"/>
      <c r="RT26" s="141">
        <v>0</v>
      </c>
      <c r="RU26" s="141">
        <v>0</v>
      </c>
      <c r="RV26" s="141">
        <v>0</v>
      </c>
      <c r="RW26" s="141">
        <v>0</v>
      </c>
      <c r="RX26" s="141">
        <v>1</v>
      </c>
      <c r="RY26" s="141">
        <v>0</v>
      </c>
      <c r="RZ26" s="140"/>
      <c r="SA26" s="140"/>
      <c r="SB26" s="141">
        <v>2</v>
      </c>
      <c r="SC26" s="141">
        <v>0</v>
      </c>
      <c r="SD26" s="141">
        <v>0</v>
      </c>
      <c r="SE26" s="141">
        <v>1</v>
      </c>
      <c r="SF26" s="141">
        <v>0</v>
      </c>
      <c r="SG26" s="141">
        <v>0</v>
      </c>
      <c r="SH26" s="141">
        <v>0</v>
      </c>
      <c r="SI26" s="141">
        <v>0</v>
      </c>
      <c r="SJ26" s="141">
        <v>0</v>
      </c>
      <c r="SK26" s="141">
        <v>0</v>
      </c>
      <c r="SL26" s="141">
        <v>0</v>
      </c>
      <c r="SM26" s="141">
        <v>0</v>
      </c>
      <c r="SN26" s="140"/>
      <c r="SO26" s="141">
        <v>0</v>
      </c>
      <c r="SP26" s="141">
        <v>0</v>
      </c>
      <c r="SQ26" s="141">
        <v>0</v>
      </c>
      <c r="SR26" s="141">
        <v>0</v>
      </c>
      <c r="SS26" s="141">
        <v>0</v>
      </c>
      <c r="ST26" s="141">
        <v>0</v>
      </c>
      <c r="SU26" s="141">
        <v>0</v>
      </c>
      <c r="SV26" s="141">
        <v>0</v>
      </c>
      <c r="SW26" s="141">
        <v>0</v>
      </c>
      <c r="SX26" s="141">
        <v>0</v>
      </c>
      <c r="SY26" s="141">
        <v>0</v>
      </c>
      <c r="SZ26" s="141">
        <v>0</v>
      </c>
      <c r="TA26" s="141">
        <v>0</v>
      </c>
      <c r="TB26" s="140"/>
      <c r="TC26" s="141">
        <v>0</v>
      </c>
      <c r="TD26" s="141">
        <v>0</v>
      </c>
      <c r="TE26" s="141">
        <v>0</v>
      </c>
      <c r="TF26" s="141">
        <v>0</v>
      </c>
      <c r="TG26" s="141">
        <v>0</v>
      </c>
      <c r="TH26" s="141">
        <v>0</v>
      </c>
      <c r="TI26" s="141">
        <v>0</v>
      </c>
      <c r="TJ26" s="141">
        <v>0</v>
      </c>
      <c r="TK26" s="141">
        <v>0</v>
      </c>
      <c r="TL26" s="141">
        <v>0</v>
      </c>
      <c r="TM26" s="141">
        <v>0</v>
      </c>
      <c r="TN26" s="141">
        <v>0</v>
      </c>
      <c r="TO26" s="141">
        <v>0</v>
      </c>
      <c r="TP26" s="140"/>
      <c r="TQ26" s="141">
        <v>0</v>
      </c>
      <c r="TR26" s="141">
        <v>0</v>
      </c>
      <c r="TS26" s="141">
        <v>0</v>
      </c>
      <c r="TT26" s="141">
        <v>0</v>
      </c>
      <c r="TU26" s="141">
        <v>0</v>
      </c>
      <c r="TV26" s="141">
        <v>0</v>
      </c>
      <c r="TW26" s="140"/>
      <c r="TX26" s="141">
        <v>0</v>
      </c>
      <c r="TY26" s="141">
        <v>0</v>
      </c>
      <c r="TZ26" s="141">
        <v>0</v>
      </c>
      <c r="UA26" s="141">
        <v>0</v>
      </c>
      <c r="UB26" s="141">
        <v>0</v>
      </c>
      <c r="UC26" s="141">
        <v>0</v>
      </c>
      <c r="UD26" s="140"/>
      <c r="UE26" s="141">
        <v>0</v>
      </c>
      <c r="UF26" s="141">
        <v>0</v>
      </c>
      <c r="UG26" s="141">
        <v>0</v>
      </c>
      <c r="UH26" s="141">
        <v>0</v>
      </c>
      <c r="UI26" s="141">
        <v>0</v>
      </c>
      <c r="UJ26" s="141">
        <v>0</v>
      </c>
      <c r="UK26" s="141"/>
      <c r="UL26" s="141">
        <v>0</v>
      </c>
      <c r="UM26" s="141">
        <v>0</v>
      </c>
      <c r="UN26" s="141">
        <v>0</v>
      </c>
      <c r="UO26" s="141">
        <v>0</v>
      </c>
      <c r="UP26" s="141">
        <v>0</v>
      </c>
      <c r="UQ26" s="141">
        <v>0</v>
      </c>
      <c r="UR26" s="140"/>
      <c r="US26" s="141">
        <v>0</v>
      </c>
      <c r="UT26" s="141">
        <v>0</v>
      </c>
      <c r="UU26" s="141">
        <v>0</v>
      </c>
      <c r="UV26" s="141">
        <v>0</v>
      </c>
      <c r="UW26" s="141">
        <v>0</v>
      </c>
      <c r="UX26" s="140"/>
      <c r="UY26" s="140"/>
      <c r="UZ26" s="140"/>
      <c r="VA26" s="141"/>
      <c r="VB26" s="141"/>
      <c r="VC26" s="141"/>
      <c r="VD26" s="141"/>
      <c r="VE26" s="141"/>
      <c r="VF26" s="141"/>
      <c r="VG26" s="141"/>
      <c r="VH26" s="141"/>
      <c r="VI26" s="141"/>
      <c r="VJ26" s="141"/>
      <c r="VK26" s="141"/>
      <c r="VL26" s="141"/>
      <c r="VM26" s="140"/>
      <c r="VN26" s="141"/>
      <c r="VO26" s="141"/>
      <c r="VP26" s="141"/>
      <c r="VQ26" s="141"/>
      <c r="VR26" s="141">
        <v>0</v>
      </c>
      <c r="VS26" s="141">
        <v>0</v>
      </c>
      <c r="VT26" s="141">
        <v>0</v>
      </c>
      <c r="VU26" s="141">
        <v>0</v>
      </c>
      <c r="VV26" s="141">
        <v>0</v>
      </c>
      <c r="VW26" s="141">
        <v>0</v>
      </c>
      <c r="VX26" s="141">
        <v>0</v>
      </c>
      <c r="VY26" s="141">
        <v>0</v>
      </c>
      <c r="VZ26" s="141">
        <v>0</v>
      </c>
      <c r="WA26" s="141"/>
      <c r="WB26" s="141">
        <v>0</v>
      </c>
      <c r="WC26" s="141">
        <v>0</v>
      </c>
      <c r="WD26" s="141">
        <v>0</v>
      </c>
      <c r="WE26" s="141">
        <v>0</v>
      </c>
      <c r="WF26" s="141">
        <v>0</v>
      </c>
      <c r="WG26" s="141">
        <v>1</v>
      </c>
      <c r="WH26" s="141"/>
      <c r="WI26" s="141">
        <v>1</v>
      </c>
      <c r="WJ26" s="141">
        <v>0</v>
      </c>
      <c r="WK26" s="141">
        <v>1</v>
      </c>
      <c r="WL26" s="141">
        <v>1</v>
      </c>
      <c r="WM26" s="141">
        <v>0</v>
      </c>
      <c r="WN26" s="141"/>
      <c r="WO26" s="140"/>
      <c r="WP26" s="141">
        <v>1</v>
      </c>
      <c r="WQ26" s="141">
        <v>0</v>
      </c>
      <c r="WR26" s="141">
        <v>0</v>
      </c>
      <c r="WS26" s="141">
        <v>0</v>
      </c>
      <c r="WT26" s="140"/>
      <c r="WU26" s="141">
        <v>0</v>
      </c>
      <c r="WV26" s="141">
        <v>0</v>
      </c>
      <c r="WW26" s="141">
        <v>0</v>
      </c>
      <c r="WX26" s="141">
        <v>0</v>
      </c>
      <c r="WY26" s="141">
        <v>0</v>
      </c>
      <c r="WZ26" s="141">
        <v>0</v>
      </c>
      <c r="XA26" s="141">
        <v>0</v>
      </c>
      <c r="XB26" s="141">
        <v>0</v>
      </c>
      <c r="XC26" s="140"/>
      <c r="XD26" s="141">
        <v>0</v>
      </c>
      <c r="XE26" s="141">
        <v>0</v>
      </c>
      <c r="XF26" s="141">
        <v>0</v>
      </c>
      <c r="XG26" s="141">
        <v>0</v>
      </c>
      <c r="XH26" s="141">
        <v>0</v>
      </c>
      <c r="XI26" s="141">
        <v>0</v>
      </c>
      <c r="XJ26" s="141"/>
      <c r="XK26" s="141">
        <v>0</v>
      </c>
      <c r="XL26" s="141">
        <v>0</v>
      </c>
      <c r="XM26" s="141">
        <v>0</v>
      </c>
      <c r="XN26" s="141">
        <v>0</v>
      </c>
      <c r="XO26" s="141">
        <v>0</v>
      </c>
      <c r="XP26" s="141">
        <v>0</v>
      </c>
      <c r="XQ26" s="141"/>
      <c r="XR26" s="141">
        <v>0</v>
      </c>
      <c r="XS26" s="141">
        <v>0</v>
      </c>
      <c r="XT26" s="141">
        <v>0</v>
      </c>
      <c r="XU26" s="141">
        <v>0</v>
      </c>
      <c r="XV26" s="141">
        <v>0</v>
      </c>
      <c r="XW26" s="141">
        <v>0</v>
      </c>
      <c r="XX26" s="141"/>
      <c r="XY26" s="141">
        <v>0</v>
      </c>
      <c r="XZ26" s="141">
        <v>0</v>
      </c>
      <c r="YA26" s="141">
        <v>0</v>
      </c>
      <c r="YB26" s="141">
        <v>0</v>
      </c>
      <c r="YC26" s="141">
        <v>0</v>
      </c>
      <c r="YD26" s="141">
        <v>1</v>
      </c>
      <c r="YE26" s="141"/>
      <c r="YF26" s="141">
        <v>0</v>
      </c>
      <c r="YG26" s="141">
        <v>0</v>
      </c>
      <c r="YH26" s="141">
        <v>0</v>
      </c>
      <c r="YI26" s="141">
        <v>0</v>
      </c>
      <c r="YJ26" s="141">
        <v>0</v>
      </c>
      <c r="YK26" s="141">
        <v>0</v>
      </c>
      <c r="YL26" s="141"/>
      <c r="YM26" s="141">
        <v>0</v>
      </c>
      <c r="YN26" s="141">
        <v>0</v>
      </c>
      <c r="YO26" s="141">
        <v>0</v>
      </c>
      <c r="YP26" s="141"/>
      <c r="YQ26" s="141">
        <v>0</v>
      </c>
      <c r="YR26" s="141">
        <v>0</v>
      </c>
      <c r="YS26" s="141">
        <v>1</v>
      </c>
      <c r="YT26" s="141">
        <v>0</v>
      </c>
      <c r="YU26" s="141">
        <v>0</v>
      </c>
      <c r="YV26" s="141">
        <v>1</v>
      </c>
      <c r="YW26" s="141">
        <v>0</v>
      </c>
      <c r="YX26" s="141">
        <v>0</v>
      </c>
      <c r="YY26" s="141">
        <v>0</v>
      </c>
      <c r="YZ26" s="141"/>
      <c r="ZA26" s="141">
        <v>0</v>
      </c>
      <c r="ZB26" s="141">
        <v>0</v>
      </c>
      <c r="ZC26" s="141">
        <v>1</v>
      </c>
      <c r="ZD26" s="141">
        <v>0</v>
      </c>
      <c r="ZE26" s="141">
        <v>0</v>
      </c>
      <c r="ZF26" s="141">
        <v>0</v>
      </c>
      <c r="ZG26" s="141">
        <v>0</v>
      </c>
      <c r="ZH26" s="141"/>
      <c r="ZI26" s="140"/>
      <c r="ZJ26" s="140"/>
      <c r="ZK26" s="140"/>
      <c r="ZL26" s="141">
        <v>0</v>
      </c>
      <c r="ZM26" s="141">
        <v>0</v>
      </c>
      <c r="ZN26" s="141"/>
      <c r="ZO26" s="141">
        <v>0</v>
      </c>
      <c r="ZP26" s="141">
        <v>0</v>
      </c>
      <c r="ZQ26" s="141">
        <v>0</v>
      </c>
      <c r="ZR26" s="141">
        <v>0</v>
      </c>
      <c r="ZS26" s="141">
        <v>0</v>
      </c>
      <c r="ZT26" s="141">
        <v>0</v>
      </c>
      <c r="ZU26" s="141"/>
      <c r="ZV26" s="141">
        <v>0</v>
      </c>
      <c r="ZW26" s="141">
        <v>0</v>
      </c>
      <c r="ZX26" s="141">
        <v>0</v>
      </c>
      <c r="ZY26" s="141">
        <v>0</v>
      </c>
      <c r="ZZ26" s="141">
        <v>0</v>
      </c>
      <c r="AAA26" s="141">
        <v>0</v>
      </c>
      <c r="AAB26" s="141"/>
      <c r="AAC26" s="141">
        <v>0</v>
      </c>
      <c r="AAD26" s="141">
        <v>0</v>
      </c>
      <c r="AAE26" s="141">
        <v>0</v>
      </c>
      <c r="AAF26" s="141">
        <v>0</v>
      </c>
      <c r="AAG26" s="141">
        <v>0</v>
      </c>
      <c r="AAH26" s="141">
        <v>0</v>
      </c>
      <c r="AAI26" s="140"/>
      <c r="AAJ26" s="141">
        <v>0</v>
      </c>
      <c r="AAK26" s="141">
        <v>0</v>
      </c>
      <c r="AAL26" s="141">
        <v>0</v>
      </c>
      <c r="AAM26" s="141">
        <v>0</v>
      </c>
      <c r="AAN26" s="141">
        <v>0</v>
      </c>
      <c r="AAO26" s="141">
        <v>0</v>
      </c>
      <c r="AAP26" s="141"/>
      <c r="AAQ26" s="141">
        <v>0</v>
      </c>
      <c r="AAR26" s="141">
        <v>0</v>
      </c>
      <c r="AAS26" s="141">
        <v>0</v>
      </c>
      <c r="AAT26" s="141">
        <v>0</v>
      </c>
      <c r="AAU26" s="141">
        <v>0</v>
      </c>
      <c r="AAV26" s="141">
        <v>0</v>
      </c>
      <c r="AAW26" s="140"/>
      <c r="AAX26" s="141">
        <v>0</v>
      </c>
      <c r="AAY26" s="141">
        <v>0</v>
      </c>
      <c r="AAZ26" s="141">
        <v>0</v>
      </c>
      <c r="ABA26" s="141">
        <v>0</v>
      </c>
      <c r="ABB26" s="141">
        <v>0</v>
      </c>
      <c r="ABC26" s="141">
        <v>0</v>
      </c>
      <c r="ABD26" s="141"/>
      <c r="ABE26" s="141">
        <v>0</v>
      </c>
      <c r="ABF26" s="141">
        <v>0</v>
      </c>
      <c r="ABG26" s="141">
        <v>0</v>
      </c>
      <c r="ABH26" s="141">
        <v>0</v>
      </c>
      <c r="ABI26" s="141">
        <v>0</v>
      </c>
      <c r="ABJ26" s="141">
        <v>0</v>
      </c>
      <c r="ABK26" s="140"/>
      <c r="ABL26" s="141">
        <v>0</v>
      </c>
      <c r="ABM26" s="141">
        <v>0</v>
      </c>
      <c r="ABN26" s="141">
        <v>0</v>
      </c>
      <c r="ABO26" s="141">
        <v>0</v>
      </c>
      <c r="ABP26" s="141">
        <v>0</v>
      </c>
      <c r="ABQ26" s="141">
        <v>0</v>
      </c>
      <c r="ABR26" s="140"/>
      <c r="ABS26" s="141">
        <v>0</v>
      </c>
      <c r="ABT26" s="141">
        <v>0</v>
      </c>
      <c r="ABU26" s="141">
        <v>0</v>
      </c>
      <c r="ABV26" s="141">
        <v>0</v>
      </c>
      <c r="ABW26" s="141"/>
      <c r="ABX26" s="140"/>
      <c r="ABY26" s="140"/>
      <c r="ABZ26" s="140"/>
      <c r="ACA26" s="140"/>
      <c r="ACB26" s="140"/>
      <c r="ACC26" s="140"/>
      <c r="ACD26" s="140"/>
      <c r="ACE26" s="140"/>
      <c r="ACF26" s="140"/>
      <c r="ACG26" s="140"/>
      <c r="ACH26" s="140"/>
      <c r="ACI26" s="140"/>
      <c r="ACJ26" s="140"/>
      <c r="ACK26" s="140"/>
      <c r="ACL26" s="140"/>
      <c r="ACM26" s="140"/>
      <c r="ACN26" s="140"/>
      <c r="ACO26" s="140"/>
      <c r="ACP26" s="140"/>
      <c r="ACQ26" s="140"/>
      <c r="ACR26" s="140"/>
      <c r="ACS26" s="140"/>
      <c r="ACT26" s="140"/>
      <c r="ACU26" s="140"/>
      <c r="ACV26" s="140"/>
      <c r="ACW26" s="140"/>
      <c r="ACX26" s="140"/>
      <c r="ACY26" s="140"/>
      <c r="ACZ26" s="140"/>
      <c r="ADA26" s="140"/>
      <c r="ADB26" s="140"/>
      <c r="ADC26" s="140"/>
      <c r="ADD26" s="140"/>
      <c r="ADE26" s="140"/>
      <c r="ADF26" s="140"/>
      <c r="ADG26" s="140"/>
      <c r="ADH26" s="140"/>
      <c r="ADI26" s="140"/>
      <c r="ADJ26" s="140"/>
      <c r="ADK26" s="140"/>
      <c r="ADL26" s="140"/>
      <c r="ADM26" s="140"/>
      <c r="ADN26" s="140"/>
    </row>
    <row r="27" spans="1:794">
      <c r="A27" t="s">
        <v>911</v>
      </c>
      <c r="B27" t="s">
        <v>913</v>
      </c>
      <c r="D27" s="134" t="s">
        <v>259</v>
      </c>
      <c r="E27" s="137">
        <f t="shared" ref="E27:J27" si="411">E20/E5</f>
        <v>2.1097046413502108E-3</v>
      </c>
      <c r="F27" s="137">
        <f t="shared" si="411"/>
        <v>2.3861171366594359E-2</v>
      </c>
      <c r="G27" s="137">
        <f t="shared" si="411"/>
        <v>4.3181818181818182E-2</v>
      </c>
      <c r="H27" s="137">
        <f t="shared" si="411"/>
        <v>1.3824884792626729E-2</v>
      </c>
      <c r="I27" s="137">
        <f t="shared" si="411"/>
        <v>1.3953488372093023E-2</v>
      </c>
      <c r="J27" s="137">
        <f t="shared" si="411"/>
        <v>1.1737089201877934E-2</v>
      </c>
      <c r="K27" s="134"/>
      <c r="L27" s="137">
        <f t="shared" ref="L27:S27" si="412">L20/L5</f>
        <v>1.4285714285714285E-2</v>
      </c>
      <c r="M27" s="137">
        <f t="shared" si="412"/>
        <v>1.7283950617283949E-2</v>
      </c>
      <c r="N27" s="137">
        <f t="shared" si="412"/>
        <v>7.4257425742574254E-3</v>
      </c>
      <c r="O27" s="137">
        <f t="shared" si="412"/>
        <v>2.2727272727272728E-2</v>
      </c>
      <c r="P27" s="137">
        <f t="shared" si="412"/>
        <v>4.9627791563275434E-3</v>
      </c>
      <c r="Q27" s="137">
        <f t="shared" si="412"/>
        <v>5.0000000000000001E-3</v>
      </c>
      <c r="R27" s="137">
        <f t="shared" si="412"/>
        <v>9.876543209876543E-3</v>
      </c>
      <c r="S27" s="137">
        <f t="shared" si="412"/>
        <v>4.9751243781094526E-3</v>
      </c>
      <c r="T27" s="134"/>
      <c r="U27" s="134"/>
      <c r="V27" s="134"/>
      <c r="W27" s="134"/>
      <c r="X27" s="134"/>
      <c r="Y27" s="134"/>
      <c r="Z27" s="134"/>
      <c r="AA27" s="137">
        <f t="shared" ref="AA27:AA33" si="413">AA20/AA5</f>
        <v>2.2113022113022112E-2</v>
      </c>
      <c r="AB27" s="137">
        <f t="shared" ref="AB27:AE33" si="414">AB20/AB5</f>
        <v>1.9851116625310174E-2</v>
      </c>
      <c r="AC27" s="137">
        <f t="shared" si="414"/>
        <v>9.6153846153846159E-3</v>
      </c>
      <c r="AD27" s="137">
        <f t="shared" si="414"/>
        <v>7.1428571428571426E-3</v>
      </c>
      <c r="AE27" s="137">
        <f t="shared" si="414"/>
        <v>0</v>
      </c>
      <c r="AF27" s="134"/>
      <c r="AG27" s="137">
        <f t="shared" ref="AG27:AL27" si="415">AG20/AG5</f>
        <v>2.4330900243309003E-3</v>
      </c>
      <c r="AH27" s="137">
        <f t="shared" si="415"/>
        <v>9.6852300242130755E-3</v>
      </c>
      <c r="AI27" s="137">
        <f t="shared" si="415"/>
        <v>1.7721518987341773E-2</v>
      </c>
      <c r="AJ27" s="137">
        <f t="shared" si="415"/>
        <v>2.0997375328083989E-2</v>
      </c>
      <c r="AK27" s="137">
        <f t="shared" si="415"/>
        <v>1.0362694300518135E-2</v>
      </c>
      <c r="AL27" s="137">
        <f t="shared" si="415"/>
        <v>0</v>
      </c>
      <c r="AM27" s="137"/>
      <c r="AN27" s="137">
        <f t="shared" ref="AN27:AS33" si="416">AN20/AN5</f>
        <v>7.5187969924812026E-3</v>
      </c>
      <c r="AO27" s="137">
        <f t="shared" si="416"/>
        <v>2.0050125313283207E-2</v>
      </c>
      <c r="AP27" s="137">
        <f t="shared" si="416"/>
        <v>2.0618556701030927E-2</v>
      </c>
      <c r="AQ27" s="137">
        <f t="shared" si="416"/>
        <v>5.0505050505050509E-3</v>
      </c>
      <c r="AR27" s="137">
        <f t="shared" si="416"/>
        <v>1.5424164524421594E-2</v>
      </c>
      <c r="AS27" s="137">
        <f t="shared" si="416"/>
        <v>2.5125628140703518E-3</v>
      </c>
      <c r="AT27" s="134"/>
      <c r="AU27" s="137">
        <f t="shared" ref="AU27:AX29" si="417">AU20/AU5</f>
        <v>5.3050397877984082E-3</v>
      </c>
      <c r="AV27" s="137">
        <f t="shared" si="417"/>
        <v>0</v>
      </c>
      <c r="AW27" s="137">
        <f t="shared" si="417"/>
        <v>2.5125628140703518E-3</v>
      </c>
      <c r="AX27" s="137">
        <f t="shared" si="417"/>
        <v>0</v>
      </c>
      <c r="AY27" s="134"/>
      <c r="AZ27" s="134"/>
      <c r="BA27" s="137">
        <f t="shared" ref="BA27:BG29" si="418">BA20/BA5</f>
        <v>9.9750623441396506E-3</v>
      </c>
      <c r="BB27" s="137">
        <f t="shared" si="418"/>
        <v>1.0309278350515464E-2</v>
      </c>
      <c r="BC27" s="137">
        <f t="shared" si="418"/>
        <v>1.3054830287206266E-2</v>
      </c>
      <c r="BD27" s="137">
        <f t="shared" si="418"/>
        <v>1.3157894736842105E-2</v>
      </c>
      <c r="BE27" s="137">
        <f t="shared" si="418"/>
        <v>0</v>
      </c>
      <c r="BF27" s="137">
        <f t="shared" si="418"/>
        <v>2.5706940874035988E-3</v>
      </c>
      <c r="BG27" s="137">
        <f t="shared" si="418"/>
        <v>1.0335917312661499E-2</v>
      </c>
      <c r="BH27" s="134"/>
      <c r="BI27" s="137">
        <f t="shared" ref="BI27:BN29" si="419">BI20/BI5</f>
        <v>5.1813471502590676E-3</v>
      </c>
      <c r="BJ27" s="137">
        <f t="shared" si="419"/>
        <v>0</v>
      </c>
      <c r="BK27" s="137">
        <f t="shared" si="419"/>
        <v>2.5188916876574307E-3</v>
      </c>
      <c r="BL27" s="137">
        <f t="shared" si="419"/>
        <v>1.0256410256410256E-2</v>
      </c>
      <c r="BM27" s="137">
        <f t="shared" si="419"/>
        <v>0</v>
      </c>
      <c r="BN27" s="137">
        <f t="shared" si="419"/>
        <v>2.6246719160104987E-3</v>
      </c>
      <c r="BO27" s="134"/>
      <c r="BP27" s="137">
        <f t="shared" ref="BP27:BU29" si="420">BP20/BP5</f>
        <v>1.5665796344647518E-2</v>
      </c>
      <c r="BQ27" s="137">
        <f t="shared" si="420"/>
        <v>1.0498687664041995E-2</v>
      </c>
      <c r="BR27" s="137">
        <f t="shared" si="420"/>
        <v>1.0610079575596816E-2</v>
      </c>
      <c r="BS27" s="137">
        <f t="shared" si="420"/>
        <v>5.4495912806539508E-3</v>
      </c>
      <c r="BT27" s="137">
        <f t="shared" si="420"/>
        <v>2.6737967914438501E-3</v>
      </c>
      <c r="BU27" s="137">
        <f t="shared" si="420"/>
        <v>1.3297872340425532E-2</v>
      </c>
      <c r="BV27" s="134"/>
      <c r="BW27" s="137">
        <f t="shared" ref="BW27:BX29" si="421">BW20/BW5</f>
        <v>1.0666666666666666E-2</v>
      </c>
      <c r="BX27" s="137">
        <f t="shared" si="421"/>
        <v>2.6246719160104987E-3</v>
      </c>
      <c r="BY27" s="137">
        <f t="shared" ref="BY27:CB29" si="422">BY20/BY5</f>
        <v>1.06951871657754E-2</v>
      </c>
      <c r="BZ27" s="137">
        <f t="shared" si="422"/>
        <v>5.2493438320209973E-3</v>
      </c>
      <c r="CA27" s="137">
        <f t="shared" si="422"/>
        <v>0</v>
      </c>
      <c r="CB27" s="137">
        <f t="shared" si="422"/>
        <v>2.6525198938992041E-3</v>
      </c>
      <c r="CC27" s="134"/>
      <c r="CD27" s="137">
        <f t="shared" ref="CD27:CE29" si="423">CD20/CD5</f>
        <v>7.9787234042553185E-3</v>
      </c>
      <c r="CE27" s="137">
        <f t="shared" si="423"/>
        <v>1.0526315789473684E-2</v>
      </c>
      <c r="CF27" s="137">
        <f t="shared" ref="CF27:CI29" si="424">CF20/CF5</f>
        <v>8.0428954423592495E-3</v>
      </c>
      <c r="CG27" s="137">
        <f t="shared" si="424"/>
        <v>1.3736263736263736E-2</v>
      </c>
      <c r="CH27" s="137">
        <f t="shared" si="424"/>
        <v>2.6385224274406332E-3</v>
      </c>
      <c r="CI27" s="137">
        <f t="shared" si="424"/>
        <v>1.6304347826086956E-2</v>
      </c>
      <c r="CJ27" s="134"/>
      <c r="CK27" s="137">
        <f t="shared" ref="CK27:CP29" si="425">CK20/CK5</f>
        <v>1.0666666666666666E-2</v>
      </c>
      <c r="CL27" s="137">
        <f t="shared" si="425"/>
        <v>2.6595744680851063E-3</v>
      </c>
      <c r="CM27" s="137">
        <f t="shared" si="425"/>
        <v>0</v>
      </c>
      <c r="CN27" s="137">
        <f t="shared" si="425"/>
        <v>0</v>
      </c>
      <c r="CO27" s="137">
        <f t="shared" si="425"/>
        <v>1.078167115902965E-2</v>
      </c>
      <c r="CP27" s="137">
        <f t="shared" si="425"/>
        <v>1.6216216216216217E-2</v>
      </c>
      <c r="CQ27" s="134"/>
      <c r="CR27" s="137">
        <f t="shared" ref="CR27:CW29" si="426">CR20/CR5</f>
        <v>1.662049861495845E-2</v>
      </c>
      <c r="CS27" s="137">
        <f t="shared" si="426"/>
        <v>1.4285714285714285E-2</v>
      </c>
      <c r="CT27" s="137">
        <f t="shared" si="426"/>
        <v>8.5227272727272721E-3</v>
      </c>
      <c r="CU27" s="137">
        <f t="shared" si="426"/>
        <v>1.7391304347826087E-2</v>
      </c>
      <c r="CV27" s="137">
        <f t="shared" si="426"/>
        <v>2.8901734104046241E-3</v>
      </c>
      <c r="CW27" s="137">
        <f t="shared" si="426"/>
        <v>0</v>
      </c>
      <c r="CX27" s="134"/>
      <c r="CY27" s="137">
        <f t="shared" ref="CY27:DD29" si="427">CY20/CY5</f>
        <v>1.1235955056179775E-2</v>
      </c>
      <c r="CZ27" s="137">
        <f t="shared" si="427"/>
        <v>0</v>
      </c>
      <c r="DA27" s="137">
        <f t="shared" si="427"/>
        <v>2.7855153203342618E-3</v>
      </c>
      <c r="DB27" s="137">
        <f t="shared" si="427"/>
        <v>1.680672268907563E-2</v>
      </c>
      <c r="DC27" s="137">
        <f t="shared" si="427"/>
        <v>0</v>
      </c>
      <c r="DD27" s="137">
        <f t="shared" si="427"/>
        <v>2.7100271002710027E-3</v>
      </c>
      <c r="DE27" s="134"/>
      <c r="DF27" s="134"/>
      <c r="DG27" s="137">
        <f t="shared" ref="DG27:DK29" si="428">DG20/DG5</f>
        <v>2.7100271002710027E-3</v>
      </c>
      <c r="DH27" s="137">
        <f t="shared" si="428"/>
        <v>1.6528925619834711E-2</v>
      </c>
      <c r="DI27" s="137">
        <f t="shared" si="428"/>
        <v>0</v>
      </c>
      <c r="DJ27" s="137">
        <f t="shared" si="428"/>
        <v>5.4644808743169399E-3</v>
      </c>
      <c r="DK27" s="137">
        <f t="shared" si="428"/>
        <v>2.7247956403269754E-3</v>
      </c>
      <c r="DL27" s="134"/>
      <c r="DM27" s="134"/>
      <c r="DN27" s="137">
        <f t="shared" ref="DN27:DO29" si="429">DN20/DN5</f>
        <v>5.5096418732782371E-3</v>
      </c>
      <c r="DO27" s="137">
        <f t="shared" si="429"/>
        <v>5.6657223796033997E-3</v>
      </c>
      <c r="DP27" s="137">
        <f t="shared" ref="DP27:DR29" si="430">DP20/DP5</f>
        <v>5.4495912806539508E-3</v>
      </c>
      <c r="DQ27" s="137">
        <f t="shared" si="430"/>
        <v>5.5555555555555558E-3</v>
      </c>
      <c r="DR27" s="137">
        <f t="shared" si="430"/>
        <v>8.152173913043478E-3</v>
      </c>
      <c r="DS27" s="134"/>
      <c r="DT27" s="137">
        <f t="shared" ref="DT27:DY29" si="431">DT20/DT5</f>
        <v>0</v>
      </c>
      <c r="DU27" s="137">
        <f t="shared" si="431"/>
        <v>5.3908355795148251E-3</v>
      </c>
      <c r="DV27" s="137">
        <f t="shared" si="431"/>
        <v>0</v>
      </c>
      <c r="DW27" s="137">
        <f t="shared" si="431"/>
        <v>8.0645161290322578E-3</v>
      </c>
      <c r="DX27" s="137">
        <f t="shared" si="431"/>
        <v>2.5188916876574307E-3</v>
      </c>
      <c r="DY27" s="137">
        <f t="shared" si="431"/>
        <v>1.0256410256410256E-2</v>
      </c>
      <c r="DZ27" s="134"/>
      <c r="EA27" s="137">
        <f t="shared" ref="EA27:EB29" si="432">EA20/EA5</f>
        <v>0</v>
      </c>
      <c r="EB27" s="137">
        <f t="shared" si="432"/>
        <v>7.6335877862595417E-3</v>
      </c>
      <c r="EC27" s="137">
        <f t="shared" ref="EC27:EM27" si="433">EC20/EC5</f>
        <v>1.7857142857142856E-2</v>
      </c>
      <c r="ED27" s="137">
        <f t="shared" si="433"/>
        <v>5.076142131979695E-3</v>
      </c>
      <c r="EE27" s="137">
        <f t="shared" si="433"/>
        <v>0</v>
      </c>
      <c r="EF27" s="137">
        <f t="shared" si="433"/>
        <v>1.4925373134328358E-2</v>
      </c>
      <c r="EG27" s="137">
        <f t="shared" si="433"/>
        <v>0</v>
      </c>
      <c r="EH27" s="137">
        <f t="shared" si="433"/>
        <v>5.1282051282051282E-3</v>
      </c>
      <c r="EI27" s="137">
        <f t="shared" si="433"/>
        <v>1.7857142857142856E-2</v>
      </c>
      <c r="EJ27" s="137">
        <f t="shared" si="433"/>
        <v>2.6041666666666665E-3</v>
      </c>
      <c r="EK27" s="137">
        <f t="shared" si="433"/>
        <v>1.5873015873015872E-2</v>
      </c>
      <c r="EL27" s="137">
        <f t="shared" si="433"/>
        <v>7.9787234042553185E-3</v>
      </c>
      <c r="EM27" s="137">
        <f t="shared" si="433"/>
        <v>1.3333333333333334E-2</v>
      </c>
      <c r="EN27" s="134"/>
      <c r="EO27" s="137">
        <f t="shared" ref="EO27:EP29" si="434">EO20/EO5</f>
        <v>1.832460732984293E-2</v>
      </c>
      <c r="EP27" s="137">
        <f t="shared" si="434"/>
        <v>3.1662269129287601E-2</v>
      </c>
      <c r="EQ27" s="137">
        <f t="shared" ref="EQ27:FA27" si="435">EQ20/EQ5</f>
        <v>7.8947368421052634E-3</v>
      </c>
      <c r="ER27" s="137">
        <f t="shared" si="435"/>
        <v>1.0666666666666666E-2</v>
      </c>
      <c r="ES27" s="137">
        <f t="shared" si="435"/>
        <v>5.2493438320209973E-3</v>
      </c>
      <c r="ET27" s="137">
        <f t="shared" si="435"/>
        <v>0</v>
      </c>
      <c r="EU27" s="137">
        <f t="shared" si="435"/>
        <v>5.1546391752577319E-3</v>
      </c>
      <c r="EV27" s="137">
        <f t="shared" si="435"/>
        <v>1.2690355329949238E-2</v>
      </c>
      <c r="EW27" s="137">
        <f t="shared" si="435"/>
        <v>1.4778325123152709E-2</v>
      </c>
      <c r="EX27" s="137">
        <f t="shared" si="435"/>
        <v>0</v>
      </c>
      <c r="EY27" s="137">
        <f t="shared" si="435"/>
        <v>7.2639225181598066E-3</v>
      </c>
      <c r="EZ27" s="137">
        <f t="shared" si="435"/>
        <v>9.7087378640776691E-3</v>
      </c>
      <c r="FA27" s="137">
        <f t="shared" si="435"/>
        <v>8.8495575221238937E-3</v>
      </c>
      <c r="FB27" s="134"/>
      <c r="FC27" s="137">
        <f t="shared" ref="FC27:FO27" si="436">FC20/FC5</f>
        <v>2.1978021978021978E-3</v>
      </c>
      <c r="FD27" s="137">
        <f t="shared" si="436"/>
        <v>1.3363028953229399E-2</v>
      </c>
      <c r="FE27" s="137">
        <f t="shared" si="436"/>
        <v>0</v>
      </c>
      <c r="FF27" s="137">
        <f t="shared" si="436"/>
        <v>4.0733197556008143E-3</v>
      </c>
      <c r="FG27" s="137">
        <f t="shared" si="436"/>
        <v>2.6748971193415638E-2</v>
      </c>
      <c r="FH27" s="137">
        <f t="shared" si="436"/>
        <v>4.048582995951417E-3</v>
      </c>
      <c r="FI27" s="137">
        <f t="shared" si="436"/>
        <v>4.0567951318458417E-3</v>
      </c>
      <c r="FJ27" s="137">
        <f t="shared" si="436"/>
        <v>0</v>
      </c>
      <c r="FK27" s="137">
        <f t="shared" si="436"/>
        <v>2.0242914979757085E-2</v>
      </c>
      <c r="FL27" s="137">
        <f t="shared" si="436"/>
        <v>8.0482897384305842E-3</v>
      </c>
      <c r="FM27" s="137">
        <f t="shared" si="436"/>
        <v>0</v>
      </c>
      <c r="FN27" s="137">
        <f t="shared" si="436"/>
        <v>0</v>
      </c>
      <c r="FO27" s="137">
        <f t="shared" si="436"/>
        <v>1.876172607879925E-3</v>
      </c>
      <c r="FP27" s="134"/>
      <c r="FQ27" s="137">
        <f t="shared" ref="FQ27:FV29" si="437">FQ20/FQ5</f>
        <v>1.8726591760299626E-3</v>
      </c>
      <c r="FR27" s="137">
        <f t="shared" si="437"/>
        <v>9.1074681238615673E-3</v>
      </c>
      <c r="FS27" s="137">
        <f t="shared" si="437"/>
        <v>1.0582010582010581E-2</v>
      </c>
      <c r="FT27" s="137">
        <f t="shared" si="437"/>
        <v>1.3675213675213675E-2</v>
      </c>
      <c r="FU27" s="137">
        <f t="shared" si="437"/>
        <v>2.4734982332155476E-2</v>
      </c>
      <c r="FV27" s="137">
        <f t="shared" si="437"/>
        <v>5.2173913043478265E-3</v>
      </c>
      <c r="FW27" s="134"/>
      <c r="FX27" s="137">
        <f t="shared" ref="FX27:GC29" si="438">FX20/FX5</f>
        <v>1.7889087656529516E-2</v>
      </c>
      <c r="FY27" s="137">
        <f t="shared" si="438"/>
        <v>5.244755244755245E-3</v>
      </c>
      <c r="FZ27" s="137">
        <f t="shared" si="438"/>
        <v>2.9616724738675958E-2</v>
      </c>
      <c r="GA27" s="137">
        <f t="shared" si="438"/>
        <v>5.3285968028419185E-3</v>
      </c>
      <c r="GB27" s="137">
        <f t="shared" si="438"/>
        <v>3.860294117647059E-2</v>
      </c>
      <c r="GC27" s="137">
        <f t="shared" si="438"/>
        <v>1.0869565217391304E-2</v>
      </c>
      <c r="GD27" s="134"/>
      <c r="GE27" s="137">
        <f t="shared" ref="GE27:GH29" si="439">GE20/GE5</f>
        <v>2.9197080291970802E-2</v>
      </c>
      <c r="GF27" s="137">
        <f t="shared" si="439"/>
        <v>1.6129032258064516E-2</v>
      </c>
      <c r="GG27" s="137">
        <f t="shared" si="439"/>
        <v>5.2816901408450703E-3</v>
      </c>
      <c r="GH27" s="137">
        <f t="shared" si="439"/>
        <v>1.3698630136986301E-2</v>
      </c>
      <c r="GI27" s="134"/>
      <c r="GJ27" s="134"/>
      <c r="GK27" s="134"/>
      <c r="GL27" s="137">
        <f t="shared" ref="GL27:GQ29" si="440">GL20/GL5</f>
        <v>4.8543689320388349E-2</v>
      </c>
      <c r="GM27" s="137">
        <f t="shared" si="440"/>
        <v>2.0715630885122412E-2</v>
      </c>
      <c r="GN27" s="137">
        <f t="shared" si="440"/>
        <v>1.7142857142857144E-2</v>
      </c>
      <c r="GO27" s="137">
        <f t="shared" si="440"/>
        <v>9.5238095238095247E-3</v>
      </c>
      <c r="GP27" s="137">
        <f t="shared" si="440"/>
        <v>7.6923076923076927E-3</v>
      </c>
      <c r="GQ27" s="137">
        <f t="shared" si="440"/>
        <v>1.9267822736030828E-3</v>
      </c>
      <c r="GR27" s="134"/>
      <c r="GS27" s="137">
        <f t="shared" ref="GS27:GW29" si="441">GS20/GS5</f>
        <v>2.5096525096525095E-2</v>
      </c>
      <c r="GT27" s="137">
        <f t="shared" si="441"/>
        <v>1.1560693641618497E-2</v>
      </c>
      <c r="GU27" s="137">
        <f t="shared" si="441"/>
        <v>1.1741682974559686E-2</v>
      </c>
      <c r="GV27" s="137">
        <f t="shared" si="441"/>
        <v>3.8986354775828458E-3</v>
      </c>
      <c r="GW27" s="137">
        <f t="shared" si="441"/>
        <v>6.0000000000000001E-3</v>
      </c>
      <c r="GX27" s="134"/>
      <c r="GY27" s="134"/>
      <c r="GZ27" s="137">
        <f t="shared" ref="GZ27:HA29" si="442">GZ20/GZ5</f>
        <v>3.9337474120082816E-2</v>
      </c>
      <c r="HA27" s="137">
        <f t="shared" si="442"/>
        <v>8.2815734989648039E-3</v>
      </c>
      <c r="HB27" s="137">
        <f t="shared" ref="HB27:HE29" si="443">HB20/HB5</f>
        <v>1.4344262295081968E-2</v>
      </c>
      <c r="HC27" s="137">
        <f t="shared" si="443"/>
        <v>2.0661157024793389E-3</v>
      </c>
      <c r="HD27" s="137">
        <f t="shared" si="443"/>
        <v>0</v>
      </c>
      <c r="HE27" s="137">
        <f t="shared" si="443"/>
        <v>6.2370062370062374E-3</v>
      </c>
      <c r="HF27" s="134"/>
      <c r="HG27" s="137">
        <f t="shared" ref="HG27:HL29" si="444">HG20/HG5</f>
        <v>8.5836909871244635E-3</v>
      </c>
      <c r="HH27" s="137">
        <f t="shared" si="444"/>
        <v>2.1459227467811159E-2</v>
      </c>
      <c r="HI27" s="137">
        <f t="shared" si="444"/>
        <v>2.2371364653243849E-2</v>
      </c>
      <c r="HJ27" s="137">
        <f t="shared" si="444"/>
        <v>1.366742596810934E-2</v>
      </c>
      <c r="HK27" s="137">
        <f t="shared" si="444"/>
        <v>1.8475750577367205E-2</v>
      </c>
      <c r="HL27" s="137">
        <f t="shared" si="444"/>
        <v>1.6055045871559634E-2</v>
      </c>
      <c r="HM27" s="134"/>
      <c r="HN27" s="137">
        <f t="shared" ref="HN27:HS29" si="445">HN20/HN5</f>
        <v>6.7114093959731542E-3</v>
      </c>
      <c r="HO27" s="137">
        <f t="shared" si="445"/>
        <v>4.5248868778280547E-3</v>
      </c>
      <c r="HP27" s="137">
        <f t="shared" si="445"/>
        <v>4.4943820224719105E-3</v>
      </c>
      <c r="HQ27" s="137">
        <f t="shared" si="445"/>
        <v>9.3457943925233638E-3</v>
      </c>
      <c r="HR27" s="137">
        <f t="shared" si="445"/>
        <v>4.662004662004662E-3</v>
      </c>
      <c r="HS27" s="137">
        <f t="shared" si="445"/>
        <v>1.1682242990654205E-2</v>
      </c>
      <c r="HT27" s="134"/>
      <c r="HU27" s="137">
        <f t="shared" ref="HU27:HZ29" si="446">HU20/HU5</f>
        <v>1.0256410256410256E-2</v>
      </c>
      <c r="HV27" s="137">
        <f t="shared" si="446"/>
        <v>0</v>
      </c>
      <c r="HW27" s="137">
        <f t="shared" si="446"/>
        <v>2.5000000000000001E-3</v>
      </c>
      <c r="HX27" s="137">
        <f t="shared" si="446"/>
        <v>0.01</v>
      </c>
      <c r="HY27" s="137">
        <f t="shared" si="446"/>
        <v>0</v>
      </c>
      <c r="HZ27" s="137">
        <f t="shared" si="446"/>
        <v>0</v>
      </c>
      <c r="IA27" s="134"/>
      <c r="IB27" s="137">
        <f t="shared" ref="IB27:IG29" si="447">IB20/IB5</f>
        <v>1.7500000000000002E-2</v>
      </c>
      <c r="IC27" s="137">
        <f t="shared" si="447"/>
        <v>2.5188916876574307E-3</v>
      </c>
      <c r="ID27" s="137">
        <f t="shared" si="447"/>
        <v>5.0251256281407036E-3</v>
      </c>
      <c r="IE27" s="137">
        <f t="shared" si="447"/>
        <v>1.0050251256281407E-2</v>
      </c>
      <c r="IF27" s="137">
        <f t="shared" si="447"/>
        <v>5.0505050505050509E-3</v>
      </c>
      <c r="IG27" s="137">
        <f t="shared" si="447"/>
        <v>0.01</v>
      </c>
      <c r="IH27" s="134"/>
      <c r="II27" s="137">
        <f t="shared" ref="II27:IN29" si="448">II20/II5</f>
        <v>1.2285012285012284E-2</v>
      </c>
      <c r="IJ27" s="137">
        <f t="shared" si="448"/>
        <v>7.575757575757576E-3</v>
      </c>
      <c r="IK27" s="137">
        <f t="shared" si="448"/>
        <v>2.5062656641604009E-3</v>
      </c>
      <c r="IL27" s="137">
        <f t="shared" si="448"/>
        <v>2.5252525252525255E-3</v>
      </c>
      <c r="IM27" s="137">
        <f t="shared" si="448"/>
        <v>1.0335917312661499E-2</v>
      </c>
      <c r="IN27" s="137">
        <f t="shared" si="448"/>
        <v>1.0471204188481676E-2</v>
      </c>
      <c r="IO27" s="134"/>
      <c r="IP27" s="137">
        <f t="shared" ref="IP27:IR29" si="449">IP20/IP5</f>
        <v>1.5789473684210527E-2</v>
      </c>
      <c r="IQ27" s="137">
        <f t="shared" si="449"/>
        <v>2.3936170212765957E-2</v>
      </c>
      <c r="IR27" s="137">
        <f t="shared" si="449"/>
        <v>2.6737967914438501E-3</v>
      </c>
      <c r="IS27" s="134"/>
      <c r="IT27" s="137">
        <f t="shared" ref="IT27:IU29" si="450">IT20/IT5</f>
        <v>1.9073569482288829E-2</v>
      </c>
      <c r="IU27" s="137">
        <f t="shared" si="450"/>
        <v>8.0000000000000002E-3</v>
      </c>
      <c r="IV27" s="134"/>
      <c r="IW27" s="134"/>
      <c r="IX27" s="137">
        <f t="shared" ref="IX27:JC29" si="451">IX20/IX5</f>
        <v>1.2158054711246201E-2</v>
      </c>
      <c r="IY27" s="137">
        <f t="shared" si="451"/>
        <v>1.3812154696132596E-2</v>
      </c>
      <c r="IZ27" s="137">
        <f t="shared" si="451"/>
        <v>0</v>
      </c>
      <c r="JA27" s="137">
        <f t="shared" si="451"/>
        <v>0</v>
      </c>
      <c r="JB27" s="137">
        <f t="shared" si="451"/>
        <v>2.631578947368421E-3</v>
      </c>
      <c r="JC27" s="137">
        <f t="shared" si="451"/>
        <v>2.7027027027027029E-3</v>
      </c>
      <c r="JD27" s="134"/>
      <c r="JE27" s="137">
        <f t="shared" ref="JE27:JF29" si="452">JE20/JE5</f>
        <v>0</v>
      </c>
      <c r="JF27" s="137">
        <f t="shared" si="452"/>
        <v>1.358695652173913E-2</v>
      </c>
      <c r="JG27" s="137">
        <f t="shared" ref="JG27:JI29" si="453">JG20/JG5</f>
        <v>1.0610079575596816E-2</v>
      </c>
      <c r="JH27" s="137">
        <f t="shared" si="453"/>
        <v>0</v>
      </c>
      <c r="JI27" s="137">
        <f t="shared" si="453"/>
        <v>5.4200542005420054E-3</v>
      </c>
      <c r="JJ27" s="134"/>
      <c r="JK27" s="137">
        <f t="shared" ref="JK27:JP29" si="454">JK20/JK5</f>
        <v>5.208333333333333E-3</v>
      </c>
      <c r="JL27" s="137">
        <f t="shared" si="454"/>
        <v>2.5773195876288659E-3</v>
      </c>
      <c r="JM27" s="137">
        <f t="shared" si="454"/>
        <v>0</v>
      </c>
      <c r="JN27" s="137">
        <f t="shared" si="454"/>
        <v>5.1546391752577319E-3</v>
      </c>
      <c r="JO27" s="137">
        <f t="shared" si="454"/>
        <v>2.5839793281653748E-3</v>
      </c>
      <c r="JP27" s="137">
        <f t="shared" si="454"/>
        <v>2.1220159151193633E-2</v>
      </c>
      <c r="JQ27" s="134"/>
      <c r="JR27" s="137">
        <f t="shared" ref="JR27:JW29" si="455">JR20/JR5</f>
        <v>2.6737967914438501E-3</v>
      </c>
      <c r="JS27" s="137">
        <f t="shared" si="455"/>
        <v>1.6348773841961851E-2</v>
      </c>
      <c r="JT27" s="137">
        <f t="shared" si="455"/>
        <v>2.7472527472527475E-3</v>
      </c>
      <c r="JU27" s="137">
        <f t="shared" si="455"/>
        <v>5.434782608695652E-3</v>
      </c>
      <c r="JV27" s="137">
        <f t="shared" si="455"/>
        <v>5.4054054054054057E-3</v>
      </c>
      <c r="JW27" s="137">
        <f t="shared" si="455"/>
        <v>2.7548209366391185E-3</v>
      </c>
      <c r="JX27" s="134"/>
      <c r="JY27" s="137">
        <f t="shared" ref="JY27:JZ29" si="456">JY20/JY5</f>
        <v>2.7932960893854749E-3</v>
      </c>
      <c r="JZ27" s="137">
        <f t="shared" si="456"/>
        <v>2.7700831024930748E-3</v>
      </c>
      <c r="KA27" s="137">
        <f t="shared" ref="KA27:KD29" si="457">KA20/KA5</f>
        <v>1.11731843575419E-2</v>
      </c>
      <c r="KB27" s="137">
        <f t="shared" si="457"/>
        <v>2.7855153203342618E-3</v>
      </c>
      <c r="KC27" s="137">
        <f t="shared" si="457"/>
        <v>0</v>
      </c>
      <c r="KD27" s="137">
        <f t="shared" si="457"/>
        <v>2.8328611898016999E-3</v>
      </c>
      <c r="KE27" s="134"/>
      <c r="KF27" s="137">
        <f t="shared" ref="KF27:KG29" si="458">KF20/KF5</f>
        <v>1.4409221902017291E-2</v>
      </c>
      <c r="KG27" s="137">
        <f t="shared" si="458"/>
        <v>0</v>
      </c>
      <c r="KH27" s="137">
        <f t="shared" ref="KH27:KK29" si="459">KH20/KH5</f>
        <v>8.6455331412103754E-3</v>
      </c>
      <c r="KI27" s="137">
        <f t="shared" si="459"/>
        <v>1.2012012012012012E-2</v>
      </c>
      <c r="KJ27" s="137">
        <f t="shared" si="459"/>
        <v>1.1764705882352941E-2</v>
      </c>
      <c r="KK27" s="137">
        <f t="shared" si="459"/>
        <v>3.0211480362537764E-3</v>
      </c>
      <c r="KL27" s="134"/>
      <c r="KM27" s="134"/>
      <c r="KN27" s="137">
        <f>KN20/KN5</f>
        <v>2.967359050445104E-3</v>
      </c>
      <c r="KO27" s="134"/>
      <c r="KP27" s="137">
        <f t="shared" ref="KP27:KQ29" si="460">KP20/KP5</f>
        <v>1.1904761904761904E-2</v>
      </c>
      <c r="KQ27" s="137">
        <f t="shared" si="460"/>
        <v>0</v>
      </c>
      <c r="KR27" s="137">
        <f>KR20/KR5</f>
        <v>0</v>
      </c>
      <c r="KS27" s="134"/>
      <c r="KT27" s="137">
        <f t="shared" ref="KT27:KU29" si="461">KT20/KT5</f>
        <v>3.0395136778115501E-3</v>
      </c>
      <c r="KU27" s="137">
        <f t="shared" si="461"/>
        <v>0</v>
      </c>
      <c r="KV27" s="137">
        <f t="shared" ref="KV27:KX29" si="462">KV20/KV5</f>
        <v>5.9171597633136093E-3</v>
      </c>
      <c r="KW27" s="137">
        <f t="shared" si="462"/>
        <v>6.024096385542169E-3</v>
      </c>
      <c r="KX27" s="137">
        <f t="shared" si="462"/>
        <v>3.0211480362537764E-3</v>
      </c>
      <c r="KY27" s="134"/>
      <c r="KZ27" s="134"/>
      <c r="LA27" s="137">
        <f t="shared" ref="LA27:LB29" si="463">LA20/LA5</f>
        <v>6.1919504643962852E-3</v>
      </c>
      <c r="LB27" s="137">
        <f t="shared" si="463"/>
        <v>6.2305295950155761E-3</v>
      </c>
      <c r="LC27" s="137">
        <f t="shared" ref="LC27:LF29" si="464">LC20/LC5</f>
        <v>3.1152647975077881E-3</v>
      </c>
      <c r="LD27" s="137">
        <f t="shared" si="464"/>
        <v>0</v>
      </c>
      <c r="LE27" s="137">
        <f t="shared" si="464"/>
        <v>6.2893081761006293E-3</v>
      </c>
      <c r="LF27" s="137">
        <f t="shared" si="464"/>
        <v>0</v>
      </c>
      <c r="LG27" s="134"/>
      <c r="LH27" s="137">
        <f t="shared" ref="LH27:LQ27" si="465">LH20/LH5</f>
        <v>0</v>
      </c>
      <c r="LI27" s="137">
        <f t="shared" si="465"/>
        <v>3.2258064516129032E-3</v>
      </c>
      <c r="LJ27" s="137">
        <f t="shared" si="465"/>
        <v>0</v>
      </c>
      <c r="LK27" s="137">
        <f t="shared" si="465"/>
        <v>0</v>
      </c>
      <c r="LL27" s="137">
        <f t="shared" si="465"/>
        <v>3.205128205128205E-3</v>
      </c>
      <c r="LM27" s="137">
        <f t="shared" si="465"/>
        <v>3.1847133757961785E-3</v>
      </c>
      <c r="LN27" s="137">
        <f t="shared" si="465"/>
        <v>6.4516129032258064E-3</v>
      </c>
      <c r="LO27" s="137">
        <f t="shared" si="465"/>
        <v>3.1847133757961785E-3</v>
      </c>
      <c r="LP27" s="137">
        <f t="shared" si="465"/>
        <v>0</v>
      </c>
      <c r="LQ27" s="137">
        <f t="shared" si="465"/>
        <v>0</v>
      </c>
      <c r="LR27" s="134"/>
      <c r="LS27" s="134"/>
      <c r="LT27" s="134"/>
      <c r="LU27" s="134"/>
      <c r="LV27" s="137">
        <f t="shared" ref="LV27:LW29" si="466">LV20/LV5</f>
        <v>6.3492063492063492E-3</v>
      </c>
      <c r="LW27" s="137">
        <f t="shared" si="466"/>
        <v>9.11854103343465E-3</v>
      </c>
      <c r="LX27" s="137">
        <f>LX20/LX5</f>
        <v>2.7472527472527475E-3</v>
      </c>
      <c r="LY27" s="134"/>
      <c r="LZ27" s="137">
        <f t="shared" ref="LZ27:MA29" si="467">LZ20/LZ5</f>
        <v>5.4054054054054057E-3</v>
      </c>
      <c r="MA27" s="137">
        <f t="shared" si="467"/>
        <v>2.7322404371584699E-2</v>
      </c>
      <c r="MB27" s="137"/>
      <c r="MC27" s="137">
        <f t="shared" ref="MC27:MH29" si="468">MC20/MC5</f>
        <v>1.3698630136986301E-2</v>
      </c>
      <c r="MD27" s="137">
        <f t="shared" si="468"/>
        <v>1.6216216216216217E-2</v>
      </c>
      <c r="ME27" s="137">
        <f t="shared" si="468"/>
        <v>4.3227665706051875E-2</v>
      </c>
      <c r="MF27" s="137">
        <f t="shared" si="468"/>
        <v>4.1176470588235294E-2</v>
      </c>
      <c r="MG27" s="137">
        <f t="shared" si="468"/>
        <v>2.0588235294117647E-2</v>
      </c>
      <c r="MH27" s="137">
        <f t="shared" si="468"/>
        <v>1.1111111111111112E-2</v>
      </c>
      <c r="MI27" s="134"/>
      <c r="MJ27" s="137">
        <f t="shared" ref="MJ27:MO29" si="469">MJ20/MJ5</f>
        <v>1.0526315789473684E-2</v>
      </c>
      <c r="MK27" s="137">
        <f t="shared" si="469"/>
        <v>1.3157894736842105E-2</v>
      </c>
      <c r="ML27" s="137">
        <f t="shared" si="469"/>
        <v>1.5915119363395226E-2</v>
      </c>
      <c r="MM27" s="137">
        <f t="shared" si="469"/>
        <v>1.9498607242339833E-2</v>
      </c>
      <c r="MN27" s="137">
        <f t="shared" si="469"/>
        <v>8.2872928176795577E-3</v>
      </c>
      <c r="MO27" s="137">
        <f t="shared" si="469"/>
        <v>8.2644628099173556E-3</v>
      </c>
      <c r="MP27" s="134"/>
      <c r="MQ27" s="137">
        <f t="shared" ref="MQ27:MV29" si="470">MQ20/MQ5</f>
        <v>0</v>
      </c>
      <c r="MR27" s="137">
        <f t="shared" si="470"/>
        <v>1.4450867052023121E-2</v>
      </c>
      <c r="MS27" s="137">
        <f t="shared" si="470"/>
        <v>2.7322404371584699E-3</v>
      </c>
      <c r="MT27" s="137">
        <f t="shared" si="470"/>
        <v>2.7322404371584699E-3</v>
      </c>
      <c r="MU27" s="137">
        <f t="shared" si="470"/>
        <v>0</v>
      </c>
      <c r="MV27" s="137">
        <f t="shared" si="470"/>
        <v>0</v>
      </c>
      <c r="MW27" s="134"/>
      <c r="MX27" s="137">
        <f t="shared" ref="MX27:NC29" si="471">MX20/MX5</f>
        <v>2.7548209366391185E-3</v>
      </c>
      <c r="MY27" s="137">
        <f t="shared" si="471"/>
        <v>0</v>
      </c>
      <c r="MZ27" s="137">
        <f t="shared" si="471"/>
        <v>5.3333333333333332E-3</v>
      </c>
      <c r="NA27" s="137">
        <f t="shared" si="471"/>
        <v>2.5974025974025974E-3</v>
      </c>
      <c r="NB27" s="137">
        <f t="shared" si="471"/>
        <v>2.5839793281653748E-3</v>
      </c>
      <c r="NC27" s="137">
        <f t="shared" si="471"/>
        <v>1.2919896640826873E-2</v>
      </c>
      <c r="ND27" s="134"/>
      <c r="NE27" s="137">
        <f t="shared" ref="NE27:NJ29" si="472">NE20/NE5</f>
        <v>8.0000000000000002E-3</v>
      </c>
      <c r="NF27" s="137">
        <f t="shared" si="472"/>
        <v>1.4285714285714285E-2</v>
      </c>
      <c r="NG27" s="137">
        <f t="shared" si="472"/>
        <v>0</v>
      </c>
      <c r="NH27" s="137">
        <f t="shared" si="472"/>
        <v>1.1331444759206799E-2</v>
      </c>
      <c r="NI27" s="137">
        <f t="shared" si="472"/>
        <v>5.6497175141242938E-3</v>
      </c>
      <c r="NJ27" s="137">
        <f t="shared" si="472"/>
        <v>2.7777777777777779E-3</v>
      </c>
      <c r="NK27" s="134"/>
      <c r="NL27" s="137">
        <f t="shared" ref="NL27:NQ29" si="473">NL20/NL5</f>
        <v>1.3888888888888888E-2</v>
      </c>
      <c r="NM27" s="137">
        <f t="shared" si="473"/>
        <v>2.7397260273972603E-3</v>
      </c>
      <c r="NN27" s="137">
        <f t="shared" si="473"/>
        <v>2.7700831024930748E-3</v>
      </c>
      <c r="NO27" s="137">
        <f t="shared" si="473"/>
        <v>2.7700831024930748E-3</v>
      </c>
      <c r="NP27" s="137">
        <f t="shared" si="473"/>
        <v>2.6455026455026454E-3</v>
      </c>
      <c r="NQ27" s="137">
        <f t="shared" si="473"/>
        <v>2.617801047120419E-3</v>
      </c>
      <c r="NR27" s="134"/>
      <c r="NS27" s="137">
        <f t="shared" ref="NS27:NZ29" si="474">NS20/NS5</f>
        <v>2.6041666666666665E-3</v>
      </c>
      <c r="NT27" s="137">
        <f t="shared" si="474"/>
        <v>2.6525198938992041E-3</v>
      </c>
      <c r="NU27" s="137">
        <f t="shared" si="474"/>
        <v>0</v>
      </c>
      <c r="NV27" s="137">
        <f t="shared" si="474"/>
        <v>0</v>
      </c>
      <c r="NW27" s="137">
        <f t="shared" si="474"/>
        <v>5.3619302949061663E-3</v>
      </c>
      <c r="NX27" s="137">
        <f t="shared" si="474"/>
        <v>2.717391304347826E-3</v>
      </c>
      <c r="NY27" s="137">
        <f t="shared" si="474"/>
        <v>1.8617021276595744E-2</v>
      </c>
      <c r="NZ27" s="137">
        <f t="shared" si="474"/>
        <v>0</v>
      </c>
      <c r="OA27" s="134"/>
      <c r="OB27" s="134"/>
      <c r="OC27" s="134"/>
      <c r="OD27" s="134"/>
      <c r="OE27" s="134"/>
      <c r="OF27" s="134"/>
      <c r="OG27" s="137">
        <f t="shared" ref="OG27:OH29" si="475">OG20/OG5</f>
        <v>5.6980056980056983E-3</v>
      </c>
      <c r="OH27" s="137">
        <f t="shared" si="475"/>
        <v>2.0114942528735632E-2</v>
      </c>
      <c r="OI27" s="137">
        <f>OI20/348</f>
        <v>1.4367816091954023E-2</v>
      </c>
      <c r="OJ27" s="137">
        <f t="shared" ref="OJ27:OL29" si="476">OJ20/OJ5</f>
        <v>0</v>
      </c>
      <c r="OK27" s="137">
        <f t="shared" si="476"/>
        <v>8.4985835694051E-3</v>
      </c>
      <c r="OL27" s="137">
        <f t="shared" si="476"/>
        <v>1.4084507042253521E-2</v>
      </c>
      <c r="OM27" s="134"/>
      <c r="ON27" s="137">
        <f t="shared" ref="ON27:OS29" si="477">ON20/ON5</f>
        <v>1.1049723756906077E-2</v>
      </c>
      <c r="OO27" s="137">
        <f t="shared" si="477"/>
        <v>1.11731843575419E-2</v>
      </c>
      <c r="OP27" s="137">
        <f t="shared" si="477"/>
        <v>2.8089887640449437E-3</v>
      </c>
      <c r="OQ27" s="137">
        <f t="shared" si="477"/>
        <v>1.1019283746556474E-2</v>
      </c>
      <c r="OR27" s="137">
        <f t="shared" si="477"/>
        <v>2.8490028490028491E-3</v>
      </c>
      <c r="OS27" s="137">
        <f t="shared" si="477"/>
        <v>1.1494252873563218E-2</v>
      </c>
      <c r="OT27" s="134"/>
      <c r="OU27" s="137">
        <f t="shared" ref="OU27:OZ29" si="478">OU20/OU5</f>
        <v>8.7976539589442824E-3</v>
      </c>
      <c r="OV27" s="137">
        <f t="shared" si="478"/>
        <v>5.8823529411764705E-3</v>
      </c>
      <c r="OW27" s="137">
        <f t="shared" si="478"/>
        <v>1.2012012012012012E-2</v>
      </c>
      <c r="OX27" s="137">
        <f t="shared" si="478"/>
        <v>0</v>
      </c>
      <c r="OY27" s="137">
        <f t="shared" si="478"/>
        <v>0</v>
      </c>
      <c r="OZ27" s="137">
        <f t="shared" si="478"/>
        <v>2.9325513196480938E-3</v>
      </c>
      <c r="PA27" s="134"/>
      <c r="PB27" s="137">
        <f t="shared" ref="PB27:PG29" si="479">PB20/PB5</f>
        <v>3.003003003003003E-3</v>
      </c>
      <c r="PC27" s="137">
        <f t="shared" si="479"/>
        <v>9.0909090909090905E-3</v>
      </c>
      <c r="PD27" s="137">
        <f t="shared" si="479"/>
        <v>0</v>
      </c>
      <c r="PE27" s="137">
        <f t="shared" si="479"/>
        <v>0</v>
      </c>
      <c r="PF27" s="137">
        <f t="shared" si="479"/>
        <v>1.2048192771084338E-2</v>
      </c>
      <c r="PG27" s="137">
        <f t="shared" si="479"/>
        <v>2.8213166144200628E-2</v>
      </c>
      <c r="PH27" s="137"/>
      <c r="PI27" s="137">
        <f t="shared" ref="PI27:PN29" si="480">PI20/PI5</f>
        <v>9.7719869706840382E-3</v>
      </c>
      <c r="PJ27" s="137">
        <f t="shared" si="480"/>
        <v>3.1948881789137379E-3</v>
      </c>
      <c r="PK27" s="137">
        <f t="shared" si="480"/>
        <v>0</v>
      </c>
      <c r="PL27" s="137">
        <f t="shared" si="480"/>
        <v>0</v>
      </c>
      <c r="PM27" s="137">
        <f t="shared" si="480"/>
        <v>0</v>
      </c>
      <c r="PN27" s="137">
        <f t="shared" si="480"/>
        <v>3.246753246753247E-3</v>
      </c>
      <c r="PO27" s="134"/>
      <c r="PP27" s="137">
        <f t="shared" ref="PP27:PU29" si="481">PP20/PP5</f>
        <v>9.7087378640776691E-3</v>
      </c>
      <c r="PQ27" s="137">
        <f t="shared" si="481"/>
        <v>3.0100334448160536E-2</v>
      </c>
      <c r="PR27" s="137">
        <f t="shared" si="481"/>
        <v>3.3783783783783786E-3</v>
      </c>
      <c r="PS27" s="137">
        <f t="shared" si="481"/>
        <v>3.3112582781456954E-3</v>
      </c>
      <c r="PT27" s="137">
        <f t="shared" si="481"/>
        <v>0</v>
      </c>
      <c r="PU27" s="137">
        <f t="shared" si="481"/>
        <v>0</v>
      </c>
      <c r="PV27" s="134"/>
      <c r="PW27" s="137">
        <f t="shared" ref="PW27:QB29" si="482">PW20/PW5</f>
        <v>1.3513513513513514E-2</v>
      </c>
      <c r="PX27" s="137">
        <f t="shared" si="482"/>
        <v>1.3559322033898305E-2</v>
      </c>
      <c r="PY27" s="137">
        <f t="shared" si="482"/>
        <v>3.3333333333333335E-3</v>
      </c>
      <c r="PZ27" s="137">
        <f t="shared" si="482"/>
        <v>0</v>
      </c>
      <c r="QA27" s="137">
        <f t="shared" si="482"/>
        <v>0</v>
      </c>
      <c r="QB27" s="137">
        <f t="shared" si="482"/>
        <v>0</v>
      </c>
      <c r="QC27" s="134"/>
      <c r="QD27" s="137">
        <f t="shared" ref="QD27:QE29" si="483">QD20/QD5</f>
        <v>3.246753246753247E-3</v>
      </c>
      <c r="QE27" s="137">
        <f t="shared" si="483"/>
        <v>3.3783783783783786E-3</v>
      </c>
      <c r="QF27" s="134"/>
      <c r="QG27" s="137">
        <f t="shared" ref="QG27:QH29" si="484">QG20/QG5</f>
        <v>0</v>
      </c>
      <c r="QH27" s="137">
        <f t="shared" si="484"/>
        <v>3.2573289902280132E-3</v>
      </c>
      <c r="QI27" s="137">
        <f>QI20/QI5</f>
        <v>6.7567567567567571E-3</v>
      </c>
      <c r="QJ27" s="137"/>
      <c r="QK27" s="137">
        <f t="shared" ref="QK27:QT27" si="485">QK20/QK5</f>
        <v>1.6233766233766232E-2</v>
      </c>
      <c r="QL27" s="137">
        <f t="shared" si="485"/>
        <v>3.2786885245901639E-3</v>
      </c>
      <c r="QM27" s="137">
        <f t="shared" si="485"/>
        <v>3.2573289902280132E-3</v>
      </c>
      <c r="QN27" s="137">
        <f t="shared" si="485"/>
        <v>3.2573289902280132E-3</v>
      </c>
      <c r="QO27" s="137">
        <f t="shared" si="485"/>
        <v>0</v>
      </c>
      <c r="QP27" s="137">
        <f t="shared" si="485"/>
        <v>3.2679738562091504E-3</v>
      </c>
      <c r="QQ27" s="137">
        <f t="shared" si="485"/>
        <v>0</v>
      </c>
      <c r="QR27" s="137">
        <f t="shared" si="485"/>
        <v>3.3444816053511705E-3</v>
      </c>
      <c r="QS27" s="137">
        <f t="shared" si="485"/>
        <v>1.6778523489932886E-2</v>
      </c>
      <c r="QT27" s="137">
        <f t="shared" si="485"/>
        <v>3.0959752321981426E-3</v>
      </c>
      <c r="QU27" s="134"/>
      <c r="QV27" s="134"/>
      <c r="QW27" s="137">
        <f t="shared" ref="QW27:QX29" si="486">QW20/QW5</f>
        <v>0</v>
      </c>
      <c r="QX27" s="137">
        <f t="shared" si="486"/>
        <v>6.269592476489028E-3</v>
      </c>
      <c r="QY27" s="137">
        <f t="shared" ref="QY27:RD29" si="487">QY20/QY5</f>
        <v>1.5974440894568689E-2</v>
      </c>
      <c r="QZ27" s="137">
        <f t="shared" si="487"/>
        <v>6.0422960725075529E-3</v>
      </c>
      <c r="RA27" s="137">
        <f t="shared" si="487"/>
        <v>6.0606060606060606E-3</v>
      </c>
      <c r="RB27" s="137">
        <f t="shared" si="487"/>
        <v>9.3749999999999997E-3</v>
      </c>
      <c r="RC27" s="137">
        <f t="shared" si="487"/>
        <v>6.2500000000000003E-3</v>
      </c>
      <c r="RD27" s="137">
        <f t="shared" si="487"/>
        <v>0</v>
      </c>
      <c r="RE27" s="134"/>
      <c r="RF27" s="137">
        <f t="shared" ref="RF27:RK29" si="488">RF20/RF5</f>
        <v>0</v>
      </c>
      <c r="RG27" s="137">
        <f t="shared" si="488"/>
        <v>6.1728395061728392E-3</v>
      </c>
      <c r="RH27" s="137">
        <f t="shared" si="488"/>
        <v>0</v>
      </c>
      <c r="RI27" s="137">
        <f t="shared" si="488"/>
        <v>5.7471264367816091E-3</v>
      </c>
      <c r="RJ27" s="137">
        <f t="shared" si="488"/>
        <v>8.5227272727272721E-3</v>
      </c>
      <c r="RK27" s="137">
        <f t="shared" si="488"/>
        <v>8.5959885386819486E-3</v>
      </c>
      <c r="RL27" s="134"/>
      <c r="RM27" s="134"/>
      <c r="RN27" s="137">
        <f t="shared" ref="RN27:RR29" si="489">RN20/RN5</f>
        <v>1.1494252873563218E-2</v>
      </c>
      <c r="RO27" s="137">
        <f t="shared" si="489"/>
        <v>1.1627906976744186E-2</v>
      </c>
      <c r="RP27" s="137">
        <f t="shared" si="489"/>
        <v>8.8235294117647058E-3</v>
      </c>
      <c r="RQ27" s="137">
        <f t="shared" si="489"/>
        <v>2.9325513196480938E-3</v>
      </c>
      <c r="RR27" s="137">
        <f t="shared" si="489"/>
        <v>8.7976539589442824E-3</v>
      </c>
      <c r="RS27" s="134"/>
      <c r="RT27" s="137">
        <f t="shared" ref="RT27:RY29" si="490">RT20/RT5</f>
        <v>5.7971014492753624E-3</v>
      </c>
      <c r="RU27" s="137">
        <f t="shared" si="490"/>
        <v>2.9239766081871343E-3</v>
      </c>
      <c r="RV27" s="137">
        <f t="shared" si="490"/>
        <v>8.8757396449704144E-3</v>
      </c>
      <c r="RW27" s="137">
        <f t="shared" si="490"/>
        <v>8.7209302325581394E-3</v>
      </c>
      <c r="RX27" s="137">
        <f t="shared" si="490"/>
        <v>5.9171597633136093E-3</v>
      </c>
      <c r="RY27" s="137">
        <f t="shared" si="490"/>
        <v>5.8139534883720929E-3</v>
      </c>
      <c r="RZ27" s="134"/>
      <c r="SA27" s="134"/>
      <c r="SB27" s="137">
        <f t="shared" ref="SB27:SC29" si="491">SB20/SB5</f>
        <v>1.483679525222552E-2</v>
      </c>
      <c r="SC27" s="137">
        <f t="shared" si="491"/>
        <v>1.5197568389057751E-2</v>
      </c>
      <c r="SD27" s="137">
        <f t="shared" ref="SD27:SM27" si="492">SD20/SD5</f>
        <v>1.2084592145015106E-2</v>
      </c>
      <c r="SE27" s="137">
        <f t="shared" si="492"/>
        <v>6.0606060606060606E-3</v>
      </c>
      <c r="SF27" s="137">
        <f t="shared" si="492"/>
        <v>1.5290519877675841E-2</v>
      </c>
      <c r="SG27" s="137">
        <f t="shared" si="492"/>
        <v>5.9880239520958087E-3</v>
      </c>
      <c r="SH27" s="137">
        <f t="shared" si="492"/>
        <v>9.0909090909090905E-3</v>
      </c>
      <c r="SI27" s="137">
        <f t="shared" si="492"/>
        <v>8.7976539589442824E-3</v>
      </c>
      <c r="SJ27" s="137">
        <f t="shared" si="492"/>
        <v>2.9940119760479044E-3</v>
      </c>
      <c r="SK27" s="137">
        <f t="shared" si="492"/>
        <v>0</v>
      </c>
      <c r="SL27" s="137">
        <f t="shared" si="492"/>
        <v>0</v>
      </c>
      <c r="SM27" s="137">
        <f t="shared" si="492"/>
        <v>5.8479532163742687E-3</v>
      </c>
      <c r="SN27" s="134"/>
      <c r="SO27" s="137">
        <f t="shared" ref="SO27:TA27" si="493">SO20/SO5</f>
        <v>1.488095238095238E-2</v>
      </c>
      <c r="SP27" s="137">
        <f t="shared" si="493"/>
        <v>5.8823529411764705E-3</v>
      </c>
      <c r="SQ27" s="137">
        <f t="shared" si="493"/>
        <v>2.9411764705882353E-3</v>
      </c>
      <c r="SR27" s="137">
        <f t="shared" si="493"/>
        <v>9.0090090090090089E-3</v>
      </c>
      <c r="SS27" s="137">
        <f t="shared" si="493"/>
        <v>5.9701492537313433E-3</v>
      </c>
      <c r="ST27" s="137">
        <f t="shared" si="493"/>
        <v>5.9701492537313433E-3</v>
      </c>
      <c r="SU27" s="137">
        <f t="shared" si="493"/>
        <v>6.024096385542169E-3</v>
      </c>
      <c r="SV27" s="137">
        <f t="shared" si="493"/>
        <v>6.0790273556231003E-3</v>
      </c>
      <c r="SW27" s="137">
        <f t="shared" si="493"/>
        <v>3.0674846625766872E-3</v>
      </c>
      <c r="SX27" s="137">
        <f t="shared" si="493"/>
        <v>1.82370820668693E-2</v>
      </c>
      <c r="SY27" s="137">
        <f t="shared" si="493"/>
        <v>0</v>
      </c>
      <c r="SZ27" s="137">
        <f t="shared" si="493"/>
        <v>6.006006006006006E-3</v>
      </c>
      <c r="TA27" s="137">
        <f t="shared" si="493"/>
        <v>6.006006006006006E-3</v>
      </c>
      <c r="TB27" s="134"/>
      <c r="TC27" s="137">
        <f t="shared" ref="TC27:TO27" si="494">TC20/TC5</f>
        <v>7.4257425742574254E-3</v>
      </c>
      <c r="TD27" s="137">
        <f t="shared" si="494"/>
        <v>7.3349633251833741E-3</v>
      </c>
      <c r="TE27" s="137">
        <f t="shared" si="494"/>
        <v>4.7393364928909956E-3</v>
      </c>
      <c r="TF27" s="137">
        <f t="shared" si="494"/>
        <v>9.2378752886836026E-3</v>
      </c>
      <c r="TG27" s="137">
        <f t="shared" si="494"/>
        <v>1.3888888888888888E-2</v>
      </c>
      <c r="TH27" s="137">
        <f t="shared" si="494"/>
        <v>6.8337129840546698E-3</v>
      </c>
      <c r="TI27" s="137">
        <f t="shared" si="494"/>
        <v>2.2727272727272726E-3</v>
      </c>
      <c r="TJ27" s="137">
        <f t="shared" si="494"/>
        <v>6.8965517241379309E-3</v>
      </c>
      <c r="TK27" s="137">
        <f t="shared" si="494"/>
        <v>9.2165898617511521E-3</v>
      </c>
      <c r="TL27" s="137">
        <f t="shared" si="494"/>
        <v>0</v>
      </c>
      <c r="TM27" s="137">
        <f t="shared" si="494"/>
        <v>0</v>
      </c>
      <c r="TN27" s="137">
        <f t="shared" si="494"/>
        <v>1.1286681715575621E-2</v>
      </c>
      <c r="TO27" s="137">
        <f t="shared" si="494"/>
        <v>4.4543429844097994E-3</v>
      </c>
      <c r="TP27" s="134"/>
      <c r="TQ27" s="137">
        <f t="shared" ref="TQ27:TV29" si="495">TQ20/TQ5</f>
        <v>2.2222222222222222E-3</v>
      </c>
      <c r="TR27" s="137">
        <f t="shared" si="495"/>
        <v>6.6225165562913907E-3</v>
      </c>
      <c r="TS27" s="137">
        <f t="shared" si="495"/>
        <v>8.7912087912087912E-3</v>
      </c>
      <c r="TT27" s="137">
        <f t="shared" si="495"/>
        <v>2.1598272138228943E-3</v>
      </c>
      <c r="TU27" s="137">
        <f t="shared" si="495"/>
        <v>0</v>
      </c>
      <c r="TV27" s="137">
        <f t="shared" si="495"/>
        <v>8.4925690021231421E-3</v>
      </c>
      <c r="TW27" s="134"/>
      <c r="TX27" s="137">
        <f t="shared" ref="TX27:UC29" si="496">TX20/TX5</f>
        <v>8.1632653061224497E-3</v>
      </c>
      <c r="TY27" s="137">
        <f t="shared" si="496"/>
        <v>4.0816326530612249E-3</v>
      </c>
      <c r="TZ27" s="137">
        <f t="shared" si="496"/>
        <v>2.0366598778004071E-3</v>
      </c>
      <c r="UA27" s="137">
        <f t="shared" si="496"/>
        <v>8.2987551867219917E-3</v>
      </c>
      <c r="UB27" s="137">
        <f t="shared" si="496"/>
        <v>6.0606060606060606E-3</v>
      </c>
      <c r="UC27" s="137">
        <f t="shared" si="496"/>
        <v>6.0362173038229373E-3</v>
      </c>
      <c r="UD27" s="134"/>
      <c r="UE27" s="137">
        <f t="shared" ref="UE27:UJ29" si="497">UE20/UE5</f>
        <v>7.9840319361277438E-3</v>
      </c>
      <c r="UF27" s="137">
        <f t="shared" si="497"/>
        <v>1.1811023622047244E-2</v>
      </c>
      <c r="UG27" s="137">
        <f t="shared" si="497"/>
        <v>5.8027079303675051E-3</v>
      </c>
      <c r="UH27" s="137">
        <f t="shared" si="497"/>
        <v>9.6899224806201549E-3</v>
      </c>
      <c r="UI27" s="137">
        <f t="shared" si="497"/>
        <v>3.787878787878788E-3</v>
      </c>
      <c r="UJ27" s="137">
        <f t="shared" si="497"/>
        <v>5.7581573896353169E-3</v>
      </c>
      <c r="UK27" s="137"/>
      <c r="UL27" s="137">
        <f t="shared" ref="UL27:UQ29" si="498">UL20/UL5</f>
        <v>1.7857142857142856E-2</v>
      </c>
      <c r="UM27" s="137">
        <f t="shared" si="498"/>
        <v>4.0000000000000001E-3</v>
      </c>
      <c r="UN27" s="137">
        <f t="shared" si="498"/>
        <v>0</v>
      </c>
      <c r="UO27" s="137">
        <f t="shared" si="498"/>
        <v>1.9569471624266144E-3</v>
      </c>
      <c r="UP27" s="137">
        <f t="shared" si="498"/>
        <v>4.1237113402061857E-3</v>
      </c>
      <c r="UQ27" s="137">
        <f t="shared" si="498"/>
        <v>2.004008016032064E-3</v>
      </c>
      <c r="UR27" s="134"/>
      <c r="US27" s="137">
        <f t="shared" ref="US27:UW29" si="499">US20/US5</f>
        <v>1.2526096033402923E-2</v>
      </c>
      <c r="UT27" s="137">
        <f t="shared" si="499"/>
        <v>6.1475409836065573E-3</v>
      </c>
      <c r="UU27" s="137">
        <f t="shared" si="499"/>
        <v>4.0160642570281121E-3</v>
      </c>
      <c r="UV27" s="137">
        <f t="shared" si="499"/>
        <v>0</v>
      </c>
      <c r="UW27" s="137">
        <f t="shared" si="499"/>
        <v>5.7034220532319393E-3</v>
      </c>
      <c r="UX27" s="134"/>
      <c r="UY27" s="134"/>
      <c r="UZ27" s="134"/>
      <c r="VA27" s="137">
        <f t="shared" ref="VA27:VC29" si="500">VA20/VA5</f>
        <v>1.6032064128256512E-2</v>
      </c>
      <c r="VB27" s="137">
        <f t="shared" si="500"/>
        <v>1.8145161290322582E-2</v>
      </c>
      <c r="VC27" s="137">
        <f t="shared" si="500"/>
        <v>8.1799591002044997E-3</v>
      </c>
      <c r="VD27" s="137"/>
      <c r="VE27" s="137">
        <f>VE20/VE5</f>
        <v>6.2761506276150627E-3</v>
      </c>
      <c r="VF27" s="137"/>
      <c r="VG27" s="137">
        <f t="shared" ref="VG27:VL29" si="501">VG20/VG5</f>
        <v>3.9735099337748346E-2</v>
      </c>
      <c r="VH27" s="137">
        <f t="shared" si="501"/>
        <v>1.5590200445434299E-2</v>
      </c>
      <c r="VI27" s="137">
        <f t="shared" si="501"/>
        <v>6.7114093959731542E-3</v>
      </c>
      <c r="VJ27" s="137">
        <f t="shared" si="501"/>
        <v>6.8181818181818179E-3</v>
      </c>
      <c r="VK27" s="137">
        <f t="shared" si="501"/>
        <v>1.7699115044247787E-2</v>
      </c>
      <c r="VL27" s="137">
        <f t="shared" si="501"/>
        <v>2.2123893805309734E-3</v>
      </c>
      <c r="VM27" s="134"/>
      <c r="VN27" s="137">
        <f t="shared" ref="VN27:VZ27" si="502">VN20/VN5</f>
        <v>3.8461538461538464E-2</v>
      </c>
      <c r="VO27" s="137">
        <f t="shared" si="502"/>
        <v>1.6055045871559634E-2</v>
      </c>
      <c r="VP27" s="137">
        <f t="shared" si="502"/>
        <v>2.8037383177570093E-2</v>
      </c>
      <c r="VQ27" s="137">
        <f t="shared" si="502"/>
        <v>1.2315270935960592E-2</v>
      </c>
      <c r="VR27" s="137">
        <f t="shared" si="502"/>
        <v>7.4257425742574254E-3</v>
      </c>
      <c r="VS27" s="137">
        <f t="shared" si="502"/>
        <v>2.5125628140703518E-3</v>
      </c>
      <c r="VT27" s="137">
        <f t="shared" si="502"/>
        <v>2.5000000000000001E-3</v>
      </c>
      <c r="VU27" s="137">
        <f t="shared" si="502"/>
        <v>0</v>
      </c>
      <c r="VV27" s="137">
        <f t="shared" si="502"/>
        <v>5.0377833753148613E-3</v>
      </c>
      <c r="VW27" s="137">
        <f t="shared" si="502"/>
        <v>0</v>
      </c>
      <c r="VX27" s="137">
        <f t="shared" si="502"/>
        <v>5.1546391752577319E-3</v>
      </c>
      <c r="VY27" s="137">
        <f t="shared" si="502"/>
        <v>2.5445292620865142E-3</v>
      </c>
      <c r="VZ27" s="137">
        <f t="shared" si="502"/>
        <v>2.5316455696202532E-3</v>
      </c>
      <c r="WA27" s="137"/>
      <c r="WB27" s="137">
        <f t="shared" ref="WB27:WG29" si="503">WB20/WB5</f>
        <v>1.5625E-2</v>
      </c>
      <c r="WC27" s="137">
        <f t="shared" si="503"/>
        <v>1.0526315789473684E-2</v>
      </c>
      <c r="WD27" s="137">
        <f t="shared" si="503"/>
        <v>1.0554089709762533E-2</v>
      </c>
      <c r="WE27" s="137">
        <f t="shared" si="503"/>
        <v>2.6455026455026454E-3</v>
      </c>
      <c r="WF27" s="137">
        <f t="shared" si="503"/>
        <v>2.6246719160104987E-3</v>
      </c>
      <c r="WG27" s="137">
        <f t="shared" si="503"/>
        <v>2.3746701846965697E-2</v>
      </c>
      <c r="WH27" s="137"/>
      <c r="WI27" s="137">
        <f t="shared" ref="WI27:WJ29" si="504">WI20/WI5</f>
        <v>7.9155672823219003E-3</v>
      </c>
      <c r="WJ27" s="137">
        <f t="shared" si="504"/>
        <v>2.6385224274406332E-3</v>
      </c>
      <c r="WK27" s="137">
        <f t="shared" ref="WK27:WL27" si="505">WK20/WK5</f>
        <v>1.3333333333333334E-2</v>
      </c>
      <c r="WL27" s="137">
        <f t="shared" si="505"/>
        <v>2.6385224274406332E-3</v>
      </c>
      <c r="WM27" s="137">
        <f t="shared" ref="WM27" si="506">WM20/WM5</f>
        <v>0</v>
      </c>
      <c r="WN27" s="137"/>
      <c r="WO27" s="134"/>
      <c r="WP27" s="137">
        <f t="shared" ref="WP27:WQ27" si="507">WP20/WP5</f>
        <v>0</v>
      </c>
      <c r="WQ27" s="137">
        <f t="shared" si="507"/>
        <v>2.8497409326424871E-2</v>
      </c>
      <c r="WR27" s="137">
        <f t="shared" ref="WR27:WS27" si="508">WR20/WR5</f>
        <v>2.5252525252525255E-3</v>
      </c>
      <c r="WS27" s="137">
        <f t="shared" si="508"/>
        <v>1.0050251256281407E-2</v>
      </c>
      <c r="WT27" s="134"/>
      <c r="WU27" s="137">
        <f t="shared" ref="WU27:WV27" si="509">WU20/WU5</f>
        <v>1.2755102040816327E-2</v>
      </c>
      <c r="WV27" s="137">
        <f t="shared" si="509"/>
        <v>2.5125628140703518E-3</v>
      </c>
      <c r="WW27" s="137">
        <f t="shared" ref="WW27:WX27" si="510">WW20/WW5</f>
        <v>2.5062656641604009E-3</v>
      </c>
      <c r="WX27" s="137">
        <f t="shared" si="510"/>
        <v>1.2886597938144329E-2</v>
      </c>
      <c r="WY27" s="137">
        <f t="shared" ref="WY27:WZ27" si="511">WY20/WY5</f>
        <v>1.0025062656641603E-2</v>
      </c>
      <c r="WZ27" s="137">
        <f t="shared" si="511"/>
        <v>5.0505050505050509E-3</v>
      </c>
      <c r="XA27" s="137">
        <f t="shared" ref="XA27:XB27" si="512">XA20/XA5</f>
        <v>0</v>
      </c>
      <c r="XB27" s="137">
        <f t="shared" si="512"/>
        <v>4.8780487804878049E-3</v>
      </c>
      <c r="XC27" s="134"/>
      <c r="XD27" s="137">
        <f t="shared" ref="XD27:XE27" si="513">XD20/XD5</f>
        <v>2.4154589371980675E-3</v>
      </c>
      <c r="XE27" s="137">
        <f t="shared" si="513"/>
        <v>2.3364485981308409E-3</v>
      </c>
      <c r="XF27" s="137">
        <f t="shared" ref="XF27:XG27" si="514">XF20/XF5</f>
        <v>4.7281323877068557E-3</v>
      </c>
      <c r="XG27" s="137">
        <f t="shared" si="514"/>
        <v>4.7846889952153108E-3</v>
      </c>
      <c r="XH27" s="137">
        <f t="shared" ref="XH27:XI27" si="515">XH20/XH5</f>
        <v>1.9607843137254902E-2</v>
      </c>
      <c r="XI27" s="137">
        <f t="shared" si="515"/>
        <v>4.8899755501222494E-3</v>
      </c>
      <c r="XJ27" s="137"/>
      <c r="XK27" s="137">
        <f t="shared" ref="XK27:XL27" si="516">XK20/XK5</f>
        <v>1.2406947890818859E-2</v>
      </c>
      <c r="XL27" s="137">
        <f t="shared" si="516"/>
        <v>1.0416666666666666E-2</v>
      </c>
      <c r="XM27" s="137">
        <f t="shared" ref="XM27:XN27" si="517">XM20/XM5</f>
        <v>1.5424164524421594E-2</v>
      </c>
      <c r="XN27" s="137">
        <f t="shared" si="517"/>
        <v>2.5062656641604009E-3</v>
      </c>
      <c r="XO27" s="137">
        <f t="shared" ref="XO27:XP27" si="518">XO20/XO5</f>
        <v>7.2815533980582527E-3</v>
      </c>
      <c r="XP27" s="137">
        <f t="shared" si="518"/>
        <v>4.6728971962616819E-3</v>
      </c>
      <c r="XQ27" s="137"/>
      <c r="XR27" s="137">
        <f t="shared" ref="XR27:XS27" si="519">XR20/XR5</f>
        <v>1.932367149758454E-2</v>
      </c>
      <c r="XS27" s="137">
        <f t="shared" si="519"/>
        <v>7.2639225181598066E-3</v>
      </c>
      <c r="XT27" s="137">
        <f t="shared" ref="XT27:XU27" si="520">XT20/XT5</f>
        <v>1.4598540145985401E-2</v>
      </c>
      <c r="XU27" s="137">
        <f t="shared" si="520"/>
        <v>5.0125313283208017E-3</v>
      </c>
      <c r="XV27" s="137">
        <f t="shared" ref="XV27:XW27" si="521">XV20/XV5</f>
        <v>9.876543209876543E-3</v>
      </c>
      <c r="XW27" s="137">
        <f t="shared" si="521"/>
        <v>5.0000000000000001E-3</v>
      </c>
      <c r="XX27" s="137"/>
      <c r="XY27" s="137">
        <f t="shared" ref="XY27:XZ27" si="522">XY20/XY5</f>
        <v>7.6335877862595417E-3</v>
      </c>
      <c r="XZ27" s="137">
        <f t="shared" si="522"/>
        <v>2.5445292620865142E-3</v>
      </c>
      <c r="YA27" s="137">
        <f t="shared" ref="YA27:YB27" si="523">YA20/YA5</f>
        <v>1.0471204188481676E-2</v>
      </c>
      <c r="YB27" s="137">
        <f t="shared" si="523"/>
        <v>1.0610079575596816E-2</v>
      </c>
      <c r="YC27" s="137">
        <f t="shared" ref="YC27:YD27" si="524">YC20/YC5</f>
        <v>2.6385224274406332E-3</v>
      </c>
      <c r="YD27" s="137">
        <f t="shared" si="524"/>
        <v>2.6385224274406332E-3</v>
      </c>
      <c r="YE27" s="137"/>
      <c r="YF27" s="137">
        <f t="shared" ref="YF27:YG27" si="525">YF20/YF5</f>
        <v>0</v>
      </c>
      <c r="YG27" s="137">
        <f t="shared" si="525"/>
        <v>2.6246719160104987E-3</v>
      </c>
      <c r="YH27" s="137">
        <f t="shared" ref="YH27:YI27" si="526">YH20/YH5</f>
        <v>0</v>
      </c>
      <c r="YI27" s="137">
        <f t="shared" si="526"/>
        <v>2.5906735751295338E-3</v>
      </c>
      <c r="YJ27" s="137">
        <f t="shared" ref="YJ27:YK27" si="527">YJ20/YJ5</f>
        <v>2.6041666666666665E-3</v>
      </c>
      <c r="YK27" s="137">
        <f t="shared" si="527"/>
        <v>2.6455026455026454E-3</v>
      </c>
      <c r="YL27" s="137"/>
      <c r="YM27" s="137">
        <f t="shared" ref="YM27:YN27" si="528">YM20/YM5</f>
        <v>5.263157894736842E-3</v>
      </c>
      <c r="YN27" s="137">
        <f t="shared" si="528"/>
        <v>5.3050397877984082E-3</v>
      </c>
      <c r="YO27" s="137">
        <f t="shared" ref="YO27" si="529">YO20/YO5</f>
        <v>7.874015748031496E-3</v>
      </c>
      <c r="YP27" s="137"/>
      <c r="YQ27" s="137">
        <f t="shared" ref="YQ27:YR27" si="530">YQ20/YQ5</f>
        <v>2.6385224274406332E-3</v>
      </c>
      <c r="YR27" s="137">
        <f t="shared" si="530"/>
        <v>5.3191489361702126E-3</v>
      </c>
      <c r="YS27" s="137">
        <f t="shared" ref="YS27:YT27" si="531">YS20/YS5</f>
        <v>2.6595744680851063E-3</v>
      </c>
      <c r="YT27" s="137">
        <f t="shared" si="531"/>
        <v>8.152173913043478E-3</v>
      </c>
      <c r="YU27" s="137">
        <f t="shared" ref="YU27:YV27" si="532">YU20/YU5</f>
        <v>2.7100271002710027E-3</v>
      </c>
      <c r="YV27" s="137">
        <f t="shared" si="532"/>
        <v>8.1081081081081086E-3</v>
      </c>
      <c r="YW27" s="137">
        <f t="shared" ref="YW27:YX27" si="533">YW20/YW5</f>
        <v>5.4794520547945206E-3</v>
      </c>
      <c r="YX27" s="137">
        <f t="shared" si="533"/>
        <v>8.2644628099173556E-3</v>
      </c>
      <c r="YY27" s="137">
        <f t="shared" ref="YY27" si="534">YY20/YY5</f>
        <v>0</v>
      </c>
      <c r="YZ27" s="137"/>
      <c r="ZA27" s="137">
        <f t="shared" ref="ZA27" si="535">ZA20/ZA5</f>
        <v>0</v>
      </c>
      <c r="ZB27" s="137">
        <f t="shared" ref="ZB27:ZC27" si="536">ZB20/ZB5</f>
        <v>2.8011204481792717E-3</v>
      </c>
      <c r="ZC27" s="137">
        <f t="shared" si="536"/>
        <v>2.8011204481792717E-3</v>
      </c>
      <c r="ZD27" s="137">
        <f t="shared" ref="ZD27:ZE27" si="537">ZD20/ZD5</f>
        <v>0</v>
      </c>
      <c r="ZE27" s="137">
        <f t="shared" si="537"/>
        <v>5.6657223796033997E-3</v>
      </c>
      <c r="ZF27" s="137">
        <f t="shared" ref="ZF27:ZG27" si="538">ZF20/ZF5</f>
        <v>2.7855153203342618E-3</v>
      </c>
      <c r="ZG27" s="137">
        <f t="shared" si="538"/>
        <v>2.6041666666666665E-3</v>
      </c>
      <c r="ZH27" s="137"/>
      <c r="ZI27" s="134"/>
      <c r="ZJ27" s="134"/>
      <c r="ZK27" s="134"/>
      <c r="ZL27" s="137">
        <f t="shared" ref="ZL27:ZM27" si="539">ZL20/ZL5</f>
        <v>1.1494252873563218E-2</v>
      </c>
      <c r="ZM27" s="137">
        <f t="shared" si="539"/>
        <v>8.356545961002786E-3</v>
      </c>
      <c r="ZN27" s="137"/>
      <c r="ZO27" s="137">
        <f t="shared" ref="ZO27:ZP27" si="540">ZO20/ZO5</f>
        <v>1.3850415512465374E-2</v>
      </c>
      <c r="ZP27" s="137">
        <f t="shared" si="540"/>
        <v>1.1049723756906077E-2</v>
      </c>
      <c r="ZQ27" s="137">
        <f t="shared" ref="ZQ27:ZR27" si="541">ZQ20/ZQ5</f>
        <v>2.7472527472527475E-3</v>
      </c>
      <c r="ZR27" s="137">
        <f t="shared" si="541"/>
        <v>8.2644628099173556E-3</v>
      </c>
      <c r="ZS27" s="137">
        <f t="shared" ref="ZS27:ZT27" si="542">ZS20/ZS5</f>
        <v>3.0898876404494381E-2</v>
      </c>
      <c r="ZT27" s="137">
        <f t="shared" si="542"/>
        <v>1.3927576601671309E-2</v>
      </c>
      <c r="ZU27" s="137"/>
      <c r="ZV27" s="137">
        <f t="shared" ref="ZV27:ZW27" si="543">ZV20/ZV5</f>
        <v>1.9718309859154931E-2</v>
      </c>
      <c r="ZW27" s="137">
        <f t="shared" si="543"/>
        <v>5.5401662049861496E-3</v>
      </c>
      <c r="ZX27" s="137">
        <f t="shared" ref="ZX27:ZY27" si="544">ZX20/ZX5</f>
        <v>8.3333333333333332E-3</v>
      </c>
      <c r="ZY27" s="137">
        <f t="shared" si="544"/>
        <v>5.5555555555555558E-3</v>
      </c>
      <c r="ZZ27" s="137">
        <f t="shared" ref="ZZ27:AAA27" si="545">ZZ20/ZZ5</f>
        <v>5.6022408963585435E-3</v>
      </c>
      <c r="AAA27" s="137">
        <f t="shared" si="545"/>
        <v>5.4945054945054949E-3</v>
      </c>
      <c r="AAB27" s="137"/>
      <c r="AAC27" s="137">
        <f t="shared" ref="AAC27:AAD27" si="546">AAC20/AAC5</f>
        <v>5.5555555555555558E-3</v>
      </c>
      <c r="AAD27" s="137">
        <f t="shared" si="546"/>
        <v>1.6574585635359115E-2</v>
      </c>
      <c r="AAE27" s="137">
        <f t="shared" ref="AAE27:AAF27" si="547">AAE20/AAE5</f>
        <v>1.6759776536312849E-2</v>
      </c>
      <c r="AAF27" s="137">
        <f t="shared" si="547"/>
        <v>2.8248587570621469E-3</v>
      </c>
      <c r="AAG27" s="137">
        <f t="shared" ref="AAG27:AAH27" si="548">AAG20/AAG5</f>
        <v>5.6179775280898875E-3</v>
      </c>
      <c r="AAH27" s="137">
        <f t="shared" si="548"/>
        <v>5.6022408963585435E-3</v>
      </c>
      <c r="AAI27" s="134"/>
      <c r="AAJ27" s="137">
        <f t="shared" ref="AAJ27:AAK27" si="549">AAJ20/AAJ5</f>
        <v>5.5401662049861496E-3</v>
      </c>
      <c r="AAK27" s="137">
        <f t="shared" si="549"/>
        <v>5.5096418732782371E-3</v>
      </c>
      <c r="AAL27" s="137">
        <f t="shared" ref="AAL27:AAM27" si="550">AAL20/AAL5</f>
        <v>5.4644808743169399E-3</v>
      </c>
      <c r="AAM27" s="137">
        <f t="shared" si="550"/>
        <v>5.6179775280898875E-3</v>
      </c>
      <c r="AAN27" s="137">
        <f t="shared" ref="AAN27:AAO27" si="551">AAN20/AAN5</f>
        <v>8.3333333333333332E-3</v>
      </c>
      <c r="AAO27" s="137">
        <f t="shared" si="551"/>
        <v>2.7472527472527475E-3</v>
      </c>
      <c r="AAP27" s="137"/>
      <c r="AAQ27" s="137">
        <f t="shared" ref="AAQ27:AAR27" si="552">AAQ20/AAQ5</f>
        <v>2.6954177897574125E-3</v>
      </c>
      <c r="AAR27" s="137">
        <f t="shared" si="552"/>
        <v>5.4945054945054949E-3</v>
      </c>
      <c r="AAS27" s="137">
        <f t="shared" ref="AAS27:AAT27" si="553">AAS20/AAS5</f>
        <v>2.7397260273972603E-3</v>
      </c>
      <c r="AAT27" s="137">
        <f t="shared" si="553"/>
        <v>1.662049861495845E-2</v>
      </c>
      <c r="AAU27" s="137">
        <f t="shared" ref="AAU27:AAV27" si="554">AAU20/AAU5</f>
        <v>0</v>
      </c>
      <c r="AAV27" s="137">
        <f t="shared" si="554"/>
        <v>0</v>
      </c>
      <c r="AAW27" s="134"/>
      <c r="AAX27" s="137">
        <f t="shared" ref="AAX27:AAY27" si="555">AAX20/AAX5</f>
        <v>1.1142061281337047E-2</v>
      </c>
      <c r="AAY27" s="137">
        <f t="shared" si="555"/>
        <v>2.5906735751295338E-3</v>
      </c>
      <c r="AAZ27" s="137">
        <f t="shared" ref="AAZ27:ABA27" si="556">AAZ20/AAZ5</f>
        <v>7.7922077922077922E-3</v>
      </c>
      <c r="ABA27" s="137">
        <f t="shared" si="556"/>
        <v>2.5974025974025974E-3</v>
      </c>
      <c r="ABB27" s="137">
        <f t="shared" ref="ABB27:ABC27" si="557">ABB20/ABB5</f>
        <v>5.1813471502590676E-3</v>
      </c>
      <c r="ABC27" s="137">
        <f t="shared" si="557"/>
        <v>2.5252525252525255E-3</v>
      </c>
      <c r="ABD27" s="137"/>
      <c r="ABE27" s="137">
        <f t="shared" ref="ABE27" si="558">ABE20/ABE5</f>
        <v>1.3054830287206266E-2</v>
      </c>
      <c r="ABF27" s="137">
        <f t="shared" ref="ABF27:ABG27" si="559">ABF20/ABF5</f>
        <v>2.5706940874035988E-3</v>
      </c>
      <c r="ABG27" s="137">
        <f t="shared" si="559"/>
        <v>7.6335877862595417E-3</v>
      </c>
      <c r="ABH27" s="137">
        <f t="shared" ref="ABH27:ABI27" si="560">ABH20/ABH5</f>
        <v>1.0256410256410256E-2</v>
      </c>
      <c r="ABI27" s="137">
        <f t="shared" si="560"/>
        <v>7.6335877862595417E-3</v>
      </c>
      <c r="ABJ27" s="137">
        <f t="shared" ref="ABJ27:ABL27" si="561">ABJ20/ABJ5</f>
        <v>2.5188916876574307E-3</v>
      </c>
      <c r="ABK27" s="134"/>
      <c r="ABL27" s="137">
        <f t="shared" si="561"/>
        <v>2.5316455696202532E-3</v>
      </c>
      <c r="ABM27" s="137">
        <f t="shared" ref="ABM27:ABN27" si="562">ABM20/ABM5</f>
        <v>1.0025062656641603E-2</v>
      </c>
      <c r="ABN27" s="137">
        <f t="shared" si="562"/>
        <v>2.4271844660194173E-3</v>
      </c>
      <c r="ABO27" s="137">
        <f t="shared" ref="ABO27:ABP27" si="563">ABO20/ABO5</f>
        <v>2.3640661938534278E-3</v>
      </c>
      <c r="ABP27" s="137">
        <f t="shared" si="563"/>
        <v>0</v>
      </c>
      <c r="ABQ27" s="137">
        <f t="shared" ref="ABQ27:ABS27" si="564">ABQ20/ABQ5</f>
        <v>2.34192037470726E-3</v>
      </c>
      <c r="ABR27" s="134"/>
      <c r="ABS27" s="137">
        <f t="shared" si="564"/>
        <v>4.7732696897374704E-3</v>
      </c>
      <c r="ABT27" s="137">
        <f t="shared" ref="ABT27:ABU27" si="565">ABT20/ABT5</f>
        <v>6.9767441860465115E-3</v>
      </c>
      <c r="ABU27" s="137">
        <f t="shared" si="565"/>
        <v>4.6728971962616819E-3</v>
      </c>
      <c r="ABV27" s="137">
        <f t="shared" ref="ABV27:ABW27" si="566">ABV20/ABV5</f>
        <v>2.3148148148148147E-3</v>
      </c>
      <c r="ABW27" s="137" t="e">
        <f t="shared" si="566"/>
        <v>#DIV/0!</v>
      </c>
      <c r="ABX27" s="134"/>
      <c r="ABY27" s="134"/>
      <c r="ABZ27" s="134"/>
      <c r="ACA27" s="134"/>
      <c r="ACB27" s="134"/>
      <c r="ACC27" s="134"/>
      <c r="ACD27" s="134"/>
      <c r="ACE27" s="134"/>
      <c r="ACF27" s="134"/>
      <c r="ACG27" s="134"/>
      <c r="ACH27" s="134"/>
      <c r="ACI27" s="134"/>
      <c r="ACJ27" s="134"/>
      <c r="ACK27" s="134"/>
      <c r="ACL27" s="134"/>
      <c r="ACM27" s="134"/>
      <c r="ACN27" s="134"/>
      <c r="ACO27" s="134"/>
      <c r="ACP27" s="134"/>
      <c r="ACQ27" s="134"/>
      <c r="ACR27" s="134"/>
      <c r="ACS27" s="134"/>
      <c r="ACT27" s="134"/>
      <c r="ACU27" s="134"/>
      <c r="ACV27" s="134"/>
      <c r="ACW27" s="134"/>
      <c r="ACX27" s="134"/>
      <c r="ACY27" s="134"/>
      <c r="ACZ27" s="134"/>
      <c r="ADA27" s="134"/>
      <c r="ADB27" s="134"/>
      <c r="ADC27" s="134"/>
      <c r="ADD27" s="134"/>
      <c r="ADE27" s="134"/>
      <c r="ADF27" s="134"/>
      <c r="ADG27" s="134"/>
      <c r="ADH27" s="134"/>
      <c r="ADI27" s="134"/>
      <c r="ADJ27" s="134"/>
      <c r="ADK27" s="134"/>
      <c r="ADL27" s="134"/>
      <c r="ADM27" s="134"/>
      <c r="ADN27" s="134"/>
    </row>
    <row r="28" spans="1:794">
      <c r="A28" t="s">
        <v>911</v>
      </c>
      <c r="B28" t="s">
        <v>913</v>
      </c>
      <c r="D28" s="134" t="s">
        <v>260</v>
      </c>
      <c r="E28" s="137">
        <f t="shared" ref="E28:J28" si="567">E21/E6</f>
        <v>0</v>
      </c>
      <c r="F28" s="137">
        <f t="shared" si="567"/>
        <v>4.5766590389016018E-3</v>
      </c>
      <c r="G28" s="137">
        <f t="shared" si="567"/>
        <v>1.1111111111111112E-2</v>
      </c>
      <c r="H28" s="137">
        <f t="shared" si="567"/>
        <v>4.4247787610619468E-3</v>
      </c>
      <c r="I28" s="137">
        <f t="shared" si="567"/>
        <v>1.1111111111111112E-2</v>
      </c>
      <c r="J28" s="137">
        <f t="shared" si="567"/>
        <v>0</v>
      </c>
      <c r="K28" s="134"/>
      <c r="L28" s="137">
        <f t="shared" ref="L28:S28" si="568">L21/L6</f>
        <v>6.4655172413793103E-3</v>
      </c>
      <c r="M28" s="137">
        <f t="shared" si="568"/>
        <v>6.4655172413793103E-3</v>
      </c>
      <c r="N28" s="137">
        <f t="shared" si="568"/>
        <v>0</v>
      </c>
      <c r="O28" s="137">
        <f t="shared" si="568"/>
        <v>0</v>
      </c>
      <c r="P28" s="137">
        <f t="shared" si="568"/>
        <v>4.1753653444676405E-3</v>
      </c>
      <c r="Q28" s="137">
        <f t="shared" si="568"/>
        <v>2.1276595744680851E-3</v>
      </c>
      <c r="R28" s="137">
        <f t="shared" si="568"/>
        <v>2.1008403361344537E-3</v>
      </c>
      <c r="S28" s="137">
        <f t="shared" si="568"/>
        <v>1.9646365422396855E-3</v>
      </c>
      <c r="T28" s="134"/>
      <c r="U28" s="134"/>
      <c r="V28" s="134"/>
      <c r="W28" s="134"/>
      <c r="X28" s="134"/>
      <c r="Y28" s="134"/>
      <c r="Z28" s="134"/>
      <c r="AA28" s="137">
        <f t="shared" si="413"/>
        <v>6.1224489795918364E-3</v>
      </c>
      <c r="AB28" s="137">
        <f t="shared" si="414"/>
        <v>7.3937153419593345E-3</v>
      </c>
      <c r="AC28" s="137">
        <f t="shared" si="414"/>
        <v>8.0645161290322578E-3</v>
      </c>
      <c r="AD28" s="137">
        <f t="shared" si="414"/>
        <v>1.9880715705765406E-3</v>
      </c>
      <c r="AE28" s="137">
        <f t="shared" si="414"/>
        <v>1.953125E-3</v>
      </c>
      <c r="AF28" s="134"/>
      <c r="AG28" s="137">
        <f t="shared" ref="AG28:AL28" si="569">AG21/AG6</f>
        <v>3.7950664136622392E-3</v>
      </c>
      <c r="AH28" s="137">
        <f t="shared" si="569"/>
        <v>1.9157088122605363E-2</v>
      </c>
      <c r="AI28" s="137">
        <f t="shared" si="569"/>
        <v>9.5238095238095247E-3</v>
      </c>
      <c r="AJ28" s="137">
        <f t="shared" si="569"/>
        <v>2.2988505747126436E-2</v>
      </c>
      <c r="AK28" s="137">
        <f t="shared" si="569"/>
        <v>1.8832391713747645E-3</v>
      </c>
      <c r="AL28" s="137">
        <f t="shared" si="569"/>
        <v>0</v>
      </c>
      <c r="AM28" s="137"/>
      <c r="AN28" s="137">
        <f t="shared" si="416"/>
        <v>1.937984496124031E-2</v>
      </c>
      <c r="AO28" s="137">
        <f t="shared" si="416"/>
        <v>1.1538461538461539E-2</v>
      </c>
      <c r="AP28" s="137">
        <f t="shared" si="416"/>
        <v>7.6335877862595417E-3</v>
      </c>
      <c r="AQ28" s="137">
        <f t="shared" si="416"/>
        <v>3.7593984962406013E-3</v>
      </c>
      <c r="AR28" s="137">
        <f t="shared" si="416"/>
        <v>0</v>
      </c>
      <c r="AS28" s="137">
        <f t="shared" si="416"/>
        <v>5.6074766355140183E-3</v>
      </c>
      <c r="AT28" s="134"/>
      <c r="AU28" s="137">
        <f t="shared" si="417"/>
        <v>1.8281535648994515E-3</v>
      </c>
      <c r="AV28" s="137">
        <f t="shared" si="417"/>
        <v>5.415162454873646E-3</v>
      </c>
      <c r="AW28" s="137">
        <f t="shared" si="417"/>
        <v>3.5714285714285713E-3</v>
      </c>
      <c r="AX28" s="137">
        <f t="shared" si="417"/>
        <v>0</v>
      </c>
      <c r="AY28" s="134"/>
      <c r="AZ28" s="134"/>
      <c r="BA28" s="137">
        <f t="shared" si="418"/>
        <v>1.0507880910683012E-2</v>
      </c>
      <c r="BB28" s="137">
        <f t="shared" si="418"/>
        <v>3.4602076124567475E-3</v>
      </c>
      <c r="BC28" s="137">
        <f t="shared" si="418"/>
        <v>5.0505050505050509E-3</v>
      </c>
      <c r="BD28" s="137">
        <f t="shared" si="418"/>
        <v>6.6115702479338841E-3</v>
      </c>
      <c r="BE28" s="137">
        <f t="shared" si="418"/>
        <v>8.0775444264943458E-3</v>
      </c>
      <c r="BF28" s="137">
        <f t="shared" si="418"/>
        <v>6.5789473684210523E-3</v>
      </c>
      <c r="BG28" s="137">
        <f t="shared" si="418"/>
        <v>4.9751243781094526E-3</v>
      </c>
      <c r="BH28" s="134"/>
      <c r="BI28" s="137">
        <f t="shared" si="419"/>
        <v>1.2006861063464836E-2</v>
      </c>
      <c r="BJ28" s="137">
        <f t="shared" si="419"/>
        <v>3.4071550255536627E-3</v>
      </c>
      <c r="BK28" s="137">
        <f t="shared" si="419"/>
        <v>1.2006861063464836E-2</v>
      </c>
      <c r="BL28" s="137">
        <f t="shared" si="419"/>
        <v>3.4071550255536627E-3</v>
      </c>
      <c r="BM28" s="137">
        <f t="shared" si="419"/>
        <v>0</v>
      </c>
      <c r="BN28" s="137">
        <f t="shared" si="419"/>
        <v>1.2389380530973451E-2</v>
      </c>
      <c r="BO28" s="134"/>
      <c r="BP28" s="137">
        <f t="shared" si="420"/>
        <v>1.9607843137254902E-2</v>
      </c>
      <c r="BQ28" s="137">
        <f t="shared" si="420"/>
        <v>3.5460992907801418E-3</v>
      </c>
      <c r="BR28" s="137">
        <f t="shared" si="420"/>
        <v>5.263157894736842E-3</v>
      </c>
      <c r="BS28" s="137">
        <f t="shared" si="420"/>
        <v>5.3285968028419185E-3</v>
      </c>
      <c r="BT28" s="137">
        <f t="shared" si="420"/>
        <v>7.2202166064981952E-3</v>
      </c>
      <c r="BU28" s="137">
        <f t="shared" si="420"/>
        <v>5.5147058823529415E-3</v>
      </c>
      <c r="BV28" s="134"/>
      <c r="BW28" s="137">
        <f>BW21/BW6</f>
        <v>3.6429872495446266E-3</v>
      </c>
      <c r="BX28" s="137">
        <f t="shared" si="421"/>
        <v>1.8181818181818182E-3</v>
      </c>
      <c r="BY28" s="137">
        <f t="shared" si="422"/>
        <v>5.4446460980036296E-3</v>
      </c>
      <c r="BZ28" s="137">
        <f t="shared" si="422"/>
        <v>3.5778175313059034E-3</v>
      </c>
      <c r="CA28" s="137">
        <f t="shared" si="422"/>
        <v>1.7889087656529517E-3</v>
      </c>
      <c r="CB28" s="137">
        <f t="shared" si="422"/>
        <v>0</v>
      </c>
      <c r="CC28" s="134"/>
      <c r="CD28" s="137">
        <f t="shared" si="423"/>
        <v>1.2411347517730497E-2</v>
      </c>
      <c r="CE28" s="137">
        <f t="shared" si="423"/>
        <v>6.9808027923211171E-3</v>
      </c>
      <c r="CF28" s="137">
        <f t="shared" si="424"/>
        <v>1.2345679012345678E-2</v>
      </c>
      <c r="CG28" s="137">
        <f t="shared" si="424"/>
        <v>3.4423407917383822E-3</v>
      </c>
      <c r="CH28" s="137">
        <f t="shared" si="424"/>
        <v>1.6835016835016834E-3</v>
      </c>
      <c r="CI28" s="137">
        <f t="shared" si="424"/>
        <v>3.4071550255536627E-3</v>
      </c>
      <c r="CJ28" s="134"/>
      <c r="CK28" s="137">
        <f t="shared" si="425"/>
        <v>6.8965517241379309E-3</v>
      </c>
      <c r="CL28" s="137">
        <f t="shared" si="425"/>
        <v>1.7543859649122806E-2</v>
      </c>
      <c r="CM28" s="137">
        <f t="shared" si="425"/>
        <v>7.0175438596491229E-3</v>
      </c>
      <c r="CN28" s="137">
        <f t="shared" si="425"/>
        <v>1.7421602787456446E-3</v>
      </c>
      <c r="CO28" s="137">
        <f t="shared" si="425"/>
        <v>3.4662045060658577E-3</v>
      </c>
      <c r="CP28" s="137">
        <f t="shared" si="425"/>
        <v>1.0380622837370242E-2</v>
      </c>
      <c r="CQ28" s="134"/>
      <c r="CR28" s="137">
        <f t="shared" si="426"/>
        <v>1.2152777777777778E-2</v>
      </c>
      <c r="CS28" s="137">
        <f t="shared" si="426"/>
        <v>5.235602094240838E-3</v>
      </c>
      <c r="CT28" s="137">
        <f t="shared" si="426"/>
        <v>0</v>
      </c>
      <c r="CU28" s="137">
        <f t="shared" si="426"/>
        <v>1.0186757215619695E-2</v>
      </c>
      <c r="CV28" s="137">
        <f t="shared" si="426"/>
        <v>6.8376068376068376E-3</v>
      </c>
      <c r="CW28" s="137">
        <f t="shared" si="426"/>
        <v>0</v>
      </c>
      <c r="CX28" s="134"/>
      <c r="CY28" s="137">
        <f t="shared" si="427"/>
        <v>0</v>
      </c>
      <c r="CZ28" s="137">
        <f t="shared" si="427"/>
        <v>0</v>
      </c>
      <c r="DA28" s="137">
        <f t="shared" si="427"/>
        <v>6.6555740432612314E-3</v>
      </c>
      <c r="DB28" s="137">
        <f t="shared" si="427"/>
        <v>1.6806722689075631E-3</v>
      </c>
      <c r="DC28" s="137">
        <f t="shared" si="427"/>
        <v>0</v>
      </c>
      <c r="DD28" s="137">
        <f t="shared" si="427"/>
        <v>0</v>
      </c>
      <c r="DE28" s="134"/>
      <c r="DF28" s="134"/>
      <c r="DG28" s="137">
        <f t="shared" si="428"/>
        <v>5.0590219224283303E-3</v>
      </c>
      <c r="DH28" s="137">
        <f t="shared" si="428"/>
        <v>9.9502487562189053E-3</v>
      </c>
      <c r="DI28" s="137">
        <f t="shared" si="428"/>
        <v>3.3500837520938024E-3</v>
      </c>
      <c r="DJ28" s="137">
        <f t="shared" si="428"/>
        <v>1.6920473773265651E-2</v>
      </c>
      <c r="DK28" s="137">
        <f t="shared" si="428"/>
        <v>0</v>
      </c>
      <c r="DL28" s="134"/>
      <c r="DM28" s="134"/>
      <c r="DN28" s="137">
        <f t="shared" si="429"/>
        <v>3.4423407917383822E-3</v>
      </c>
      <c r="DO28" s="137">
        <f t="shared" si="429"/>
        <v>6.8965517241379309E-3</v>
      </c>
      <c r="DP28" s="137">
        <f t="shared" si="430"/>
        <v>0</v>
      </c>
      <c r="DQ28" s="137">
        <f t="shared" si="430"/>
        <v>1.6313213703099509E-2</v>
      </c>
      <c r="DR28" s="137">
        <f t="shared" si="430"/>
        <v>3.2258064516129032E-3</v>
      </c>
      <c r="DS28" s="134"/>
      <c r="DT28" s="137">
        <f t="shared" si="431"/>
        <v>3.1948881789137379E-3</v>
      </c>
      <c r="DU28" s="137">
        <f t="shared" si="431"/>
        <v>2.5889967637540454E-2</v>
      </c>
      <c r="DV28" s="137">
        <f t="shared" si="431"/>
        <v>0</v>
      </c>
      <c r="DW28" s="137">
        <f t="shared" si="431"/>
        <v>1.9417475728155338E-2</v>
      </c>
      <c r="DX28" s="137">
        <f t="shared" si="431"/>
        <v>3.2626427406199023E-3</v>
      </c>
      <c r="DY28" s="137">
        <f t="shared" si="431"/>
        <v>2.3178807947019868E-2</v>
      </c>
      <c r="DZ28" s="134"/>
      <c r="EA28" s="137">
        <f t="shared" si="432"/>
        <v>6.5359477124183009E-3</v>
      </c>
      <c r="EB28" s="137">
        <f t="shared" si="432"/>
        <v>1.6233766233766235E-3</v>
      </c>
      <c r="EC28" s="137">
        <f t="shared" ref="EC28:EM28" si="570">EC21/EC6</f>
        <v>3.189792663476874E-3</v>
      </c>
      <c r="ED28" s="137">
        <f t="shared" si="570"/>
        <v>7.9617834394904458E-3</v>
      </c>
      <c r="EE28" s="137">
        <f t="shared" si="570"/>
        <v>3.189792663476874E-3</v>
      </c>
      <c r="EF28" s="137">
        <f t="shared" si="570"/>
        <v>7.9239302694136295E-3</v>
      </c>
      <c r="EG28" s="137">
        <f t="shared" si="570"/>
        <v>0</v>
      </c>
      <c r="EH28" s="137">
        <f t="shared" si="570"/>
        <v>1.5822784810126582E-3</v>
      </c>
      <c r="EI28" s="137">
        <f t="shared" si="570"/>
        <v>1.1058451816745656E-2</v>
      </c>
      <c r="EJ28" s="137">
        <f t="shared" si="570"/>
        <v>0</v>
      </c>
      <c r="EK28" s="137">
        <f t="shared" si="570"/>
        <v>1.1093502377179081E-2</v>
      </c>
      <c r="EL28" s="137">
        <f t="shared" si="570"/>
        <v>1.5748031496062992E-3</v>
      </c>
      <c r="EM28" s="137">
        <f t="shared" si="570"/>
        <v>3.1201248049921998E-3</v>
      </c>
      <c r="EN28" s="134"/>
      <c r="EO28" s="137">
        <f>EO21/EO6</f>
        <v>1.7973856209150325E-2</v>
      </c>
      <c r="EP28" s="137">
        <f t="shared" si="434"/>
        <v>2.6800670016750419E-2</v>
      </c>
      <c r="EQ28" s="137">
        <f t="shared" ref="EQ28:FA28" si="571">EQ21/EQ6</f>
        <v>6.6334991708126038E-3</v>
      </c>
      <c r="ER28" s="137">
        <f t="shared" si="571"/>
        <v>8.2508250825082501E-3</v>
      </c>
      <c r="ES28" s="137">
        <f t="shared" si="571"/>
        <v>1.652892561983471E-3</v>
      </c>
      <c r="ET28" s="137">
        <f t="shared" si="571"/>
        <v>6.6006600660066007E-3</v>
      </c>
      <c r="EU28" s="137">
        <f t="shared" si="571"/>
        <v>3.2733224222585926E-3</v>
      </c>
      <c r="EV28" s="137">
        <f t="shared" si="571"/>
        <v>3.2948929159802307E-3</v>
      </c>
      <c r="EW28" s="137">
        <f t="shared" si="571"/>
        <v>1.0101010101010102E-2</v>
      </c>
      <c r="EX28" s="137">
        <f t="shared" si="571"/>
        <v>0</v>
      </c>
      <c r="EY28" s="137">
        <f t="shared" si="571"/>
        <v>1.6863406408094434E-3</v>
      </c>
      <c r="EZ28" s="137">
        <f t="shared" si="571"/>
        <v>3.2840722495894909E-3</v>
      </c>
      <c r="FA28" s="137">
        <f t="shared" si="571"/>
        <v>3.2840722495894909E-3</v>
      </c>
      <c r="FB28" s="134"/>
      <c r="FC28" s="137">
        <f t="shared" ref="FC28:FO28" si="572">FC21/FC6</f>
        <v>8.3752093802345051E-3</v>
      </c>
      <c r="FD28" s="137">
        <f t="shared" si="572"/>
        <v>5.0251256281407036E-3</v>
      </c>
      <c r="FE28" s="137">
        <f t="shared" si="572"/>
        <v>0</v>
      </c>
      <c r="FF28" s="137">
        <f t="shared" si="572"/>
        <v>3.205128205128205E-3</v>
      </c>
      <c r="FG28" s="137">
        <f t="shared" si="572"/>
        <v>8.0906148867313909E-3</v>
      </c>
      <c r="FH28" s="137">
        <f t="shared" si="572"/>
        <v>1.639344262295082E-3</v>
      </c>
      <c r="FI28" s="137">
        <f t="shared" si="572"/>
        <v>0</v>
      </c>
      <c r="FJ28" s="137">
        <f t="shared" si="572"/>
        <v>0</v>
      </c>
      <c r="FK28" s="137">
        <f t="shared" si="572"/>
        <v>1.4802631578947368E-2</v>
      </c>
      <c r="FL28" s="137">
        <f t="shared" si="572"/>
        <v>1.6260162601626016E-3</v>
      </c>
      <c r="FM28" s="137">
        <f t="shared" si="572"/>
        <v>0</v>
      </c>
      <c r="FN28" s="137">
        <f t="shared" si="572"/>
        <v>0</v>
      </c>
      <c r="FO28" s="137">
        <f t="shared" si="572"/>
        <v>0</v>
      </c>
      <c r="FP28" s="134"/>
      <c r="FQ28" s="137">
        <f t="shared" si="437"/>
        <v>1.6339869281045752E-3</v>
      </c>
      <c r="FR28" s="137">
        <f t="shared" si="437"/>
        <v>1.3266998341625208E-2</v>
      </c>
      <c r="FS28" s="137">
        <f t="shared" si="437"/>
        <v>3.2520325203252032E-3</v>
      </c>
      <c r="FT28" s="137">
        <f t="shared" si="437"/>
        <v>3.1645569620253164E-3</v>
      </c>
      <c r="FU28" s="137">
        <f t="shared" si="437"/>
        <v>9.538950715421303E-3</v>
      </c>
      <c r="FV28" s="137">
        <f t="shared" si="437"/>
        <v>4.7095761381475663E-3</v>
      </c>
      <c r="FW28" s="134"/>
      <c r="FX28" s="137">
        <f t="shared" si="438"/>
        <v>0</v>
      </c>
      <c r="FY28" s="137">
        <f t="shared" si="438"/>
        <v>3.0349013657056147E-3</v>
      </c>
      <c r="FZ28" s="137">
        <f t="shared" si="438"/>
        <v>4.6728971962616819E-3</v>
      </c>
      <c r="GA28" s="137">
        <f t="shared" si="438"/>
        <v>3.1104199066874028E-3</v>
      </c>
      <c r="GB28" s="137">
        <f t="shared" si="438"/>
        <v>1.889763779527559E-2</v>
      </c>
      <c r="GC28" s="137">
        <f t="shared" si="438"/>
        <v>6.3191153238546603E-3</v>
      </c>
      <c r="GD28" s="134"/>
      <c r="GE28" s="137">
        <f t="shared" si="439"/>
        <v>9.4786729857819912E-3</v>
      </c>
      <c r="GF28" s="137">
        <f t="shared" si="439"/>
        <v>1.5527950310559005E-3</v>
      </c>
      <c r="GG28" s="137">
        <f t="shared" si="439"/>
        <v>3.0487804878048782E-3</v>
      </c>
      <c r="GH28" s="137">
        <f t="shared" si="439"/>
        <v>1.5220700152207001E-3</v>
      </c>
      <c r="GI28" s="134"/>
      <c r="GJ28" s="134"/>
      <c r="GK28" s="134"/>
      <c r="GL28" s="137">
        <f t="shared" si="440"/>
        <v>1.4018691588785047E-2</v>
      </c>
      <c r="GM28" s="137">
        <f t="shared" si="440"/>
        <v>1.8633540372670808E-2</v>
      </c>
      <c r="GN28" s="137">
        <f t="shared" si="440"/>
        <v>8.9820359281437123E-3</v>
      </c>
      <c r="GO28" s="137">
        <f t="shared" si="440"/>
        <v>1.5128593040847202E-3</v>
      </c>
      <c r="GP28" s="137">
        <f t="shared" si="440"/>
        <v>0</v>
      </c>
      <c r="GQ28" s="137">
        <f t="shared" si="440"/>
        <v>0</v>
      </c>
      <c r="GR28" s="134"/>
      <c r="GS28" s="137">
        <f t="shared" si="441"/>
        <v>1.0014306151645207E-2</v>
      </c>
      <c r="GT28" s="137">
        <f t="shared" si="441"/>
        <v>5.6338028169014088E-3</v>
      </c>
      <c r="GU28" s="137">
        <f t="shared" si="441"/>
        <v>0</v>
      </c>
      <c r="GV28" s="137">
        <f t="shared" si="441"/>
        <v>2.7739251040221915E-3</v>
      </c>
      <c r="GW28" s="137">
        <f t="shared" si="441"/>
        <v>2.7397260273972603E-3</v>
      </c>
      <c r="GX28" s="134"/>
      <c r="GY28" s="134"/>
      <c r="GZ28" s="137">
        <f t="shared" si="442"/>
        <v>6.7658998646820028E-3</v>
      </c>
      <c r="HA28" s="137">
        <f t="shared" si="442"/>
        <v>8.2872928176795577E-3</v>
      </c>
      <c r="HB28" s="137">
        <f t="shared" si="443"/>
        <v>6.8587105624142658E-3</v>
      </c>
      <c r="HC28" s="137">
        <f t="shared" si="443"/>
        <v>5.4054054054054057E-3</v>
      </c>
      <c r="HD28" s="137">
        <f t="shared" si="443"/>
        <v>0</v>
      </c>
      <c r="HE28" s="137">
        <f t="shared" si="443"/>
        <v>6.587615283267457E-3</v>
      </c>
      <c r="HF28" s="134"/>
      <c r="HG28" s="137">
        <f t="shared" si="444"/>
        <v>6.41025641025641E-3</v>
      </c>
      <c r="HH28" s="137">
        <f t="shared" si="444"/>
        <v>7.6726342710997444E-3</v>
      </c>
      <c r="HI28" s="137">
        <f t="shared" si="444"/>
        <v>1.1523687580025609E-2</v>
      </c>
      <c r="HJ28" s="137">
        <f t="shared" si="444"/>
        <v>1.1306532663316583E-2</v>
      </c>
      <c r="HK28" s="137">
        <f t="shared" si="444"/>
        <v>5.018820577164366E-3</v>
      </c>
      <c r="HL28" s="137">
        <f t="shared" si="444"/>
        <v>1.4943960149439602E-2</v>
      </c>
      <c r="HM28" s="134"/>
      <c r="HN28" s="137">
        <f t="shared" si="445"/>
        <v>0</v>
      </c>
      <c r="HO28" s="137">
        <f t="shared" si="445"/>
        <v>5.0568900126422255E-3</v>
      </c>
      <c r="HP28" s="137">
        <f t="shared" si="445"/>
        <v>5.0825921219822112E-3</v>
      </c>
      <c r="HQ28" s="137">
        <f t="shared" si="445"/>
        <v>8.8945362134688691E-3</v>
      </c>
      <c r="HR28" s="137">
        <f t="shared" si="445"/>
        <v>1.2484394506866417E-3</v>
      </c>
      <c r="HS28" s="137">
        <f t="shared" si="445"/>
        <v>8.7390761548064924E-3</v>
      </c>
      <c r="HT28" s="134"/>
      <c r="HU28" s="137">
        <f t="shared" si="446"/>
        <v>7.3891625615763543E-3</v>
      </c>
      <c r="HV28" s="137">
        <f t="shared" si="446"/>
        <v>0</v>
      </c>
      <c r="HW28" s="137">
        <f t="shared" si="446"/>
        <v>3.6809815950920245E-3</v>
      </c>
      <c r="HX28" s="137">
        <f t="shared" si="446"/>
        <v>0</v>
      </c>
      <c r="HY28" s="137">
        <f t="shared" si="446"/>
        <v>4.9321824907521579E-3</v>
      </c>
      <c r="HZ28" s="137">
        <f t="shared" si="446"/>
        <v>7.3619631901840491E-3</v>
      </c>
      <c r="IA28" s="134"/>
      <c r="IB28" s="137">
        <f t="shared" si="447"/>
        <v>1.3819095477386936E-2</v>
      </c>
      <c r="IC28" s="137">
        <f t="shared" si="447"/>
        <v>1.2610340479192938E-3</v>
      </c>
      <c r="ID28" s="137">
        <f t="shared" si="447"/>
        <v>1.0243277848911651E-2</v>
      </c>
      <c r="IE28" s="137">
        <f t="shared" si="447"/>
        <v>1.8229166666666668E-2</v>
      </c>
      <c r="IF28" s="137">
        <f t="shared" si="447"/>
        <v>1.2787723785166241E-3</v>
      </c>
      <c r="IG28" s="137">
        <f t="shared" si="447"/>
        <v>3.875968992248062E-3</v>
      </c>
      <c r="IH28" s="134"/>
      <c r="II28" s="137">
        <f t="shared" si="448"/>
        <v>1.2658227848101266E-2</v>
      </c>
      <c r="IJ28" s="137">
        <f t="shared" si="448"/>
        <v>1.2391573729863693E-3</v>
      </c>
      <c r="IK28" s="137">
        <f t="shared" si="448"/>
        <v>4.8543689320388345E-3</v>
      </c>
      <c r="IL28" s="137">
        <f t="shared" si="448"/>
        <v>5.9594755661501785E-3</v>
      </c>
      <c r="IM28" s="137">
        <f t="shared" si="448"/>
        <v>9.696969696969697E-3</v>
      </c>
      <c r="IN28" s="137">
        <f t="shared" si="448"/>
        <v>2.4449877750611247E-3</v>
      </c>
      <c r="IO28" s="134"/>
      <c r="IP28" s="137">
        <f t="shared" si="449"/>
        <v>1.968019680196802E-2</v>
      </c>
      <c r="IQ28" s="137">
        <f t="shared" si="449"/>
        <v>1.2285012285012284E-2</v>
      </c>
      <c r="IR28" s="137">
        <f t="shared" si="449"/>
        <v>1.2610340479192938E-3</v>
      </c>
      <c r="IS28" s="134"/>
      <c r="IT28" s="137">
        <f>IT21/IT6</f>
        <v>1.2515644555694619E-3</v>
      </c>
      <c r="IU28" s="137">
        <f t="shared" si="450"/>
        <v>5.0251256281407036E-3</v>
      </c>
      <c r="IV28" s="134"/>
      <c r="IW28" s="134"/>
      <c r="IX28" s="137">
        <f t="shared" si="451"/>
        <v>1.6528925619834711E-2</v>
      </c>
      <c r="IY28" s="137">
        <f t="shared" si="451"/>
        <v>0</v>
      </c>
      <c r="IZ28" s="137">
        <f t="shared" si="451"/>
        <v>3.8265306122448979E-3</v>
      </c>
      <c r="JA28" s="137">
        <f t="shared" si="451"/>
        <v>3.8022813688212928E-3</v>
      </c>
      <c r="JB28" s="137">
        <f t="shared" si="451"/>
        <v>6.4935064935064939E-3</v>
      </c>
      <c r="JC28" s="137">
        <f t="shared" si="451"/>
        <v>2.5974025974025974E-3</v>
      </c>
      <c r="JD28" s="134"/>
      <c r="JE28" s="137">
        <f t="shared" si="452"/>
        <v>1.3140604467805519E-3</v>
      </c>
      <c r="JF28" s="137">
        <f t="shared" si="452"/>
        <v>1.1889035667107001E-2</v>
      </c>
      <c r="JG28" s="137">
        <f t="shared" si="453"/>
        <v>2.5435073627844713E-2</v>
      </c>
      <c r="JH28" s="137">
        <f t="shared" si="453"/>
        <v>1.092896174863388E-2</v>
      </c>
      <c r="JI28" s="137">
        <f t="shared" si="453"/>
        <v>8.0428954423592495E-3</v>
      </c>
      <c r="JJ28" s="134"/>
      <c r="JK28" s="137">
        <f t="shared" si="454"/>
        <v>2.6595744680851063E-3</v>
      </c>
      <c r="JL28" s="137">
        <f t="shared" si="454"/>
        <v>5.2493438320209973E-3</v>
      </c>
      <c r="JM28" s="137">
        <f t="shared" si="454"/>
        <v>5.2980132450331126E-3</v>
      </c>
      <c r="JN28" s="137">
        <f t="shared" si="454"/>
        <v>3.9215686274509803E-3</v>
      </c>
      <c r="JO28" s="137">
        <f t="shared" si="454"/>
        <v>3.8560411311053984E-3</v>
      </c>
      <c r="JP28" s="137">
        <f t="shared" si="454"/>
        <v>2.5906735751295338E-3</v>
      </c>
      <c r="JQ28" s="134"/>
      <c r="JR28" s="137">
        <f t="shared" si="455"/>
        <v>0</v>
      </c>
      <c r="JS28" s="137">
        <f t="shared" si="455"/>
        <v>8.9058524173027988E-3</v>
      </c>
      <c r="JT28" s="137">
        <f t="shared" si="455"/>
        <v>3.7735849056603774E-3</v>
      </c>
      <c r="JU28" s="137">
        <f t="shared" si="455"/>
        <v>5.0955414012738851E-3</v>
      </c>
      <c r="JV28" s="137">
        <f t="shared" si="455"/>
        <v>1.2547051442910915E-3</v>
      </c>
      <c r="JW28" s="137">
        <f t="shared" si="455"/>
        <v>0</v>
      </c>
      <c r="JX28" s="134"/>
      <c r="JY28" s="137">
        <f>JY21/JY6</f>
        <v>3.7974683544303796E-3</v>
      </c>
      <c r="JZ28" s="137">
        <f t="shared" si="456"/>
        <v>1.2594458438287153E-3</v>
      </c>
      <c r="KA28" s="137">
        <f t="shared" si="457"/>
        <v>3.778337531486146E-3</v>
      </c>
      <c r="KB28" s="137">
        <f t="shared" si="457"/>
        <v>0</v>
      </c>
      <c r="KC28" s="137">
        <f t="shared" si="457"/>
        <v>3.8071065989847717E-3</v>
      </c>
      <c r="KD28" s="137">
        <f t="shared" si="457"/>
        <v>2.5510204081632651E-3</v>
      </c>
      <c r="KE28" s="134"/>
      <c r="KF28" s="137">
        <f t="shared" si="458"/>
        <v>7.6726342710997444E-3</v>
      </c>
      <c r="KG28" s="137">
        <f t="shared" si="458"/>
        <v>0</v>
      </c>
      <c r="KH28" s="137">
        <f t="shared" si="459"/>
        <v>0</v>
      </c>
      <c r="KI28" s="137">
        <f t="shared" si="459"/>
        <v>1.2642225031605564E-3</v>
      </c>
      <c r="KJ28" s="137">
        <f t="shared" si="459"/>
        <v>3.9113428943937422E-3</v>
      </c>
      <c r="KK28" s="137">
        <f t="shared" si="459"/>
        <v>0</v>
      </c>
      <c r="KL28" s="134"/>
      <c r="KM28" s="134"/>
      <c r="KN28" s="137">
        <f>KN21/KN6</f>
        <v>0</v>
      </c>
      <c r="KO28" s="134"/>
      <c r="KP28" s="137">
        <f>KP21/KP6</f>
        <v>1.3123359580052493E-3</v>
      </c>
      <c r="KQ28" s="137">
        <f t="shared" si="460"/>
        <v>0</v>
      </c>
      <c r="KR28" s="137">
        <f>KR21/KR6</f>
        <v>1.3106159895150721E-3</v>
      </c>
      <c r="KS28" s="134"/>
      <c r="KT28" s="137">
        <f t="shared" si="461"/>
        <v>5.263157894736842E-3</v>
      </c>
      <c r="KU28" s="137">
        <f t="shared" si="461"/>
        <v>5.3050397877984082E-3</v>
      </c>
      <c r="KV28" s="137">
        <f t="shared" si="462"/>
        <v>2.6631158455392811E-3</v>
      </c>
      <c r="KW28" s="137">
        <f t="shared" si="462"/>
        <v>2.7137042062415195E-3</v>
      </c>
      <c r="KX28" s="137">
        <f t="shared" si="462"/>
        <v>1.3568521031207597E-3</v>
      </c>
      <c r="KY28" s="134"/>
      <c r="KZ28" s="134"/>
      <c r="LA28" s="137">
        <f t="shared" si="463"/>
        <v>9.6685082872928173E-3</v>
      </c>
      <c r="LB28" s="137">
        <f t="shared" si="463"/>
        <v>4.0816326530612249E-3</v>
      </c>
      <c r="LC28" s="137">
        <f t="shared" si="464"/>
        <v>6.8775790921595595E-3</v>
      </c>
      <c r="LD28" s="137">
        <f t="shared" si="464"/>
        <v>0</v>
      </c>
      <c r="LE28" s="137">
        <f t="shared" si="464"/>
        <v>0</v>
      </c>
      <c r="LF28" s="137">
        <f t="shared" si="464"/>
        <v>0</v>
      </c>
      <c r="LG28" s="134"/>
      <c r="LH28" s="137">
        <f t="shared" ref="LH28:LQ28" si="573">LH21/LH6</f>
        <v>0</v>
      </c>
      <c r="LI28" s="137">
        <f t="shared" si="573"/>
        <v>4.1436464088397788E-3</v>
      </c>
      <c r="LJ28" s="137">
        <f t="shared" si="573"/>
        <v>0</v>
      </c>
      <c r="LK28" s="137">
        <f t="shared" si="573"/>
        <v>5.5248618784530384E-3</v>
      </c>
      <c r="LL28" s="137">
        <f t="shared" si="573"/>
        <v>0</v>
      </c>
      <c r="LM28" s="137">
        <f t="shared" si="573"/>
        <v>1.4025245441795231E-3</v>
      </c>
      <c r="LN28" s="137">
        <f t="shared" si="573"/>
        <v>1.3927576601671309E-3</v>
      </c>
      <c r="LO28" s="137">
        <f t="shared" si="573"/>
        <v>0</v>
      </c>
      <c r="LP28" s="137">
        <f t="shared" si="573"/>
        <v>0</v>
      </c>
      <c r="LQ28" s="137">
        <f t="shared" si="573"/>
        <v>0</v>
      </c>
      <c r="LR28" s="134"/>
      <c r="LS28" s="134"/>
      <c r="LT28" s="134"/>
      <c r="LU28" s="134"/>
      <c r="LV28" s="137">
        <f t="shared" si="466"/>
        <v>4.048582995951417E-3</v>
      </c>
      <c r="LW28" s="137">
        <f t="shared" si="466"/>
        <v>9.433962264150943E-3</v>
      </c>
      <c r="LX28" s="137">
        <f>LX21/LX6</f>
        <v>1.3106159895150721E-3</v>
      </c>
      <c r="LY28" s="134"/>
      <c r="LZ28" s="137">
        <f t="shared" si="467"/>
        <v>5.2151238591916557E-3</v>
      </c>
      <c r="MA28" s="137">
        <f t="shared" si="467"/>
        <v>2.6631158455392809E-2</v>
      </c>
      <c r="MB28" s="137"/>
      <c r="MC28" s="137">
        <f t="shared" si="468"/>
        <v>1.2016021361815754E-2</v>
      </c>
      <c r="MD28" s="137">
        <f t="shared" si="468"/>
        <v>3.5470668485675309E-2</v>
      </c>
      <c r="ME28" s="137">
        <f t="shared" si="468"/>
        <v>2.8169014084507043E-2</v>
      </c>
      <c r="MF28" s="137">
        <f t="shared" si="468"/>
        <v>2.3776223776223775E-2</v>
      </c>
      <c r="MG28" s="137">
        <f t="shared" si="468"/>
        <v>1.6853932584269662E-2</v>
      </c>
      <c r="MH28" s="137">
        <f t="shared" si="468"/>
        <v>1.1019283746556474E-2</v>
      </c>
      <c r="MI28" s="134"/>
      <c r="MJ28" s="137">
        <f t="shared" si="469"/>
        <v>8.658008658008658E-3</v>
      </c>
      <c r="MK28" s="137">
        <f t="shared" si="469"/>
        <v>7.4183976261127599E-3</v>
      </c>
      <c r="ML28" s="137">
        <f t="shared" si="469"/>
        <v>8.9020771513353119E-3</v>
      </c>
      <c r="MM28" s="137">
        <f t="shared" si="469"/>
        <v>7.7279752704791345E-3</v>
      </c>
      <c r="MN28" s="137">
        <f t="shared" si="469"/>
        <v>3.0674846625766872E-3</v>
      </c>
      <c r="MO28" s="137">
        <f t="shared" si="469"/>
        <v>7.6923076923076927E-3</v>
      </c>
      <c r="MP28" s="134"/>
      <c r="MQ28" s="137">
        <f t="shared" si="470"/>
        <v>0</v>
      </c>
      <c r="MR28" s="137">
        <f t="shared" si="470"/>
        <v>4.5801526717557254E-3</v>
      </c>
      <c r="MS28" s="137">
        <f t="shared" si="470"/>
        <v>3.0487804878048782E-3</v>
      </c>
      <c r="MT28" s="137">
        <f t="shared" si="470"/>
        <v>1.5060240963855422E-3</v>
      </c>
      <c r="MU28" s="137">
        <f t="shared" si="470"/>
        <v>0</v>
      </c>
      <c r="MV28" s="137">
        <f t="shared" si="470"/>
        <v>0</v>
      </c>
      <c r="MW28" s="134"/>
      <c r="MX28" s="137">
        <f t="shared" si="471"/>
        <v>5.9435364041604752E-3</v>
      </c>
      <c r="MY28" s="137">
        <f t="shared" si="471"/>
        <v>0</v>
      </c>
      <c r="MZ28" s="137">
        <f t="shared" si="471"/>
        <v>1.0638297872340425E-2</v>
      </c>
      <c r="NA28" s="137">
        <f t="shared" si="471"/>
        <v>5.9612518628912071E-3</v>
      </c>
      <c r="NB28" s="137">
        <f t="shared" si="471"/>
        <v>2.976190476190476E-3</v>
      </c>
      <c r="NC28" s="137">
        <f t="shared" si="471"/>
        <v>1.0130246020260492E-2</v>
      </c>
      <c r="ND28" s="134"/>
      <c r="NE28" s="137">
        <f t="shared" si="472"/>
        <v>2.9239766081871343E-3</v>
      </c>
      <c r="NF28" s="137">
        <f t="shared" si="472"/>
        <v>7.429420505200594E-3</v>
      </c>
      <c r="NG28" s="137">
        <f t="shared" si="472"/>
        <v>0</v>
      </c>
      <c r="NH28" s="137">
        <f t="shared" si="472"/>
        <v>7.320644216691069E-3</v>
      </c>
      <c r="NI28" s="137">
        <f t="shared" si="472"/>
        <v>1.4641288433382138E-3</v>
      </c>
      <c r="NJ28" s="137">
        <f t="shared" si="472"/>
        <v>1.4662756598240469E-3</v>
      </c>
      <c r="NK28" s="134"/>
      <c r="NL28" s="137">
        <f t="shared" si="473"/>
        <v>1.4367816091954023E-3</v>
      </c>
      <c r="NM28" s="137">
        <f t="shared" si="473"/>
        <v>1.4265335235378032E-3</v>
      </c>
      <c r="NN28" s="137">
        <f t="shared" si="473"/>
        <v>1.3888888888888889E-3</v>
      </c>
      <c r="NO28" s="137">
        <f t="shared" si="473"/>
        <v>2.8169014084507044E-3</v>
      </c>
      <c r="NP28" s="137">
        <f t="shared" si="473"/>
        <v>1.4184397163120568E-3</v>
      </c>
      <c r="NQ28" s="137">
        <f t="shared" si="473"/>
        <v>2.8169014084507044E-3</v>
      </c>
      <c r="NR28" s="134"/>
      <c r="NS28" s="137">
        <f t="shared" si="474"/>
        <v>1.4326647564469914E-3</v>
      </c>
      <c r="NT28" s="137">
        <f t="shared" si="474"/>
        <v>1.440922190201729E-3</v>
      </c>
      <c r="NU28" s="137">
        <f t="shared" si="474"/>
        <v>0</v>
      </c>
      <c r="NV28" s="137">
        <f t="shared" si="474"/>
        <v>0</v>
      </c>
      <c r="NW28" s="137">
        <f t="shared" si="474"/>
        <v>5.7306590257879654E-3</v>
      </c>
      <c r="NX28" s="137">
        <f t="shared" si="474"/>
        <v>1.4347202295552368E-3</v>
      </c>
      <c r="NY28" s="137">
        <f t="shared" si="474"/>
        <v>2.8612303290414878E-3</v>
      </c>
      <c r="NZ28" s="137">
        <f t="shared" si="474"/>
        <v>0</v>
      </c>
      <c r="OA28" s="134"/>
      <c r="OB28" s="134"/>
      <c r="OC28" s="134"/>
      <c r="OD28" s="134"/>
      <c r="OE28" s="134"/>
      <c r="OF28" s="134"/>
      <c r="OG28" s="137">
        <f t="shared" si="475"/>
        <v>2.9282576866764276E-3</v>
      </c>
      <c r="OH28" s="137">
        <f t="shared" si="475"/>
        <v>1.7725258493353029E-2</v>
      </c>
      <c r="OI28" s="137">
        <f>OI21/677</f>
        <v>1.1816838995568686E-2</v>
      </c>
      <c r="OJ28" s="137">
        <f t="shared" si="476"/>
        <v>0</v>
      </c>
      <c r="OK28" s="137">
        <f t="shared" si="476"/>
        <v>0</v>
      </c>
      <c r="OL28" s="137">
        <f t="shared" si="476"/>
        <v>1.308139534883721E-2</v>
      </c>
      <c r="OM28" s="134"/>
      <c r="ON28" s="137">
        <f t="shared" si="477"/>
        <v>1.2605042016806723E-2</v>
      </c>
      <c r="OO28" s="137">
        <f t="shared" si="477"/>
        <v>4.3541364296081275E-3</v>
      </c>
      <c r="OP28" s="137">
        <f t="shared" si="477"/>
        <v>4.3604651162790697E-3</v>
      </c>
      <c r="OQ28" s="137">
        <f t="shared" si="477"/>
        <v>4.30416068866571E-3</v>
      </c>
      <c r="OR28" s="137">
        <f t="shared" si="477"/>
        <v>0</v>
      </c>
      <c r="OS28" s="137">
        <f t="shared" si="477"/>
        <v>8.8626292466765146E-3</v>
      </c>
      <c r="OT28" s="134"/>
      <c r="OU28" s="137">
        <f t="shared" si="478"/>
        <v>1.4925373134328358E-2</v>
      </c>
      <c r="OV28" s="137">
        <f t="shared" si="478"/>
        <v>7.5987841945288756E-3</v>
      </c>
      <c r="OW28" s="137">
        <f t="shared" si="478"/>
        <v>7.763975155279503E-3</v>
      </c>
      <c r="OX28" s="137">
        <f t="shared" si="478"/>
        <v>0</v>
      </c>
      <c r="OY28" s="137">
        <f t="shared" si="478"/>
        <v>0</v>
      </c>
      <c r="OZ28" s="137">
        <f t="shared" si="478"/>
        <v>0</v>
      </c>
      <c r="PA28" s="134"/>
      <c r="PB28" s="137">
        <f t="shared" si="479"/>
        <v>1.4903129657228018E-3</v>
      </c>
      <c r="PC28" s="137">
        <f t="shared" si="479"/>
        <v>4.4776119402985077E-3</v>
      </c>
      <c r="PD28" s="137">
        <f t="shared" si="479"/>
        <v>1.4792899408284023E-3</v>
      </c>
      <c r="PE28" s="137">
        <f t="shared" si="479"/>
        <v>4.4709388971684054E-3</v>
      </c>
      <c r="PF28" s="137">
        <f t="shared" si="479"/>
        <v>2.9895366218236174E-3</v>
      </c>
      <c r="PG28" s="137">
        <f t="shared" si="479"/>
        <v>1.8433179723502304E-2</v>
      </c>
      <c r="PH28" s="137"/>
      <c r="PI28" s="137">
        <f t="shared" si="480"/>
        <v>0</v>
      </c>
      <c r="PJ28" s="137">
        <f t="shared" si="480"/>
        <v>3.0674846625766872E-3</v>
      </c>
      <c r="PK28" s="137">
        <f t="shared" si="480"/>
        <v>4.5871559633027525E-3</v>
      </c>
      <c r="PL28" s="137">
        <f t="shared" si="480"/>
        <v>0</v>
      </c>
      <c r="PM28" s="137">
        <f t="shared" si="480"/>
        <v>1.5037593984962407E-3</v>
      </c>
      <c r="PN28" s="137">
        <f t="shared" si="480"/>
        <v>2.9985007496251873E-3</v>
      </c>
      <c r="PO28" s="134"/>
      <c r="PP28" s="137">
        <f t="shared" si="481"/>
        <v>7.575757575757576E-3</v>
      </c>
      <c r="PQ28" s="137">
        <f t="shared" si="481"/>
        <v>4.5454545454545452E-3</v>
      </c>
      <c r="PR28" s="137">
        <f t="shared" si="481"/>
        <v>9.202453987730062E-3</v>
      </c>
      <c r="PS28" s="137">
        <f t="shared" si="481"/>
        <v>1.5243902439024391E-3</v>
      </c>
      <c r="PT28" s="137">
        <f t="shared" si="481"/>
        <v>4.5248868778280547E-3</v>
      </c>
      <c r="PU28" s="137">
        <f t="shared" si="481"/>
        <v>3.0303030303030303E-3</v>
      </c>
      <c r="PV28" s="134"/>
      <c r="PW28" s="137">
        <f t="shared" si="482"/>
        <v>9.2592592592592587E-3</v>
      </c>
      <c r="PX28" s="137">
        <f t="shared" si="482"/>
        <v>0</v>
      </c>
      <c r="PY28" s="137">
        <f t="shared" si="482"/>
        <v>1.4947683109118087E-3</v>
      </c>
      <c r="PZ28" s="137">
        <f t="shared" si="482"/>
        <v>0</v>
      </c>
      <c r="QA28" s="137">
        <f t="shared" si="482"/>
        <v>0</v>
      </c>
      <c r="QB28" s="137">
        <f t="shared" si="482"/>
        <v>0</v>
      </c>
      <c r="QC28" s="134"/>
      <c r="QD28" s="137">
        <f>QD21/QD6</f>
        <v>4.464285714285714E-3</v>
      </c>
      <c r="QE28" s="137">
        <f t="shared" si="483"/>
        <v>4.5180722891566263E-3</v>
      </c>
      <c r="QF28" s="134"/>
      <c r="QG28" s="137">
        <f t="shared" si="484"/>
        <v>0</v>
      </c>
      <c r="QH28" s="137">
        <f t="shared" si="484"/>
        <v>1.1747430249632892E-2</v>
      </c>
      <c r="QI28" s="137">
        <f>QI21/QI6</f>
        <v>4.5248868778280547E-3</v>
      </c>
      <c r="QJ28" s="137"/>
      <c r="QK28" s="137">
        <f t="shared" ref="QK28:QT28" si="574">QK21/QK6</f>
        <v>5.9435364041604752E-3</v>
      </c>
      <c r="QL28" s="137">
        <f t="shared" si="574"/>
        <v>4.4910179640718561E-3</v>
      </c>
      <c r="QM28" s="137">
        <f t="shared" si="574"/>
        <v>0</v>
      </c>
      <c r="QN28" s="137">
        <f t="shared" si="574"/>
        <v>7.462686567164179E-3</v>
      </c>
      <c r="QO28" s="137">
        <f t="shared" si="574"/>
        <v>4.464285714285714E-3</v>
      </c>
      <c r="QP28" s="137">
        <f t="shared" si="574"/>
        <v>1.488095238095238E-3</v>
      </c>
      <c r="QQ28" s="137">
        <f t="shared" si="574"/>
        <v>0</v>
      </c>
      <c r="QR28" s="137">
        <f t="shared" si="574"/>
        <v>0</v>
      </c>
      <c r="QS28" s="137">
        <f t="shared" si="574"/>
        <v>7.429420505200594E-3</v>
      </c>
      <c r="QT28" s="137">
        <f t="shared" si="574"/>
        <v>0</v>
      </c>
      <c r="QU28" s="134"/>
      <c r="QV28" s="134"/>
      <c r="QW28" s="137">
        <f t="shared" si="486"/>
        <v>3.0120481927710845E-3</v>
      </c>
      <c r="QX28" s="137">
        <f t="shared" si="486"/>
        <v>6.0331825037707393E-3</v>
      </c>
      <c r="QY28" s="137">
        <f t="shared" si="487"/>
        <v>3.0627871362940277E-3</v>
      </c>
      <c r="QZ28" s="137">
        <f t="shared" si="487"/>
        <v>6.0882800608828003E-3</v>
      </c>
      <c r="RA28" s="137">
        <f t="shared" si="487"/>
        <v>3.0165912518853697E-3</v>
      </c>
      <c r="RB28" s="137">
        <f t="shared" si="487"/>
        <v>4.5248868778280547E-3</v>
      </c>
      <c r="RC28" s="137">
        <f t="shared" si="487"/>
        <v>4.5112781954887221E-3</v>
      </c>
      <c r="RD28" s="137">
        <f t="shared" si="487"/>
        <v>0</v>
      </c>
      <c r="RE28" s="134"/>
      <c r="RF28" s="137">
        <f t="shared" si="488"/>
        <v>7.3964497041420114E-3</v>
      </c>
      <c r="RG28" s="137">
        <f t="shared" si="488"/>
        <v>4.4776119402985077E-3</v>
      </c>
      <c r="RH28" s="137">
        <f t="shared" si="488"/>
        <v>0</v>
      </c>
      <c r="RI28" s="137">
        <f t="shared" si="488"/>
        <v>0</v>
      </c>
      <c r="RJ28" s="137">
        <f t="shared" si="488"/>
        <v>7.6103500761035003E-3</v>
      </c>
      <c r="RK28" s="137">
        <f t="shared" si="488"/>
        <v>1.5128593040847202E-3</v>
      </c>
      <c r="RL28" s="134"/>
      <c r="RM28" s="134"/>
      <c r="RN28" s="137">
        <f t="shared" si="489"/>
        <v>4.6367851622874804E-3</v>
      </c>
      <c r="RO28" s="137">
        <f t="shared" si="489"/>
        <v>1.2403100775193798E-2</v>
      </c>
      <c r="RP28" s="137">
        <f t="shared" si="489"/>
        <v>1.5267175572519084E-3</v>
      </c>
      <c r="RQ28" s="137">
        <f t="shared" si="489"/>
        <v>1.5128593040847202E-3</v>
      </c>
      <c r="RR28" s="137">
        <f t="shared" si="489"/>
        <v>1.4970059880239522E-3</v>
      </c>
      <c r="RS28" s="134"/>
      <c r="RT28" s="137">
        <f t="shared" si="490"/>
        <v>3.0120481927710845E-3</v>
      </c>
      <c r="RU28" s="137">
        <f t="shared" si="490"/>
        <v>6.0882800608828003E-3</v>
      </c>
      <c r="RV28" s="137">
        <f t="shared" si="490"/>
        <v>6.1162079510703364E-3</v>
      </c>
      <c r="RW28" s="137">
        <f t="shared" si="490"/>
        <v>1.5313935681470138E-3</v>
      </c>
      <c r="RX28" s="137">
        <f t="shared" si="490"/>
        <v>7.7041602465331279E-3</v>
      </c>
      <c r="RY28" s="137">
        <f t="shared" si="490"/>
        <v>1.0954616588419406E-2</v>
      </c>
      <c r="RZ28" s="134"/>
      <c r="SA28" s="134"/>
      <c r="SB28" s="137">
        <f t="shared" si="491"/>
        <v>1.7241379310344827E-2</v>
      </c>
      <c r="SC28" s="137">
        <f t="shared" si="491"/>
        <v>7.8616352201257862E-3</v>
      </c>
      <c r="SD28" s="137">
        <f t="shared" ref="SD28:SM28" si="575">SD21/SD6</f>
        <v>3.1201248049921998E-3</v>
      </c>
      <c r="SE28" s="137">
        <f t="shared" si="575"/>
        <v>3.1545741324921135E-3</v>
      </c>
      <c r="SF28" s="137">
        <f t="shared" si="575"/>
        <v>9.3023255813953487E-3</v>
      </c>
      <c r="SG28" s="137">
        <f t="shared" si="575"/>
        <v>1.5723270440251573E-3</v>
      </c>
      <c r="SH28" s="137">
        <f t="shared" si="575"/>
        <v>4.7169811320754715E-3</v>
      </c>
      <c r="SI28" s="137">
        <f t="shared" si="575"/>
        <v>3.1796502384737681E-3</v>
      </c>
      <c r="SJ28" s="137">
        <f t="shared" si="575"/>
        <v>3.1397174254317113E-3</v>
      </c>
      <c r="SK28" s="137">
        <f t="shared" si="575"/>
        <v>0</v>
      </c>
      <c r="SL28" s="137">
        <f t="shared" si="575"/>
        <v>0</v>
      </c>
      <c r="SM28" s="137">
        <f t="shared" si="575"/>
        <v>1.2618296529968454E-2</v>
      </c>
      <c r="SN28" s="134"/>
      <c r="SO28" s="137">
        <f t="shared" ref="SO28:TA28" si="576">SO21/SO6</f>
        <v>1.7684887459807074E-2</v>
      </c>
      <c r="SP28" s="137">
        <f t="shared" si="576"/>
        <v>4.8387096774193551E-3</v>
      </c>
      <c r="SQ28" s="137">
        <f t="shared" si="576"/>
        <v>6.5252854812398045E-3</v>
      </c>
      <c r="SR28" s="137">
        <f t="shared" si="576"/>
        <v>1.6181229773462784E-3</v>
      </c>
      <c r="SS28" s="137">
        <f t="shared" si="576"/>
        <v>1.1456628477905073E-2</v>
      </c>
      <c r="ST28" s="137">
        <f t="shared" si="576"/>
        <v>6.6445182724252493E-3</v>
      </c>
      <c r="SU28" s="137">
        <f t="shared" si="576"/>
        <v>6.6006600660066007E-3</v>
      </c>
      <c r="SV28" s="137">
        <f t="shared" si="576"/>
        <v>4.9504950495049506E-3</v>
      </c>
      <c r="SW28" s="137">
        <f t="shared" si="576"/>
        <v>4.9751243781094526E-3</v>
      </c>
      <c r="SX28" s="137">
        <f t="shared" si="576"/>
        <v>6.7567567567567571E-3</v>
      </c>
      <c r="SY28" s="137">
        <f t="shared" si="576"/>
        <v>3.3613445378151263E-3</v>
      </c>
      <c r="SZ28" s="137">
        <f t="shared" si="576"/>
        <v>1.0118043844856661E-2</v>
      </c>
      <c r="TA28" s="137">
        <f t="shared" si="576"/>
        <v>0</v>
      </c>
      <c r="TB28" s="134"/>
      <c r="TC28" s="137">
        <f t="shared" ref="TC28:TO28" si="577">TC21/TC6</f>
        <v>8.9552238805970154E-3</v>
      </c>
      <c r="TD28" s="137">
        <f t="shared" si="577"/>
        <v>4.4510385756676559E-3</v>
      </c>
      <c r="TE28" s="137">
        <f t="shared" si="577"/>
        <v>7.4738415545590429E-3</v>
      </c>
      <c r="TF28" s="137">
        <f t="shared" si="577"/>
        <v>1.1851851851851851E-2</v>
      </c>
      <c r="TG28" s="137">
        <f t="shared" si="577"/>
        <v>1.6393442622950821E-2</v>
      </c>
      <c r="TH28" s="137">
        <f t="shared" si="577"/>
        <v>4.4709388971684054E-3</v>
      </c>
      <c r="TI28" s="137">
        <f t="shared" si="577"/>
        <v>0</v>
      </c>
      <c r="TJ28" s="137">
        <f t="shared" si="577"/>
        <v>2.9850746268656717E-3</v>
      </c>
      <c r="TK28" s="137">
        <f t="shared" si="577"/>
        <v>2.9282576866764276E-3</v>
      </c>
      <c r="TL28" s="137">
        <f t="shared" si="577"/>
        <v>0</v>
      </c>
      <c r="TM28" s="137">
        <f t="shared" si="577"/>
        <v>0</v>
      </c>
      <c r="TN28" s="137">
        <f t="shared" si="577"/>
        <v>4.3478260869565218E-3</v>
      </c>
      <c r="TO28" s="137">
        <f t="shared" si="577"/>
        <v>1.4367816091954023E-3</v>
      </c>
      <c r="TP28" s="134"/>
      <c r="TQ28" s="137">
        <f t="shared" si="495"/>
        <v>1.0144927536231883E-2</v>
      </c>
      <c r="TR28" s="137">
        <f t="shared" si="495"/>
        <v>5.8479532163742687E-3</v>
      </c>
      <c r="TS28" s="137">
        <f t="shared" si="495"/>
        <v>7.2254335260115606E-3</v>
      </c>
      <c r="TT28" s="137">
        <f t="shared" si="495"/>
        <v>2.8612303290414878E-3</v>
      </c>
      <c r="TU28" s="137">
        <f t="shared" si="495"/>
        <v>1.4265335235378032E-3</v>
      </c>
      <c r="TV28" s="137">
        <f t="shared" si="495"/>
        <v>8.6206896551724137E-3</v>
      </c>
      <c r="TW28" s="134"/>
      <c r="TX28" s="137">
        <f t="shared" si="496"/>
        <v>1.0263929618768328E-2</v>
      </c>
      <c r="TY28" s="137">
        <f t="shared" si="496"/>
        <v>0</v>
      </c>
      <c r="TZ28" s="137">
        <f t="shared" si="496"/>
        <v>1.4534883720930232E-3</v>
      </c>
      <c r="UA28" s="137">
        <f t="shared" si="496"/>
        <v>4.3415340086830683E-3</v>
      </c>
      <c r="UB28" s="137">
        <f t="shared" si="496"/>
        <v>8.6206896551724137E-3</v>
      </c>
      <c r="UC28" s="137">
        <f t="shared" si="496"/>
        <v>1.7543859649122806E-2</v>
      </c>
      <c r="UD28" s="134"/>
      <c r="UE28" s="137">
        <f t="shared" si="497"/>
        <v>1.4513788098693759E-3</v>
      </c>
      <c r="UF28" s="137">
        <f t="shared" si="497"/>
        <v>2.8449502133712661E-3</v>
      </c>
      <c r="UG28" s="137">
        <f t="shared" si="497"/>
        <v>4.2553191489361703E-3</v>
      </c>
      <c r="UH28" s="137">
        <f t="shared" si="497"/>
        <v>1.4044943820224719E-3</v>
      </c>
      <c r="UI28" s="137">
        <f t="shared" si="497"/>
        <v>5.5478502080443829E-3</v>
      </c>
      <c r="UJ28" s="137">
        <f t="shared" si="497"/>
        <v>0</v>
      </c>
      <c r="UK28" s="137"/>
      <c r="UL28" s="137">
        <f t="shared" si="498"/>
        <v>0</v>
      </c>
      <c r="UM28" s="137">
        <f t="shared" si="498"/>
        <v>2.7855153203342618E-3</v>
      </c>
      <c r="UN28" s="137">
        <f t="shared" si="498"/>
        <v>2.7700831024930748E-3</v>
      </c>
      <c r="UO28" s="137">
        <f t="shared" si="498"/>
        <v>1.4005602240896359E-3</v>
      </c>
      <c r="UP28" s="137">
        <f t="shared" si="498"/>
        <v>0</v>
      </c>
      <c r="UQ28" s="137">
        <f t="shared" si="498"/>
        <v>1.5105740181268882E-3</v>
      </c>
      <c r="UR28" s="134"/>
      <c r="US28" s="137">
        <f t="shared" si="499"/>
        <v>0</v>
      </c>
      <c r="UT28" s="137">
        <f t="shared" si="499"/>
        <v>1.4285714285714286E-3</v>
      </c>
      <c r="UU28" s="137">
        <f t="shared" si="499"/>
        <v>5.6980056980056983E-3</v>
      </c>
      <c r="UV28" s="137">
        <f t="shared" si="499"/>
        <v>2.7855153203342618E-3</v>
      </c>
      <c r="UW28" s="137">
        <f t="shared" si="499"/>
        <v>4.1841004184100415E-3</v>
      </c>
      <c r="UX28" s="134"/>
      <c r="UY28" s="134"/>
      <c r="UZ28" s="134"/>
      <c r="VA28" s="137">
        <f t="shared" si="500"/>
        <v>8.4507042253521118E-3</v>
      </c>
      <c r="VB28" s="137">
        <f t="shared" si="500"/>
        <v>9.8591549295774655E-3</v>
      </c>
      <c r="VC28" s="137">
        <f t="shared" si="500"/>
        <v>2.8050490883590462E-3</v>
      </c>
      <c r="VD28" s="137"/>
      <c r="VE28" s="137">
        <f>VE21/VE6</f>
        <v>0</v>
      </c>
      <c r="VF28" s="137"/>
      <c r="VG28" s="137">
        <f t="shared" si="501"/>
        <v>1.5492957746478873E-2</v>
      </c>
      <c r="VH28" s="137">
        <f t="shared" si="501"/>
        <v>2.077562326869806E-2</v>
      </c>
      <c r="VI28" s="137">
        <f t="shared" si="501"/>
        <v>9.6286107290233843E-3</v>
      </c>
      <c r="VJ28" s="137">
        <f t="shared" si="501"/>
        <v>4.1265474552957355E-3</v>
      </c>
      <c r="VK28" s="137">
        <f t="shared" si="501"/>
        <v>5.3981106612685558E-3</v>
      </c>
      <c r="VL28" s="137">
        <f t="shared" si="501"/>
        <v>5.3050397877984082E-3</v>
      </c>
      <c r="VM28" s="134"/>
      <c r="VN28" s="137">
        <f t="shared" ref="VN28:VZ28" si="578">VN21/VN6</f>
        <v>5.3763440860215058E-3</v>
      </c>
      <c r="VO28" s="137">
        <f t="shared" si="578"/>
        <v>1.7543859649122806E-2</v>
      </c>
      <c r="VP28" s="137">
        <f t="shared" si="578"/>
        <v>5.270092226613966E-3</v>
      </c>
      <c r="VQ28" s="137">
        <f t="shared" si="578"/>
        <v>4.0268456375838931E-3</v>
      </c>
      <c r="VR28" s="137">
        <f t="shared" si="578"/>
        <v>5.3404539385847796E-3</v>
      </c>
      <c r="VS28" s="137">
        <f t="shared" si="578"/>
        <v>3.9215686274509803E-3</v>
      </c>
      <c r="VT28" s="137">
        <f t="shared" si="578"/>
        <v>1.2953367875647669E-3</v>
      </c>
      <c r="VU28" s="137">
        <f t="shared" si="578"/>
        <v>0</v>
      </c>
      <c r="VV28" s="137">
        <f t="shared" si="578"/>
        <v>3.8461538461538464E-3</v>
      </c>
      <c r="VW28" s="137">
        <f t="shared" si="578"/>
        <v>6.4850843060959796E-3</v>
      </c>
      <c r="VX28" s="137">
        <f t="shared" si="578"/>
        <v>3.821656050955414E-3</v>
      </c>
      <c r="VY28" s="137">
        <f t="shared" si="578"/>
        <v>8.9285714285714281E-3</v>
      </c>
      <c r="VZ28" s="137">
        <f t="shared" si="578"/>
        <v>3.7267080745341614E-3</v>
      </c>
      <c r="WA28" s="137"/>
      <c r="WB28" s="137">
        <f t="shared" si="503"/>
        <v>7.4534161490683228E-3</v>
      </c>
      <c r="WC28" s="137">
        <f t="shared" si="503"/>
        <v>6.1957868649318466E-3</v>
      </c>
      <c r="WD28" s="137">
        <f t="shared" si="503"/>
        <v>4.9875311720698253E-3</v>
      </c>
      <c r="WE28" s="137">
        <f t="shared" si="503"/>
        <v>2.4660912453760789E-3</v>
      </c>
      <c r="WF28" s="137">
        <f t="shared" si="503"/>
        <v>2.4570024570024569E-3</v>
      </c>
      <c r="WG28" s="137">
        <f t="shared" si="503"/>
        <v>7.2202166064981952E-3</v>
      </c>
      <c r="WH28" s="137"/>
      <c r="WI28" s="137">
        <f t="shared" si="504"/>
        <v>4.9937578027465668E-3</v>
      </c>
      <c r="WJ28" s="137">
        <f t="shared" si="504"/>
        <v>0</v>
      </c>
      <c r="WK28" s="137">
        <f t="shared" ref="WK28:WL28" si="579">WK21/WK6</f>
        <v>8.771929824561403E-3</v>
      </c>
      <c r="WL28" s="137">
        <f t="shared" si="579"/>
        <v>1.2376237623762376E-3</v>
      </c>
      <c r="WM28" s="137">
        <f t="shared" ref="WM28" si="580">WM21/WM6</f>
        <v>0</v>
      </c>
      <c r="WN28" s="137"/>
      <c r="WO28" s="134"/>
      <c r="WP28" s="137">
        <f t="shared" ref="WP28:WQ28" si="581">WP21/WP6</f>
        <v>2.6888604353393086E-2</v>
      </c>
      <c r="WQ28" s="137">
        <f t="shared" si="581"/>
        <v>2.4739583333333332E-2</v>
      </c>
      <c r="WR28" s="137">
        <f t="shared" ref="WR28:WS28" si="582">WR21/WR6</f>
        <v>2.1419009370816599E-2</v>
      </c>
      <c r="WS28" s="137">
        <f t="shared" si="582"/>
        <v>8.1081081081081086E-3</v>
      </c>
      <c r="WT28" s="134"/>
      <c r="WU28" s="137">
        <f t="shared" ref="WU28:WV28" si="583">WU21/WU6</f>
        <v>1.6304347826086956E-2</v>
      </c>
      <c r="WV28" s="137">
        <f t="shared" si="583"/>
        <v>1.3531799729364006E-2</v>
      </c>
      <c r="WW28" s="137">
        <f t="shared" ref="WW28:WX28" si="584">WW21/WW6</f>
        <v>1.3831258644536652E-2</v>
      </c>
      <c r="WX28" s="137">
        <f t="shared" si="584"/>
        <v>2.7359781121751026E-3</v>
      </c>
      <c r="WY28" s="137">
        <f t="shared" ref="WY28:WZ28" si="585">WY21/WY6</f>
        <v>1.5130674002751032E-2</v>
      </c>
      <c r="WZ28" s="137">
        <f t="shared" si="585"/>
        <v>0</v>
      </c>
      <c r="XA28" s="137">
        <f t="shared" ref="XA28:XB28" si="586">XA21/XA6</f>
        <v>9.2961487383798145E-3</v>
      </c>
      <c r="XB28" s="137">
        <f t="shared" si="586"/>
        <v>1.034928848641656E-2</v>
      </c>
      <c r="XC28" s="134"/>
      <c r="XD28" s="137">
        <f t="shared" ref="XD28:XE28" si="587">XD21/XD6</f>
        <v>5.1679586563307496E-3</v>
      </c>
      <c r="XE28" s="137">
        <f t="shared" si="587"/>
        <v>3.8910505836575876E-3</v>
      </c>
      <c r="XF28" s="137">
        <f t="shared" ref="XF28:XG28" si="588">XF21/XF6</f>
        <v>1.0443864229765013E-2</v>
      </c>
      <c r="XG28" s="137">
        <f t="shared" si="588"/>
        <v>6.6137566137566134E-3</v>
      </c>
      <c r="XH28" s="137">
        <f t="shared" ref="XH28:XI28" si="589">XH21/XH6</f>
        <v>7.874015748031496E-3</v>
      </c>
      <c r="XI28" s="137">
        <f t="shared" si="589"/>
        <v>6.4516129032258064E-3</v>
      </c>
      <c r="XJ28" s="137"/>
      <c r="XK28" s="137">
        <f t="shared" ref="XK28:XL28" si="590">XK21/XK6</f>
        <v>1.2755102040816326E-3</v>
      </c>
      <c r="XL28" s="137">
        <f t="shared" si="590"/>
        <v>2.5873221216041399E-3</v>
      </c>
      <c r="XM28" s="137">
        <f t="shared" ref="XM28:XN28" si="591">XM21/XM6</f>
        <v>1.1612903225806452E-2</v>
      </c>
      <c r="XN28" s="137">
        <f t="shared" si="591"/>
        <v>0</v>
      </c>
      <c r="XO28" s="137">
        <f t="shared" ref="XO28:XP28" si="592">XO21/XO6</f>
        <v>3.7831021437578815E-3</v>
      </c>
      <c r="XP28" s="137">
        <f t="shared" si="592"/>
        <v>0</v>
      </c>
      <c r="XQ28" s="137"/>
      <c r="XR28" s="137">
        <f t="shared" ref="XR28:XS28" si="593">XR21/XR6</f>
        <v>1.1421319796954314E-2</v>
      </c>
      <c r="XS28" s="137">
        <f t="shared" si="593"/>
        <v>1.020408163265306E-2</v>
      </c>
      <c r="XT28" s="137">
        <f t="shared" ref="XT28:XU28" si="594">XT21/XT6</f>
        <v>1.0256410256410256E-2</v>
      </c>
      <c r="XU28" s="137">
        <f t="shared" si="594"/>
        <v>3.7546933667083854E-3</v>
      </c>
      <c r="XV28" s="137">
        <f t="shared" ref="XV28:XW28" si="595">XV21/XV6</f>
        <v>4.9813200498132005E-3</v>
      </c>
      <c r="XW28" s="137">
        <f t="shared" si="595"/>
        <v>7.2815533980582527E-3</v>
      </c>
      <c r="XX28" s="137"/>
      <c r="XY28" s="137">
        <f t="shared" ref="XY28:XZ28" si="596">XY21/XY6</f>
        <v>4.8250904704463205E-3</v>
      </c>
      <c r="XZ28" s="137">
        <f t="shared" si="596"/>
        <v>3.6144578313253013E-3</v>
      </c>
      <c r="YA28" s="137">
        <f t="shared" ref="YA28:YB28" si="597">YA21/YA6</f>
        <v>1.2106537530266344E-3</v>
      </c>
      <c r="YB28" s="137">
        <f t="shared" si="597"/>
        <v>0</v>
      </c>
      <c r="YC28" s="137">
        <f t="shared" ref="YC28:YD28" si="598">YC21/YC6</f>
        <v>2.4479804161566705E-3</v>
      </c>
      <c r="YD28" s="137">
        <f t="shared" si="598"/>
        <v>6.105006105006105E-3</v>
      </c>
      <c r="YE28" s="137"/>
      <c r="YF28" s="137">
        <f t="shared" ref="YF28:YG28" si="599">YF21/YF6</f>
        <v>0</v>
      </c>
      <c r="YG28" s="137">
        <f t="shared" si="599"/>
        <v>5.018820577164366E-3</v>
      </c>
      <c r="YH28" s="137">
        <f t="shared" ref="YH28:YI28" si="600">YH21/YH6</f>
        <v>0</v>
      </c>
      <c r="YI28" s="137">
        <f t="shared" si="600"/>
        <v>4.9261083743842365E-3</v>
      </c>
      <c r="YJ28" s="137">
        <f t="shared" ref="YJ28:YK28" si="601">YJ21/YJ6</f>
        <v>1.2484394506866417E-3</v>
      </c>
      <c r="YK28" s="137">
        <f t="shared" si="601"/>
        <v>2.4937655860349127E-3</v>
      </c>
      <c r="YL28" s="137"/>
      <c r="YM28" s="137">
        <f t="shared" ref="YM28:YN28" si="602">YM21/YM6</f>
        <v>4.9937578027465668E-3</v>
      </c>
      <c r="YN28" s="137">
        <f t="shared" si="602"/>
        <v>3.7735849056603774E-3</v>
      </c>
      <c r="YO28" s="137">
        <f t="shared" ref="YO28" si="603">YO21/YO6</f>
        <v>1.2376237623762376E-3</v>
      </c>
      <c r="YP28" s="137"/>
      <c r="YQ28" s="137">
        <f t="shared" ref="YQ28:YR28" si="604">YQ21/YQ6</f>
        <v>1.2547051442910915E-3</v>
      </c>
      <c r="YR28" s="137">
        <f t="shared" si="604"/>
        <v>0</v>
      </c>
      <c r="YS28" s="137">
        <f t="shared" ref="YS28:YT28" si="605">YS21/YS6</f>
        <v>0</v>
      </c>
      <c r="YT28" s="137">
        <f t="shared" si="605"/>
        <v>1.2106537530266344E-3</v>
      </c>
      <c r="YU28" s="137">
        <f t="shared" ref="YU28:YV28" si="606">YU21/YU6</f>
        <v>1.2048192771084338E-3</v>
      </c>
      <c r="YV28" s="137">
        <f t="shared" si="606"/>
        <v>6.105006105006105E-3</v>
      </c>
      <c r="YW28" s="137">
        <f t="shared" ref="YW28:YX28" si="607">YW21/YW6</f>
        <v>2.3980815347721821E-3</v>
      </c>
      <c r="YX28" s="137">
        <f t="shared" si="607"/>
        <v>7.246376811594203E-3</v>
      </c>
      <c r="YY28" s="137">
        <f t="shared" ref="YY28" si="608">YY21/YY6</f>
        <v>0</v>
      </c>
      <c r="YZ28" s="137"/>
      <c r="ZA28" s="137">
        <f t="shared" ref="ZA28" si="609">ZA21/ZA6</f>
        <v>0</v>
      </c>
      <c r="ZB28" s="137">
        <f t="shared" ref="ZB28:ZC28" si="610">ZB21/ZB6</f>
        <v>2.3980815347721821E-3</v>
      </c>
      <c r="ZC28" s="137">
        <f t="shared" si="610"/>
        <v>1.2033694344163659E-3</v>
      </c>
      <c r="ZD28" s="137">
        <f t="shared" ref="ZD28:ZE28" si="611">ZD21/ZD6</f>
        <v>0</v>
      </c>
      <c r="ZE28" s="137">
        <f t="shared" si="611"/>
        <v>2.403846153846154E-3</v>
      </c>
      <c r="ZF28" s="137">
        <f t="shared" ref="ZF28:ZG28" si="612">ZF21/ZF6</f>
        <v>1.2004801920768306E-3</v>
      </c>
      <c r="ZG28" s="137">
        <f t="shared" si="612"/>
        <v>1.1428571428571429E-3</v>
      </c>
      <c r="ZH28" s="137"/>
      <c r="ZI28" s="134"/>
      <c r="ZJ28" s="134"/>
      <c r="ZK28" s="134"/>
      <c r="ZL28" s="137">
        <f t="shared" ref="ZL28:ZM28" si="613">ZL21/ZL6</f>
        <v>4.8134777376654635E-3</v>
      </c>
      <c r="ZM28" s="137">
        <f t="shared" si="613"/>
        <v>9.768009768009768E-3</v>
      </c>
      <c r="ZN28" s="137"/>
      <c r="ZO28" s="137">
        <f t="shared" ref="ZO28:ZP28" si="614">ZO21/ZO6</f>
        <v>1.2239902080783354E-2</v>
      </c>
      <c r="ZP28" s="137">
        <f t="shared" si="614"/>
        <v>7.4257425742574254E-3</v>
      </c>
      <c r="ZQ28" s="137">
        <f t="shared" ref="ZQ28:ZR28" si="615">ZQ21/ZQ6</f>
        <v>1.8703241895261846E-2</v>
      </c>
      <c r="ZR28" s="137">
        <f t="shared" si="615"/>
        <v>1.3836477987421384E-2</v>
      </c>
      <c r="ZS28" s="137">
        <f t="shared" ref="ZS28:ZT28" si="616">ZS21/ZS6</f>
        <v>4.5161290322580643E-2</v>
      </c>
      <c r="ZT28" s="137">
        <f t="shared" si="616"/>
        <v>2.2280471821756225E-2</v>
      </c>
      <c r="ZU28" s="137"/>
      <c r="ZV28" s="137">
        <f t="shared" ref="ZV28:ZW28" si="617">ZV21/ZV6</f>
        <v>1.7241379310344827E-2</v>
      </c>
      <c r="ZW28" s="137">
        <f t="shared" si="617"/>
        <v>1.6129032258064516E-2</v>
      </c>
      <c r="ZX28" s="137">
        <f t="shared" ref="ZX28:ZY28" si="618">ZX21/ZX6</f>
        <v>1.8867924528301886E-2</v>
      </c>
      <c r="ZY28" s="137">
        <f t="shared" si="618"/>
        <v>6.8399452804377564E-3</v>
      </c>
      <c r="ZZ28" s="137">
        <f t="shared" ref="ZZ28:AAA28" si="619">ZZ21/ZZ6</f>
        <v>2.7027027027027029E-3</v>
      </c>
      <c r="AAA28" s="137">
        <f t="shared" si="619"/>
        <v>1.6304347826086956E-2</v>
      </c>
      <c r="AAB28" s="137"/>
      <c r="AAC28" s="137">
        <f t="shared" ref="AAC28:AAD28" si="620">AAC21/AAC6</f>
        <v>2.7472527472527475E-3</v>
      </c>
      <c r="AAD28" s="137">
        <f t="shared" si="620"/>
        <v>2.3709902370990237E-2</v>
      </c>
      <c r="AAE28" s="137">
        <f t="shared" ref="AAE28:AAF28" si="621">AAE21/AAE6</f>
        <v>8.2987551867219917E-3</v>
      </c>
      <c r="AAF28" s="137">
        <f t="shared" si="621"/>
        <v>1.9417475728155338E-2</v>
      </c>
      <c r="AAG28" s="137">
        <f t="shared" ref="AAG28:AAH28" si="622">AAG21/AAG6</f>
        <v>1.6713091922005572E-2</v>
      </c>
      <c r="AAH28" s="137">
        <f t="shared" si="622"/>
        <v>7.102272727272727E-3</v>
      </c>
      <c r="AAI28" s="134"/>
      <c r="AAJ28" s="137">
        <f t="shared" ref="AAJ28:AAK28" si="623">AAJ21/AAJ6</f>
        <v>1.0057471264367816E-2</v>
      </c>
      <c r="AAK28" s="137">
        <f t="shared" si="623"/>
        <v>0</v>
      </c>
      <c r="AAL28" s="137">
        <f t="shared" ref="AAL28:AAM28" si="624">AAL21/AAL6</f>
        <v>1.7832647462277092E-2</v>
      </c>
      <c r="AAM28" s="137">
        <f t="shared" si="624"/>
        <v>1.3404825737265416E-3</v>
      </c>
      <c r="AAN28" s="137">
        <f t="shared" ref="AAN28:AAO28" si="625">AAN21/AAN6</f>
        <v>1.0854816824966078E-2</v>
      </c>
      <c r="AAO28" s="137">
        <f t="shared" si="625"/>
        <v>2.7027027027027029E-3</v>
      </c>
      <c r="AAP28" s="137"/>
      <c r="AAQ28" s="137">
        <f t="shared" ref="AAQ28:AAR28" si="626">AAQ21/AAQ6</f>
        <v>4.1039671682626538E-3</v>
      </c>
      <c r="AAR28" s="137">
        <f t="shared" si="626"/>
        <v>9.485094850948509E-3</v>
      </c>
      <c r="AAS28" s="137">
        <f t="shared" ref="AAS28:AAT28" si="627">AAS21/AAS6</f>
        <v>9.6021947873799734E-3</v>
      </c>
      <c r="AAT28" s="137">
        <f t="shared" si="627"/>
        <v>9.6818810511756573E-3</v>
      </c>
      <c r="AAU28" s="137">
        <f t="shared" ref="AAU28:AAV28" si="628">AAU21/AAU6</f>
        <v>0</v>
      </c>
      <c r="AAV28" s="137">
        <f t="shared" si="628"/>
        <v>1.2517385257301807E-2</v>
      </c>
      <c r="AAW28" s="134"/>
      <c r="AAX28" s="137">
        <f t="shared" ref="AAX28:AAY28" si="629">AAX21/AAX6</f>
        <v>1.1204481792717087E-2</v>
      </c>
      <c r="AAY28" s="137">
        <f t="shared" si="629"/>
        <v>1.8842530282637954E-2</v>
      </c>
      <c r="AAZ28" s="137">
        <f t="shared" ref="AAZ28:ABA28" si="630">AAZ21/AAZ6</f>
        <v>4.0106951871657758E-3</v>
      </c>
      <c r="ABA28" s="137">
        <f t="shared" si="630"/>
        <v>0</v>
      </c>
      <c r="ABB28" s="137">
        <f t="shared" ref="ABB28:ABC28" si="631">ABB21/ABB6</f>
        <v>1.6E-2</v>
      </c>
      <c r="ABC28" s="137">
        <f t="shared" si="631"/>
        <v>3.9840637450199202E-3</v>
      </c>
      <c r="ABD28" s="137"/>
      <c r="ABE28" s="137">
        <f t="shared" ref="ABE28" si="632">ABE21/ABE6</f>
        <v>6.5616797900262466E-3</v>
      </c>
      <c r="ABF28" s="137">
        <f t="shared" ref="ABF28:ABG28" si="633">ABF21/ABF6</f>
        <v>7.9575596816976128E-3</v>
      </c>
      <c r="ABG28" s="137">
        <f t="shared" si="633"/>
        <v>1.0767160161507403E-2</v>
      </c>
      <c r="ABH28" s="137">
        <f t="shared" ref="ABH28:ABI28" si="634">ABH21/ABH6</f>
        <v>1.6129032258064516E-2</v>
      </c>
      <c r="ABI28" s="137">
        <f t="shared" si="634"/>
        <v>6.7385444743935314E-3</v>
      </c>
      <c r="ABJ28" s="137">
        <f t="shared" ref="ABJ28:ABL28" si="635">ABJ21/ABJ6</f>
        <v>5.3835800807537013E-3</v>
      </c>
      <c r="ABK28" s="134"/>
      <c r="ABL28" s="137">
        <f t="shared" si="635"/>
        <v>5.3763440860215058E-3</v>
      </c>
      <c r="ABM28" s="137">
        <f t="shared" ref="ABM28:ABN28" si="636">ABM21/ABM6</f>
        <v>1.227830832196453E-2</v>
      </c>
      <c r="ABN28" s="137">
        <f t="shared" si="636"/>
        <v>1.3531799729364006E-3</v>
      </c>
      <c r="ABO28" s="137">
        <f t="shared" ref="ABO28:ABP28" si="637">ABO21/ABO6</f>
        <v>1.3404825737265416E-3</v>
      </c>
      <c r="ABP28" s="137">
        <f t="shared" si="637"/>
        <v>2.7063599458728013E-3</v>
      </c>
      <c r="ABQ28" s="137">
        <f t="shared" ref="ABQ28:ABS28" si="638">ABQ21/ABQ6</f>
        <v>4.0376850605652759E-3</v>
      </c>
      <c r="ABR28" s="134"/>
      <c r="ABS28" s="137">
        <f t="shared" si="638"/>
        <v>0</v>
      </c>
      <c r="ABT28" s="137">
        <f t="shared" ref="ABT28:ABU28" si="639">ABT21/ABT6</f>
        <v>2.6917900403768506E-3</v>
      </c>
      <c r="ABU28" s="137">
        <f t="shared" si="639"/>
        <v>4.0214477211796247E-3</v>
      </c>
      <c r="ABV28" s="137">
        <f t="shared" ref="ABV28:ABW28" si="640">ABV21/ABV6</f>
        <v>1.3333333333333333E-3</v>
      </c>
      <c r="ABW28" s="137" t="e">
        <f t="shared" si="640"/>
        <v>#DIV/0!</v>
      </c>
      <c r="ABX28" s="134"/>
      <c r="ABY28" s="134"/>
      <c r="ABZ28" s="134"/>
      <c r="ACA28" s="134"/>
      <c r="ACB28" s="134"/>
      <c r="ACC28" s="134"/>
      <c r="ACD28" s="134"/>
      <c r="ACE28" s="134"/>
      <c r="ACF28" s="134"/>
      <c r="ACG28" s="134"/>
      <c r="ACH28" s="134"/>
      <c r="ACI28" s="134"/>
      <c r="ACJ28" s="134"/>
      <c r="ACK28" s="134"/>
      <c r="ACL28" s="134"/>
      <c r="ACM28" s="134"/>
      <c r="ACN28" s="134"/>
      <c r="ACO28" s="134"/>
      <c r="ACP28" s="134"/>
      <c r="ACQ28" s="134"/>
      <c r="ACR28" s="134"/>
      <c r="ACS28" s="134"/>
      <c r="ACT28" s="134"/>
      <c r="ACU28" s="134"/>
      <c r="ACV28" s="134"/>
      <c r="ACW28" s="134"/>
      <c r="ACX28" s="134"/>
      <c r="ACY28" s="134"/>
      <c r="ACZ28" s="134"/>
      <c r="ADA28" s="134"/>
      <c r="ADB28" s="134"/>
      <c r="ADC28" s="134"/>
      <c r="ADD28" s="134"/>
      <c r="ADE28" s="134"/>
      <c r="ADF28" s="134"/>
      <c r="ADG28" s="134"/>
      <c r="ADH28" s="134"/>
      <c r="ADI28" s="134"/>
      <c r="ADJ28" s="134"/>
      <c r="ADK28" s="134"/>
      <c r="ADL28" s="134"/>
      <c r="ADM28" s="134"/>
      <c r="ADN28" s="134"/>
    </row>
    <row r="29" spans="1:794">
      <c r="A29" t="s">
        <v>911</v>
      </c>
      <c r="B29" t="s">
        <v>913</v>
      </c>
      <c r="D29" s="134" t="s">
        <v>261</v>
      </c>
      <c r="E29" s="137">
        <f t="shared" ref="E29:J29" si="641">E22/E7</f>
        <v>0</v>
      </c>
      <c r="F29" s="137">
        <f t="shared" si="641"/>
        <v>0</v>
      </c>
      <c r="G29" s="137">
        <f t="shared" si="641"/>
        <v>0</v>
      </c>
      <c r="H29" s="137">
        <f t="shared" si="641"/>
        <v>0</v>
      </c>
      <c r="I29" s="137">
        <f t="shared" si="641"/>
        <v>0</v>
      </c>
      <c r="J29" s="137">
        <f t="shared" si="641"/>
        <v>0</v>
      </c>
      <c r="K29" s="134"/>
      <c r="L29" s="137">
        <f t="shared" ref="L29:S29" si="642">L22/L7</f>
        <v>0</v>
      </c>
      <c r="M29" s="137">
        <f t="shared" si="642"/>
        <v>0</v>
      </c>
      <c r="N29" s="137">
        <f t="shared" si="642"/>
        <v>0</v>
      </c>
      <c r="O29" s="137">
        <f t="shared" si="642"/>
        <v>0</v>
      </c>
      <c r="P29" s="137">
        <f t="shared" si="642"/>
        <v>0</v>
      </c>
      <c r="Q29" s="137">
        <f t="shared" si="642"/>
        <v>0</v>
      </c>
      <c r="R29" s="137">
        <f t="shared" si="642"/>
        <v>0</v>
      </c>
      <c r="S29" s="137">
        <f t="shared" si="642"/>
        <v>0</v>
      </c>
      <c r="T29" s="134"/>
      <c r="U29" s="134"/>
      <c r="V29" s="134"/>
      <c r="W29" s="134"/>
      <c r="X29" s="134"/>
      <c r="Y29" s="134"/>
      <c r="Z29" s="134"/>
      <c r="AA29" s="137">
        <f t="shared" si="413"/>
        <v>0</v>
      </c>
      <c r="AB29" s="137">
        <f t="shared" si="414"/>
        <v>0</v>
      </c>
      <c r="AC29" s="137">
        <f t="shared" si="414"/>
        <v>0</v>
      </c>
      <c r="AD29" s="137">
        <f t="shared" si="414"/>
        <v>0</v>
      </c>
      <c r="AE29" s="137">
        <f t="shared" si="414"/>
        <v>0</v>
      </c>
      <c r="AF29" s="134"/>
      <c r="AG29" s="137">
        <f t="shared" ref="AG29:AL29" si="643">AG22/AG7</f>
        <v>0</v>
      </c>
      <c r="AH29" s="137">
        <f t="shared" si="643"/>
        <v>0</v>
      </c>
      <c r="AI29" s="137">
        <f t="shared" si="643"/>
        <v>0</v>
      </c>
      <c r="AJ29" s="137">
        <f t="shared" si="643"/>
        <v>0</v>
      </c>
      <c r="AK29" s="137">
        <f t="shared" si="643"/>
        <v>0</v>
      </c>
      <c r="AL29" s="137">
        <f t="shared" si="643"/>
        <v>0</v>
      </c>
      <c r="AM29" s="137"/>
      <c r="AN29" s="137">
        <f t="shared" si="416"/>
        <v>0</v>
      </c>
      <c r="AO29" s="137">
        <f t="shared" si="416"/>
        <v>0</v>
      </c>
      <c r="AP29" s="137">
        <f t="shared" si="416"/>
        <v>0</v>
      </c>
      <c r="AQ29" s="137">
        <f t="shared" si="416"/>
        <v>0</v>
      </c>
      <c r="AR29" s="137">
        <f t="shared" si="416"/>
        <v>0</v>
      </c>
      <c r="AS29" s="137">
        <f t="shared" si="416"/>
        <v>0</v>
      </c>
      <c r="AT29" s="134"/>
      <c r="AU29" s="137">
        <f t="shared" si="417"/>
        <v>0</v>
      </c>
      <c r="AV29" s="137">
        <f t="shared" si="417"/>
        <v>0</v>
      </c>
      <c r="AW29" s="137">
        <f t="shared" si="417"/>
        <v>0</v>
      </c>
      <c r="AX29" s="137">
        <f t="shared" si="417"/>
        <v>0</v>
      </c>
      <c r="AY29" s="134"/>
      <c r="AZ29" s="134"/>
      <c r="BA29" s="137">
        <f t="shared" si="418"/>
        <v>0</v>
      </c>
      <c r="BB29" s="137">
        <f t="shared" si="418"/>
        <v>0</v>
      </c>
      <c r="BC29" s="137">
        <f t="shared" si="418"/>
        <v>0</v>
      </c>
      <c r="BD29" s="137">
        <f t="shared" si="418"/>
        <v>0</v>
      </c>
      <c r="BE29" s="137">
        <f t="shared" si="418"/>
        <v>0</v>
      </c>
      <c r="BF29" s="137">
        <f t="shared" si="418"/>
        <v>0</v>
      </c>
      <c r="BG29" s="137">
        <f t="shared" si="418"/>
        <v>0</v>
      </c>
      <c r="BH29" s="134"/>
      <c r="BI29" s="137">
        <f t="shared" si="419"/>
        <v>0</v>
      </c>
      <c r="BJ29" s="137">
        <f t="shared" si="419"/>
        <v>0</v>
      </c>
      <c r="BK29" s="137">
        <f t="shared" si="419"/>
        <v>0</v>
      </c>
      <c r="BL29" s="137">
        <f t="shared" si="419"/>
        <v>0</v>
      </c>
      <c r="BM29" s="137">
        <f t="shared" si="419"/>
        <v>0</v>
      </c>
      <c r="BN29" s="137">
        <f t="shared" si="419"/>
        <v>0</v>
      </c>
      <c r="BO29" s="134"/>
      <c r="BP29" s="137">
        <f t="shared" si="420"/>
        <v>0</v>
      </c>
      <c r="BQ29" s="137">
        <f t="shared" si="420"/>
        <v>0</v>
      </c>
      <c r="BR29" s="137">
        <f t="shared" si="420"/>
        <v>0</v>
      </c>
      <c r="BS29" s="137">
        <f t="shared" si="420"/>
        <v>0</v>
      </c>
      <c r="BT29" s="137">
        <f t="shared" si="420"/>
        <v>0</v>
      </c>
      <c r="BU29" s="137">
        <f t="shared" si="420"/>
        <v>0</v>
      </c>
      <c r="BV29" s="134"/>
      <c r="BW29" s="137">
        <f>BW22/BW7</f>
        <v>0</v>
      </c>
      <c r="BX29" s="137">
        <f t="shared" si="421"/>
        <v>0</v>
      </c>
      <c r="BY29" s="137">
        <f t="shared" si="422"/>
        <v>0</v>
      </c>
      <c r="BZ29" s="137">
        <f t="shared" si="422"/>
        <v>0</v>
      </c>
      <c r="CA29" s="137">
        <f t="shared" si="422"/>
        <v>0</v>
      </c>
      <c r="CB29" s="137">
        <f t="shared" si="422"/>
        <v>0</v>
      </c>
      <c r="CC29" s="134"/>
      <c r="CD29" s="137">
        <f t="shared" si="423"/>
        <v>0</v>
      </c>
      <c r="CE29" s="137">
        <f t="shared" si="423"/>
        <v>0</v>
      </c>
      <c r="CF29" s="137">
        <f t="shared" si="424"/>
        <v>0</v>
      </c>
      <c r="CG29" s="137">
        <f t="shared" si="424"/>
        <v>0</v>
      </c>
      <c r="CH29" s="137">
        <f t="shared" si="424"/>
        <v>0</v>
      </c>
      <c r="CI29" s="137">
        <f t="shared" si="424"/>
        <v>0</v>
      </c>
      <c r="CJ29" s="134"/>
      <c r="CK29" s="137">
        <f t="shared" si="425"/>
        <v>0</v>
      </c>
      <c r="CL29" s="137">
        <f t="shared" si="425"/>
        <v>0</v>
      </c>
      <c r="CM29" s="137">
        <f t="shared" si="425"/>
        <v>0</v>
      </c>
      <c r="CN29" s="137">
        <f t="shared" si="425"/>
        <v>0</v>
      </c>
      <c r="CO29" s="137">
        <f t="shared" si="425"/>
        <v>0</v>
      </c>
      <c r="CP29" s="137">
        <f t="shared" si="425"/>
        <v>0</v>
      </c>
      <c r="CQ29" s="134"/>
      <c r="CR29" s="137">
        <f t="shared" si="426"/>
        <v>0</v>
      </c>
      <c r="CS29" s="137">
        <f t="shared" si="426"/>
        <v>0</v>
      </c>
      <c r="CT29" s="137">
        <f t="shared" si="426"/>
        <v>0</v>
      </c>
      <c r="CU29" s="137">
        <f t="shared" si="426"/>
        <v>0</v>
      </c>
      <c r="CV29" s="137">
        <f t="shared" si="426"/>
        <v>0</v>
      </c>
      <c r="CW29" s="137">
        <f t="shared" si="426"/>
        <v>0</v>
      </c>
      <c r="CX29" s="134"/>
      <c r="CY29" s="137">
        <f t="shared" si="427"/>
        <v>0</v>
      </c>
      <c r="CZ29" s="137">
        <f t="shared" si="427"/>
        <v>0</v>
      </c>
      <c r="DA29" s="137">
        <f t="shared" si="427"/>
        <v>0</v>
      </c>
      <c r="DB29" s="137">
        <f t="shared" si="427"/>
        <v>0</v>
      </c>
      <c r="DC29" s="137">
        <f t="shared" si="427"/>
        <v>0</v>
      </c>
      <c r="DD29" s="137">
        <f t="shared" si="427"/>
        <v>0</v>
      </c>
      <c r="DE29" s="134"/>
      <c r="DF29" s="134"/>
      <c r="DG29" s="137">
        <f t="shared" si="428"/>
        <v>0</v>
      </c>
      <c r="DH29" s="137">
        <f t="shared" si="428"/>
        <v>0</v>
      </c>
      <c r="DI29" s="137">
        <f t="shared" si="428"/>
        <v>0</v>
      </c>
      <c r="DJ29" s="137">
        <f t="shared" si="428"/>
        <v>0</v>
      </c>
      <c r="DK29" s="137">
        <f t="shared" si="428"/>
        <v>0</v>
      </c>
      <c r="DL29" s="134"/>
      <c r="DM29" s="134"/>
      <c r="DN29" s="137">
        <f t="shared" si="429"/>
        <v>0</v>
      </c>
      <c r="DO29" s="137">
        <f t="shared" si="429"/>
        <v>0</v>
      </c>
      <c r="DP29" s="137">
        <f t="shared" si="430"/>
        <v>0</v>
      </c>
      <c r="DQ29" s="137">
        <f t="shared" si="430"/>
        <v>0</v>
      </c>
      <c r="DR29" s="137">
        <f t="shared" si="430"/>
        <v>0</v>
      </c>
      <c r="DS29" s="134"/>
      <c r="DT29" s="137">
        <f t="shared" si="431"/>
        <v>0</v>
      </c>
      <c r="DU29" s="137">
        <f t="shared" si="431"/>
        <v>0</v>
      </c>
      <c r="DV29" s="137">
        <f t="shared" si="431"/>
        <v>0</v>
      </c>
      <c r="DW29" s="137">
        <f t="shared" si="431"/>
        <v>0</v>
      </c>
      <c r="DX29" s="137">
        <f t="shared" si="431"/>
        <v>0</v>
      </c>
      <c r="DY29" s="137">
        <f t="shared" si="431"/>
        <v>0</v>
      </c>
      <c r="DZ29" s="134"/>
      <c r="EA29" s="137">
        <f t="shared" si="432"/>
        <v>0</v>
      </c>
      <c r="EB29" s="137">
        <f t="shared" si="432"/>
        <v>0</v>
      </c>
      <c r="EC29" s="137">
        <f t="shared" ref="EC29:EM29" si="644">EC22/EC7</f>
        <v>0</v>
      </c>
      <c r="ED29" s="137">
        <f t="shared" si="644"/>
        <v>0</v>
      </c>
      <c r="EE29" s="137">
        <f t="shared" si="644"/>
        <v>0</v>
      </c>
      <c r="EF29" s="137">
        <f t="shared" si="644"/>
        <v>0</v>
      </c>
      <c r="EG29" s="137">
        <f t="shared" si="644"/>
        <v>0</v>
      </c>
      <c r="EH29" s="137">
        <f t="shared" si="644"/>
        <v>0</v>
      </c>
      <c r="EI29" s="137">
        <f t="shared" si="644"/>
        <v>0</v>
      </c>
      <c r="EJ29" s="137">
        <f t="shared" si="644"/>
        <v>0</v>
      </c>
      <c r="EK29" s="137">
        <f t="shared" si="644"/>
        <v>0</v>
      </c>
      <c r="EL29" s="137">
        <f t="shared" si="644"/>
        <v>0</v>
      </c>
      <c r="EM29" s="137">
        <f t="shared" si="644"/>
        <v>0</v>
      </c>
      <c r="EN29" s="134"/>
      <c r="EO29" s="137">
        <f>EO22/EO7</f>
        <v>0</v>
      </c>
      <c r="EP29" s="137">
        <f t="shared" si="434"/>
        <v>0</v>
      </c>
      <c r="EQ29" s="137">
        <f t="shared" ref="EQ29:FA29" si="645">EQ22/EQ7</f>
        <v>0</v>
      </c>
      <c r="ER29" s="137">
        <f t="shared" si="645"/>
        <v>0</v>
      </c>
      <c r="ES29" s="137">
        <f t="shared" si="645"/>
        <v>0</v>
      </c>
      <c r="ET29" s="137">
        <f t="shared" si="645"/>
        <v>0</v>
      </c>
      <c r="EU29" s="137">
        <f t="shared" si="645"/>
        <v>0</v>
      </c>
      <c r="EV29" s="137">
        <f t="shared" si="645"/>
        <v>0</v>
      </c>
      <c r="EW29" s="137">
        <f t="shared" si="645"/>
        <v>0</v>
      </c>
      <c r="EX29" s="137">
        <f t="shared" si="645"/>
        <v>0</v>
      </c>
      <c r="EY29" s="137">
        <f t="shared" si="645"/>
        <v>0</v>
      </c>
      <c r="EZ29" s="137">
        <f t="shared" si="645"/>
        <v>0</v>
      </c>
      <c r="FA29" s="137">
        <f t="shared" si="645"/>
        <v>0</v>
      </c>
      <c r="FB29" s="134"/>
      <c r="FC29" s="137">
        <f t="shared" ref="FC29:FO29" si="646">FC22/FC7</f>
        <v>0</v>
      </c>
      <c r="FD29" s="137">
        <f t="shared" si="646"/>
        <v>0</v>
      </c>
      <c r="FE29" s="137">
        <f t="shared" si="646"/>
        <v>0</v>
      </c>
      <c r="FF29" s="137">
        <f t="shared" si="646"/>
        <v>0</v>
      </c>
      <c r="FG29" s="137">
        <f t="shared" si="646"/>
        <v>0</v>
      </c>
      <c r="FH29" s="137">
        <f t="shared" si="646"/>
        <v>0</v>
      </c>
      <c r="FI29" s="137">
        <f t="shared" si="646"/>
        <v>0</v>
      </c>
      <c r="FJ29" s="137">
        <f t="shared" si="646"/>
        <v>0</v>
      </c>
      <c r="FK29" s="137">
        <f t="shared" si="646"/>
        <v>0</v>
      </c>
      <c r="FL29" s="137">
        <f t="shared" si="646"/>
        <v>0</v>
      </c>
      <c r="FM29" s="137">
        <f t="shared" si="646"/>
        <v>0</v>
      </c>
      <c r="FN29" s="137">
        <f t="shared" si="646"/>
        <v>0</v>
      </c>
      <c r="FO29" s="137">
        <f t="shared" si="646"/>
        <v>0</v>
      </c>
      <c r="FP29" s="134"/>
      <c r="FQ29" s="137">
        <f t="shared" si="437"/>
        <v>0</v>
      </c>
      <c r="FR29" s="137">
        <f t="shared" si="437"/>
        <v>0</v>
      </c>
      <c r="FS29" s="137">
        <f t="shared" si="437"/>
        <v>0</v>
      </c>
      <c r="FT29" s="137">
        <f t="shared" si="437"/>
        <v>0</v>
      </c>
      <c r="FU29" s="137">
        <f t="shared" si="437"/>
        <v>0</v>
      </c>
      <c r="FV29" s="137">
        <f t="shared" si="437"/>
        <v>0</v>
      </c>
      <c r="FW29" s="134"/>
      <c r="FX29" s="137">
        <f t="shared" si="438"/>
        <v>0</v>
      </c>
      <c r="FY29" s="137">
        <f t="shared" si="438"/>
        <v>0</v>
      </c>
      <c r="FZ29" s="137">
        <f t="shared" si="438"/>
        <v>0</v>
      </c>
      <c r="GA29" s="137">
        <f t="shared" si="438"/>
        <v>0</v>
      </c>
      <c r="GB29" s="137">
        <f t="shared" si="438"/>
        <v>0</v>
      </c>
      <c r="GC29" s="137">
        <f t="shared" si="438"/>
        <v>0</v>
      </c>
      <c r="GD29" s="134"/>
      <c r="GE29" s="137">
        <f t="shared" si="439"/>
        <v>0</v>
      </c>
      <c r="GF29" s="137">
        <f t="shared" si="439"/>
        <v>0</v>
      </c>
      <c r="GG29" s="137">
        <f t="shared" si="439"/>
        <v>0</v>
      </c>
      <c r="GH29" s="137">
        <f t="shared" si="439"/>
        <v>0</v>
      </c>
      <c r="GI29" s="134"/>
      <c r="GJ29" s="134"/>
      <c r="GK29" s="134"/>
      <c r="GL29" s="137">
        <f t="shared" si="440"/>
        <v>0</v>
      </c>
      <c r="GM29" s="137">
        <f t="shared" si="440"/>
        <v>0</v>
      </c>
      <c r="GN29" s="137">
        <f t="shared" si="440"/>
        <v>0</v>
      </c>
      <c r="GO29" s="137">
        <f t="shared" si="440"/>
        <v>0</v>
      </c>
      <c r="GP29" s="137">
        <f t="shared" si="440"/>
        <v>0</v>
      </c>
      <c r="GQ29" s="137">
        <f t="shared" si="440"/>
        <v>0</v>
      </c>
      <c r="GR29" s="134"/>
      <c r="GS29" s="137">
        <f t="shared" si="441"/>
        <v>0</v>
      </c>
      <c r="GT29" s="137">
        <f t="shared" si="441"/>
        <v>0</v>
      </c>
      <c r="GU29" s="137">
        <f t="shared" si="441"/>
        <v>0</v>
      </c>
      <c r="GV29" s="137">
        <f t="shared" si="441"/>
        <v>0</v>
      </c>
      <c r="GW29" s="137">
        <f t="shared" si="441"/>
        <v>0</v>
      </c>
      <c r="GX29" s="134"/>
      <c r="GY29" s="134"/>
      <c r="GZ29" s="137">
        <f t="shared" si="442"/>
        <v>0</v>
      </c>
      <c r="HA29" s="137">
        <f t="shared" si="442"/>
        <v>0</v>
      </c>
      <c r="HB29" s="137">
        <f t="shared" si="443"/>
        <v>0</v>
      </c>
      <c r="HC29" s="137">
        <f t="shared" si="443"/>
        <v>0</v>
      </c>
      <c r="HD29" s="137">
        <f t="shared" si="443"/>
        <v>0</v>
      </c>
      <c r="HE29" s="137">
        <f t="shared" si="443"/>
        <v>0</v>
      </c>
      <c r="HF29" s="134"/>
      <c r="HG29" s="137">
        <f t="shared" si="444"/>
        <v>0</v>
      </c>
      <c r="HH29" s="137">
        <f t="shared" si="444"/>
        <v>0</v>
      </c>
      <c r="HI29" s="137">
        <f t="shared" si="444"/>
        <v>0</v>
      </c>
      <c r="HJ29" s="137">
        <f t="shared" si="444"/>
        <v>0</v>
      </c>
      <c r="HK29" s="137">
        <f t="shared" si="444"/>
        <v>0</v>
      </c>
      <c r="HL29" s="137">
        <f t="shared" si="444"/>
        <v>0</v>
      </c>
      <c r="HM29" s="134"/>
      <c r="HN29" s="137">
        <f t="shared" si="445"/>
        <v>0</v>
      </c>
      <c r="HO29" s="137">
        <f t="shared" si="445"/>
        <v>0</v>
      </c>
      <c r="HP29" s="137">
        <f t="shared" si="445"/>
        <v>0</v>
      </c>
      <c r="HQ29" s="137">
        <f t="shared" si="445"/>
        <v>0</v>
      </c>
      <c r="HR29" s="137">
        <f t="shared" si="445"/>
        <v>0</v>
      </c>
      <c r="HS29" s="137">
        <f t="shared" si="445"/>
        <v>0</v>
      </c>
      <c r="HT29" s="134"/>
      <c r="HU29" s="137">
        <f t="shared" si="446"/>
        <v>0</v>
      </c>
      <c r="HV29" s="137">
        <f t="shared" si="446"/>
        <v>0</v>
      </c>
      <c r="HW29" s="137">
        <f t="shared" si="446"/>
        <v>0</v>
      </c>
      <c r="HX29" s="137">
        <f t="shared" si="446"/>
        <v>0</v>
      </c>
      <c r="HY29" s="137">
        <f t="shared" si="446"/>
        <v>0</v>
      </c>
      <c r="HZ29" s="137">
        <f t="shared" si="446"/>
        <v>0</v>
      </c>
      <c r="IA29" s="134"/>
      <c r="IB29" s="137">
        <f t="shared" si="447"/>
        <v>0</v>
      </c>
      <c r="IC29" s="137">
        <f t="shared" si="447"/>
        <v>0</v>
      </c>
      <c r="ID29" s="137">
        <f t="shared" si="447"/>
        <v>0</v>
      </c>
      <c r="IE29" s="137">
        <f t="shared" si="447"/>
        <v>0</v>
      </c>
      <c r="IF29" s="137">
        <f t="shared" si="447"/>
        <v>0</v>
      </c>
      <c r="IG29" s="137">
        <f t="shared" si="447"/>
        <v>0</v>
      </c>
      <c r="IH29" s="134"/>
      <c r="II29" s="137">
        <f t="shared" si="448"/>
        <v>0</v>
      </c>
      <c r="IJ29" s="137">
        <f t="shared" si="448"/>
        <v>0</v>
      </c>
      <c r="IK29" s="137">
        <f t="shared" si="448"/>
        <v>0</v>
      </c>
      <c r="IL29" s="137">
        <f t="shared" si="448"/>
        <v>0</v>
      </c>
      <c r="IM29" s="137">
        <f t="shared" si="448"/>
        <v>0</v>
      </c>
      <c r="IN29" s="137">
        <f t="shared" si="448"/>
        <v>0</v>
      </c>
      <c r="IO29" s="134"/>
      <c r="IP29" s="137">
        <f t="shared" si="449"/>
        <v>0</v>
      </c>
      <c r="IQ29" s="137">
        <f t="shared" si="449"/>
        <v>0</v>
      </c>
      <c r="IR29" s="137">
        <f t="shared" si="449"/>
        <v>0</v>
      </c>
      <c r="IS29" s="134"/>
      <c r="IT29" s="137">
        <f>IT22/IT7</f>
        <v>0</v>
      </c>
      <c r="IU29" s="137">
        <f t="shared" si="450"/>
        <v>0</v>
      </c>
      <c r="IV29" s="134"/>
      <c r="IW29" s="134"/>
      <c r="IX29" s="137">
        <f t="shared" si="451"/>
        <v>0</v>
      </c>
      <c r="IY29" s="137">
        <f t="shared" si="451"/>
        <v>0</v>
      </c>
      <c r="IZ29" s="137">
        <f t="shared" si="451"/>
        <v>0</v>
      </c>
      <c r="JA29" s="137">
        <f t="shared" si="451"/>
        <v>0</v>
      </c>
      <c r="JB29" s="137">
        <f t="shared" si="451"/>
        <v>0</v>
      </c>
      <c r="JC29" s="137">
        <f t="shared" si="451"/>
        <v>0</v>
      </c>
      <c r="JD29" s="134"/>
      <c r="JE29" s="137">
        <f t="shared" si="452"/>
        <v>0</v>
      </c>
      <c r="JF29" s="137">
        <f t="shared" si="452"/>
        <v>0</v>
      </c>
      <c r="JG29" s="137">
        <f t="shared" si="453"/>
        <v>0</v>
      </c>
      <c r="JH29" s="137">
        <f t="shared" si="453"/>
        <v>0</v>
      </c>
      <c r="JI29" s="137">
        <f t="shared" si="453"/>
        <v>0</v>
      </c>
      <c r="JJ29" s="134"/>
      <c r="JK29" s="137">
        <f t="shared" si="454"/>
        <v>0</v>
      </c>
      <c r="JL29" s="137">
        <f t="shared" si="454"/>
        <v>0</v>
      </c>
      <c r="JM29" s="137">
        <f t="shared" si="454"/>
        <v>0</v>
      </c>
      <c r="JN29" s="137">
        <f t="shared" si="454"/>
        <v>0</v>
      </c>
      <c r="JO29" s="137">
        <f t="shared" si="454"/>
        <v>0</v>
      </c>
      <c r="JP29" s="137">
        <f t="shared" si="454"/>
        <v>0</v>
      </c>
      <c r="JQ29" s="134"/>
      <c r="JR29" s="137">
        <f t="shared" si="455"/>
        <v>0</v>
      </c>
      <c r="JS29" s="137">
        <f t="shared" si="455"/>
        <v>0</v>
      </c>
      <c r="JT29" s="137">
        <f t="shared" si="455"/>
        <v>0</v>
      </c>
      <c r="JU29" s="137">
        <f t="shared" si="455"/>
        <v>0</v>
      </c>
      <c r="JV29" s="137">
        <f t="shared" si="455"/>
        <v>0</v>
      </c>
      <c r="JW29" s="137">
        <f t="shared" si="455"/>
        <v>0</v>
      </c>
      <c r="JX29" s="134"/>
      <c r="JY29" s="137">
        <f>JY22/JY7</f>
        <v>0</v>
      </c>
      <c r="JZ29" s="137">
        <f t="shared" si="456"/>
        <v>0</v>
      </c>
      <c r="KA29" s="137">
        <f t="shared" si="457"/>
        <v>0</v>
      </c>
      <c r="KB29" s="137">
        <f t="shared" si="457"/>
        <v>0</v>
      </c>
      <c r="KC29" s="137">
        <f t="shared" si="457"/>
        <v>0</v>
      </c>
      <c r="KD29" s="137">
        <f t="shared" si="457"/>
        <v>0</v>
      </c>
      <c r="KE29" s="134"/>
      <c r="KF29" s="137">
        <f t="shared" si="458"/>
        <v>0</v>
      </c>
      <c r="KG29" s="137">
        <f t="shared" si="458"/>
        <v>0</v>
      </c>
      <c r="KH29" s="137">
        <f t="shared" si="459"/>
        <v>0</v>
      </c>
      <c r="KI29" s="137">
        <f t="shared" si="459"/>
        <v>0</v>
      </c>
      <c r="KJ29" s="137">
        <f t="shared" si="459"/>
        <v>0</v>
      </c>
      <c r="KK29" s="137">
        <f t="shared" si="459"/>
        <v>0</v>
      </c>
      <c r="KL29" s="134"/>
      <c r="KM29" s="134"/>
      <c r="KN29" s="137">
        <f>KN22/KN7</f>
        <v>0</v>
      </c>
      <c r="KO29" s="134"/>
      <c r="KP29" s="137">
        <f>KP22/KP7</f>
        <v>0</v>
      </c>
      <c r="KQ29" s="137">
        <f t="shared" si="460"/>
        <v>0</v>
      </c>
      <c r="KR29" s="137">
        <f>KR22/KR7</f>
        <v>0</v>
      </c>
      <c r="KS29" s="134"/>
      <c r="KT29" s="137">
        <f t="shared" si="461"/>
        <v>0</v>
      </c>
      <c r="KU29" s="137">
        <f t="shared" si="461"/>
        <v>0</v>
      </c>
      <c r="KV29" s="137">
        <f t="shared" si="462"/>
        <v>0</v>
      </c>
      <c r="KW29" s="137">
        <f t="shared" si="462"/>
        <v>0</v>
      </c>
      <c r="KX29" s="137">
        <f t="shared" si="462"/>
        <v>0</v>
      </c>
      <c r="KY29" s="134"/>
      <c r="KZ29" s="134"/>
      <c r="LA29" s="137">
        <f t="shared" si="463"/>
        <v>0</v>
      </c>
      <c r="LB29" s="137">
        <f t="shared" si="463"/>
        <v>0</v>
      </c>
      <c r="LC29" s="137">
        <f t="shared" si="464"/>
        <v>0</v>
      </c>
      <c r="LD29" s="137">
        <f t="shared" si="464"/>
        <v>0</v>
      </c>
      <c r="LE29" s="137">
        <f t="shared" si="464"/>
        <v>0</v>
      </c>
      <c r="LF29" s="137">
        <f t="shared" si="464"/>
        <v>0</v>
      </c>
      <c r="LG29" s="134"/>
      <c r="LH29" s="137">
        <f t="shared" ref="LH29:LQ29" si="647">LH22/LH7</f>
        <v>0</v>
      </c>
      <c r="LI29" s="137">
        <f t="shared" si="647"/>
        <v>0</v>
      </c>
      <c r="LJ29" s="137">
        <f t="shared" si="647"/>
        <v>0</v>
      </c>
      <c r="LK29" s="137">
        <f t="shared" si="647"/>
        <v>0</v>
      </c>
      <c r="LL29" s="137">
        <f t="shared" si="647"/>
        <v>0</v>
      </c>
      <c r="LM29" s="137">
        <f t="shared" si="647"/>
        <v>0</v>
      </c>
      <c r="LN29" s="137">
        <f t="shared" si="647"/>
        <v>0</v>
      </c>
      <c r="LO29" s="137">
        <f t="shared" si="647"/>
        <v>0</v>
      </c>
      <c r="LP29" s="137">
        <f t="shared" si="647"/>
        <v>0</v>
      </c>
      <c r="LQ29" s="137">
        <f t="shared" si="647"/>
        <v>0</v>
      </c>
      <c r="LR29" s="134"/>
      <c r="LS29" s="134"/>
      <c r="LT29" s="134"/>
      <c r="LU29" s="134"/>
      <c r="LV29" s="137">
        <f t="shared" si="466"/>
        <v>0</v>
      </c>
      <c r="LW29" s="137">
        <f t="shared" si="466"/>
        <v>0</v>
      </c>
      <c r="LX29" s="137">
        <f>LX22/LX7</f>
        <v>0</v>
      </c>
      <c r="LY29" s="134"/>
      <c r="LZ29" s="137">
        <f t="shared" si="467"/>
        <v>0</v>
      </c>
      <c r="MA29" s="137">
        <f t="shared" si="467"/>
        <v>0</v>
      </c>
      <c r="MB29" s="137"/>
      <c r="MC29" s="137">
        <f t="shared" si="468"/>
        <v>0</v>
      </c>
      <c r="MD29" s="137">
        <f t="shared" si="468"/>
        <v>0</v>
      </c>
      <c r="ME29" s="137">
        <f t="shared" si="468"/>
        <v>0</v>
      </c>
      <c r="MF29" s="137">
        <f t="shared" si="468"/>
        <v>0</v>
      </c>
      <c r="MG29" s="137">
        <f t="shared" si="468"/>
        <v>0</v>
      </c>
      <c r="MH29" s="137">
        <f t="shared" si="468"/>
        <v>0</v>
      </c>
      <c r="MI29" s="134"/>
      <c r="MJ29" s="137">
        <f t="shared" si="469"/>
        <v>0</v>
      </c>
      <c r="MK29" s="137">
        <f t="shared" si="469"/>
        <v>0</v>
      </c>
      <c r="ML29" s="137">
        <f t="shared" si="469"/>
        <v>0</v>
      </c>
      <c r="MM29" s="137">
        <f t="shared" si="469"/>
        <v>0</v>
      </c>
      <c r="MN29" s="137">
        <f t="shared" si="469"/>
        <v>0</v>
      </c>
      <c r="MO29" s="137">
        <f t="shared" si="469"/>
        <v>0</v>
      </c>
      <c r="MP29" s="134"/>
      <c r="MQ29" s="137">
        <f t="shared" si="470"/>
        <v>0</v>
      </c>
      <c r="MR29" s="137">
        <f t="shared" si="470"/>
        <v>0</v>
      </c>
      <c r="MS29" s="137">
        <f t="shared" si="470"/>
        <v>0</v>
      </c>
      <c r="MT29" s="137">
        <f t="shared" si="470"/>
        <v>0</v>
      </c>
      <c r="MU29" s="137">
        <f t="shared" si="470"/>
        <v>0</v>
      </c>
      <c r="MV29" s="137">
        <f t="shared" si="470"/>
        <v>0</v>
      </c>
      <c r="MW29" s="134"/>
      <c r="MX29" s="137">
        <f t="shared" si="471"/>
        <v>0</v>
      </c>
      <c r="MY29" s="137">
        <f t="shared" si="471"/>
        <v>0</v>
      </c>
      <c r="MZ29" s="137">
        <f t="shared" si="471"/>
        <v>0</v>
      </c>
      <c r="NA29" s="137">
        <f t="shared" si="471"/>
        <v>0</v>
      </c>
      <c r="NB29" s="137">
        <f t="shared" si="471"/>
        <v>0</v>
      </c>
      <c r="NC29" s="137">
        <f t="shared" si="471"/>
        <v>0</v>
      </c>
      <c r="ND29" s="134"/>
      <c r="NE29" s="137">
        <f t="shared" si="472"/>
        <v>0</v>
      </c>
      <c r="NF29" s="137">
        <f t="shared" si="472"/>
        <v>0</v>
      </c>
      <c r="NG29" s="137">
        <f t="shared" si="472"/>
        <v>0</v>
      </c>
      <c r="NH29" s="137">
        <f t="shared" si="472"/>
        <v>0</v>
      </c>
      <c r="NI29" s="137">
        <f t="shared" si="472"/>
        <v>0</v>
      </c>
      <c r="NJ29" s="137">
        <f t="shared" si="472"/>
        <v>0</v>
      </c>
      <c r="NK29" s="134"/>
      <c r="NL29" s="137">
        <f t="shared" si="473"/>
        <v>0</v>
      </c>
      <c r="NM29" s="137">
        <f t="shared" si="473"/>
        <v>0</v>
      </c>
      <c r="NN29" s="137">
        <f t="shared" si="473"/>
        <v>0</v>
      </c>
      <c r="NO29" s="137">
        <f t="shared" si="473"/>
        <v>0</v>
      </c>
      <c r="NP29" s="137">
        <f t="shared" si="473"/>
        <v>0</v>
      </c>
      <c r="NQ29" s="137">
        <f t="shared" si="473"/>
        <v>0</v>
      </c>
      <c r="NR29" s="134"/>
      <c r="NS29" s="137">
        <f t="shared" si="474"/>
        <v>0</v>
      </c>
      <c r="NT29" s="137">
        <f t="shared" si="474"/>
        <v>0</v>
      </c>
      <c r="NU29" s="137">
        <f t="shared" si="474"/>
        <v>0</v>
      </c>
      <c r="NV29" s="137">
        <f t="shared" si="474"/>
        <v>0</v>
      </c>
      <c r="NW29" s="137">
        <f t="shared" si="474"/>
        <v>0</v>
      </c>
      <c r="NX29" s="137">
        <f t="shared" si="474"/>
        <v>0</v>
      </c>
      <c r="NY29" s="137">
        <f t="shared" si="474"/>
        <v>0</v>
      </c>
      <c r="NZ29" s="137">
        <f t="shared" si="474"/>
        <v>0</v>
      </c>
      <c r="OA29" s="134"/>
      <c r="OB29" s="134"/>
      <c r="OC29" s="134"/>
      <c r="OD29" s="134"/>
      <c r="OE29" s="134"/>
      <c r="OF29" s="134"/>
      <c r="OG29" s="137">
        <f t="shared" si="475"/>
        <v>0</v>
      </c>
      <c r="OH29" s="137">
        <f t="shared" si="475"/>
        <v>5.5555555555555552E-2</v>
      </c>
      <c r="OI29" s="137">
        <f>OI22/OI7</f>
        <v>0</v>
      </c>
      <c r="OJ29" s="137">
        <f t="shared" si="476"/>
        <v>0</v>
      </c>
      <c r="OK29" s="137">
        <f t="shared" si="476"/>
        <v>0</v>
      </c>
      <c r="OL29" s="137">
        <f t="shared" si="476"/>
        <v>0</v>
      </c>
      <c r="OM29" s="134"/>
      <c r="ON29" s="137">
        <f t="shared" si="477"/>
        <v>0</v>
      </c>
      <c r="OO29" s="137">
        <f t="shared" si="477"/>
        <v>0</v>
      </c>
      <c r="OP29" s="137">
        <f t="shared" si="477"/>
        <v>0</v>
      </c>
      <c r="OQ29" s="137">
        <f t="shared" si="477"/>
        <v>0</v>
      </c>
      <c r="OR29" s="137">
        <f t="shared" si="477"/>
        <v>0</v>
      </c>
      <c r="OS29" s="137">
        <f t="shared" si="477"/>
        <v>0</v>
      </c>
      <c r="OT29" s="134"/>
      <c r="OU29" s="137">
        <f t="shared" si="478"/>
        <v>0</v>
      </c>
      <c r="OV29" s="137">
        <f t="shared" si="478"/>
        <v>0</v>
      </c>
      <c r="OW29" s="137">
        <f t="shared" si="478"/>
        <v>0</v>
      </c>
      <c r="OX29" s="137">
        <f t="shared" si="478"/>
        <v>0</v>
      </c>
      <c r="OY29" s="137">
        <f t="shared" si="478"/>
        <v>0</v>
      </c>
      <c r="OZ29" s="137">
        <f t="shared" si="478"/>
        <v>0</v>
      </c>
      <c r="PA29" s="134"/>
      <c r="PB29" s="137">
        <f t="shared" si="479"/>
        <v>0</v>
      </c>
      <c r="PC29" s="137">
        <f t="shared" si="479"/>
        <v>0</v>
      </c>
      <c r="PD29" s="137">
        <f t="shared" si="479"/>
        <v>0</v>
      </c>
      <c r="PE29" s="137">
        <f t="shared" si="479"/>
        <v>0</v>
      </c>
      <c r="PF29" s="137">
        <f t="shared" si="479"/>
        <v>0</v>
      </c>
      <c r="PG29" s="137">
        <f t="shared" si="479"/>
        <v>0</v>
      </c>
      <c r="PH29" s="137"/>
      <c r="PI29" s="137">
        <f t="shared" si="480"/>
        <v>0</v>
      </c>
      <c r="PJ29" s="137">
        <f t="shared" si="480"/>
        <v>0</v>
      </c>
      <c r="PK29" s="137">
        <f t="shared" si="480"/>
        <v>0</v>
      </c>
      <c r="PL29" s="137">
        <f t="shared" si="480"/>
        <v>0</v>
      </c>
      <c r="PM29" s="137">
        <f t="shared" si="480"/>
        <v>0</v>
      </c>
      <c r="PN29" s="137">
        <f t="shared" si="480"/>
        <v>0</v>
      </c>
      <c r="PO29" s="134"/>
      <c r="PP29" s="137">
        <f t="shared" si="481"/>
        <v>0</v>
      </c>
      <c r="PQ29" s="137">
        <f t="shared" si="481"/>
        <v>0</v>
      </c>
      <c r="PR29" s="137">
        <f t="shared" si="481"/>
        <v>0</v>
      </c>
      <c r="PS29" s="137">
        <f t="shared" si="481"/>
        <v>0</v>
      </c>
      <c r="PT29" s="137">
        <f t="shared" si="481"/>
        <v>0</v>
      </c>
      <c r="PU29" s="137">
        <f t="shared" si="481"/>
        <v>0</v>
      </c>
      <c r="PV29" s="134"/>
      <c r="PW29" s="137">
        <f t="shared" si="482"/>
        <v>0</v>
      </c>
      <c r="PX29" s="137">
        <f t="shared" si="482"/>
        <v>0</v>
      </c>
      <c r="PY29" s="137">
        <f t="shared" si="482"/>
        <v>0</v>
      </c>
      <c r="PZ29" s="137">
        <f t="shared" si="482"/>
        <v>0</v>
      </c>
      <c r="QA29" s="137">
        <f t="shared" si="482"/>
        <v>0</v>
      </c>
      <c r="QB29" s="137">
        <f t="shared" si="482"/>
        <v>0</v>
      </c>
      <c r="QC29" s="134"/>
      <c r="QD29" s="137">
        <f>QD22/QD7</f>
        <v>0</v>
      </c>
      <c r="QE29" s="137">
        <f t="shared" si="483"/>
        <v>0</v>
      </c>
      <c r="QF29" s="134"/>
      <c r="QG29" s="137">
        <f t="shared" si="484"/>
        <v>0</v>
      </c>
      <c r="QH29" s="137">
        <f t="shared" si="484"/>
        <v>0</v>
      </c>
      <c r="QI29" s="137">
        <f>QI22/QI7</f>
        <v>0</v>
      </c>
      <c r="QJ29" s="137"/>
      <c r="QK29" s="137">
        <f t="shared" ref="QK29:QT29" si="648">QK22/QK7</f>
        <v>0</v>
      </c>
      <c r="QL29" s="137">
        <f t="shared" si="648"/>
        <v>0</v>
      </c>
      <c r="QM29" s="137">
        <f t="shared" si="648"/>
        <v>0</v>
      </c>
      <c r="QN29" s="137">
        <f t="shared" si="648"/>
        <v>0</v>
      </c>
      <c r="QO29" s="137">
        <f t="shared" si="648"/>
        <v>0</v>
      </c>
      <c r="QP29" s="137">
        <f t="shared" si="648"/>
        <v>0</v>
      </c>
      <c r="QQ29" s="137">
        <f t="shared" si="648"/>
        <v>0</v>
      </c>
      <c r="QR29" s="137">
        <f t="shared" si="648"/>
        <v>0</v>
      </c>
      <c r="QS29" s="137">
        <f t="shared" si="648"/>
        <v>0</v>
      </c>
      <c r="QT29" s="137">
        <f t="shared" si="648"/>
        <v>0</v>
      </c>
      <c r="QU29" s="134"/>
      <c r="QV29" s="134"/>
      <c r="QW29" s="137">
        <f t="shared" si="486"/>
        <v>0</v>
      </c>
      <c r="QX29" s="137">
        <f t="shared" si="486"/>
        <v>0</v>
      </c>
      <c r="QY29" s="137">
        <f t="shared" si="487"/>
        <v>0</v>
      </c>
      <c r="QZ29" s="137">
        <f t="shared" si="487"/>
        <v>0</v>
      </c>
      <c r="RA29" s="137">
        <f t="shared" si="487"/>
        <v>0</v>
      </c>
      <c r="RB29" s="137">
        <f t="shared" si="487"/>
        <v>0</v>
      </c>
      <c r="RC29" s="137">
        <f t="shared" si="487"/>
        <v>0</v>
      </c>
      <c r="RD29" s="137">
        <f t="shared" si="487"/>
        <v>0</v>
      </c>
      <c r="RE29" s="134"/>
      <c r="RF29" s="137">
        <f t="shared" si="488"/>
        <v>0</v>
      </c>
      <c r="RG29" s="137">
        <f t="shared" si="488"/>
        <v>0</v>
      </c>
      <c r="RH29" s="137">
        <f t="shared" si="488"/>
        <v>0</v>
      </c>
      <c r="RI29" s="137">
        <f t="shared" si="488"/>
        <v>0</v>
      </c>
      <c r="RJ29" s="137">
        <f t="shared" si="488"/>
        <v>0</v>
      </c>
      <c r="RK29" s="137">
        <f t="shared" si="488"/>
        <v>0</v>
      </c>
      <c r="RL29" s="134"/>
      <c r="RM29" s="134"/>
      <c r="RN29" s="137">
        <f t="shared" si="489"/>
        <v>0</v>
      </c>
      <c r="RO29" s="137">
        <f t="shared" si="489"/>
        <v>0</v>
      </c>
      <c r="RP29" s="137">
        <f t="shared" si="489"/>
        <v>0</v>
      </c>
      <c r="RQ29" s="137">
        <f t="shared" si="489"/>
        <v>0</v>
      </c>
      <c r="RR29" s="137">
        <f t="shared" si="489"/>
        <v>0</v>
      </c>
      <c r="RS29" s="134"/>
      <c r="RT29" s="137">
        <f t="shared" si="490"/>
        <v>0</v>
      </c>
      <c r="RU29" s="137">
        <f t="shared" si="490"/>
        <v>0</v>
      </c>
      <c r="RV29" s="137">
        <f t="shared" si="490"/>
        <v>0</v>
      </c>
      <c r="RW29" s="137">
        <f t="shared" si="490"/>
        <v>0</v>
      </c>
      <c r="RX29" s="137">
        <f t="shared" si="490"/>
        <v>0</v>
      </c>
      <c r="RY29" s="137">
        <f t="shared" si="490"/>
        <v>0</v>
      </c>
      <c r="RZ29" s="134"/>
      <c r="SA29" s="134"/>
      <c r="SB29" s="137">
        <f t="shared" si="491"/>
        <v>0</v>
      </c>
      <c r="SC29" s="137">
        <f t="shared" si="491"/>
        <v>0</v>
      </c>
      <c r="SD29" s="137">
        <f t="shared" ref="SD29:SM29" si="649">SD22/SD7</f>
        <v>0</v>
      </c>
      <c r="SE29" s="137">
        <f t="shared" si="649"/>
        <v>0</v>
      </c>
      <c r="SF29" s="137">
        <f t="shared" si="649"/>
        <v>0</v>
      </c>
      <c r="SG29" s="137">
        <f t="shared" si="649"/>
        <v>0</v>
      </c>
      <c r="SH29" s="137">
        <f t="shared" si="649"/>
        <v>0</v>
      </c>
      <c r="SI29" s="137">
        <f t="shared" si="649"/>
        <v>0</v>
      </c>
      <c r="SJ29" s="137">
        <f t="shared" si="649"/>
        <v>0</v>
      </c>
      <c r="SK29" s="137">
        <f t="shared" si="649"/>
        <v>0</v>
      </c>
      <c r="SL29" s="137">
        <f t="shared" si="649"/>
        <v>0</v>
      </c>
      <c r="SM29" s="137">
        <f t="shared" si="649"/>
        <v>0</v>
      </c>
      <c r="SN29" s="134"/>
      <c r="SO29" s="137">
        <f t="shared" ref="SO29:TA29" si="650">SO22/SO7</f>
        <v>0</v>
      </c>
      <c r="SP29" s="137">
        <f t="shared" si="650"/>
        <v>0</v>
      </c>
      <c r="SQ29" s="137">
        <f t="shared" si="650"/>
        <v>0</v>
      </c>
      <c r="SR29" s="137">
        <f t="shared" si="650"/>
        <v>0</v>
      </c>
      <c r="SS29" s="137">
        <f t="shared" si="650"/>
        <v>0</v>
      </c>
      <c r="ST29" s="137">
        <f t="shared" si="650"/>
        <v>0</v>
      </c>
      <c r="SU29" s="137">
        <f t="shared" si="650"/>
        <v>0</v>
      </c>
      <c r="SV29" s="137">
        <f t="shared" si="650"/>
        <v>0</v>
      </c>
      <c r="SW29" s="137">
        <f t="shared" si="650"/>
        <v>0</v>
      </c>
      <c r="SX29" s="137">
        <f t="shared" si="650"/>
        <v>0</v>
      </c>
      <c r="SY29" s="137">
        <f t="shared" si="650"/>
        <v>0</v>
      </c>
      <c r="SZ29" s="137">
        <f t="shared" si="650"/>
        <v>0</v>
      </c>
      <c r="TA29" s="137">
        <f t="shared" si="650"/>
        <v>0</v>
      </c>
      <c r="TB29" s="134"/>
      <c r="TC29" s="137">
        <f t="shared" ref="TC29:TO29" si="651">TC22/TC7</f>
        <v>0</v>
      </c>
      <c r="TD29" s="137">
        <f t="shared" si="651"/>
        <v>0</v>
      </c>
      <c r="TE29" s="137">
        <f t="shared" si="651"/>
        <v>0</v>
      </c>
      <c r="TF29" s="137">
        <f t="shared" si="651"/>
        <v>0</v>
      </c>
      <c r="TG29" s="137">
        <f t="shared" si="651"/>
        <v>0</v>
      </c>
      <c r="TH29" s="137">
        <f t="shared" si="651"/>
        <v>0</v>
      </c>
      <c r="TI29" s="137">
        <f t="shared" si="651"/>
        <v>0</v>
      </c>
      <c r="TJ29" s="137">
        <f t="shared" si="651"/>
        <v>0</v>
      </c>
      <c r="TK29" s="137">
        <f t="shared" si="651"/>
        <v>0</v>
      </c>
      <c r="TL29" s="137">
        <f t="shared" si="651"/>
        <v>0</v>
      </c>
      <c r="TM29" s="137">
        <f t="shared" si="651"/>
        <v>0</v>
      </c>
      <c r="TN29" s="137">
        <f t="shared" si="651"/>
        <v>0</v>
      </c>
      <c r="TO29" s="137">
        <f t="shared" si="651"/>
        <v>0</v>
      </c>
      <c r="TP29" s="134"/>
      <c r="TQ29" s="137">
        <f t="shared" si="495"/>
        <v>0</v>
      </c>
      <c r="TR29" s="137">
        <f t="shared" si="495"/>
        <v>0</v>
      </c>
      <c r="TS29" s="137">
        <f t="shared" si="495"/>
        <v>0</v>
      </c>
      <c r="TT29" s="137">
        <f t="shared" si="495"/>
        <v>0</v>
      </c>
      <c r="TU29" s="137">
        <f t="shared" si="495"/>
        <v>0</v>
      </c>
      <c r="TV29" s="137">
        <f t="shared" si="495"/>
        <v>0</v>
      </c>
      <c r="TW29" s="134"/>
      <c r="TX29" s="137">
        <f t="shared" si="496"/>
        <v>0</v>
      </c>
      <c r="TY29" s="137">
        <f t="shared" si="496"/>
        <v>0</v>
      </c>
      <c r="TZ29" s="137">
        <f t="shared" si="496"/>
        <v>0</v>
      </c>
      <c r="UA29" s="137">
        <f t="shared" si="496"/>
        <v>0</v>
      </c>
      <c r="UB29" s="137">
        <f t="shared" si="496"/>
        <v>0</v>
      </c>
      <c r="UC29" s="137">
        <f t="shared" si="496"/>
        <v>0</v>
      </c>
      <c r="UD29" s="134"/>
      <c r="UE29" s="137">
        <f t="shared" si="497"/>
        <v>0</v>
      </c>
      <c r="UF29" s="137">
        <f t="shared" si="497"/>
        <v>0</v>
      </c>
      <c r="UG29" s="137">
        <f t="shared" si="497"/>
        <v>0</v>
      </c>
      <c r="UH29" s="137">
        <f t="shared" si="497"/>
        <v>0</v>
      </c>
      <c r="UI29" s="137">
        <f t="shared" si="497"/>
        <v>0</v>
      </c>
      <c r="UJ29" s="137">
        <f t="shared" si="497"/>
        <v>0</v>
      </c>
      <c r="UK29" s="137"/>
      <c r="UL29" s="137">
        <f t="shared" si="498"/>
        <v>0</v>
      </c>
      <c r="UM29" s="137">
        <f t="shared" si="498"/>
        <v>0</v>
      </c>
      <c r="UN29" s="137">
        <f t="shared" si="498"/>
        <v>0</v>
      </c>
      <c r="UO29" s="137">
        <f t="shared" si="498"/>
        <v>0</v>
      </c>
      <c r="UP29" s="137">
        <f t="shared" si="498"/>
        <v>0</v>
      </c>
      <c r="UQ29" s="137">
        <f t="shared" si="498"/>
        <v>0</v>
      </c>
      <c r="UR29" s="134"/>
      <c r="US29" s="137">
        <f t="shared" si="499"/>
        <v>0</v>
      </c>
      <c r="UT29" s="137">
        <f t="shared" si="499"/>
        <v>0</v>
      </c>
      <c r="UU29" s="137">
        <f t="shared" si="499"/>
        <v>0</v>
      </c>
      <c r="UV29" s="137">
        <f t="shared" si="499"/>
        <v>0</v>
      </c>
      <c r="UW29" s="137">
        <f t="shared" si="499"/>
        <v>0</v>
      </c>
      <c r="UX29" s="134"/>
      <c r="UY29" s="134"/>
      <c r="UZ29" s="134"/>
      <c r="VA29" s="137">
        <f t="shared" si="500"/>
        <v>0</v>
      </c>
      <c r="VB29" s="137">
        <f t="shared" si="500"/>
        <v>0</v>
      </c>
      <c r="VC29" s="137">
        <f t="shared" si="500"/>
        <v>0</v>
      </c>
      <c r="VD29" s="137"/>
      <c r="VE29" s="137">
        <f>VE22/VE7</f>
        <v>0</v>
      </c>
      <c r="VF29" s="137"/>
      <c r="VG29" s="137">
        <f t="shared" si="501"/>
        <v>0</v>
      </c>
      <c r="VH29" s="137">
        <f t="shared" si="501"/>
        <v>0</v>
      </c>
      <c r="VI29" s="137">
        <f t="shared" si="501"/>
        <v>0</v>
      </c>
      <c r="VJ29" s="137">
        <f t="shared" si="501"/>
        <v>0</v>
      </c>
      <c r="VK29" s="137">
        <f t="shared" si="501"/>
        <v>0</v>
      </c>
      <c r="VL29" s="137">
        <f t="shared" si="501"/>
        <v>0</v>
      </c>
      <c r="VM29" s="134"/>
      <c r="VN29" s="137">
        <f t="shared" ref="VN29:VZ29" si="652">VN22/VN7</f>
        <v>0</v>
      </c>
      <c r="VO29" s="137">
        <f t="shared" si="652"/>
        <v>0</v>
      </c>
      <c r="VP29" s="137">
        <f t="shared" si="652"/>
        <v>0</v>
      </c>
      <c r="VQ29" s="137">
        <f t="shared" si="652"/>
        <v>0</v>
      </c>
      <c r="VR29" s="137">
        <f t="shared" si="652"/>
        <v>0</v>
      </c>
      <c r="VS29" s="137">
        <f t="shared" si="652"/>
        <v>0</v>
      </c>
      <c r="VT29" s="137">
        <f t="shared" si="652"/>
        <v>0</v>
      </c>
      <c r="VU29" s="137">
        <f t="shared" si="652"/>
        <v>0</v>
      </c>
      <c r="VV29" s="137">
        <f t="shared" si="652"/>
        <v>0</v>
      </c>
      <c r="VW29" s="137">
        <f t="shared" si="652"/>
        <v>0</v>
      </c>
      <c r="VX29" s="137">
        <f t="shared" si="652"/>
        <v>0</v>
      </c>
      <c r="VY29" s="137">
        <f t="shared" si="652"/>
        <v>0</v>
      </c>
      <c r="VZ29" s="137">
        <f t="shared" si="652"/>
        <v>0</v>
      </c>
      <c r="WA29" s="137"/>
      <c r="WB29" s="137">
        <f t="shared" si="503"/>
        <v>0</v>
      </c>
      <c r="WC29" s="137">
        <f t="shared" si="503"/>
        <v>0</v>
      </c>
      <c r="WD29" s="137">
        <f t="shared" si="503"/>
        <v>0</v>
      </c>
      <c r="WE29" s="137">
        <f t="shared" si="503"/>
        <v>0</v>
      </c>
      <c r="WF29" s="137">
        <f t="shared" si="503"/>
        <v>0</v>
      </c>
      <c r="WG29" s="137">
        <f t="shared" si="503"/>
        <v>0</v>
      </c>
      <c r="WH29" s="137"/>
      <c r="WI29" s="137">
        <f t="shared" si="504"/>
        <v>0</v>
      </c>
      <c r="WJ29" s="137">
        <f t="shared" si="504"/>
        <v>0</v>
      </c>
      <c r="WK29" s="137">
        <f t="shared" ref="WK29:WL29" si="653">WK22/WK7</f>
        <v>0</v>
      </c>
      <c r="WL29" s="137">
        <f t="shared" si="653"/>
        <v>0</v>
      </c>
      <c r="WM29" s="137">
        <f t="shared" ref="WM29" si="654">WM22/WM7</f>
        <v>0</v>
      </c>
      <c r="WN29" s="137"/>
      <c r="WO29" s="134"/>
      <c r="WP29" s="137">
        <f t="shared" ref="WP29:WQ29" si="655">WP22/WP7</f>
        <v>0</v>
      </c>
      <c r="WQ29" s="137">
        <f t="shared" si="655"/>
        <v>0</v>
      </c>
      <c r="WR29" s="137">
        <f t="shared" ref="WR29:WS29" si="656">WR22/WR7</f>
        <v>0</v>
      </c>
      <c r="WS29" s="137">
        <f t="shared" si="656"/>
        <v>0</v>
      </c>
      <c r="WT29" s="134"/>
      <c r="WU29" s="137">
        <f t="shared" ref="WU29:WV29" si="657">WU22/WU7</f>
        <v>0</v>
      </c>
      <c r="WV29" s="137">
        <f t="shared" si="657"/>
        <v>0</v>
      </c>
      <c r="WW29" s="137">
        <f t="shared" ref="WW29:WX29" si="658">WW22/WW7</f>
        <v>0</v>
      </c>
      <c r="WX29" s="137">
        <f t="shared" si="658"/>
        <v>0</v>
      </c>
      <c r="WY29" s="137">
        <f t="shared" ref="WY29:WZ29" si="659">WY22/WY7</f>
        <v>0</v>
      </c>
      <c r="WZ29" s="137">
        <f t="shared" si="659"/>
        <v>0</v>
      </c>
      <c r="XA29" s="137">
        <f t="shared" ref="XA29:XB29" si="660">XA22/XA7</f>
        <v>0</v>
      </c>
      <c r="XB29" s="137">
        <f t="shared" si="660"/>
        <v>0</v>
      </c>
      <c r="XC29" s="134"/>
      <c r="XD29" s="137">
        <f t="shared" ref="XD29:XE29" si="661">XD22/XD7</f>
        <v>0</v>
      </c>
      <c r="XE29" s="137">
        <f t="shared" si="661"/>
        <v>0</v>
      </c>
      <c r="XF29" s="137">
        <f t="shared" ref="XF29:XG29" si="662">XF22/XF7</f>
        <v>0</v>
      </c>
      <c r="XG29" s="137">
        <f t="shared" si="662"/>
        <v>0</v>
      </c>
      <c r="XH29" s="137">
        <f t="shared" ref="XH29:XI29" si="663">XH22/XH7</f>
        <v>0</v>
      </c>
      <c r="XI29" s="137">
        <f t="shared" si="663"/>
        <v>0</v>
      </c>
      <c r="XJ29" s="137"/>
      <c r="XK29" s="137">
        <f t="shared" ref="XK29:XL29" si="664">XK22/XK7</f>
        <v>0</v>
      </c>
      <c r="XL29" s="137">
        <f t="shared" si="664"/>
        <v>0</v>
      </c>
      <c r="XM29" s="137">
        <f t="shared" ref="XM29:XN29" si="665">XM22/XM7</f>
        <v>0</v>
      </c>
      <c r="XN29" s="137">
        <f t="shared" si="665"/>
        <v>0</v>
      </c>
      <c r="XO29" s="137">
        <f t="shared" ref="XO29:XP29" si="666">XO22/XO7</f>
        <v>0</v>
      </c>
      <c r="XP29" s="137">
        <f t="shared" si="666"/>
        <v>0</v>
      </c>
      <c r="XQ29" s="137"/>
      <c r="XR29" s="137">
        <f t="shared" ref="XR29:XS29" si="667">XR22/XR7</f>
        <v>0</v>
      </c>
      <c r="XS29" s="137">
        <f t="shared" si="667"/>
        <v>0</v>
      </c>
      <c r="XT29" s="137">
        <f t="shared" ref="XT29:XU29" si="668">XT22/XT7</f>
        <v>0</v>
      </c>
      <c r="XU29" s="137">
        <f t="shared" si="668"/>
        <v>0</v>
      </c>
      <c r="XV29" s="137">
        <f t="shared" ref="XV29:XW29" si="669">XV22/XV7</f>
        <v>0</v>
      </c>
      <c r="XW29" s="137">
        <f t="shared" si="669"/>
        <v>0</v>
      </c>
      <c r="XX29" s="137"/>
      <c r="XY29" s="137">
        <f t="shared" ref="XY29:XZ29" si="670">XY22/XY7</f>
        <v>0</v>
      </c>
      <c r="XZ29" s="137">
        <f t="shared" si="670"/>
        <v>0</v>
      </c>
      <c r="YA29" s="137">
        <f t="shared" ref="YA29:YB29" si="671">YA22/YA7</f>
        <v>0</v>
      </c>
      <c r="YB29" s="137">
        <f t="shared" si="671"/>
        <v>0</v>
      </c>
      <c r="YC29" s="137">
        <f t="shared" ref="YC29:YD29" si="672">YC22/YC7</f>
        <v>0</v>
      </c>
      <c r="YD29" s="137">
        <f t="shared" si="672"/>
        <v>0</v>
      </c>
      <c r="YE29" s="137"/>
      <c r="YF29" s="137">
        <f t="shared" ref="YF29:YG29" si="673">YF22/YF7</f>
        <v>0</v>
      </c>
      <c r="YG29" s="137">
        <f t="shared" si="673"/>
        <v>0</v>
      </c>
      <c r="YH29" s="137">
        <f t="shared" ref="YH29:YI29" si="674">YH22/YH7</f>
        <v>0</v>
      </c>
      <c r="YI29" s="137">
        <f t="shared" si="674"/>
        <v>0</v>
      </c>
      <c r="YJ29" s="137">
        <f t="shared" ref="YJ29:YK29" si="675">YJ22/YJ7</f>
        <v>0</v>
      </c>
      <c r="YK29" s="137">
        <f t="shared" si="675"/>
        <v>0</v>
      </c>
      <c r="YL29" s="137"/>
      <c r="YM29" s="137">
        <f t="shared" ref="YM29:YN29" si="676">YM22/YM7</f>
        <v>0</v>
      </c>
      <c r="YN29" s="137">
        <f t="shared" si="676"/>
        <v>0</v>
      </c>
      <c r="YO29" s="137">
        <f t="shared" ref="YO29" si="677">YO22/YO7</f>
        <v>0</v>
      </c>
      <c r="YP29" s="137"/>
      <c r="YQ29" s="137">
        <f t="shared" ref="YQ29:YR29" si="678">YQ22/YQ7</f>
        <v>0</v>
      </c>
      <c r="YR29" s="137">
        <f t="shared" si="678"/>
        <v>0</v>
      </c>
      <c r="YS29" s="137">
        <f t="shared" ref="YS29:YT29" si="679">YS22/YS7</f>
        <v>0</v>
      </c>
      <c r="YT29" s="137">
        <f t="shared" si="679"/>
        <v>0</v>
      </c>
      <c r="YU29" s="137">
        <f t="shared" ref="YU29:YV29" si="680">YU22/YU7</f>
        <v>0</v>
      </c>
      <c r="YV29" s="137">
        <f t="shared" si="680"/>
        <v>0</v>
      </c>
      <c r="YW29" s="137">
        <f t="shared" ref="YW29:YX29" si="681">YW22/YW7</f>
        <v>0</v>
      </c>
      <c r="YX29" s="137">
        <f t="shared" si="681"/>
        <v>0</v>
      </c>
      <c r="YY29" s="137">
        <f t="shared" ref="YY29" si="682">YY22/YY7</f>
        <v>0</v>
      </c>
      <c r="YZ29" s="137"/>
      <c r="ZA29" s="137">
        <f t="shared" ref="ZA29" si="683">ZA22/ZA7</f>
        <v>0</v>
      </c>
      <c r="ZB29" s="137">
        <f t="shared" ref="ZB29:ZC29" si="684">ZB22/ZB7</f>
        <v>0</v>
      </c>
      <c r="ZC29" s="137">
        <f t="shared" si="684"/>
        <v>0</v>
      </c>
      <c r="ZD29" s="137">
        <f t="shared" ref="ZD29:ZE29" si="685">ZD22/ZD7</f>
        <v>0</v>
      </c>
      <c r="ZE29" s="137">
        <f t="shared" si="685"/>
        <v>0</v>
      </c>
      <c r="ZF29" s="137">
        <f t="shared" ref="ZF29:ZG29" si="686">ZF22/ZF7</f>
        <v>0</v>
      </c>
      <c r="ZG29" s="137">
        <f t="shared" si="686"/>
        <v>0</v>
      </c>
      <c r="ZH29" s="137"/>
      <c r="ZI29" s="134"/>
      <c r="ZJ29" s="134"/>
      <c r="ZK29" s="134"/>
      <c r="ZL29" s="137">
        <f t="shared" ref="ZL29:ZM29" si="687">ZL22/ZL7</f>
        <v>0</v>
      </c>
      <c r="ZM29" s="137">
        <f t="shared" si="687"/>
        <v>0</v>
      </c>
      <c r="ZN29" s="137"/>
      <c r="ZO29" s="137">
        <f t="shared" ref="ZO29:ZP29" si="688">ZO22/ZO7</f>
        <v>0</v>
      </c>
      <c r="ZP29" s="137">
        <f t="shared" si="688"/>
        <v>0</v>
      </c>
      <c r="ZQ29" s="137">
        <f t="shared" ref="ZQ29:ZR29" si="689">ZQ22/ZQ7</f>
        <v>6.6666666666666666E-2</v>
      </c>
      <c r="ZR29" s="137">
        <f t="shared" si="689"/>
        <v>0</v>
      </c>
      <c r="ZS29" s="137">
        <f t="shared" ref="ZS29:ZT29" si="690">ZS22/ZS7</f>
        <v>0</v>
      </c>
      <c r="ZT29" s="137">
        <f t="shared" si="690"/>
        <v>0</v>
      </c>
      <c r="ZU29" s="137"/>
      <c r="ZV29" s="137">
        <f t="shared" ref="ZV29:ZW29" si="691">ZV22/ZV7</f>
        <v>0</v>
      </c>
      <c r="ZW29" s="137">
        <f t="shared" si="691"/>
        <v>0</v>
      </c>
      <c r="ZX29" s="137">
        <f t="shared" ref="ZX29:ZY29" si="692">ZX22/ZX7</f>
        <v>0</v>
      </c>
      <c r="ZY29" s="137">
        <f t="shared" si="692"/>
        <v>0</v>
      </c>
      <c r="ZZ29" s="137">
        <f t="shared" ref="ZZ29:AAA29" si="693">ZZ22/ZZ7</f>
        <v>0</v>
      </c>
      <c r="AAA29" s="137">
        <f t="shared" si="693"/>
        <v>0</v>
      </c>
      <c r="AAB29" s="137"/>
      <c r="AAC29" s="137">
        <f t="shared" ref="AAC29:AAD29" si="694">AAC22/AAC7</f>
        <v>0</v>
      </c>
      <c r="AAD29" s="137">
        <f t="shared" si="694"/>
        <v>0</v>
      </c>
      <c r="AAE29" s="137">
        <f t="shared" ref="AAE29:AAF29" si="695">AAE22/AAE7</f>
        <v>0</v>
      </c>
      <c r="AAF29" s="137">
        <f t="shared" si="695"/>
        <v>0</v>
      </c>
      <c r="AAG29" s="137">
        <f t="shared" ref="AAG29:AAH29" si="696">AAG22/AAG7</f>
        <v>0</v>
      </c>
      <c r="AAH29" s="137">
        <f t="shared" si="696"/>
        <v>0</v>
      </c>
      <c r="AAI29" s="134"/>
      <c r="AAJ29" s="137">
        <f t="shared" ref="AAJ29:AAK29" si="697">AAJ22/AAJ7</f>
        <v>0</v>
      </c>
      <c r="AAK29" s="137">
        <f t="shared" si="697"/>
        <v>0</v>
      </c>
      <c r="AAL29" s="137">
        <f t="shared" ref="AAL29:AAM29" si="698">AAL22/AAL7</f>
        <v>0</v>
      </c>
      <c r="AAM29" s="137">
        <f t="shared" si="698"/>
        <v>0</v>
      </c>
      <c r="AAN29" s="137">
        <f t="shared" ref="AAN29:AAO29" si="699">AAN22/AAN7</f>
        <v>0</v>
      </c>
      <c r="AAO29" s="137">
        <f t="shared" si="699"/>
        <v>0</v>
      </c>
      <c r="AAP29" s="137"/>
      <c r="AAQ29" s="137">
        <f t="shared" ref="AAQ29:AAR29" si="700">AAQ22/AAQ7</f>
        <v>0</v>
      </c>
      <c r="AAR29" s="137">
        <f t="shared" si="700"/>
        <v>0</v>
      </c>
      <c r="AAS29" s="137">
        <f t="shared" ref="AAS29:AAT29" si="701">AAS22/AAS7</f>
        <v>0</v>
      </c>
      <c r="AAT29" s="137">
        <f t="shared" si="701"/>
        <v>0</v>
      </c>
      <c r="AAU29" s="137">
        <f t="shared" ref="AAU29:AAV29" si="702">AAU22/AAU7</f>
        <v>0</v>
      </c>
      <c r="AAV29" s="137">
        <f t="shared" si="702"/>
        <v>0</v>
      </c>
      <c r="AAW29" s="134"/>
      <c r="AAX29" s="137">
        <f t="shared" ref="AAX29:AAY29" si="703">AAX22/AAX7</f>
        <v>0</v>
      </c>
      <c r="AAY29" s="137">
        <f t="shared" si="703"/>
        <v>0</v>
      </c>
      <c r="AAZ29" s="137">
        <f t="shared" ref="AAZ29:ABA29" si="704">AAZ22/AAZ7</f>
        <v>0</v>
      </c>
      <c r="ABA29" s="137">
        <f t="shared" si="704"/>
        <v>0</v>
      </c>
      <c r="ABB29" s="137">
        <f t="shared" ref="ABB29:ABC29" si="705">ABB22/ABB7</f>
        <v>0</v>
      </c>
      <c r="ABC29" s="137">
        <f t="shared" si="705"/>
        <v>0</v>
      </c>
      <c r="ABD29" s="137"/>
      <c r="ABE29" s="137">
        <f t="shared" ref="ABE29" si="706">ABE22/ABE7</f>
        <v>0</v>
      </c>
      <c r="ABF29" s="137">
        <f t="shared" ref="ABF29:ABG29" si="707">ABF22/ABF7</f>
        <v>0</v>
      </c>
      <c r="ABG29" s="137">
        <f t="shared" si="707"/>
        <v>0</v>
      </c>
      <c r="ABH29" s="137">
        <f t="shared" ref="ABH29:ABI29" si="708">ABH22/ABH7</f>
        <v>0</v>
      </c>
      <c r="ABI29" s="137">
        <f t="shared" si="708"/>
        <v>0</v>
      </c>
      <c r="ABJ29" s="137">
        <f t="shared" ref="ABJ29:ABL29" si="709">ABJ22/ABJ7</f>
        <v>0</v>
      </c>
      <c r="ABK29" s="134"/>
      <c r="ABL29" s="137">
        <f t="shared" si="709"/>
        <v>0</v>
      </c>
      <c r="ABM29" s="137">
        <f t="shared" ref="ABM29:ABN29" si="710">ABM22/ABM7</f>
        <v>0</v>
      </c>
      <c r="ABN29" s="137">
        <f t="shared" si="710"/>
        <v>0</v>
      </c>
      <c r="ABO29" s="137">
        <f t="shared" ref="ABO29:ABP29" si="711">ABO22/ABO7</f>
        <v>0</v>
      </c>
      <c r="ABP29" s="137">
        <f t="shared" si="711"/>
        <v>0</v>
      </c>
      <c r="ABQ29" s="137">
        <f t="shared" ref="ABQ29:ABS29" si="712">ABQ22/ABQ7</f>
        <v>0</v>
      </c>
      <c r="ABR29" s="134"/>
      <c r="ABS29" s="137">
        <f t="shared" si="712"/>
        <v>0</v>
      </c>
      <c r="ABT29" s="137">
        <f t="shared" ref="ABT29:ABU29" si="713">ABT22/ABT7</f>
        <v>0</v>
      </c>
      <c r="ABU29" s="137">
        <f t="shared" si="713"/>
        <v>0</v>
      </c>
      <c r="ABV29" s="137">
        <f t="shared" ref="ABV29:ABW29" si="714">ABV22/ABV7</f>
        <v>0</v>
      </c>
      <c r="ABW29" s="137" t="e">
        <f t="shared" si="714"/>
        <v>#DIV/0!</v>
      </c>
      <c r="ABX29" s="134"/>
      <c r="ABY29" s="134"/>
      <c r="ABZ29" s="134"/>
      <c r="ACA29" s="134"/>
      <c r="ACB29" s="134"/>
      <c r="ACC29" s="134"/>
      <c r="ACD29" s="134"/>
      <c r="ACE29" s="134"/>
      <c r="ACF29" s="134"/>
      <c r="ACG29" s="134"/>
      <c r="ACH29" s="134"/>
      <c r="ACI29" s="134"/>
      <c r="ACJ29" s="134"/>
      <c r="ACK29" s="134"/>
      <c r="ACL29" s="134"/>
      <c r="ACM29" s="134"/>
      <c r="ACN29" s="134"/>
      <c r="ACO29" s="134"/>
      <c r="ACP29" s="134"/>
      <c r="ACQ29" s="134"/>
      <c r="ACR29" s="134"/>
      <c r="ACS29" s="134"/>
      <c r="ACT29" s="134"/>
      <c r="ACU29" s="134"/>
      <c r="ACV29" s="134"/>
      <c r="ACW29" s="134"/>
      <c r="ACX29" s="134"/>
      <c r="ACY29" s="134"/>
      <c r="ACZ29" s="134"/>
      <c r="ADA29" s="134"/>
      <c r="ADB29" s="134"/>
      <c r="ADC29" s="134"/>
      <c r="ADD29" s="134"/>
      <c r="ADE29" s="134"/>
      <c r="ADF29" s="134"/>
      <c r="ADG29" s="134"/>
      <c r="ADH29" s="134"/>
      <c r="ADI29" s="134"/>
      <c r="ADJ29" s="134"/>
      <c r="ADK29" s="134"/>
      <c r="ADL29" s="134"/>
      <c r="ADM29" s="134"/>
      <c r="ADN29" s="134"/>
    </row>
    <row r="30" spans="1:794">
      <c r="A30" t="s">
        <v>911</v>
      </c>
      <c r="B30" t="s">
        <v>913</v>
      </c>
      <c r="D30" s="134" t="s">
        <v>262</v>
      </c>
      <c r="E30" s="137">
        <f t="shared" ref="E30:J30" si="715">E23/E8</f>
        <v>0</v>
      </c>
      <c r="F30" s="137">
        <f t="shared" si="715"/>
        <v>0</v>
      </c>
      <c r="G30" s="137">
        <f t="shared" si="715"/>
        <v>0</v>
      </c>
      <c r="H30" s="137">
        <f t="shared" si="715"/>
        <v>0</v>
      </c>
      <c r="I30" s="137">
        <f t="shared" si="715"/>
        <v>0</v>
      </c>
      <c r="J30" s="137">
        <f t="shared" si="715"/>
        <v>0</v>
      </c>
      <c r="K30" s="134"/>
      <c r="L30" s="137">
        <f t="shared" ref="L30:S30" si="716">L23/L8</f>
        <v>0</v>
      </c>
      <c r="M30" s="137">
        <f t="shared" si="716"/>
        <v>0</v>
      </c>
      <c r="N30" s="137">
        <f t="shared" si="716"/>
        <v>0</v>
      </c>
      <c r="O30" s="137">
        <f t="shared" si="716"/>
        <v>0</v>
      </c>
      <c r="P30" s="137">
        <f t="shared" si="716"/>
        <v>0</v>
      </c>
      <c r="Q30" s="137">
        <f t="shared" si="716"/>
        <v>0</v>
      </c>
      <c r="R30" s="137">
        <v>0</v>
      </c>
      <c r="S30" s="137">
        <f t="shared" si="716"/>
        <v>0</v>
      </c>
      <c r="T30" s="134"/>
      <c r="U30" s="134"/>
      <c r="V30" s="134"/>
      <c r="W30" s="134"/>
      <c r="X30" s="134"/>
      <c r="Y30" s="134"/>
      <c r="Z30" s="134"/>
      <c r="AA30" s="137">
        <f t="shared" si="413"/>
        <v>0</v>
      </c>
      <c r="AB30" s="137">
        <f t="shared" si="414"/>
        <v>0</v>
      </c>
      <c r="AC30" s="137">
        <f t="shared" si="414"/>
        <v>0</v>
      </c>
      <c r="AD30" s="137">
        <f t="shared" si="414"/>
        <v>0</v>
      </c>
      <c r="AE30" s="137">
        <f t="shared" si="414"/>
        <v>0</v>
      </c>
      <c r="AF30" s="134"/>
      <c r="AG30" s="137">
        <f t="shared" ref="AG30:AL30" si="717">AG23/AG8</f>
        <v>0</v>
      </c>
      <c r="AH30" s="137">
        <f t="shared" si="717"/>
        <v>0</v>
      </c>
      <c r="AI30" s="137">
        <f t="shared" si="717"/>
        <v>0</v>
      </c>
      <c r="AJ30" s="137">
        <f t="shared" si="717"/>
        <v>0</v>
      </c>
      <c r="AK30" s="137">
        <f t="shared" si="717"/>
        <v>0</v>
      </c>
      <c r="AL30" s="137">
        <f t="shared" si="717"/>
        <v>0</v>
      </c>
      <c r="AM30" s="137"/>
      <c r="AN30" s="137">
        <f t="shared" si="416"/>
        <v>0</v>
      </c>
      <c r="AO30" s="137">
        <f t="shared" si="416"/>
        <v>0</v>
      </c>
      <c r="AP30" s="137">
        <f t="shared" si="416"/>
        <v>0</v>
      </c>
      <c r="AQ30" s="137">
        <f t="shared" si="416"/>
        <v>0</v>
      </c>
      <c r="AR30" s="137">
        <f t="shared" si="416"/>
        <v>0</v>
      </c>
      <c r="AS30" s="137">
        <f t="shared" si="416"/>
        <v>0</v>
      </c>
      <c r="AT30" s="134"/>
      <c r="AU30" s="137">
        <f t="shared" ref="AU30:AW33" si="718">AU23/AU8</f>
        <v>0</v>
      </c>
      <c r="AV30" s="137">
        <f t="shared" si="718"/>
        <v>0</v>
      </c>
      <c r="AW30" s="137">
        <f t="shared" si="718"/>
        <v>0</v>
      </c>
      <c r="AX30" s="137">
        <f>IFERROR(AX23/AX8,0)</f>
        <v>0</v>
      </c>
      <c r="AY30" s="134"/>
      <c r="AZ30" s="134"/>
      <c r="BA30" s="137">
        <f>IFERROR(BA23/BA8,0)</f>
        <v>0</v>
      </c>
      <c r="BB30" s="137">
        <f t="shared" ref="BB30:BC33" si="719">BB23/BB8</f>
        <v>0</v>
      </c>
      <c r="BC30" s="137">
        <f t="shared" si="719"/>
        <v>0</v>
      </c>
      <c r="BD30" s="137">
        <f>IFERROR(BD23/BD8,0)</f>
        <v>0</v>
      </c>
      <c r="BE30" s="137">
        <f>IFERROR(BE23/BE8,0)</f>
        <v>0</v>
      </c>
      <c r="BF30" s="137">
        <f>IFERROR(BF23/BF8,0)</f>
        <v>0</v>
      </c>
      <c r="BG30" s="137">
        <f>IFERROR(BG23/BG8,0)</f>
        <v>0</v>
      </c>
      <c r="BH30" s="134"/>
      <c r="BI30" s="137">
        <f t="shared" ref="BI30:BN30" si="720">IFERROR(BI23/BI8,0)</f>
        <v>0</v>
      </c>
      <c r="BJ30" s="137">
        <f t="shared" si="720"/>
        <v>0</v>
      </c>
      <c r="BK30" s="137">
        <f t="shared" si="720"/>
        <v>0</v>
      </c>
      <c r="BL30" s="137">
        <f t="shared" si="720"/>
        <v>0</v>
      </c>
      <c r="BM30" s="137">
        <f t="shared" si="720"/>
        <v>0</v>
      </c>
      <c r="BN30" s="137">
        <f t="shared" si="720"/>
        <v>0</v>
      </c>
      <c r="BO30" s="134"/>
      <c r="BP30" s="137">
        <f t="shared" ref="BP30:BU30" si="721">IFERROR(BP23/BP8,0)</f>
        <v>0</v>
      </c>
      <c r="BQ30" s="137">
        <f t="shared" si="721"/>
        <v>0</v>
      </c>
      <c r="BR30" s="137">
        <f t="shared" si="721"/>
        <v>0</v>
      </c>
      <c r="BS30" s="137">
        <f t="shared" si="721"/>
        <v>0</v>
      </c>
      <c r="BT30" s="137">
        <f t="shared" si="721"/>
        <v>0</v>
      </c>
      <c r="BU30" s="137">
        <f t="shared" si="721"/>
        <v>0</v>
      </c>
      <c r="BV30" s="134"/>
      <c r="BW30" s="137">
        <f t="shared" ref="BW30:CB30" si="722">IFERROR(BW23/BW8,0)</f>
        <v>0</v>
      </c>
      <c r="BX30" s="137">
        <f t="shared" si="722"/>
        <v>0</v>
      </c>
      <c r="BY30" s="137">
        <f t="shared" si="722"/>
        <v>0</v>
      </c>
      <c r="BZ30" s="137">
        <f t="shared" si="722"/>
        <v>0</v>
      </c>
      <c r="CA30" s="137">
        <f t="shared" si="722"/>
        <v>0</v>
      </c>
      <c r="CB30" s="137">
        <f t="shared" si="722"/>
        <v>0</v>
      </c>
      <c r="CC30" s="134"/>
      <c r="CD30" s="137">
        <f t="shared" ref="CD30:CI30" si="723">IFERROR(CD23/CD8,0)</f>
        <v>0</v>
      </c>
      <c r="CE30" s="137">
        <f t="shared" si="723"/>
        <v>0</v>
      </c>
      <c r="CF30" s="137">
        <f t="shared" si="723"/>
        <v>0</v>
      </c>
      <c r="CG30" s="137">
        <f t="shared" si="723"/>
        <v>0</v>
      </c>
      <c r="CH30" s="137">
        <f t="shared" si="723"/>
        <v>0</v>
      </c>
      <c r="CI30" s="137">
        <f t="shared" si="723"/>
        <v>0</v>
      </c>
      <c r="CJ30" s="134"/>
      <c r="CK30" s="137">
        <f t="shared" ref="CK30:CP30" si="724">IFERROR(CK23/CK8,0)</f>
        <v>0</v>
      </c>
      <c r="CL30" s="137">
        <f t="shared" si="724"/>
        <v>0</v>
      </c>
      <c r="CM30" s="137">
        <f t="shared" si="724"/>
        <v>0</v>
      </c>
      <c r="CN30" s="137">
        <f t="shared" si="724"/>
        <v>0</v>
      </c>
      <c r="CO30" s="137">
        <f t="shared" si="724"/>
        <v>0</v>
      </c>
      <c r="CP30" s="137">
        <f t="shared" si="724"/>
        <v>0</v>
      </c>
      <c r="CQ30" s="134"/>
      <c r="CR30" s="137">
        <f t="shared" ref="CR30:CW30" si="725">IFERROR(CR23/CR8,0)</f>
        <v>0</v>
      </c>
      <c r="CS30" s="137">
        <f t="shared" si="725"/>
        <v>0</v>
      </c>
      <c r="CT30" s="137">
        <f t="shared" si="725"/>
        <v>0</v>
      </c>
      <c r="CU30" s="137">
        <f t="shared" si="725"/>
        <v>0</v>
      </c>
      <c r="CV30" s="137">
        <f t="shared" si="725"/>
        <v>0</v>
      </c>
      <c r="CW30" s="137">
        <f t="shared" si="725"/>
        <v>0</v>
      </c>
      <c r="CX30" s="134"/>
      <c r="CY30" s="137">
        <f t="shared" ref="CY30:DD30" si="726">IFERROR(CY23/CY8,0)</f>
        <v>0</v>
      </c>
      <c r="CZ30" s="137">
        <f t="shared" si="726"/>
        <v>0</v>
      </c>
      <c r="DA30" s="137">
        <f t="shared" si="726"/>
        <v>0</v>
      </c>
      <c r="DB30" s="137">
        <f t="shared" si="726"/>
        <v>0</v>
      </c>
      <c r="DC30" s="137">
        <f t="shared" si="726"/>
        <v>0</v>
      </c>
      <c r="DD30" s="137">
        <f t="shared" si="726"/>
        <v>0</v>
      </c>
      <c r="DE30" s="134"/>
      <c r="DF30" s="134"/>
      <c r="DG30" s="137">
        <f>IFERROR(DG23/DG8,0)</f>
        <v>0</v>
      </c>
      <c r="DH30" s="137">
        <f>IFERROR(DH23/DH8,0)</f>
        <v>0</v>
      </c>
      <c r="DI30" s="137">
        <f>IFERROR(DI23/DI8,0)</f>
        <v>0</v>
      </c>
      <c r="DJ30" s="137">
        <f>IFERROR(DJ23/DJ8,0)</f>
        <v>0</v>
      </c>
      <c r="DK30" s="137">
        <f>IFERROR(DK23/DK8,0)</f>
        <v>0</v>
      </c>
      <c r="DL30" s="134"/>
      <c r="DM30" s="134"/>
      <c r="DN30" s="137">
        <f>IFERROR(DN23/DN8,0)</f>
        <v>0</v>
      </c>
      <c r="DO30" s="137">
        <f>IFERROR(DO23/DO8,0)</f>
        <v>0</v>
      </c>
      <c r="DP30" s="137">
        <f>IFERROR(DP23/DP8,0)</f>
        <v>0</v>
      </c>
      <c r="DQ30" s="137">
        <f>IFERROR(DQ23/DQ8,0)</f>
        <v>0</v>
      </c>
      <c r="DR30" s="137">
        <f>IFERROR(DR23/DR8,0)</f>
        <v>0</v>
      </c>
      <c r="DS30" s="134"/>
      <c r="DT30" s="137">
        <f t="shared" ref="DT30:DY30" si="727">IFERROR(DT23/DT8,0)</f>
        <v>0</v>
      </c>
      <c r="DU30" s="137">
        <f t="shared" si="727"/>
        <v>0</v>
      </c>
      <c r="DV30" s="137">
        <f t="shared" si="727"/>
        <v>0</v>
      </c>
      <c r="DW30" s="137">
        <f t="shared" si="727"/>
        <v>0</v>
      </c>
      <c r="DX30" s="137">
        <f t="shared" si="727"/>
        <v>0</v>
      </c>
      <c r="DY30" s="137">
        <f t="shared" si="727"/>
        <v>0</v>
      </c>
      <c r="DZ30" s="134"/>
      <c r="EA30" s="137">
        <f t="shared" ref="EA30:EM30" si="728">IFERROR(EA23/EA8,0)</f>
        <v>0</v>
      </c>
      <c r="EB30" s="137">
        <f t="shared" si="728"/>
        <v>0</v>
      </c>
      <c r="EC30" s="137">
        <f t="shared" si="728"/>
        <v>0</v>
      </c>
      <c r="ED30" s="137">
        <f t="shared" si="728"/>
        <v>0</v>
      </c>
      <c r="EE30" s="137">
        <f t="shared" si="728"/>
        <v>0</v>
      </c>
      <c r="EF30" s="137">
        <f t="shared" si="728"/>
        <v>0</v>
      </c>
      <c r="EG30" s="137">
        <f t="shared" si="728"/>
        <v>0</v>
      </c>
      <c r="EH30" s="137">
        <f t="shared" si="728"/>
        <v>0</v>
      </c>
      <c r="EI30" s="137">
        <f t="shared" si="728"/>
        <v>0</v>
      </c>
      <c r="EJ30" s="137">
        <f t="shared" si="728"/>
        <v>0</v>
      </c>
      <c r="EK30" s="137">
        <f t="shared" si="728"/>
        <v>0</v>
      </c>
      <c r="EL30" s="137">
        <f t="shared" si="728"/>
        <v>0</v>
      </c>
      <c r="EM30" s="137">
        <f t="shared" si="728"/>
        <v>0</v>
      </c>
      <c r="EN30" s="134"/>
      <c r="EO30" s="137">
        <f t="shared" ref="EO30:FA30" si="729">IFERROR(EO23/EO8,0)</f>
        <v>0</v>
      </c>
      <c r="EP30" s="137">
        <f t="shared" si="729"/>
        <v>0</v>
      </c>
      <c r="EQ30" s="137">
        <f t="shared" si="729"/>
        <v>0</v>
      </c>
      <c r="ER30" s="137">
        <f t="shared" si="729"/>
        <v>0</v>
      </c>
      <c r="ES30" s="137">
        <f t="shared" si="729"/>
        <v>0</v>
      </c>
      <c r="ET30" s="137">
        <f t="shared" si="729"/>
        <v>0</v>
      </c>
      <c r="EU30" s="137">
        <f t="shared" si="729"/>
        <v>0</v>
      </c>
      <c r="EV30" s="137">
        <f t="shared" si="729"/>
        <v>0</v>
      </c>
      <c r="EW30" s="137">
        <f t="shared" si="729"/>
        <v>0</v>
      </c>
      <c r="EX30" s="137">
        <f t="shared" si="729"/>
        <v>0</v>
      </c>
      <c r="EY30" s="137">
        <f t="shared" si="729"/>
        <v>0</v>
      </c>
      <c r="EZ30" s="137">
        <f t="shared" si="729"/>
        <v>0</v>
      </c>
      <c r="FA30" s="137">
        <f t="shared" si="729"/>
        <v>0</v>
      </c>
      <c r="FB30" s="134"/>
      <c r="FC30" s="137">
        <f t="shared" ref="FC30:FO30" si="730">IFERROR(FC23/FC8,0)</f>
        <v>0</v>
      </c>
      <c r="FD30" s="137">
        <f t="shared" si="730"/>
        <v>0</v>
      </c>
      <c r="FE30" s="137">
        <f t="shared" si="730"/>
        <v>0</v>
      </c>
      <c r="FF30" s="137">
        <f t="shared" si="730"/>
        <v>0</v>
      </c>
      <c r="FG30" s="137">
        <f t="shared" si="730"/>
        <v>0</v>
      </c>
      <c r="FH30" s="137">
        <f t="shared" si="730"/>
        <v>0</v>
      </c>
      <c r="FI30" s="137">
        <f t="shared" si="730"/>
        <v>0</v>
      </c>
      <c r="FJ30" s="137">
        <f t="shared" si="730"/>
        <v>0</v>
      </c>
      <c r="FK30" s="137">
        <f t="shared" si="730"/>
        <v>0</v>
      </c>
      <c r="FL30" s="137">
        <f t="shared" si="730"/>
        <v>0</v>
      </c>
      <c r="FM30" s="137">
        <f t="shared" si="730"/>
        <v>0</v>
      </c>
      <c r="FN30" s="137">
        <f t="shared" si="730"/>
        <v>0</v>
      </c>
      <c r="FO30" s="137">
        <f t="shared" si="730"/>
        <v>0</v>
      </c>
      <c r="FP30" s="134"/>
      <c r="FQ30" s="137">
        <f t="shared" ref="FQ30:FV30" si="731">IFERROR(FQ23/FQ8,0)</f>
        <v>0</v>
      </c>
      <c r="FR30" s="137">
        <f t="shared" si="731"/>
        <v>0</v>
      </c>
      <c r="FS30" s="137">
        <f t="shared" si="731"/>
        <v>0</v>
      </c>
      <c r="FT30" s="137">
        <f t="shared" si="731"/>
        <v>0</v>
      </c>
      <c r="FU30" s="137">
        <f t="shared" si="731"/>
        <v>0</v>
      </c>
      <c r="FV30" s="137">
        <f t="shared" si="731"/>
        <v>0</v>
      </c>
      <c r="FW30" s="134"/>
      <c r="FX30" s="137">
        <f t="shared" ref="FX30:GC30" si="732">IFERROR(FX23/FX8,0)</f>
        <v>0</v>
      </c>
      <c r="FY30" s="137">
        <f t="shared" si="732"/>
        <v>0</v>
      </c>
      <c r="FZ30" s="137">
        <f t="shared" si="732"/>
        <v>0</v>
      </c>
      <c r="GA30" s="137">
        <f t="shared" si="732"/>
        <v>0</v>
      </c>
      <c r="GB30" s="137">
        <f t="shared" si="732"/>
        <v>0</v>
      </c>
      <c r="GC30" s="137">
        <f t="shared" si="732"/>
        <v>0</v>
      </c>
      <c r="GD30" s="134"/>
      <c r="GE30" s="137">
        <f>IFERROR(GE23/GE8,0)</f>
        <v>0</v>
      </c>
      <c r="GF30" s="137">
        <f>IFERROR(GF23/GF8,0)</f>
        <v>0</v>
      </c>
      <c r="GG30" s="137">
        <f>IFERROR(GG23/GG8,0)</f>
        <v>0</v>
      </c>
      <c r="GH30" s="137">
        <f>IFERROR(GH23/GH8,0)</f>
        <v>0</v>
      </c>
      <c r="GI30" s="134"/>
      <c r="GJ30" s="134"/>
      <c r="GK30" s="134"/>
      <c r="GL30" s="137">
        <f t="shared" ref="GL30:GQ30" si="733">IFERROR(GL23/GL8,0)</f>
        <v>0</v>
      </c>
      <c r="GM30" s="137">
        <f t="shared" si="733"/>
        <v>0</v>
      </c>
      <c r="GN30" s="137">
        <f t="shared" si="733"/>
        <v>0</v>
      </c>
      <c r="GO30" s="137">
        <f t="shared" si="733"/>
        <v>0</v>
      </c>
      <c r="GP30" s="137">
        <f t="shared" si="733"/>
        <v>0</v>
      </c>
      <c r="GQ30" s="137">
        <f t="shared" si="733"/>
        <v>0</v>
      </c>
      <c r="GR30" s="134"/>
      <c r="GS30" s="137">
        <f>IFERROR(GS23/GS8,0)</f>
        <v>0</v>
      </c>
      <c r="GT30" s="137">
        <f>IFERROR(GT23/GT8,0)</f>
        <v>0</v>
      </c>
      <c r="GU30" s="137">
        <f>IFERROR(GU23/GU8,0)</f>
        <v>0</v>
      </c>
      <c r="GV30" s="137">
        <f>IFERROR(GV23/GV8,0)</f>
        <v>0</v>
      </c>
      <c r="GW30" s="137">
        <f>IFERROR(GW23/GW8,0)</f>
        <v>0</v>
      </c>
      <c r="GX30" s="134"/>
      <c r="GY30" s="134"/>
      <c r="GZ30" s="137">
        <f t="shared" ref="GZ30:HE30" si="734">IFERROR(GZ23/GZ8,0)</f>
        <v>0</v>
      </c>
      <c r="HA30" s="137">
        <f t="shared" si="734"/>
        <v>0</v>
      </c>
      <c r="HB30" s="137">
        <f t="shared" si="734"/>
        <v>0</v>
      </c>
      <c r="HC30" s="137">
        <f t="shared" si="734"/>
        <v>0</v>
      </c>
      <c r="HD30" s="137">
        <f t="shared" si="734"/>
        <v>0</v>
      </c>
      <c r="HE30" s="137">
        <f t="shared" si="734"/>
        <v>0</v>
      </c>
      <c r="HF30" s="134"/>
      <c r="HG30" s="137">
        <f t="shared" ref="HG30:HL30" si="735">IFERROR(HG23/HG8,0)</f>
        <v>0</v>
      </c>
      <c r="HH30" s="137">
        <f t="shared" si="735"/>
        <v>0</v>
      </c>
      <c r="HI30" s="137">
        <f t="shared" si="735"/>
        <v>0</v>
      </c>
      <c r="HJ30" s="137">
        <f t="shared" si="735"/>
        <v>0</v>
      </c>
      <c r="HK30" s="137">
        <f t="shared" si="735"/>
        <v>0</v>
      </c>
      <c r="HL30" s="137">
        <f t="shared" si="735"/>
        <v>0</v>
      </c>
      <c r="HM30" s="134"/>
      <c r="HN30" s="137">
        <f t="shared" ref="HN30:HS30" si="736">IFERROR(HN23/HN8,0)</f>
        <v>0</v>
      </c>
      <c r="HO30" s="137">
        <f t="shared" si="736"/>
        <v>0</v>
      </c>
      <c r="HP30" s="137">
        <f t="shared" si="736"/>
        <v>0</v>
      </c>
      <c r="HQ30" s="137">
        <f t="shared" si="736"/>
        <v>0</v>
      </c>
      <c r="HR30" s="137">
        <f t="shared" si="736"/>
        <v>0</v>
      </c>
      <c r="HS30" s="137">
        <f t="shared" si="736"/>
        <v>0</v>
      </c>
      <c r="HT30" s="134"/>
      <c r="HU30" s="137">
        <f t="shared" ref="HU30:HZ30" si="737">IFERROR(HU23/HU8,0)</f>
        <v>0</v>
      </c>
      <c r="HV30" s="137">
        <f t="shared" si="737"/>
        <v>0</v>
      </c>
      <c r="HW30" s="137">
        <f t="shared" si="737"/>
        <v>0</v>
      </c>
      <c r="HX30" s="137">
        <f t="shared" si="737"/>
        <v>0</v>
      </c>
      <c r="HY30" s="137">
        <f t="shared" si="737"/>
        <v>0</v>
      </c>
      <c r="HZ30" s="137">
        <f t="shared" si="737"/>
        <v>0</v>
      </c>
      <c r="IA30" s="134"/>
      <c r="IB30" s="137">
        <f t="shared" ref="IB30:IG30" si="738">IFERROR(IB23/IB8,0)</f>
        <v>0</v>
      </c>
      <c r="IC30" s="137">
        <f t="shared" si="738"/>
        <v>0</v>
      </c>
      <c r="ID30" s="137">
        <f t="shared" si="738"/>
        <v>0</v>
      </c>
      <c r="IE30" s="137">
        <f t="shared" si="738"/>
        <v>0</v>
      </c>
      <c r="IF30" s="137">
        <f t="shared" si="738"/>
        <v>0</v>
      </c>
      <c r="IG30" s="137">
        <f t="shared" si="738"/>
        <v>0</v>
      </c>
      <c r="IH30" s="134"/>
      <c r="II30" s="137">
        <f t="shared" ref="II30:IN30" si="739">IFERROR(II23/II8,0)</f>
        <v>0</v>
      </c>
      <c r="IJ30" s="137">
        <f t="shared" si="739"/>
        <v>0</v>
      </c>
      <c r="IK30" s="137">
        <f t="shared" si="739"/>
        <v>0</v>
      </c>
      <c r="IL30" s="137">
        <f t="shared" si="739"/>
        <v>0</v>
      </c>
      <c r="IM30" s="137">
        <f t="shared" si="739"/>
        <v>0</v>
      </c>
      <c r="IN30" s="137">
        <f t="shared" si="739"/>
        <v>0</v>
      </c>
      <c r="IO30" s="134"/>
      <c r="IP30" s="137">
        <f>IFERROR(IP23/IP8,0)</f>
        <v>0</v>
      </c>
      <c r="IQ30" s="137">
        <f>IFERROR(IQ23/IQ8,0)</f>
        <v>0</v>
      </c>
      <c r="IR30" s="137">
        <f>IFERROR(IR23/IR8,0)</f>
        <v>0</v>
      </c>
      <c r="IS30" s="134"/>
      <c r="IT30" s="137">
        <f>IFERROR(IT23/IT8,0)</f>
        <v>0</v>
      </c>
      <c r="IU30" s="137">
        <f>IFERROR(IU23/IU8,0)</f>
        <v>0</v>
      </c>
      <c r="IV30" s="134"/>
      <c r="IW30" s="134"/>
      <c r="IX30" s="137">
        <f t="shared" ref="IX30:JC30" si="740">IFERROR(IX23/IX8,0)</f>
        <v>0</v>
      </c>
      <c r="IY30" s="137">
        <f t="shared" si="740"/>
        <v>0</v>
      </c>
      <c r="IZ30" s="137">
        <f t="shared" si="740"/>
        <v>0</v>
      </c>
      <c r="JA30" s="137">
        <f t="shared" si="740"/>
        <v>0</v>
      </c>
      <c r="JB30" s="137">
        <f t="shared" si="740"/>
        <v>0</v>
      </c>
      <c r="JC30" s="137">
        <f t="shared" si="740"/>
        <v>0</v>
      </c>
      <c r="JD30" s="134"/>
      <c r="JE30" s="137">
        <f>IFERROR(JE23/JE8,0)</f>
        <v>0</v>
      </c>
      <c r="JF30" s="137">
        <f>IFERROR(JF23/JF8,0)</f>
        <v>0</v>
      </c>
      <c r="JG30" s="137">
        <f>IFERROR(JG23/JG8,0)</f>
        <v>0</v>
      </c>
      <c r="JH30" s="137">
        <f>IFERROR(JH23/JH8,0)</f>
        <v>0</v>
      </c>
      <c r="JI30" s="137">
        <f>IFERROR(JI23/JI8,0)</f>
        <v>0</v>
      </c>
      <c r="JJ30" s="134"/>
      <c r="JK30" s="137">
        <f t="shared" ref="JK30:JP30" si="741">IFERROR(JK23/JK8,0)</f>
        <v>0</v>
      </c>
      <c r="JL30" s="137">
        <f t="shared" si="741"/>
        <v>0</v>
      </c>
      <c r="JM30" s="137">
        <f t="shared" si="741"/>
        <v>0</v>
      </c>
      <c r="JN30" s="137">
        <f t="shared" si="741"/>
        <v>0</v>
      </c>
      <c r="JO30" s="137">
        <f t="shared" si="741"/>
        <v>0</v>
      </c>
      <c r="JP30" s="137">
        <f t="shared" si="741"/>
        <v>0</v>
      </c>
      <c r="JQ30" s="134"/>
      <c r="JR30" s="137">
        <f t="shared" ref="JR30:JW30" si="742">IFERROR(JR23/JR8,0)</f>
        <v>0</v>
      </c>
      <c r="JS30" s="137">
        <f t="shared" si="742"/>
        <v>0</v>
      </c>
      <c r="JT30" s="137">
        <f t="shared" si="742"/>
        <v>0</v>
      </c>
      <c r="JU30" s="137">
        <f t="shared" si="742"/>
        <v>0</v>
      </c>
      <c r="JV30" s="137">
        <f t="shared" si="742"/>
        <v>0</v>
      </c>
      <c r="JW30" s="137">
        <f t="shared" si="742"/>
        <v>0</v>
      </c>
      <c r="JX30" s="134"/>
      <c r="JY30" s="137">
        <f t="shared" ref="JY30:KD30" si="743">IFERROR(JY23/JY8,0)</f>
        <v>0</v>
      </c>
      <c r="JZ30" s="137">
        <f t="shared" si="743"/>
        <v>0</v>
      </c>
      <c r="KA30" s="137">
        <f t="shared" si="743"/>
        <v>0</v>
      </c>
      <c r="KB30" s="137">
        <f t="shared" si="743"/>
        <v>0</v>
      </c>
      <c r="KC30" s="137">
        <f t="shared" si="743"/>
        <v>0</v>
      </c>
      <c r="KD30" s="137">
        <f t="shared" si="743"/>
        <v>0</v>
      </c>
      <c r="KE30" s="134"/>
      <c r="KF30" s="137">
        <f t="shared" ref="KF30:KK30" si="744">IFERROR(KF23/KF8,0)</f>
        <v>0</v>
      </c>
      <c r="KG30" s="137">
        <f t="shared" si="744"/>
        <v>0</v>
      </c>
      <c r="KH30" s="137">
        <f t="shared" si="744"/>
        <v>0</v>
      </c>
      <c r="KI30" s="137">
        <f t="shared" si="744"/>
        <v>0</v>
      </c>
      <c r="KJ30" s="137">
        <f t="shared" si="744"/>
        <v>0</v>
      </c>
      <c r="KK30" s="137">
        <f t="shared" si="744"/>
        <v>0</v>
      </c>
      <c r="KL30" s="134"/>
      <c r="KM30" s="134"/>
      <c r="KN30" s="137">
        <f>IFERROR(KN23/KN8,0)</f>
        <v>0</v>
      </c>
      <c r="KO30" s="134"/>
      <c r="KP30" s="137">
        <f>IFERROR(KP23/KP8,0)</f>
        <v>0</v>
      </c>
      <c r="KQ30" s="137">
        <f>IFERROR(KQ23/KQ8,0)</f>
        <v>0</v>
      </c>
      <c r="KR30" s="137">
        <f>IFERROR(KR23/KR8,0)</f>
        <v>0</v>
      </c>
      <c r="KS30" s="134"/>
      <c r="KT30" s="137">
        <f>IFERROR(KT23/KT8,0)</f>
        <v>0</v>
      </c>
      <c r="KU30" s="137">
        <f>IFERROR(KU23/KU8,0)</f>
        <v>0</v>
      </c>
      <c r="KV30" s="137">
        <f>IFERROR(KV23/KV8,0)</f>
        <v>0</v>
      </c>
      <c r="KW30" s="137">
        <f>IFERROR(KW23/KW8,0)</f>
        <v>0</v>
      </c>
      <c r="KX30" s="137">
        <f>IFERROR(KX23/KX8,0)</f>
        <v>0</v>
      </c>
      <c r="KY30" s="134"/>
      <c r="KZ30" s="134"/>
      <c r="LA30" s="137">
        <f t="shared" ref="LA30:LF30" si="745">IFERROR(LA23/LA8,0)</f>
        <v>0</v>
      </c>
      <c r="LB30" s="137">
        <f t="shared" si="745"/>
        <v>0</v>
      </c>
      <c r="LC30" s="137">
        <f t="shared" si="745"/>
        <v>0</v>
      </c>
      <c r="LD30" s="137">
        <f t="shared" si="745"/>
        <v>0</v>
      </c>
      <c r="LE30" s="137">
        <f t="shared" si="745"/>
        <v>0</v>
      </c>
      <c r="LF30" s="137">
        <f t="shared" si="745"/>
        <v>0</v>
      </c>
      <c r="LG30" s="134"/>
      <c r="LH30" s="137">
        <f t="shared" ref="LH30:LQ30" si="746">IFERROR(LH23/LH8,0)</f>
        <v>0</v>
      </c>
      <c r="LI30" s="137">
        <f t="shared" si="746"/>
        <v>0</v>
      </c>
      <c r="LJ30" s="137">
        <f t="shared" si="746"/>
        <v>0</v>
      </c>
      <c r="LK30" s="137">
        <f t="shared" si="746"/>
        <v>0</v>
      </c>
      <c r="LL30" s="137">
        <f t="shared" si="746"/>
        <v>0</v>
      </c>
      <c r="LM30" s="137">
        <f t="shared" si="746"/>
        <v>0</v>
      </c>
      <c r="LN30" s="137">
        <f t="shared" si="746"/>
        <v>0</v>
      </c>
      <c r="LO30" s="137">
        <f t="shared" si="746"/>
        <v>0</v>
      </c>
      <c r="LP30" s="137">
        <f t="shared" si="746"/>
        <v>0</v>
      </c>
      <c r="LQ30" s="137">
        <f t="shared" si="746"/>
        <v>0</v>
      </c>
      <c r="LR30" s="134"/>
      <c r="LS30" s="134"/>
      <c r="LT30" s="134"/>
      <c r="LU30" s="134"/>
      <c r="LV30" s="137">
        <f>IFERROR(LV23/LV8,0)</f>
        <v>0</v>
      </c>
      <c r="LW30" s="137">
        <f>IFERROR(LW23/LW8,0)</f>
        <v>0</v>
      </c>
      <c r="LX30" s="137">
        <f>IFERROR(LX23/LX8,0)</f>
        <v>0</v>
      </c>
      <c r="LY30" s="134"/>
      <c r="LZ30" s="137">
        <f>IFERROR(LZ23/LZ8,0)</f>
        <v>0</v>
      </c>
      <c r="MA30" s="137">
        <f>IFERROR(MA23/MA8,0)</f>
        <v>0</v>
      </c>
      <c r="MB30" s="137"/>
      <c r="MC30" s="137">
        <f t="shared" ref="MC30:MH30" si="747">IFERROR(MC23/MC8,0)</f>
        <v>0</v>
      </c>
      <c r="MD30" s="137">
        <f t="shared" si="747"/>
        <v>0</v>
      </c>
      <c r="ME30" s="137">
        <f t="shared" si="747"/>
        <v>0</v>
      </c>
      <c r="MF30" s="137">
        <f t="shared" si="747"/>
        <v>0</v>
      </c>
      <c r="MG30" s="137">
        <f t="shared" si="747"/>
        <v>0</v>
      </c>
      <c r="MH30" s="137">
        <f t="shared" si="747"/>
        <v>0</v>
      </c>
      <c r="MI30" s="134"/>
      <c r="MJ30" s="137">
        <f t="shared" ref="MJ30:MO30" si="748">IFERROR(MJ23/MJ8,0)</f>
        <v>0</v>
      </c>
      <c r="MK30" s="137">
        <f t="shared" si="748"/>
        <v>0</v>
      </c>
      <c r="ML30" s="137">
        <f t="shared" si="748"/>
        <v>0</v>
      </c>
      <c r="MM30" s="137">
        <f t="shared" si="748"/>
        <v>0</v>
      </c>
      <c r="MN30" s="137">
        <f t="shared" si="748"/>
        <v>0</v>
      </c>
      <c r="MO30" s="137">
        <f t="shared" si="748"/>
        <v>0</v>
      </c>
      <c r="MP30" s="134"/>
      <c r="MQ30" s="137">
        <f t="shared" ref="MQ30:MV30" si="749">IFERROR(MQ23/MQ8,0)</f>
        <v>0</v>
      </c>
      <c r="MR30" s="137">
        <f t="shared" si="749"/>
        <v>0</v>
      </c>
      <c r="MS30" s="137">
        <f t="shared" si="749"/>
        <v>0</v>
      </c>
      <c r="MT30" s="137">
        <f t="shared" si="749"/>
        <v>0</v>
      </c>
      <c r="MU30" s="137">
        <f t="shared" si="749"/>
        <v>0</v>
      </c>
      <c r="MV30" s="137">
        <f t="shared" si="749"/>
        <v>0</v>
      </c>
      <c r="MW30" s="134"/>
      <c r="MX30" s="137">
        <f t="shared" ref="MX30:NC30" si="750">IFERROR(MX23/MX8,0)</f>
        <v>0</v>
      </c>
      <c r="MY30" s="137">
        <f t="shared" si="750"/>
        <v>0</v>
      </c>
      <c r="MZ30" s="137">
        <f t="shared" si="750"/>
        <v>0</v>
      </c>
      <c r="NA30" s="137">
        <f t="shared" si="750"/>
        <v>0</v>
      </c>
      <c r="NB30" s="137">
        <f t="shared" si="750"/>
        <v>0</v>
      </c>
      <c r="NC30" s="137">
        <f t="shared" si="750"/>
        <v>0</v>
      </c>
      <c r="ND30" s="134"/>
      <c r="NE30" s="137">
        <f t="shared" ref="NE30:NJ30" si="751">IFERROR(NE23/NE8,0)</f>
        <v>0</v>
      </c>
      <c r="NF30" s="137">
        <f t="shared" si="751"/>
        <v>0</v>
      </c>
      <c r="NG30" s="137">
        <f t="shared" si="751"/>
        <v>0</v>
      </c>
      <c r="NH30" s="137">
        <f t="shared" si="751"/>
        <v>0</v>
      </c>
      <c r="NI30" s="137">
        <f t="shared" si="751"/>
        <v>0</v>
      </c>
      <c r="NJ30" s="137">
        <f t="shared" si="751"/>
        <v>0</v>
      </c>
      <c r="NK30" s="134"/>
      <c r="NL30" s="137">
        <f t="shared" ref="NL30:NQ30" si="752">IFERROR(NL23/NL8,0)</f>
        <v>0</v>
      </c>
      <c r="NM30" s="137">
        <f t="shared" si="752"/>
        <v>0</v>
      </c>
      <c r="NN30" s="137">
        <f t="shared" si="752"/>
        <v>0</v>
      </c>
      <c r="NO30" s="137">
        <f t="shared" si="752"/>
        <v>0</v>
      </c>
      <c r="NP30" s="137">
        <f t="shared" si="752"/>
        <v>0</v>
      </c>
      <c r="NQ30" s="137">
        <f t="shared" si="752"/>
        <v>0</v>
      </c>
      <c r="NR30" s="134"/>
      <c r="NS30" s="137">
        <f t="shared" ref="NS30:NZ30" si="753">IFERROR(NS23/NS8,0)</f>
        <v>0</v>
      </c>
      <c r="NT30" s="137">
        <f t="shared" si="753"/>
        <v>0</v>
      </c>
      <c r="NU30" s="137">
        <f t="shared" si="753"/>
        <v>0</v>
      </c>
      <c r="NV30" s="137">
        <f t="shared" si="753"/>
        <v>0</v>
      </c>
      <c r="NW30" s="137">
        <f t="shared" si="753"/>
        <v>0</v>
      </c>
      <c r="NX30" s="137">
        <f t="shared" si="753"/>
        <v>0</v>
      </c>
      <c r="NY30" s="137">
        <f t="shared" si="753"/>
        <v>0</v>
      </c>
      <c r="NZ30" s="137">
        <f t="shared" si="753"/>
        <v>0</v>
      </c>
      <c r="OA30" s="134"/>
      <c r="OB30" s="134"/>
      <c r="OC30" s="134"/>
      <c r="OD30" s="134"/>
      <c r="OE30" s="134"/>
      <c r="OF30" s="134"/>
      <c r="OG30" s="137">
        <f t="shared" ref="OG30:OL30" si="754">IFERROR(OG23/OG8,0)</f>
        <v>0</v>
      </c>
      <c r="OH30" s="137">
        <f t="shared" si="754"/>
        <v>0</v>
      </c>
      <c r="OI30" s="137">
        <f t="shared" si="754"/>
        <v>0</v>
      </c>
      <c r="OJ30" s="137">
        <f t="shared" si="754"/>
        <v>0</v>
      </c>
      <c r="OK30" s="137">
        <f t="shared" si="754"/>
        <v>0</v>
      </c>
      <c r="OL30" s="137">
        <f t="shared" si="754"/>
        <v>0</v>
      </c>
      <c r="OM30" s="134"/>
      <c r="ON30" s="137">
        <f t="shared" ref="ON30:OS30" si="755">IFERROR(ON23/ON8,0)</f>
        <v>0</v>
      </c>
      <c r="OO30" s="137">
        <f t="shared" si="755"/>
        <v>0</v>
      </c>
      <c r="OP30" s="137">
        <f t="shared" si="755"/>
        <v>0</v>
      </c>
      <c r="OQ30" s="137">
        <f t="shared" si="755"/>
        <v>0</v>
      </c>
      <c r="OR30" s="137">
        <f t="shared" si="755"/>
        <v>0</v>
      </c>
      <c r="OS30" s="137">
        <f t="shared" si="755"/>
        <v>0</v>
      </c>
      <c r="OT30" s="134"/>
      <c r="OU30" s="137">
        <f t="shared" ref="OU30:OZ30" si="756">IFERROR(OU23/OU8,0)</f>
        <v>0</v>
      </c>
      <c r="OV30" s="137">
        <f t="shared" si="756"/>
        <v>0</v>
      </c>
      <c r="OW30" s="137">
        <f t="shared" si="756"/>
        <v>0</v>
      </c>
      <c r="OX30" s="137">
        <f t="shared" si="756"/>
        <v>0</v>
      </c>
      <c r="OY30" s="137">
        <f t="shared" si="756"/>
        <v>0</v>
      </c>
      <c r="OZ30" s="137">
        <f t="shared" si="756"/>
        <v>0</v>
      </c>
      <c r="PA30" s="134"/>
      <c r="PB30" s="137">
        <f t="shared" ref="PB30:PG30" si="757">IFERROR(PB23/PB8,0)</f>
        <v>0</v>
      </c>
      <c r="PC30" s="137">
        <f t="shared" si="757"/>
        <v>0</v>
      </c>
      <c r="PD30" s="137">
        <f t="shared" si="757"/>
        <v>0</v>
      </c>
      <c r="PE30" s="137">
        <f t="shared" si="757"/>
        <v>0</v>
      </c>
      <c r="PF30" s="137">
        <f t="shared" si="757"/>
        <v>0</v>
      </c>
      <c r="PG30" s="137">
        <f t="shared" si="757"/>
        <v>0</v>
      </c>
      <c r="PH30" s="137"/>
      <c r="PI30" s="137">
        <f t="shared" ref="PI30:PN30" si="758">IFERROR(PI23/PI8,0)</f>
        <v>0</v>
      </c>
      <c r="PJ30" s="137">
        <f t="shared" si="758"/>
        <v>0</v>
      </c>
      <c r="PK30" s="137">
        <f t="shared" si="758"/>
        <v>0</v>
      </c>
      <c r="PL30" s="137">
        <f t="shared" si="758"/>
        <v>0</v>
      </c>
      <c r="PM30" s="137">
        <f t="shared" si="758"/>
        <v>0</v>
      </c>
      <c r="PN30" s="137">
        <f t="shared" si="758"/>
        <v>0</v>
      </c>
      <c r="PO30" s="134"/>
      <c r="PP30" s="137">
        <f t="shared" ref="PP30:PU30" si="759">IFERROR(PP23/PP8,0)</f>
        <v>0</v>
      </c>
      <c r="PQ30" s="137">
        <f t="shared" si="759"/>
        <v>0</v>
      </c>
      <c r="PR30" s="137">
        <f t="shared" si="759"/>
        <v>0</v>
      </c>
      <c r="PS30" s="137">
        <f t="shared" si="759"/>
        <v>0</v>
      </c>
      <c r="PT30" s="137">
        <f t="shared" si="759"/>
        <v>0</v>
      </c>
      <c r="PU30" s="137">
        <f t="shared" si="759"/>
        <v>0</v>
      </c>
      <c r="PV30" s="134"/>
      <c r="PW30" s="137">
        <f t="shared" ref="PW30:QB30" si="760">IFERROR(PW23/PW8,0)</f>
        <v>0</v>
      </c>
      <c r="PX30" s="137">
        <f t="shared" si="760"/>
        <v>0</v>
      </c>
      <c r="PY30" s="137">
        <f t="shared" si="760"/>
        <v>0</v>
      </c>
      <c r="PZ30" s="137">
        <f t="shared" si="760"/>
        <v>0</v>
      </c>
      <c r="QA30" s="137">
        <f t="shared" si="760"/>
        <v>0</v>
      </c>
      <c r="QB30" s="137">
        <f t="shared" si="760"/>
        <v>0</v>
      </c>
      <c r="QC30" s="134"/>
      <c r="QD30" s="137">
        <f>IFERROR(QD23/QD8,0)</f>
        <v>0</v>
      </c>
      <c r="QE30" s="137">
        <f>IFERROR(QE23/QE8,0)</f>
        <v>0</v>
      </c>
      <c r="QF30" s="134"/>
      <c r="QG30" s="137">
        <f>IFERROR(QG23/QG8,0)</f>
        <v>0</v>
      </c>
      <c r="QH30" s="137">
        <f>IFERROR(QH23/QH8,0)</f>
        <v>0</v>
      </c>
      <c r="QI30" s="137">
        <f>IFERROR(QI23/QI8,0)</f>
        <v>0</v>
      </c>
      <c r="QJ30" s="137"/>
      <c r="QK30" s="137">
        <f t="shared" ref="QK30:QT30" si="761">IFERROR(QK23/QK8,0)</f>
        <v>0</v>
      </c>
      <c r="QL30" s="137">
        <f t="shared" si="761"/>
        <v>0</v>
      </c>
      <c r="QM30" s="137">
        <f t="shared" si="761"/>
        <v>0</v>
      </c>
      <c r="QN30" s="137">
        <f t="shared" si="761"/>
        <v>0</v>
      </c>
      <c r="QO30" s="137">
        <f t="shared" si="761"/>
        <v>0</v>
      </c>
      <c r="QP30" s="137">
        <f t="shared" si="761"/>
        <v>0</v>
      </c>
      <c r="QQ30" s="137">
        <f t="shared" si="761"/>
        <v>0</v>
      </c>
      <c r="QR30" s="137">
        <f t="shared" si="761"/>
        <v>0</v>
      </c>
      <c r="QS30" s="137">
        <f t="shared" si="761"/>
        <v>0</v>
      </c>
      <c r="QT30" s="137">
        <f t="shared" si="761"/>
        <v>0</v>
      </c>
      <c r="QU30" s="134"/>
      <c r="QV30" s="134"/>
      <c r="QW30" s="137">
        <f t="shared" ref="QW30:RD30" si="762">IFERROR(QW23/QW8,0)</f>
        <v>0</v>
      </c>
      <c r="QX30" s="137">
        <f t="shared" si="762"/>
        <v>0</v>
      </c>
      <c r="QY30" s="137">
        <f t="shared" si="762"/>
        <v>0</v>
      </c>
      <c r="QZ30" s="137">
        <f t="shared" si="762"/>
        <v>0</v>
      </c>
      <c r="RA30" s="137">
        <f t="shared" si="762"/>
        <v>0</v>
      </c>
      <c r="RB30" s="137">
        <f t="shared" si="762"/>
        <v>0</v>
      </c>
      <c r="RC30" s="137">
        <f t="shared" si="762"/>
        <v>0</v>
      </c>
      <c r="RD30" s="137">
        <f t="shared" si="762"/>
        <v>0</v>
      </c>
      <c r="RE30" s="134"/>
      <c r="RF30" s="137">
        <f t="shared" ref="RF30:RK30" si="763">IFERROR(RF23/RF8,0)</f>
        <v>0</v>
      </c>
      <c r="RG30" s="137">
        <f t="shared" si="763"/>
        <v>0</v>
      </c>
      <c r="RH30" s="137">
        <f t="shared" si="763"/>
        <v>0</v>
      </c>
      <c r="RI30" s="137">
        <f t="shared" si="763"/>
        <v>0</v>
      </c>
      <c r="RJ30" s="137">
        <f t="shared" si="763"/>
        <v>0</v>
      </c>
      <c r="RK30" s="137">
        <f t="shared" si="763"/>
        <v>0</v>
      </c>
      <c r="RL30" s="134"/>
      <c r="RM30" s="134"/>
      <c r="RN30" s="137">
        <f>IFERROR(RN23/RN8,0)</f>
        <v>0</v>
      </c>
      <c r="RO30" s="137">
        <f>IFERROR(RO23/RO8,0)</f>
        <v>0</v>
      </c>
      <c r="RP30" s="137">
        <f>IFERROR(RP23/RP8,0)</f>
        <v>0</v>
      </c>
      <c r="RQ30" s="137">
        <f>IFERROR(RQ23/RQ8,0)</f>
        <v>0</v>
      </c>
      <c r="RR30" s="137">
        <f>IFERROR(RR23/RR8,0)</f>
        <v>0</v>
      </c>
      <c r="RS30" s="134"/>
      <c r="RT30" s="137">
        <f t="shared" ref="RT30:RY30" si="764">IFERROR(RT23/RT8,0)</f>
        <v>0</v>
      </c>
      <c r="RU30" s="137">
        <f t="shared" si="764"/>
        <v>0</v>
      </c>
      <c r="RV30" s="137">
        <f t="shared" si="764"/>
        <v>0</v>
      </c>
      <c r="RW30" s="137">
        <f t="shared" si="764"/>
        <v>0</v>
      </c>
      <c r="RX30" s="137">
        <f t="shared" si="764"/>
        <v>0</v>
      </c>
      <c r="RY30" s="137">
        <f t="shared" si="764"/>
        <v>0</v>
      </c>
      <c r="RZ30" s="134"/>
      <c r="SA30" s="134"/>
      <c r="SB30" s="137">
        <f t="shared" ref="SB30:SM30" si="765">IFERROR(SB23/SB8,0)</f>
        <v>0</v>
      </c>
      <c r="SC30" s="137">
        <f t="shared" si="765"/>
        <v>0</v>
      </c>
      <c r="SD30" s="137">
        <f t="shared" si="765"/>
        <v>0</v>
      </c>
      <c r="SE30" s="137">
        <f t="shared" si="765"/>
        <v>0</v>
      </c>
      <c r="SF30" s="137">
        <f t="shared" si="765"/>
        <v>0</v>
      </c>
      <c r="SG30" s="137">
        <f t="shared" si="765"/>
        <v>0</v>
      </c>
      <c r="SH30" s="137">
        <f t="shared" si="765"/>
        <v>0</v>
      </c>
      <c r="SI30" s="137">
        <f t="shared" si="765"/>
        <v>0</v>
      </c>
      <c r="SJ30" s="137">
        <f t="shared" si="765"/>
        <v>0</v>
      </c>
      <c r="SK30" s="137">
        <f t="shared" si="765"/>
        <v>0</v>
      </c>
      <c r="SL30" s="137">
        <f t="shared" si="765"/>
        <v>0</v>
      </c>
      <c r="SM30" s="137">
        <f t="shared" si="765"/>
        <v>0</v>
      </c>
      <c r="SN30" s="134"/>
      <c r="SO30" s="137">
        <f t="shared" ref="SO30:TA30" si="766">IFERROR(SO23/SO8,0)</f>
        <v>0</v>
      </c>
      <c r="SP30" s="137">
        <f t="shared" si="766"/>
        <v>0</v>
      </c>
      <c r="SQ30" s="137">
        <f t="shared" si="766"/>
        <v>0</v>
      </c>
      <c r="SR30" s="137">
        <f t="shared" si="766"/>
        <v>0</v>
      </c>
      <c r="SS30" s="137">
        <f t="shared" si="766"/>
        <v>0</v>
      </c>
      <c r="ST30" s="137">
        <f t="shared" si="766"/>
        <v>0</v>
      </c>
      <c r="SU30" s="137">
        <f t="shared" si="766"/>
        <v>0</v>
      </c>
      <c r="SV30" s="137">
        <f t="shared" si="766"/>
        <v>0</v>
      </c>
      <c r="SW30" s="137">
        <f t="shared" si="766"/>
        <v>0</v>
      </c>
      <c r="SX30" s="137">
        <f t="shared" si="766"/>
        <v>0</v>
      </c>
      <c r="SY30" s="137">
        <f t="shared" si="766"/>
        <v>0</v>
      </c>
      <c r="SZ30" s="137">
        <f t="shared" si="766"/>
        <v>0</v>
      </c>
      <c r="TA30" s="137">
        <f t="shared" si="766"/>
        <v>0</v>
      </c>
      <c r="TB30" s="134"/>
      <c r="TC30" s="137">
        <f t="shared" ref="TC30:TO30" si="767">IFERROR(TC23/TC8,0)</f>
        <v>0</v>
      </c>
      <c r="TD30" s="137">
        <f t="shared" si="767"/>
        <v>0</v>
      </c>
      <c r="TE30" s="137">
        <f t="shared" si="767"/>
        <v>0</v>
      </c>
      <c r="TF30" s="137">
        <f t="shared" si="767"/>
        <v>0</v>
      </c>
      <c r="TG30" s="137">
        <f t="shared" si="767"/>
        <v>0</v>
      </c>
      <c r="TH30" s="137">
        <f t="shared" si="767"/>
        <v>0</v>
      </c>
      <c r="TI30" s="137">
        <f t="shared" si="767"/>
        <v>0</v>
      </c>
      <c r="TJ30" s="137">
        <f t="shared" si="767"/>
        <v>0</v>
      </c>
      <c r="TK30" s="137">
        <f t="shared" si="767"/>
        <v>0</v>
      </c>
      <c r="TL30" s="137">
        <f t="shared" si="767"/>
        <v>0</v>
      </c>
      <c r="TM30" s="137">
        <f t="shared" si="767"/>
        <v>0</v>
      </c>
      <c r="TN30" s="137">
        <f t="shared" si="767"/>
        <v>0</v>
      </c>
      <c r="TO30" s="137">
        <f t="shared" si="767"/>
        <v>0</v>
      </c>
      <c r="TP30" s="134"/>
      <c r="TQ30" s="137">
        <f t="shared" ref="TQ30:TV30" si="768">IFERROR(TQ23/TQ8,0)</f>
        <v>0</v>
      </c>
      <c r="TR30" s="137">
        <f t="shared" si="768"/>
        <v>0</v>
      </c>
      <c r="TS30" s="137">
        <f t="shared" si="768"/>
        <v>0</v>
      </c>
      <c r="TT30" s="137">
        <f t="shared" si="768"/>
        <v>0</v>
      </c>
      <c r="TU30" s="137">
        <f t="shared" si="768"/>
        <v>0</v>
      </c>
      <c r="TV30" s="137">
        <f t="shared" si="768"/>
        <v>0</v>
      </c>
      <c r="TW30" s="134"/>
      <c r="TX30" s="137">
        <f t="shared" ref="TX30:UC30" si="769">IFERROR(TX23/TX8,0)</f>
        <v>0</v>
      </c>
      <c r="TY30" s="137">
        <f t="shared" si="769"/>
        <v>0</v>
      </c>
      <c r="TZ30" s="137">
        <f t="shared" si="769"/>
        <v>0</v>
      </c>
      <c r="UA30" s="137">
        <f t="shared" si="769"/>
        <v>0</v>
      </c>
      <c r="UB30" s="137">
        <f t="shared" si="769"/>
        <v>0</v>
      </c>
      <c r="UC30" s="137">
        <f t="shared" si="769"/>
        <v>0</v>
      </c>
      <c r="UD30" s="134"/>
      <c r="UE30" s="137">
        <f t="shared" ref="UE30:UJ30" si="770">IFERROR(UE23/UE8,0)</f>
        <v>0</v>
      </c>
      <c r="UF30" s="137">
        <f t="shared" si="770"/>
        <v>0</v>
      </c>
      <c r="UG30" s="137">
        <f t="shared" si="770"/>
        <v>0</v>
      </c>
      <c r="UH30" s="137">
        <f t="shared" si="770"/>
        <v>0</v>
      </c>
      <c r="UI30" s="137">
        <f t="shared" si="770"/>
        <v>0</v>
      </c>
      <c r="UJ30" s="137">
        <f t="shared" si="770"/>
        <v>0</v>
      </c>
      <c r="UK30" s="137"/>
      <c r="UL30" s="137">
        <f t="shared" ref="UL30:UQ30" si="771">IFERROR(UL23/UL8,0)</f>
        <v>0</v>
      </c>
      <c r="UM30" s="137">
        <f t="shared" si="771"/>
        <v>0</v>
      </c>
      <c r="UN30" s="137">
        <f t="shared" si="771"/>
        <v>0</v>
      </c>
      <c r="UO30" s="137">
        <f t="shared" si="771"/>
        <v>0</v>
      </c>
      <c r="UP30" s="137">
        <f t="shared" si="771"/>
        <v>0</v>
      </c>
      <c r="UQ30" s="137">
        <f t="shared" si="771"/>
        <v>0</v>
      </c>
      <c r="UR30" s="134"/>
      <c r="US30" s="137">
        <f>IFERROR(US23/US8,0)</f>
        <v>0</v>
      </c>
      <c r="UT30" s="137">
        <f>IFERROR(UT23/UT8,0)</f>
        <v>0</v>
      </c>
      <c r="UU30" s="137">
        <f>IFERROR(UU23/UU8,0)</f>
        <v>0</v>
      </c>
      <c r="UV30" s="137">
        <f>IFERROR(UV23/UV8,0)</f>
        <v>0</v>
      </c>
      <c r="UW30" s="137">
        <f>IFERROR(UW23/UW8,0)</f>
        <v>0</v>
      </c>
      <c r="UX30" s="134"/>
      <c r="UY30" s="134"/>
      <c r="UZ30" s="134"/>
      <c r="VA30" s="137">
        <f>IFERROR(VA23/VA8,0)</f>
        <v>0</v>
      </c>
      <c r="VB30" s="137">
        <f>IFERROR(VB23/VB8,0)</f>
        <v>0</v>
      </c>
      <c r="VC30" s="137">
        <f>IFERROR(VC23/VC8,0)</f>
        <v>0</v>
      </c>
      <c r="VD30" s="137"/>
      <c r="VE30" s="137">
        <f>IFERROR(VE23/VE8,0)</f>
        <v>0</v>
      </c>
      <c r="VF30" s="137"/>
      <c r="VG30" s="137">
        <f t="shared" ref="VG30:VL30" si="772">IFERROR(VG23/VG8,0)</f>
        <v>0</v>
      </c>
      <c r="VH30" s="137">
        <f t="shared" si="772"/>
        <v>0</v>
      </c>
      <c r="VI30" s="137">
        <f t="shared" si="772"/>
        <v>0</v>
      </c>
      <c r="VJ30" s="137">
        <f t="shared" si="772"/>
        <v>0</v>
      </c>
      <c r="VK30" s="137">
        <f t="shared" si="772"/>
        <v>0</v>
      </c>
      <c r="VL30" s="137">
        <f t="shared" si="772"/>
        <v>0</v>
      </c>
      <c r="VM30" s="134"/>
      <c r="VN30" s="137">
        <f t="shared" ref="VN30:VZ30" si="773">IFERROR(VN23/VN8,0)</f>
        <v>0</v>
      </c>
      <c r="VO30" s="137">
        <f t="shared" si="773"/>
        <v>0</v>
      </c>
      <c r="VP30" s="137">
        <f t="shared" si="773"/>
        <v>0</v>
      </c>
      <c r="VQ30" s="137">
        <f t="shared" si="773"/>
        <v>0</v>
      </c>
      <c r="VR30" s="137">
        <f t="shared" si="773"/>
        <v>0</v>
      </c>
      <c r="VS30" s="137">
        <f t="shared" si="773"/>
        <v>0</v>
      </c>
      <c r="VT30" s="137">
        <f t="shared" si="773"/>
        <v>0</v>
      </c>
      <c r="VU30" s="137">
        <f t="shared" si="773"/>
        <v>0</v>
      </c>
      <c r="VV30" s="137">
        <f t="shared" si="773"/>
        <v>0</v>
      </c>
      <c r="VW30" s="137">
        <f t="shared" si="773"/>
        <v>0</v>
      </c>
      <c r="VX30" s="137">
        <f t="shared" si="773"/>
        <v>0</v>
      </c>
      <c r="VY30" s="137">
        <f t="shared" si="773"/>
        <v>0</v>
      </c>
      <c r="VZ30" s="137">
        <f t="shared" si="773"/>
        <v>0</v>
      </c>
      <c r="WA30" s="137"/>
      <c r="WB30" s="137">
        <f t="shared" ref="WB30:WG30" si="774">IFERROR(WB23/WB8,0)</f>
        <v>0</v>
      </c>
      <c r="WC30" s="137">
        <f t="shared" si="774"/>
        <v>0</v>
      </c>
      <c r="WD30" s="137">
        <f t="shared" si="774"/>
        <v>0</v>
      </c>
      <c r="WE30" s="137">
        <f t="shared" si="774"/>
        <v>0</v>
      </c>
      <c r="WF30" s="137">
        <f t="shared" si="774"/>
        <v>0</v>
      </c>
      <c r="WG30" s="137">
        <f t="shared" si="774"/>
        <v>0</v>
      </c>
      <c r="WH30" s="137"/>
      <c r="WI30" s="137">
        <f t="shared" ref="WI30:WM30" si="775">IFERROR(WI23/WI8,0)</f>
        <v>0</v>
      </c>
      <c r="WJ30" s="137">
        <f t="shared" si="775"/>
        <v>0</v>
      </c>
      <c r="WK30" s="137">
        <f t="shared" si="775"/>
        <v>0</v>
      </c>
      <c r="WL30" s="137">
        <f t="shared" si="775"/>
        <v>0</v>
      </c>
      <c r="WM30" s="137">
        <f t="shared" si="775"/>
        <v>0</v>
      </c>
      <c r="WN30" s="137"/>
      <c r="WO30" s="134"/>
      <c r="WP30" s="137">
        <f t="shared" ref="WP30:WQ30" si="776">IFERROR(WP23/WP8,0)</f>
        <v>0</v>
      </c>
      <c r="WQ30" s="137">
        <f t="shared" si="776"/>
        <v>0</v>
      </c>
      <c r="WR30" s="137">
        <f t="shared" ref="WR30:WS30" si="777">IFERROR(WR23/WR8,0)</f>
        <v>0</v>
      </c>
      <c r="WS30" s="137">
        <f t="shared" si="777"/>
        <v>0</v>
      </c>
      <c r="WT30" s="134"/>
      <c r="WU30" s="137">
        <f t="shared" ref="WU30:WV30" si="778">IFERROR(WU23/WU8,0)</f>
        <v>0</v>
      </c>
      <c r="WV30" s="137">
        <f t="shared" si="778"/>
        <v>0</v>
      </c>
      <c r="WW30" s="137">
        <f t="shared" ref="WW30:WX30" si="779">IFERROR(WW23/WW8,0)</f>
        <v>0</v>
      </c>
      <c r="WX30" s="137">
        <f t="shared" si="779"/>
        <v>0</v>
      </c>
      <c r="WY30" s="137">
        <f t="shared" ref="WY30:WZ30" si="780">IFERROR(WY23/WY8,0)</f>
        <v>0</v>
      </c>
      <c r="WZ30" s="137">
        <f t="shared" si="780"/>
        <v>0</v>
      </c>
      <c r="XA30" s="137">
        <f t="shared" ref="XA30:XB30" si="781">IFERROR(XA23/XA8,0)</f>
        <v>0</v>
      </c>
      <c r="XB30" s="137">
        <f t="shared" si="781"/>
        <v>0</v>
      </c>
      <c r="XC30" s="134"/>
      <c r="XD30" s="137">
        <f t="shared" ref="XD30:XE30" si="782">IFERROR(XD23/XD8,0)</f>
        <v>0</v>
      </c>
      <c r="XE30" s="137">
        <f t="shared" si="782"/>
        <v>0</v>
      </c>
      <c r="XF30" s="137">
        <f t="shared" ref="XF30:XG30" si="783">IFERROR(XF23/XF8,0)</f>
        <v>0</v>
      </c>
      <c r="XG30" s="137">
        <f t="shared" si="783"/>
        <v>0</v>
      </c>
      <c r="XH30" s="137">
        <f t="shared" ref="XH30:XI30" si="784">IFERROR(XH23/XH8,0)</f>
        <v>0</v>
      </c>
      <c r="XI30" s="137">
        <f t="shared" si="784"/>
        <v>0</v>
      </c>
      <c r="XJ30" s="137"/>
      <c r="XK30" s="137">
        <f t="shared" ref="XK30:XL30" si="785">IFERROR(XK23/XK8,0)</f>
        <v>0</v>
      </c>
      <c r="XL30" s="137">
        <f t="shared" si="785"/>
        <v>0</v>
      </c>
      <c r="XM30" s="137">
        <f t="shared" ref="XM30:XN30" si="786">IFERROR(XM23/XM8,0)</f>
        <v>0</v>
      </c>
      <c r="XN30" s="137">
        <f t="shared" si="786"/>
        <v>0</v>
      </c>
      <c r="XO30" s="137">
        <f t="shared" ref="XO30:XP30" si="787">IFERROR(XO23/XO8,0)</f>
        <v>0</v>
      </c>
      <c r="XP30" s="137">
        <f t="shared" si="787"/>
        <v>0</v>
      </c>
      <c r="XQ30" s="137"/>
      <c r="XR30" s="137">
        <f t="shared" ref="XR30:XS30" si="788">IFERROR(XR23/XR8,0)</f>
        <v>0</v>
      </c>
      <c r="XS30" s="137">
        <f t="shared" si="788"/>
        <v>0</v>
      </c>
      <c r="XT30" s="137">
        <f t="shared" ref="XT30:XU30" si="789">IFERROR(XT23/XT8,0)</f>
        <v>0</v>
      </c>
      <c r="XU30" s="137">
        <f t="shared" si="789"/>
        <v>0</v>
      </c>
      <c r="XV30" s="137">
        <f t="shared" ref="XV30:XW30" si="790">IFERROR(XV23/XV8,0)</f>
        <v>0</v>
      </c>
      <c r="XW30" s="137">
        <f t="shared" si="790"/>
        <v>0</v>
      </c>
      <c r="XX30" s="137"/>
      <c r="XY30" s="137">
        <f t="shared" ref="XY30:XZ30" si="791">IFERROR(XY23/XY8,0)</f>
        <v>0</v>
      </c>
      <c r="XZ30" s="137">
        <f t="shared" si="791"/>
        <v>0</v>
      </c>
      <c r="YA30" s="137">
        <f t="shared" ref="YA30:YB30" si="792">IFERROR(YA23/YA8,0)</f>
        <v>0</v>
      </c>
      <c r="YB30" s="137">
        <f t="shared" si="792"/>
        <v>0</v>
      </c>
      <c r="YC30" s="137">
        <f t="shared" ref="YC30:YD30" si="793">IFERROR(YC23/YC8,0)</f>
        <v>0</v>
      </c>
      <c r="YD30" s="137">
        <f t="shared" si="793"/>
        <v>0</v>
      </c>
      <c r="YE30" s="137"/>
      <c r="YF30" s="137">
        <f t="shared" ref="YF30:YG30" si="794">IFERROR(YF23/YF8,0)</f>
        <v>0</v>
      </c>
      <c r="YG30" s="137">
        <f t="shared" si="794"/>
        <v>0</v>
      </c>
      <c r="YH30" s="137">
        <f t="shared" ref="YH30:YI30" si="795">IFERROR(YH23/YH8,0)</f>
        <v>0</v>
      </c>
      <c r="YI30" s="137">
        <f t="shared" si="795"/>
        <v>0</v>
      </c>
      <c r="YJ30" s="137">
        <f t="shared" ref="YJ30:YK30" si="796">IFERROR(YJ23/YJ8,0)</f>
        <v>0</v>
      </c>
      <c r="YK30" s="137">
        <f t="shared" si="796"/>
        <v>0</v>
      </c>
      <c r="YL30" s="137"/>
      <c r="YM30" s="137">
        <f t="shared" ref="YM30:YN30" si="797">IFERROR(YM23/YM8,0)</f>
        <v>0</v>
      </c>
      <c r="YN30" s="137">
        <f t="shared" si="797"/>
        <v>0</v>
      </c>
      <c r="YO30" s="137">
        <f t="shared" ref="YO30" si="798">IFERROR(YO23/YO8,0)</f>
        <v>0</v>
      </c>
      <c r="YP30" s="137"/>
      <c r="YQ30" s="137">
        <f t="shared" ref="YQ30:YR30" si="799">IFERROR(YQ23/YQ8,0)</f>
        <v>0</v>
      </c>
      <c r="YR30" s="137">
        <f t="shared" si="799"/>
        <v>0</v>
      </c>
      <c r="YS30" s="137">
        <f t="shared" ref="YS30:YT30" si="800">IFERROR(YS23/YS8,0)</f>
        <v>0</v>
      </c>
      <c r="YT30" s="137">
        <f t="shared" si="800"/>
        <v>0</v>
      </c>
      <c r="YU30" s="137">
        <f t="shared" ref="YU30:YV30" si="801">IFERROR(YU23/YU8,0)</f>
        <v>0</v>
      </c>
      <c r="YV30" s="137">
        <f t="shared" si="801"/>
        <v>0</v>
      </c>
      <c r="YW30" s="137">
        <f t="shared" ref="YW30:YX30" si="802">IFERROR(YW23/YW8,0)</f>
        <v>0</v>
      </c>
      <c r="YX30" s="137">
        <f t="shared" si="802"/>
        <v>0</v>
      </c>
      <c r="YY30" s="137">
        <f t="shared" ref="YY30" si="803">IFERROR(YY23/YY8,0)</f>
        <v>0</v>
      </c>
      <c r="YZ30" s="137"/>
      <c r="ZA30" s="137">
        <f t="shared" ref="ZA30" si="804">IFERROR(ZA23/ZA8,0)</f>
        <v>0</v>
      </c>
      <c r="ZB30" s="137">
        <f t="shared" ref="ZB30:ZC30" si="805">IFERROR(ZB23/ZB8,0)</f>
        <v>0</v>
      </c>
      <c r="ZC30" s="137">
        <f t="shared" si="805"/>
        <v>0</v>
      </c>
      <c r="ZD30" s="137">
        <f t="shared" ref="ZD30:ZE30" si="806">IFERROR(ZD23/ZD8,0)</f>
        <v>0</v>
      </c>
      <c r="ZE30" s="137">
        <f t="shared" si="806"/>
        <v>0</v>
      </c>
      <c r="ZF30" s="137">
        <f t="shared" ref="ZF30:ZG30" si="807">IFERROR(ZF23/ZF8,0)</f>
        <v>0</v>
      </c>
      <c r="ZG30" s="137">
        <f t="shared" si="807"/>
        <v>0</v>
      </c>
      <c r="ZH30" s="137"/>
      <c r="ZI30" s="134"/>
      <c r="ZJ30" s="134"/>
      <c r="ZK30" s="134"/>
      <c r="ZL30" s="137">
        <f t="shared" ref="ZL30:ZM30" si="808">IFERROR(ZL23/ZL8,0)</f>
        <v>0</v>
      </c>
      <c r="ZM30" s="137">
        <f t="shared" si="808"/>
        <v>0</v>
      </c>
      <c r="ZN30" s="137"/>
      <c r="ZO30" s="137">
        <f t="shared" ref="ZO30:ZP30" si="809">IFERROR(ZO23/ZO8,0)</f>
        <v>0</v>
      </c>
      <c r="ZP30" s="137">
        <f t="shared" si="809"/>
        <v>0</v>
      </c>
      <c r="ZQ30" s="137">
        <f t="shared" ref="ZQ30:ZR30" si="810">IFERROR(ZQ23/ZQ8,0)</f>
        <v>0</v>
      </c>
      <c r="ZR30" s="137">
        <f t="shared" si="810"/>
        <v>0</v>
      </c>
      <c r="ZS30" s="137">
        <f t="shared" ref="ZS30:ZT30" si="811">IFERROR(ZS23/ZS8,0)</f>
        <v>0</v>
      </c>
      <c r="ZT30" s="137">
        <f t="shared" si="811"/>
        <v>0</v>
      </c>
      <c r="ZU30" s="137"/>
      <c r="ZV30" s="137">
        <f t="shared" ref="ZV30:ZW30" si="812">IFERROR(ZV23/ZV8,0)</f>
        <v>0</v>
      </c>
      <c r="ZW30" s="137">
        <f t="shared" si="812"/>
        <v>0</v>
      </c>
      <c r="ZX30" s="137">
        <f t="shared" ref="ZX30:ZY30" si="813">IFERROR(ZX23/ZX8,0)</f>
        <v>0</v>
      </c>
      <c r="ZY30" s="137">
        <f t="shared" si="813"/>
        <v>0</v>
      </c>
      <c r="ZZ30" s="137">
        <f t="shared" ref="ZZ30:AAA30" si="814">IFERROR(ZZ23/ZZ8,0)</f>
        <v>0</v>
      </c>
      <c r="AAA30" s="137">
        <f t="shared" si="814"/>
        <v>0</v>
      </c>
      <c r="AAB30" s="137"/>
      <c r="AAC30" s="137">
        <f t="shared" ref="AAC30:AAD30" si="815">IFERROR(AAC23/AAC8,0)</f>
        <v>0</v>
      </c>
      <c r="AAD30" s="137">
        <f t="shared" si="815"/>
        <v>0</v>
      </c>
      <c r="AAE30" s="137">
        <f t="shared" ref="AAE30:AAF30" si="816">IFERROR(AAE23/AAE8,0)</f>
        <v>0</v>
      </c>
      <c r="AAF30" s="137">
        <f t="shared" si="816"/>
        <v>0</v>
      </c>
      <c r="AAG30" s="137">
        <f t="shared" ref="AAG30:AAH30" si="817">IFERROR(AAG23/AAG8,0)</f>
        <v>0</v>
      </c>
      <c r="AAH30" s="137">
        <f t="shared" si="817"/>
        <v>0</v>
      </c>
      <c r="AAI30" s="134"/>
      <c r="AAJ30" s="137">
        <f t="shared" ref="AAJ30:AAK30" si="818">IFERROR(AAJ23/AAJ8,0)</f>
        <v>0</v>
      </c>
      <c r="AAK30" s="137">
        <f t="shared" si="818"/>
        <v>0</v>
      </c>
      <c r="AAL30" s="137">
        <f t="shared" ref="AAL30:AAM30" si="819">IFERROR(AAL23/AAL8,0)</f>
        <v>0</v>
      </c>
      <c r="AAM30" s="137">
        <f t="shared" si="819"/>
        <v>0</v>
      </c>
      <c r="AAN30" s="137">
        <f t="shared" ref="AAN30:AAO30" si="820">IFERROR(AAN23/AAN8,0)</f>
        <v>0</v>
      </c>
      <c r="AAO30" s="137">
        <f t="shared" si="820"/>
        <v>0</v>
      </c>
      <c r="AAP30" s="137"/>
      <c r="AAQ30" s="137">
        <f t="shared" ref="AAQ30:AAR30" si="821">IFERROR(AAQ23/AAQ8,0)</f>
        <v>0</v>
      </c>
      <c r="AAR30" s="137">
        <f t="shared" si="821"/>
        <v>0</v>
      </c>
      <c r="AAS30" s="137">
        <f t="shared" ref="AAS30:AAT30" si="822">IFERROR(AAS23/AAS8,0)</f>
        <v>0</v>
      </c>
      <c r="AAT30" s="137">
        <f t="shared" si="822"/>
        <v>0</v>
      </c>
      <c r="AAU30" s="137">
        <f t="shared" ref="AAU30:AAV30" si="823">IFERROR(AAU23/AAU8,0)</f>
        <v>0</v>
      </c>
      <c r="AAV30" s="137">
        <f t="shared" si="823"/>
        <v>0</v>
      </c>
      <c r="AAW30" s="134"/>
      <c r="AAX30" s="137">
        <f t="shared" ref="AAX30:AAY30" si="824">IFERROR(AAX23/AAX8,0)</f>
        <v>0</v>
      </c>
      <c r="AAY30" s="137">
        <f t="shared" si="824"/>
        <v>0</v>
      </c>
      <c r="AAZ30" s="137">
        <f t="shared" ref="AAZ30:ABA30" si="825">IFERROR(AAZ23/AAZ8,0)</f>
        <v>0</v>
      </c>
      <c r="ABA30" s="137">
        <f t="shared" si="825"/>
        <v>0</v>
      </c>
      <c r="ABB30" s="137">
        <f t="shared" ref="ABB30:ABC30" si="826">IFERROR(ABB23/ABB8,0)</f>
        <v>0</v>
      </c>
      <c r="ABC30" s="137">
        <f t="shared" si="826"/>
        <v>0</v>
      </c>
      <c r="ABD30" s="137"/>
      <c r="ABE30" s="137">
        <f t="shared" ref="ABE30" si="827">IFERROR(ABE23/ABE8,0)</f>
        <v>0</v>
      </c>
      <c r="ABF30" s="137">
        <f t="shared" ref="ABF30:ABG30" si="828">IFERROR(ABF23/ABF8,0)</f>
        <v>0</v>
      </c>
      <c r="ABG30" s="137">
        <f t="shared" si="828"/>
        <v>0</v>
      </c>
      <c r="ABH30" s="137">
        <f t="shared" ref="ABH30:ABI30" si="829">IFERROR(ABH23/ABH8,0)</f>
        <v>0</v>
      </c>
      <c r="ABI30" s="137">
        <f t="shared" si="829"/>
        <v>0</v>
      </c>
      <c r="ABJ30" s="137">
        <f t="shared" ref="ABJ30:ABL30" si="830">IFERROR(ABJ23/ABJ8,0)</f>
        <v>0</v>
      </c>
      <c r="ABK30" s="134"/>
      <c r="ABL30" s="137">
        <f t="shared" si="830"/>
        <v>0</v>
      </c>
      <c r="ABM30" s="137">
        <f t="shared" ref="ABM30:ABN30" si="831">IFERROR(ABM23/ABM8,0)</f>
        <v>0</v>
      </c>
      <c r="ABN30" s="137">
        <f t="shared" si="831"/>
        <v>0</v>
      </c>
      <c r="ABO30" s="137">
        <f t="shared" ref="ABO30:ABP30" si="832">IFERROR(ABO23/ABO8,0)</f>
        <v>0</v>
      </c>
      <c r="ABP30" s="137">
        <f t="shared" si="832"/>
        <v>0</v>
      </c>
      <c r="ABQ30" s="137">
        <f t="shared" ref="ABQ30:ABS30" si="833">IFERROR(ABQ23/ABQ8,0)</f>
        <v>0</v>
      </c>
      <c r="ABR30" s="134"/>
      <c r="ABS30" s="137">
        <f t="shared" si="833"/>
        <v>0</v>
      </c>
      <c r="ABT30" s="137">
        <f t="shared" ref="ABT30:ABU30" si="834">IFERROR(ABT23/ABT8,0)</f>
        <v>0</v>
      </c>
      <c r="ABU30" s="137">
        <f t="shared" si="834"/>
        <v>0</v>
      </c>
      <c r="ABV30" s="137">
        <f t="shared" ref="ABV30:ABW30" si="835">IFERROR(ABV23/ABV8,0)</f>
        <v>0</v>
      </c>
      <c r="ABW30" s="137">
        <f t="shared" si="835"/>
        <v>0</v>
      </c>
      <c r="ABX30" s="134"/>
      <c r="ABY30" s="134"/>
      <c r="ABZ30" s="134"/>
      <c r="ACA30" s="134"/>
      <c r="ACB30" s="134"/>
      <c r="ACC30" s="134"/>
      <c r="ACD30" s="134"/>
      <c r="ACE30" s="134"/>
      <c r="ACF30" s="134"/>
      <c r="ACG30" s="134"/>
      <c r="ACH30" s="134"/>
      <c r="ACI30" s="134"/>
      <c r="ACJ30" s="134"/>
      <c r="ACK30" s="134"/>
      <c r="ACL30" s="134"/>
      <c r="ACM30" s="134"/>
      <c r="ACN30" s="134"/>
      <c r="ACO30" s="134"/>
      <c r="ACP30" s="134"/>
      <c r="ACQ30" s="134"/>
      <c r="ACR30" s="134"/>
      <c r="ACS30" s="134"/>
      <c r="ACT30" s="134"/>
      <c r="ACU30" s="134"/>
      <c r="ACV30" s="134"/>
      <c r="ACW30" s="134"/>
      <c r="ACX30" s="134"/>
      <c r="ACY30" s="134"/>
      <c r="ACZ30" s="134"/>
      <c r="ADA30" s="134"/>
      <c r="ADB30" s="134"/>
      <c r="ADC30" s="134"/>
      <c r="ADD30" s="134"/>
      <c r="ADE30" s="134"/>
      <c r="ADF30" s="134"/>
      <c r="ADG30" s="134"/>
      <c r="ADH30" s="134"/>
      <c r="ADI30" s="134"/>
      <c r="ADJ30" s="134"/>
      <c r="ADK30" s="134"/>
      <c r="ADL30" s="134"/>
      <c r="ADM30" s="134"/>
      <c r="ADN30" s="134"/>
    </row>
    <row r="31" spans="1:794">
      <c r="A31" t="s">
        <v>911</v>
      </c>
      <c r="B31" t="s">
        <v>913</v>
      </c>
      <c r="D31" s="134" t="s">
        <v>263</v>
      </c>
      <c r="E31" s="137">
        <f t="shared" ref="E31:J31" si="836">E24/E9</f>
        <v>1.8050541516245487E-2</v>
      </c>
      <c r="F31" s="137">
        <f t="shared" si="836"/>
        <v>3.5842293906810036E-3</v>
      </c>
      <c r="G31" s="137">
        <f t="shared" si="836"/>
        <v>0</v>
      </c>
      <c r="H31" s="137">
        <f t="shared" si="836"/>
        <v>3.5335689045936395E-3</v>
      </c>
      <c r="I31" s="137">
        <f t="shared" si="836"/>
        <v>7.0546737213403876E-3</v>
      </c>
      <c r="J31" s="137">
        <f t="shared" si="836"/>
        <v>1.7391304347826088E-3</v>
      </c>
      <c r="K31" s="134"/>
      <c r="L31" s="137">
        <f t="shared" ref="L31:S31" si="837">L24/L9</f>
        <v>3.4188034188034188E-3</v>
      </c>
      <c r="M31" s="137">
        <f t="shared" si="837"/>
        <v>3.3613445378151263E-3</v>
      </c>
      <c r="N31" s="137">
        <f t="shared" si="837"/>
        <v>1.0033444816053512E-2</v>
      </c>
      <c r="O31" s="137">
        <f t="shared" si="837"/>
        <v>9.8846787479406912E-3</v>
      </c>
      <c r="P31" s="137">
        <f t="shared" si="837"/>
        <v>1.6233766233766235E-3</v>
      </c>
      <c r="Q31" s="137">
        <f t="shared" si="837"/>
        <v>1.2944983818770227E-2</v>
      </c>
      <c r="R31" s="137">
        <f t="shared" si="837"/>
        <v>6.3897763578274758E-3</v>
      </c>
      <c r="S31" s="137">
        <f t="shared" si="837"/>
        <v>3.1746031746031746E-3</v>
      </c>
      <c r="T31" s="134"/>
      <c r="U31" s="134"/>
      <c r="V31" s="134"/>
      <c r="W31" s="134"/>
      <c r="X31" s="134"/>
      <c r="Y31" s="134"/>
      <c r="Z31" s="134"/>
      <c r="AA31" s="137">
        <f t="shared" si="413"/>
        <v>1.2658227848101266E-2</v>
      </c>
      <c r="AB31" s="137">
        <f t="shared" si="414"/>
        <v>1.4084507042253521E-2</v>
      </c>
      <c r="AC31" s="137">
        <f t="shared" si="414"/>
        <v>3.2000000000000002E-3</v>
      </c>
      <c r="AD31" s="137">
        <f t="shared" si="414"/>
        <v>3.1152647975077881E-3</v>
      </c>
      <c r="AE31" s="137">
        <f t="shared" si="414"/>
        <v>1.1976047904191617E-2</v>
      </c>
      <c r="AF31" s="134"/>
      <c r="AG31" s="137">
        <f t="shared" ref="AG31:AL31" si="838">AG24/AG9</f>
        <v>2.3952095808383235E-2</v>
      </c>
      <c r="AH31" s="137">
        <f t="shared" si="838"/>
        <v>4.3076923076923075E-2</v>
      </c>
      <c r="AI31" s="137">
        <f t="shared" si="838"/>
        <v>3.1963470319634701E-2</v>
      </c>
      <c r="AJ31" s="137">
        <f t="shared" si="838"/>
        <v>1.9908116385911178E-2</v>
      </c>
      <c r="AK31" s="137">
        <f t="shared" si="838"/>
        <v>1.0574018126888218E-2</v>
      </c>
      <c r="AL31" s="137">
        <f t="shared" si="838"/>
        <v>1.2084592145015106E-2</v>
      </c>
      <c r="AM31" s="137"/>
      <c r="AN31" s="137">
        <f t="shared" si="416"/>
        <v>1.088646967340591E-2</v>
      </c>
      <c r="AO31" s="137">
        <f t="shared" si="416"/>
        <v>1.5723270440251572E-2</v>
      </c>
      <c r="AP31" s="137">
        <f t="shared" si="416"/>
        <v>2.365930599369085E-2</v>
      </c>
      <c r="AQ31" s="137">
        <f t="shared" si="416"/>
        <v>9.4488188976377951E-3</v>
      </c>
      <c r="AR31" s="137">
        <f t="shared" si="416"/>
        <v>1.4516129032258065E-2</v>
      </c>
      <c r="AS31" s="137">
        <f t="shared" si="416"/>
        <v>9.74025974025974E-3</v>
      </c>
      <c r="AT31" s="134"/>
      <c r="AU31" s="137">
        <f t="shared" si="718"/>
        <v>7.9491255961844191E-3</v>
      </c>
      <c r="AV31" s="137">
        <f t="shared" si="718"/>
        <v>1.1326860841423949E-2</v>
      </c>
      <c r="AW31" s="137">
        <f t="shared" si="718"/>
        <v>7.9239302694136295E-3</v>
      </c>
      <c r="AX31" s="137">
        <f>AX24/AX9</f>
        <v>0</v>
      </c>
      <c r="AY31" s="134"/>
      <c r="AZ31" s="134"/>
      <c r="BA31" s="137">
        <f>BA24/BA9</f>
        <v>1.1235955056179775E-2</v>
      </c>
      <c r="BB31" s="137">
        <f t="shared" si="719"/>
        <v>2.1103896103896104E-2</v>
      </c>
      <c r="BC31" s="137">
        <f t="shared" si="719"/>
        <v>9.6774193548387101E-3</v>
      </c>
      <c r="BD31" s="137">
        <f t="shared" ref="BD31:BG33" si="839">BD24/BD9</f>
        <v>1.6260162601626018E-2</v>
      </c>
      <c r="BE31" s="137">
        <f t="shared" si="839"/>
        <v>6.5359477124183009E-3</v>
      </c>
      <c r="BF31" s="137">
        <f t="shared" si="839"/>
        <v>1.4851485148514851E-2</v>
      </c>
      <c r="BG31" s="137">
        <f t="shared" si="839"/>
        <v>1.1513157894736841E-2</v>
      </c>
      <c r="BH31" s="134"/>
      <c r="BI31" s="137">
        <f t="shared" ref="BI31:BN33" si="840">BI24/BI9</f>
        <v>0</v>
      </c>
      <c r="BJ31" s="137">
        <f t="shared" si="840"/>
        <v>1.675041876046901E-2</v>
      </c>
      <c r="BK31" s="137">
        <f t="shared" si="840"/>
        <v>2.4390243902439025E-2</v>
      </c>
      <c r="BL31" s="137">
        <f t="shared" si="840"/>
        <v>2.1164021164021163E-2</v>
      </c>
      <c r="BM31" s="137">
        <f t="shared" si="840"/>
        <v>1.9400352733686066E-2</v>
      </c>
      <c r="BN31" s="137">
        <f t="shared" si="840"/>
        <v>1.9572953736654804E-2</v>
      </c>
      <c r="BO31" s="134"/>
      <c r="BP31" s="137">
        <f t="shared" ref="BP31:BU33" si="841">BP24/BP9</f>
        <v>3.8745387453874541E-2</v>
      </c>
      <c r="BQ31" s="137">
        <f t="shared" si="841"/>
        <v>1.5180265654648957E-2</v>
      </c>
      <c r="BR31" s="137">
        <f t="shared" si="841"/>
        <v>2.7027027027027029E-2</v>
      </c>
      <c r="BS31" s="137">
        <f t="shared" si="841"/>
        <v>9.433962264150943E-3</v>
      </c>
      <c r="BT31" s="137">
        <f t="shared" si="841"/>
        <v>3.7523452157598499E-3</v>
      </c>
      <c r="BU31" s="137">
        <f t="shared" si="841"/>
        <v>1.3133208255159476E-2</v>
      </c>
      <c r="BV31" s="134"/>
      <c r="BW31" s="137">
        <f t="shared" ref="BW31:BX33" si="842">BW24/BW9</f>
        <v>1.3461538461538462E-2</v>
      </c>
      <c r="BX31" s="137">
        <f t="shared" si="842"/>
        <v>1.9120458891013384E-3</v>
      </c>
      <c r="BY31" s="137">
        <f t="shared" ref="BY31:CB33" si="843">BY24/BY9</f>
        <v>7.8125E-3</v>
      </c>
      <c r="BZ31" s="137">
        <f t="shared" si="843"/>
        <v>3.8461538461538464E-3</v>
      </c>
      <c r="CA31" s="137">
        <f t="shared" si="843"/>
        <v>3.8535645472061657E-3</v>
      </c>
      <c r="CB31" s="137">
        <f t="shared" si="843"/>
        <v>9.7087378640776691E-3</v>
      </c>
      <c r="CC31" s="134"/>
      <c r="CD31" s="137">
        <f t="shared" ref="CD31:CE33" si="844">CD24/CD9</f>
        <v>1.3779527559055118E-2</v>
      </c>
      <c r="CE31" s="137">
        <f t="shared" si="844"/>
        <v>1.6E-2</v>
      </c>
      <c r="CF31" s="137">
        <f t="shared" ref="CF31:CI33" si="845">CF24/CF9</f>
        <v>7.9207920792079209E-3</v>
      </c>
      <c r="CG31" s="137">
        <f t="shared" si="845"/>
        <v>1.4E-2</v>
      </c>
      <c r="CH31" s="137">
        <f t="shared" si="845"/>
        <v>8.0808080808080808E-3</v>
      </c>
      <c r="CI31" s="137">
        <f t="shared" si="845"/>
        <v>3.952569169960474E-3</v>
      </c>
      <c r="CJ31" s="134"/>
      <c r="CK31" s="137">
        <f t="shared" ref="CK31:CP33" si="846">CK24/CK9</f>
        <v>1.0040160642570281E-2</v>
      </c>
      <c r="CL31" s="137">
        <f t="shared" si="846"/>
        <v>1.2121212121212121E-2</v>
      </c>
      <c r="CM31" s="137">
        <f t="shared" si="846"/>
        <v>0</v>
      </c>
      <c r="CN31" s="137">
        <f t="shared" si="846"/>
        <v>3.9920159680638719E-3</v>
      </c>
      <c r="CO31" s="137">
        <f t="shared" si="846"/>
        <v>1.2195121951219513E-2</v>
      </c>
      <c r="CP31" s="137">
        <f t="shared" si="846"/>
        <v>1.417004048582996E-2</v>
      </c>
      <c r="CQ31" s="134"/>
      <c r="CR31" s="137">
        <f t="shared" ref="CR31:CW33" si="847">CR24/CR9</f>
        <v>1.6359918200408999E-2</v>
      </c>
      <c r="CS31" s="137">
        <f t="shared" si="847"/>
        <v>1.6949152542372881E-2</v>
      </c>
      <c r="CT31" s="137">
        <f t="shared" si="847"/>
        <v>2.1186440677966102E-3</v>
      </c>
      <c r="CU31" s="137">
        <f t="shared" si="847"/>
        <v>1.4925373134328358E-2</v>
      </c>
      <c r="CV31" s="137">
        <f t="shared" si="847"/>
        <v>6.3025210084033615E-3</v>
      </c>
      <c r="CW31" s="137">
        <f t="shared" si="847"/>
        <v>4.1322314049586778E-3</v>
      </c>
      <c r="CX31" s="134"/>
      <c r="CY31" s="137">
        <f t="shared" ref="CY31:DD33" si="848">CY24/CY9</f>
        <v>1.0438413361169102E-2</v>
      </c>
      <c r="CZ31" s="137">
        <f t="shared" si="848"/>
        <v>0</v>
      </c>
      <c r="DA31" s="137">
        <f t="shared" si="848"/>
        <v>8.0000000000000002E-3</v>
      </c>
      <c r="DB31" s="137">
        <f t="shared" si="848"/>
        <v>9.7847358121330719E-3</v>
      </c>
      <c r="DC31" s="137">
        <f t="shared" si="848"/>
        <v>0</v>
      </c>
      <c r="DD31" s="137">
        <f t="shared" si="848"/>
        <v>5.8252427184466021E-3</v>
      </c>
      <c r="DE31" s="134"/>
      <c r="DF31" s="134"/>
      <c r="DG31" s="137">
        <f t="shared" ref="DG31:DK33" si="849">DG24/DG9</f>
        <v>7.8125E-3</v>
      </c>
      <c r="DH31" s="137">
        <f t="shared" si="849"/>
        <v>3.386454183266932E-2</v>
      </c>
      <c r="DI31" s="137">
        <f t="shared" si="849"/>
        <v>7.9681274900398405E-3</v>
      </c>
      <c r="DJ31" s="137">
        <f t="shared" si="849"/>
        <v>2.0283975659229209E-2</v>
      </c>
      <c r="DK31" s="137">
        <f t="shared" si="849"/>
        <v>6.0728744939271256E-3</v>
      </c>
      <c r="DL31" s="134"/>
      <c r="DM31" s="134"/>
      <c r="DN31" s="137">
        <f t="shared" ref="DN31:DO33" si="850">DN24/DN9</f>
        <v>3.952569169960474E-3</v>
      </c>
      <c r="DO31" s="137">
        <f t="shared" si="850"/>
        <v>5.8708414872798431E-3</v>
      </c>
      <c r="DP31" s="137">
        <f t="shared" ref="DP31:DR33" si="851">DP24/DP9</f>
        <v>1.1450381679389313E-2</v>
      </c>
      <c r="DQ31" s="137">
        <f t="shared" si="851"/>
        <v>1.6885553470919325E-2</v>
      </c>
      <c r="DR31" s="137">
        <f t="shared" si="851"/>
        <v>3.7037037037037038E-3</v>
      </c>
      <c r="DS31" s="134"/>
      <c r="DT31" s="137">
        <f t="shared" ref="DT31:DY33" si="852">DT24/DT9</f>
        <v>5.415162454873646E-3</v>
      </c>
      <c r="DU31" s="137">
        <f t="shared" si="852"/>
        <v>2.7675276752767528E-2</v>
      </c>
      <c r="DV31" s="137">
        <f t="shared" si="852"/>
        <v>2.181818181818182E-2</v>
      </c>
      <c r="DW31" s="137">
        <f t="shared" si="852"/>
        <v>1.6245487364620937E-2</v>
      </c>
      <c r="DX31" s="137">
        <f t="shared" si="852"/>
        <v>1.8518518518518519E-3</v>
      </c>
      <c r="DY31" s="137">
        <f t="shared" si="852"/>
        <v>1.6791044776119403E-2</v>
      </c>
      <c r="DZ31" s="134"/>
      <c r="EA31" s="137">
        <f t="shared" ref="EA31:EB33" si="853">EA24/EA9</f>
        <v>7.6335877862595417E-3</v>
      </c>
      <c r="EB31" s="137">
        <f t="shared" si="853"/>
        <v>5.7915057915057912E-3</v>
      </c>
      <c r="EC31" s="137">
        <f t="shared" ref="EC31:EM31" si="854">EC24/EC9</f>
        <v>1.556420233463035E-2</v>
      </c>
      <c r="ED31" s="137">
        <f t="shared" si="854"/>
        <v>3.9215686274509803E-3</v>
      </c>
      <c r="EE31" s="137">
        <f t="shared" si="854"/>
        <v>5.8139534883720929E-3</v>
      </c>
      <c r="EF31" s="137">
        <f t="shared" si="854"/>
        <v>1.1787819253438114E-2</v>
      </c>
      <c r="EG31" s="137">
        <f t="shared" si="854"/>
        <v>0</v>
      </c>
      <c r="EH31" s="137">
        <f t="shared" si="854"/>
        <v>1.9342359767891683E-3</v>
      </c>
      <c r="EI31" s="137">
        <f t="shared" si="854"/>
        <v>3.90625E-3</v>
      </c>
      <c r="EJ31" s="137">
        <f t="shared" si="854"/>
        <v>3.8610038610038611E-3</v>
      </c>
      <c r="EK31" s="137">
        <f t="shared" si="854"/>
        <v>1.5655577299412915E-2</v>
      </c>
      <c r="EL31" s="137">
        <f t="shared" si="854"/>
        <v>1.5779092702169626E-2</v>
      </c>
      <c r="EM31" s="137">
        <f t="shared" si="854"/>
        <v>1.6064257028112448E-2</v>
      </c>
      <c r="EN31" s="134"/>
      <c r="EO31" s="137">
        <f t="shared" ref="EO31:EP33" si="855">EO24/EO9</f>
        <v>1.4227642276422764E-2</v>
      </c>
      <c r="EP31" s="137">
        <f t="shared" si="855"/>
        <v>3.6093418259023353E-2</v>
      </c>
      <c r="EQ31" s="137">
        <f t="shared" ref="EQ31:FA31" si="856">EQ24/EQ9</f>
        <v>2.1052631578947368E-3</v>
      </c>
      <c r="ER31" s="137">
        <f t="shared" si="856"/>
        <v>4.0983606557377051E-3</v>
      </c>
      <c r="ES31" s="137">
        <f t="shared" si="856"/>
        <v>2.0790020790020791E-3</v>
      </c>
      <c r="ET31" s="137">
        <f t="shared" si="856"/>
        <v>6.3025210084033615E-3</v>
      </c>
      <c r="EU31" s="137">
        <f t="shared" si="856"/>
        <v>4.2016806722689074E-3</v>
      </c>
      <c r="EV31" s="137">
        <f t="shared" si="856"/>
        <v>0</v>
      </c>
      <c r="EW31" s="137">
        <f t="shared" si="856"/>
        <v>1.6842105263157894E-2</v>
      </c>
      <c r="EX31" s="137">
        <f t="shared" si="856"/>
        <v>2.1186440677966102E-3</v>
      </c>
      <c r="EY31" s="137">
        <f t="shared" si="856"/>
        <v>2.3605150214592276E-2</v>
      </c>
      <c r="EZ31" s="137">
        <f t="shared" si="856"/>
        <v>1.0416666666666666E-2</v>
      </c>
      <c r="FA31" s="137">
        <f t="shared" si="856"/>
        <v>1.0526315789473684E-2</v>
      </c>
      <c r="FB31" s="134"/>
      <c r="FC31" s="137">
        <f t="shared" ref="FC31:FO31" si="857">FC24/FC9</f>
        <v>1.3888888888888888E-2</v>
      </c>
      <c r="FD31" s="137">
        <f t="shared" si="857"/>
        <v>7.5187969924812026E-3</v>
      </c>
      <c r="FE31" s="137">
        <f t="shared" si="857"/>
        <v>0</v>
      </c>
      <c r="FF31" s="137">
        <f t="shared" si="857"/>
        <v>5.3859964093357273E-3</v>
      </c>
      <c r="FG31" s="137">
        <f t="shared" si="857"/>
        <v>3.7499999999999999E-2</v>
      </c>
      <c r="FH31" s="137">
        <f t="shared" si="857"/>
        <v>3.4542314335060447E-3</v>
      </c>
      <c r="FI31" s="137">
        <f t="shared" si="857"/>
        <v>3.4305317324185248E-3</v>
      </c>
      <c r="FJ31" s="137">
        <f t="shared" si="857"/>
        <v>0</v>
      </c>
      <c r="FK31" s="137">
        <f t="shared" si="857"/>
        <v>9.3603744149765994E-3</v>
      </c>
      <c r="FL31" s="137">
        <f t="shared" si="857"/>
        <v>1.5128593040847202E-3</v>
      </c>
      <c r="FM31" s="137">
        <f t="shared" si="857"/>
        <v>2.9411764705882353E-3</v>
      </c>
      <c r="FN31" s="137">
        <f t="shared" si="857"/>
        <v>0</v>
      </c>
      <c r="FO31" s="137">
        <f t="shared" si="857"/>
        <v>5.2910052910052907E-3</v>
      </c>
      <c r="FP31" s="134"/>
      <c r="FQ31" s="137">
        <f t="shared" ref="FQ31:FV33" si="858">FQ24/FQ9</f>
        <v>2.5974025974025974E-3</v>
      </c>
      <c r="FR31" s="137">
        <f t="shared" si="858"/>
        <v>6.6401062416998674E-3</v>
      </c>
      <c r="FS31" s="137">
        <f t="shared" si="858"/>
        <v>1.6042780748663103E-2</v>
      </c>
      <c r="FT31" s="137">
        <f t="shared" si="858"/>
        <v>3.8910505836575876E-3</v>
      </c>
      <c r="FU31" s="137">
        <f t="shared" si="858"/>
        <v>1.7766497461928935E-2</v>
      </c>
      <c r="FV31" s="137">
        <f t="shared" si="858"/>
        <v>0</v>
      </c>
      <c r="FW31" s="134"/>
      <c r="FX31" s="137">
        <f t="shared" ref="FX31:GC33" si="859">FX24/FX9</f>
        <v>2.3720349563046191E-2</v>
      </c>
      <c r="FY31" s="137">
        <f t="shared" si="859"/>
        <v>7.5853350189633373E-3</v>
      </c>
      <c r="FZ31" s="137">
        <f t="shared" si="859"/>
        <v>1.3853904282115869E-2</v>
      </c>
      <c r="GA31" s="137">
        <f t="shared" si="859"/>
        <v>2.4804177545691905E-2</v>
      </c>
      <c r="GB31" s="137">
        <f t="shared" si="859"/>
        <v>1.7105263157894738E-2</v>
      </c>
      <c r="GC31" s="137">
        <f t="shared" si="859"/>
        <v>9.3582887700534752E-3</v>
      </c>
      <c r="GD31" s="134"/>
      <c r="GE31" s="137">
        <f t="shared" ref="GE31:GH33" si="860">GE24/GE9</f>
        <v>2.2972972972972974E-2</v>
      </c>
      <c r="GF31" s="137">
        <f t="shared" si="860"/>
        <v>2.194787379972565E-2</v>
      </c>
      <c r="GG31" s="137">
        <f t="shared" si="860"/>
        <v>2.7210884353741495E-3</v>
      </c>
      <c r="GH31" s="137">
        <f t="shared" si="860"/>
        <v>1.2465373961218837E-2</v>
      </c>
      <c r="GI31" s="134"/>
      <c r="GJ31" s="134"/>
      <c r="GK31" s="134"/>
      <c r="GL31" s="137">
        <f t="shared" ref="GL31:GQ33" si="861">GL24/GL9</f>
        <v>4.49438202247191E-2</v>
      </c>
      <c r="GM31" s="137">
        <f t="shared" si="861"/>
        <v>3.9823008849557522E-2</v>
      </c>
      <c r="GN31" s="137">
        <f t="shared" si="861"/>
        <v>1.9490254872563718E-2</v>
      </c>
      <c r="GO31" s="137">
        <f t="shared" si="861"/>
        <v>7.2568940493468797E-3</v>
      </c>
      <c r="GP31" s="137">
        <f t="shared" si="861"/>
        <v>7.1530758226037196E-3</v>
      </c>
      <c r="GQ31" s="137">
        <f t="shared" si="861"/>
        <v>9.8039215686274508E-3</v>
      </c>
      <c r="GR31" s="134"/>
      <c r="GS31" s="137">
        <f t="shared" ref="GS31:GW33" si="862">GS24/GS9</f>
        <v>1.1315417256011316E-2</v>
      </c>
      <c r="GT31" s="137">
        <f t="shared" si="862"/>
        <v>4.172461752433936E-3</v>
      </c>
      <c r="GU31" s="137">
        <f t="shared" si="862"/>
        <v>4.0322580645161289E-3</v>
      </c>
      <c r="GV31" s="137">
        <f t="shared" si="862"/>
        <v>4.0376850605652759E-3</v>
      </c>
      <c r="GW31" s="137">
        <f t="shared" si="862"/>
        <v>4.0053404539385851E-3</v>
      </c>
      <c r="GX31" s="134"/>
      <c r="GY31" s="134"/>
      <c r="GZ31" s="137">
        <f t="shared" ref="GZ31:HA33" si="863">GZ24/GZ9</f>
        <v>1.8030513176144243E-2</v>
      </c>
      <c r="HA31" s="137">
        <f t="shared" si="863"/>
        <v>1.2362637362637362E-2</v>
      </c>
      <c r="HB31" s="137">
        <f t="shared" ref="HB31:HE33" si="864">HB24/HB9</f>
        <v>7.0224719101123594E-3</v>
      </c>
      <c r="HC31" s="137">
        <f t="shared" si="864"/>
        <v>8.4507042253521118E-3</v>
      </c>
      <c r="HD31" s="137">
        <f t="shared" si="864"/>
        <v>0</v>
      </c>
      <c r="HE31" s="137">
        <f t="shared" si="864"/>
        <v>5.6417489421720732E-3</v>
      </c>
      <c r="HF31" s="134"/>
      <c r="HG31" s="137">
        <f t="shared" ref="HG31:HL33" si="865">HG24/HG9</f>
        <v>8.5714285714285719E-3</v>
      </c>
      <c r="HH31" s="137">
        <f t="shared" si="865"/>
        <v>2.6354319180087848E-2</v>
      </c>
      <c r="HI31" s="137">
        <f t="shared" si="865"/>
        <v>1.8018018018018018E-2</v>
      </c>
      <c r="HJ31" s="137">
        <f t="shared" si="865"/>
        <v>9.202453987730062E-3</v>
      </c>
      <c r="HK31" s="137">
        <f t="shared" si="865"/>
        <v>1.5337423312883436E-3</v>
      </c>
      <c r="HL31" s="137">
        <f t="shared" si="865"/>
        <v>1.5649452269170579E-2</v>
      </c>
      <c r="HM31" s="134"/>
      <c r="HN31" s="137">
        <f t="shared" ref="HN31:HS33" si="866">HN24/HN9</f>
        <v>1.1075949367088608E-2</v>
      </c>
      <c r="HO31" s="137">
        <f t="shared" si="866"/>
        <v>6.269592476489028E-3</v>
      </c>
      <c r="HP31" s="137">
        <f t="shared" si="866"/>
        <v>1.6155088852988692E-2</v>
      </c>
      <c r="HQ31" s="137">
        <f t="shared" si="866"/>
        <v>4.807692307692308E-3</v>
      </c>
      <c r="HR31" s="137">
        <f t="shared" si="866"/>
        <v>1.1254019292604502E-2</v>
      </c>
      <c r="HS31" s="137">
        <f t="shared" si="866"/>
        <v>1.6528925619834711E-2</v>
      </c>
      <c r="HT31" s="134"/>
      <c r="HU31" s="137">
        <f t="shared" ref="HU31:HZ33" si="867">HU24/HU9</f>
        <v>2.3217247097844111E-2</v>
      </c>
      <c r="HV31" s="137">
        <f t="shared" si="867"/>
        <v>5.0420168067226894E-3</v>
      </c>
      <c r="HW31" s="137">
        <f t="shared" si="867"/>
        <v>5.016722408026756E-3</v>
      </c>
      <c r="HX31" s="137">
        <f t="shared" si="867"/>
        <v>6.8376068376068376E-3</v>
      </c>
      <c r="HY31" s="137">
        <f t="shared" si="867"/>
        <v>0</v>
      </c>
      <c r="HZ31" s="137">
        <f t="shared" si="867"/>
        <v>8.6206896551724137E-3</v>
      </c>
      <c r="IA31" s="134"/>
      <c r="IB31" s="137">
        <f t="shared" ref="IB31:IG33" si="868">IB24/IB9</f>
        <v>1.0273972602739725E-2</v>
      </c>
      <c r="IC31" s="137">
        <f t="shared" si="868"/>
        <v>1.7211703958691911E-3</v>
      </c>
      <c r="ID31" s="137">
        <f t="shared" si="868"/>
        <v>1.0398613518197574E-2</v>
      </c>
      <c r="IE31" s="137">
        <f t="shared" si="868"/>
        <v>1.4134275618374558E-2</v>
      </c>
      <c r="IF31" s="137">
        <f t="shared" si="868"/>
        <v>8.9605734767025085E-3</v>
      </c>
      <c r="IG31" s="137">
        <f t="shared" si="868"/>
        <v>0</v>
      </c>
      <c r="IH31" s="134"/>
      <c r="II31" s="137">
        <f t="shared" ref="II31:IN33" si="869">II24/II9</f>
        <v>0</v>
      </c>
      <c r="IJ31" s="137">
        <f t="shared" si="869"/>
        <v>7.3126142595978062E-3</v>
      </c>
      <c r="IK31" s="137">
        <f t="shared" si="869"/>
        <v>7.3529411764705881E-3</v>
      </c>
      <c r="IL31" s="137">
        <f t="shared" si="869"/>
        <v>7.4349442379182153E-3</v>
      </c>
      <c r="IM31" s="137">
        <f t="shared" si="869"/>
        <v>1.1194029850746268E-2</v>
      </c>
      <c r="IN31" s="137">
        <f t="shared" si="869"/>
        <v>3.7105751391465678E-3</v>
      </c>
      <c r="IO31" s="134"/>
      <c r="IP31" s="137">
        <f t="shared" ref="IP31:IR33" si="870">IP24/IP9</f>
        <v>2.8790786948176585E-2</v>
      </c>
      <c r="IQ31" s="137">
        <f t="shared" si="870"/>
        <v>1.1627906976744186E-2</v>
      </c>
      <c r="IR31" s="137">
        <f t="shared" si="870"/>
        <v>1.9493177387914229E-3</v>
      </c>
      <c r="IS31" s="134"/>
      <c r="IT31" s="137">
        <f t="shared" ref="IT31:IU33" si="871">IT24/IT9</f>
        <v>1.9646365422396856E-2</v>
      </c>
      <c r="IU31" s="137">
        <f t="shared" si="871"/>
        <v>1.5810276679841896E-2</v>
      </c>
      <c r="IV31" s="134"/>
      <c r="IW31" s="134"/>
      <c r="IX31" s="137">
        <f t="shared" ref="IX31:JC33" si="872">IX24/IX9</f>
        <v>1.2048192771084338E-2</v>
      </c>
      <c r="IY31" s="137">
        <f t="shared" si="872"/>
        <v>8.0808080808080808E-3</v>
      </c>
      <c r="IZ31" s="137">
        <f t="shared" si="872"/>
        <v>2.0366598778004074E-2</v>
      </c>
      <c r="JA31" s="137">
        <f t="shared" si="872"/>
        <v>8.2135523613963042E-3</v>
      </c>
      <c r="JB31" s="137">
        <f t="shared" si="872"/>
        <v>4.3103448275862068E-3</v>
      </c>
      <c r="JC31" s="137">
        <f t="shared" si="872"/>
        <v>4.1493775933609959E-3</v>
      </c>
      <c r="JD31" s="134"/>
      <c r="JE31" s="137">
        <f t="shared" ref="JE31:JF33" si="873">JE24/JE9</f>
        <v>8.3333333333333332E-3</v>
      </c>
      <c r="JF31" s="137">
        <f t="shared" si="873"/>
        <v>0</v>
      </c>
      <c r="JG31" s="137">
        <f t="shared" ref="JG31:JI33" si="874">JG24/JG9</f>
        <v>1.8633540372670808E-2</v>
      </c>
      <c r="JH31" s="137">
        <f t="shared" si="874"/>
        <v>1.2396694214876033E-2</v>
      </c>
      <c r="JI31" s="137">
        <f t="shared" si="874"/>
        <v>6.1601642710472282E-3</v>
      </c>
      <c r="JJ31" s="134"/>
      <c r="JK31" s="137">
        <f t="shared" ref="JK31:JP33" si="875">JK24/JK9</f>
        <v>0</v>
      </c>
      <c r="JL31" s="137">
        <f t="shared" si="875"/>
        <v>6.3291139240506328E-3</v>
      </c>
      <c r="JM31" s="137">
        <f t="shared" si="875"/>
        <v>0</v>
      </c>
      <c r="JN31" s="137">
        <f t="shared" si="875"/>
        <v>0</v>
      </c>
      <c r="JO31" s="137">
        <f t="shared" si="875"/>
        <v>0</v>
      </c>
      <c r="JP31" s="137">
        <f t="shared" si="875"/>
        <v>1.276595744680851E-2</v>
      </c>
      <c r="JQ31" s="134"/>
      <c r="JR31" s="137">
        <f t="shared" ref="JR31:JW33" si="876">JR24/JR9</f>
        <v>4.1322314049586778E-3</v>
      </c>
      <c r="JS31" s="137">
        <f t="shared" si="876"/>
        <v>2.0618556701030928E-3</v>
      </c>
      <c r="JT31" s="137">
        <f t="shared" si="876"/>
        <v>4.1322314049586778E-3</v>
      </c>
      <c r="JU31" s="137">
        <f t="shared" si="876"/>
        <v>8.2815734989648039E-3</v>
      </c>
      <c r="JV31" s="137">
        <f t="shared" si="876"/>
        <v>0</v>
      </c>
      <c r="JW31" s="137">
        <f t="shared" si="876"/>
        <v>0</v>
      </c>
      <c r="JX31" s="134"/>
      <c r="JY31" s="137">
        <f t="shared" ref="JY31:JZ33" si="877">JY24/JY9</f>
        <v>8.4925690021231421E-3</v>
      </c>
      <c r="JZ31" s="137">
        <f t="shared" si="877"/>
        <v>0</v>
      </c>
      <c r="KA31" s="137">
        <f t="shared" ref="KA31:KD33" si="878">KA24/KA9</f>
        <v>1.3043478260869565E-2</v>
      </c>
      <c r="KB31" s="137">
        <f t="shared" si="878"/>
        <v>2.1276595744680851E-3</v>
      </c>
      <c r="KC31" s="137">
        <f t="shared" si="878"/>
        <v>4.3763676148796497E-3</v>
      </c>
      <c r="KD31" s="137">
        <f t="shared" si="878"/>
        <v>0</v>
      </c>
      <c r="KE31" s="134"/>
      <c r="KF31" s="137">
        <f t="shared" ref="KF31:KG33" si="879">KF24/KF9</f>
        <v>2.1786492374727671E-3</v>
      </c>
      <c r="KG31" s="137">
        <f t="shared" si="879"/>
        <v>0</v>
      </c>
      <c r="KH31" s="137">
        <f t="shared" ref="KH31:KK33" si="880">KH24/KH9</f>
        <v>6.5934065934065934E-3</v>
      </c>
      <c r="KI31" s="137">
        <f t="shared" si="880"/>
        <v>2.1459227467811159E-3</v>
      </c>
      <c r="KJ31" s="137">
        <f t="shared" si="880"/>
        <v>6.5502183406113534E-3</v>
      </c>
      <c r="KK31" s="137">
        <f t="shared" si="880"/>
        <v>6.5217391304347823E-3</v>
      </c>
      <c r="KL31" s="134"/>
      <c r="KM31" s="134"/>
      <c r="KN31" s="137">
        <f>KN24/KN9</f>
        <v>6.5934065934065934E-3</v>
      </c>
      <c r="KO31" s="134"/>
      <c r="KP31" s="137">
        <f t="shared" ref="KP31:KQ33" si="881">KP24/KP9</f>
        <v>2.2172949002217295E-3</v>
      </c>
      <c r="KQ31" s="137">
        <f t="shared" si="881"/>
        <v>1.3574660633484163E-2</v>
      </c>
      <c r="KR31" s="137">
        <f>KR24/KR9</f>
        <v>0</v>
      </c>
      <c r="KS31" s="134"/>
      <c r="KT31" s="137">
        <f t="shared" ref="KT31:KU33" si="882">KT24/KT9</f>
        <v>1.8691588785046728E-2</v>
      </c>
      <c r="KU31" s="137">
        <f t="shared" si="882"/>
        <v>2.3752969121140144E-3</v>
      </c>
      <c r="KV31" s="137">
        <f t="shared" ref="KV31:KX33" si="883">KV24/KV9</f>
        <v>4.7619047619047623E-3</v>
      </c>
      <c r="KW31" s="137">
        <f t="shared" si="883"/>
        <v>0</v>
      </c>
      <c r="KX31" s="137">
        <f t="shared" si="883"/>
        <v>9.6153846153846159E-3</v>
      </c>
      <c r="KY31" s="134"/>
      <c r="KZ31" s="134"/>
      <c r="LA31" s="137">
        <f t="shared" ref="LA31:LB33" si="884">LA24/LA9</f>
        <v>0</v>
      </c>
      <c r="LB31" s="137">
        <f t="shared" si="884"/>
        <v>4.7961630695443642E-3</v>
      </c>
      <c r="LC31" s="137">
        <f t="shared" ref="LC31:LF33" si="885">LC24/LC9</f>
        <v>7.2815533980582527E-3</v>
      </c>
      <c r="LD31" s="137">
        <f t="shared" si="885"/>
        <v>2.3980815347721821E-3</v>
      </c>
      <c r="LE31" s="137">
        <f t="shared" si="885"/>
        <v>9.7799511002444987E-3</v>
      </c>
      <c r="LF31" s="137">
        <f t="shared" si="885"/>
        <v>0</v>
      </c>
      <c r="LG31" s="134"/>
      <c r="LH31" s="137">
        <f t="shared" ref="LH31:LQ31" si="886">LH24/LH9</f>
        <v>0</v>
      </c>
      <c r="LI31" s="137">
        <f t="shared" si="886"/>
        <v>7.3891625615763543E-3</v>
      </c>
      <c r="LJ31" s="137">
        <f t="shared" si="886"/>
        <v>0</v>
      </c>
      <c r="LK31" s="137">
        <f t="shared" si="886"/>
        <v>2.4509803921568627E-3</v>
      </c>
      <c r="LL31" s="137">
        <f t="shared" si="886"/>
        <v>0</v>
      </c>
      <c r="LM31" s="137">
        <f t="shared" si="886"/>
        <v>0</v>
      </c>
      <c r="LN31" s="137">
        <f t="shared" si="886"/>
        <v>4.9504950495049506E-3</v>
      </c>
      <c r="LO31" s="137">
        <f t="shared" si="886"/>
        <v>0</v>
      </c>
      <c r="LP31" s="137">
        <f t="shared" si="886"/>
        <v>0</v>
      </c>
      <c r="LQ31" s="137">
        <f t="shared" si="886"/>
        <v>0</v>
      </c>
      <c r="LR31" s="134"/>
      <c r="LS31" s="134"/>
      <c r="LT31" s="134"/>
      <c r="LU31" s="134"/>
      <c r="LV31" s="137">
        <f t="shared" ref="LV31:LW33" si="887">LV24/LV9</f>
        <v>7.537688442211055E-3</v>
      </c>
      <c r="LW31" s="137">
        <f t="shared" si="887"/>
        <v>5.0000000000000001E-3</v>
      </c>
      <c r="LX31" s="137">
        <f>LX24/LX9</f>
        <v>4.0080160320641279E-3</v>
      </c>
      <c r="LY31" s="134"/>
      <c r="LZ31" s="137">
        <f>LZ24/LZ9</f>
        <v>6.0728744939271256E-3</v>
      </c>
      <c r="MA31" s="137">
        <f>MA24/MA9</f>
        <v>2.6859504132231406E-2</v>
      </c>
      <c r="MB31" s="137"/>
      <c r="MC31" s="137">
        <f t="shared" ref="MC31:MH32" si="888">MC24/MC9</f>
        <v>6.2761506276150627E-3</v>
      </c>
      <c r="MD31" s="137">
        <f t="shared" si="888"/>
        <v>1.9271948608137045E-2</v>
      </c>
      <c r="ME31" s="137">
        <f t="shared" si="888"/>
        <v>2.1551724137931036E-2</v>
      </c>
      <c r="MF31" s="137">
        <f t="shared" si="888"/>
        <v>1.7429193899782137E-2</v>
      </c>
      <c r="MG31" s="137">
        <f t="shared" si="888"/>
        <v>1.5521064301552107E-2</v>
      </c>
      <c r="MH31" s="137">
        <f t="shared" si="888"/>
        <v>6.7567567567567571E-3</v>
      </c>
      <c r="MI31" s="134"/>
      <c r="MJ31" s="137">
        <f t="shared" ref="MJ31:MO32" si="889">MJ24/MJ9</f>
        <v>1.4527845036319613E-2</v>
      </c>
      <c r="MK31" s="137">
        <f t="shared" si="889"/>
        <v>1.2195121951219513E-2</v>
      </c>
      <c r="ML31" s="137">
        <f t="shared" si="889"/>
        <v>9.7560975609756097E-3</v>
      </c>
      <c r="MM31" s="137">
        <f t="shared" si="889"/>
        <v>9.6618357487922701E-3</v>
      </c>
      <c r="MN31" s="137">
        <f t="shared" si="889"/>
        <v>0</v>
      </c>
      <c r="MO31" s="137">
        <f t="shared" si="889"/>
        <v>7.3349633251833741E-3</v>
      </c>
      <c r="MP31" s="134"/>
      <c r="MQ31" s="137">
        <f t="shared" ref="MQ31:MV32" si="890">MQ24/MQ9</f>
        <v>0</v>
      </c>
      <c r="MR31" s="137">
        <f t="shared" si="890"/>
        <v>1.2658227848101266E-2</v>
      </c>
      <c r="MS31" s="137">
        <f t="shared" si="890"/>
        <v>5.1813471502590676E-3</v>
      </c>
      <c r="MT31" s="137">
        <f t="shared" si="890"/>
        <v>2.6041666666666665E-3</v>
      </c>
      <c r="MU31" s="137">
        <f t="shared" si="890"/>
        <v>0</v>
      </c>
      <c r="MV31" s="137">
        <f t="shared" si="890"/>
        <v>0</v>
      </c>
      <c r="MW31" s="134"/>
      <c r="MX31" s="137">
        <f t="shared" ref="MX31:NC32" si="891">MX24/MX9</f>
        <v>2.6595744680851063E-3</v>
      </c>
      <c r="MY31" s="137">
        <f t="shared" si="891"/>
        <v>0</v>
      </c>
      <c r="MZ31" s="137">
        <f t="shared" si="891"/>
        <v>7.7120822622107968E-3</v>
      </c>
      <c r="NA31" s="137">
        <f t="shared" si="891"/>
        <v>2.5641025641025641E-3</v>
      </c>
      <c r="NB31" s="137">
        <f t="shared" si="891"/>
        <v>0</v>
      </c>
      <c r="NC31" s="137">
        <f t="shared" si="891"/>
        <v>7.7120822622107968E-3</v>
      </c>
      <c r="ND31" s="134"/>
      <c r="NE31" s="137">
        <f t="shared" ref="NE31:NJ32" si="892">NE24/NE9</f>
        <v>7.556675062972292E-3</v>
      </c>
      <c r="NF31" s="137">
        <f t="shared" si="892"/>
        <v>1.7412935323383085E-2</v>
      </c>
      <c r="NG31" s="137">
        <f t="shared" si="892"/>
        <v>0</v>
      </c>
      <c r="NH31" s="137">
        <f t="shared" si="892"/>
        <v>2.5062656641604009E-3</v>
      </c>
      <c r="NI31" s="137">
        <f t="shared" si="892"/>
        <v>2.5445292620865142E-3</v>
      </c>
      <c r="NJ31" s="137">
        <f t="shared" si="892"/>
        <v>2.5125628140703518E-3</v>
      </c>
      <c r="NK31" s="134"/>
      <c r="NL31" s="137">
        <f t="shared" ref="NL31:NQ32" si="893">NL24/NL9</f>
        <v>5.1020408163265302E-3</v>
      </c>
      <c r="NM31" s="137">
        <f t="shared" si="893"/>
        <v>2.5252525252525255E-3</v>
      </c>
      <c r="NN31" s="137">
        <f t="shared" si="893"/>
        <v>2.5125628140703518E-3</v>
      </c>
      <c r="NO31" s="137">
        <f t="shared" si="893"/>
        <v>0</v>
      </c>
      <c r="NP31" s="137">
        <f t="shared" si="893"/>
        <v>0</v>
      </c>
      <c r="NQ31" s="137">
        <f t="shared" si="893"/>
        <v>2.4449877750611247E-3</v>
      </c>
      <c r="NR31" s="134"/>
      <c r="NS31" s="137">
        <f t="shared" ref="NS31:NZ32" si="894">NS24/NS9</f>
        <v>2.4570024570024569E-3</v>
      </c>
      <c r="NT31" s="137">
        <f t="shared" si="894"/>
        <v>4.8543689320388345E-3</v>
      </c>
      <c r="NU31" s="137">
        <f t="shared" si="894"/>
        <v>0</v>
      </c>
      <c r="NV31" s="137">
        <f t="shared" si="894"/>
        <v>0</v>
      </c>
      <c r="NW31" s="137">
        <f t="shared" si="894"/>
        <v>2.4570024570024569E-3</v>
      </c>
      <c r="NX31" s="137">
        <f t="shared" si="894"/>
        <v>2.4330900243309003E-3</v>
      </c>
      <c r="NY31" s="137">
        <f t="shared" si="894"/>
        <v>2.4570024570024569E-3</v>
      </c>
      <c r="NZ31" s="137">
        <f t="shared" si="894"/>
        <v>0</v>
      </c>
      <c r="OA31" s="134"/>
      <c r="OB31" s="134"/>
      <c r="OC31" s="134"/>
      <c r="OD31" s="134"/>
      <c r="OE31" s="134"/>
      <c r="OF31" s="134"/>
      <c r="OG31" s="137">
        <f t="shared" ref="OG31:OL32" si="895">OG24/OG9</f>
        <v>4.6948356807511738E-3</v>
      </c>
      <c r="OH31" s="137">
        <f t="shared" si="895"/>
        <v>1.4354066985645933E-2</v>
      </c>
      <c r="OI31" s="137">
        <f t="shared" si="895"/>
        <v>1.1904761904761904E-2</v>
      </c>
      <c r="OJ31" s="137">
        <f t="shared" si="895"/>
        <v>9.852216748768473E-3</v>
      </c>
      <c r="OK31" s="137">
        <f t="shared" si="895"/>
        <v>2.4875621890547263E-3</v>
      </c>
      <c r="OL31" s="137">
        <f t="shared" si="895"/>
        <v>7.4999999999999997E-3</v>
      </c>
      <c r="OM31" s="134"/>
      <c r="ON31" s="137">
        <f t="shared" ref="ON31:OS32" si="896">ON24/ON9</f>
        <v>2.5575447570332483E-3</v>
      </c>
      <c r="OO31" s="137">
        <f t="shared" si="896"/>
        <v>7.556675062972292E-3</v>
      </c>
      <c r="OP31" s="137">
        <f t="shared" si="896"/>
        <v>7.537688442211055E-3</v>
      </c>
      <c r="OQ31" s="137">
        <f t="shared" si="896"/>
        <v>2.5974025974025974E-3</v>
      </c>
      <c r="OR31" s="137">
        <f t="shared" si="896"/>
        <v>2.5252525252525255E-3</v>
      </c>
      <c r="OS31" s="137">
        <f t="shared" si="896"/>
        <v>5.0505050505050509E-3</v>
      </c>
      <c r="OT31" s="134"/>
      <c r="OU31" s="137">
        <f t="shared" ref="OU31:OZ32" si="897">OU24/OU9</f>
        <v>1.7857142857142856E-2</v>
      </c>
      <c r="OV31" s="137">
        <f t="shared" si="897"/>
        <v>7.6530612244897957E-3</v>
      </c>
      <c r="OW31" s="137">
        <f t="shared" si="897"/>
        <v>1.5584415584415584E-2</v>
      </c>
      <c r="OX31" s="137">
        <f t="shared" si="897"/>
        <v>0</v>
      </c>
      <c r="OY31" s="137">
        <f t="shared" si="897"/>
        <v>0</v>
      </c>
      <c r="OZ31" s="137">
        <f t="shared" si="897"/>
        <v>5.2910052910052907E-3</v>
      </c>
      <c r="PA31" s="134"/>
      <c r="PB31" s="137">
        <f t="shared" ref="PB31:PG32" si="898">PB24/PB9</f>
        <v>2.631578947368421E-3</v>
      </c>
      <c r="PC31" s="137">
        <f t="shared" si="898"/>
        <v>8.0213903743315516E-3</v>
      </c>
      <c r="PD31" s="137">
        <f t="shared" si="898"/>
        <v>2.6809651474530832E-3</v>
      </c>
      <c r="PE31" s="137">
        <f t="shared" si="898"/>
        <v>2.6737967914438501E-3</v>
      </c>
      <c r="PF31" s="137">
        <f t="shared" si="898"/>
        <v>0</v>
      </c>
      <c r="PG31" s="137">
        <f t="shared" si="898"/>
        <v>1.3736263736263736E-2</v>
      </c>
      <c r="PH31" s="137"/>
      <c r="PI31" s="137">
        <f t="shared" ref="PI31:PN33" si="899">PI24/PI9</f>
        <v>1.0810810810810811E-2</v>
      </c>
      <c r="PJ31" s="137">
        <f t="shared" si="899"/>
        <v>5.5096418732782371E-3</v>
      </c>
      <c r="PK31" s="137">
        <f t="shared" si="899"/>
        <v>2.7548209366391185E-3</v>
      </c>
      <c r="PL31" s="137">
        <f t="shared" si="899"/>
        <v>0</v>
      </c>
      <c r="PM31" s="137">
        <f t="shared" si="899"/>
        <v>1.9830028328611898E-2</v>
      </c>
      <c r="PN31" s="137">
        <f t="shared" si="899"/>
        <v>1.1461318051575931E-2</v>
      </c>
      <c r="PO31" s="134"/>
      <c r="PP31" s="137">
        <f t="shared" ref="PP31:PU33" si="900">PP24/PP9</f>
        <v>5.7306590257879654E-3</v>
      </c>
      <c r="PQ31" s="137">
        <f t="shared" si="900"/>
        <v>8.6206896551724137E-3</v>
      </c>
      <c r="PR31" s="137">
        <f t="shared" si="900"/>
        <v>8.7209302325581394E-3</v>
      </c>
      <c r="PS31" s="137">
        <f t="shared" si="900"/>
        <v>5.9171597633136093E-3</v>
      </c>
      <c r="PT31" s="137">
        <f t="shared" si="900"/>
        <v>2.9154518950437317E-3</v>
      </c>
      <c r="PU31" s="137">
        <f t="shared" si="900"/>
        <v>8.771929824561403E-3</v>
      </c>
      <c r="PV31" s="134"/>
      <c r="PW31" s="137">
        <f t="shared" ref="PW31:QB33" si="901">PW24/PW9</f>
        <v>1.7857142857142856E-2</v>
      </c>
      <c r="PX31" s="137">
        <f t="shared" si="901"/>
        <v>6.0975609756097563E-3</v>
      </c>
      <c r="PY31" s="137">
        <f t="shared" si="901"/>
        <v>6.0790273556231003E-3</v>
      </c>
      <c r="PZ31" s="137">
        <f t="shared" si="901"/>
        <v>3.0303030303030303E-3</v>
      </c>
      <c r="QA31" s="137">
        <f t="shared" si="901"/>
        <v>0</v>
      </c>
      <c r="QB31" s="137">
        <f t="shared" si="901"/>
        <v>0</v>
      </c>
      <c r="QC31" s="134"/>
      <c r="QD31" s="137">
        <f t="shared" ref="QD31:QE33" si="902">QD24/QD9</f>
        <v>0</v>
      </c>
      <c r="QE31" s="137">
        <f t="shared" si="902"/>
        <v>5.9171597633136093E-3</v>
      </c>
      <c r="QF31" s="134"/>
      <c r="QG31" s="137">
        <f t="shared" ref="QG31:QH33" si="903">QG24/QG9</f>
        <v>3.0395136778115501E-3</v>
      </c>
      <c r="QH31" s="137">
        <f t="shared" si="903"/>
        <v>1.4925373134328358E-2</v>
      </c>
      <c r="QI31" s="137">
        <f>QI24/QI9</f>
        <v>9.0634441087613302E-3</v>
      </c>
      <c r="QJ31" s="137"/>
      <c r="QK31" s="137">
        <f t="shared" ref="QK31:QT31" si="904">QK24/QK9</f>
        <v>1.2232415902140673E-2</v>
      </c>
      <c r="QL31" s="137">
        <f t="shared" si="904"/>
        <v>3.0303030303030303E-3</v>
      </c>
      <c r="QM31" s="137">
        <f t="shared" si="904"/>
        <v>0</v>
      </c>
      <c r="QN31" s="137">
        <f t="shared" si="904"/>
        <v>0</v>
      </c>
      <c r="QO31" s="137">
        <f t="shared" si="904"/>
        <v>0</v>
      </c>
      <c r="QP31" s="137">
        <f t="shared" si="904"/>
        <v>6.0790273556231003E-3</v>
      </c>
      <c r="QQ31" s="137">
        <f t="shared" si="904"/>
        <v>0</v>
      </c>
      <c r="QR31" s="137">
        <f t="shared" si="904"/>
        <v>0</v>
      </c>
      <c r="QS31" s="137">
        <f t="shared" si="904"/>
        <v>0</v>
      </c>
      <c r="QT31" s="137">
        <f t="shared" si="904"/>
        <v>0</v>
      </c>
      <c r="QU31" s="134"/>
      <c r="QV31" s="134"/>
      <c r="QW31" s="137">
        <f t="shared" ref="QW31:RD32" si="905">QW24/QW9</f>
        <v>2.7548209366391185E-3</v>
      </c>
      <c r="QX31" s="137">
        <f t="shared" si="905"/>
        <v>8.3798882681564244E-3</v>
      </c>
      <c r="QY31" s="137">
        <f t="shared" si="905"/>
        <v>2.8089887640449437E-3</v>
      </c>
      <c r="QZ31" s="137">
        <f t="shared" si="905"/>
        <v>5.6179775280898875E-3</v>
      </c>
      <c r="RA31" s="137">
        <f t="shared" si="905"/>
        <v>5.6022408963585435E-3</v>
      </c>
      <c r="RB31" s="137">
        <f t="shared" si="905"/>
        <v>2.881844380403458E-3</v>
      </c>
      <c r="RC31" s="137">
        <f t="shared" si="905"/>
        <v>8.7463556851311956E-3</v>
      </c>
      <c r="RD31" s="137">
        <f t="shared" si="905"/>
        <v>0</v>
      </c>
      <c r="RE31" s="134"/>
      <c r="RF31" s="137">
        <f t="shared" ref="RF31:RK33" si="906">RF24/RF9</f>
        <v>5.8309037900874635E-3</v>
      </c>
      <c r="RG31" s="137">
        <f t="shared" si="906"/>
        <v>5.8651026392961877E-3</v>
      </c>
      <c r="RH31" s="137">
        <f t="shared" si="906"/>
        <v>0</v>
      </c>
      <c r="RI31" s="137">
        <f t="shared" si="906"/>
        <v>2.9411764705882353E-3</v>
      </c>
      <c r="RJ31" s="137">
        <f t="shared" si="906"/>
        <v>2.967359050445104E-3</v>
      </c>
      <c r="RK31" s="137">
        <f t="shared" si="906"/>
        <v>2.9498525073746312E-3</v>
      </c>
      <c r="RL31" s="134"/>
      <c r="RM31" s="134"/>
      <c r="RN31" s="137">
        <f t="shared" ref="RN31:RR33" si="907">RN24/RN9</f>
        <v>2.9585798816568047E-3</v>
      </c>
      <c r="RO31" s="137">
        <f t="shared" si="907"/>
        <v>8.9552238805970154E-3</v>
      </c>
      <c r="RP31" s="137">
        <f t="shared" si="907"/>
        <v>5.9701492537313433E-3</v>
      </c>
      <c r="RQ31" s="137">
        <f t="shared" si="907"/>
        <v>2.9850746268656717E-3</v>
      </c>
      <c r="RR31" s="137">
        <f t="shared" si="907"/>
        <v>2.9585798816568047E-3</v>
      </c>
      <c r="RS31" s="134"/>
      <c r="RT31" s="137">
        <f t="shared" ref="RT31:RY33" si="908">RT24/RT9</f>
        <v>3.0211480362537764E-3</v>
      </c>
      <c r="RU31" s="137">
        <f t="shared" si="908"/>
        <v>3.003003003003003E-3</v>
      </c>
      <c r="RV31" s="137">
        <f t="shared" si="908"/>
        <v>6.0422960725075529E-3</v>
      </c>
      <c r="RW31" s="137">
        <f t="shared" si="908"/>
        <v>9.3457943925233638E-3</v>
      </c>
      <c r="RX31" s="137">
        <f t="shared" si="908"/>
        <v>1.5772870662460567E-2</v>
      </c>
      <c r="RY31" s="137">
        <f t="shared" si="908"/>
        <v>0</v>
      </c>
      <c r="RZ31" s="134"/>
      <c r="SA31" s="134"/>
      <c r="SB31" s="137">
        <f t="shared" ref="SB31:SC33" si="909">SB24/SB9</f>
        <v>1.9292604501607719E-2</v>
      </c>
      <c r="SC31" s="137">
        <f t="shared" si="909"/>
        <v>3.1847133757961785E-3</v>
      </c>
      <c r="SD31" s="137">
        <f t="shared" ref="SD31:SM31" si="910">SD24/SD9</f>
        <v>3.105590062111801E-3</v>
      </c>
      <c r="SE31" s="137">
        <f t="shared" si="910"/>
        <v>0</v>
      </c>
      <c r="SF31" s="137">
        <f t="shared" si="910"/>
        <v>2.1276595744680851E-2</v>
      </c>
      <c r="SG31" s="137">
        <f t="shared" si="910"/>
        <v>3.0674846625766872E-3</v>
      </c>
      <c r="SH31" s="137">
        <f t="shared" si="910"/>
        <v>9.1743119266055051E-3</v>
      </c>
      <c r="SI31" s="137">
        <f t="shared" si="910"/>
        <v>3.1446540880503146E-3</v>
      </c>
      <c r="SJ31" s="137">
        <f t="shared" si="910"/>
        <v>3.105590062111801E-3</v>
      </c>
      <c r="SK31" s="137">
        <f t="shared" si="910"/>
        <v>3.1250000000000002E-3</v>
      </c>
      <c r="SL31" s="137">
        <f t="shared" si="910"/>
        <v>0</v>
      </c>
      <c r="SM31" s="137">
        <f t="shared" si="910"/>
        <v>6.3091482649842269E-3</v>
      </c>
      <c r="SN31" s="134"/>
      <c r="SO31" s="137">
        <f t="shared" ref="SO31:TA31" si="911">SO24/SO9</f>
        <v>1.2861736334405145E-2</v>
      </c>
      <c r="SP31" s="137">
        <f t="shared" si="911"/>
        <v>9.5846645367412137E-3</v>
      </c>
      <c r="SQ31" s="137">
        <f t="shared" si="911"/>
        <v>6.1538461538461538E-3</v>
      </c>
      <c r="SR31" s="137">
        <f t="shared" si="911"/>
        <v>0</v>
      </c>
      <c r="SS31" s="137">
        <f t="shared" si="911"/>
        <v>1.2269938650306749E-2</v>
      </c>
      <c r="ST31" s="137">
        <f t="shared" si="911"/>
        <v>6.1538461538461538E-3</v>
      </c>
      <c r="SU31" s="137">
        <f t="shared" si="911"/>
        <v>6.2500000000000003E-3</v>
      </c>
      <c r="SV31" s="137">
        <f t="shared" si="911"/>
        <v>9.4936708860759497E-3</v>
      </c>
      <c r="SW31" s="137">
        <f t="shared" si="911"/>
        <v>9.4936708860759497E-3</v>
      </c>
      <c r="SX31" s="137">
        <f t="shared" si="911"/>
        <v>6.3492063492063492E-3</v>
      </c>
      <c r="SY31" s="137">
        <f t="shared" si="911"/>
        <v>3.1746031746031746E-3</v>
      </c>
      <c r="SZ31" s="137">
        <f t="shared" si="911"/>
        <v>1.282051282051282E-2</v>
      </c>
      <c r="TA31" s="137">
        <f t="shared" si="911"/>
        <v>3.205128205128205E-3</v>
      </c>
      <c r="TB31" s="134"/>
      <c r="TC31" s="137">
        <f t="shared" ref="TC31:TO31" si="912">TC24/TC9</f>
        <v>2.553191489361702E-2</v>
      </c>
      <c r="TD31" s="137">
        <f t="shared" si="912"/>
        <v>1.3274336283185841E-2</v>
      </c>
      <c r="TE31" s="137">
        <f t="shared" si="912"/>
        <v>9.2592592592592587E-3</v>
      </c>
      <c r="TF31" s="137">
        <f t="shared" si="912"/>
        <v>4.6948356807511738E-3</v>
      </c>
      <c r="TG31" s="137">
        <f t="shared" si="912"/>
        <v>9.6153846153846159E-3</v>
      </c>
      <c r="TH31" s="137">
        <f t="shared" si="912"/>
        <v>2.4630541871921183E-2</v>
      </c>
      <c r="TI31" s="137">
        <f t="shared" si="912"/>
        <v>0</v>
      </c>
      <c r="TJ31" s="137">
        <f t="shared" si="912"/>
        <v>9.4786729857819912E-3</v>
      </c>
      <c r="TK31" s="137">
        <f t="shared" si="912"/>
        <v>9.5238095238095247E-3</v>
      </c>
      <c r="TL31" s="137">
        <f t="shared" si="912"/>
        <v>4.8780487804878049E-3</v>
      </c>
      <c r="TM31" s="137">
        <f t="shared" si="912"/>
        <v>0</v>
      </c>
      <c r="TN31" s="137">
        <f t="shared" si="912"/>
        <v>9.7087378640776691E-3</v>
      </c>
      <c r="TO31" s="137">
        <f t="shared" si="912"/>
        <v>4.9751243781094526E-3</v>
      </c>
      <c r="TP31" s="134"/>
      <c r="TQ31" s="137">
        <f t="shared" ref="TQ31:TV32" si="913">TQ24/TQ9</f>
        <v>0</v>
      </c>
      <c r="TR31" s="137">
        <f t="shared" si="913"/>
        <v>0</v>
      </c>
      <c r="TS31" s="137">
        <f t="shared" si="913"/>
        <v>0</v>
      </c>
      <c r="TT31" s="137">
        <f t="shared" si="913"/>
        <v>4.7619047619047623E-3</v>
      </c>
      <c r="TU31" s="137">
        <f t="shared" si="913"/>
        <v>4.7619047619047623E-3</v>
      </c>
      <c r="TV31" s="137">
        <f t="shared" si="913"/>
        <v>2.8985507246376812E-2</v>
      </c>
      <c r="TW31" s="134"/>
      <c r="TX31" s="137">
        <f t="shared" ref="TX31:UC32" si="914">TX24/TX9</f>
        <v>2.5252525252525252E-2</v>
      </c>
      <c r="TY31" s="137">
        <f t="shared" si="914"/>
        <v>9.5238095238095247E-3</v>
      </c>
      <c r="TZ31" s="137">
        <f t="shared" si="914"/>
        <v>4.5662100456621002E-3</v>
      </c>
      <c r="UA31" s="137">
        <f t="shared" si="914"/>
        <v>0</v>
      </c>
      <c r="UB31" s="137">
        <f t="shared" si="914"/>
        <v>0</v>
      </c>
      <c r="UC31" s="137">
        <f t="shared" si="914"/>
        <v>8.4033613445378148E-3</v>
      </c>
      <c r="UD31" s="134"/>
      <c r="UE31" s="137">
        <f t="shared" ref="UE31:UJ32" si="915">UE24/UE9</f>
        <v>8.0645161290322578E-3</v>
      </c>
      <c r="UF31" s="137">
        <f t="shared" si="915"/>
        <v>1.2244897959183673E-2</v>
      </c>
      <c r="UG31" s="137">
        <f t="shared" si="915"/>
        <v>4.0160642570281121E-3</v>
      </c>
      <c r="UH31" s="137">
        <f t="shared" si="915"/>
        <v>7.5471698113207548E-3</v>
      </c>
      <c r="UI31" s="137">
        <f t="shared" si="915"/>
        <v>0</v>
      </c>
      <c r="UJ31" s="137">
        <f t="shared" si="915"/>
        <v>3.4482758620689655E-3</v>
      </c>
      <c r="UK31" s="137"/>
      <c r="UL31" s="137">
        <f t="shared" ref="UL31:UQ32" si="916">UL24/UL9</f>
        <v>1.9417475728155338E-2</v>
      </c>
      <c r="UM31" s="137">
        <f t="shared" si="916"/>
        <v>0</v>
      </c>
      <c r="UN31" s="137">
        <f t="shared" si="916"/>
        <v>8.9285714285714281E-3</v>
      </c>
      <c r="UO31" s="137">
        <f t="shared" si="916"/>
        <v>0</v>
      </c>
      <c r="UP31" s="137">
        <f t="shared" si="916"/>
        <v>0</v>
      </c>
      <c r="UQ31" s="137">
        <f t="shared" si="916"/>
        <v>4.5871559633027525E-3</v>
      </c>
      <c r="UR31" s="134"/>
      <c r="US31" s="137">
        <f t="shared" ref="US31:UW32" si="917">US24/US9</f>
        <v>8.771929824561403E-3</v>
      </c>
      <c r="UT31" s="137">
        <f t="shared" si="917"/>
        <v>2.2026431718061676E-3</v>
      </c>
      <c r="UU31" s="137">
        <f t="shared" si="917"/>
        <v>6.4935064935064939E-3</v>
      </c>
      <c r="UV31" s="137">
        <f t="shared" si="917"/>
        <v>8.6206896551724137E-3</v>
      </c>
      <c r="UW31" s="137">
        <f t="shared" si="917"/>
        <v>8.8495575221238937E-3</v>
      </c>
      <c r="UX31" s="134"/>
      <c r="UY31" s="134"/>
      <c r="UZ31" s="134"/>
      <c r="VA31" s="137">
        <f t="shared" ref="VA31:VC32" si="918">VA24/VA9</f>
        <v>4.1841004184100415E-3</v>
      </c>
      <c r="VB31" s="137">
        <f t="shared" si="918"/>
        <v>1.9067796610169493E-2</v>
      </c>
      <c r="VC31" s="137">
        <f t="shared" si="918"/>
        <v>6.3157894736842104E-3</v>
      </c>
      <c r="VD31" s="137"/>
      <c r="VE31" s="137">
        <f>VE24/VE9</f>
        <v>8.2644628099173556E-3</v>
      </c>
      <c r="VF31" s="137"/>
      <c r="VG31" s="137">
        <f t="shared" ref="VG31:VL32" si="919">VG24/VG9</f>
        <v>2.5586353944562899E-2</v>
      </c>
      <c r="VH31" s="137">
        <f t="shared" si="919"/>
        <v>1.9271948608137045E-2</v>
      </c>
      <c r="VI31" s="137">
        <f t="shared" si="919"/>
        <v>8.5470085470085479E-3</v>
      </c>
      <c r="VJ31" s="137">
        <f t="shared" si="919"/>
        <v>1.0729613733905579E-2</v>
      </c>
      <c r="VK31" s="137">
        <f t="shared" si="919"/>
        <v>2.2675736961451248E-3</v>
      </c>
      <c r="VL31" s="137">
        <f t="shared" si="919"/>
        <v>6.7873303167420816E-3</v>
      </c>
      <c r="VM31" s="134"/>
      <c r="VN31" s="137">
        <f t="shared" ref="VN31:VZ31" si="920">VN24/VN9</f>
        <v>4.6341463414634146E-2</v>
      </c>
      <c r="VO31" s="137">
        <f t="shared" si="920"/>
        <v>3.2418952618453865E-2</v>
      </c>
      <c r="VP31" s="137">
        <f t="shared" si="920"/>
        <v>3.367875647668394E-2</v>
      </c>
      <c r="VQ31" s="137">
        <f t="shared" si="920"/>
        <v>3.2085561497326207E-2</v>
      </c>
      <c r="VR31" s="137">
        <f t="shared" si="920"/>
        <v>5.3763440860215058E-3</v>
      </c>
      <c r="VS31" s="137">
        <f t="shared" si="920"/>
        <v>2.6525198938992041E-3</v>
      </c>
      <c r="VT31" s="137">
        <f t="shared" si="920"/>
        <v>0</v>
      </c>
      <c r="VU31" s="137">
        <f t="shared" si="920"/>
        <v>0</v>
      </c>
      <c r="VV31" s="137">
        <f t="shared" si="920"/>
        <v>8.0000000000000002E-3</v>
      </c>
      <c r="VW31" s="137">
        <f t="shared" si="920"/>
        <v>2.6737967914438501E-3</v>
      </c>
      <c r="VX31" s="137">
        <f t="shared" si="920"/>
        <v>1.0810810810810811E-2</v>
      </c>
      <c r="VY31" s="137">
        <f t="shared" si="920"/>
        <v>5.4200542005420054E-3</v>
      </c>
      <c r="VZ31" s="137">
        <f t="shared" si="920"/>
        <v>2.7855153203342618E-3</v>
      </c>
      <c r="WA31" s="137"/>
      <c r="WB31" s="137">
        <f t="shared" ref="WB31:WG33" si="921">WB24/WB9</f>
        <v>4.0114613180515762E-2</v>
      </c>
      <c r="WC31" s="137">
        <f t="shared" si="921"/>
        <v>1.1594202898550725E-2</v>
      </c>
      <c r="WD31" s="137">
        <f t="shared" si="921"/>
        <v>1.7647058823529412E-2</v>
      </c>
      <c r="WE31" s="137">
        <f t="shared" si="921"/>
        <v>2.9940119760479044E-3</v>
      </c>
      <c r="WF31" s="137">
        <f t="shared" si="921"/>
        <v>2.9940119760479044E-3</v>
      </c>
      <c r="WG31" s="137">
        <f t="shared" si="921"/>
        <v>9.202453987730062E-3</v>
      </c>
      <c r="WH31" s="137"/>
      <c r="WI31" s="137">
        <f t="shared" ref="WI31:WJ33" si="922">WI24/WI9</f>
        <v>1.2578616352201259E-2</v>
      </c>
      <c r="WJ31" s="137">
        <f t="shared" si="922"/>
        <v>0</v>
      </c>
      <c r="WK31" s="137">
        <f t="shared" ref="WK31:WL31" si="923">WK24/WK9</f>
        <v>1.5873015873015872E-2</v>
      </c>
      <c r="WL31" s="137">
        <f t="shared" si="923"/>
        <v>6.2893081761006293E-3</v>
      </c>
      <c r="WM31" s="137">
        <f t="shared" ref="WM31" si="924">WM24/WM9</f>
        <v>0</v>
      </c>
      <c r="WN31" s="137"/>
      <c r="WO31" s="134"/>
      <c r="WP31" s="137">
        <f t="shared" ref="WP31:WQ31" si="925">WP24/WP9</f>
        <v>2.5889967637540454E-2</v>
      </c>
      <c r="WQ31" s="137">
        <f t="shared" si="925"/>
        <v>2.6058631921824105E-2</v>
      </c>
      <c r="WR31" s="137">
        <f t="shared" ref="WR31:WS31" si="926">WR24/WR9</f>
        <v>0.01</v>
      </c>
      <c r="WS31" s="137">
        <f t="shared" si="926"/>
        <v>2.3569023569023569E-2</v>
      </c>
      <c r="WT31" s="134"/>
      <c r="WU31" s="137">
        <f t="shared" ref="WU31:WV31" si="927">WU24/WU9</f>
        <v>3.4013605442176869E-3</v>
      </c>
      <c r="WV31" s="137">
        <f t="shared" si="927"/>
        <v>1.3986013986013986E-2</v>
      </c>
      <c r="WW31" s="137">
        <f t="shared" ref="WW31:WX31" si="928">WW24/WW9</f>
        <v>3.3557046979865771E-3</v>
      </c>
      <c r="WX31" s="137">
        <f t="shared" si="928"/>
        <v>1.6835016835016835E-2</v>
      </c>
      <c r="WY31" s="137">
        <f t="shared" ref="WY31:WZ31" si="929">WY24/WY9</f>
        <v>3.3333333333333335E-3</v>
      </c>
      <c r="WZ31" s="137">
        <f t="shared" si="929"/>
        <v>0</v>
      </c>
      <c r="XA31" s="137">
        <f t="shared" ref="XA31:XB31" si="930">XA24/XA9</f>
        <v>6.5359477124183009E-3</v>
      </c>
      <c r="XB31" s="137">
        <f t="shared" si="930"/>
        <v>2.6666666666666668E-2</v>
      </c>
      <c r="XC31" s="134"/>
      <c r="XD31" s="137">
        <f t="shared" ref="XD31:XE31" si="931">XD24/XD9</f>
        <v>3.2679738562091504E-3</v>
      </c>
      <c r="XE31" s="137">
        <f t="shared" si="931"/>
        <v>3.2679738562091504E-3</v>
      </c>
      <c r="XF31" s="137">
        <f t="shared" ref="XF31:XG31" si="932">XF24/XF9</f>
        <v>1.2738853503184714E-2</v>
      </c>
      <c r="XG31" s="137">
        <f t="shared" si="932"/>
        <v>9.6153846153846159E-3</v>
      </c>
      <c r="XH31" s="137">
        <f t="shared" ref="XH31:XI31" si="933">XH24/XH9</f>
        <v>3.1545741324921135E-3</v>
      </c>
      <c r="XI31" s="137">
        <f t="shared" si="933"/>
        <v>1.2738853503184714E-2</v>
      </c>
      <c r="XJ31" s="137"/>
      <c r="XK31" s="137">
        <f t="shared" ref="XK31:XL31" si="934">XK24/XK9</f>
        <v>6.3492063492063492E-3</v>
      </c>
      <c r="XL31" s="137">
        <f t="shared" si="934"/>
        <v>3.1645569620253164E-3</v>
      </c>
      <c r="XM31" s="137">
        <f t="shared" ref="XM31:XN31" si="935">XM24/XM9</f>
        <v>3.1545741324921135E-3</v>
      </c>
      <c r="XN31" s="137">
        <f t="shared" si="935"/>
        <v>3.1948881789137379E-3</v>
      </c>
      <c r="XO31" s="137">
        <f t="shared" ref="XO31:XP31" si="936">XO24/XO9</f>
        <v>9.8360655737704927E-3</v>
      </c>
      <c r="XP31" s="137">
        <f t="shared" si="936"/>
        <v>3.205128205128205E-3</v>
      </c>
      <c r="XQ31" s="137"/>
      <c r="XR31" s="137">
        <f t="shared" ref="XR31:XS31" si="937">XR24/XR9</f>
        <v>1.5723270440251572E-2</v>
      </c>
      <c r="XS31" s="137">
        <f t="shared" si="937"/>
        <v>6.3897763578274758E-3</v>
      </c>
      <c r="XT31" s="137">
        <f t="shared" ref="XT31:XU31" si="938">XT24/XT9</f>
        <v>0.03</v>
      </c>
      <c r="XU31" s="137">
        <f t="shared" si="938"/>
        <v>3.2362459546925568E-3</v>
      </c>
      <c r="XV31" s="137">
        <f t="shared" ref="XV31:XW31" si="939">XV24/XV9</f>
        <v>3.3222591362126247E-3</v>
      </c>
      <c r="XW31" s="137">
        <f t="shared" si="939"/>
        <v>6.3492063492063492E-3</v>
      </c>
      <c r="XX31" s="137"/>
      <c r="XY31" s="137">
        <f t="shared" ref="XY31:XZ31" si="940">XY24/XY9</f>
        <v>0.02</v>
      </c>
      <c r="XZ31" s="137">
        <f t="shared" si="940"/>
        <v>6.5573770491803279E-3</v>
      </c>
      <c r="YA31" s="137">
        <f t="shared" ref="YA31:YB31" si="941">YA24/YA9</f>
        <v>1.6286644951140065E-2</v>
      </c>
      <c r="YB31" s="137">
        <f t="shared" si="941"/>
        <v>3.2786885245901639E-3</v>
      </c>
      <c r="YC31" s="137">
        <f t="shared" ref="YC31:YD31" si="942">YC24/YC9</f>
        <v>3.2894736842105261E-3</v>
      </c>
      <c r="YD31" s="137">
        <f t="shared" si="942"/>
        <v>3.2573289902280132E-3</v>
      </c>
      <c r="YE31" s="137"/>
      <c r="YF31" s="137">
        <f t="shared" ref="YF31:YG31" si="943">YF24/YF9</f>
        <v>0</v>
      </c>
      <c r="YG31" s="137">
        <f t="shared" si="943"/>
        <v>0</v>
      </c>
      <c r="YH31" s="137">
        <f t="shared" ref="YH31:YI31" si="944">YH24/YH9</f>
        <v>3.4013605442176869E-3</v>
      </c>
      <c r="YI31" s="137">
        <f t="shared" si="944"/>
        <v>0</v>
      </c>
      <c r="YJ31" s="137">
        <f t="shared" ref="YJ31:YK31" si="945">YJ24/YJ9</f>
        <v>3.4482758620689655E-3</v>
      </c>
      <c r="YK31" s="137">
        <f t="shared" si="945"/>
        <v>3.3783783783783786E-3</v>
      </c>
      <c r="YL31" s="137"/>
      <c r="YM31" s="137">
        <f t="shared" ref="YM31:YN31" si="946">YM24/YM9</f>
        <v>1.0380622837370242E-2</v>
      </c>
      <c r="YN31" s="137">
        <f t="shared" si="946"/>
        <v>0</v>
      </c>
      <c r="YO31" s="137">
        <f t="shared" ref="YO31" si="947">YO24/YO9</f>
        <v>7.0175438596491229E-3</v>
      </c>
      <c r="YP31" s="137"/>
      <c r="YQ31" s="137">
        <f t="shared" ref="YQ31:YR31" si="948">YQ24/YQ9</f>
        <v>0</v>
      </c>
      <c r="YR31" s="137">
        <f t="shared" si="948"/>
        <v>3.4482758620689655E-3</v>
      </c>
      <c r="YS31" s="137">
        <f t="shared" ref="YS31:YT31" si="949">YS24/YS9</f>
        <v>3.5587188612099642E-3</v>
      </c>
      <c r="YT31" s="137">
        <f t="shared" si="949"/>
        <v>0</v>
      </c>
      <c r="YU31" s="137">
        <f t="shared" ref="YU31:YV31" si="950">YU24/YU9</f>
        <v>1.0676156583629894E-2</v>
      </c>
      <c r="YV31" s="137">
        <f t="shared" si="950"/>
        <v>7.2992700729927005E-3</v>
      </c>
      <c r="YW31" s="137">
        <f t="shared" ref="YW31:YX31" si="951">YW24/YW9</f>
        <v>7.2992700729927005E-3</v>
      </c>
      <c r="YX31" s="137">
        <f t="shared" si="951"/>
        <v>7.3529411764705881E-3</v>
      </c>
      <c r="YY31" s="137">
        <f t="shared" ref="YY31" si="952">YY24/YY9</f>
        <v>0</v>
      </c>
      <c r="YZ31" s="137"/>
      <c r="ZA31" s="137">
        <f t="shared" ref="ZA31" si="953">ZA24/ZA9</f>
        <v>0</v>
      </c>
      <c r="ZB31" s="137">
        <f t="shared" ref="ZB31:ZC31" si="954">ZB24/ZB9</f>
        <v>1.0869565217391304E-2</v>
      </c>
      <c r="ZC31" s="137">
        <f t="shared" si="954"/>
        <v>0</v>
      </c>
      <c r="ZD31" s="137">
        <f t="shared" ref="ZD31:ZE31" si="955">ZD24/ZD9</f>
        <v>3.6231884057971015E-3</v>
      </c>
      <c r="ZE31" s="137">
        <f t="shared" si="955"/>
        <v>3.6363636363636364E-3</v>
      </c>
      <c r="ZF31" s="137">
        <f t="shared" ref="ZF31:ZG31" si="956">ZF24/ZF9</f>
        <v>7.4349442379182153E-3</v>
      </c>
      <c r="ZG31" s="137">
        <f t="shared" si="956"/>
        <v>3.1152647975077881E-3</v>
      </c>
      <c r="ZH31" s="137"/>
      <c r="ZI31" s="134"/>
      <c r="ZJ31" s="134"/>
      <c r="ZK31" s="134"/>
      <c r="ZL31" s="137">
        <f t="shared" ref="ZL31:ZM31" si="957">ZL24/ZL9</f>
        <v>3.5714285714285713E-3</v>
      </c>
      <c r="ZM31" s="137">
        <f t="shared" si="957"/>
        <v>3.0120481927710845E-3</v>
      </c>
      <c r="ZN31" s="137"/>
      <c r="ZO31" s="137">
        <f t="shared" ref="ZO31:ZP31" si="958">ZO24/ZO9</f>
        <v>2.5236593059936908E-2</v>
      </c>
      <c r="ZP31" s="137">
        <f t="shared" si="958"/>
        <v>1.9417475728155338E-2</v>
      </c>
      <c r="ZQ31" s="137">
        <f t="shared" ref="ZQ31:ZR31" si="959">ZQ24/ZQ9</f>
        <v>1.3029315960912053E-2</v>
      </c>
      <c r="ZR31" s="137">
        <f t="shared" si="959"/>
        <v>6.6445182724252493E-3</v>
      </c>
      <c r="ZS31" s="137">
        <f t="shared" ref="ZS31:ZT31" si="960">ZS24/ZS9</f>
        <v>2.097902097902098E-2</v>
      </c>
      <c r="ZT31" s="137">
        <f t="shared" si="960"/>
        <v>1.0380622837370242E-2</v>
      </c>
      <c r="ZU31" s="137"/>
      <c r="ZV31" s="137">
        <f t="shared" ref="ZV31:ZW31" si="961">ZV24/ZV9</f>
        <v>1.444043321299639E-2</v>
      </c>
      <c r="ZW31" s="137">
        <f t="shared" si="961"/>
        <v>1.7667844522968199E-2</v>
      </c>
      <c r="ZX31" s="137">
        <f t="shared" ref="ZX31:ZY31" si="962">ZX24/ZX9</f>
        <v>1.8050541516245487E-2</v>
      </c>
      <c r="ZY31" s="137">
        <f t="shared" si="962"/>
        <v>1.0948905109489052E-2</v>
      </c>
      <c r="ZZ31" s="137">
        <f t="shared" ref="ZZ31:AAA31" si="963">ZZ24/ZZ9</f>
        <v>1.098901098901099E-2</v>
      </c>
      <c r="AAA31" s="137">
        <f t="shared" si="963"/>
        <v>1.4760147601476014E-2</v>
      </c>
      <c r="AAB31" s="137"/>
      <c r="AAC31" s="137">
        <f t="shared" ref="AAC31:AAD31" si="964">AAC24/AAC9</f>
        <v>3.6231884057971015E-3</v>
      </c>
      <c r="AAD31" s="137">
        <f t="shared" si="964"/>
        <v>7.246376811594203E-3</v>
      </c>
      <c r="AAE31" s="137">
        <f t="shared" ref="AAE31:AAF31" si="965">AAE24/AAE9</f>
        <v>7.326007326007326E-3</v>
      </c>
      <c r="AAF31" s="137">
        <f t="shared" si="965"/>
        <v>1.824817518248175E-2</v>
      </c>
      <c r="AAG31" s="137">
        <f t="shared" ref="AAG31:AAH31" si="966">AAG24/AAG9</f>
        <v>0</v>
      </c>
      <c r="AAH31" s="137">
        <f t="shared" si="966"/>
        <v>7.1942446043165471E-3</v>
      </c>
      <c r="AAI31" s="134"/>
      <c r="AAJ31" s="137">
        <f t="shared" ref="AAJ31:AAK31" si="967">AAJ24/AAJ9</f>
        <v>1.4598540145985401E-2</v>
      </c>
      <c r="AAK31" s="137">
        <f t="shared" si="967"/>
        <v>0</v>
      </c>
      <c r="AAL31" s="137">
        <f t="shared" ref="AAL31:AAM31" si="968">AAL24/AAL9</f>
        <v>3.5335689045936395E-3</v>
      </c>
      <c r="AAM31" s="137">
        <f t="shared" si="968"/>
        <v>3.5087719298245615E-3</v>
      </c>
      <c r="AAN31" s="137">
        <f t="shared" ref="AAN31:AAO31" si="969">AAN24/AAN9</f>
        <v>0</v>
      </c>
      <c r="AAO31" s="137">
        <f t="shared" si="969"/>
        <v>0</v>
      </c>
      <c r="AAP31" s="137"/>
      <c r="AAQ31" s="137">
        <f t="shared" ref="AAQ31:AAR31" si="970">AAQ24/AAQ9</f>
        <v>1.0526315789473684E-2</v>
      </c>
      <c r="AAR31" s="137">
        <f t="shared" si="970"/>
        <v>6.8728522336769758E-3</v>
      </c>
      <c r="AAS31" s="137">
        <f t="shared" ref="AAS31:AAT31" si="971">AAS24/AAS9</f>
        <v>1.0135135135135136E-2</v>
      </c>
      <c r="AAT31" s="137">
        <f t="shared" si="971"/>
        <v>3.5460992907801418E-3</v>
      </c>
      <c r="AAU31" s="137">
        <f t="shared" ref="AAU31:AAV31" si="972">AAU24/AAU9</f>
        <v>0</v>
      </c>
      <c r="AAV31" s="137">
        <f t="shared" si="972"/>
        <v>1.0830324909747292E-2</v>
      </c>
      <c r="AAW31" s="134"/>
      <c r="AAX31" s="137">
        <f t="shared" ref="AAX31:AAY31" si="973">AAX24/AAX9</f>
        <v>1.4285714285714285E-2</v>
      </c>
      <c r="AAY31" s="137">
        <f t="shared" si="973"/>
        <v>6.8965517241379309E-3</v>
      </c>
      <c r="AAZ31" s="137">
        <f t="shared" ref="AAZ31:ABA31" si="974">AAZ24/AAZ9</f>
        <v>0</v>
      </c>
      <c r="ABA31" s="137">
        <f t="shared" si="974"/>
        <v>7.6628352490421452E-3</v>
      </c>
      <c r="ABB31" s="137">
        <f t="shared" ref="ABB31:ABC31" si="975">ABB24/ABB9</f>
        <v>1.1627906976744186E-2</v>
      </c>
      <c r="ABC31" s="137">
        <f t="shared" si="975"/>
        <v>3.937007874015748E-3</v>
      </c>
      <c r="ABD31" s="137"/>
      <c r="ABE31" s="137">
        <f t="shared" ref="ABE31" si="976">ABE24/ABE9</f>
        <v>1.1494252873563218E-2</v>
      </c>
      <c r="ABF31" s="137">
        <f t="shared" ref="ABF31:ABG31" si="977">ABF24/ABF9</f>
        <v>7.8125E-3</v>
      </c>
      <c r="ABG31" s="137">
        <f t="shared" si="977"/>
        <v>1.1673151750972763E-2</v>
      </c>
      <c r="ABH31" s="137">
        <f t="shared" ref="ABH31:ABI31" si="978">ABH24/ABH9</f>
        <v>0</v>
      </c>
      <c r="ABI31" s="137">
        <f t="shared" si="978"/>
        <v>3.9215686274509803E-3</v>
      </c>
      <c r="ABJ31" s="137">
        <f t="shared" ref="ABJ31:ABL31" si="979">ABJ24/ABJ9</f>
        <v>1.1764705882352941E-2</v>
      </c>
      <c r="ABK31" s="134"/>
      <c r="ABL31" s="137">
        <f t="shared" si="979"/>
        <v>1.1673151750972763E-2</v>
      </c>
      <c r="ABM31" s="137">
        <f t="shared" ref="ABM31:ABN31" si="980">ABM24/ABM9</f>
        <v>3.90625E-3</v>
      </c>
      <c r="ABN31" s="137">
        <f t="shared" si="980"/>
        <v>7.874015748031496E-3</v>
      </c>
      <c r="ABO31" s="137">
        <f t="shared" ref="ABO31:ABP31" si="981">ABO24/ABO9</f>
        <v>7.9365079365079361E-3</v>
      </c>
      <c r="ABP31" s="137">
        <f t="shared" si="981"/>
        <v>3.968253968253968E-3</v>
      </c>
      <c r="ABQ31" s="137">
        <f t="shared" ref="ABQ31:ABS31" si="982">ABQ24/ABQ9</f>
        <v>3.8910505836575876E-3</v>
      </c>
      <c r="ABR31" s="134"/>
      <c r="ABS31" s="137">
        <f t="shared" si="982"/>
        <v>3.8167938931297708E-3</v>
      </c>
      <c r="ABT31" s="137">
        <f t="shared" ref="ABT31:ABU31" si="983">ABT24/ABT9</f>
        <v>3.8461538461538464E-3</v>
      </c>
      <c r="ABU31" s="137">
        <f t="shared" si="983"/>
        <v>0</v>
      </c>
      <c r="ABV31" s="137">
        <f t="shared" ref="ABV31:ABW31" si="984">ABV24/ABV9</f>
        <v>3.787878787878788E-3</v>
      </c>
      <c r="ABW31" s="137" t="e">
        <f t="shared" si="984"/>
        <v>#DIV/0!</v>
      </c>
      <c r="ABX31" s="134"/>
      <c r="ABY31" s="134"/>
      <c r="ABZ31" s="134"/>
      <c r="ACA31" s="134"/>
      <c r="ACB31" s="134"/>
      <c r="ACC31" s="134"/>
      <c r="ACD31" s="134"/>
      <c r="ACE31" s="134"/>
      <c r="ACF31" s="134"/>
      <c r="ACG31" s="134"/>
      <c r="ACH31" s="134"/>
      <c r="ACI31" s="134"/>
      <c r="ACJ31" s="134"/>
      <c r="ACK31" s="134"/>
      <c r="ACL31" s="134"/>
      <c r="ACM31" s="134"/>
      <c r="ACN31" s="134"/>
      <c r="ACO31" s="134"/>
      <c r="ACP31" s="134"/>
      <c r="ACQ31" s="134"/>
      <c r="ACR31" s="134"/>
      <c r="ACS31" s="134"/>
      <c r="ACT31" s="134"/>
      <c r="ACU31" s="134"/>
      <c r="ACV31" s="134"/>
      <c r="ACW31" s="134"/>
      <c r="ACX31" s="134"/>
      <c r="ACY31" s="134"/>
      <c r="ACZ31" s="134"/>
      <c r="ADA31" s="134"/>
      <c r="ADB31" s="134"/>
      <c r="ADC31" s="134"/>
      <c r="ADD31" s="134"/>
      <c r="ADE31" s="134"/>
      <c r="ADF31" s="134"/>
      <c r="ADG31" s="134"/>
      <c r="ADH31" s="134"/>
      <c r="ADI31" s="134"/>
      <c r="ADJ31" s="134"/>
      <c r="ADK31" s="134"/>
      <c r="ADL31" s="134"/>
      <c r="ADM31" s="134"/>
      <c r="ADN31" s="134"/>
    </row>
    <row r="32" spans="1:794">
      <c r="A32" t="s">
        <v>911</v>
      </c>
      <c r="B32" t="s">
        <v>913</v>
      </c>
      <c r="D32" s="134" t="s">
        <v>264</v>
      </c>
      <c r="E32" s="137">
        <f t="shared" ref="E32:J32" si="985">E25/E10</f>
        <v>0</v>
      </c>
      <c r="F32" s="137">
        <f t="shared" si="985"/>
        <v>0</v>
      </c>
      <c r="G32" s="137">
        <f t="shared" si="985"/>
        <v>0</v>
      </c>
      <c r="H32" s="137">
        <f t="shared" si="985"/>
        <v>0</v>
      </c>
      <c r="I32" s="137">
        <f t="shared" si="985"/>
        <v>0</v>
      </c>
      <c r="J32" s="137">
        <f t="shared" si="985"/>
        <v>0</v>
      </c>
      <c r="K32" s="134"/>
      <c r="L32" s="137">
        <f t="shared" ref="L32:S32" si="986">L25/L10</f>
        <v>0</v>
      </c>
      <c r="M32" s="137">
        <f t="shared" si="986"/>
        <v>1.020408163265306E-2</v>
      </c>
      <c r="N32" s="137">
        <f t="shared" si="986"/>
        <v>0</v>
      </c>
      <c r="O32" s="137">
        <f t="shared" si="986"/>
        <v>0</v>
      </c>
      <c r="P32" s="137">
        <f t="shared" si="986"/>
        <v>0</v>
      </c>
      <c r="Q32" s="137">
        <f t="shared" si="986"/>
        <v>0</v>
      </c>
      <c r="R32" s="137">
        <f t="shared" si="986"/>
        <v>8.9285714285714281E-3</v>
      </c>
      <c r="S32" s="137">
        <f t="shared" si="986"/>
        <v>0</v>
      </c>
      <c r="T32" s="134"/>
      <c r="U32" s="134"/>
      <c r="V32" s="134"/>
      <c r="W32" s="134"/>
      <c r="X32" s="134"/>
      <c r="Y32" s="134"/>
      <c r="Z32" s="134"/>
      <c r="AA32" s="137">
        <f t="shared" si="413"/>
        <v>8.9285714285714281E-3</v>
      </c>
      <c r="AB32" s="137">
        <f t="shared" si="414"/>
        <v>0</v>
      </c>
      <c r="AC32" s="137">
        <f t="shared" si="414"/>
        <v>0</v>
      </c>
      <c r="AD32" s="137">
        <f t="shared" si="414"/>
        <v>0</v>
      </c>
      <c r="AE32" s="137">
        <f t="shared" si="414"/>
        <v>6.2500000000000003E-3</v>
      </c>
      <c r="AF32" s="134"/>
      <c r="AG32" s="137">
        <f t="shared" ref="AG32:AL32" si="987">AG25/AG10</f>
        <v>0</v>
      </c>
      <c r="AH32" s="137">
        <f t="shared" si="987"/>
        <v>1.3513513513513514E-2</v>
      </c>
      <c r="AI32" s="137">
        <f t="shared" si="987"/>
        <v>6.7567567567567571E-3</v>
      </c>
      <c r="AJ32" s="137">
        <f t="shared" si="987"/>
        <v>6.7567567567567571E-3</v>
      </c>
      <c r="AK32" s="137">
        <f t="shared" si="987"/>
        <v>1.3605442176870748E-2</v>
      </c>
      <c r="AL32" s="137">
        <f t="shared" si="987"/>
        <v>6.8493150684931503E-3</v>
      </c>
      <c r="AM32" s="137"/>
      <c r="AN32" s="137">
        <f t="shared" si="416"/>
        <v>0</v>
      </c>
      <c r="AO32" s="137">
        <f t="shared" si="416"/>
        <v>1.2500000000000001E-2</v>
      </c>
      <c r="AP32" s="137">
        <f t="shared" si="416"/>
        <v>0</v>
      </c>
      <c r="AQ32" s="137">
        <f t="shared" si="416"/>
        <v>0</v>
      </c>
      <c r="AR32" s="137">
        <f t="shared" si="416"/>
        <v>6.0975609756097563E-3</v>
      </c>
      <c r="AS32" s="137">
        <f t="shared" si="416"/>
        <v>6.1349693251533744E-3</v>
      </c>
      <c r="AT32" s="134"/>
      <c r="AU32" s="137">
        <f t="shared" si="718"/>
        <v>0</v>
      </c>
      <c r="AV32" s="137">
        <f t="shared" si="718"/>
        <v>1.2658227848101266E-2</v>
      </c>
      <c r="AW32" s="137">
        <f t="shared" si="718"/>
        <v>6.3291139240506328E-3</v>
      </c>
      <c r="AX32" s="137">
        <f>AX25/AX10</f>
        <v>0</v>
      </c>
      <c r="AY32" s="134"/>
      <c r="AZ32" s="134"/>
      <c r="BA32" s="137">
        <f>BA25/BA10</f>
        <v>0</v>
      </c>
      <c r="BB32" s="137">
        <f t="shared" si="719"/>
        <v>6.2500000000000003E-3</v>
      </c>
      <c r="BC32" s="137">
        <f t="shared" si="719"/>
        <v>0</v>
      </c>
      <c r="BD32" s="137">
        <f t="shared" si="839"/>
        <v>0</v>
      </c>
      <c r="BE32" s="137">
        <f t="shared" si="839"/>
        <v>5.6179775280898875E-3</v>
      </c>
      <c r="BF32" s="137">
        <f t="shared" si="839"/>
        <v>1.098901098901099E-2</v>
      </c>
      <c r="BG32" s="137">
        <f t="shared" si="839"/>
        <v>0</v>
      </c>
      <c r="BH32" s="134"/>
      <c r="BI32" s="137">
        <f t="shared" si="840"/>
        <v>0</v>
      </c>
      <c r="BJ32" s="137">
        <f t="shared" si="840"/>
        <v>5.0251256281407036E-3</v>
      </c>
      <c r="BK32" s="137">
        <f t="shared" si="840"/>
        <v>0</v>
      </c>
      <c r="BL32" s="137">
        <f t="shared" si="840"/>
        <v>2.0100502512562814E-2</v>
      </c>
      <c r="BM32" s="137">
        <f t="shared" si="840"/>
        <v>4.5045045045045045E-3</v>
      </c>
      <c r="BN32" s="137">
        <f t="shared" si="840"/>
        <v>9.0497737556561094E-3</v>
      </c>
      <c r="BO32" s="134"/>
      <c r="BP32" s="137">
        <f t="shared" si="841"/>
        <v>9.0909090909090905E-3</v>
      </c>
      <c r="BQ32" s="137">
        <f t="shared" si="841"/>
        <v>0</v>
      </c>
      <c r="BR32" s="137">
        <f t="shared" si="841"/>
        <v>1.8018018018018018E-2</v>
      </c>
      <c r="BS32" s="137">
        <f t="shared" si="841"/>
        <v>1.7621145374449341E-2</v>
      </c>
      <c r="BT32" s="137">
        <f t="shared" si="841"/>
        <v>0</v>
      </c>
      <c r="BU32" s="137">
        <f t="shared" si="841"/>
        <v>8.658008658008658E-3</v>
      </c>
      <c r="BV32" s="134"/>
      <c r="BW32" s="137">
        <f>BW25/BW10</f>
        <v>8.8888888888888889E-3</v>
      </c>
      <c r="BX32" s="137">
        <f t="shared" si="842"/>
        <v>0</v>
      </c>
      <c r="BY32" s="137">
        <f t="shared" si="843"/>
        <v>4.2372881355932203E-3</v>
      </c>
      <c r="BZ32" s="137">
        <f t="shared" si="843"/>
        <v>8.5470085470085479E-3</v>
      </c>
      <c r="CA32" s="137">
        <f t="shared" si="843"/>
        <v>0</v>
      </c>
      <c r="CB32" s="137">
        <f t="shared" si="843"/>
        <v>0</v>
      </c>
      <c r="CC32" s="134"/>
      <c r="CD32" s="137">
        <f t="shared" si="844"/>
        <v>8.658008658008658E-3</v>
      </c>
      <c r="CE32" s="137">
        <f t="shared" si="844"/>
        <v>0</v>
      </c>
      <c r="CF32" s="137">
        <f t="shared" si="845"/>
        <v>0</v>
      </c>
      <c r="CG32" s="137">
        <f t="shared" si="845"/>
        <v>1.2552301255230125E-2</v>
      </c>
      <c r="CH32" s="137">
        <f t="shared" si="845"/>
        <v>0</v>
      </c>
      <c r="CI32" s="137">
        <f t="shared" si="845"/>
        <v>7.8431372549019607E-3</v>
      </c>
      <c r="CJ32" s="134"/>
      <c r="CK32" s="137">
        <f t="shared" si="846"/>
        <v>3.937007874015748E-3</v>
      </c>
      <c r="CL32" s="137">
        <f t="shared" si="846"/>
        <v>1.1904761904761904E-2</v>
      </c>
      <c r="CM32" s="137">
        <f t="shared" si="846"/>
        <v>0</v>
      </c>
      <c r="CN32" s="137">
        <f t="shared" si="846"/>
        <v>4.0000000000000001E-3</v>
      </c>
      <c r="CO32" s="137">
        <f t="shared" si="846"/>
        <v>0</v>
      </c>
      <c r="CP32" s="137">
        <f t="shared" si="846"/>
        <v>1.2195121951219513E-2</v>
      </c>
      <c r="CQ32" s="134"/>
      <c r="CR32" s="137">
        <f t="shared" si="847"/>
        <v>2.0661157024793389E-2</v>
      </c>
      <c r="CS32" s="137">
        <f t="shared" si="847"/>
        <v>1.2048192771084338E-2</v>
      </c>
      <c r="CT32" s="137">
        <f t="shared" si="847"/>
        <v>0</v>
      </c>
      <c r="CU32" s="137">
        <f t="shared" si="847"/>
        <v>3.3613445378151259E-2</v>
      </c>
      <c r="CV32" s="137">
        <f t="shared" si="847"/>
        <v>4.1666666666666666E-3</v>
      </c>
      <c r="CW32" s="137">
        <f t="shared" si="847"/>
        <v>0</v>
      </c>
      <c r="CX32" s="134"/>
      <c r="CY32" s="137">
        <f t="shared" si="848"/>
        <v>0</v>
      </c>
      <c r="CZ32" s="137">
        <f t="shared" si="848"/>
        <v>8.2644628099173556E-3</v>
      </c>
      <c r="DA32" s="137">
        <f t="shared" si="848"/>
        <v>4.1493775933609959E-3</v>
      </c>
      <c r="DB32" s="137">
        <f t="shared" si="848"/>
        <v>1.2145748987854251E-2</v>
      </c>
      <c r="DC32" s="137">
        <f t="shared" si="848"/>
        <v>8.368200836820083E-3</v>
      </c>
      <c r="DD32" s="137">
        <f t="shared" si="848"/>
        <v>1.2658227848101266E-2</v>
      </c>
      <c r="DE32" s="134"/>
      <c r="DF32" s="134"/>
      <c r="DG32" s="137">
        <f t="shared" si="849"/>
        <v>3.937007874015748E-3</v>
      </c>
      <c r="DH32" s="137">
        <f t="shared" si="849"/>
        <v>8.1632653061224497E-3</v>
      </c>
      <c r="DI32" s="137">
        <f t="shared" si="849"/>
        <v>8.1967213114754103E-3</v>
      </c>
      <c r="DJ32" s="137">
        <f t="shared" si="849"/>
        <v>2.0833333333333332E-2</v>
      </c>
      <c r="DK32" s="137">
        <f t="shared" si="849"/>
        <v>0</v>
      </c>
      <c r="DL32" s="134"/>
      <c r="DM32" s="134"/>
      <c r="DN32" s="137">
        <f t="shared" si="850"/>
        <v>3.952569169960474E-3</v>
      </c>
      <c r="DO32" s="137">
        <f t="shared" si="850"/>
        <v>8.0000000000000002E-3</v>
      </c>
      <c r="DP32" s="137">
        <f t="shared" si="851"/>
        <v>0</v>
      </c>
      <c r="DQ32" s="137">
        <f t="shared" si="851"/>
        <v>3.9840637450199202E-3</v>
      </c>
      <c r="DR32" s="137">
        <f t="shared" si="851"/>
        <v>7.7519379844961239E-3</v>
      </c>
      <c r="DS32" s="134"/>
      <c r="DT32" s="137">
        <f t="shared" si="852"/>
        <v>3.8022813688212928E-3</v>
      </c>
      <c r="DU32" s="137">
        <f t="shared" si="852"/>
        <v>1.9011406844106463E-2</v>
      </c>
      <c r="DV32" s="137">
        <f t="shared" si="852"/>
        <v>3.8610038610038611E-3</v>
      </c>
      <c r="DW32" s="137">
        <f t="shared" si="852"/>
        <v>2.9739776951672861E-2</v>
      </c>
      <c r="DX32" s="137">
        <f t="shared" si="852"/>
        <v>1.0526315789473684E-2</v>
      </c>
      <c r="DY32" s="137">
        <f t="shared" si="852"/>
        <v>2.8368794326241134E-2</v>
      </c>
      <c r="DZ32" s="134"/>
      <c r="EA32" s="137">
        <f t="shared" si="853"/>
        <v>3.6101083032490976E-3</v>
      </c>
      <c r="EB32" s="137">
        <f t="shared" si="853"/>
        <v>7.326007326007326E-3</v>
      </c>
      <c r="EC32" s="137">
        <f t="shared" ref="EC32:EM32" si="988">EC25/EC10</f>
        <v>1.1111111111111112E-2</v>
      </c>
      <c r="ED32" s="137">
        <f t="shared" si="988"/>
        <v>7.4906367041198503E-3</v>
      </c>
      <c r="EE32" s="137">
        <f t="shared" si="988"/>
        <v>3.7735849056603774E-3</v>
      </c>
      <c r="EF32" s="137">
        <f t="shared" si="988"/>
        <v>7.6335877862595417E-3</v>
      </c>
      <c r="EG32" s="137">
        <f t="shared" si="988"/>
        <v>0</v>
      </c>
      <c r="EH32" s="137">
        <f t="shared" si="988"/>
        <v>3.8314176245210726E-3</v>
      </c>
      <c r="EI32" s="137">
        <f t="shared" si="988"/>
        <v>3.1620553359683792E-2</v>
      </c>
      <c r="EJ32" s="137">
        <f t="shared" si="988"/>
        <v>3.952569169960474E-3</v>
      </c>
      <c r="EK32" s="137">
        <f t="shared" si="988"/>
        <v>3.9840637450199202E-3</v>
      </c>
      <c r="EL32" s="137">
        <f t="shared" si="988"/>
        <v>4.1322314049586778E-3</v>
      </c>
      <c r="EM32" s="137">
        <f t="shared" si="988"/>
        <v>1.2448132780082987E-2</v>
      </c>
      <c r="EN32" s="134"/>
      <c r="EO32" s="137">
        <f>EO25/EO10</f>
        <v>1.2048192771084338E-2</v>
      </c>
      <c r="EP32" s="137">
        <f t="shared" si="855"/>
        <v>4.583333333333333E-2</v>
      </c>
      <c r="EQ32" s="137">
        <f t="shared" ref="EQ32:FA32" si="989">EQ25/EQ10</f>
        <v>1.7021276595744681E-2</v>
      </c>
      <c r="ER32" s="137">
        <f t="shared" si="989"/>
        <v>0</v>
      </c>
      <c r="ES32" s="137">
        <f t="shared" si="989"/>
        <v>1.7241379310344827E-2</v>
      </c>
      <c r="ET32" s="137">
        <f t="shared" si="989"/>
        <v>0</v>
      </c>
      <c r="EU32" s="137">
        <f t="shared" si="989"/>
        <v>0</v>
      </c>
      <c r="EV32" s="137">
        <f t="shared" si="989"/>
        <v>8.7336244541484712E-3</v>
      </c>
      <c r="EW32" s="137">
        <f t="shared" si="989"/>
        <v>1.2931034482758621E-2</v>
      </c>
      <c r="EX32" s="137">
        <f t="shared" si="989"/>
        <v>8.9285714285714281E-3</v>
      </c>
      <c r="EY32" s="137">
        <f t="shared" si="989"/>
        <v>4.2735042735042739E-3</v>
      </c>
      <c r="EZ32" s="137">
        <f t="shared" si="989"/>
        <v>0</v>
      </c>
      <c r="FA32" s="137">
        <f t="shared" si="989"/>
        <v>1.3574660633484163E-2</v>
      </c>
      <c r="FB32" s="134"/>
      <c r="FC32" s="137">
        <f t="shared" ref="FC32:FO32" si="990">FC25/FC10</f>
        <v>2.2321428571428572E-2</v>
      </c>
      <c r="FD32" s="137">
        <f t="shared" si="990"/>
        <v>9.3023255813953487E-3</v>
      </c>
      <c r="FE32" s="137">
        <f t="shared" si="990"/>
        <v>0</v>
      </c>
      <c r="FF32" s="137">
        <f t="shared" si="990"/>
        <v>1.9047619047619049E-2</v>
      </c>
      <c r="FG32" s="137">
        <f t="shared" si="990"/>
        <v>1.9047619047619049E-2</v>
      </c>
      <c r="FH32" s="137">
        <f t="shared" si="990"/>
        <v>4.608294930875576E-3</v>
      </c>
      <c r="FI32" s="137">
        <f t="shared" si="990"/>
        <v>4.608294930875576E-3</v>
      </c>
      <c r="FJ32" s="137">
        <f t="shared" si="990"/>
        <v>0</v>
      </c>
      <c r="FK32" s="137">
        <f t="shared" si="990"/>
        <v>4.4052863436123352E-3</v>
      </c>
      <c r="FL32" s="137">
        <f t="shared" si="990"/>
        <v>0</v>
      </c>
      <c r="FM32" s="137">
        <f t="shared" si="990"/>
        <v>4.048582995951417E-3</v>
      </c>
      <c r="FN32" s="137">
        <f t="shared" si="990"/>
        <v>0</v>
      </c>
      <c r="FO32" s="137">
        <f t="shared" si="990"/>
        <v>0</v>
      </c>
      <c r="FP32" s="134"/>
      <c r="FQ32" s="137">
        <f t="shared" si="858"/>
        <v>0</v>
      </c>
      <c r="FR32" s="137">
        <f t="shared" si="858"/>
        <v>1.1857707509881422E-2</v>
      </c>
      <c r="FS32" s="137">
        <f t="shared" si="858"/>
        <v>1.1583011583011582E-2</v>
      </c>
      <c r="FT32" s="137">
        <f t="shared" si="858"/>
        <v>3.8461538461538464E-3</v>
      </c>
      <c r="FU32" s="137">
        <f t="shared" si="858"/>
        <v>7.5187969924812026E-3</v>
      </c>
      <c r="FV32" s="137">
        <f t="shared" si="858"/>
        <v>0</v>
      </c>
      <c r="FW32" s="134"/>
      <c r="FX32" s="137">
        <f t="shared" si="859"/>
        <v>3.663003663003663E-3</v>
      </c>
      <c r="FY32" s="137">
        <f t="shared" si="859"/>
        <v>3.6231884057971015E-3</v>
      </c>
      <c r="FZ32" s="137">
        <f t="shared" si="859"/>
        <v>0</v>
      </c>
      <c r="GA32" s="137">
        <f t="shared" si="859"/>
        <v>2.0408163265306121E-2</v>
      </c>
      <c r="GB32" s="137">
        <f t="shared" si="859"/>
        <v>1.0067114093959731E-2</v>
      </c>
      <c r="GC32" s="137">
        <f t="shared" si="859"/>
        <v>1.6611295681063124E-2</v>
      </c>
      <c r="GD32" s="134"/>
      <c r="GE32" s="137">
        <f t="shared" si="860"/>
        <v>1.3698630136986301E-2</v>
      </c>
      <c r="GF32" s="137">
        <f t="shared" si="860"/>
        <v>3.4364261168384879E-3</v>
      </c>
      <c r="GG32" s="137">
        <f t="shared" si="860"/>
        <v>6.920415224913495E-3</v>
      </c>
      <c r="GH32" s="137">
        <f t="shared" si="860"/>
        <v>2.1126760563380281E-2</v>
      </c>
      <c r="GI32" s="134"/>
      <c r="GJ32" s="134"/>
      <c r="GK32" s="134"/>
      <c r="GL32" s="137">
        <f t="shared" si="861"/>
        <v>3.4843205574912892E-3</v>
      </c>
      <c r="GM32" s="137">
        <f t="shared" si="861"/>
        <v>1.4084507042253521E-2</v>
      </c>
      <c r="GN32" s="137">
        <f t="shared" si="861"/>
        <v>3.5971223021582732E-2</v>
      </c>
      <c r="GO32" s="137">
        <f t="shared" si="861"/>
        <v>2.181818181818182E-2</v>
      </c>
      <c r="GP32" s="137">
        <f t="shared" si="861"/>
        <v>0</v>
      </c>
      <c r="GQ32" s="137">
        <f t="shared" si="861"/>
        <v>1.4388489208633094E-2</v>
      </c>
      <c r="GR32" s="134"/>
      <c r="GS32" s="137">
        <f t="shared" si="862"/>
        <v>2.491103202846975E-2</v>
      </c>
      <c r="GT32" s="137">
        <f t="shared" si="862"/>
        <v>3.1914893617021274E-2</v>
      </c>
      <c r="GU32" s="137">
        <f t="shared" si="862"/>
        <v>0</v>
      </c>
      <c r="GV32" s="137">
        <f t="shared" si="862"/>
        <v>6.4724919093851136E-3</v>
      </c>
      <c r="GW32" s="137">
        <f t="shared" si="862"/>
        <v>3.1847133757961785E-3</v>
      </c>
      <c r="GX32" s="134"/>
      <c r="GY32" s="134"/>
      <c r="GZ32" s="137">
        <f t="shared" si="863"/>
        <v>9.8360655737704927E-3</v>
      </c>
      <c r="HA32" s="137">
        <f t="shared" si="863"/>
        <v>9.5541401273885346E-3</v>
      </c>
      <c r="HB32" s="137">
        <f t="shared" si="864"/>
        <v>3.134796238244514E-3</v>
      </c>
      <c r="HC32" s="137">
        <f t="shared" si="864"/>
        <v>6.2111801242236021E-3</v>
      </c>
      <c r="HD32" s="137">
        <f t="shared" si="864"/>
        <v>0</v>
      </c>
      <c r="HE32" s="137">
        <f t="shared" si="864"/>
        <v>5.9701492537313433E-3</v>
      </c>
      <c r="HF32" s="134"/>
      <c r="HG32" s="137">
        <f t="shared" si="865"/>
        <v>8.771929824561403E-3</v>
      </c>
      <c r="HH32" s="137">
        <f t="shared" si="865"/>
        <v>2.9069767441860465E-3</v>
      </c>
      <c r="HI32" s="137">
        <f t="shared" si="865"/>
        <v>0</v>
      </c>
      <c r="HJ32" s="137">
        <f t="shared" si="865"/>
        <v>1.1235955056179775E-2</v>
      </c>
      <c r="HK32" s="137">
        <f t="shared" si="865"/>
        <v>0</v>
      </c>
      <c r="HL32" s="137">
        <f t="shared" si="865"/>
        <v>8.2644628099173556E-3</v>
      </c>
      <c r="HM32" s="134"/>
      <c r="HN32" s="137">
        <f t="shared" si="866"/>
        <v>2.6595744680851063E-3</v>
      </c>
      <c r="HO32" s="137">
        <f t="shared" si="866"/>
        <v>2.5641025641025641E-3</v>
      </c>
      <c r="HP32" s="137">
        <f t="shared" si="866"/>
        <v>2.5445292620865142E-3</v>
      </c>
      <c r="HQ32" s="137">
        <f t="shared" si="866"/>
        <v>2.5510204081632651E-3</v>
      </c>
      <c r="HR32" s="137">
        <f t="shared" si="866"/>
        <v>2.5252525252525255E-3</v>
      </c>
      <c r="HS32" s="137">
        <f t="shared" si="866"/>
        <v>1.2658227848101266E-2</v>
      </c>
      <c r="HT32" s="134"/>
      <c r="HU32" s="137">
        <f t="shared" si="867"/>
        <v>7.7519379844961239E-3</v>
      </c>
      <c r="HV32" s="137">
        <f t="shared" si="867"/>
        <v>0</v>
      </c>
      <c r="HW32" s="137">
        <f t="shared" si="867"/>
        <v>0</v>
      </c>
      <c r="HX32" s="137">
        <f t="shared" si="867"/>
        <v>0</v>
      </c>
      <c r="HY32" s="137">
        <f t="shared" si="867"/>
        <v>2.4390243902439024E-3</v>
      </c>
      <c r="HZ32" s="137">
        <f t="shared" si="867"/>
        <v>7.2289156626506026E-3</v>
      </c>
      <c r="IA32" s="134"/>
      <c r="IB32" s="137">
        <f t="shared" si="868"/>
        <v>7.1090047393364926E-3</v>
      </c>
      <c r="IC32" s="137">
        <f t="shared" si="868"/>
        <v>0</v>
      </c>
      <c r="ID32" s="137">
        <f t="shared" si="868"/>
        <v>7.058823529411765E-3</v>
      </c>
      <c r="IE32" s="137">
        <f t="shared" si="868"/>
        <v>2.1428571428571429E-2</v>
      </c>
      <c r="IF32" s="137">
        <f t="shared" si="868"/>
        <v>4.7846889952153108E-3</v>
      </c>
      <c r="IG32" s="137">
        <f t="shared" si="868"/>
        <v>7.1428571428571426E-3</v>
      </c>
      <c r="IH32" s="134"/>
      <c r="II32" s="137">
        <f t="shared" si="869"/>
        <v>0</v>
      </c>
      <c r="IJ32" s="137">
        <f t="shared" si="869"/>
        <v>4.7961630695443642E-3</v>
      </c>
      <c r="IK32" s="137">
        <f t="shared" si="869"/>
        <v>9.6385542168674707E-3</v>
      </c>
      <c r="IL32" s="137">
        <f t="shared" si="869"/>
        <v>1.7241379310344827E-2</v>
      </c>
      <c r="IM32" s="137">
        <f t="shared" si="869"/>
        <v>0</v>
      </c>
      <c r="IN32" s="137">
        <f t="shared" si="869"/>
        <v>9.3457943925233638E-3</v>
      </c>
      <c r="IO32" s="134"/>
      <c r="IP32" s="137">
        <f t="shared" si="870"/>
        <v>9.3896713615023476E-3</v>
      </c>
      <c r="IQ32" s="137">
        <f t="shared" si="870"/>
        <v>2.0930232558139535E-2</v>
      </c>
      <c r="IR32" s="137">
        <f t="shared" si="870"/>
        <v>0</v>
      </c>
      <c r="IS32" s="134"/>
      <c r="IT32" s="137">
        <f>IT25/IT10</f>
        <v>1.9955654101995565E-2</v>
      </c>
      <c r="IU32" s="137">
        <f t="shared" si="871"/>
        <v>4.3956043956043956E-3</v>
      </c>
      <c r="IV32" s="134"/>
      <c r="IW32" s="134"/>
      <c r="IX32" s="137">
        <f t="shared" si="872"/>
        <v>1.0638297872340425E-2</v>
      </c>
      <c r="IY32" s="137">
        <f t="shared" si="872"/>
        <v>1.5521064301552107E-2</v>
      </c>
      <c r="IZ32" s="137">
        <f t="shared" si="872"/>
        <v>8.869179600886918E-3</v>
      </c>
      <c r="JA32" s="137">
        <f t="shared" si="872"/>
        <v>1.3483146067415731E-2</v>
      </c>
      <c r="JB32" s="137">
        <f t="shared" si="872"/>
        <v>4.1067761806981521E-3</v>
      </c>
      <c r="JC32" s="137">
        <f t="shared" si="872"/>
        <v>4.329004329004329E-3</v>
      </c>
      <c r="JD32" s="134"/>
      <c r="JE32" s="137">
        <f t="shared" si="873"/>
        <v>6.2630480167014616E-3</v>
      </c>
      <c r="JF32" s="137">
        <f t="shared" si="873"/>
        <v>2.1231422505307854E-2</v>
      </c>
      <c r="JG32" s="137">
        <f t="shared" si="874"/>
        <v>2.1413276231263382E-2</v>
      </c>
      <c r="JH32" s="137">
        <f t="shared" si="874"/>
        <v>3.4858387799564274E-2</v>
      </c>
      <c r="JI32" s="137">
        <f t="shared" si="874"/>
        <v>4.4247787610619468E-3</v>
      </c>
      <c r="JJ32" s="134"/>
      <c r="JK32" s="137">
        <f t="shared" si="875"/>
        <v>2.2471910112359553E-3</v>
      </c>
      <c r="JL32" s="137">
        <f t="shared" si="875"/>
        <v>0</v>
      </c>
      <c r="JM32" s="137">
        <f t="shared" si="875"/>
        <v>1.8264840182648401E-2</v>
      </c>
      <c r="JN32" s="137">
        <f t="shared" si="875"/>
        <v>1.1547344110854504E-2</v>
      </c>
      <c r="JO32" s="137">
        <f t="shared" si="875"/>
        <v>1.1655011655011656E-2</v>
      </c>
      <c r="JP32" s="137">
        <f t="shared" si="875"/>
        <v>0</v>
      </c>
      <c r="JQ32" s="134"/>
      <c r="JR32" s="137">
        <f t="shared" si="876"/>
        <v>0</v>
      </c>
      <c r="JS32" s="137">
        <f t="shared" si="876"/>
        <v>1.3856812933025405E-2</v>
      </c>
      <c r="JT32" s="137">
        <f t="shared" si="876"/>
        <v>0</v>
      </c>
      <c r="JU32" s="137">
        <f t="shared" si="876"/>
        <v>4.3956043956043956E-3</v>
      </c>
      <c r="JV32" s="137">
        <f t="shared" si="876"/>
        <v>4.329004329004329E-3</v>
      </c>
      <c r="JW32" s="137">
        <f t="shared" si="876"/>
        <v>2.1459227467811159E-3</v>
      </c>
      <c r="JX32" s="134"/>
      <c r="JY32" s="137">
        <f>JY25/JY10</f>
        <v>2.0661157024793389E-3</v>
      </c>
      <c r="JZ32" s="137">
        <f t="shared" si="877"/>
        <v>0</v>
      </c>
      <c r="KA32" s="137">
        <f t="shared" si="878"/>
        <v>4.140786749482402E-3</v>
      </c>
      <c r="KB32" s="137">
        <f t="shared" si="878"/>
        <v>0</v>
      </c>
      <c r="KC32" s="137">
        <f t="shared" si="878"/>
        <v>6.2370062370062374E-3</v>
      </c>
      <c r="KD32" s="137">
        <f t="shared" si="878"/>
        <v>0</v>
      </c>
      <c r="KE32" s="134"/>
      <c r="KF32" s="137">
        <f t="shared" si="879"/>
        <v>2.0920502092050207E-3</v>
      </c>
      <c r="KG32" s="137">
        <f t="shared" si="879"/>
        <v>2.1052631578947368E-3</v>
      </c>
      <c r="KH32" s="137">
        <f t="shared" si="880"/>
        <v>0</v>
      </c>
      <c r="KI32" s="137">
        <f t="shared" si="880"/>
        <v>2.136752136752137E-3</v>
      </c>
      <c r="KJ32" s="137">
        <f t="shared" si="880"/>
        <v>0</v>
      </c>
      <c r="KK32" s="137">
        <f t="shared" si="880"/>
        <v>4.2372881355932203E-3</v>
      </c>
      <c r="KL32" s="134"/>
      <c r="KM32" s="134"/>
      <c r="KN32" s="137">
        <f>KN25/KN10</f>
        <v>0</v>
      </c>
      <c r="KO32" s="134"/>
      <c r="KP32" s="137">
        <f>KP25/KP10</f>
        <v>0</v>
      </c>
      <c r="KQ32" s="137">
        <f t="shared" si="881"/>
        <v>2.1413276231263384E-3</v>
      </c>
      <c r="KR32" s="137">
        <f>KR25/KR10</f>
        <v>6.41025641025641E-3</v>
      </c>
      <c r="KS32" s="134"/>
      <c r="KT32" s="137">
        <f t="shared" si="882"/>
        <v>4.3383947939262474E-3</v>
      </c>
      <c r="KU32" s="137">
        <f t="shared" si="882"/>
        <v>8.6393088552915772E-3</v>
      </c>
      <c r="KV32" s="137">
        <f t="shared" si="883"/>
        <v>4.3383947939262474E-3</v>
      </c>
      <c r="KW32" s="137">
        <f t="shared" si="883"/>
        <v>4.3196544276457886E-3</v>
      </c>
      <c r="KX32" s="137">
        <f t="shared" si="883"/>
        <v>4.3383947939262474E-3</v>
      </c>
      <c r="KY32" s="134"/>
      <c r="KZ32" s="134"/>
      <c r="LA32" s="137">
        <f t="shared" si="884"/>
        <v>0</v>
      </c>
      <c r="LB32" s="137">
        <f t="shared" si="884"/>
        <v>2.1881838074398249E-3</v>
      </c>
      <c r="LC32" s="137">
        <f t="shared" si="885"/>
        <v>2.1691973969631237E-3</v>
      </c>
      <c r="LD32" s="137">
        <f t="shared" si="885"/>
        <v>0</v>
      </c>
      <c r="LE32" s="137">
        <f t="shared" si="885"/>
        <v>4.3103448275862068E-3</v>
      </c>
      <c r="LF32" s="137">
        <f t="shared" si="885"/>
        <v>0</v>
      </c>
      <c r="LG32" s="134"/>
      <c r="LH32" s="137">
        <f t="shared" ref="LH32:LQ32" si="991">LH25/LH10</f>
        <v>0</v>
      </c>
      <c r="LI32" s="137">
        <f t="shared" si="991"/>
        <v>8.8888888888888889E-3</v>
      </c>
      <c r="LJ32" s="137">
        <f t="shared" si="991"/>
        <v>0</v>
      </c>
      <c r="LK32" s="137">
        <f t="shared" si="991"/>
        <v>2.242152466367713E-3</v>
      </c>
      <c r="LL32" s="137">
        <f t="shared" si="991"/>
        <v>0</v>
      </c>
      <c r="LM32" s="137">
        <f t="shared" si="991"/>
        <v>0</v>
      </c>
      <c r="LN32" s="137">
        <f t="shared" si="991"/>
        <v>0</v>
      </c>
      <c r="LO32" s="137">
        <f t="shared" si="991"/>
        <v>0</v>
      </c>
      <c r="LP32" s="137">
        <f t="shared" si="991"/>
        <v>0</v>
      </c>
      <c r="LQ32" s="137">
        <f t="shared" si="991"/>
        <v>0</v>
      </c>
      <c r="LR32" s="134"/>
      <c r="LS32" s="134"/>
      <c r="LT32" s="134"/>
      <c r="LU32" s="134"/>
      <c r="LV32" s="137">
        <f t="shared" si="887"/>
        <v>4.8899755501222494E-3</v>
      </c>
      <c r="LW32" s="137">
        <f t="shared" si="887"/>
        <v>0.02</v>
      </c>
      <c r="LX32" s="137">
        <f>LX25/LX10</f>
        <v>0</v>
      </c>
      <c r="LY32" s="134"/>
      <c r="LZ32" s="137">
        <f>LZ25/LZ10</f>
        <v>2.072538860103627E-2</v>
      </c>
      <c r="MA32" s="137">
        <f>MA25/MA10</f>
        <v>2.6109660574412531E-2</v>
      </c>
      <c r="MB32" s="137"/>
      <c r="MC32" s="137">
        <f t="shared" si="888"/>
        <v>7.8534031413612562E-3</v>
      </c>
      <c r="MD32" s="137">
        <f t="shared" si="888"/>
        <v>3.1578947368421054E-2</v>
      </c>
      <c r="ME32" s="137">
        <f t="shared" si="888"/>
        <v>1.8372703412073491E-2</v>
      </c>
      <c r="MF32" s="137">
        <f t="shared" si="888"/>
        <v>2.4390243902439025E-2</v>
      </c>
      <c r="MG32" s="137">
        <f t="shared" si="888"/>
        <v>1.3513513513513514E-2</v>
      </c>
      <c r="MH32" s="137">
        <f t="shared" si="888"/>
        <v>1.3297872340425532E-2</v>
      </c>
      <c r="MI32" s="134"/>
      <c r="MJ32" s="137">
        <f t="shared" si="889"/>
        <v>7.4441687344913151E-3</v>
      </c>
      <c r="MK32" s="137">
        <f t="shared" si="889"/>
        <v>1.2195121951219513E-2</v>
      </c>
      <c r="ML32" s="137">
        <f t="shared" si="889"/>
        <v>1.2500000000000001E-2</v>
      </c>
      <c r="MM32" s="137">
        <f t="shared" si="889"/>
        <v>9.5693779904306216E-3</v>
      </c>
      <c r="MN32" s="137">
        <f t="shared" si="889"/>
        <v>0</v>
      </c>
      <c r="MO32" s="137">
        <f t="shared" si="889"/>
        <v>4.7619047619047623E-3</v>
      </c>
      <c r="MP32" s="134"/>
      <c r="MQ32" s="137">
        <f t="shared" si="890"/>
        <v>0</v>
      </c>
      <c r="MR32" s="137">
        <f t="shared" si="890"/>
        <v>4.8780487804878049E-3</v>
      </c>
      <c r="MS32" s="137">
        <f t="shared" si="890"/>
        <v>0</v>
      </c>
      <c r="MT32" s="137">
        <f t="shared" si="890"/>
        <v>2.4154589371980675E-3</v>
      </c>
      <c r="MU32" s="137">
        <f t="shared" si="890"/>
        <v>0</v>
      </c>
      <c r="MV32" s="137">
        <f t="shared" si="890"/>
        <v>0</v>
      </c>
      <c r="MW32" s="134"/>
      <c r="MX32" s="137">
        <f t="shared" si="891"/>
        <v>1.1737089201877934E-2</v>
      </c>
      <c r="MY32" s="137">
        <f t="shared" si="891"/>
        <v>0</v>
      </c>
      <c r="MZ32" s="137">
        <f t="shared" si="891"/>
        <v>6.9767441860465115E-3</v>
      </c>
      <c r="NA32" s="137">
        <f t="shared" si="891"/>
        <v>4.7846889952153108E-3</v>
      </c>
      <c r="NB32" s="137">
        <f t="shared" si="891"/>
        <v>4.7058823529411761E-3</v>
      </c>
      <c r="NC32" s="137">
        <f t="shared" si="891"/>
        <v>1.2048192771084338E-2</v>
      </c>
      <c r="ND32" s="134"/>
      <c r="NE32" s="137">
        <f t="shared" si="892"/>
        <v>4.8780487804878049E-3</v>
      </c>
      <c r="NF32" s="137">
        <f t="shared" si="892"/>
        <v>7.1090047393364926E-3</v>
      </c>
      <c r="NG32" s="137">
        <f t="shared" si="892"/>
        <v>0</v>
      </c>
      <c r="NH32" s="137">
        <f t="shared" si="892"/>
        <v>0</v>
      </c>
      <c r="NI32" s="137">
        <f t="shared" si="892"/>
        <v>2.3809523809523812E-3</v>
      </c>
      <c r="NJ32" s="137">
        <f t="shared" si="892"/>
        <v>2.3148148148148147E-3</v>
      </c>
      <c r="NK32" s="134"/>
      <c r="NL32" s="137">
        <f t="shared" si="893"/>
        <v>2.2988505747126436E-3</v>
      </c>
      <c r="NM32" s="137">
        <f t="shared" si="893"/>
        <v>2.2935779816513763E-3</v>
      </c>
      <c r="NN32" s="137">
        <f t="shared" si="893"/>
        <v>0</v>
      </c>
      <c r="NO32" s="137">
        <f t="shared" si="893"/>
        <v>2.304147465437788E-3</v>
      </c>
      <c r="NP32" s="137">
        <f t="shared" si="893"/>
        <v>0</v>
      </c>
      <c r="NQ32" s="137">
        <f t="shared" si="893"/>
        <v>2.2831050228310501E-3</v>
      </c>
      <c r="NR32" s="134"/>
      <c r="NS32" s="137">
        <f t="shared" si="894"/>
        <v>2.1834061135371178E-3</v>
      </c>
      <c r="NT32" s="137">
        <f t="shared" si="894"/>
        <v>0</v>
      </c>
      <c r="NU32" s="137">
        <f t="shared" si="894"/>
        <v>2.2075055187637969E-3</v>
      </c>
      <c r="NV32" s="137">
        <f t="shared" si="894"/>
        <v>4.434589800443459E-3</v>
      </c>
      <c r="NW32" s="137">
        <f t="shared" si="894"/>
        <v>2.1881838074398249E-3</v>
      </c>
      <c r="NX32" s="137">
        <f t="shared" si="894"/>
        <v>2.1786492374727671E-3</v>
      </c>
      <c r="NY32" s="137">
        <f t="shared" si="894"/>
        <v>6.6518847006651885E-3</v>
      </c>
      <c r="NZ32" s="137">
        <f t="shared" si="894"/>
        <v>0</v>
      </c>
      <c r="OA32" s="134"/>
      <c r="OB32" s="134"/>
      <c r="OC32" s="134"/>
      <c r="OD32" s="134"/>
      <c r="OE32" s="134"/>
      <c r="OF32" s="134"/>
      <c r="OG32" s="137">
        <f t="shared" si="895"/>
        <v>4.3763676148796497E-3</v>
      </c>
      <c r="OH32" s="137">
        <f t="shared" si="895"/>
        <v>1.3245033112582781E-2</v>
      </c>
      <c r="OI32" s="137">
        <f t="shared" si="895"/>
        <v>8.9086859688195987E-3</v>
      </c>
      <c r="OJ32" s="137">
        <f t="shared" si="895"/>
        <v>6.7567567567567571E-3</v>
      </c>
      <c r="OK32" s="137">
        <f t="shared" si="895"/>
        <v>0</v>
      </c>
      <c r="OL32" s="137">
        <f t="shared" si="895"/>
        <v>3.7037037037037035E-2</v>
      </c>
      <c r="OM32" s="134"/>
      <c r="ON32" s="137">
        <f t="shared" si="896"/>
        <v>1.6166281755196306E-2</v>
      </c>
      <c r="OO32" s="137">
        <f t="shared" si="896"/>
        <v>0</v>
      </c>
      <c r="OP32" s="137">
        <f t="shared" si="896"/>
        <v>4.3196544276457886E-3</v>
      </c>
      <c r="OQ32" s="137">
        <f t="shared" si="896"/>
        <v>0</v>
      </c>
      <c r="OR32" s="137">
        <f t="shared" si="896"/>
        <v>0</v>
      </c>
      <c r="OS32" s="137">
        <f t="shared" si="896"/>
        <v>1.7621145374449341E-2</v>
      </c>
      <c r="OT32" s="134"/>
      <c r="OU32" s="137">
        <f t="shared" si="897"/>
        <v>2.2624434389140271E-2</v>
      </c>
      <c r="OV32" s="137">
        <f t="shared" si="897"/>
        <v>9.0497737556561094E-3</v>
      </c>
      <c r="OW32" s="137">
        <f t="shared" si="897"/>
        <v>9.0090090090090089E-3</v>
      </c>
      <c r="OX32" s="137">
        <f t="shared" si="897"/>
        <v>0</v>
      </c>
      <c r="OY32" s="137">
        <f t="shared" si="897"/>
        <v>0</v>
      </c>
      <c r="OZ32" s="137">
        <f t="shared" si="897"/>
        <v>0</v>
      </c>
      <c r="PA32" s="134"/>
      <c r="PB32" s="137">
        <f t="shared" si="898"/>
        <v>2.2075055187637969E-3</v>
      </c>
      <c r="PC32" s="137">
        <f t="shared" si="898"/>
        <v>1.5695067264573991E-2</v>
      </c>
      <c r="PD32" s="137">
        <f t="shared" si="898"/>
        <v>2.2471910112359553E-3</v>
      </c>
      <c r="PE32" s="137">
        <f t="shared" si="898"/>
        <v>1.3574660633484163E-2</v>
      </c>
      <c r="PF32" s="137">
        <f t="shared" si="898"/>
        <v>2.2727272727272726E-3</v>
      </c>
      <c r="PG32" s="137">
        <f t="shared" si="898"/>
        <v>1.1415525114155251E-2</v>
      </c>
      <c r="PH32" s="137"/>
      <c r="PI32" s="137">
        <f t="shared" si="899"/>
        <v>0</v>
      </c>
      <c r="PJ32" s="137">
        <f t="shared" si="899"/>
        <v>0</v>
      </c>
      <c r="PK32" s="137">
        <f t="shared" si="899"/>
        <v>9.2592592592592587E-3</v>
      </c>
      <c r="PL32" s="137">
        <f t="shared" si="899"/>
        <v>0</v>
      </c>
      <c r="PM32" s="137">
        <f t="shared" si="899"/>
        <v>6.9605568445475635E-3</v>
      </c>
      <c r="PN32" s="137">
        <f t="shared" si="899"/>
        <v>2.352941176470588E-3</v>
      </c>
      <c r="PO32" s="134"/>
      <c r="PP32" s="137">
        <f t="shared" si="900"/>
        <v>2.3474178403755869E-3</v>
      </c>
      <c r="PQ32" s="137">
        <f t="shared" si="900"/>
        <v>7.0093457943925233E-3</v>
      </c>
      <c r="PR32" s="137">
        <f t="shared" si="900"/>
        <v>9.433962264150943E-3</v>
      </c>
      <c r="PS32" s="137">
        <f t="shared" si="900"/>
        <v>0</v>
      </c>
      <c r="PT32" s="137">
        <f t="shared" si="900"/>
        <v>2.34192037470726E-3</v>
      </c>
      <c r="PU32" s="137">
        <f t="shared" si="900"/>
        <v>7.0422535211267607E-3</v>
      </c>
      <c r="PV32" s="134"/>
      <c r="PW32" s="137">
        <f t="shared" si="901"/>
        <v>2.3474178403755867E-2</v>
      </c>
      <c r="PX32" s="137">
        <f t="shared" si="901"/>
        <v>0</v>
      </c>
      <c r="PY32" s="137">
        <f t="shared" si="901"/>
        <v>2.3809523809523812E-3</v>
      </c>
      <c r="PZ32" s="137">
        <f t="shared" si="901"/>
        <v>2.3866348448687352E-3</v>
      </c>
      <c r="QA32" s="137">
        <f t="shared" si="901"/>
        <v>0</v>
      </c>
      <c r="QB32" s="137">
        <f t="shared" si="901"/>
        <v>0</v>
      </c>
      <c r="QC32" s="134"/>
      <c r="QD32" s="137">
        <f>QD25/QD10</f>
        <v>4.6728971962616819E-3</v>
      </c>
      <c r="QE32" s="137">
        <f t="shared" si="902"/>
        <v>4.5977011494252873E-3</v>
      </c>
      <c r="QF32" s="134"/>
      <c r="QG32" s="137">
        <f t="shared" si="903"/>
        <v>0</v>
      </c>
      <c r="QH32" s="137">
        <f t="shared" si="903"/>
        <v>0</v>
      </c>
      <c r="QI32" s="137">
        <f>QI25/QI10</f>
        <v>4.7169811320754715E-3</v>
      </c>
      <c r="QJ32" s="137"/>
      <c r="QK32" s="137">
        <f t="shared" ref="QK32:QT32" si="992">QK25/QK10</f>
        <v>1.6666666666666666E-2</v>
      </c>
      <c r="QL32" s="137">
        <f t="shared" si="992"/>
        <v>7.0754716981132077E-3</v>
      </c>
      <c r="QM32" s="137">
        <f t="shared" si="992"/>
        <v>0</v>
      </c>
      <c r="QN32" s="137">
        <f t="shared" si="992"/>
        <v>2.3584905660377358E-3</v>
      </c>
      <c r="QO32" s="137">
        <f t="shared" si="992"/>
        <v>7.1428571428571426E-3</v>
      </c>
      <c r="QP32" s="137">
        <f t="shared" si="992"/>
        <v>4.7961630695443642E-3</v>
      </c>
      <c r="QQ32" s="137">
        <f t="shared" si="992"/>
        <v>0</v>
      </c>
      <c r="QR32" s="137">
        <f t="shared" si="992"/>
        <v>4.7732696897374704E-3</v>
      </c>
      <c r="QS32" s="137">
        <f t="shared" si="992"/>
        <v>1.2135922330097087E-2</v>
      </c>
      <c r="QT32" s="137">
        <f t="shared" si="992"/>
        <v>0</v>
      </c>
      <c r="QU32" s="134"/>
      <c r="QV32" s="134"/>
      <c r="QW32" s="137">
        <f t="shared" si="905"/>
        <v>7.2992700729927005E-3</v>
      </c>
      <c r="QX32" s="137">
        <f t="shared" si="905"/>
        <v>2.4570024570024569E-3</v>
      </c>
      <c r="QY32" s="137">
        <f t="shared" si="905"/>
        <v>4.8426150121065378E-3</v>
      </c>
      <c r="QZ32" s="137">
        <f t="shared" si="905"/>
        <v>7.2992700729927005E-3</v>
      </c>
      <c r="RA32" s="137">
        <f t="shared" si="905"/>
        <v>0</v>
      </c>
      <c r="RB32" s="137">
        <f t="shared" si="905"/>
        <v>2.4271844660194173E-3</v>
      </c>
      <c r="RC32" s="137">
        <f t="shared" si="905"/>
        <v>0</v>
      </c>
      <c r="RD32" s="137">
        <f t="shared" si="905"/>
        <v>4.9382716049382715E-3</v>
      </c>
      <c r="RE32" s="134"/>
      <c r="RF32" s="137">
        <f t="shared" si="906"/>
        <v>7.462686567164179E-3</v>
      </c>
      <c r="RG32" s="137">
        <f t="shared" si="906"/>
        <v>1.4925373134328358E-2</v>
      </c>
      <c r="RH32" s="137">
        <f t="shared" si="906"/>
        <v>0</v>
      </c>
      <c r="RI32" s="137">
        <f t="shared" si="906"/>
        <v>7.3891625615763543E-3</v>
      </c>
      <c r="RJ32" s="137">
        <f t="shared" si="906"/>
        <v>9.7799511002444987E-3</v>
      </c>
      <c r="RK32" s="137">
        <f t="shared" si="906"/>
        <v>0</v>
      </c>
      <c r="RL32" s="134"/>
      <c r="RM32" s="134"/>
      <c r="RN32" s="137">
        <f t="shared" si="907"/>
        <v>7.3710073710073713E-3</v>
      </c>
      <c r="RO32" s="137">
        <f t="shared" si="907"/>
        <v>1.2468827930174564E-2</v>
      </c>
      <c r="RP32" s="137">
        <f t="shared" si="907"/>
        <v>2.4875621890547263E-3</v>
      </c>
      <c r="RQ32" s="137">
        <f t="shared" si="907"/>
        <v>1.0101010101010102E-2</v>
      </c>
      <c r="RR32" s="137">
        <f t="shared" si="907"/>
        <v>0</v>
      </c>
      <c r="RS32" s="134"/>
      <c r="RT32" s="137">
        <f t="shared" si="908"/>
        <v>4.9875311720698253E-3</v>
      </c>
      <c r="RU32" s="137">
        <f t="shared" si="908"/>
        <v>2.4449877750611247E-3</v>
      </c>
      <c r="RV32" s="137">
        <f t="shared" si="908"/>
        <v>7.4074074074074077E-3</v>
      </c>
      <c r="RW32" s="137">
        <f t="shared" si="908"/>
        <v>7.462686567164179E-3</v>
      </c>
      <c r="RX32" s="137">
        <f t="shared" si="908"/>
        <v>1.0050251256281407E-2</v>
      </c>
      <c r="RY32" s="137">
        <f t="shared" si="908"/>
        <v>5.0000000000000001E-3</v>
      </c>
      <c r="RZ32" s="134"/>
      <c r="SA32" s="134"/>
      <c r="SB32" s="137">
        <f t="shared" si="909"/>
        <v>2.0833333333333332E-2</v>
      </c>
      <c r="SC32" s="137">
        <f t="shared" si="909"/>
        <v>1.5957446808510637E-2</v>
      </c>
      <c r="SD32" s="137">
        <f t="shared" ref="SD32:SM32" si="993">SD25/SD10</f>
        <v>0</v>
      </c>
      <c r="SE32" s="137">
        <f t="shared" si="993"/>
        <v>5.235602094240838E-3</v>
      </c>
      <c r="SF32" s="137">
        <f t="shared" si="993"/>
        <v>2.1680216802168022E-2</v>
      </c>
      <c r="SG32" s="137">
        <f t="shared" si="993"/>
        <v>5.3619302949061663E-3</v>
      </c>
      <c r="SH32" s="137">
        <f t="shared" si="993"/>
        <v>5.434782608695652E-3</v>
      </c>
      <c r="SI32" s="137">
        <f t="shared" si="993"/>
        <v>0</v>
      </c>
      <c r="SJ32" s="137">
        <f t="shared" si="993"/>
        <v>0</v>
      </c>
      <c r="SK32" s="137">
        <f t="shared" si="993"/>
        <v>0</v>
      </c>
      <c r="SL32" s="137">
        <f t="shared" si="993"/>
        <v>0</v>
      </c>
      <c r="SM32" s="137">
        <f t="shared" si="993"/>
        <v>8.152173913043478E-3</v>
      </c>
      <c r="SN32" s="134"/>
      <c r="SO32" s="137">
        <f t="shared" ref="SO32:TA32" si="994">SO25/SO10</f>
        <v>1.3661202185792349E-2</v>
      </c>
      <c r="SP32" s="137">
        <f t="shared" si="994"/>
        <v>5.4495912806539508E-3</v>
      </c>
      <c r="SQ32" s="137">
        <f t="shared" si="994"/>
        <v>1.1235955056179775E-2</v>
      </c>
      <c r="SR32" s="137">
        <f t="shared" si="994"/>
        <v>1.4450867052023121E-2</v>
      </c>
      <c r="SS32" s="137">
        <f t="shared" si="994"/>
        <v>1.1594202898550725E-2</v>
      </c>
      <c r="ST32" s="137">
        <f t="shared" si="994"/>
        <v>5.8309037900874635E-3</v>
      </c>
      <c r="SU32" s="137">
        <f t="shared" si="994"/>
        <v>5.9171597633136093E-3</v>
      </c>
      <c r="SV32" s="137">
        <f t="shared" si="994"/>
        <v>8.9820359281437123E-3</v>
      </c>
      <c r="SW32" s="137">
        <f t="shared" si="994"/>
        <v>5.9701492537313433E-3</v>
      </c>
      <c r="SX32" s="137">
        <f t="shared" si="994"/>
        <v>1.5151515151515152E-2</v>
      </c>
      <c r="SY32" s="137">
        <f t="shared" si="994"/>
        <v>3.0581039755351682E-3</v>
      </c>
      <c r="SZ32" s="137">
        <f t="shared" si="994"/>
        <v>1.5479876160990712E-2</v>
      </c>
      <c r="TA32" s="137">
        <f t="shared" si="994"/>
        <v>0</v>
      </c>
      <c r="TB32" s="134"/>
      <c r="TC32" s="137">
        <f t="shared" ref="TC32:TO32" si="995">TC25/TC10</f>
        <v>1.2396694214876033E-2</v>
      </c>
      <c r="TD32" s="137">
        <f t="shared" si="995"/>
        <v>2.1645021645021644E-2</v>
      </c>
      <c r="TE32" s="137">
        <f t="shared" si="995"/>
        <v>1.7699115044247787E-2</v>
      </c>
      <c r="TF32" s="137">
        <f t="shared" si="995"/>
        <v>4.5454545454545452E-3</v>
      </c>
      <c r="TG32" s="137">
        <f t="shared" si="995"/>
        <v>3.7209302325581395E-2</v>
      </c>
      <c r="TH32" s="137">
        <f t="shared" si="995"/>
        <v>1.4084507042253521E-2</v>
      </c>
      <c r="TI32" s="137">
        <f t="shared" si="995"/>
        <v>0</v>
      </c>
      <c r="TJ32" s="137">
        <f t="shared" si="995"/>
        <v>0</v>
      </c>
      <c r="TK32" s="137">
        <f t="shared" si="995"/>
        <v>9.6618357487922701E-3</v>
      </c>
      <c r="TL32" s="137">
        <f t="shared" si="995"/>
        <v>0</v>
      </c>
      <c r="TM32" s="137">
        <f t="shared" si="995"/>
        <v>9.7560975609756097E-3</v>
      </c>
      <c r="TN32" s="137">
        <f t="shared" si="995"/>
        <v>0</v>
      </c>
      <c r="TO32" s="137">
        <f t="shared" si="995"/>
        <v>0</v>
      </c>
      <c r="TP32" s="134"/>
      <c r="TQ32" s="137">
        <f t="shared" si="913"/>
        <v>9.7087378640776691E-3</v>
      </c>
      <c r="TR32" s="137">
        <f t="shared" si="913"/>
        <v>9.9009900990099011E-3</v>
      </c>
      <c r="TS32" s="137">
        <f t="shared" si="913"/>
        <v>9.9502487562189053E-3</v>
      </c>
      <c r="TT32" s="137">
        <f t="shared" si="913"/>
        <v>5.1020408163265302E-3</v>
      </c>
      <c r="TU32" s="137">
        <f t="shared" si="913"/>
        <v>0</v>
      </c>
      <c r="TV32" s="137">
        <f t="shared" si="913"/>
        <v>1.0526315789473684E-2</v>
      </c>
      <c r="TW32" s="134"/>
      <c r="TX32" s="137">
        <f t="shared" si="914"/>
        <v>1.020408163265306E-2</v>
      </c>
      <c r="TY32" s="137">
        <f t="shared" si="914"/>
        <v>0</v>
      </c>
      <c r="TZ32" s="137">
        <f t="shared" si="914"/>
        <v>0</v>
      </c>
      <c r="UA32" s="137">
        <f t="shared" si="914"/>
        <v>0</v>
      </c>
      <c r="UB32" s="137">
        <f t="shared" si="914"/>
        <v>5.1546391752577319E-3</v>
      </c>
      <c r="UC32" s="137">
        <f t="shared" si="914"/>
        <v>4.1666666666666664E-2</v>
      </c>
      <c r="UD32" s="134"/>
      <c r="UE32" s="137">
        <f t="shared" si="915"/>
        <v>0</v>
      </c>
      <c r="UF32" s="137">
        <f t="shared" si="915"/>
        <v>0</v>
      </c>
      <c r="UG32" s="137">
        <f t="shared" si="915"/>
        <v>0</v>
      </c>
      <c r="UH32" s="137">
        <f t="shared" si="915"/>
        <v>1.4705882352941176E-2</v>
      </c>
      <c r="UI32" s="137">
        <f t="shared" si="915"/>
        <v>0</v>
      </c>
      <c r="UJ32" s="137">
        <f t="shared" si="915"/>
        <v>0</v>
      </c>
      <c r="UK32" s="137"/>
      <c r="UL32" s="137">
        <f t="shared" si="916"/>
        <v>8.4388185654008432E-3</v>
      </c>
      <c r="UM32" s="137">
        <f t="shared" si="916"/>
        <v>0</v>
      </c>
      <c r="UN32" s="137">
        <f t="shared" si="916"/>
        <v>3.90625E-3</v>
      </c>
      <c r="UO32" s="137">
        <f t="shared" si="916"/>
        <v>0</v>
      </c>
      <c r="UP32" s="137">
        <f t="shared" si="916"/>
        <v>5.8479532163742687E-3</v>
      </c>
      <c r="UQ32" s="137">
        <f t="shared" si="916"/>
        <v>0</v>
      </c>
      <c r="UR32" s="134"/>
      <c r="US32" s="137">
        <f t="shared" si="917"/>
        <v>0</v>
      </c>
      <c r="UT32" s="137">
        <f t="shared" si="917"/>
        <v>2.8490028490028491E-3</v>
      </c>
      <c r="UU32" s="137">
        <f t="shared" si="917"/>
        <v>0</v>
      </c>
      <c r="UV32" s="137">
        <f t="shared" si="917"/>
        <v>1.4367816091954023E-2</v>
      </c>
      <c r="UW32" s="137">
        <f t="shared" si="917"/>
        <v>0</v>
      </c>
      <c r="UX32" s="134"/>
      <c r="UY32" s="134"/>
      <c r="UZ32" s="134"/>
      <c r="VA32" s="137">
        <f t="shared" si="918"/>
        <v>5.6338028169014088E-3</v>
      </c>
      <c r="VB32" s="137">
        <f t="shared" si="918"/>
        <v>1.1331444759206799E-2</v>
      </c>
      <c r="VC32" s="137">
        <f t="shared" si="918"/>
        <v>8.5227272727272721E-3</v>
      </c>
      <c r="VD32" s="137"/>
      <c r="VE32" s="137">
        <f>VE25/VE10</f>
        <v>8.4745762711864406E-3</v>
      </c>
      <c r="VF32" s="137"/>
      <c r="VG32" s="137">
        <f t="shared" si="919"/>
        <v>2.5210084033613446E-2</v>
      </c>
      <c r="VH32" s="137">
        <f t="shared" si="919"/>
        <v>1.977401129943503E-2</v>
      </c>
      <c r="VI32" s="137">
        <f t="shared" si="919"/>
        <v>1.6713091922005572E-2</v>
      </c>
      <c r="VJ32" s="137">
        <f t="shared" si="919"/>
        <v>1.0723860589812333E-2</v>
      </c>
      <c r="VK32" s="137">
        <f t="shared" si="919"/>
        <v>1.092896174863388E-2</v>
      </c>
      <c r="VL32" s="137">
        <f t="shared" si="919"/>
        <v>2.7100271002710027E-3</v>
      </c>
      <c r="VM32" s="134"/>
      <c r="VN32" s="137">
        <f>VN25/VN10</f>
        <v>7.6530612244897957E-3</v>
      </c>
      <c r="VO32" s="137">
        <f>VO25/VO10</f>
        <v>1.5463917525773196E-2</v>
      </c>
      <c r="VP32" s="137">
        <f>VP25/VP10</f>
        <v>2.5252525252525255E-3</v>
      </c>
      <c r="VQ32" s="137">
        <f>VQ25/VQ10</f>
        <v>9.7323600973236012E-3</v>
      </c>
      <c r="VR32" s="137">
        <f>VR25/VR10</f>
        <v>7.1428571428571426E-3</v>
      </c>
      <c r="VS32" s="137">
        <f t="shared" ref="VS32:VW33" si="996">VS25/VS10</f>
        <v>7.0754716981132077E-3</v>
      </c>
      <c r="VT32" s="137">
        <f t="shared" si="996"/>
        <v>0</v>
      </c>
      <c r="VU32" s="137">
        <f t="shared" si="996"/>
        <v>0</v>
      </c>
      <c r="VV32" s="137">
        <f>VV25/VV10</f>
        <v>1.6203703703703703E-2</v>
      </c>
      <c r="VW32" s="137">
        <f>VW25/VW10</f>
        <v>6.8649885583524023E-3</v>
      </c>
      <c r="VX32" s="137">
        <f>VX25/VX10</f>
        <v>2.242152466367713E-3</v>
      </c>
      <c r="VY32" s="137">
        <f>VY25/VY10</f>
        <v>1.1111111111111112E-2</v>
      </c>
      <c r="VZ32" s="137">
        <f>VZ25/VZ10</f>
        <v>2.1978021978021978E-3</v>
      </c>
      <c r="WA32" s="137"/>
      <c r="WB32" s="137">
        <f t="shared" si="921"/>
        <v>8.7912087912087912E-3</v>
      </c>
      <c r="WC32" s="137">
        <f t="shared" si="921"/>
        <v>1.5418502202643172E-2</v>
      </c>
      <c r="WD32" s="137">
        <f t="shared" si="921"/>
        <v>8.771929824561403E-3</v>
      </c>
      <c r="WE32" s="137">
        <f t="shared" si="921"/>
        <v>0</v>
      </c>
      <c r="WF32" s="137">
        <f t="shared" si="921"/>
        <v>4.464285714285714E-3</v>
      </c>
      <c r="WG32" s="137">
        <f t="shared" si="921"/>
        <v>4.3859649122807015E-3</v>
      </c>
      <c r="WH32" s="137"/>
      <c r="WI32" s="137">
        <f t="shared" si="922"/>
        <v>1.4767932489451477E-2</v>
      </c>
      <c r="WJ32" s="137">
        <f t="shared" si="922"/>
        <v>0</v>
      </c>
      <c r="WK32" s="137">
        <f t="shared" ref="WK32:WL32" si="997">WK25/WK10</f>
        <v>8.4925690021231421E-3</v>
      </c>
      <c r="WL32" s="137">
        <f t="shared" si="997"/>
        <v>2.136752136752137E-3</v>
      </c>
      <c r="WM32" s="137">
        <f t="shared" ref="WM32" si="998">WM25/WM10</f>
        <v>0</v>
      </c>
      <c r="WN32" s="137"/>
      <c r="WO32" s="134"/>
      <c r="WP32" s="137">
        <f t="shared" ref="WP32:WQ32" si="999">WP25/WP10</f>
        <v>2.3809523809523808E-2</v>
      </c>
      <c r="WQ32" s="137">
        <f t="shared" si="999"/>
        <v>4.3378995433789952E-2</v>
      </c>
      <c r="WR32" s="137">
        <f t="shared" ref="WR32:WS32" si="1000">WR25/WR10</f>
        <v>1.3483146067415731E-2</v>
      </c>
      <c r="WS32" s="137">
        <f t="shared" si="1000"/>
        <v>4.5045045045045045E-3</v>
      </c>
      <c r="WT32" s="134"/>
      <c r="WU32" s="137">
        <f t="shared" ref="WU32:WV32" si="1001">WU25/WU10</f>
        <v>1.6317016317016316E-2</v>
      </c>
      <c r="WV32" s="137">
        <f t="shared" si="1001"/>
        <v>2.1428571428571429E-2</v>
      </c>
      <c r="WW32" s="137">
        <f t="shared" ref="WW32:WX32" si="1002">WW25/WW10</f>
        <v>0</v>
      </c>
      <c r="WX32" s="137">
        <f t="shared" si="1002"/>
        <v>6.9605568445475635E-3</v>
      </c>
      <c r="WY32" s="137">
        <f t="shared" ref="WY32:WZ32" si="1003">WY25/WY10</f>
        <v>1.1709601873536301E-2</v>
      </c>
      <c r="WZ32" s="137">
        <f t="shared" si="1003"/>
        <v>9.4117647058823521E-3</v>
      </c>
      <c r="XA32" s="137">
        <f t="shared" ref="XA32:XB32" si="1004">XA25/XA10</f>
        <v>1.1737089201877934E-2</v>
      </c>
      <c r="XB32" s="137">
        <f t="shared" si="1004"/>
        <v>1.9002375296912115E-2</v>
      </c>
      <c r="XC32" s="134"/>
      <c r="XD32" s="137">
        <f t="shared" ref="XD32:XE32" si="1005">XD25/XD10</f>
        <v>4.6728971962616819E-3</v>
      </c>
      <c r="XE32" s="137">
        <f t="shared" si="1005"/>
        <v>6.8493150684931503E-3</v>
      </c>
      <c r="XF32" s="137">
        <f t="shared" ref="XF32:XG32" si="1006">XF25/XF10</f>
        <v>4.5146726862302479E-3</v>
      </c>
      <c r="XG32" s="137">
        <f t="shared" si="1006"/>
        <v>4.4052863436123352E-3</v>
      </c>
      <c r="XH32" s="137">
        <f t="shared" ref="XH32:XI32" si="1007">XH25/XH10</f>
        <v>8.9086859688195987E-3</v>
      </c>
      <c r="XI32" s="137">
        <f t="shared" si="1007"/>
        <v>4.5248868778280547E-3</v>
      </c>
      <c r="XJ32" s="137"/>
      <c r="XK32" s="137">
        <f t="shared" ref="XK32:XL32" si="1008">XK25/XK10</f>
        <v>2.2522522522522522E-3</v>
      </c>
      <c r="XL32" s="137">
        <f t="shared" si="1008"/>
        <v>2.2026431718061676E-3</v>
      </c>
      <c r="XM32" s="137">
        <f t="shared" ref="XM32:XN32" si="1009">XM25/XM10</f>
        <v>2.2123893805309734E-3</v>
      </c>
      <c r="XN32" s="137">
        <f t="shared" si="1009"/>
        <v>0</v>
      </c>
      <c r="XO32" s="137">
        <f t="shared" ref="XO32:XP32" si="1010">XO25/XO10</f>
        <v>4.3572984749455342E-3</v>
      </c>
      <c r="XP32" s="137">
        <f t="shared" si="1010"/>
        <v>2.1645021645021645E-3</v>
      </c>
      <c r="XQ32" s="137"/>
      <c r="XR32" s="137">
        <f t="shared" ref="XR32:XS32" si="1011">XR25/XR10</f>
        <v>8.4210526315789472E-3</v>
      </c>
      <c r="XS32" s="137">
        <f t="shared" si="1011"/>
        <v>6.1855670103092781E-3</v>
      </c>
      <c r="XT32" s="137">
        <f t="shared" ref="XT32:XU32" si="1012">XT25/XT10</f>
        <v>1.2422360248447204E-2</v>
      </c>
      <c r="XU32" s="137">
        <f t="shared" si="1012"/>
        <v>4.1237113402061857E-3</v>
      </c>
      <c r="XV32" s="137">
        <f t="shared" ref="XV32:XW32" si="1013">XV25/XV10</f>
        <v>6.0606060606060606E-3</v>
      </c>
      <c r="XW32" s="137">
        <f t="shared" si="1013"/>
        <v>0</v>
      </c>
      <c r="XX32" s="137"/>
      <c r="XY32" s="137">
        <f t="shared" ref="XY32:XZ32" si="1014">XY25/XY10</f>
        <v>7.7669902912621356E-3</v>
      </c>
      <c r="XZ32" s="137">
        <f t="shared" si="1014"/>
        <v>0</v>
      </c>
      <c r="YA32" s="137">
        <f t="shared" ref="YA32:YB32" si="1015">YA25/YA10</f>
        <v>5.6710775047258983E-3</v>
      </c>
      <c r="YB32" s="137">
        <f t="shared" si="1015"/>
        <v>5.5865921787709499E-3</v>
      </c>
      <c r="YC32" s="137">
        <f t="shared" ref="YC32:YD32" si="1016">YC25/YC10</f>
        <v>1.8450184501845018E-3</v>
      </c>
      <c r="YD32" s="137">
        <f t="shared" si="1016"/>
        <v>9.3457943925233638E-3</v>
      </c>
      <c r="YE32" s="137"/>
      <c r="YF32" s="137">
        <f t="shared" ref="YF32:YG32" si="1017">YF25/YF10</f>
        <v>1.8621973929236499E-3</v>
      </c>
      <c r="YG32" s="137">
        <f t="shared" si="1017"/>
        <v>1.8656716417910447E-3</v>
      </c>
      <c r="YH32" s="137">
        <f t="shared" ref="YH32:YI32" si="1018">YH25/YH10</f>
        <v>3.7523452157598499E-3</v>
      </c>
      <c r="YI32" s="137">
        <f t="shared" si="1018"/>
        <v>3.780718336483932E-3</v>
      </c>
      <c r="YJ32" s="137">
        <f t="shared" ref="YJ32:YK32" si="1019">YJ25/YJ10</f>
        <v>1.8552875695732839E-3</v>
      </c>
      <c r="YK32" s="137">
        <f t="shared" si="1019"/>
        <v>0</v>
      </c>
      <c r="YL32" s="137"/>
      <c r="YM32" s="137">
        <f t="shared" ref="YM32:YN32" si="1020">YM25/YM10</f>
        <v>9.2764378478664197E-3</v>
      </c>
      <c r="YN32" s="137">
        <f t="shared" si="1020"/>
        <v>3.6968576709796672E-3</v>
      </c>
      <c r="YO32" s="137">
        <f t="shared" ref="YO32" si="1021">YO25/YO10</f>
        <v>1.8552875695732839E-3</v>
      </c>
      <c r="YP32" s="137"/>
      <c r="YQ32" s="137">
        <f t="shared" ref="YQ32:YR32" si="1022">YQ25/YQ10</f>
        <v>0</v>
      </c>
      <c r="YR32" s="137">
        <f t="shared" si="1022"/>
        <v>5.5147058823529415E-3</v>
      </c>
      <c r="YS32" s="137">
        <f t="shared" ref="YS32:YT32" si="1023">YS25/YS10</f>
        <v>3.5971223021582736E-3</v>
      </c>
      <c r="YT32" s="137">
        <f t="shared" si="1023"/>
        <v>1.7889087656529517E-3</v>
      </c>
      <c r="YU32" s="137">
        <f t="shared" ref="YU32:YV32" si="1024">YU25/YU10</f>
        <v>1.7889087656529517E-3</v>
      </c>
      <c r="YV32" s="137">
        <f t="shared" si="1024"/>
        <v>5.3667262969588547E-3</v>
      </c>
      <c r="YW32" s="137">
        <f t="shared" ref="YW32:YX32" si="1025">YW25/YW10</f>
        <v>3.6101083032490976E-3</v>
      </c>
      <c r="YX32" s="137">
        <f t="shared" si="1025"/>
        <v>7.1942446043165471E-3</v>
      </c>
      <c r="YY32" s="137">
        <f t="shared" ref="YY32" si="1026">YY25/YY10</f>
        <v>0</v>
      </c>
      <c r="YZ32" s="137"/>
      <c r="ZA32" s="137">
        <f t="shared" ref="ZA32" si="1027">ZA25/ZA10</f>
        <v>0</v>
      </c>
      <c r="ZB32" s="137">
        <f t="shared" ref="ZB32:ZC32" si="1028">ZB25/ZB10</f>
        <v>3.6496350364963502E-3</v>
      </c>
      <c r="ZC32" s="137">
        <f t="shared" si="1028"/>
        <v>1.8050541516245488E-3</v>
      </c>
      <c r="ZD32" s="137">
        <f t="shared" ref="ZD32:ZE32" si="1029">ZD25/ZD10</f>
        <v>3.616636528028933E-3</v>
      </c>
      <c r="ZE32" s="137">
        <f t="shared" si="1029"/>
        <v>1.8248175182481751E-3</v>
      </c>
      <c r="ZF32" s="137">
        <f t="shared" ref="ZF32:ZG32" si="1030">ZF25/ZF10</f>
        <v>0</v>
      </c>
      <c r="ZG32" s="137">
        <f t="shared" si="1030"/>
        <v>0</v>
      </c>
      <c r="ZH32" s="137"/>
      <c r="ZI32" s="134"/>
      <c r="ZJ32" s="134"/>
      <c r="ZK32" s="134"/>
      <c r="ZL32" s="137">
        <f t="shared" ref="ZL32:ZM32" si="1031">ZL25/ZL10</f>
        <v>5.6603773584905656E-3</v>
      </c>
      <c r="ZM32" s="137">
        <f t="shared" si="1031"/>
        <v>3.8022813688212928E-3</v>
      </c>
      <c r="ZN32" s="137"/>
      <c r="ZO32" s="137">
        <f t="shared" ref="ZO32:ZP32" si="1032">ZO25/ZO10</f>
        <v>1.1494252873563218E-2</v>
      </c>
      <c r="ZP32" s="137">
        <f t="shared" si="1032"/>
        <v>1.953125E-2</v>
      </c>
      <c r="ZQ32" s="137">
        <f t="shared" ref="ZQ32:ZR32" si="1033">ZQ25/ZQ10</f>
        <v>1.3779527559055118E-2</v>
      </c>
      <c r="ZR32" s="137">
        <f t="shared" si="1033"/>
        <v>1.383399209486166E-2</v>
      </c>
      <c r="ZS32" s="137">
        <f t="shared" ref="ZS32:ZT32" si="1034">ZS25/ZS10</f>
        <v>6.8750000000000006E-2</v>
      </c>
      <c r="ZT32" s="137">
        <f t="shared" si="1034"/>
        <v>1.0775862068965518E-2</v>
      </c>
      <c r="ZU32" s="137"/>
      <c r="ZV32" s="137">
        <f t="shared" ref="ZV32:ZW32" si="1035">ZV25/ZV10</f>
        <v>1.0775862068965518E-2</v>
      </c>
      <c r="ZW32" s="137">
        <f t="shared" si="1035"/>
        <v>2.4390243902439025E-2</v>
      </c>
      <c r="ZX32" s="137">
        <f t="shared" ref="ZX32:ZY32" si="1036">ZX25/ZX10</f>
        <v>2.4943310657596373E-2</v>
      </c>
      <c r="ZY32" s="137">
        <f t="shared" si="1036"/>
        <v>2.2675736961451248E-3</v>
      </c>
      <c r="ZZ32" s="137">
        <f t="shared" ref="ZZ32:AAA32" si="1037">ZZ25/ZZ10</f>
        <v>4.5558086560364463E-3</v>
      </c>
      <c r="AAA32" s="137">
        <f t="shared" si="1037"/>
        <v>1.8648018648018648E-2</v>
      </c>
      <c r="AAB32" s="137"/>
      <c r="AAC32" s="137">
        <f t="shared" ref="AAC32:AAD32" si="1038">AAC25/AAC10</f>
        <v>0</v>
      </c>
      <c r="AAD32" s="137">
        <f t="shared" si="1038"/>
        <v>2.5700934579439252E-2</v>
      </c>
      <c r="AAE32" s="137">
        <f t="shared" ref="AAE32:AAF32" si="1039">AAE25/AAE10</f>
        <v>3.3898305084745763E-2</v>
      </c>
      <c r="AAF32" s="137">
        <f t="shared" si="1039"/>
        <v>2.9776674937965261E-2</v>
      </c>
      <c r="AAG32" s="137">
        <f t="shared" ref="AAG32:AAH32" si="1040">AAG25/AAG10</f>
        <v>2.4752475247524753E-3</v>
      </c>
      <c r="AAH32" s="137">
        <f t="shared" si="1040"/>
        <v>0</v>
      </c>
      <c r="AAI32" s="134"/>
      <c r="AAJ32" s="137">
        <f t="shared" ref="AAJ32:AAK32" si="1041">AAJ25/AAJ10</f>
        <v>1.4598540145985401E-2</v>
      </c>
      <c r="AAK32" s="137">
        <f t="shared" si="1041"/>
        <v>0</v>
      </c>
      <c r="AAL32" s="137">
        <f t="shared" ref="AAL32:AAM32" si="1042">AAL25/AAL10</f>
        <v>7.4074074074074077E-3</v>
      </c>
      <c r="AAM32" s="137">
        <f t="shared" si="1042"/>
        <v>0</v>
      </c>
      <c r="AAN32" s="137">
        <f t="shared" ref="AAN32:AAO32" si="1043">AAN25/AAN10</f>
        <v>7.2992700729927005E-3</v>
      </c>
      <c r="AAO32" s="137">
        <f t="shared" si="1043"/>
        <v>7.1258907363420431E-3</v>
      </c>
      <c r="AAP32" s="137"/>
      <c r="AAQ32" s="137">
        <f t="shared" ref="AAQ32:AAR32" si="1044">AAQ25/AAQ10</f>
        <v>4.7846889952153108E-3</v>
      </c>
      <c r="AAR32" s="137">
        <f t="shared" si="1044"/>
        <v>1.2195121951219513E-2</v>
      </c>
      <c r="AAS32" s="137">
        <f t="shared" ref="AAS32:AAT32" si="1045">AAS25/AAS10</f>
        <v>1.7412935323383085E-2</v>
      </c>
      <c r="AAT32" s="137">
        <f t="shared" si="1045"/>
        <v>1.9607843137254902E-2</v>
      </c>
      <c r="AAU32" s="137">
        <f t="shared" ref="AAU32:AAV32" si="1046">AAU25/AAU10</f>
        <v>0</v>
      </c>
      <c r="AAV32" s="137">
        <f t="shared" si="1046"/>
        <v>1.9900497512437811E-2</v>
      </c>
      <c r="AAW32" s="134"/>
      <c r="AAX32" s="137">
        <f t="shared" ref="AAX32:AAY32" si="1047">AAX25/AAX10</f>
        <v>1.2345679012345678E-2</v>
      </c>
      <c r="AAY32" s="137">
        <f t="shared" si="1047"/>
        <v>2.3809523809523808E-2</v>
      </c>
      <c r="AAZ32" s="137">
        <f t="shared" ref="AAZ32:ABA32" si="1048">AAZ25/AAZ10</f>
        <v>5.8997050147492625E-3</v>
      </c>
      <c r="ABA32" s="137">
        <f t="shared" si="1048"/>
        <v>0</v>
      </c>
      <c r="ABB32" s="137">
        <f t="shared" ref="ABB32:ABC32" si="1049">ABB25/ABB10</f>
        <v>2.3460410557184751E-2</v>
      </c>
      <c r="ABC32" s="137">
        <f t="shared" si="1049"/>
        <v>5.9701492537313433E-3</v>
      </c>
      <c r="ABD32" s="137"/>
      <c r="ABE32" s="137">
        <f t="shared" ref="ABE32" si="1050">ABE25/ABE10</f>
        <v>1.5151515151515152E-2</v>
      </c>
      <c r="ABF32" s="137">
        <f t="shared" ref="ABF32:ABG32" si="1051">ABF25/ABF10</f>
        <v>1.834862385321101E-2</v>
      </c>
      <c r="ABG32" s="137">
        <f t="shared" si="1051"/>
        <v>1.5479876160990712E-2</v>
      </c>
      <c r="ABH32" s="137">
        <f t="shared" ref="ABH32:ABI32" si="1052">ABH25/ABH10</f>
        <v>1.9047619047619049E-2</v>
      </c>
      <c r="ABI32" s="137">
        <f t="shared" si="1052"/>
        <v>1.9543973941368076E-2</v>
      </c>
      <c r="ABJ32" s="137">
        <f t="shared" ref="ABJ32:ABL32" si="1053">ABJ25/ABJ10</f>
        <v>3.246753246753247E-3</v>
      </c>
      <c r="ABK32" s="134"/>
      <c r="ABL32" s="137">
        <f t="shared" si="1053"/>
        <v>1.6339869281045753E-2</v>
      </c>
      <c r="ABM32" s="137">
        <f t="shared" ref="ABM32:ABN32" si="1054">ABM25/ABM10</f>
        <v>0</v>
      </c>
      <c r="ABN32" s="137">
        <f t="shared" si="1054"/>
        <v>0</v>
      </c>
      <c r="ABO32" s="137">
        <f t="shared" ref="ABO32:ABP32" si="1055">ABO25/ABO10</f>
        <v>0</v>
      </c>
      <c r="ABP32" s="137">
        <f t="shared" si="1055"/>
        <v>9.4043887147335428E-3</v>
      </c>
      <c r="ABQ32" s="137">
        <f t="shared" ref="ABQ32:ABS32" si="1056">ABQ25/ABQ10</f>
        <v>3.1446540880503146E-3</v>
      </c>
      <c r="ABR32" s="134"/>
      <c r="ABS32" s="137">
        <f t="shared" si="1056"/>
        <v>6.3492063492063492E-3</v>
      </c>
      <c r="ABT32" s="137">
        <f t="shared" ref="ABT32:ABU32" si="1057">ABT25/ABT10</f>
        <v>3.1446540880503146E-3</v>
      </c>
      <c r="ABU32" s="137">
        <f t="shared" si="1057"/>
        <v>6.3291139240506328E-3</v>
      </c>
      <c r="ABV32" s="137">
        <f t="shared" ref="ABV32:ABW32" si="1058">ABV25/ABV10</f>
        <v>3.1746031746031746E-3</v>
      </c>
      <c r="ABW32" s="137" t="e">
        <f t="shared" si="1058"/>
        <v>#DIV/0!</v>
      </c>
      <c r="ABX32" s="134"/>
      <c r="ABY32" s="134"/>
      <c r="ABZ32" s="134"/>
      <c r="ACA32" s="134"/>
      <c r="ACB32" s="134"/>
      <c r="ACC32" s="134"/>
      <c r="ACD32" s="134"/>
      <c r="ACE32" s="134"/>
      <c r="ACF32" s="134"/>
      <c r="ACG32" s="134"/>
      <c r="ACH32" s="134"/>
      <c r="ACI32" s="134"/>
      <c r="ACJ32" s="134"/>
      <c r="ACK32" s="134"/>
      <c r="ACL32" s="134"/>
      <c r="ACM32" s="134"/>
      <c r="ACN32" s="134"/>
      <c r="ACO32" s="134"/>
      <c r="ACP32" s="134"/>
      <c r="ACQ32" s="134"/>
      <c r="ACR32" s="134"/>
      <c r="ACS32" s="134"/>
      <c r="ACT32" s="134"/>
      <c r="ACU32" s="134"/>
      <c r="ACV32" s="134"/>
      <c r="ACW32" s="134"/>
      <c r="ACX32" s="134"/>
      <c r="ACY32" s="134"/>
      <c r="ACZ32" s="134"/>
      <c r="ADA32" s="134"/>
      <c r="ADB32" s="134"/>
      <c r="ADC32" s="134"/>
      <c r="ADD32" s="134"/>
      <c r="ADE32" s="134"/>
      <c r="ADF32" s="134"/>
      <c r="ADG32" s="134"/>
      <c r="ADH32" s="134"/>
      <c r="ADI32" s="134"/>
      <c r="ADJ32" s="134"/>
      <c r="ADK32" s="134"/>
      <c r="ADL32" s="134"/>
      <c r="ADM32" s="134"/>
      <c r="ADN32" s="134"/>
    </row>
    <row r="33" spans="1:794">
      <c r="A33" t="s">
        <v>911</v>
      </c>
      <c r="B33" t="s">
        <v>913</v>
      </c>
      <c r="D33" s="134" t="s">
        <v>268</v>
      </c>
      <c r="E33" s="137">
        <f t="shared" ref="E33:J33" si="1059">E26/E11</f>
        <v>0</v>
      </c>
      <c r="F33" s="137">
        <f t="shared" si="1059"/>
        <v>0</v>
      </c>
      <c r="G33" s="137">
        <f t="shared" si="1059"/>
        <v>0</v>
      </c>
      <c r="H33" s="137">
        <f t="shared" si="1059"/>
        <v>0</v>
      </c>
      <c r="I33" s="137">
        <f t="shared" si="1059"/>
        <v>0</v>
      </c>
      <c r="J33" s="137">
        <f t="shared" si="1059"/>
        <v>0</v>
      </c>
      <c r="K33" s="134"/>
      <c r="L33" s="137">
        <f t="shared" ref="L33:S33" si="1060">L26/L11</f>
        <v>0</v>
      </c>
      <c r="M33" s="137">
        <f t="shared" si="1060"/>
        <v>2.2222222222222223E-2</v>
      </c>
      <c r="N33" s="137">
        <f t="shared" si="1060"/>
        <v>0</v>
      </c>
      <c r="O33" s="137">
        <f t="shared" si="1060"/>
        <v>0</v>
      </c>
      <c r="P33" s="137">
        <f t="shared" si="1060"/>
        <v>0</v>
      </c>
      <c r="Q33" s="137">
        <f t="shared" si="1060"/>
        <v>0</v>
      </c>
      <c r="R33" s="137">
        <f t="shared" si="1060"/>
        <v>0</v>
      </c>
      <c r="S33" s="137">
        <f t="shared" si="1060"/>
        <v>1.0638297872340425E-2</v>
      </c>
      <c r="T33" s="134"/>
      <c r="U33" s="134"/>
      <c r="V33" s="134"/>
      <c r="W33" s="134"/>
      <c r="X33" s="134"/>
      <c r="Y33" s="134"/>
      <c r="Z33" s="134"/>
      <c r="AA33" s="137">
        <f t="shared" si="413"/>
        <v>0</v>
      </c>
      <c r="AB33" s="137">
        <f t="shared" si="414"/>
        <v>3.1914893617021274E-2</v>
      </c>
      <c r="AC33" s="137">
        <f t="shared" si="414"/>
        <v>0</v>
      </c>
      <c r="AD33" s="137">
        <f t="shared" si="414"/>
        <v>0</v>
      </c>
      <c r="AE33" s="137">
        <f t="shared" si="414"/>
        <v>0</v>
      </c>
      <c r="AF33" s="134"/>
      <c r="AG33" s="137">
        <f t="shared" ref="AG33:AL33" si="1061">AG26/AG11</f>
        <v>1.0752688172043012E-2</v>
      </c>
      <c r="AH33" s="137">
        <f t="shared" si="1061"/>
        <v>0</v>
      </c>
      <c r="AI33" s="137">
        <f t="shared" si="1061"/>
        <v>0</v>
      </c>
      <c r="AJ33" s="137">
        <f t="shared" si="1061"/>
        <v>2.2727272727272728E-2</v>
      </c>
      <c r="AK33" s="137">
        <f t="shared" si="1061"/>
        <v>0</v>
      </c>
      <c r="AL33" s="137">
        <f t="shared" si="1061"/>
        <v>0</v>
      </c>
      <c r="AM33" s="137"/>
      <c r="AN33" s="137">
        <f t="shared" si="416"/>
        <v>0</v>
      </c>
      <c r="AO33" s="137">
        <f t="shared" si="416"/>
        <v>0</v>
      </c>
      <c r="AP33" s="137">
        <f t="shared" si="416"/>
        <v>4.716981132075472E-2</v>
      </c>
      <c r="AQ33" s="137">
        <f t="shared" si="416"/>
        <v>0</v>
      </c>
      <c r="AR33" s="137">
        <f t="shared" si="416"/>
        <v>0</v>
      </c>
      <c r="AS33" s="137">
        <f t="shared" si="416"/>
        <v>8.9285714285714281E-3</v>
      </c>
      <c r="AT33" s="134"/>
      <c r="AU33" s="137">
        <f t="shared" si="718"/>
        <v>9.5238095238095247E-3</v>
      </c>
      <c r="AV33" s="137">
        <f t="shared" si="718"/>
        <v>0</v>
      </c>
      <c r="AW33" s="137">
        <f t="shared" si="718"/>
        <v>0</v>
      </c>
      <c r="AX33" s="137">
        <f>AX26/AX11</f>
        <v>0</v>
      </c>
      <c r="AY33" s="134"/>
      <c r="AZ33" s="134"/>
      <c r="BA33" s="137">
        <f>BA26/BA11</f>
        <v>9.433962264150943E-3</v>
      </c>
      <c r="BB33" s="137">
        <f t="shared" si="719"/>
        <v>8.771929824561403E-3</v>
      </c>
      <c r="BC33" s="137">
        <f t="shared" si="719"/>
        <v>8.9285714285714281E-3</v>
      </c>
      <c r="BD33" s="137">
        <f t="shared" si="839"/>
        <v>1.7391304347826087E-2</v>
      </c>
      <c r="BE33" s="137">
        <f t="shared" si="839"/>
        <v>0</v>
      </c>
      <c r="BF33" s="137">
        <f t="shared" si="839"/>
        <v>0</v>
      </c>
      <c r="BG33" s="137">
        <f t="shared" si="839"/>
        <v>8.6206896551724137E-3</v>
      </c>
      <c r="BH33" s="134"/>
      <c r="BI33" s="137">
        <f t="shared" si="840"/>
        <v>2.6785714285714284E-2</v>
      </c>
      <c r="BJ33" s="137">
        <f t="shared" si="840"/>
        <v>0</v>
      </c>
      <c r="BK33" s="137">
        <f t="shared" si="840"/>
        <v>1.5873015873015872E-2</v>
      </c>
      <c r="BL33" s="137">
        <f t="shared" si="840"/>
        <v>1.5503875968992248E-2</v>
      </c>
      <c r="BM33" s="137">
        <f t="shared" si="840"/>
        <v>0</v>
      </c>
      <c r="BN33" s="137">
        <f t="shared" si="840"/>
        <v>7.874015748031496E-3</v>
      </c>
      <c r="BO33" s="134"/>
      <c r="BP33" s="137">
        <f t="shared" si="841"/>
        <v>0.05</v>
      </c>
      <c r="BQ33" s="137">
        <f t="shared" si="841"/>
        <v>0</v>
      </c>
      <c r="BR33" s="137">
        <f t="shared" si="841"/>
        <v>0</v>
      </c>
      <c r="BS33" s="137">
        <f t="shared" si="841"/>
        <v>0</v>
      </c>
      <c r="BT33" s="137">
        <f t="shared" si="841"/>
        <v>0</v>
      </c>
      <c r="BU33" s="137">
        <f t="shared" si="841"/>
        <v>7.6335877862595417E-3</v>
      </c>
      <c r="BV33" s="134"/>
      <c r="BW33" s="137">
        <f>BW26/BW11</f>
        <v>0</v>
      </c>
      <c r="BX33" s="137">
        <f t="shared" si="842"/>
        <v>0</v>
      </c>
      <c r="BY33" s="137">
        <f t="shared" si="843"/>
        <v>2.1739130434782608E-2</v>
      </c>
      <c r="BZ33" s="137">
        <f t="shared" si="843"/>
        <v>0</v>
      </c>
      <c r="CA33" s="137">
        <f t="shared" si="843"/>
        <v>0</v>
      </c>
      <c r="CB33" s="137">
        <f t="shared" si="843"/>
        <v>7.1428571428571426E-3</v>
      </c>
      <c r="CC33" s="134"/>
      <c r="CD33" s="137">
        <f t="shared" si="844"/>
        <v>0</v>
      </c>
      <c r="CE33" s="137">
        <f t="shared" si="844"/>
        <v>2.9850746268656716E-2</v>
      </c>
      <c r="CF33" s="137">
        <f t="shared" si="845"/>
        <v>0</v>
      </c>
      <c r="CG33" s="137">
        <f t="shared" si="845"/>
        <v>2.2556390977443608E-2</v>
      </c>
      <c r="CH33" s="137">
        <f t="shared" si="845"/>
        <v>1.5037593984962405E-2</v>
      </c>
      <c r="CI33" s="137">
        <f t="shared" si="845"/>
        <v>1.5873015873015872E-2</v>
      </c>
      <c r="CJ33" s="134"/>
      <c r="CK33" s="137">
        <f t="shared" si="846"/>
        <v>7.8125E-3</v>
      </c>
      <c r="CL33" s="137">
        <f t="shared" si="846"/>
        <v>1.5748031496062992E-2</v>
      </c>
      <c r="CM33" s="137">
        <f t="shared" si="846"/>
        <v>2.3076923076923078E-2</v>
      </c>
      <c r="CN33" s="137">
        <f t="shared" si="846"/>
        <v>0</v>
      </c>
      <c r="CO33" s="137">
        <f t="shared" si="846"/>
        <v>1.5384615384615385E-2</v>
      </c>
      <c r="CP33" s="137">
        <f t="shared" si="846"/>
        <v>1.6129032258064516E-2</v>
      </c>
      <c r="CQ33" s="134"/>
      <c r="CR33" s="137">
        <f t="shared" si="847"/>
        <v>2.4193548387096774E-2</v>
      </c>
      <c r="CS33" s="137">
        <f t="shared" si="847"/>
        <v>2.2058823529411766E-2</v>
      </c>
      <c r="CT33" s="137">
        <f t="shared" si="847"/>
        <v>1.4598540145985401E-2</v>
      </c>
      <c r="CU33" s="137">
        <f t="shared" si="847"/>
        <v>2.8776978417266189E-2</v>
      </c>
      <c r="CV33" s="137">
        <f t="shared" si="847"/>
        <v>7.246376811594203E-3</v>
      </c>
      <c r="CW33" s="137">
        <f t="shared" si="847"/>
        <v>7.3529411764705881E-3</v>
      </c>
      <c r="CX33" s="134"/>
      <c r="CY33" s="137">
        <f t="shared" si="848"/>
        <v>1.4814814814814815E-2</v>
      </c>
      <c r="CZ33" s="137">
        <f t="shared" si="848"/>
        <v>0</v>
      </c>
      <c r="DA33" s="137">
        <f t="shared" si="848"/>
        <v>6.8965517241379309E-3</v>
      </c>
      <c r="DB33" s="137">
        <f t="shared" si="848"/>
        <v>6.5789473684210523E-3</v>
      </c>
      <c r="DC33" s="137">
        <f t="shared" si="848"/>
        <v>0</v>
      </c>
      <c r="DD33" s="137">
        <f t="shared" si="848"/>
        <v>0</v>
      </c>
      <c r="DE33" s="134"/>
      <c r="DF33" s="134"/>
      <c r="DG33" s="137">
        <f t="shared" si="849"/>
        <v>0</v>
      </c>
      <c r="DH33" s="137">
        <f t="shared" si="849"/>
        <v>3.9473684210526314E-2</v>
      </c>
      <c r="DI33" s="137">
        <f t="shared" si="849"/>
        <v>0</v>
      </c>
      <c r="DJ33" s="137">
        <f t="shared" si="849"/>
        <v>1.2500000000000001E-2</v>
      </c>
      <c r="DK33" s="137">
        <f t="shared" si="849"/>
        <v>1.2578616352201259E-2</v>
      </c>
      <c r="DL33" s="134"/>
      <c r="DM33" s="134"/>
      <c r="DN33" s="137">
        <f t="shared" si="850"/>
        <v>6.4516129032258064E-3</v>
      </c>
      <c r="DO33" s="137">
        <f t="shared" si="850"/>
        <v>2.564102564102564E-2</v>
      </c>
      <c r="DP33" s="137">
        <f t="shared" si="851"/>
        <v>0</v>
      </c>
      <c r="DQ33" s="137">
        <f t="shared" si="851"/>
        <v>3.896103896103896E-2</v>
      </c>
      <c r="DR33" s="137">
        <f t="shared" si="851"/>
        <v>6.4935064935064939E-3</v>
      </c>
      <c r="DS33" s="134"/>
      <c r="DT33" s="137">
        <f t="shared" si="852"/>
        <v>3.3112582781456956E-2</v>
      </c>
      <c r="DU33" s="137">
        <f t="shared" si="852"/>
        <v>4.6357615894039736E-2</v>
      </c>
      <c r="DV33" s="137">
        <f t="shared" si="852"/>
        <v>1.948051948051948E-2</v>
      </c>
      <c r="DW33" s="137">
        <f t="shared" si="852"/>
        <v>3.9735099337748346E-2</v>
      </c>
      <c r="DX33" s="137">
        <f t="shared" si="852"/>
        <v>2.7210884353741496E-2</v>
      </c>
      <c r="DY33" s="137">
        <f t="shared" si="852"/>
        <v>2.0134228187919462E-2</v>
      </c>
      <c r="DZ33" s="134"/>
      <c r="EA33" s="137">
        <f t="shared" si="853"/>
        <v>6.2500000000000003E-3</v>
      </c>
      <c r="EB33" s="137">
        <f t="shared" si="853"/>
        <v>3.2051282051282048E-2</v>
      </c>
      <c r="EC33" s="137">
        <f t="shared" ref="EC33:EM33" si="1062">EC26/EC11</f>
        <v>2.564102564102564E-2</v>
      </c>
      <c r="ED33" s="137">
        <f t="shared" si="1062"/>
        <v>1.2658227848101266E-2</v>
      </c>
      <c r="EE33" s="137">
        <f t="shared" si="1062"/>
        <v>0</v>
      </c>
      <c r="EF33" s="137">
        <f t="shared" si="1062"/>
        <v>6.41025641025641E-3</v>
      </c>
      <c r="EG33" s="137">
        <f t="shared" si="1062"/>
        <v>0</v>
      </c>
      <c r="EH33" s="137">
        <f t="shared" si="1062"/>
        <v>6.3291139240506328E-3</v>
      </c>
      <c r="EI33" s="137">
        <f t="shared" si="1062"/>
        <v>2.6315789473684209E-2</v>
      </c>
      <c r="EJ33" s="137">
        <f t="shared" si="1062"/>
        <v>2.6845637583892617E-2</v>
      </c>
      <c r="EK33" s="137">
        <f t="shared" si="1062"/>
        <v>6.7567567567567571E-3</v>
      </c>
      <c r="EL33" s="137">
        <f t="shared" si="1062"/>
        <v>1.4285714285714285E-2</v>
      </c>
      <c r="EM33" s="137">
        <f t="shared" si="1062"/>
        <v>1.4925373134328358E-2</v>
      </c>
      <c r="EN33" s="134"/>
      <c r="EO33" s="137">
        <f>EO26/EO11</f>
        <v>6.4000000000000001E-2</v>
      </c>
      <c r="EP33" s="137">
        <f t="shared" si="855"/>
        <v>0</v>
      </c>
      <c r="EQ33" s="137">
        <f t="shared" ref="EQ33:FA33" si="1063">EQ26/EQ11</f>
        <v>8.771929824561403E-3</v>
      </c>
      <c r="ER33" s="137">
        <f t="shared" si="1063"/>
        <v>4.8543689320388349E-2</v>
      </c>
      <c r="ES33" s="137">
        <f t="shared" si="1063"/>
        <v>2.8846153846153848E-2</v>
      </c>
      <c r="ET33" s="137">
        <f t="shared" si="1063"/>
        <v>1.8181818181818181E-2</v>
      </c>
      <c r="EU33" s="137">
        <f t="shared" si="1063"/>
        <v>0</v>
      </c>
      <c r="EV33" s="137">
        <f t="shared" si="1063"/>
        <v>2.0408163265306121E-2</v>
      </c>
      <c r="EW33" s="137">
        <f t="shared" si="1063"/>
        <v>9.5238095238095247E-3</v>
      </c>
      <c r="EX33" s="137">
        <f t="shared" si="1063"/>
        <v>0</v>
      </c>
      <c r="EY33" s="137">
        <f t="shared" si="1063"/>
        <v>1.9230769230769232E-2</v>
      </c>
      <c r="EZ33" s="137">
        <f t="shared" si="1063"/>
        <v>1.0101010101010102E-2</v>
      </c>
      <c r="FA33" s="137">
        <f t="shared" si="1063"/>
        <v>0</v>
      </c>
      <c r="FB33" s="134"/>
      <c r="FC33" s="137">
        <f t="shared" ref="FC33:FO33" si="1064">FC26/FC11</f>
        <v>1.098901098901099E-2</v>
      </c>
      <c r="FD33" s="137">
        <f t="shared" si="1064"/>
        <v>4.49438202247191E-2</v>
      </c>
      <c r="FE33" s="137">
        <f t="shared" si="1064"/>
        <v>0</v>
      </c>
      <c r="FF33" s="137">
        <f t="shared" si="1064"/>
        <v>0</v>
      </c>
      <c r="FG33" s="137">
        <f t="shared" si="1064"/>
        <v>0</v>
      </c>
      <c r="FH33" s="137">
        <f t="shared" si="1064"/>
        <v>0</v>
      </c>
      <c r="FI33" s="137">
        <f t="shared" si="1064"/>
        <v>0</v>
      </c>
      <c r="FJ33" s="137">
        <f t="shared" si="1064"/>
        <v>0</v>
      </c>
      <c r="FK33" s="137">
        <f t="shared" si="1064"/>
        <v>2.7777777777777776E-2</v>
      </c>
      <c r="FL33" s="137">
        <f t="shared" si="1064"/>
        <v>0</v>
      </c>
      <c r="FM33" s="137">
        <f t="shared" si="1064"/>
        <v>8.4033613445378148E-3</v>
      </c>
      <c r="FN33" s="137">
        <f t="shared" si="1064"/>
        <v>0</v>
      </c>
      <c r="FO33" s="137">
        <f t="shared" si="1064"/>
        <v>0</v>
      </c>
      <c r="FP33" s="134"/>
      <c r="FQ33" s="137">
        <f t="shared" si="858"/>
        <v>0</v>
      </c>
      <c r="FR33" s="137">
        <f t="shared" si="858"/>
        <v>0</v>
      </c>
      <c r="FS33" s="137">
        <f t="shared" si="858"/>
        <v>2.8169014084507043E-2</v>
      </c>
      <c r="FT33" s="137">
        <f t="shared" si="858"/>
        <v>0</v>
      </c>
      <c r="FU33" s="137">
        <f t="shared" si="858"/>
        <v>2.1276595744680851E-2</v>
      </c>
      <c r="FV33" s="137">
        <f t="shared" si="858"/>
        <v>0</v>
      </c>
      <c r="FW33" s="134"/>
      <c r="FX33" s="137">
        <f t="shared" si="859"/>
        <v>2.8985507246376812E-2</v>
      </c>
      <c r="FY33" s="137">
        <f t="shared" si="859"/>
        <v>2.8571428571428571E-2</v>
      </c>
      <c r="FZ33" s="137">
        <f t="shared" si="859"/>
        <v>1.4705882352941176E-2</v>
      </c>
      <c r="GA33" s="137">
        <f t="shared" si="859"/>
        <v>2.8776978417266189E-2</v>
      </c>
      <c r="GB33" s="137">
        <f t="shared" si="859"/>
        <v>1.3888888888888888E-2</v>
      </c>
      <c r="GC33" s="137">
        <f t="shared" si="859"/>
        <v>6.7567567567567571E-3</v>
      </c>
      <c r="GD33" s="134"/>
      <c r="GE33" s="137">
        <f t="shared" si="860"/>
        <v>4.2253521126760563E-2</v>
      </c>
      <c r="GF33" s="137">
        <f t="shared" si="860"/>
        <v>1.3986013986013986E-2</v>
      </c>
      <c r="GG33" s="137">
        <f t="shared" si="860"/>
        <v>7.1942446043165471E-3</v>
      </c>
      <c r="GH33" s="137">
        <f t="shared" si="860"/>
        <v>7.7519379844961239E-3</v>
      </c>
      <c r="GI33" s="134"/>
      <c r="GJ33" s="134"/>
      <c r="GK33" s="134"/>
      <c r="GL33" s="137">
        <f t="shared" si="861"/>
        <v>4.0268456375838924E-2</v>
      </c>
      <c r="GM33" s="137">
        <f t="shared" si="861"/>
        <v>2.6666666666666668E-2</v>
      </c>
      <c r="GN33" s="137">
        <f t="shared" si="861"/>
        <v>2.7027027027027029E-2</v>
      </c>
      <c r="GO33" s="137">
        <f t="shared" si="861"/>
        <v>1.3698630136986301E-2</v>
      </c>
      <c r="GP33" s="137">
        <f t="shared" si="861"/>
        <v>1.3605442176870748E-2</v>
      </c>
      <c r="GQ33" s="137">
        <f t="shared" si="861"/>
        <v>1.3071895424836602E-2</v>
      </c>
      <c r="GR33" s="134"/>
      <c r="GS33" s="137">
        <f t="shared" si="862"/>
        <v>6.1728395061728392E-3</v>
      </c>
      <c r="GT33" s="137">
        <f t="shared" si="862"/>
        <v>4.1176470588235294E-2</v>
      </c>
      <c r="GU33" s="137">
        <f t="shared" si="862"/>
        <v>0</v>
      </c>
      <c r="GV33" s="137">
        <f t="shared" si="862"/>
        <v>5.6497175141242938E-3</v>
      </c>
      <c r="GW33" s="137">
        <f t="shared" si="862"/>
        <v>6.2500000000000003E-3</v>
      </c>
      <c r="GX33" s="134"/>
      <c r="GY33" s="134"/>
      <c r="GZ33" s="137">
        <f t="shared" si="863"/>
        <v>2.8571428571428571E-2</v>
      </c>
      <c r="HA33" s="137">
        <f t="shared" si="863"/>
        <v>6.024096385542169E-3</v>
      </c>
      <c r="HB33" s="137">
        <f t="shared" si="864"/>
        <v>1.1904761904761904E-2</v>
      </c>
      <c r="HC33" s="137">
        <f t="shared" si="864"/>
        <v>1.8749999999999999E-2</v>
      </c>
      <c r="HD33" s="137">
        <f t="shared" si="864"/>
        <v>0</v>
      </c>
      <c r="HE33" s="137">
        <f t="shared" si="864"/>
        <v>1.3245033112582781E-2</v>
      </c>
      <c r="HF33" s="134"/>
      <c r="HG33" s="137">
        <f t="shared" si="865"/>
        <v>1.3422818791946308E-2</v>
      </c>
      <c r="HH33" s="137">
        <f t="shared" si="865"/>
        <v>2.7397260273972601E-2</v>
      </c>
      <c r="HI33" s="137">
        <f t="shared" si="865"/>
        <v>3.2467532467532464E-2</v>
      </c>
      <c r="HJ33" s="137">
        <f t="shared" si="865"/>
        <v>1.2345679012345678E-2</v>
      </c>
      <c r="HK33" s="137">
        <f t="shared" si="865"/>
        <v>2.5477707006369428E-2</v>
      </c>
      <c r="HL33" s="137">
        <f t="shared" si="865"/>
        <v>2.5974025974025976E-2</v>
      </c>
      <c r="HM33" s="134"/>
      <c r="HN33" s="137">
        <f t="shared" si="866"/>
        <v>6.5789473684210523E-3</v>
      </c>
      <c r="HO33" s="137">
        <f t="shared" si="866"/>
        <v>2.0408163265306121E-2</v>
      </c>
      <c r="HP33" s="137">
        <f t="shared" si="866"/>
        <v>0</v>
      </c>
      <c r="HQ33" s="137">
        <f t="shared" si="866"/>
        <v>6.0606060606060606E-3</v>
      </c>
      <c r="HR33" s="137">
        <f t="shared" si="866"/>
        <v>0</v>
      </c>
      <c r="HS33" s="137">
        <f t="shared" si="866"/>
        <v>3.7499999999999999E-2</v>
      </c>
      <c r="HT33" s="134"/>
      <c r="HU33" s="137">
        <f t="shared" si="867"/>
        <v>5.7803468208092483E-3</v>
      </c>
      <c r="HV33" s="137">
        <f t="shared" si="867"/>
        <v>0</v>
      </c>
      <c r="HW33" s="137">
        <f t="shared" si="867"/>
        <v>0</v>
      </c>
      <c r="HX33" s="137">
        <f t="shared" si="867"/>
        <v>5.681818181818182E-3</v>
      </c>
      <c r="HY33" s="137">
        <f t="shared" si="867"/>
        <v>1.1627906976744186E-2</v>
      </c>
      <c r="HZ33" s="137">
        <f t="shared" si="867"/>
        <v>5.8139534883720929E-3</v>
      </c>
      <c r="IA33" s="134"/>
      <c r="IB33" s="137">
        <f t="shared" si="868"/>
        <v>2.6845637583892617E-2</v>
      </c>
      <c r="IC33" s="137">
        <f t="shared" si="868"/>
        <v>0</v>
      </c>
      <c r="ID33" s="137">
        <f t="shared" si="868"/>
        <v>2.1428571428571429E-2</v>
      </c>
      <c r="IE33" s="137">
        <f t="shared" si="868"/>
        <v>1.4285714285714285E-2</v>
      </c>
      <c r="IF33" s="137">
        <f t="shared" si="868"/>
        <v>2.8985507246376812E-2</v>
      </c>
      <c r="IG33" s="137">
        <f t="shared" si="868"/>
        <v>7.0422535211267607E-3</v>
      </c>
      <c r="IH33" s="134"/>
      <c r="II33" s="137">
        <f t="shared" si="869"/>
        <v>0</v>
      </c>
      <c r="IJ33" s="137">
        <f t="shared" si="869"/>
        <v>0</v>
      </c>
      <c r="IK33" s="137">
        <f t="shared" si="869"/>
        <v>0</v>
      </c>
      <c r="IL33" s="137">
        <f t="shared" si="869"/>
        <v>6.369426751592357E-3</v>
      </c>
      <c r="IM33" s="137">
        <f t="shared" si="869"/>
        <v>0</v>
      </c>
      <c r="IN33" s="137">
        <f t="shared" si="869"/>
        <v>1.9230769230769232E-2</v>
      </c>
      <c r="IO33" s="134"/>
      <c r="IP33" s="137">
        <f t="shared" si="870"/>
        <v>1.2195121951219513E-2</v>
      </c>
      <c r="IQ33" s="137">
        <f t="shared" si="870"/>
        <v>1.8181818181818181E-2</v>
      </c>
      <c r="IR33" s="137">
        <f t="shared" si="870"/>
        <v>5.8139534883720929E-3</v>
      </c>
      <c r="IS33" s="134"/>
      <c r="IT33" s="137">
        <f>IT26/IT11</f>
        <v>1.7857142857142856E-2</v>
      </c>
      <c r="IU33" s="137">
        <f t="shared" si="871"/>
        <v>1.2658227848101266E-2</v>
      </c>
      <c r="IV33" s="134"/>
      <c r="IW33" s="134"/>
      <c r="IX33" s="137">
        <f t="shared" si="872"/>
        <v>0</v>
      </c>
      <c r="IY33" s="137">
        <f t="shared" si="872"/>
        <v>0</v>
      </c>
      <c r="IZ33" s="137">
        <f t="shared" si="872"/>
        <v>1.8867924528301886E-2</v>
      </c>
      <c r="JA33" s="137">
        <f t="shared" si="872"/>
        <v>0</v>
      </c>
      <c r="JB33" s="137">
        <f t="shared" si="872"/>
        <v>4.3478260869565216E-2</v>
      </c>
      <c r="JC33" s="137">
        <f t="shared" si="872"/>
        <v>1.1695906432748537E-2</v>
      </c>
      <c r="JD33" s="134"/>
      <c r="JE33" s="137">
        <f t="shared" si="873"/>
        <v>1.1494252873563218E-2</v>
      </c>
      <c r="JF33" s="137">
        <f t="shared" si="873"/>
        <v>0</v>
      </c>
      <c r="JG33" s="137">
        <f t="shared" si="874"/>
        <v>1.2269938650306749E-2</v>
      </c>
      <c r="JH33" s="137">
        <f t="shared" si="874"/>
        <v>2.4539877300613498E-2</v>
      </c>
      <c r="JI33" s="137">
        <f t="shared" si="874"/>
        <v>6.2500000000000003E-3</v>
      </c>
      <c r="JJ33" s="134"/>
      <c r="JK33" s="137">
        <f t="shared" si="875"/>
        <v>2.5000000000000001E-2</v>
      </c>
      <c r="JL33" s="137">
        <f t="shared" si="875"/>
        <v>1.2269938650306749E-2</v>
      </c>
      <c r="JM33" s="137">
        <f t="shared" si="875"/>
        <v>0</v>
      </c>
      <c r="JN33" s="137">
        <f t="shared" si="875"/>
        <v>5.7471264367816091E-3</v>
      </c>
      <c r="JO33" s="137">
        <f t="shared" si="875"/>
        <v>1.7142857142857144E-2</v>
      </c>
      <c r="JP33" s="137">
        <f t="shared" si="875"/>
        <v>5.6179775280898875E-3</v>
      </c>
      <c r="JQ33" s="134"/>
      <c r="JR33" s="137">
        <f t="shared" si="876"/>
        <v>6.0606060606060606E-3</v>
      </c>
      <c r="JS33" s="137">
        <f t="shared" si="876"/>
        <v>0</v>
      </c>
      <c r="JT33" s="137">
        <f t="shared" si="876"/>
        <v>0</v>
      </c>
      <c r="JU33" s="137">
        <f t="shared" si="876"/>
        <v>1.2500000000000001E-2</v>
      </c>
      <c r="JV33" s="137">
        <f t="shared" si="876"/>
        <v>6.2111801242236021E-3</v>
      </c>
      <c r="JW33" s="137">
        <f t="shared" si="876"/>
        <v>0</v>
      </c>
      <c r="JX33" s="134"/>
      <c r="JY33" s="137">
        <f>JY26/JY11</f>
        <v>0</v>
      </c>
      <c r="JZ33" s="137">
        <f t="shared" si="877"/>
        <v>0</v>
      </c>
      <c r="KA33" s="137">
        <f t="shared" si="878"/>
        <v>2.3255813953488372E-2</v>
      </c>
      <c r="KB33" s="137">
        <f t="shared" si="878"/>
        <v>0</v>
      </c>
      <c r="KC33" s="137">
        <f t="shared" si="878"/>
        <v>0</v>
      </c>
      <c r="KD33" s="137">
        <f t="shared" si="878"/>
        <v>0</v>
      </c>
      <c r="KE33" s="134"/>
      <c r="KF33" s="137">
        <f t="shared" si="879"/>
        <v>1.1428571428571429E-2</v>
      </c>
      <c r="KG33" s="137">
        <f t="shared" si="879"/>
        <v>0</v>
      </c>
      <c r="KH33" s="137">
        <f t="shared" si="880"/>
        <v>5.7803468208092483E-3</v>
      </c>
      <c r="KI33" s="137">
        <f t="shared" si="880"/>
        <v>1.1904761904761904E-2</v>
      </c>
      <c r="KJ33" s="137">
        <f t="shared" si="880"/>
        <v>1.8404907975460124E-2</v>
      </c>
      <c r="KK33" s="137">
        <f t="shared" si="880"/>
        <v>6.2893081761006293E-3</v>
      </c>
      <c r="KL33" s="134"/>
      <c r="KM33" s="134"/>
      <c r="KN33" s="137">
        <f>KN26/KN11</f>
        <v>6.41025641025641E-3</v>
      </c>
      <c r="KO33" s="134"/>
      <c r="KP33" s="137">
        <f>KP26/KP11</f>
        <v>0</v>
      </c>
      <c r="KQ33" s="137">
        <f t="shared" si="881"/>
        <v>0</v>
      </c>
      <c r="KR33" s="137">
        <f>KR26/KR11</f>
        <v>0</v>
      </c>
      <c r="KS33" s="134"/>
      <c r="KT33" s="137">
        <f t="shared" si="882"/>
        <v>1.2345679012345678E-2</v>
      </c>
      <c r="KU33" s="137">
        <f t="shared" si="882"/>
        <v>0</v>
      </c>
      <c r="KV33" s="137">
        <f t="shared" si="883"/>
        <v>1.8181818181818181E-2</v>
      </c>
      <c r="KW33" s="137">
        <f t="shared" si="883"/>
        <v>0</v>
      </c>
      <c r="KX33" s="137">
        <f t="shared" si="883"/>
        <v>6.1349693251533744E-3</v>
      </c>
      <c r="KY33" s="134"/>
      <c r="KZ33" s="134"/>
      <c r="LA33" s="137">
        <f t="shared" si="884"/>
        <v>6.1728395061728392E-3</v>
      </c>
      <c r="LB33" s="137">
        <f t="shared" si="884"/>
        <v>0</v>
      </c>
      <c r="LC33" s="137">
        <f t="shared" si="885"/>
        <v>1.2345679012345678E-2</v>
      </c>
      <c r="LD33" s="137">
        <f t="shared" si="885"/>
        <v>6.1728395061728392E-3</v>
      </c>
      <c r="LE33" s="137">
        <f t="shared" si="885"/>
        <v>6.1728395061728392E-3</v>
      </c>
      <c r="LF33" s="137">
        <f t="shared" si="885"/>
        <v>0</v>
      </c>
      <c r="LG33" s="134"/>
      <c r="LH33" s="137">
        <f t="shared" ref="LH33:LQ33" si="1065">LH26/LH11</f>
        <v>0</v>
      </c>
      <c r="LI33" s="137">
        <f t="shared" si="1065"/>
        <v>0</v>
      </c>
      <c r="LJ33" s="137">
        <f t="shared" si="1065"/>
        <v>0</v>
      </c>
      <c r="LK33" s="137">
        <f t="shared" si="1065"/>
        <v>0</v>
      </c>
      <c r="LL33" s="137">
        <f t="shared" si="1065"/>
        <v>0</v>
      </c>
      <c r="LM33" s="137">
        <f t="shared" si="1065"/>
        <v>6.0606060606060606E-3</v>
      </c>
      <c r="LN33" s="137">
        <f t="shared" si="1065"/>
        <v>0</v>
      </c>
      <c r="LO33" s="137">
        <f t="shared" si="1065"/>
        <v>6.2111801242236021E-3</v>
      </c>
      <c r="LP33" s="137">
        <f t="shared" si="1065"/>
        <v>0</v>
      </c>
      <c r="LQ33" s="137">
        <f t="shared" si="1065"/>
        <v>0</v>
      </c>
      <c r="LR33" s="134"/>
      <c r="LS33" s="134"/>
      <c r="LT33" s="134"/>
      <c r="LU33" s="134"/>
      <c r="LV33" s="137">
        <f t="shared" si="887"/>
        <v>6.7567567567567571E-3</v>
      </c>
      <c r="LW33" s="137">
        <f t="shared" si="887"/>
        <v>1.4705882352941176E-2</v>
      </c>
      <c r="LX33" s="137">
        <v>0</v>
      </c>
      <c r="LY33" s="134"/>
      <c r="LZ33" s="137">
        <v>0</v>
      </c>
      <c r="MA33" s="137">
        <v>0</v>
      </c>
      <c r="MB33" s="137"/>
      <c r="MC33" s="137">
        <v>0</v>
      </c>
      <c r="MD33" s="137">
        <v>0</v>
      </c>
      <c r="ME33" s="137">
        <v>0</v>
      </c>
      <c r="MF33" s="137">
        <v>0</v>
      </c>
      <c r="MG33" s="137">
        <v>0</v>
      </c>
      <c r="MH33" s="137">
        <v>0</v>
      </c>
      <c r="MI33" s="134"/>
      <c r="MJ33" s="137">
        <v>0</v>
      </c>
      <c r="MK33" s="137">
        <v>0</v>
      </c>
      <c r="ML33" s="137">
        <v>0</v>
      </c>
      <c r="MM33" s="137">
        <v>0</v>
      </c>
      <c r="MN33" s="137">
        <v>0</v>
      </c>
      <c r="MO33" s="137">
        <v>0</v>
      </c>
      <c r="MP33" s="134"/>
      <c r="MQ33" s="137">
        <v>0</v>
      </c>
      <c r="MR33" s="137">
        <v>0</v>
      </c>
      <c r="MS33" s="137">
        <v>0</v>
      </c>
      <c r="MT33" s="137">
        <v>0</v>
      </c>
      <c r="MU33" s="137">
        <v>0</v>
      </c>
      <c r="MV33" s="137">
        <v>0</v>
      </c>
      <c r="MW33" s="134"/>
      <c r="MX33" s="137">
        <v>0</v>
      </c>
      <c r="MY33" s="137">
        <v>0</v>
      </c>
      <c r="MZ33" s="137">
        <v>0</v>
      </c>
      <c r="NA33" s="137">
        <v>0</v>
      </c>
      <c r="NB33" s="137">
        <v>0</v>
      </c>
      <c r="NC33" s="137">
        <v>0</v>
      </c>
      <c r="ND33" s="134"/>
      <c r="NE33" s="137">
        <v>0</v>
      </c>
      <c r="NF33" s="137">
        <v>0</v>
      </c>
      <c r="NG33" s="137">
        <v>0</v>
      </c>
      <c r="NH33" s="137">
        <v>0</v>
      </c>
      <c r="NI33" s="137">
        <v>0</v>
      </c>
      <c r="NJ33" s="137">
        <v>0</v>
      </c>
      <c r="NK33" s="134"/>
      <c r="NL33" s="137">
        <v>0</v>
      </c>
      <c r="NM33" s="137">
        <v>0</v>
      </c>
      <c r="NN33" s="137">
        <v>0</v>
      </c>
      <c r="NO33" s="137">
        <v>0</v>
      </c>
      <c r="NP33" s="137">
        <v>0</v>
      </c>
      <c r="NQ33" s="137">
        <v>0</v>
      </c>
      <c r="NR33" s="134"/>
      <c r="NS33" s="137">
        <v>0</v>
      </c>
      <c r="NT33" s="137">
        <v>0</v>
      </c>
      <c r="NU33" s="137">
        <v>0</v>
      </c>
      <c r="NV33" s="137">
        <v>0</v>
      </c>
      <c r="NW33" s="137">
        <v>0</v>
      </c>
      <c r="NX33" s="137">
        <v>0</v>
      </c>
      <c r="NY33" s="137">
        <v>0</v>
      </c>
      <c r="NZ33" s="137">
        <v>0</v>
      </c>
      <c r="OA33" s="134"/>
      <c r="OB33" s="134"/>
      <c r="OC33" s="134"/>
      <c r="OD33" s="134"/>
      <c r="OE33" s="134"/>
      <c r="OF33" s="134"/>
      <c r="OG33" s="137">
        <v>0</v>
      </c>
      <c r="OH33" s="137">
        <v>0</v>
      </c>
      <c r="OI33" s="137">
        <v>0</v>
      </c>
      <c r="OJ33" s="137">
        <v>0</v>
      </c>
      <c r="OK33" s="137">
        <v>0</v>
      </c>
      <c r="OL33" s="137">
        <v>0</v>
      </c>
      <c r="OM33" s="134"/>
      <c r="ON33" s="137">
        <v>0</v>
      </c>
      <c r="OO33" s="137">
        <v>0</v>
      </c>
      <c r="OP33" s="137">
        <v>0</v>
      </c>
      <c r="OQ33" s="137">
        <v>0</v>
      </c>
      <c r="OR33" s="137">
        <v>0</v>
      </c>
      <c r="OS33" s="137">
        <v>0</v>
      </c>
      <c r="OT33" s="134"/>
      <c r="OU33" s="137">
        <v>0</v>
      </c>
      <c r="OV33" s="137">
        <v>0</v>
      </c>
      <c r="OW33" s="137">
        <v>0</v>
      </c>
      <c r="OX33" s="137">
        <v>0</v>
      </c>
      <c r="OY33" s="137">
        <v>0</v>
      </c>
      <c r="OZ33" s="137">
        <v>0</v>
      </c>
      <c r="PA33" s="134"/>
      <c r="PB33" s="137">
        <v>0</v>
      </c>
      <c r="PC33" s="137">
        <v>0</v>
      </c>
      <c r="PD33" s="137">
        <v>0</v>
      </c>
      <c r="PE33" s="137">
        <v>0</v>
      </c>
      <c r="PF33" s="137">
        <v>0</v>
      </c>
      <c r="PG33" s="137">
        <v>0</v>
      </c>
      <c r="PH33" s="137"/>
      <c r="PI33" s="137">
        <f t="shared" si="899"/>
        <v>1.2345679012345678E-2</v>
      </c>
      <c r="PJ33" s="137">
        <f t="shared" si="899"/>
        <v>1.2195121951219513E-2</v>
      </c>
      <c r="PK33" s="137">
        <f t="shared" si="899"/>
        <v>1.2195121951219513E-2</v>
      </c>
      <c r="PL33" s="137">
        <f t="shared" si="899"/>
        <v>0</v>
      </c>
      <c r="PM33" s="137">
        <f t="shared" si="899"/>
        <v>1.1764705882352941E-2</v>
      </c>
      <c r="PN33" s="137">
        <f t="shared" si="899"/>
        <v>1.1764705882352941E-2</v>
      </c>
      <c r="PO33" s="134"/>
      <c r="PP33" s="137">
        <f t="shared" si="900"/>
        <v>0</v>
      </c>
      <c r="PQ33" s="137">
        <f t="shared" si="900"/>
        <v>1.2658227848101266E-2</v>
      </c>
      <c r="PR33" s="137">
        <f t="shared" si="900"/>
        <v>0</v>
      </c>
      <c r="PS33" s="137">
        <f t="shared" si="900"/>
        <v>0</v>
      </c>
      <c r="PT33" s="137">
        <f t="shared" si="900"/>
        <v>1.2500000000000001E-2</v>
      </c>
      <c r="PU33" s="137">
        <f t="shared" si="900"/>
        <v>0</v>
      </c>
      <c r="PV33" s="134"/>
      <c r="PW33" s="137">
        <f t="shared" si="901"/>
        <v>1.3888888888888888E-2</v>
      </c>
      <c r="PX33" s="137">
        <f t="shared" si="901"/>
        <v>0</v>
      </c>
      <c r="PY33" s="137">
        <f t="shared" si="901"/>
        <v>0</v>
      </c>
      <c r="PZ33" s="137">
        <f t="shared" si="901"/>
        <v>0</v>
      </c>
      <c r="QA33" s="137">
        <f t="shared" si="901"/>
        <v>0</v>
      </c>
      <c r="QB33" s="137">
        <f t="shared" si="901"/>
        <v>0</v>
      </c>
      <c r="QC33" s="134"/>
      <c r="QD33" s="137">
        <f>QD26/QD11</f>
        <v>1.7543859649122806E-2</v>
      </c>
      <c r="QE33" s="137">
        <f t="shared" si="902"/>
        <v>0</v>
      </c>
      <c r="QF33" s="134"/>
      <c r="QG33" s="137">
        <f t="shared" si="903"/>
        <v>0</v>
      </c>
      <c r="QH33" s="137">
        <f t="shared" si="903"/>
        <v>0</v>
      </c>
      <c r="QI33" s="137">
        <f>QI26/QI11</f>
        <v>0</v>
      </c>
      <c r="QJ33" s="137"/>
      <c r="QK33" s="137">
        <f t="shared" ref="QK33:QT33" si="1066">QK26/QK11</f>
        <v>1.6393442622950821E-2</v>
      </c>
      <c r="QL33" s="137">
        <f t="shared" si="1066"/>
        <v>0</v>
      </c>
      <c r="QM33" s="137">
        <f t="shared" si="1066"/>
        <v>0</v>
      </c>
      <c r="QN33" s="137">
        <f t="shared" si="1066"/>
        <v>1.7241379310344827E-2</v>
      </c>
      <c r="QO33" s="137">
        <f t="shared" si="1066"/>
        <v>0</v>
      </c>
      <c r="QP33" s="137">
        <f t="shared" si="1066"/>
        <v>0</v>
      </c>
      <c r="QQ33" s="137">
        <f t="shared" si="1066"/>
        <v>0</v>
      </c>
      <c r="QR33" s="137">
        <f t="shared" si="1066"/>
        <v>0</v>
      </c>
      <c r="QS33" s="137">
        <f t="shared" si="1066"/>
        <v>1.6129032258064516E-2</v>
      </c>
      <c r="QT33" s="137">
        <f t="shared" si="1066"/>
        <v>0</v>
      </c>
      <c r="QU33" s="134"/>
      <c r="QV33" s="134"/>
      <c r="QW33" s="137"/>
      <c r="QX33" s="137"/>
      <c r="QY33" s="137"/>
      <c r="QZ33" s="137"/>
      <c r="RA33" s="137"/>
      <c r="RB33" s="137">
        <f>RB26/RB11</f>
        <v>0</v>
      </c>
      <c r="RC33" s="137">
        <f>RC26/RC11</f>
        <v>0</v>
      </c>
      <c r="RD33" s="137">
        <f>RD26/RD11</f>
        <v>0</v>
      </c>
      <c r="RE33" s="134"/>
      <c r="RF33" s="137">
        <f t="shared" si="906"/>
        <v>0</v>
      </c>
      <c r="RG33" s="137">
        <f t="shared" si="906"/>
        <v>0</v>
      </c>
      <c r="RH33" s="137">
        <f t="shared" si="906"/>
        <v>0</v>
      </c>
      <c r="RI33" s="137">
        <f t="shared" si="906"/>
        <v>0</v>
      </c>
      <c r="RJ33" s="137">
        <f t="shared" si="906"/>
        <v>3.4482758620689655E-2</v>
      </c>
      <c r="RK33" s="137">
        <f t="shared" si="906"/>
        <v>0</v>
      </c>
      <c r="RL33" s="134"/>
      <c r="RM33" s="134"/>
      <c r="RN33" s="137">
        <f t="shared" si="907"/>
        <v>0</v>
      </c>
      <c r="RO33" s="137">
        <f t="shared" si="907"/>
        <v>2.9411764705882353E-2</v>
      </c>
      <c r="RP33" s="137">
        <f t="shared" si="907"/>
        <v>0</v>
      </c>
      <c r="RQ33" s="137">
        <f t="shared" si="907"/>
        <v>2.7777777777777776E-2</v>
      </c>
      <c r="RR33" s="137">
        <f t="shared" si="907"/>
        <v>0</v>
      </c>
      <c r="RS33" s="134"/>
      <c r="RT33" s="137">
        <f t="shared" si="908"/>
        <v>0</v>
      </c>
      <c r="RU33" s="137">
        <f t="shared" si="908"/>
        <v>0</v>
      </c>
      <c r="RV33" s="137">
        <f t="shared" si="908"/>
        <v>0</v>
      </c>
      <c r="RW33" s="137">
        <f t="shared" si="908"/>
        <v>0</v>
      </c>
      <c r="RX33" s="137">
        <f t="shared" si="908"/>
        <v>2.2727272727272728E-2</v>
      </c>
      <c r="RY33" s="137">
        <f t="shared" si="908"/>
        <v>0</v>
      </c>
      <c r="RZ33" s="134"/>
      <c r="SA33" s="134"/>
      <c r="SB33" s="137">
        <f t="shared" si="909"/>
        <v>4.6511627906976744E-2</v>
      </c>
      <c r="SC33" s="137">
        <f t="shared" si="909"/>
        <v>0</v>
      </c>
      <c r="SD33" s="137">
        <f t="shared" ref="SD33:SM33" si="1067">SD26/SD11</f>
        <v>0</v>
      </c>
      <c r="SE33" s="137">
        <f t="shared" si="1067"/>
        <v>5.5555555555555552E-2</v>
      </c>
      <c r="SF33" s="137">
        <f t="shared" si="1067"/>
        <v>0</v>
      </c>
      <c r="SG33" s="137">
        <f t="shared" si="1067"/>
        <v>0</v>
      </c>
      <c r="SH33" s="137">
        <f t="shared" si="1067"/>
        <v>0</v>
      </c>
      <c r="SI33" s="137">
        <f t="shared" si="1067"/>
        <v>0</v>
      </c>
      <c r="SJ33" s="137">
        <f t="shared" si="1067"/>
        <v>0</v>
      </c>
      <c r="SK33" s="137">
        <f t="shared" si="1067"/>
        <v>0</v>
      </c>
      <c r="SL33" s="137">
        <f t="shared" si="1067"/>
        <v>0</v>
      </c>
      <c r="SM33" s="137">
        <f t="shared" si="1067"/>
        <v>0</v>
      </c>
      <c r="SN33" s="134"/>
      <c r="SO33" s="137">
        <f>SO26/SO11</f>
        <v>0</v>
      </c>
      <c r="SP33" s="137">
        <f>SP26/SP11</f>
        <v>0</v>
      </c>
      <c r="SQ33" s="137"/>
      <c r="SR33" s="137"/>
      <c r="SS33" s="137"/>
      <c r="ST33" s="137"/>
      <c r="SU33" s="137"/>
      <c r="SV33" s="137"/>
      <c r="SW33" s="137"/>
      <c r="SX33" s="137"/>
      <c r="SY33" s="137"/>
      <c r="SZ33" s="137"/>
      <c r="TA33" s="137"/>
      <c r="TB33" s="134"/>
      <c r="TC33" s="137"/>
      <c r="TD33" s="137"/>
      <c r="TE33" s="137"/>
      <c r="TF33" s="137"/>
      <c r="TG33" s="137"/>
      <c r="TH33" s="137"/>
      <c r="TI33" s="137"/>
      <c r="TJ33" s="137"/>
      <c r="TK33" s="137"/>
      <c r="TL33" s="137"/>
      <c r="TM33" s="137"/>
      <c r="TN33" s="137"/>
      <c r="TO33" s="137"/>
      <c r="TP33" s="134"/>
      <c r="TQ33" s="137"/>
      <c r="TR33" s="137"/>
      <c r="TS33" s="137"/>
      <c r="TT33" s="137"/>
      <c r="TU33" s="137"/>
      <c r="TV33" s="137"/>
      <c r="TW33" s="134"/>
      <c r="TX33" s="137"/>
      <c r="TY33" s="137"/>
      <c r="TZ33" s="137"/>
      <c r="UA33" s="137"/>
      <c r="UB33" s="137"/>
      <c r="UC33" s="137"/>
      <c r="UD33" s="134"/>
      <c r="UE33" s="137"/>
      <c r="UF33" s="137"/>
      <c r="UG33" s="137"/>
      <c r="UH33" s="137"/>
      <c r="UI33" s="137"/>
      <c r="UJ33" s="137"/>
      <c r="UK33" s="137"/>
      <c r="UL33" s="137"/>
      <c r="UM33" s="137"/>
      <c r="UN33" s="137"/>
      <c r="UO33" s="137"/>
      <c r="UP33" s="137"/>
      <c r="UQ33" s="137"/>
      <c r="UR33" s="134"/>
      <c r="US33" s="137"/>
      <c r="UT33" s="137"/>
      <c r="UU33" s="137"/>
      <c r="UV33" s="137"/>
      <c r="UW33" s="137"/>
      <c r="UX33" s="134"/>
      <c r="UY33" s="134"/>
      <c r="UZ33" s="134"/>
      <c r="VA33" s="137"/>
      <c r="VB33" s="137"/>
      <c r="VC33" s="137"/>
      <c r="VD33" s="137"/>
      <c r="VE33" s="137"/>
      <c r="VF33" s="137"/>
      <c r="VG33" s="137"/>
      <c r="VH33" s="137"/>
      <c r="VI33" s="137"/>
      <c r="VJ33" s="137"/>
      <c r="VK33" s="137"/>
      <c r="VL33" s="137"/>
      <c r="VM33" s="134"/>
      <c r="VN33" s="137"/>
      <c r="VO33" s="137"/>
      <c r="VP33" s="137"/>
      <c r="VQ33" s="137"/>
      <c r="VR33" s="137"/>
      <c r="VS33" s="137"/>
      <c r="VT33" s="137">
        <f t="shared" si="996"/>
        <v>0</v>
      </c>
      <c r="VU33" s="137">
        <f t="shared" si="996"/>
        <v>0</v>
      </c>
      <c r="VV33" s="137">
        <f t="shared" si="996"/>
        <v>0</v>
      </c>
      <c r="VW33" s="137">
        <f t="shared" si="996"/>
        <v>0</v>
      </c>
      <c r="VX33" s="137">
        <f>VX26/VX11</f>
        <v>0</v>
      </c>
      <c r="VY33" s="137">
        <f>VY26/VY11</f>
        <v>0</v>
      </c>
      <c r="VZ33" s="137">
        <f>VZ26/VZ11</f>
        <v>0</v>
      </c>
      <c r="WA33" s="137"/>
      <c r="WB33" s="137">
        <f t="shared" si="921"/>
        <v>0</v>
      </c>
      <c r="WC33" s="137">
        <f t="shared" si="921"/>
        <v>0</v>
      </c>
      <c r="WD33" s="137">
        <f t="shared" si="921"/>
        <v>0</v>
      </c>
      <c r="WE33" s="137">
        <f t="shared" si="921"/>
        <v>0</v>
      </c>
      <c r="WF33" s="137">
        <f t="shared" si="921"/>
        <v>0</v>
      </c>
      <c r="WG33" s="137">
        <f t="shared" si="921"/>
        <v>3.5714285714285712E-2</v>
      </c>
      <c r="WH33" s="137"/>
      <c r="WI33" s="137">
        <f t="shared" si="922"/>
        <v>3.2258064516129031E-2</v>
      </c>
      <c r="WJ33" s="137">
        <f t="shared" si="922"/>
        <v>0</v>
      </c>
      <c r="WK33" s="137">
        <f t="shared" ref="WK33:WL33" si="1068">WK26/WK11</f>
        <v>3.7037037037037035E-2</v>
      </c>
      <c r="WL33" s="137">
        <f t="shared" si="1068"/>
        <v>5.8823529411764705E-2</v>
      </c>
      <c r="WM33" s="137">
        <f t="shared" ref="WM33" si="1069">WM26/WM11</f>
        <v>0</v>
      </c>
      <c r="WN33" s="137"/>
      <c r="WO33" s="134"/>
      <c r="WP33" s="137">
        <f t="shared" ref="WP33:WQ33" si="1070">WP26/WP11</f>
        <v>5.8823529411764705E-2</v>
      </c>
      <c r="WQ33" s="137">
        <f t="shared" si="1070"/>
        <v>0</v>
      </c>
      <c r="WR33" s="137">
        <f t="shared" ref="WR33:WS33" si="1071">WR26/WR11</f>
        <v>0</v>
      </c>
      <c r="WS33" s="137">
        <f t="shared" si="1071"/>
        <v>0</v>
      </c>
      <c r="WT33" s="134"/>
      <c r="WU33" s="137">
        <f t="shared" ref="WU33:WV33" si="1072">WU26/WU11</f>
        <v>0</v>
      </c>
      <c r="WV33" s="137">
        <f t="shared" si="1072"/>
        <v>0</v>
      </c>
      <c r="WW33" s="137">
        <f t="shared" ref="WW33:WX33" si="1073">WW26/WW11</f>
        <v>0</v>
      </c>
      <c r="WX33" s="137">
        <f t="shared" si="1073"/>
        <v>0</v>
      </c>
      <c r="WY33" s="137">
        <f t="shared" ref="WY33:WZ33" si="1074">WY26/WY11</f>
        <v>0</v>
      </c>
      <c r="WZ33" s="137">
        <f t="shared" si="1074"/>
        <v>0</v>
      </c>
      <c r="XA33" s="137">
        <f t="shared" ref="XA33:XB33" si="1075">XA26/XA11</f>
        <v>0</v>
      </c>
      <c r="XB33" s="137">
        <f t="shared" si="1075"/>
        <v>0</v>
      </c>
      <c r="XC33" s="134"/>
      <c r="XD33" s="137">
        <f t="shared" ref="XD33:XE33" si="1076">XD26/XD11</f>
        <v>0</v>
      </c>
      <c r="XE33" s="137">
        <f t="shared" si="1076"/>
        <v>0</v>
      </c>
      <c r="XF33" s="137">
        <f t="shared" ref="XF33:XG33" si="1077">XF26/XF11</f>
        <v>0</v>
      </c>
      <c r="XG33" s="137">
        <f t="shared" si="1077"/>
        <v>0</v>
      </c>
      <c r="XH33" s="137">
        <f t="shared" ref="XH33:XI33" si="1078">XH26/XH11</f>
        <v>0</v>
      </c>
      <c r="XI33" s="137">
        <f t="shared" si="1078"/>
        <v>0</v>
      </c>
      <c r="XJ33" s="137"/>
      <c r="XK33" s="137">
        <f t="shared" ref="XK33:XL33" si="1079">XK26/XK11</f>
        <v>0</v>
      </c>
      <c r="XL33" s="137">
        <f t="shared" si="1079"/>
        <v>0</v>
      </c>
      <c r="XM33" s="137">
        <f t="shared" ref="XM33:XN33" si="1080">XM26/XM11</f>
        <v>0</v>
      </c>
      <c r="XN33" s="137">
        <f t="shared" si="1080"/>
        <v>0</v>
      </c>
      <c r="XO33" s="137">
        <f t="shared" ref="XO33:XP33" si="1081">XO26/XO11</f>
        <v>0</v>
      </c>
      <c r="XP33" s="137">
        <f t="shared" si="1081"/>
        <v>0</v>
      </c>
      <c r="XQ33" s="137"/>
      <c r="XR33" s="137">
        <f t="shared" ref="XR33:XS33" si="1082">XR26/XR11</f>
        <v>0</v>
      </c>
      <c r="XS33" s="137">
        <f t="shared" si="1082"/>
        <v>0</v>
      </c>
      <c r="XT33" s="137">
        <f t="shared" ref="XT33:XU33" si="1083">XT26/XT11</f>
        <v>0</v>
      </c>
      <c r="XU33" s="137">
        <f t="shared" si="1083"/>
        <v>0</v>
      </c>
      <c r="XV33" s="137">
        <f t="shared" ref="XV33:XW33" si="1084">XV26/XV11</f>
        <v>0</v>
      </c>
      <c r="XW33" s="137">
        <f t="shared" si="1084"/>
        <v>0</v>
      </c>
      <c r="XX33" s="137"/>
      <c r="XY33" s="137">
        <f t="shared" ref="XY33:XZ33" si="1085">XY26/XY11</f>
        <v>0</v>
      </c>
      <c r="XZ33" s="137">
        <f t="shared" si="1085"/>
        <v>0</v>
      </c>
      <c r="YA33" s="137">
        <f t="shared" ref="YA33:YB33" si="1086">YA26/YA11</f>
        <v>0</v>
      </c>
      <c r="YB33" s="137">
        <f t="shared" si="1086"/>
        <v>0</v>
      </c>
      <c r="YC33" s="137">
        <f t="shared" ref="YC33:YD33" si="1087">YC26/YC11</f>
        <v>0</v>
      </c>
      <c r="YD33" s="137">
        <f t="shared" si="1087"/>
        <v>1.3157894736842105E-2</v>
      </c>
      <c r="YE33" s="137"/>
      <c r="YF33" s="137">
        <f t="shared" ref="YF33:YG33" si="1088">YF26/YF11</f>
        <v>0</v>
      </c>
      <c r="YG33" s="137">
        <f t="shared" si="1088"/>
        <v>0</v>
      </c>
      <c r="YH33" s="137">
        <f t="shared" ref="YH33:YI33" si="1089">YH26/YH11</f>
        <v>0</v>
      </c>
      <c r="YI33" s="137">
        <f t="shared" si="1089"/>
        <v>0</v>
      </c>
      <c r="YJ33" s="137">
        <f t="shared" ref="YJ33:YK33" si="1090">YJ26/YJ11</f>
        <v>0</v>
      </c>
      <c r="YK33" s="137">
        <f t="shared" si="1090"/>
        <v>0</v>
      </c>
      <c r="YL33" s="137"/>
      <c r="YM33" s="137">
        <f t="shared" ref="YM33:YN33" si="1091">YM26/YM11</f>
        <v>0</v>
      </c>
      <c r="YN33" s="137">
        <f t="shared" si="1091"/>
        <v>0</v>
      </c>
      <c r="YO33" s="137">
        <f t="shared" ref="YO33" si="1092">YO26/YO11</f>
        <v>0</v>
      </c>
      <c r="YP33" s="137"/>
      <c r="YQ33" s="137">
        <f t="shared" ref="YQ33:YR33" si="1093">YQ26/YQ11</f>
        <v>0</v>
      </c>
      <c r="YR33" s="137">
        <f t="shared" si="1093"/>
        <v>0</v>
      </c>
      <c r="YS33" s="137">
        <f t="shared" ref="YS33:YT33" si="1094">YS26/YS11</f>
        <v>1.2195121951219513E-2</v>
      </c>
      <c r="YT33" s="137">
        <f t="shared" si="1094"/>
        <v>0</v>
      </c>
      <c r="YU33" s="137">
        <f t="shared" ref="YU33:YV33" si="1095">YU26/YU11</f>
        <v>0</v>
      </c>
      <c r="YV33" s="137">
        <f t="shared" si="1095"/>
        <v>1.2195121951219513E-2</v>
      </c>
      <c r="YW33" s="137">
        <f t="shared" ref="YW33:YX33" si="1096">YW26/YW11</f>
        <v>0</v>
      </c>
      <c r="YX33" s="137">
        <f t="shared" si="1096"/>
        <v>0</v>
      </c>
      <c r="YY33" s="137">
        <f t="shared" ref="YY33" si="1097">YY26/YY11</f>
        <v>0</v>
      </c>
      <c r="YZ33" s="137"/>
      <c r="ZA33" s="137">
        <f t="shared" ref="ZA33" si="1098">ZA26/ZA11</f>
        <v>0</v>
      </c>
      <c r="ZB33" s="137">
        <f t="shared" ref="ZB33:ZC33" si="1099">ZB26/ZB11</f>
        <v>0</v>
      </c>
      <c r="ZC33" s="137">
        <f t="shared" si="1099"/>
        <v>1.1904761904761904E-2</v>
      </c>
      <c r="ZD33" s="137">
        <f t="shared" ref="ZD33:ZE33" si="1100">ZD26/ZD11</f>
        <v>0</v>
      </c>
      <c r="ZE33" s="137">
        <f t="shared" si="1100"/>
        <v>0</v>
      </c>
      <c r="ZF33" s="137">
        <f t="shared" ref="ZF33" si="1101">ZF26/ZF11</f>
        <v>0</v>
      </c>
      <c r="ZG33" s="137">
        <v>0</v>
      </c>
      <c r="ZH33" s="137"/>
      <c r="ZI33" s="134"/>
      <c r="ZJ33" s="134"/>
      <c r="ZK33" s="134"/>
      <c r="ZL33" s="137">
        <f t="shared" ref="ZL33" si="1102">ZL26/ZL11</f>
        <v>0</v>
      </c>
      <c r="ZM33" s="137">
        <v>0</v>
      </c>
      <c r="ZN33" s="137"/>
      <c r="ZO33" s="137">
        <v>0</v>
      </c>
      <c r="ZP33" s="137">
        <v>0</v>
      </c>
      <c r="ZQ33" s="137">
        <v>0</v>
      </c>
      <c r="ZR33" s="137">
        <v>0</v>
      </c>
      <c r="ZS33" s="137">
        <v>0</v>
      </c>
      <c r="ZT33" s="137">
        <v>0</v>
      </c>
      <c r="ZU33" s="137"/>
      <c r="ZV33" s="137">
        <v>0</v>
      </c>
      <c r="ZW33" s="137">
        <v>0</v>
      </c>
      <c r="ZX33" s="137">
        <v>0</v>
      </c>
      <c r="ZY33" s="137">
        <v>0</v>
      </c>
      <c r="ZZ33" s="137">
        <v>0</v>
      </c>
      <c r="AAA33" s="137">
        <v>0</v>
      </c>
      <c r="AAB33" s="137"/>
      <c r="AAC33" s="137">
        <v>0</v>
      </c>
      <c r="AAD33" s="137">
        <v>0</v>
      </c>
      <c r="AAE33" s="137">
        <v>0</v>
      </c>
      <c r="AAF33" s="137">
        <v>0</v>
      </c>
      <c r="AAG33" s="137">
        <v>0</v>
      </c>
      <c r="AAH33" s="137">
        <v>0</v>
      </c>
      <c r="AAI33" s="134"/>
      <c r="AAJ33" s="137">
        <v>0</v>
      </c>
      <c r="AAK33" s="137">
        <v>0</v>
      </c>
      <c r="AAL33" s="137">
        <v>0</v>
      </c>
      <c r="AAM33" s="137">
        <v>0</v>
      </c>
      <c r="AAN33" s="137">
        <v>0</v>
      </c>
      <c r="AAO33" s="137">
        <v>0</v>
      </c>
      <c r="AAP33" s="137"/>
      <c r="AAQ33" s="137">
        <v>0</v>
      </c>
      <c r="AAR33" s="137">
        <v>0</v>
      </c>
      <c r="AAS33" s="137">
        <v>0</v>
      </c>
      <c r="AAT33" s="137">
        <v>0</v>
      </c>
      <c r="AAU33" s="137">
        <v>0</v>
      </c>
      <c r="AAV33" s="137">
        <v>0</v>
      </c>
      <c r="AAW33" s="134"/>
      <c r="AAX33" s="137">
        <v>0</v>
      </c>
      <c r="AAY33" s="137">
        <v>0</v>
      </c>
      <c r="AAZ33" s="137">
        <v>0</v>
      </c>
      <c r="ABA33" s="137">
        <v>0</v>
      </c>
      <c r="ABB33" s="137">
        <v>0</v>
      </c>
      <c r="ABC33" s="137">
        <v>0</v>
      </c>
      <c r="ABD33" s="137"/>
      <c r="ABE33" s="137">
        <v>0</v>
      </c>
      <c r="ABF33" s="137">
        <v>0</v>
      </c>
      <c r="ABG33" s="137">
        <v>0</v>
      </c>
      <c r="ABH33" s="137">
        <v>0</v>
      </c>
      <c r="ABI33" s="137">
        <v>0</v>
      </c>
      <c r="ABJ33" s="137">
        <v>0</v>
      </c>
      <c r="ABK33" s="134"/>
      <c r="ABL33" s="137">
        <v>0</v>
      </c>
      <c r="ABM33" s="137">
        <v>0</v>
      </c>
      <c r="ABN33" s="137">
        <v>0</v>
      </c>
      <c r="ABO33" s="137">
        <v>0</v>
      </c>
      <c r="ABP33" s="137">
        <f t="shared" ref="ABP33:ABQ33" si="1103">ABP26/ABP11</f>
        <v>0</v>
      </c>
      <c r="ABQ33" s="137">
        <f t="shared" si="1103"/>
        <v>0</v>
      </c>
      <c r="ABR33" s="134"/>
      <c r="ABS33" s="137">
        <f t="shared" ref="ABS33:ABT33" si="1104">ABS26/ABS11</f>
        <v>0</v>
      </c>
      <c r="ABT33" s="137">
        <f t="shared" si="1104"/>
        <v>0</v>
      </c>
      <c r="ABU33" s="137">
        <f t="shared" ref="ABU33:ABV33" si="1105">ABU26/ABU11</f>
        <v>0</v>
      </c>
      <c r="ABV33" s="137">
        <f t="shared" si="1105"/>
        <v>0</v>
      </c>
      <c r="ABW33" s="137" t="e">
        <f t="shared" ref="ABW33" si="1106">ABW26/ABW11</f>
        <v>#DIV/0!</v>
      </c>
      <c r="ABX33" s="134"/>
      <c r="ABY33" s="134"/>
      <c r="ABZ33" s="134"/>
      <c r="ACA33" s="134"/>
      <c r="ACB33" s="134"/>
      <c r="ACC33" s="134"/>
      <c r="ACD33" s="134"/>
      <c r="ACE33" s="134"/>
      <c r="ACF33" s="134"/>
      <c r="ACG33" s="134"/>
      <c r="ACH33" s="134"/>
      <c r="ACI33" s="134"/>
      <c r="ACJ33" s="134"/>
      <c r="ACK33" s="134"/>
      <c r="ACL33" s="134"/>
      <c r="ACM33" s="134"/>
      <c r="ACN33" s="134"/>
      <c r="ACO33" s="134"/>
      <c r="ACP33" s="134"/>
      <c r="ACQ33" s="134"/>
      <c r="ACR33" s="134"/>
      <c r="ACS33" s="134"/>
      <c r="ACT33" s="134"/>
      <c r="ACU33" s="134"/>
      <c r="ACV33" s="134"/>
      <c r="ACW33" s="134"/>
      <c r="ACX33" s="134"/>
      <c r="ACY33" s="134"/>
      <c r="ACZ33" s="134"/>
      <c r="ADA33" s="134"/>
      <c r="ADB33" s="134"/>
      <c r="ADC33" s="134"/>
      <c r="ADD33" s="134"/>
      <c r="ADE33" s="134"/>
      <c r="ADF33" s="134"/>
      <c r="ADG33" s="134"/>
      <c r="ADH33" s="134"/>
      <c r="ADI33" s="134"/>
      <c r="ADJ33" s="134"/>
      <c r="ADK33" s="134"/>
      <c r="ADL33" s="134"/>
      <c r="ADM33" s="134"/>
      <c r="ADN33" s="134"/>
    </row>
    <row r="34" spans="1:794">
      <c r="A34" t="s">
        <v>911</v>
      </c>
      <c r="B34" t="s">
        <v>913</v>
      </c>
      <c r="D34" s="135" t="s">
        <v>241</v>
      </c>
      <c r="E34" s="138">
        <f t="shared" ref="E34:F39" si="1107">E13/E5</f>
        <v>0.73206751054852326</v>
      </c>
      <c r="F34" s="138">
        <f t="shared" si="1107"/>
        <v>0.73752711496746204</v>
      </c>
      <c r="G34" s="138">
        <f t="shared" ref="G34:J39" si="1108">G13/G5</f>
        <v>0.79772727272727273</v>
      </c>
      <c r="H34" s="138">
        <f t="shared" si="1108"/>
        <v>0.8179723502304147</v>
      </c>
      <c r="I34" s="138">
        <f t="shared" si="1108"/>
        <v>0.81162790697674414</v>
      </c>
      <c r="J34" s="138">
        <f t="shared" si="1108"/>
        <v>0.83333333333333337</v>
      </c>
      <c r="K34" s="135"/>
      <c r="L34" s="138">
        <f t="shared" ref="L34:S36" si="1109">L13/L5</f>
        <v>0.81904761904761902</v>
      </c>
      <c r="M34" s="138">
        <f t="shared" si="1109"/>
        <v>0.84938271604938276</v>
      </c>
      <c r="N34" s="138">
        <f t="shared" si="1109"/>
        <v>0.83415841584158412</v>
      </c>
      <c r="O34" s="138">
        <f t="shared" si="1109"/>
        <v>0.86363636363636365</v>
      </c>
      <c r="P34" s="138">
        <f t="shared" si="1109"/>
        <v>0.87344913151364767</v>
      </c>
      <c r="Q34" s="138">
        <f t="shared" si="1109"/>
        <v>0.875</v>
      </c>
      <c r="R34" s="138">
        <f t="shared" si="1109"/>
        <v>0.84938271604938276</v>
      </c>
      <c r="S34" s="138">
        <f t="shared" si="1109"/>
        <v>0.85074626865671643</v>
      </c>
      <c r="T34" s="135"/>
      <c r="U34" s="135"/>
      <c r="V34" s="135"/>
      <c r="W34" s="135"/>
      <c r="X34" s="135"/>
      <c r="Y34" s="135"/>
      <c r="Z34" s="135"/>
      <c r="AA34" s="138">
        <f t="shared" ref="AA34:AE38" si="1110">AA13/AA5</f>
        <v>0.76412776412776418</v>
      </c>
      <c r="AB34" s="138">
        <f t="shared" si="1110"/>
        <v>0.80148883374689828</v>
      </c>
      <c r="AC34" s="138">
        <f t="shared" si="1110"/>
        <v>0.78605769230769229</v>
      </c>
      <c r="AD34" s="138">
        <f t="shared" si="1110"/>
        <v>0.77619047619047621</v>
      </c>
      <c r="AE34" s="138">
        <f t="shared" si="1110"/>
        <v>0.79186602870813394</v>
      </c>
      <c r="AF34" s="135"/>
      <c r="AG34" s="138">
        <f t="shared" ref="AG34:AL39" si="1111">AG13/AG5</f>
        <v>0.81021897810218979</v>
      </c>
      <c r="AH34" s="138">
        <f t="shared" si="1111"/>
        <v>0.80387409200968518</v>
      </c>
      <c r="AI34" s="138">
        <f t="shared" si="1111"/>
        <v>0.82278481012658233</v>
      </c>
      <c r="AJ34" s="138">
        <f t="shared" si="1111"/>
        <v>0.82152230971128604</v>
      </c>
      <c r="AK34" s="138">
        <f t="shared" si="1111"/>
        <v>0.84455958549222798</v>
      </c>
      <c r="AL34" s="138">
        <f t="shared" si="1111"/>
        <v>0.85316455696202531</v>
      </c>
      <c r="AM34" s="138"/>
      <c r="AN34" s="138">
        <f t="shared" ref="AN34:AS39" si="1112">AN13/AN5</f>
        <v>0.84210526315789469</v>
      </c>
      <c r="AO34" s="138">
        <f t="shared" si="1112"/>
        <v>0.86967418546365916</v>
      </c>
      <c r="AP34" s="138">
        <f t="shared" si="1112"/>
        <v>0.87886597938144329</v>
      </c>
      <c r="AQ34" s="138">
        <f t="shared" si="1112"/>
        <v>0.88383838383838387</v>
      </c>
      <c r="AR34" s="138">
        <f t="shared" si="1112"/>
        <v>0.90488431876606679</v>
      </c>
      <c r="AS34" s="138">
        <f t="shared" si="1112"/>
        <v>0.9120603015075377</v>
      </c>
      <c r="AT34" s="135"/>
      <c r="AU34" s="138">
        <f t="shared" ref="AU34:AX36" si="1113">AU13/AU5</f>
        <v>0.89655172413793105</v>
      </c>
      <c r="AV34" s="138">
        <f t="shared" si="1113"/>
        <v>0.88341968911917101</v>
      </c>
      <c r="AW34" s="138">
        <f t="shared" si="1113"/>
        <v>0.89195979899497491</v>
      </c>
      <c r="AX34" s="138">
        <f t="shared" si="1113"/>
        <v>0.91708542713567842</v>
      </c>
      <c r="AY34" s="135"/>
      <c r="AZ34" s="135"/>
      <c r="BA34" s="138">
        <f t="shared" ref="BA34:BG36" si="1114">BA13/BA5</f>
        <v>0.88778054862842892</v>
      </c>
      <c r="BB34" s="138">
        <f t="shared" si="1114"/>
        <v>0.85309278350515461</v>
      </c>
      <c r="BC34" s="138">
        <f t="shared" si="1114"/>
        <v>0.86945169712793735</v>
      </c>
      <c r="BD34" s="138">
        <f t="shared" si="1114"/>
        <v>0.87631578947368416</v>
      </c>
      <c r="BE34" s="138">
        <f t="shared" si="1114"/>
        <v>0.86772486772486768</v>
      </c>
      <c r="BF34" s="138">
        <f t="shared" si="1114"/>
        <v>0.86118251928020562</v>
      </c>
      <c r="BG34" s="138">
        <f t="shared" si="1114"/>
        <v>0.89922480620155043</v>
      </c>
      <c r="BH34" s="135"/>
      <c r="BI34" s="138">
        <f t="shared" ref="BI34:BN40" si="1115">BI13/BI5</f>
        <v>0.89378238341968907</v>
      </c>
      <c r="BJ34" s="138">
        <f t="shared" si="1115"/>
        <v>0.87179487179487181</v>
      </c>
      <c r="BK34" s="138">
        <f t="shared" si="1115"/>
        <v>0.86901763224181361</v>
      </c>
      <c r="BL34" s="138">
        <f t="shared" si="1115"/>
        <v>0.84615384615384615</v>
      </c>
      <c r="BM34" s="138">
        <f t="shared" si="1115"/>
        <v>0.82506527415143605</v>
      </c>
      <c r="BN34" s="138">
        <f t="shared" si="1115"/>
        <v>0.84514435695538059</v>
      </c>
      <c r="BO34" s="135"/>
      <c r="BP34" s="138">
        <f t="shared" ref="BP34:BU40" si="1116">BP13/BP5</f>
        <v>0.82506527415143605</v>
      </c>
      <c r="BQ34" s="138">
        <f t="shared" si="1116"/>
        <v>0.85039370078740162</v>
      </c>
      <c r="BR34" s="138">
        <f t="shared" si="1116"/>
        <v>0.83023872679045096</v>
      </c>
      <c r="BS34" s="138">
        <f t="shared" si="1116"/>
        <v>0.83378746594005448</v>
      </c>
      <c r="BT34" s="138">
        <f t="shared" si="1116"/>
        <v>0.81550802139037437</v>
      </c>
      <c r="BU34" s="138">
        <f t="shared" si="1116"/>
        <v>0.79255319148936165</v>
      </c>
      <c r="BV34" s="135"/>
      <c r="BW34" s="138">
        <f t="shared" ref="BW34:BX38" si="1117">BW13/BW5</f>
        <v>0.81066666666666665</v>
      </c>
      <c r="BX34" s="138">
        <f t="shared" si="1117"/>
        <v>0.82939632545931763</v>
      </c>
      <c r="BY34" s="138">
        <f t="shared" ref="BY34:CB36" si="1118">BY13/BY5</f>
        <v>0.8529411764705882</v>
      </c>
      <c r="BZ34" s="138">
        <f t="shared" si="1118"/>
        <v>0.84251968503937003</v>
      </c>
      <c r="CA34" s="138">
        <f t="shared" si="1118"/>
        <v>0.85599999999999998</v>
      </c>
      <c r="CB34" s="138">
        <f t="shared" si="1118"/>
        <v>0.86206896551724133</v>
      </c>
      <c r="CC34" s="135"/>
      <c r="CD34" s="138">
        <f t="shared" ref="CD34:CE38" si="1119">CD13/CD5</f>
        <v>0.86702127659574468</v>
      </c>
      <c r="CE34" s="138">
        <f t="shared" si="1119"/>
        <v>0.84210526315789469</v>
      </c>
      <c r="CF34" s="138">
        <f t="shared" ref="CF34:CI38" si="1120">CF13/CF5</f>
        <v>0.84986595174262736</v>
      </c>
      <c r="CG34" s="138">
        <f t="shared" si="1120"/>
        <v>0.87087912087912089</v>
      </c>
      <c r="CH34" s="138">
        <f t="shared" si="1120"/>
        <v>0.84696569920844322</v>
      </c>
      <c r="CI34" s="138">
        <f t="shared" si="1120"/>
        <v>0.86684782608695654</v>
      </c>
      <c r="CJ34" s="135"/>
      <c r="CK34" s="138">
        <f t="shared" ref="CK34:CP40" si="1121">CK13/CK5</f>
        <v>0.82133333333333336</v>
      </c>
      <c r="CL34" s="138">
        <f t="shared" si="1121"/>
        <v>0.83776595744680848</v>
      </c>
      <c r="CM34" s="138">
        <f t="shared" si="1121"/>
        <v>0.82608695652173914</v>
      </c>
      <c r="CN34" s="138">
        <f t="shared" si="1121"/>
        <v>0.83602150537634412</v>
      </c>
      <c r="CO34" s="138">
        <f t="shared" si="1121"/>
        <v>0.7978436657681941</v>
      </c>
      <c r="CP34" s="138">
        <f t="shared" si="1121"/>
        <v>0.82162162162162167</v>
      </c>
      <c r="CQ34" s="135"/>
      <c r="CR34" s="138">
        <f t="shared" ref="CR34:CW36" si="1122">CR13/CR5</f>
        <v>0.82825484764542934</v>
      </c>
      <c r="CS34" s="138">
        <f t="shared" si="1122"/>
        <v>0.86285714285714288</v>
      </c>
      <c r="CT34" s="138">
        <f t="shared" si="1122"/>
        <v>0.87784090909090906</v>
      </c>
      <c r="CU34" s="138">
        <f t="shared" si="1122"/>
        <v>0.89565217391304353</v>
      </c>
      <c r="CV34" s="138">
        <f t="shared" si="1122"/>
        <v>0.89884393063583812</v>
      </c>
      <c r="CW34" s="138">
        <f t="shared" si="1122"/>
        <v>0.90935672514619881</v>
      </c>
      <c r="CX34" s="135"/>
      <c r="CY34" s="138">
        <f t="shared" ref="CY34:DD40" si="1123">CY13/CY5</f>
        <v>0.9241573033707865</v>
      </c>
      <c r="CZ34" s="138">
        <f t="shared" si="1123"/>
        <v>0.93314763231197773</v>
      </c>
      <c r="DA34" s="138">
        <f t="shared" si="1123"/>
        <v>0.93593314763231195</v>
      </c>
      <c r="DB34" s="138">
        <f t="shared" si="1123"/>
        <v>0.91876750700280108</v>
      </c>
      <c r="DC34" s="138">
        <f t="shared" si="1123"/>
        <v>0.91351351351351351</v>
      </c>
      <c r="DD34" s="138">
        <f t="shared" si="1123"/>
        <v>0.92411924119241196</v>
      </c>
      <c r="DE34" s="135"/>
      <c r="DF34" s="135"/>
      <c r="DG34" s="138">
        <f t="shared" ref="DG34:DK40" si="1124">DG13/DG5</f>
        <v>0.75880758807588078</v>
      </c>
      <c r="DH34" s="138">
        <f t="shared" si="1124"/>
        <v>0.83746556473829203</v>
      </c>
      <c r="DI34" s="138">
        <f t="shared" si="1124"/>
        <v>0.85399449035812669</v>
      </c>
      <c r="DJ34" s="138">
        <f t="shared" si="1124"/>
        <v>0.8797814207650273</v>
      </c>
      <c r="DK34" s="138">
        <f t="shared" si="1124"/>
        <v>0.87465940054495916</v>
      </c>
      <c r="DL34" s="135"/>
      <c r="DM34" s="135"/>
      <c r="DN34" s="138">
        <f t="shared" ref="DN34:DO40" si="1125">DN13/DN5</f>
        <v>0.8732782369146006</v>
      </c>
      <c r="DO34" s="138">
        <f t="shared" si="1125"/>
        <v>0.88101983002832862</v>
      </c>
      <c r="DP34" s="138">
        <f t="shared" ref="DP34:DR36" si="1126">DP13/DP5</f>
        <v>0.88828337874659402</v>
      </c>
      <c r="DQ34" s="138">
        <f t="shared" si="1126"/>
        <v>0.90277777777777779</v>
      </c>
      <c r="DR34" s="138">
        <f t="shared" si="1126"/>
        <v>0.88315217391304346</v>
      </c>
      <c r="DS34" s="135"/>
      <c r="DT34" s="138">
        <f t="shared" ref="DT34:DY40" si="1127">DT13/DT5</f>
        <v>0.85164835164835162</v>
      </c>
      <c r="DU34" s="138">
        <f t="shared" si="1127"/>
        <v>0.8571428571428571</v>
      </c>
      <c r="DV34" s="138">
        <f t="shared" si="1127"/>
        <v>0.84533333333333338</v>
      </c>
      <c r="DW34" s="138">
        <f t="shared" si="1127"/>
        <v>0.82526881720430112</v>
      </c>
      <c r="DX34" s="138">
        <f t="shared" si="1127"/>
        <v>0.79848866498740556</v>
      </c>
      <c r="DY34" s="138">
        <f t="shared" si="1127"/>
        <v>0.81025641025641026</v>
      </c>
      <c r="DZ34" s="135"/>
      <c r="EA34" s="138">
        <f t="shared" ref="EA34:EB36" si="1128">EA13/EA5</f>
        <v>0.78260869565217395</v>
      </c>
      <c r="EB34" s="138">
        <f t="shared" si="1128"/>
        <v>0.78880407124681939</v>
      </c>
      <c r="EC34" s="138">
        <f t="shared" ref="EC34:EM34" si="1129">EC13/EC5</f>
        <v>0.78826530612244894</v>
      </c>
      <c r="ED34" s="138">
        <f t="shared" si="1129"/>
        <v>0.78934010152284262</v>
      </c>
      <c r="EE34" s="138">
        <f t="shared" si="1129"/>
        <v>0.77777777777777779</v>
      </c>
      <c r="EF34" s="138">
        <f t="shared" si="1129"/>
        <v>0.79104477611940294</v>
      </c>
      <c r="EG34" s="138">
        <f t="shared" si="1129"/>
        <v>0.74689826302729534</v>
      </c>
      <c r="EH34" s="138">
        <f t="shared" si="1129"/>
        <v>0.77692307692307694</v>
      </c>
      <c r="EI34" s="138">
        <f t="shared" si="1129"/>
        <v>0.80867346938775508</v>
      </c>
      <c r="EJ34" s="138">
        <f t="shared" si="1129"/>
        <v>0.79427083333333337</v>
      </c>
      <c r="EK34" s="138">
        <f t="shared" si="1129"/>
        <v>0.80423280423280419</v>
      </c>
      <c r="EL34" s="138">
        <f t="shared" si="1129"/>
        <v>0.76329787234042556</v>
      </c>
      <c r="EM34" s="138">
        <f t="shared" si="1129"/>
        <v>0.78400000000000003</v>
      </c>
      <c r="EN34" s="135"/>
      <c r="EO34" s="138">
        <f t="shared" ref="EO34:EP36" si="1130">EO13/EO5</f>
        <v>0.80628272251308897</v>
      </c>
      <c r="EP34" s="138">
        <f t="shared" si="1130"/>
        <v>0.82849604221635886</v>
      </c>
      <c r="EQ34" s="138">
        <f t="shared" ref="EQ34:FA34" si="1131">EQ13/EQ5</f>
        <v>0.82894736842105265</v>
      </c>
      <c r="ER34" s="138">
        <f t="shared" si="1131"/>
        <v>0.85599999999999998</v>
      </c>
      <c r="ES34" s="138">
        <f t="shared" si="1131"/>
        <v>0.87139107611548561</v>
      </c>
      <c r="ET34" s="138">
        <f t="shared" si="1131"/>
        <v>0.88511749347258484</v>
      </c>
      <c r="EU34" s="138">
        <f t="shared" si="1131"/>
        <v>0.74742268041237114</v>
      </c>
      <c r="EV34" s="138">
        <f t="shared" si="1131"/>
        <v>0.89340101522842641</v>
      </c>
      <c r="EW34" s="138">
        <f t="shared" si="1131"/>
        <v>0.88916256157635465</v>
      </c>
      <c r="EX34" s="138">
        <f t="shared" si="1131"/>
        <v>0.86945812807881773</v>
      </c>
      <c r="EY34" s="138">
        <f t="shared" si="1131"/>
        <v>0.8571428571428571</v>
      </c>
      <c r="EZ34" s="138">
        <f t="shared" si="1131"/>
        <v>0.85436893203883491</v>
      </c>
      <c r="FA34" s="138">
        <f t="shared" si="1131"/>
        <v>0.8584070796460177</v>
      </c>
      <c r="FB34" s="135"/>
      <c r="FC34" s="138">
        <f t="shared" ref="FC34:FO34" si="1132">FC13/FC5</f>
        <v>0.86593406593406597</v>
      </c>
      <c r="FD34" s="138">
        <f t="shared" si="1132"/>
        <v>0.86859688195991092</v>
      </c>
      <c r="FE34" s="138">
        <f t="shared" si="1132"/>
        <v>0.85622317596566522</v>
      </c>
      <c r="FF34" s="138">
        <f t="shared" si="1132"/>
        <v>0.87576374745417518</v>
      </c>
      <c r="FG34" s="138">
        <f t="shared" si="1132"/>
        <v>0.89094650205761317</v>
      </c>
      <c r="FH34" s="138">
        <f t="shared" si="1132"/>
        <v>0.90283400809716596</v>
      </c>
      <c r="FI34" s="138">
        <f t="shared" si="1132"/>
        <v>0.66328600405679516</v>
      </c>
      <c r="FJ34" s="138">
        <f t="shared" si="1132"/>
        <v>0.86732673267326732</v>
      </c>
      <c r="FK34" s="138">
        <f t="shared" si="1132"/>
        <v>0.87246963562753033</v>
      </c>
      <c r="FL34" s="138">
        <f t="shared" si="1132"/>
        <v>0.91549295774647887</v>
      </c>
      <c r="FM34" s="138">
        <f t="shared" si="1132"/>
        <v>0.900390625</v>
      </c>
      <c r="FN34" s="138">
        <f t="shared" si="1132"/>
        <v>0.8957169459962756</v>
      </c>
      <c r="FO34" s="138">
        <f t="shared" si="1132"/>
        <v>0.80112570356472801</v>
      </c>
      <c r="FP34" s="135"/>
      <c r="FQ34" s="138">
        <f t="shared" ref="FQ34:FV40" si="1133">FQ13/FQ5</f>
        <v>0.81647940074906367</v>
      </c>
      <c r="FR34" s="138">
        <f t="shared" si="1133"/>
        <v>0.83424408014571949</v>
      </c>
      <c r="FS34" s="138">
        <f t="shared" si="1133"/>
        <v>0.86419753086419748</v>
      </c>
      <c r="FT34" s="138">
        <f t="shared" si="1133"/>
        <v>0.87350427350427351</v>
      </c>
      <c r="FU34" s="138">
        <f t="shared" si="1133"/>
        <v>0.87985865724381629</v>
      </c>
      <c r="FV34" s="138">
        <f t="shared" si="1133"/>
        <v>0.82086956521739129</v>
      </c>
      <c r="FW34" s="135"/>
      <c r="FX34" s="138">
        <f t="shared" ref="FX34:GC40" si="1134">FX13/FX5</f>
        <v>0.82826475849731662</v>
      </c>
      <c r="FY34" s="138">
        <f t="shared" si="1134"/>
        <v>0.80944055944055948</v>
      </c>
      <c r="FZ34" s="138">
        <f t="shared" si="1134"/>
        <v>0.83623693379790942</v>
      </c>
      <c r="GA34" s="138">
        <f t="shared" si="1134"/>
        <v>0.81882770870337473</v>
      </c>
      <c r="GB34" s="138">
        <f t="shared" si="1134"/>
        <v>0.84007352941176472</v>
      </c>
      <c r="GC34" s="138">
        <f t="shared" si="1134"/>
        <v>0.83514492753623193</v>
      </c>
      <c r="GD34" s="135"/>
      <c r="GE34" s="138">
        <f t="shared" ref="GE34:GH40" si="1135">GE13/GE5</f>
        <v>0.78102189781021902</v>
      </c>
      <c r="GF34" s="138">
        <f t="shared" si="1135"/>
        <v>0.78315412186379929</v>
      </c>
      <c r="GG34" s="138">
        <f t="shared" si="1135"/>
        <v>0.76760563380281688</v>
      </c>
      <c r="GH34" s="138">
        <f t="shared" si="1135"/>
        <v>0.77397260273972601</v>
      </c>
      <c r="GI34" s="135"/>
      <c r="GJ34" s="135"/>
      <c r="GK34" s="135"/>
      <c r="GL34" s="138">
        <f t="shared" ref="GL34:GQ40" si="1136">GL13/GL5</f>
        <v>0.77864077669902909</v>
      </c>
      <c r="GM34" s="138">
        <f t="shared" si="1136"/>
        <v>0.81355932203389836</v>
      </c>
      <c r="GN34" s="138">
        <f t="shared" si="1136"/>
        <v>0.82476190476190481</v>
      </c>
      <c r="GO34" s="138">
        <f t="shared" si="1136"/>
        <v>0.82857142857142863</v>
      </c>
      <c r="GP34" s="138">
        <f t="shared" si="1136"/>
        <v>0.85</v>
      </c>
      <c r="GQ34" s="138">
        <f t="shared" si="1136"/>
        <v>0.859344894026975</v>
      </c>
      <c r="GR34" s="135"/>
      <c r="GS34" s="138">
        <f t="shared" ref="GS34:GW40" si="1137">GS13/GS5</f>
        <v>0.83783783783783783</v>
      </c>
      <c r="GT34" s="138">
        <f t="shared" si="1137"/>
        <v>0.86897880539499039</v>
      </c>
      <c r="GU34" s="138">
        <f t="shared" si="1137"/>
        <v>0.85518590998043054</v>
      </c>
      <c r="GV34" s="138">
        <f t="shared" si="1137"/>
        <v>0.83235867446393763</v>
      </c>
      <c r="GW34" s="138">
        <f t="shared" si="1137"/>
        <v>0.85799999999999998</v>
      </c>
      <c r="GX34" s="135"/>
      <c r="GY34" s="135"/>
      <c r="GZ34" s="138">
        <f t="shared" ref="GZ34:HA40" si="1138">GZ13/GZ5</f>
        <v>0.83436853002070388</v>
      </c>
      <c r="HA34" s="138">
        <f t="shared" si="1138"/>
        <v>0.83643892339544512</v>
      </c>
      <c r="HB34" s="138">
        <f t="shared" ref="HB34:HE40" si="1139">HB13/HB5</f>
        <v>0.86065573770491799</v>
      </c>
      <c r="HC34" s="138">
        <f t="shared" si="1139"/>
        <v>0.83471074380165289</v>
      </c>
      <c r="HD34" s="138">
        <f t="shared" si="1139"/>
        <v>0.85062240663900412</v>
      </c>
      <c r="HE34" s="138">
        <f t="shared" si="1139"/>
        <v>0.82952182952182951</v>
      </c>
      <c r="HF34" s="135"/>
      <c r="HG34" s="138">
        <f t="shared" ref="HG34:HL40" si="1140">HG13/HG5</f>
        <v>0.80686695278969955</v>
      </c>
      <c r="HH34" s="138">
        <f t="shared" si="1140"/>
        <v>0.80472103004291851</v>
      </c>
      <c r="HI34" s="138">
        <f t="shared" si="1140"/>
        <v>0.81879194630872487</v>
      </c>
      <c r="HJ34" s="138">
        <f t="shared" si="1140"/>
        <v>0.80865603644646922</v>
      </c>
      <c r="HK34" s="138">
        <f t="shared" si="1140"/>
        <v>0.85912240184757505</v>
      </c>
      <c r="HL34" s="138">
        <f t="shared" si="1140"/>
        <v>0.86467889908256879</v>
      </c>
      <c r="HM34" s="135"/>
      <c r="HN34" s="138">
        <f t="shared" ref="HN34:HS40" si="1141">HN13/HN5</f>
        <v>0.84340044742729303</v>
      </c>
      <c r="HO34" s="138">
        <f t="shared" si="1141"/>
        <v>0.85972850678733037</v>
      </c>
      <c r="HP34" s="138">
        <f t="shared" si="1141"/>
        <v>0.85842696629213489</v>
      </c>
      <c r="HQ34" s="138">
        <f t="shared" si="1141"/>
        <v>0.88084112149532712</v>
      </c>
      <c r="HR34" s="138">
        <f t="shared" si="1141"/>
        <v>0.89743589743589747</v>
      </c>
      <c r="HS34" s="138">
        <f t="shared" si="1141"/>
        <v>0.91121495327102808</v>
      </c>
      <c r="HT34" s="135"/>
      <c r="HU34" s="138">
        <f t="shared" ref="HU34:HZ40" si="1142">HU13/HU5</f>
        <v>0.92564102564102568</v>
      </c>
      <c r="HV34" s="138">
        <f t="shared" si="1142"/>
        <v>0.90547263681592038</v>
      </c>
      <c r="HW34" s="138">
        <f t="shared" si="1142"/>
        <v>0.90500000000000003</v>
      </c>
      <c r="HX34" s="138">
        <f t="shared" si="1142"/>
        <v>0.89749999999999996</v>
      </c>
      <c r="HY34" s="138">
        <f t="shared" si="1142"/>
        <v>0.88664987405541562</v>
      </c>
      <c r="HZ34" s="138">
        <f t="shared" si="1142"/>
        <v>0.84673366834170849</v>
      </c>
      <c r="IA34" s="135"/>
      <c r="IB34" s="138">
        <f t="shared" ref="IB34:IG40" si="1143">IB13/IB5</f>
        <v>0.89500000000000002</v>
      </c>
      <c r="IC34" s="138">
        <f t="shared" si="1143"/>
        <v>0.89168765743073053</v>
      </c>
      <c r="ID34" s="138">
        <f t="shared" si="1143"/>
        <v>0.87939698492462315</v>
      </c>
      <c r="IE34" s="138">
        <f t="shared" si="1143"/>
        <v>0.8693467336683417</v>
      </c>
      <c r="IF34" s="138">
        <f t="shared" si="1143"/>
        <v>0.84848484848484851</v>
      </c>
      <c r="IG34" s="138">
        <f t="shared" si="1143"/>
        <v>0.88</v>
      </c>
      <c r="IH34" s="135"/>
      <c r="II34" s="138">
        <f t="shared" ref="II34:IN40" si="1144">II13/II5</f>
        <v>0.88206388206388209</v>
      </c>
      <c r="IJ34" s="138">
        <f t="shared" si="1144"/>
        <v>0.88383838383838387</v>
      </c>
      <c r="IK34" s="138">
        <f t="shared" si="1144"/>
        <v>0.88972431077694236</v>
      </c>
      <c r="IL34" s="138">
        <f t="shared" si="1144"/>
        <v>0.85858585858585856</v>
      </c>
      <c r="IM34" s="138">
        <f t="shared" si="1144"/>
        <v>0.86821705426356588</v>
      </c>
      <c r="IN34" s="138">
        <f t="shared" si="1144"/>
        <v>0.87958115183246077</v>
      </c>
      <c r="IO34" s="135"/>
      <c r="IP34" s="138">
        <f t="shared" ref="IP34:IR40" si="1145">IP13/IP5</f>
        <v>0.86052631578947369</v>
      </c>
      <c r="IQ34" s="138">
        <f t="shared" si="1145"/>
        <v>0.89893617021276595</v>
      </c>
      <c r="IR34" s="138">
        <f t="shared" si="1145"/>
        <v>0.87700534759358284</v>
      </c>
      <c r="IS34" s="135"/>
      <c r="IT34" s="138">
        <f t="shared" ref="IT34:IU40" si="1146">IT13/IT5</f>
        <v>0.8392370572207084</v>
      </c>
      <c r="IU34" s="138">
        <f t="shared" si="1146"/>
        <v>0.83733333333333337</v>
      </c>
      <c r="IV34" s="135"/>
      <c r="IW34" s="135"/>
      <c r="IX34" s="138">
        <f t="shared" ref="IX34:JC40" si="1147">IX13/IX5</f>
        <v>0.64133738601823709</v>
      </c>
      <c r="IY34" s="138">
        <f t="shared" si="1147"/>
        <v>0.76243093922651939</v>
      </c>
      <c r="IZ34" s="138">
        <f t="shared" si="1147"/>
        <v>0.80160857908847183</v>
      </c>
      <c r="JA34" s="138">
        <f t="shared" si="1147"/>
        <v>0.81599999999999995</v>
      </c>
      <c r="JB34" s="138">
        <f t="shared" si="1147"/>
        <v>0.81842105263157894</v>
      </c>
      <c r="JC34" s="138">
        <f t="shared" si="1147"/>
        <v>0.80810810810810807</v>
      </c>
      <c r="JD34" s="135"/>
      <c r="JE34" s="138">
        <f t="shared" ref="JE34:JF40" si="1148">JE13/JE5</f>
        <v>0.83561643835616439</v>
      </c>
      <c r="JF34" s="138">
        <f t="shared" si="1148"/>
        <v>0.87771739130434778</v>
      </c>
      <c r="JG34" s="138">
        <f t="shared" ref="JG34:JI40" si="1149">JG13/JG5</f>
        <v>0.88328912466843501</v>
      </c>
      <c r="JH34" s="138">
        <f t="shared" si="1149"/>
        <v>0.88346883468834692</v>
      </c>
      <c r="JI34" s="138">
        <f t="shared" si="1149"/>
        <v>0.90243902439024393</v>
      </c>
      <c r="JJ34" s="135"/>
      <c r="JK34" s="138">
        <f t="shared" ref="JK34:JP40" si="1150">JK13/JK5</f>
        <v>0.86979166666666663</v>
      </c>
      <c r="JL34" s="138">
        <f t="shared" si="1150"/>
        <v>0.87886597938144329</v>
      </c>
      <c r="JM34" s="138">
        <f t="shared" si="1150"/>
        <v>0.87786259541984735</v>
      </c>
      <c r="JN34" s="138">
        <f t="shared" si="1150"/>
        <v>0.88917525773195871</v>
      </c>
      <c r="JO34" s="138">
        <f t="shared" si="1150"/>
        <v>0.89147286821705429</v>
      </c>
      <c r="JP34" s="138">
        <f t="shared" si="1150"/>
        <v>0.88063660477453576</v>
      </c>
      <c r="JQ34" s="135"/>
      <c r="JR34" s="138">
        <f t="shared" ref="JR34:JW40" si="1151">JR13/JR5</f>
        <v>0.83689839572192515</v>
      </c>
      <c r="JS34" s="138">
        <f t="shared" si="1151"/>
        <v>0.87465940054495916</v>
      </c>
      <c r="JT34" s="138">
        <f t="shared" si="1151"/>
        <v>0.87087912087912089</v>
      </c>
      <c r="JU34" s="138">
        <f t="shared" si="1151"/>
        <v>0.88315217391304346</v>
      </c>
      <c r="JV34" s="138">
        <f t="shared" si="1151"/>
        <v>0.87297297297297294</v>
      </c>
      <c r="JW34" s="138">
        <f t="shared" si="1151"/>
        <v>0.89531680440771355</v>
      </c>
      <c r="JX34" s="135"/>
      <c r="JY34" s="138">
        <f t="shared" ref="JY34:JZ40" si="1152">JY13/JY5</f>
        <v>0.88268156424581001</v>
      </c>
      <c r="JZ34" s="138">
        <f t="shared" si="1152"/>
        <v>0.88088642659279781</v>
      </c>
      <c r="KA34" s="138">
        <f t="shared" ref="KA34:KD40" si="1153">KA13/KA5</f>
        <v>0.88268156424581001</v>
      </c>
      <c r="KB34" s="138">
        <f t="shared" si="1153"/>
        <v>0.89693593314763231</v>
      </c>
      <c r="KC34" s="138">
        <f t="shared" si="1153"/>
        <v>0.91061452513966479</v>
      </c>
      <c r="KD34" s="138">
        <f t="shared" si="1153"/>
        <v>0.90934844192634556</v>
      </c>
      <c r="KE34" s="135"/>
      <c r="KF34" s="138">
        <f t="shared" ref="KF34:KG40" si="1154">KF13/KF5</f>
        <v>0.9193083573487032</v>
      </c>
      <c r="KG34" s="138">
        <f t="shared" si="1154"/>
        <v>0.91884057971014488</v>
      </c>
      <c r="KH34" s="138">
        <f t="shared" ref="KH34:KK40" si="1155">KH13/KH5</f>
        <v>0.91066282420749278</v>
      </c>
      <c r="KI34" s="138">
        <f t="shared" si="1155"/>
        <v>0.91291291291291288</v>
      </c>
      <c r="KJ34" s="138">
        <f t="shared" si="1155"/>
        <v>0.91470588235294115</v>
      </c>
      <c r="KK34" s="138">
        <f t="shared" si="1155"/>
        <v>0.93051359516616317</v>
      </c>
      <c r="KL34" s="135"/>
      <c r="KM34" s="135"/>
      <c r="KN34" s="138">
        <f t="shared" ref="KN34:KN40" si="1156">KN13/KN5</f>
        <v>0.89910979228486643</v>
      </c>
      <c r="KO34" s="135"/>
      <c r="KP34" s="138">
        <f t="shared" ref="KP34:KQ40" si="1157">KP13/KP5</f>
        <v>0.91369047619047616</v>
      </c>
      <c r="KQ34" s="138">
        <f t="shared" si="1157"/>
        <v>0.90447761194029852</v>
      </c>
      <c r="KR34" s="138">
        <f t="shared" ref="KR34:KR40" si="1158">KR13/KR5</f>
        <v>0.81231671554252194</v>
      </c>
      <c r="KS34" s="135"/>
      <c r="KT34" s="138">
        <f t="shared" ref="KT34:KU40" si="1159">KT13/KT5</f>
        <v>0.86626139817629177</v>
      </c>
      <c r="KU34" s="138">
        <f t="shared" si="1159"/>
        <v>0.86725663716814161</v>
      </c>
      <c r="KV34" s="138">
        <f t="shared" ref="KV34:KX40" si="1160">KV13/KV5</f>
        <v>0.85798816568047342</v>
      </c>
      <c r="KW34" s="138">
        <f t="shared" si="1160"/>
        <v>0.86445783132530118</v>
      </c>
      <c r="KX34" s="138">
        <f t="shared" si="1160"/>
        <v>0.8821752265861027</v>
      </c>
      <c r="KY34" s="135"/>
      <c r="KZ34" s="135"/>
      <c r="LA34" s="138">
        <f t="shared" ref="LA34:LB40" si="1161">LA13/LA5</f>
        <v>0.86068111455108354</v>
      </c>
      <c r="LB34" s="138">
        <f t="shared" si="1161"/>
        <v>0.8909657320872274</v>
      </c>
      <c r="LC34" s="138">
        <f t="shared" ref="LC34:LF40" si="1162">LC13/LC5</f>
        <v>0.90965732087227413</v>
      </c>
      <c r="LD34" s="138">
        <f t="shared" si="1162"/>
        <v>0.90909090909090906</v>
      </c>
      <c r="LE34" s="138">
        <f t="shared" si="1162"/>
        <v>0.92452830188679247</v>
      </c>
      <c r="LF34" s="138">
        <f t="shared" si="1162"/>
        <v>0.91111111111111109</v>
      </c>
      <c r="LG34" s="135"/>
      <c r="LH34" s="138">
        <f t="shared" ref="LH34:LQ34" si="1163">LH13/LH5</f>
        <v>0.91373801916932906</v>
      </c>
      <c r="LI34" s="138">
        <f t="shared" si="1163"/>
        <v>0.92258064516129035</v>
      </c>
      <c r="LJ34" s="138">
        <f t="shared" si="1163"/>
        <v>0.94920634920634916</v>
      </c>
      <c r="LK34" s="138">
        <f t="shared" si="1163"/>
        <v>0.92628205128205132</v>
      </c>
      <c r="LL34" s="138">
        <f t="shared" si="1163"/>
        <v>0.92948717948717952</v>
      </c>
      <c r="LM34" s="138">
        <f t="shared" si="1163"/>
        <v>0.90445859872611467</v>
      </c>
      <c r="LN34" s="138">
        <f t="shared" si="1163"/>
        <v>0.83225806451612905</v>
      </c>
      <c r="LO34" s="138">
        <f t="shared" si="1163"/>
        <v>0.89808917197452232</v>
      </c>
      <c r="LP34" s="138">
        <f t="shared" si="1163"/>
        <v>0.92233009708737868</v>
      </c>
      <c r="LQ34" s="138">
        <f t="shared" si="1163"/>
        <v>0.92625368731563418</v>
      </c>
      <c r="LR34" s="135"/>
      <c r="LS34" s="135"/>
      <c r="LT34" s="135"/>
      <c r="LU34" s="135"/>
      <c r="LV34" s="138">
        <f t="shared" ref="LV34:LW40" si="1164">LV13/LV5</f>
        <v>0.68888888888888888</v>
      </c>
      <c r="LW34" s="138">
        <f t="shared" si="1164"/>
        <v>0.68693009118541037</v>
      </c>
      <c r="LX34" s="138">
        <f t="shared" ref="LX34:LX39" si="1165">LX13/LX5</f>
        <v>0.67032967032967028</v>
      </c>
      <c r="LY34" s="135"/>
      <c r="LZ34" s="138">
        <f t="shared" ref="LZ34:MA39" si="1166">LZ13/LZ5</f>
        <v>0.70270270270270274</v>
      </c>
      <c r="MA34" s="138">
        <f t="shared" si="1166"/>
        <v>0.70765027322404372</v>
      </c>
      <c r="MB34" s="138"/>
      <c r="MC34" s="138">
        <f t="shared" ref="MC34:MH39" si="1167">MC13/MC5</f>
        <v>0.69863013698630139</v>
      </c>
      <c r="MD34" s="138">
        <f t="shared" si="1167"/>
        <v>0.70540540540540542</v>
      </c>
      <c r="ME34" s="138">
        <f t="shared" si="1167"/>
        <v>0.76080691642651299</v>
      </c>
      <c r="MF34" s="138">
        <f t="shared" si="1167"/>
        <v>0.8411764705882353</v>
      </c>
      <c r="MG34" s="138">
        <f t="shared" si="1167"/>
        <v>0.83529411764705885</v>
      </c>
      <c r="MH34" s="138">
        <f t="shared" si="1167"/>
        <v>0.85</v>
      </c>
      <c r="MI34" s="135"/>
      <c r="MJ34" s="138">
        <f t="shared" ref="MJ34:MO39" si="1168">MJ13/MJ5</f>
        <v>0.82105263157894737</v>
      </c>
      <c r="MK34" s="138">
        <f t="shared" si="1168"/>
        <v>0.84736842105263155</v>
      </c>
      <c r="ML34" s="138">
        <f t="shared" si="1168"/>
        <v>0.84615384615384615</v>
      </c>
      <c r="MM34" s="138">
        <f t="shared" si="1168"/>
        <v>0.85236768802228413</v>
      </c>
      <c r="MN34" s="138">
        <f t="shared" si="1168"/>
        <v>0.84254143646408841</v>
      </c>
      <c r="MO34" s="138">
        <f t="shared" si="1168"/>
        <v>0.86776859504132231</v>
      </c>
      <c r="MP34" s="135"/>
      <c r="MQ34" s="138">
        <f t="shared" ref="MQ34:MV36" si="1169">MQ13/MQ5</f>
        <v>0.80810810810810807</v>
      </c>
      <c r="MR34" s="138">
        <f t="shared" si="1169"/>
        <v>0.82947976878612717</v>
      </c>
      <c r="MS34" s="138">
        <f t="shared" si="1169"/>
        <v>0.84153005464480879</v>
      </c>
      <c r="MT34" s="138">
        <f t="shared" si="1169"/>
        <v>0.81693989071038253</v>
      </c>
      <c r="MU34" s="138">
        <f t="shared" si="1169"/>
        <v>0.84065934065934067</v>
      </c>
      <c r="MV34" s="138">
        <f t="shared" si="1169"/>
        <v>0.86216216216216213</v>
      </c>
      <c r="MW34" s="135"/>
      <c r="MX34" s="138">
        <f t="shared" ref="MX34:NC36" si="1170">MX13/MX5</f>
        <v>0.85123966942148765</v>
      </c>
      <c r="MY34" s="138">
        <f t="shared" si="1170"/>
        <v>0.84594594594594597</v>
      </c>
      <c r="MZ34" s="138">
        <f t="shared" si="1170"/>
        <v>0.84533333333333338</v>
      </c>
      <c r="NA34" s="138">
        <f t="shared" si="1170"/>
        <v>0.86753246753246749</v>
      </c>
      <c r="NB34" s="138">
        <f t="shared" si="1170"/>
        <v>0.8527131782945736</v>
      </c>
      <c r="NC34" s="138">
        <f t="shared" si="1170"/>
        <v>0.83979328165374678</v>
      </c>
      <c r="ND34" s="135"/>
      <c r="NE34" s="138">
        <f t="shared" ref="NE34:NJ40" si="1171">NE13/NE5</f>
        <v>0.8</v>
      </c>
      <c r="NF34" s="138">
        <f t="shared" si="1171"/>
        <v>0.8571428571428571</v>
      </c>
      <c r="NG34" s="138">
        <f t="shared" si="1171"/>
        <v>0.85635359116022103</v>
      </c>
      <c r="NH34" s="138">
        <f t="shared" si="1171"/>
        <v>0.84985835694050993</v>
      </c>
      <c r="NI34" s="138">
        <f t="shared" si="1171"/>
        <v>0.85593220338983056</v>
      </c>
      <c r="NJ34" s="138">
        <f t="shared" si="1171"/>
        <v>0.86944444444444446</v>
      </c>
      <c r="NK34" s="135"/>
      <c r="NL34" s="138">
        <f t="shared" ref="NL34:NQ40" si="1172">NL13/NL5</f>
        <v>0.86111111111111116</v>
      </c>
      <c r="NM34" s="138">
        <f t="shared" si="1172"/>
        <v>0.87397260273972599</v>
      </c>
      <c r="NN34" s="138">
        <f t="shared" si="1172"/>
        <v>0.87811634349030476</v>
      </c>
      <c r="NO34" s="138">
        <f t="shared" si="1172"/>
        <v>0.88088642659279781</v>
      </c>
      <c r="NP34" s="138">
        <f t="shared" si="1172"/>
        <v>0.87830687830687826</v>
      </c>
      <c r="NQ34" s="138">
        <f t="shared" si="1172"/>
        <v>0.87434554973821987</v>
      </c>
      <c r="NR34" s="135"/>
      <c r="NS34" s="138">
        <f t="shared" ref="NS34:NZ40" si="1173">NS13/NS5</f>
        <v>0.88020833333333337</v>
      </c>
      <c r="NT34" s="138">
        <f t="shared" si="1173"/>
        <v>0.91246684350132623</v>
      </c>
      <c r="NU34" s="138">
        <f t="shared" si="1173"/>
        <v>0.90884718498659522</v>
      </c>
      <c r="NV34" s="138">
        <f t="shared" si="1173"/>
        <v>0.88594164456233426</v>
      </c>
      <c r="NW34" s="138">
        <f t="shared" si="1173"/>
        <v>0.87399463806970512</v>
      </c>
      <c r="NX34" s="138">
        <f t="shared" si="1173"/>
        <v>0.87228260869565222</v>
      </c>
      <c r="NY34" s="138">
        <f t="shared" si="1173"/>
        <v>0.83510638297872342</v>
      </c>
      <c r="NZ34" s="138">
        <f t="shared" si="1173"/>
        <v>0.83684210526315794</v>
      </c>
      <c r="OA34" s="135"/>
      <c r="OB34" s="135"/>
      <c r="OC34" s="135"/>
      <c r="OD34" s="135"/>
      <c r="OE34" s="135"/>
      <c r="OF34" s="135"/>
      <c r="OG34" s="138">
        <f t="shared" ref="OG34:OH36" si="1174">OG13/OG5</f>
        <v>0.85470085470085466</v>
      </c>
      <c r="OH34" s="138">
        <f t="shared" si="1174"/>
        <v>0.85632183908045978</v>
      </c>
      <c r="OI34" s="138">
        <f>OI13/45</f>
        <v>0.93333333333333335</v>
      </c>
      <c r="OJ34" s="138">
        <f t="shared" ref="OJ34:OL40" si="1175">OJ13/OJ5</f>
        <v>0.85673352435530081</v>
      </c>
      <c r="OK34" s="138">
        <f t="shared" si="1175"/>
        <v>0.87535410764872523</v>
      </c>
      <c r="OL34" s="138">
        <f t="shared" si="1175"/>
        <v>0.88450704225352117</v>
      </c>
      <c r="OM34" s="135"/>
      <c r="ON34" s="138">
        <f t="shared" ref="ON34:OS36" si="1176">ON13/ON5</f>
        <v>0.8729281767955801</v>
      </c>
      <c r="OO34" s="138">
        <f t="shared" si="1176"/>
        <v>0.88547486033519551</v>
      </c>
      <c r="OP34" s="138">
        <f t="shared" si="1176"/>
        <v>0.8735955056179775</v>
      </c>
      <c r="OQ34" s="138">
        <f t="shared" si="1176"/>
        <v>0.84848484848484851</v>
      </c>
      <c r="OR34" s="138">
        <f t="shared" si="1176"/>
        <v>0.88603988603988604</v>
      </c>
      <c r="OS34" s="138">
        <f t="shared" si="1176"/>
        <v>0.89942528735632188</v>
      </c>
      <c r="OT34" s="135"/>
      <c r="OU34" s="138">
        <f t="shared" ref="OU34:OZ36" si="1177">OU13/OU5</f>
        <v>0.91788856304985333</v>
      </c>
      <c r="OV34" s="138">
        <f t="shared" si="1177"/>
        <v>0.92352941176470593</v>
      </c>
      <c r="OW34" s="138">
        <f t="shared" si="1177"/>
        <v>0.92192192192192191</v>
      </c>
      <c r="OX34" s="138">
        <f t="shared" si="1177"/>
        <v>0.91317365269461082</v>
      </c>
      <c r="OY34" s="138">
        <f t="shared" si="1177"/>
        <v>0.92559523809523814</v>
      </c>
      <c r="OZ34" s="138">
        <f t="shared" si="1177"/>
        <v>0.93255131964809379</v>
      </c>
      <c r="PA34" s="135"/>
      <c r="PB34" s="138">
        <f t="shared" ref="PB34:PG36" si="1178">PB13/PB5</f>
        <v>0.84684684684684686</v>
      </c>
      <c r="PC34" s="138">
        <f t="shared" si="1178"/>
        <v>0.85757575757575755</v>
      </c>
      <c r="PD34" s="138">
        <f t="shared" si="1178"/>
        <v>0.87234042553191493</v>
      </c>
      <c r="PE34" s="138">
        <f t="shared" si="1178"/>
        <v>0.86544342507645255</v>
      </c>
      <c r="PF34" s="138">
        <f t="shared" si="1178"/>
        <v>0.85240963855421692</v>
      </c>
      <c r="PG34" s="138">
        <f t="shared" si="1178"/>
        <v>0.89028213166144199</v>
      </c>
      <c r="PH34" s="138"/>
      <c r="PI34" s="138">
        <f t="shared" ref="PI34:PN40" si="1179">PI13/PI5</f>
        <v>0.87296416938110755</v>
      </c>
      <c r="PJ34" s="138">
        <f t="shared" si="1179"/>
        <v>0.87220447284345048</v>
      </c>
      <c r="PK34" s="138">
        <f t="shared" si="1179"/>
        <v>0.8774193548387097</v>
      </c>
      <c r="PL34" s="138">
        <f t="shared" si="1179"/>
        <v>0.87138263665594851</v>
      </c>
      <c r="PM34" s="138">
        <f t="shared" si="1179"/>
        <v>0.86407766990291257</v>
      </c>
      <c r="PN34" s="138">
        <f t="shared" si="1179"/>
        <v>0.80844155844155841</v>
      </c>
      <c r="PO34" s="135"/>
      <c r="PP34" s="138">
        <f t="shared" ref="PP34:PU40" si="1180">PP13/PP5</f>
        <v>0.80258899676375406</v>
      </c>
      <c r="PQ34" s="138">
        <f t="shared" si="1180"/>
        <v>0.87290969899665549</v>
      </c>
      <c r="PR34" s="138">
        <f t="shared" si="1180"/>
        <v>0.88513513513513509</v>
      </c>
      <c r="PS34" s="138">
        <f t="shared" si="1180"/>
        <v>0.8741721854304636</v>
      </c>
      <c r="PT34" s="138">
        <f t="shared" si="1180"/>
        <v>0.865979381443299</v>
      </c>
      <c r="PU34" s="138">
        <f t="shared" si="1180"/>
        <v>0.87666666666666671</v>
      </c>
      <c r="PV34" s="135"/>
      <c r="PW34" s="138">
        <f t="shared" ref="PW34:QB40" si="1181">PW13/PW5</f>
        <v>0.84797297297297303</v>
      </c>
      <c r="PX34" s="138">
        <f t="shared" si="1181"/>
        <v>0.8677966101694915</v>
      </c>
      <c r="PY34" s="138">
        <f t="shared" si="1181"/>
        <v>0.89</v>
      </c>
      <c r="PZ34" s="138">
        <f t="shared" si="1181"/>
        <v>0.87625418060200666</v>
      </c>
      <c r="QA34" s="138">
        <f t="shared" si="1181"/>
        <v>0.88963210702341133</v>
      </c>
      <c r="QB34" s="138">
        <f t="shared" si="1181"/>
        <v>0.89666666666666661</v>
      </c>
      <c r="QC34" s="135"/>
      <c r="QD34" s="138">
        <f t="shared" ref="QD34:QE40" si="1182">QD13/QD5</f>
        <v>0.88961038961038963</v>
      </c>
      <c r="QE34" s="138">
        <f t="shared" si="1182"/>
        <v>0.86486486486486491</v>
      </c>
      <c r="QF34" s="135"/>
      <c r="QG34" s="138">
        <f t="shared" ref="QG34:QH40" si="1183">QG13/QG5</f>
        <v>0.86229508196721316</v>
      </c>
      <c r="QH34" s="138">
        <f t="shared" si="1183"/>
        <v>0.87296416938110755</v>
      </c>
      <c r="QI34" s="138">
        <f t="shared" ref="QI34:QI40" si="1184">QI13/QI5</f>
        <v>0.80405405405405406</v>
      </c>
      <c r="QJ34" s="138"/>
      <c r="QK34" s="138">
        <f t="shared" ref="QK34:QT34" si="1185">QK13/QK5</f>
        <v>0.84090909090909094</v>
      </c>
      <c r="QL34" s="138">
        <f t="shared" si="1185"/>
        <v>0.84262295081967209</v>
      </c>
      <c r="QM34" s="138">
        <f t="shared" si="1185"/>
        <v>0.85993485342019549</v>
      </c>
      <c r="QN34" s="138">
        <f t="shared" si="1185"/>
        <v>0.83713355048859939</v>
      </c>
      <c r="QO34" s="138">
        <f t="shared" si="1185"/>
        <v>0.82894736842105265</v>
      </c>
      <c r="QP34" s="138">
        <f t="shared" si="1185"/>
        <v>0.82352941176470584</v>
      </c>
      <c r="QQ34" s="138">
        <f t="shared" si="1185"/>
        <v>0.79220779220779225</v>
      </c>
      <c r="QR34" s="138">
        <f t="shared" si="1185"/>
        <v>0.85284280936454848</v>
      </c>
      <c r="QS34" s="138">
        <f t="shared" si="1185"/>
        <v>0.8523489932885906</v>
      </c>
      <c r="QT34" s="138">
        <f t="shared" si="1185"/>
        <v>0.83900928792569662</v>
      </c>
      <c r="QU34" s="135"/>
      <c r="QV34" s="135"/>
      <c r="QW34" s="138">
        <f t="shared" ref="QW34:QX39" si="1186">QW13/QW5</f>
        <v>0.72424242424242424</v>
      </c>
      <c r="QX34" s="138">
        <f t="shared" si="1186"/>
        <v>0.73040752351097182</v>
      </c>
      <c r="QY34" s="138">
        <f t="shared" ref="QY34:RD36" si="1187">QY13/QY5</f>
        <v>0.805111821086262</v>
      </c>
      <c r="QZ34" s="138">
        <f t="shared" si="1187"/>
        <v>0.85498489425981872</v>
      </c>
      <c r="RA34" s="138">
        <f t="shared" si="1187"/>
        <v>0.86363636363636365</v>
      </c>
      <c r="RB34" s="138">
        <f t="shared" si="1187"/>
        <v>0.890625</v>
      </c>
      <c r="RC34" s="138">
        <f t="shared" si="1187"/>
        <v>0.875</v>
      </c>
      <c r="RD34" s="138">
        <f t="shared" si="1187"/>
        <v>0.88328075709779175</v>
      </c>
      <c r="RE34" s="135"/>
      <c r="RF34" s="138">
        <f t="shared" ref="RF34:RK36" si="1188">RF13/RF5</f>
        <v>0.88854489164086692</v>
      </c>
      <c r="RG34" s="138">
        <f t="shared" si="1188"/>
        <v>0.89197530864197527</v>
      </c>
      <c r="RH34" s="138">
        <f t="shared" si="1188"/>
        <v>0.88629737609329451</v>
      </c>
      <c r="RI34" s="138">
        <f t="shared" si="1188"/>
        <v>0.86781609195402298</v>
      </c>
      <c r="RJ34" s="138">
        <f t="shared" si="1188"/>
        <v>0.85227272727272729</v>
      </c>
      <c r="RK34" s="138">
        <f t="shared" si="1188"/>
        <v>0.87106017191977081</v>
      </c>
      <c r="RL34" s="135"/>
      <c r="RM34" s="135"/>
      <c r="RN34" s="138">
        <f t="shared" ref="RN34:RR35" si="1189">RN13/RN5</f>
        <v>0.85632183908045978</v>
      </c>
      <c r="RO34" s="138">
        <f t="shared" si="1189"/>
        <v>0.88953488372093026</v>
      </c>
      <c r="RP34" s="138">
        <f t="shared" si="1189"/>
        <v>0.88235294117647056</v>
      </c>
      <c r="RQ34" s="138">
        <f t="shared" si="1189"/>
        <v>0.87390029325513197</v>
      </c>
      <c r="RR34" s="138">
        <f t="shared" si="1189"/>
        <v>0.88856304985337242</v>
      </c>
      <c r="RS34" s="135"/>
      <c r="RT34" s="138">
        <f t="shared" ref="RT34:RY35" si="1190">RT13/RT5</f>
        <v>0.85217391304347823</v>
      </c>
      <c r="RU34" s="138">
        <f t="shared" si="1190"/>
        <v>0.86842105263157898</v>
      </c>
      <c r="RV34" s="138">
        <f t="shared" si="1190"/>
        <v>0.8875739644970414</v>
      </c>
      <c r="RW34" s="138">
        <f t="shared" si="1190"/>
        <v>0.84593023255813948</v>
      </c>
      <c r="RX34" s="138">
        <f t="shared" si="1190"/>
        <v>0.86390532544378695</v>
      </c>
      <c r="RY34" s="138">
        <f t="shared" si="1190"/>
        <v>0.84302325581395354</v>
      </c>
      <c r="RZ34" s="135"/>
      <c r="SA34" s="135"/>
      <c r="SB34" s="138">
        <f t="shared" ref="SB34:SC36" si="1191">SB13/SB5</f>
        <v>0.81602373887240354</v>
      </c>
      <c r="SC34" s="138">
        <f t="shared" si="1191"/>
        <v>0.82674772036474165</v>
      </c>
      <c r="SD34" s="138">
        <f t="shared" ref="SD34:SM34" si="1192">SD13/SD5</f>
        <v>0.82477341389728098</v>
      </c>
      <c r="SE34" s="138">
        <f t="shared" si="1192"/>
        <v>0.83939393939393936</v>
      </c>
      <c r="SF34" s="138">
        <f t="shared" si="1192"/>
        <v>0.84403669724770647</v>
      </c>
      <c r="SG34" s="138">
        <f t="shared" si="1192"/>
        <v>0.77544910179640714</v>
      </c>
      <c r="SH34" s="138">
        <f t="shared" si="1192"/>
        <v>0.81515151515151518</v>
      </c>
      <c r="SI34" s="138">
        <f t="shared" si="1192"/>
        <v>0.82404692082111441</v>
      </c>
      <c r="SJ34" s="138">
        <f t="shared" si="1192"/>
        <v>0.83532934131736525</v>
      </c>
      <c r="SK34" s="138">
        <f t="shared" si="1192"/>
        <v>0.86510263929618769</v>
      </c>
      <c r="SL34" s="138">
        <f t="shared" si="1192"/>
        <v>0.85087719298245612</v>
      </c>
      <c r="SM34" s="138">
        <f t="shared" si="1192"/>
        <v>0.78947368421052633</v>
      </c>
      <c r="SN34" s="135"/>
      <c r="SO34" s="138">
        <f t="shared" ref="SO34:TA34" si="1193">SO13/SO5</f>
        <v>0.79166666666666663</v>
      </c>
      <c r="SP34" s="138">
        <f t="shared" si="1193"/>
        <v>0.78529411764705881</v>
      </c>
      <c r="SQ34" s="138">
        <f t="shared" si="1193"/>
        <v>0.79117647058823526</v>
      </c>
      <c r="SR34" s="138">
        <f t="shared" si="1193"/>
        <v>0.7927927927927928</v>
      </c>
      <c r="SS34" s="138">
        <f t="shared" si="1193"/>
        <v>0.79104477611940294</v>
      </c>
      <c r="ST34" s="138">
        <f t="shared" si="1193"/>
        <v>0.78805970149253735</v>
      </c>
      <c r="SU34" s="138">
        <f t="shared" si="1193"/>
        <v>0.6837349397590361</v>
      </c>
      <c r="SV34" s="138">
        <f t="shared" si="1193"/>
        <v>0.75075987841945291</v>
      </c>
      <c r="SW34" s="138">
        <f t="shared" si="1193"/>
        <v>0.76993865030674846</v>
      </c>
      <c r="SX34" s="138">
        <f t="shared" si="1193"/>
        <v>0.76899696048632216</v>
      </c>
      <c r="SY34" s="138">
        <f t="shared" si="1193"/>
        <v>0.74468085106382975</v>
      </c>
      <c r="SZ34" s="138">
        <f t="shared" si="1193"/>
        <v>0.76276276276276278</v>
      </c>
      <c r="TA34" s="138">
        <f t="shared" si="1193"/>
        <v>0.77477477477477474</v>
      </c>
      <c r="TB34" s="135"/>
      <c r="TC34" s="138">
        <f t="shared" ref="TC34:TO34" si="1194">TC13/TC5</f>
        <v>0.84405940594059403</v>
      </c>
      <c r="TD34" s="138">
        <f t="shared" si="1194"/>
        <v>0.84596577017114916</v>
      </c>
      <c r="TE34" s="138">
        <f t="shared" si="1194"/>
        <v>0.85308056872037918</v>
      </c>
      <c r="TF34" s="138">
        <f t="shared" si="1194"/>
        <v>0.87528868360277134</v>
      </c>
      <c r="TG34" s="138">
        <f t="shared" si="1194"/>
        <v>0.87268518518518523</v>
      </c>
      <c r="TH34" s="138">
        <f t="shared" si="1194"/>
        <v>0.88838268792710706</v>
      </c>
      <c r="TI34" s="138">
        <f t="shared" si="1194"/>
        <v>0.79318181818181821</v>
      </c>
      <c r="TJ34" s="138">
        <f t="shared" si="1194"/>
        <v>0.83678160919540234</v>
      </c>
      <c r="TK34" s="138">
        <f t="shared" si="1194"/>
        <v>0.86635944700460832</v>
      </c>
      <c r="TL34" s="138">
        <f t="shared" si="1194"/>
        <v>0.8868778280542986</v>
      </c>
      <c r="TM34" s="138">
        <f t="shared" si="1194"/>
        <v>0.87330316742081449</v>
      </c>
      <c r="TN34" s="138">
        <f t="shared" si="1194"/>
        <v>0.88036117381489842</v>
      </c>
      <c r="TO34" s="138">
        <f t="shared" si="1194"/>
        <v>0.88418708240534516</v>
      </c>
      <c r="TP34" s="135"/>
      <c r="TQ34" s="138">
        <f t="shared" ref="TQ34:TV39" si="1195">TQ13/TQ5</f>
        <v>0.83333333333333337</v>
      </c>
      <c r="TR34" s="138">
        <f t="shared" si="1195"/>
        <v>0.82781456953642385</v>
      </c>
      <c r="TS34" s="138">
        <f t="shared" si="1195"/>
        <v>0.83956043956043958</v>
      </c>
      <c r="TT34" s="138">
        <f t="shared" si="1195"/>
        <v>0.85097192224622031</v>
      </c>
      <c r="TU34" s="138">
        <f t="shared" si="1195"/>
        <v>0.85654008438818563</v>
      </c>
      <c r="TV34" s="138">
        <f t="shared" si="1195"/>
        <v>0.86199575371549897</v>
      </c>
      <c r="TW34" s="135"/>
      <c r="TX34" s="138">
        <f t="shared" ref="TX34:UC36" si="1196">TX13/TX5</f>
        <v>0.84081632653061222</v>
      </c>
      <c r="TY34" s="138">
        <f t="shared" si="1196"/>
        <v>0.82653061224489799</v>
      </c>
      <c r="TZ34" s="138">
        <f t="shared" si="1196"/>
        <v>0.82892057026476573</v>
      </c>
      <c r="UA34" s="138">
        <f t="shared" si="1196"/>
        <v>0.82987551867219922</v>
      </c>
      <c r="UB34" s="138">
        <f t="shared" si="1196"/>
        <v>0.84242424242424241</v>
      </c>
      <c r="UC34" s="138">
        <f t="shared" si="1196"/>
        <v>0.84104627766599593</v>
      </c>
      <c r="UD34" s="135"/>
      <c r="UE34" s="138">
        <f t="shared" ref="UE34:UJ36" si="1197">UE13/UE5</f>
        <v>0.81636726546906191</v>
      </c>
      <c r="UF34" s="138">
        <f t="shared" si="1197"/>
        <v>0.8307086614173228</v>
      </c>
      <c r="UG34" s="138">
        <f t="shared" si="1197"/>
        <v>0.84719535783365574</v>
      </c>
      <c r="UH34" s="138">
        <f t="shared" si="1197"/>
        <v>0.84108527131782951</v>
      </c>
      <c r="UI34" s="138">
        <f t="shared" si="1197"/>
        <v>0.85227272727272729</v>
      </c>
      <c r="UJ34" s="138">
        <f t="shared" si="1197"/>
        <v>0.86180422264875245</v>
      </c>
      <c r="UK34" s="138"/>
      <c r="UL34" s="138">
        <f t="shared" ref="UL34:UQ39" si="1198">UL13/UL5</f>
        <v>0.85317460317460314</v>
      </c>
      <c r="UM34" s="138">
        <f t="shared" si="1198"/>
        <v>0.84599999999999997</v>
      </c>
      <c r="UN34" s="138">
        <f t="shared" si="1198"/>
        <v>0.87624750499001991</v>
      </c>
      <c r="UO34" s="138">
        <f t="shared" si="1198"/>
        <v>0.8904109589041096</v>
      </c>
      <c r="UP34" s="138">
        <f t="shared" si="1198"/>
        <v>0.88247422680412368</v>
      </c>
      <c r="UQ34" s="138">
        <f t="shared" si="1198"/>
        <v>0.86172344689378755</v>
      </c>
      <c r="UR34" s="135"/>
      <c r="US34" s="138">
        <f t="shared" ref="US34:UW39" si="1199">US13/US5</f>
        <v>0.87056367432150317</v>
      </c>
      <c r="UT34" s="138">
        <f t="shared" si="1199"/>
        <v>0.86680327868852458</v>
      </c>
      <c r="UU34" s="138">
        <f t="shared" si="1199"/>
        <v>0.8775100401606426</v>
      </c>
      <c r="UV34" s="138">
        <f t="shared" si="1199"/>
        <v>0.82806324110671936</v>
      </c>
      <c r="UW34" s="138">
        <f t="shared" si="1199"/>
        <v>0.80038022813688214</v>
      </c>
      <c r="UX34" s="135"/>
      <c r="UY34" s="135"/>
      <c r="UZ34" s="135"/>
      <c r="VA34" s="138">
        <f t="shared" ref="VA34:VC36" si="1200">VA13/VA5</f>
        <v>0.76553106212424848</v>
      </c>
      <c r="VB34" s="138">
        <f t="shared" si="1200"/>
        <v>0.76814516129032262</v>
      </c>
      <c r="VC34" s="138">
        <f t="shared" si="1200"/>
        <v>0.75664621676891619</v>
      </c>
      <c r="VD34" s="138"/>
      <c r="VE34" s="138">
        <f t="shared" ref="VE34:VE39" si="1201">VE13/VE5</f>
        <v>0.79079497907949792</v>
      </c>
      <c r="VF34" s="138"/>
      <c r="VG34" s="138">
        <f t="shared" ref="VG34:VL39" si="1202">VG13/VG5</f>
        <v>0.77483443708609268</v>
      </c>
      <c r="VH34" s="138">
        <f t="shared" si="1202"/>
        <v>0.79955456570155903</v>
      </c>
      <c r="VI34" s="138">
        <f t="shared" si="1202"/>
        <v>0.80313199105145416</v>
      </c>
      <c r="VJ34" s="138">
        <f t="shared" si="1202"/>
        <v>0.79090909090909089</v>
      </c>
      <c r="VK34" s="138">
        <f t="shared" si="1202"/>
        <v>0.8252212389380531</v>
      </c>
      <c r="VL34" s="138">
        <f t="shared" si="1202"/>
        <v>0.81415929203539827</v>
      </c>
      <c r="VM34" s="135"/>
      <c r="VN34" s="138">
        <f t="shared" ref="VN34:VZ34" si="1203">VN13/VN5</f>
        <v>0.84615384615384615</v>
      </c>
      <c r="VO34" s="138">
        <f t="shared" si="1203"/>
        <v>0.87844036697247707</v>
      </c>
      <c r="VP34" s="138">
        <f t="shared" si="1203"/>
        <v>0.91121495327102808</v>
      </c>
      <c r="VQ34" s="138">
        <f t="shared" si="1203"/>
        <v>0.90640394088669951</v>
      </c>
      <c r="VR34" s="138">
        <f t="shared" si="1203"/>
        <v>0.91584158415841588</v>
      </c>
      <c r="VS34" s="138">
        <f t="shared" si="1203"/>
        <v>0.90452261306532666</v>
      </c>
      <c r="VT34" s="138">
        <f t="shared" si="1203"/>
        <v>0.79249999999999998</v>
      </c>
      <c r="VU34" s="138">
        <f t="shared" si="1203"/>
        <v>0.89141414141414144</v>
      </c>
      <c r="VV34" s="138">
        <f t="shared" si="1203"/>
        <v>0.90931989924433254</v>
      </c>
      <c r="VW34" s="138">
        <f t="shared" si="1203"/>
        <v>0.90051020408163263</v>
      </c>
      <c r="VX34" s="138">
        <f t="shared" si="1203"/>
        <v>0.91752577319587625</v>
      </c>
      <c r="VY34" s="138">
        <f t="shared" si="1203"/>
        <v>0.92366412213740456</v>
      </c>
      <c r="VZ34" s="138">
        <f t="shared" si="1203"/>
        <v>0.86582278481012653</v>
      </c>
      <c r="WA34" s="138"/>
      <c r="WB34" s="138">
        <f t="shared" ref="WB34:WG40" si="1204">WB13/WB5</f>
        <v>0.875</v>
      </c>
      <c r="WC34" s="138">
        <f t="shared" si="1204"/>
        <v>0.87105263157894741</v>
      </c>
      <c r="WD34" s="138">
        <f t="shared" si="1204"/>
        <v>0.86807387862796836</v>
      </c>
      <c r="WE34" s="138">
        <f t="shared" si="1204"/>
        <v>0.8571428571428571</v>
      </c>
      <c r="WF34" s="138">
        <f t="shared" si="1204"/>
        <v>0.85039370078740162</v>
      </c>
      <c r="WG34" s="138">
        <f t="shared" si="1204"/>
        <v>0.88390501319261217</v>
      </c>
      <c r="WH34" s="138"/>
      <c r="WI34" s="138">
        <f t="shared" ref="WI34:WJ40" si="1205">WI13/WI5</f>
        <v>0.8812664907651715</v>
      </c>
      <c r="WJ34" s="138">
        <f t="shared" si="1205"/>
        <v>0.87071240105540892</v>
      </c>
      <c r="WK34" s="138">
        <f t="shared" ref="WK34:WL34" si="1206">WK13/WK5</f>
        <v>0.86399999999999999</v>
      </c>
      <c r="WL34" s="138">
        <f t="shared" si="1206"/>
        <v>0.83377308707124009</v>
      </c>
      <c r="WM34" s="138">
        <f t="shared" ref="WM34" si="1207">WM13/WM5</f>
        <v>0.77284595300261094</v>
      </c>
      <c r="WN34" s="138"/>
      <c r="WO34" s="135"/>
      <c r="WP34" s="138">
        <f t="shared" ref="WP34:WQ34" si="1208">WP13/WP5</f>
        <v>0.72251308900523559</v>
      </c>
      <c r="WQ34" s="138">
        <f t="shared" si="1208"/>
        <v>0.7901554404145078</v>
      </c>
      <c r="WR34" s="138">
        <f t="shared" ref="WR34:WS34" si="1209">WR13/WR5</f>
        <v>0.79545454545454541</v>
      </c>
      <c r="WS34" s="138">
        <f t="shared" si="1209"/>
        <v>0.81909547738693467</v>
      </c>
      <c r="WT34" s="135"/>
      <c r="WU34" s="138">
        <f t="shared" ref="WU34:WV34" si="1210">WU13/WU5</f>
        <v>0.81377551020408168</v>
      </c>
      <c r="WV34" s="138">
        <f t="shared" si="1210"/>
        <v>0.79396984924623115</v>
      </c>
      <c r="WW34" s="138">
        <f t="shared" ref="WW34:WX34" si="1211">WW13/WW5</f>
        <v>0.86466165413533835</v>
      </c>
      <c r="WX34" s="138">
        <f t="shared" si="1211"/>
        <v>0.88917525773195871</v>
      </c>
      <c r="WY34" s="138">
        <f t="shared" ref="WY34:WZ34" si="1212">WY13/WY5</f>
        <v>0.91228070175438591</v>
      </c>
      <c r="WZ34" s="138">
        <f t="shared" si="1212"/>
        <v>0.90404040404040409</v>
      </c>
      <c r="XA34" s="138">
        <f t="shared" ref="XA34:XB34" si="1213">XA13/XA5</f>
        <v>0.89447236180904521</v>
      </c>
      <c r="XB34" s="138">
        <f t="shared" si="1213"/>
        <v>0.90243902439024393</v>
      </c>
      <c r="XC34" s="135"/>
      <c r="XD34" s="138">
        <f t="shared" ref="XD34:XE34" si="1214">XD13/XD5</f>
        <v>0.8623188405797102</v>
      </c>
      <c r="XE34" s="138">
        <f t="shared" si="1214"/>
        <v>0.84579439252336452</v>
      </c>
      <c r="XF34" s="138">
        <f t="shared" ref="XF34:XG34" si="1215">XF13/XF5</f>
        <v>0.87470449172576836</v>
      </c>
      <c r="XG34" s="138">
        <f t="shared" si="1215"/>
        <v>0.87559808612440193</v>
      </c>
      <c r="XH34" s="138">
        <f t="shared" ref="XH34:XI34" si="1216">XH13/XH5</f>
        <v>0.89215686274509809</v>
      </c>
      <c r="XI34" s="138">
        <f t="shared" si="1216"/>
        <v>0.88997555012224938</v>
      </c>
      <c r="XJ34" s="138"/>
      <c r="XK34" s="138">
        <f t="shared" ref="XK34:XL34" si="1217">XK13/XK5</f>
        <v>0.8635235732009926</v>
      </c>
      <c r="XL34" s="138">
        <f t="shared" si="1217"/>
        <v>0.81770833333333337</v>
      </c>
      <c r="XM34" s="138">
        <f t="shared" ref="XM34:XN34" si="1218">XM13/XM5</f>
        <v>0.89974293059125965</v>
      </c>
      <c r="XN34" s="138">
        <f t="shared" si="1218"/>
        <v>0.91729323308270672</v>
      </c>
      <c r="XO34" s="138">
        <f t="shared" ref="XO34:XP34" si="1219">XO13/XO5</f>
        <v>0.89320388349514568</v>
      </c>
      <c r="XP34" s="138">
        <f t="shared" si="1219"/>
        <v>0.89719626168224298</v>
      </c>
      <c r="XQ34" s="138"/>
      <c r="XR34" s="138">
        <f t="shared" ref="XR34:XS34" si="1220">XR13/XR5</f>
        <v>0.86714975845410625</v>
      </c>
      <c r="XS34" s="138">
        <f t="shared" si="1220"/>
        <v>0.92493946731234866</v>
      </c>
      <c r="XT34" s="138">
        <f t="shared" ref="XT34:XU34" si="1221">XT13/XT5</f>
        <v>0.91240875912408759</v>
      </c>
      <c r="XU34" s="138">
        <f t="shared" si="1221"/>
        <v>0.88721804511278191</v>
      </c>
      <c r="XV34" s="138">
        <f t="shared" ref="XV34:XW34" si="1222">XV13/XV5</f>
        <v>0.89382716049382716</v>
      </c>
      <c r="XW34" s="138">
        <f t="shared" si="1222"/>
        <v>0.9</v>
      </c>
      <c r="XX34" s="138"/>
      <c r="XY34" s="138">
        <f t="shared" ref="XY34:XZ34" si="1223">XY13/XY5</f>
        <v>0.88295165394402031</v>
      </c>
      <c r="XZ34" s="138">
        <f t="shared" si="1223"/>
        <v>0.88040712468193383</v>
      </c>
      <c r="YA34" s="138">
        <f t="shared" ref="YA34:YB34" si="1224">YA13/YA5</f>
        <v>0.90052356020942403</v>
      </c>
      <c r="YB34" s="138">
        <f t="shared" si="1224"/>
        <v>0.92572944297082227</v>
      </c>
      <c r="YC34" s="138">
        <f t="shared" ref="YC34:YD34" si="1225">YC13/YC5</f>
        <v>0.91820580474934033</v>
      </c>
      <c r="YD34" s="138">
        <f t="shared" si="1225"/>
        <v>0.91556728232189977</v>
      </c>
      <c r="YE34" s="138"/>
      <c r="YF34" s="138">
        <f t="shared" ref="YF34:YG34" si="1226">YF13/YF5</f>
        <v>0.91338582677165359</v>
      </c>
      <c r="YG34" s="138">
        <f t="shared" si="1226"/>
        <v>0.91601049868766404</v>
      </c>
      <c r="YH34" s="138">
        <f t="shared" ref="YH34:YI34" si="1227">YH13/YH5</f>
        <v>0.90551181102362199</v>
      </c>
      <c r="YI34" s="138">
        <f t="shared" si="1227"/>
        <v>0.92746113989637302</v>
      </c>
      <c r="YJ34" s="138">
        <f t="shared" ref="YJ34:YK34" si="1228">YJ13/YJ5</f>
        <v>0.90364583333333337</v>
      </c>
      <c r="YK34" s="138">
        <f t="shared" si="1228"/>
        <v>0.91269841269841268</v>
      </c>
      <c r="YL34" s="138"/>
      <c r="YM34" s="138">
        <f t="shared" ref="YM34:YN34" si="1229">YM13/YM5</f>
        <v>0.87631578947368416</v>
      </c>
      <c r="YN34" s="138">
        <f t="shared" si="1229"/>
        <v>0.90185676392572944</v>
      </c>
      <c r="YO34" s="138">
        <f t="shared" ref="YO34" si="1230">YO13/YO5</f>
        <v>0.88976377952755903</v>
      </c>
      <c r="YP34" s="138"/>
      <c r="YQ34" s="138">
        <f t="shared" ref="YQ34:YR34" si="1231">YQ13/YQ5</f>
        <v>0.86279683377308702</v>
      </c>
      <c r="YR34" s="138">
        <f t="shared" si="1231"/>
        <v>0.875</v>
      </c>
      <c r="YS34" s="138">
        <f t="shared" ref="YS34:YT34" si="1232">YS13/YS5</f>
        <v>0.82978723404255317</v>
      </c>
      <c r="YT34" s="138">
        <f t="shared" si="1232"/>
        <v>0.89945652173913049</v>
      </c>
      <c r="YU34" s="138">
        <f t="shared" ref="YU34:YV34" si="1233">YU13/YU5</f>
        <v>0.89159891598915986</v>
      </c>
      <c r="YV34" s="138">
        <f t="shared" si="1233"/>
        <v>0.91351351351351351</v>
      </c>
      <c r="YW34" s="138">
        <f t="shared" ref="YW34:YX34" si="1234">YW13/YW5</f>
        <v>0.93698630136986305</v>
      </c>
      <c r="YX34" s="138">
        <f t="shared" si="1234"/>
        <v>0.90909090909090906</v>
      </c>
      <c r="YY34" s="138">
        <f t="shared" ref="YY34" si="1235">YY13/YY5</f>
        <v>0.89071038251366119</v>
      </c>
      <c r="YZ34" s="138"/>
      <c r="ZA34" s="138">
        <f t="shared" ref="ZA34" si="1236">ZA13/ZA5</f>
        <v>0.9194444444444444</v>
      </c>
      <c r="ZB34" s="138">
        <f t="shared" ref="ZB34:ZC34" si="1237">ZB13/ZB5</f>
        <v>0.94397759103641454</v>
      </c>
      <c r="ZC34" s="138">
        <f t="shared" si="1237"/>
        <v>0.9467787114845938</v>
      </c>
      <c r="ZD34" s="138">
        <f t="shared" ref="ZD34:ZE34" si="1238">ZD13/ZD5</f>
        <v>0.92351274787535409</v>
      </c>
      <c r="ZE34" s="138">
        <f t="shared" si="1238"/>
        <v>0.94050991501416425</v>
      </c>
      <c r="ZF34" s="138">
        <f t="shared" ref="ZF34:ZG34" si="1239">ZF13/ZF5</f>
        <v>0.95821727019498604</v>
      </c>
      <c r="ZG34" s="138">
        <f t="shared" si="1239"/>
        <v>0.921875</v>
      </c>
      <c r="ZH34" s="138"/>
      <c r="ZI34" s="135"/>
      <c r="ZJ34" s="135"/>
      <c r="ZK34" s="135"/>
      <c r="ZL34" s="138">
        <f t="shared" ref="ZL34:ZM34" si="1240">ZL13/ZL5</f>
        <v>0.7385057471264368</v>
      </c>
      <c r="ZM34" s="138">
        <f t="shared" si="1240"/>
        <v>0.75766016713091922</v>
      </c>
      <c r="ZN34" s="138"/>
      <c r="ZO34" s="138">
        <f t="shared" ref="ZO34:ZP34" si="1241">ZO13/ZO5</f>
        <v>0.73961218836565101</v>
      </c>
      <c r="ZP34" s="138">
        <f t="shared" si="1241"/>
        <v>0.76243093922651939</v>
      </c>
      <c r="ZQ34" s="138">
        <f t="shared" ref="ZQ34:ZR34" si="1242">ZQ13/ZQ5</f>
        <v>0.76373626373626369</v>
      </c>
      <c r="ZR34" s="138">
        <f t="shared" si="1242"/>
        <v>0.75206611570247939</v>
      </c>
      <c r="ZS34" s="138">
        <f t="shared" ref="ZS34:ZT34" si="1243">ZS13/ZS5</f>
        <v>0.7584269662921348</v>
      </c>
      <c r="ZT34" s="138">
        <f t="shared" si="1243"/>
        <v>0.77994428969359331</v>
      </c>
      <c r="ZU34" s="138"/>
      <c r="ZV34" s="138">
        <f t="shared" ref="ZV34:ZW34" si="1244">ZV13/ZV5</f>
        <v>0.76056338028169013</v>
      </c>
      <c r="ZW34" s="138">
        <f t="shared" si="1244"/>
        <v>0.81440443213296398</v>
      </c>
      <c r="ZX34" s="138">
        <f t="shared" ref="ZX34:ZY34" si="1245">ZX13/ZX5</f>
        <v>0.83333333333333337</v>
      </c>
      <c r="ZY34" s="138">
        <f t="shared" si="1245"/>
        <v>0.82777777777777772</v>
      </c>
      <c r="ZZ34" s="138">
        <f t="shared" ref="ZZ34:AAA34" si="1246">ZZ13/ZZ5</f>
        <v>0.83753501400560226</v>
      </c>
      <c r="AAA34" s="138">
        <f t="shared" si="1246"/>
        <v>0.8351648351648352</v>
      </c>
      <c r="AAB34" s="138"/>
      <c r="AAC34" s="138">
        <f t="shared" ref="AAC34:AAD34" si="1247">AAC13/AAC5</f>
        <v>0.80555555555555558</v>
      </c>
      <c r="AAD34" s="138">
        <f t="shared" si="1247"/>
        <v>0.83977900552486184</v>
      </c>
      <c r="AAE34" s="138">
        <f t="shared" ref="AAE34:AAF34" si="1248">AAE13/AAE5</f>
        <v>0.83519553072625696</v>
      </c>
      <c r="AAF34" s="138">
        <f t="shared" si="1248"/>
        <v>0.83050847457627119</v>
      </c>
      <c r="AAG34" s="138">
        <f t="shared" ref="AAG34:AAH34" si="1249">AAG13/AAG5</f>
        <v>0.848314606741573</v>
      </c>
      <c r="AAH34" s="138">
        <f t="shared" si="1249"/>
        <v>0.85154061624649857</v>
      </c>
      <c r="AAI34" s="135"/>
      <c r="AAJ34" s="138">
        <f t="shared" ref="AAJ34:AAK34" si="1250">AAJ13/AAJ5</f>
        <v>0.81994459833795019</v>
      </c>
      <c r="AAK34" s="138">
        <f t="shared" si="1250"/>
        <v>0.83195592286501374</v>
      </c>
      <c r="AAL34" s="138">
        <f t="shared" ref="AAL34:AAM34" si="1251">AAL13/AAL5</f>
        <v>0.85792349726775952</v>
      </c>
      <c r="AAM34" s="138">
        <f t="shared" si="1251"/>
        <v>0.8567415730337079</v>
      </c>
      <c r="AAN34" s="138">
        <f t="shared" ref="AAN34:AAO34" si="1252">AAN13/AAN5</f>
        <v>0.81666666666666665</v>
      </c>
      <c r="AAO34" s="138">
        <f t="shared" si="1252"/>
        <v>0.84615384615384615</v>
      </c>
      <c r="AAP34" s="138"/>
      <c r="AAQ34" s="138">
        <f t="shared" ref="AAQ34:AAR34" si="1253">AAQ13/AAQ5</f>
        <v>0.8274932614555256</v>
      </c>
      <c r="AAR34" s="138">
        <f t="shared" si="1253"/>
        <v>0.87362637362637363</v>
      </c>
      <c r="AAS34" s="138">
        <f t="shared" ref="AAS34:AAT34" si="1254">AAS13/AAS5</f>
        <v>0.83835616438356164</v>
      </c>
      <c r="AAT34" s="138">
        <f t="shared" si="1254"/>
        <v>0.82271468144044324</v>
      </c>
      <c r="AAU34" s="138">
        <f t="shared" ref="AAU34:AAV34" si="1255">AAU13/AAU5</f>
        <v>0.84022038567493118</v>
      </c>
      <c r="AAV34" s="138">
        <f t="shared" si="1255"/>
        <v>0.82065217391304346</v>
      </c>
      <c r="AAW34" s="135"/>
      <c r="AAX34" s="138">
        <f t="shared" ref="AAX34:AAY34" si="1256">AAX13/AAX5</f>
        <v>0.77994428969359331</v>
      </c>
      <c r="AAY34" s="138">
        <f t="shared" si="1256"/>
        <v>0.82901554404145072</v>
      </c>
      <c r="AAZ34" s="138">
        <f t="shared" ref="AAZ34:ABA34" si="1257">AAZ13/AAZ5</f>
        <v>0.8545454545454545</v>
      </c>
      <c r="ABA34" s="138">
        <f t="shared" si="1257"/>
        <v>0.8519480519480519</v>
      </c>
      <c r="ABB34" s="138">
        <f t="shared" ref="ABB34:ABC34" si="1258">ABB13/ABB5</f>
        <v>0.84974093264248707</v>
      </c>
      <c r="ABC34" s="138">
        <f t="shared" si="1258"/>
        <v>0.82828282828282829</v>
      </c>
      <c r="ABD34" s="138"/>
      <c r="ABE34" s="138">
        <f t="shared" ref="ABE34" si="1259">ABE13/ABE5</f>
        <v>0.84856396866840733</v>
      </c>
      <c r="ABF34" s="138">
        <f t="shared" ref="ABF34:ABG34" si="1260">ABF13/ABF5</f>
        <v>0.8586118251928021</v>
      </c>
      <c r="ABG34" s="138">
        <f t="shared" si="1260"/>
        <v>0.85750636132315516</v>
      </c>
      <c r="ABH34" s="138">
        <f t="shared" ref="ABH34:ABI34" si="1261">ABH13/ABH5</f>
        <v>0.88461538461538458</v>
      </c>
      <c r="ABI34" s="138">
        <f t="shared" si="1261"/>
        <v>0.8854961832061069</v>
      </c>
      <c r="ABJ34" s="138">
        <f t="shared" ref="ABJ34:ABL34" si="1262">ABJ13/ABJ5</f>
        <v>0.91183879093198994</v>
      </c>
      <c r="ABK34" s="135"/>
      <c r="ABL34" s="138">
        <f t="shared" si="1262"/>
        <v>0.8759493670886076</v>
      </c>
      <c r="ABM34" s="138">
        <f t="shared" ref="ABM34:ABN34" si="1263">ABM13/ABM5</f>
        <v>0.89223057644110271</v>
      </c>
      <c r="ABN34" s="138">
        <f t="shared" si="1263"/>
        <v>0.88349514563106801</v>
      </c>
      <c r="ABO34" s="138">
        <f t="shared" ref="ABO34:ABP34" si="1264">ABO13/ABO5</f>
        <v>0.89598108747044913</v>
      </c>
      <c r="ABP34" s="138">
        <f t="shared" si="1264"/>
        <v>0.90801886792452835</v>
      </c>
      <c r="ABQ34" s="138">
        <f t="shared" ref="ABQ34:ABS34" si="1265">ABQ13/ABQ5</f>
        <v>0.92740046838407497</v>
      </c>
      <c r="ABR34" s="135"/>
      <c r="ABS34" s="138">
        <f t="shared" si="1265"/>
        <v>0.883054892601432</v>
      </c>
      <c r="ABT34" s="138">
        <f t="shared" ref="ABT34:ABU34" si="1266">ABT13/ABT5</f>
        <v>0.88604651162790693</v>
      </c>
      <c r="ABU34" s="138">
        <f t="shared" si="1266"/>
        <v>0.86448598130841126</v>
      </c>
      <c r="ABV34" s="138">
        <f t="shared" ref="ABV34:ABW34" si="1267">ABV13/ABV5</f>
        <v>0.87962962962962965</v>
      </c>
      <c r="ABW34" s="138" t="e">
        <f t="shared" si="1267"/>
        <v>#DIV/0!</v>
      </c>
      <c r="ABX34" s="135"/>
      <c r="ABY34" s="135"/>
      <c r="ABZ34" s="135"/>
      <c r="ACA34" s="135"/>
      <c r="ACB34" s="135"/>
      <c r="ACC34" s="135"/>
      <c r="ACD34" s="135"/>
      <c r="ACE34" s="135"/>
      <c r="ACF34" s="135"/>
      <c r="ACG34" s="135"/>
      <c r="ACH34" s="135"/>
      <c r="ACI34" s="135"/>
      <c r="ACJ34" s="135"/>
      <c r="ACK34" s="135"/>
      <c r="ACL34" s="135"/>
      <c r="ACM34" s="135"/>
      <c r="ACN34" s="135"/>
      <c r="ACO34" s="135"/>
      <c r="ACP34" s="135"/>
      <c r="ACQ34" s="135"/>
      <c r="ACR34" s="135"/>
      <c r="ACS34" s="135"/>
      <c r="ACT34" s="135"/>
      <c r="ACU34" s="135"/>
      <c r="ACV34" s="135"/>
      <c r="ACW34" s="135"/>
      <c r="ACX34" s="135"/>
      <c r="ACY34" s="135"/>
      <c r="ACZ34" s="135"/>
      <c r="ADA34" s="135"/>
      <c r="ADB34" s="135"/>
      <c r="ADC34" s="135"/>
      <c r="ADD34" s="135"/>
      <c r="ADE34" s="135"/>
      <c r="ADF34" s="135"/>
      <c r="ADG34" s="135"/>
      <c r="ADH34" s="135"/>
      <c r="ADI34" s="135"/>
      <c r="ADJ34" s="135"/>
      <c r="ADK34" s="135"/>
      <c r="ADL34" s="135"/>
      <c r="ADM34" s="135"/>
      <c r="ADN34" s="135"/>
    </row>
    <row r="35" spans="1:794">
      <c r="A35" t="s">
        <v>911</v>
      </c>
      <c r="B35" t="s">
        <v>913</v>
      </c>
      <c r="D35" s="135" t="s">
        <v>242</v>
      </c>
      <c r="E35" s="138">
        <f t="shared" si="1107"/>
        <v>0.82870370370370372</v>
      </c>
      <c r="F35" s="138">
        <f t="shared" si="1107"/>
        <v>0.8398169336384439</v>
      </c>
      <c r="G35" s="138">
        <f t="shared" si="1108"/>
        <v>0.85333333333333339</v>
      </c>
      <c r="H35" s="138">
        <f t="shared" si="1108"/>
        <v>0.84513274336283184</v>
      </c>
      <c r="I35" s="138">
        <f t="shared" si="1108"/>
        <v>0.85555555555555551</v>
      </c>
      <c r="J35" s="138">
        <f t="shared" si="1108"/>
        <v>0.85682819383259912</v>
      </c>
      <c r="K35" s="135"/>
      <c r="L35" s="138">
        <f t="shared" si="1109"/>
        <v>0.85344827586206895</v>
      </c>
      <c r="M35" s="138">
        <f t="shared" si="1109"/>
        <v>0.84051724137931039</v>
      </c>
      <c r="N35" s="138">
        <f t="shared" si="1109"/>
        <v>0.85775862068965514</v>
      </c>
      <c r="O35" s="138">
        <f t="shared" si="1109"/>
        <v>0.86295503211991431</v>
      </c>
      <c r="P35" s="138">
        <f t="shared" si="1109"/>
        <v>0.87473903966597077</v>
      </c>
      <c r="Q35" s="138">
        <f t="shared" si="1109"/>
        <v>0.8595744680851064</v>
      </c>
      <c r="R35" s="138">
        <f t="shared" si="1109"/>
        <v>0.86554621848739499</v>
      </c>
      <c r="S35" s="138">
        <f t="shared" si="1109"/>
        <v>0.85658153241650292</v>
      </c>
      <c r="T35" s="135"/>
      <c r="U35" s="135"/>
      <c r="V35" s="135"/>
      <c r="W35" s="135"/>
      <c r="X35" s="135"/>
      <c r="Y35" s="135"/>
      <c r="Z35" s="135"/>
      <c r="AA35" s="138">
        <f t="shared" si="1110"/>
        <v>0.77551020408163263</v>
      </c>
      <c r="AB35" s="138">
        <f t="shared" si="1110"/>
        <v>0.80591497227356745</v>
      </c>
      <c r="AC35" s="138">
        <f t="shared" si="1110"/>
        <v>0.83064516129032262</v>
      </c>
      <c r="AD35" s="138">
        <f t="shared" si="1110"/>
        <v>0.84493041749502984</v>
      </c>
      <c r="AE35" s="138">
        <f t="shared" si="1110"/>
        <v>0.853515625</v>
      </c>
      <c r="AF35" s="135"/>
      <c r="AG35" s="138">
        <f t="shared" si="1111"/>
        <v>0.8425047438330171</v>
      </c>
      <c r="AH35" s="138">
        <f t="shared" si="1111"/>
        <v>0.83141762452107282</v>
      </c>
      <c r="AI35" s="138">
        <f t="shared" si="1111"/>
        <v>0.8342857142857143</v>
      </c>
      <c r="AJ35" s="138">
        <f t="shared" si="1111"/>
        <v>0.83716475095785436</v>
      </c>
      <c r="AK35" s="138">
        <f t="shared" si="1111"/>
        <v>0.85499058380414317</v>
      </c>
      <c r="AL35" s="138">
        <f t="shared" si="1111"/>
        <v>0.86617100371747213</v>
      </c>
      <c r="AM35" s="138"/>
      <c r="AN35" s="138">
        <f t="shared" si="1112"/>
        <v>0.8468992248062015</v>
      </c>
      <c r="AO35" s="138">
        <f t="shared" si="1112"/>
        <v>0.86538461538461542</v>
      </c>
      <c r="AP35" s="138">
        <f t="shared" si="1112"/>
        <v>0.87022900763358779</v>
      </c>
      <c r="AQ35" s="138">
        <f t="shared" si="1112"/>
        <v>0.87030075187969924</v>
      </c>
      <c r="AR35" s="138">
        <f t="shared" si="1112"/>
        <v>0.88909774436090228</v>
      </c>
      <c r="AS35" s="138">
        <f t="shared" si="1112"/>
        <v>0.88598130841121492</v>
      </c>
      <c r="AT35" s="135"/>
      <c r="AU35" s="138">
        <f t="shared" si="1113"/>
        <v>0.85740402193784282</v>
      </c>
      <c r="AV35" s="138">
        <f t="shared" si="1113"/>
        <v>0.85740072202166062</v>
      </c>
      <c r="AW35" s="138">
        <f t="shared" si="1113"/>
        <v>0.85178571428571426</v>
      </c>
      <c r="AX35" s="138">
        <f t="shared" si="1113"/>
        <v>0.87411347517730498</v>
      </c>
      <c r="AY35" s="135"/>
      <c r="AZ35" s="135"/>
      <c r="BA35" s="138">
        <f t="shared" si="1114"/>
        <v>0.83537653239929943</v>
      </c>
      <c r="BB35" s="138">
        <f t="shared" si="1114"/>
        <v>0.83737024221453282</v>
      </c>
      <c r="BC35" s="138">
        <f t="shared" si="1114"/>
        <v>0.84511784511784516</v>
      </c>
      <c r="BD35" s="138">
        <f t="shared" si="1114"/>
        <v>0.83471074380165289</v>
      </c>
      <c r="BE35" s="138">
        <f t="shared" si="1114"/>
        <v>0.84329563812600972</v>
      </c>
      <c r="BF35" s="138">
        <f t="shared" si="1114"/>
        <v>0.85526315789473684</v>
      </c>
      <c r="BG35" s="138">
        <f t="shared" si="1114"/>
        <v>0.857379767827529</v>
      </c>
      <c r="BH35" s="135"/>
      <c r="BI35" s="138">
        <f t="shared" si="1115"/>
        <v>0.86620926243567753</v>
      </c>
      <c r="BJ35" s="138">
        <f t="shared" si="1115"/>
        <v>0.868824531516184</v>
      </c>
      <c r="BK35" s="138">
        <f t="shared" si="1115"/>
        <v>0.8867924528301887</v>
      </c>
      <c r="BL35" s="138">
        <f t="shared" si="1115"/>
        <v>0.88245315161839866</v>
      </c>
      <c r="BM35" s="138">
        <f t="shared" si="1115"/>
        <v>0.87125220458553787</v>
      </c>
      <c r="BN35" s="138">
        <f t="shared" si="1115"/>
        <v>0.87787610619469025</v>
      </c>
      <c r="BO35" s="135"/>
      <c r="BP35" s="138">
        <f t="shared" si="1116"/>
        <v>0.86809269162210334</v>
      </c>
      <c r="BQ35" s="138">
        <f t="shared" si="1116"/>
        <v>0.85106382978723405</v>
      </c>
      <c r="BR35" s="138">
        <f t="shared" si="1116"/>
        <v>0.84561403508771926</v>
      </c>
      <c r="BS35" s="138">
        <f t="shared" si="1116"/>
        <v>0.84191829484902314</v>
      </c>
      <c r="BT35" s="138">
        <f t="shared" si="1116"/>
        <v>0.79061371841155237</v>
      </c>
      <c r="BU35" s="138">
        <f t="shared" si="1116"/>
        <v>0.78308823529411764</v>
      </c>
      <c r="BV35" s="135"/>
      <c r="BW35" s="138">
        <f t="shared" ref="BW35:BW40" si="1268">BW14/BW6</f>
        <v>0.7668488160291439</v>
      </c>
      <c r="BX35" s="138">
        <f t="shared" si="1117"/>
        <v>0.79636363636363638</v>
      </c>
      <c r="BY35" s="138">
        <f t="shared" si="1118"/>
        <v>0.81488203266787662</v>
      </c>
      <c r="BZ35" s="138">
        <f t="shared" si="1118"/>
        <v>0.82647584973166366</v>
      </c>
      <c r="CA35" s="138">
        <f t="shared" si="1118"/>
        <v>0.853309481216458</v>
      </c>
      <c r="CB35" s="138">
        <f t="shared" si="1118"/>
        <v>0.86219081272084808</v>
      </c>
      <c r="CC35" s="135"/>
      <c r="CD35" s="138">
        <f t="shared" si="1119"/>
        <v>0.8563829787234043</v>
      </c>
      <c r="CE35" s="138">
        <f t="shared" si="1119"/>
        <v>0.85165794066317624</v>
      </c>
      <c r="CF35" s="138">
        <f t="shared" si="1120"/>
        <v>0.86772486772486768</v>
      </c>
      <c r="CG35" s="138">
        <f t="shared" si="1120"/>
        <v>0.8571428571428571</v>
      </c>
      <c r="CH35" s="138">
        <f t="shared" si="1120"/>
        <v>0.87205387205387208</v>
      </c>
      <c r="CI35" s="138">
        <f t="shared" si="1120"/>
        <v>0.87393526405451449</v>
      </c>
      <c r="CJ35" s="135"/>
      <c r="CK35" s="138">
        <f t="shared" si="1121"/>
        <v>0.85689655172413792</v>
      </c>
      <c r="CL35" s="138">
        <f t="shared" si="1121"/>
        <v>0.85614035087719298</v>
      </c>
      <c r="CM35" s="138">
        <f t="shared" si="1121"/>
        <v>0.86491228070175441</v>
      </c>
      <c r="CN35" s="138">
        <f t="shared" si="1121"/>
        <v>0.87630662020905925</v>
      </c>
      <c r="CO35" s="138">
        <f t="shared" si="1121"/>
        <v>0.81629116117850953</v>
      </c>
      <c r="CP35" s="138">
        <f t="shared" si="1121"/>
        <v>0.86678200692041518</v>
      </c>
      <c r="CQ35" s="135"/>
      <c r="CR35" s="138">
        <f t="shared" si="1122"/>
        <v>0.859375</v>
      </c>
      <c r="CS35" s="138">
        <f t="shared" si="1122"/>
        <v>0.86212914485165792</v>
      </c>
      <c r="CT35" s="138">
        <f t="shared" si="1122"/>
        <v>0.87521367521367521</v>
      </c>
      <c r="CU35" s="138">
        <f t="shared" si="1122"/>
        <v>0.89134125636672323</v>
      </c>
      <c r="CV35" s="138">
        <f t="shared" si="1122"/>
        <v>0.89401709401709406</v>
      </c>
      <c r="CW35" s="138">
        <f t="shared" si="1122"/>
        <v>0.89491525423728813</v>
      </c>
      <c r="CX35" s="135"/>
      <c r="CY35" s="138">
        <f t="shared" si="1123"/>
        <v>0.88964346349745327</v>
      </c>
      <c r="CZ35" s="138">
        <f t="shared" si="1123"/>
        <v>0.88758389261744963</v>
      </c>
      <c r="DA35" s="138">
        <f t="shared" si="1123"/>
        <v>0.87853577371048253</v>
      </c>
      <c r="DB35" s="138">
        <f t="shared" si="1123"/>
        <v>0.87899159663865545</v>
      </c>
      <c r="DC35" s="138">
        <f t="shared" si="1123"/>
        <v>0.88852459016393448</v>
      </c>
      <c r="DD35" s="138">
        <f t="shared" si="1123"/>
        <v>0.87034035656401942</v>
      </c>
      <c r="DE35" s="135"/>
      <c r="DF35" s="135"/>
      <c r="DG35" s="138">
        <f t="shared" si="1124"/>
        <v>0.73861720067453629</v>
      </c>
      <c r="DH35" s="138">
        <f t="shared" si="1124"/>
        <v>0.76948590381426207</v>
      </c>
      <c r="DI35" s="138">
        <f t="shared" si="1124"/>
        <v>0.81239530988274711</v>
      </c>
      <c r="DJ35" s="138">
        <f t="shared" si="1124"/>
        <v>0.84263959390862941</v>
      </c>
      <c r="DK35" s="138">
        <f t="shared" si="1124"/>
        <v>0.8397976391231029</v>
      </c>
      <c r="DL35" s="135"/>
      <c r="DM35" s="135"/>
      <c r="DN35" s="138">
        <f t="shared" si="1125"/>
        <v>0.83648881239242689</v>
      </c>
      <c r="DO35" s="138">
        <f t="shared" si="1125"/>
        <v>0.83965517241379306</v>
      </c>
      <c r="DP35" s="138">
        <f t="shared" si="1126"/>
        <v>0.85762711864406782</v>
      </c>
      <c r="DQ35" s="138">
        <f t="shared" si="1126"/>
        <v>0.85481239804241438</v>
      </c>
      <c r="DR35" s="138">
        <f t="shared" si="1126"/>
        <v>0.86935483870967745</v>
      </c>
      <c r="DS35" s="135"/>
      <c r="DT35" s="138">
        <f t="shared" si="1127"/>
        <v>0.84984025559105436</v>
      </c>
      <c r="DU35" s="138">
        <f t="shared" si="1127"/>
        <v>0.85760517799352753</v>
      </c>
      <c r="DV35" s="138">
        <f t="shared" si="1127"/>
        <v>0.83256528417818743</v>
      </c>
      <c r="DW35" s="138">
        <f t="shared" si="1127"/>
        <v>0.81715210355987056</v>
      </c>
      <c r="DX35" s="138">
        <f t="shared" si="1127"/>
        <v>0.78466557911908641</v>
      </c>
      <c r="DY35" s="138">
        <f t="shared" si="1127"/>
        <v>0.8427152317880795</v>
      </c>
      <c r="DZ35" s="135"/>
      <c r="EA35" s="138">
        <f t="shared" si="1128"/>
        <v>0.815359477124183</v>
      </c>
      <c r="EB35" s="138">
        <f t="shared" si="1128"/>
        <v>0.77597402597402598</v>
      </c>
      <c r="EC35" s="138">
        <f t="shared" ref="EC35:EM35" si="1269">EC14/EC6</f>
        <v>0.77352472089314195</v>
      </c>
      <c r="ED35" s="138">
        <f t="shared" si="1269"/>
        <v>0.75955414012738853</v>
      </c>
      <c r="EE35" s="138">
        <f t="shared" si="1269"/>
        <v>0.76076555023923442</v>
      </c>
      <c r="EF35" s="138">
        <f t="shared" si="1269"/>
        <v>0.76069730586370843</v>
      </c>
      <c r="EG35" s="138">
        <f t="shared" si="1269"/>
        <v>0.66139240506329111</v>
      </c>
      <c r="EH35" s="138">
        <f t="shared" si="1269"/>
        <v>0.73259493670886078</v>
      </c>
      <c r="EI35" s="138">
        <f t="shared" si="1269"/>
        <v>0.76303317535545023</v>
      </c>
      <c r="EJ35" s="138">
        <f t="shared" si="1269"/>
        <v>0.75159235668789814</v>
      </c>
      <c r="EK35" s="138">
        <f t="shared" si="1269"/>
        <v>0.77179080824088753</v>
      </c>
      <c r="EL35" s="138">
        <f t="shared" si="1269"/>
        <v>0.75433070866141727</v>
      </c>
      <c r="EM35" s="138">
        <f t="shared" si="1269"/>
        <v>0.73790951638065527</v>
      </c>
      <c r="EN35" s="135"/>
      <c r="EO35" s="138">
        <f>EO14/EO6</f>
        <v>0.75816993464052285</v>
      </c>
      <c r="EP35" s="138">
        <f t="shared" si="1130"/>
        <v>0.76716917922948069</v>
      </c>
      <c r="EQ35" s="138">
        <f t="shared" ref="EQ35:FA35" si="1270">EQ14/EQ6</f>
        <v>0.79933665008291876</v>
      </c>
      <c r="ER35" s="138">
        <f t="shared" si="1270"/>
        <v>0.81188118811881194</v>
      </c>
      <c r="ES35" s="138">
        <f t="shared" si="1270"/>
        <v>0.81322314049586775</v>
      </c>
      <c r="ET35" s="138">
        <f t="shared" si="1270"/>
        <v>0.82013201320132012</v>
      </c>
      <c r="EU35" s="138">
        <f t="shared" si="1270"/>
        <v>0.74140752864157122</v>
      </c>
      <c r="EV35" s="138">
        <f t="shared" si="1270"/>
        <v>0.8369028006589786</v>
      </c>
      <c r="EW35" s="138">
        <f t="shared" si="1270"/>
        <v>0.85016835016835013</v>
      </c>
      <c r="EX35" s="138">
        <f t="shared" si="1270"/>
        <v>0.8380634390651085</v>
      </c>
      <c r="EY35" s="138">
        <f t="shared" si="1270"/>
        <v>0.85834738617200679</v>
      </c>
      <c r="EZ35" s="138">
        <f t="shared" si="1270"/>
        <v>0.84564860426929389</v>
      </c>
      <c r="FA35" s="138">
        <f t="shared" si="1270"/>
        <v>0.83743842364532017</v>
      </c>
      <c r="FB35" s="135"/>
      <c r="FC35" s="138">
        <f t="shared" ref="FC35:FO35" si="1271">FC14/FC6</f>
        <v>0.82914572864321612</v>
      </c>
      <c r="FD35" s="138">
        <f t="shared" si="1271"/>
        <v>0.82579564489112223</v>
      </c>
      <c r="FE35" s="138">
        <f t="shared" si="1271"/>
        <v>0.84949832775919731</v>
      </c>
      <c r="FF35" s="138">
        <f t="shared" si="1271"/>
        <v>0.85576923076923073</v>
      </c>
      <c r="FG35" s="138">
        <f t="shared" si="1271"/>
        <v>0.86245954692556637</v>
      </c>
      <c r="FH35" s="138">
        <f t="shared" si="1271"/>
        <v>0.87704918032786883</v>
      </c>
      <c r="FI35" s="138">
        <f t="shared" si="1271"/>
        <v>0.64098360655737707</v>
      </c>
      <c r="FJ35" s="138">
        <f t="shared" si="1271"/>
        <v>0.84853420195439744</v>
      </c>
      <c r="FK35" s="138">
        <f t="shared" si="1271"/>
        <v>0.89309210526315785</v>
      </c>
      <c r="FL35" s="138">
        <f t="shared" si="1271"/>
        <v>0.87804878048780488</v>
      </c>
      <c r="FM35" s="138">
        <f t="shared" si="1271"/>
        <v>0.88647746243739567</v>
      </c>
      <c r="FN35" s="138">
        <f t="shared" si="1271"/>
        <v>0.87947882736156346</v>
      </c>
      <c r="FO35" s="138">
        <f t="shared" si="1271"/>
        <v>0.83902439024390241</v>
      </c>
      <c r="FP35" s="135"/>
      <c r="FQ35" s="138">
        <f t="shared" si="1133"/>
        <v>0.82843137254901966</v>
      </c>
      <c r="FR35" s="138">
        <f t="shared" si="1133"/>
        <v>0.845771144278607</v>
      </c>
      <c r="FS35" s="138">
        <f t="shared" si="1133"/>
        <v>0.8504065040650407</v>
      </c>
      <c r="FT35" s="138">
        <f t="shared" si="1133"/>
        <v>0.85126582278481011</v>
      </c>
      <c r="FU35" s="138">
        <f t="shared" si="1133"/>
        <v>0.83942766295707472</v>
      </c>
      <c r="FV35" s="138">
        <f t="shared" si="1133"/>
        <v>0.85871271585557296</v>
      </c>
      <c r="FW35" s="135"/>
      <c r="FX35" s="138">
        <f t="shared" si="1134"/>
        <v>0.86391437308868502</v>
      </c>
      <c r="FY35" s="138">
        <f t="shared" si="1134"/>
        <v>0.83611532625189677</v>
      </c>
      <c r="FZ35" s="138">
        <f t="shared" si="1134"/>
        <v>0.83956386292834895</v>
      </c>
      <c r="GA35" s="138">
        <f t="shared" si="1134"/>
        <v>0.83514774494556765</v>
      </c>
      <c r="GB35" s="138">
        <f t="shared" si="1134"/>
        <v>0.83464566929133854</v>
      </c>
      <c r="GC35" s="138">
        <f t="shared" si="1134"/>
        <v>0.83254344391785151</v>
      </c>
      <c r="GD35" s="135"/>
      <c r="GE35" s="138">
        <f t="shared" si="1135"/>
        <v>0.76935229067930488</v>
      </c>
      <c r="GF35" s="138">
        <f t="shared" si="1135"/>
        <v>0.77018633540372672</v>
      </c>
      <c r="GG35" s="138">
        <f t="shared" si="1135"/>
        <v>0.77896341463414631</v>
      </c>
      <c r="GH35" s="138">
        <f t="shared" si="1135"/>
        <v>0.76712328767123283</v>
      </c>
      <c r="GI35" s="135"/>
      <c r="GJ35" s="135"/>
      <c r="GK35" s="135"/>
      <c r="GL35" s="138">
        <f t="shared" si="1136"/>
        <v>0.75233644859813087</v>
      </c>
      <c r="GM35" s="138">
        <f t="shared" si="1136"/>
        <v>0.79037267080745344</v>
      </c>
      <c r="GN35" s="138">
        <f t="shared" si="1136"/>
        <v>0.80239520958083832</v>
      </c>
      <c r="GO35" s="138">
        <f t="shared" si="1136"/>
        <v>0.80332829046898635</v>
      </c>
      <c r="GP35" s="138">
        <f t="shared" si="1136"/>
        <v>0.84795321637426901</v>
      </c>
      <c r="GQ35" s="138">
        <f t="shared" si="1136"/>
        <v>0.8471428571428572</v>
      </c>
      <c r="GR35" s="135"/>
      <c r="GS35" s="138">
        <f t="shared" si="1137"/>
        <v>0.871244635193133</v>
      </c>
      <c r="GT35" s="138">
        <f t="shared" si="1137"/>
        <v>0.88732394366197187</v>
      </c>
      <c r="GU35" s="138">
        <f t="shared" si="1137"/>
        <v>0.8505586592178771</v>
      </c>
      <c r="GV35" s="138">
        <f t="shared" si="1137"/>
        <v>0.84604715672676833</v>
      </c>
      <c r="GW35" s="138">
        <f t="shared" si="1137"/>
        <v>0.87260273972602742</v>
      </c>
      <c r="GX35" s="135"/>
      <c r="GY35" s="135"/>
      <c r="GZ35" s="138">
        <f t="shared" si="1138"/>
        <v>0.86062246278755072</v>
      </c>
      <c r="HA35" s="138">
        <f t="shared" si="1138"/>
        <v>0.87430939226519333</v>
      </c>
      <c r="HB35" s="138">
        <f t="shared" si="1139"/>
        <v>0.87791495198902603</v>
      </c>
      <c r="HC35" s="138">
        <f t="shared" si="1139"/>
        <v>0.85810810810810811</v>
      </c>
      <c r="HD35" s="138">
        <f t="shared" si="1139"/>
        <v>0.87850467289719625</v>
      </c>
      <c r="HE35" s="138">
        <f t="shared" si="1139"/>
        <v>0.87088274044795788</v>
      </c>
      <c r="HF35" s="135"/>
      <c r="HG35" s="138">
        <f t="shared" si="1140"/>
        <v>0.8371794871794872</v>
      </c>
      <c r="HH35" s="138">
        <f t="shared" si="1140"/>
        <v>0.83887468030690537</v>
      </c>
      <c r="HI35" s="138">
        <f t="shared" si="1140"/>
        <v>0.83866837387964144</v>
      </c>
      <c r="HJ35" s="138">
        <f t="shared" si="1140"/>
        <v>0.83668341708542715</v>
      </c>
      <c r="HK35" s="138">
        <f t="shared" si="1140"/>
        <v>0.83688833124215811</v>
      </c>
      <c r="HL35" s="138">
        <f t="shared" si="1140"/>
        <v>0.84433374844333753</v>
      </c>
      <c r="HM35" s="135"/>
      <c r="HN35" s="138">
        <f t="shared" si="1141"/>
        <v>0.81784386617100369</v>
      </c>
      <c r="HO35" s="138">
        <f t="shared" si="1141"/>
        <v>0.83817951959544879</v>
      </c>
      <c r="HP35" s="138">
        <f t="shared" si="1141"/>
        <v>0.8475222363405337</v>
      </c>
      <c r="HQ35" s="138">
        <f t="shared" si="1141"/>
        <v>0.85387547649301143</v>
      </c>
      <c r="HR35" s="138">
        <f t="shared" si="1141"/>
        <v>0.86766541822721599</v>
      </c>
      <c r="HS35" s="138">
        <f t="shared" si="1141"/>
        <v>0.86766541822721599</v>
      </c>
      <c r="HT35" s="135"/>
      <c r="HU35" s="138">
        <f t="shared" si="1142"/>
        <v>0.85221674876847286</v>
      </c>
      <c r="HV35" s="138">
        <f t="shared" si="1142"/>
        <v>0.87179487179487181</v>
      </c>
      <c r="HW35" s="138">
        <f t="shared" si="1142"/>
        <v>0.85889570552147243</v>
      </c>
      <c r="HX35" s="138">
        <f t="shared" si="1142"/>
        <v>0.87241798298906437</v>
      </c>
      <c r="HY35" s="138">
        <f t="shared" si="1142"/>
        <v>0.84586929716399506</v>
      </c>
      <c r="HZ35" s="138">
        <f t="shared" si="1142"/>
        <v>0.86134969325153377</v>
      </c>
      <c r="IA35" s="135"/>
      <c r="IB35" s="138">
        <f t="shared" si="1143"/>
        <v>0.83417085427135673</v>
      </c>
      <c r="IC35" s="138">
        <f t="shared" si="1143"/>
        <v>0.81967213114754101</v>
      </c>
      <c r="ID35" s="138">
        <f t="shared" si="1143"/>
        <v>0.82330345710627406</v>
      </c>
      <c r="IE35" s="138">
        <f t="shared" si="1143"/>
        <v>0.83463541666666663</v>
      </c>
      <c r="IF35" s="138">
        <f t="shared" si="1143"/>
        <v>0.82608695652173914</v>
      </c>
      <c r="IG35" s="138">
        <f t="shared" si="1143"/>
        <v>0.85400516795865633</v>
      </c>
      <c r="IH35" s="135"/>
      <c r="II35" s="138">
        <f t="shared" si="1144"/>
        <v>0.83797468354430382</v>
      </c>
      <c r="IJ35" s="138">
        <f t="shared" si="1144"/>
        <v>0.8612143742255266</v>
      </c>
      <c r="IK35" s="138">
        <f t="shared" si="1144"/>
        <v>0.8604368932038835</v>
      </c>
      <c r="IL35" s="138">
        <f t="shared" si="1144"/>
        <v>0.85816448152562574</v>
      </c>
      <c r="IM35" s="138">
        <f t="shared" si="1144"/>
        <v>0.85939393939393938</v>
      </c>
      <c r="IN35" s="138">
        <f t="shared" si="1144"/>
        <v>0.85330073349633251</v>
      </c>
      <c r="IO35" s="135"/>
      <c r="IP35" s="138">
        <f t="shared" si="1145"/>
        <v>0.85239852398523985</v>
      </c>
      <c r="IQ35" s="138">
        <f t="shared" si="1145"/>
        <v>0.85626535626535627</v>
      </c>
      <c r="IR35" s="138">
        <f t="shared" si="1145"/>
        <v>0.8537200504413619</v>
      </c>
      <c r="IS35" s="135"/>
      <c r="IT35" s="138">
        <f t="shared" ref="IT35:IT40" si="1272">IT14/IT6</f>
        <v>0.7834793491864831</v>
      </c>
      <c r="IU35" s="138">
        <f t="shared" si="1146"/>
        <v>0.75251256281407031</v>
      </c>
      <c r="IV35" s="135"/>
      <c r="IW35" s="135"/>
      <c r="IX35" s="138">
        <f t="shared" si="1147"/>
        <v>0.46143250688705234</v>
      </c>
      <c r="IY35" s="138">
        <f t="shared" si="1147"/>
        <v>0.63647959183673475</v>
      </c>
      <c r="IZ35" s="138">
        <f t="shared" si="1147"/>
        <v>0.65561224489795922</v>
      </c>
      <c r="JA35" s="138">
        <f t="shared" si="1147"/>
        <v>0.68567807351077315</v>
      </c>
      <c r="JB35" s="138">
        <f t="shared" si="1147"/>
        <v>0.71818181818181814</v>
      </c>
      <c r="JC35" s="138">
        <f t="shared" si="1147"/>
        <v>0.68961038961038956</v>
      </c>
      <c r="JD35" s="135"/>
      <c r="JE35" s="138">
        <f t="shared" si="1148"/>
        <v>0.72010512483574241</v>
      </c>
      <c r="JF35" s="138">
        <f t="shared" si="1148"/>
        <v>0.75825627476882429</v>
      </c>
      <c r="JG35" s="138">
        <f t="shared" si="1149"/>
        <v>0.79384203480589022</v>
      </c>
      <c r="JH35" s="138">
        <f t="shared" si="1149"/>
        <v>0.80737704918032782</v>
      </c>
      <c r="JI35" s="138">
        <f t="shared" si="1149"/>
        <v>0.81501340482573725</v>
      </c>
      <c r="JJ35" s="135"/>
      <c r="JK35" s="138">
        <f t="shared" si="1150"/>
        <v>0.8603723404255319</v>
      </c>
      <c r="JL35" s="138">
        <f t="shared" si="1150"/>
        <v>0.86089238845144356</v>
      </c>
      <c r="JM35" s="138">
        <f t="shared" si="1150"/>
        <v>0.8635761589403973</v>
      </c>
      <c r="JN35" s="138">
        <f t="shared" si="1150"/>
        <v>0.88627450980392153</v>
      </c>
      <c r="JO35" s="138">
        <f t="shared" si="1150"/>
        <v>0.88817480719794339</v>
      </c>
      <c r="JP35" s="138">
        <f t="shared" si="1150"/>
        <v>0.8886010362694301</v>
      </c>
      <c r="JQ35" s="135"/>
      <c r="JR35" s="138">
        <f t="shared" si="1151"/>
        <v>0.85064935064935066</v>
      </c>
      <c r="JS35" s="138">
        <f t="shared" si="1151"/>
        <v>0.87659033078880411</v>
      </c>
      <c r="JT35" s="138">
        <f t="shared" si="1151"/>
        <v>0.88301886792452833</v>
      </c>
      <c r="JU35" s="138">
        <f t="shared" si="1151"/>
        <v>0.89808917197452232</v>
      </c>
      <c r="JV35" s="138">
        <f t="shared" si="1151"/>
        <v>0.90589711417816809</v>
      </c>
      <c r="JW35" s="138">
        <f t="shared" si="1151"/>
        <v>0.89454094292803965</v>
      </c>
      <c r="JX35" s="135"/>
      <c r="JY35" s="138">
        <f t="shared" ref="JY35:JY40" si="1273">JY14/JY6</f>
        <v>0.87341772151898733</v>
      </c>
      <c r="JZ35" s="138">
        <f t="shared" si="1152"/>
        <v>0.86020151133501255</v>
      </c>
      <c r="KA35" s="138">
        <f t="shared" si="1153"/>
        <v>0.87027707808564236</v>
      </c>
      <c r="KB35" s="138">
        <f t="shared" si="1153"/>
        <v>0.88719898605830161</v>
      </c>
      <c r="KC35" s="138">
        <f t="shared" si="1153"/>
        <v>0.89974619289340096</v>
      </c>
      <c r="KD35" s="138">
        <f t="shared" si="1153"/>
        <v>0.90688775510204078</v>
      </c>
      <c r="KE35" s="135"/>
      <c r="KF35" s="138">
        <f t="shared" si="1154"/>
        <v>0.9181585677749361</v>
      </c>
      <c r="KG35" s="138">
        <f t="shared" si="1154"/>
        <v>0.91370558375634514</v>
      </c>
      <c r="KH35" s="138">
        <f t="shared" si="1155"/>
        <v>0.91464968152866244</v>
      </c>
      <c r="KI35" s="138">
        <f t="shared" si="1155"/>
        <v>0.89633375474083443</v>
      </c>
      <c r="KJ35" s="138">
        <f t="shared" si="1155"/>
        <v>0.96088657105606257</v>
      </c>
      <c r="KK35" s="138">
        <f t="shared" si="1155"/>
        <v>0.91003911342894395</v>
      </c>
      <c r="KL35" s="135"/>
      <c r="KM35" s="135"/>
      <c r="KN35" s="138">
        <f t="shared" si="1156"/>
        <v>0.90777338603425561</v>
      </c>
      <c r="KO35" s="135"/>
      <c r="KP35" s="138">
        <f t="shared" ref="KP35:KP40" si="1274">KP14/KP6</f>
        <v>0.88188976377952755</v>
      </c>
      <c r="KQ35" s="138">
        <f t="shared" si="1157"/>
        <v>0.89411764705882357</v>
      </c>
      <c r="KR35" s="138">
        <f t="shared" si="1158"/>
        <v>0.87942332896461339</v>
      </c>
      <c r="KS35" s="135"/>
      <c r="KT35" s="138">
        <f t="shared" si="1159"/>
        <v>0.87631578947368416</v>
      </c>
      <c r="KU35" s="138">
        <f t="shared" si="1159"/>
        <v>0.87400530503978779</v>
      </c>
      <c r="KV35" s="138">
        <f t="shared" si="1160"/>
        <v>0.88015978695073238</v>
      </c>
      <c r="KW35" s="138">
        <f t="shared" si="1160"/>
        <v>0.88059701492537312</v>
      </c>
      <c r="KX35" s="138">
        <f t="shared" si="1160"/>
        <v>0.86702849389416559</v>
      </c>
      <c r="KY35" s="135"/>
      <c r="KZ35" s="135"/>
      <c r="LA35" s="138">
        <f t="shared" si="1161"/>
        <v>0.87430939226519333</v>
      </c>
      <c r="LB35" s="138">
        <f t="shared" si="1161"/>
        <v>0.89387755102040811</v>
      </c>
      <c r="LC35" s="138">
        <f t="shared" si="1162"/>
        <v>0.92572214580467671</v>
      </c>
      <c r="LD35" s="138">
        <f t="shared" si="1162"/>
        <v>0.9153952843273232</v>
      </c>
      <c r="LE35" s="138">
        <f t="shared" si="1162"/>
        <v>0.91424619640387272</v>
      </c>
      <c r="LF35" s="138">
        <f t="shared" si="1162"/>
        <v>0.92127071823204421</v>
      </c>
      <c r="LG35" s="135"/>
      <c r="LH35" s="138">
        <f t="shared" ref="LH35:LQ35" si="1275">LH14/LH6</f>
        <v>0.91249999999999998</v>
      </c>
      <c r="LI35" s="138">
        <f t="shared" si="1275"/>
        <v>0.91988950276243098</v>
      </c>
      <c r="LJ35" s="138">
        <f t="shared" si="1275"/>
        <v>0.92127071823204421</v>
      </c>
      <c r="LK35" s="138">
        <f t="shared" si="1275"/>
        <v>0.91988950276243098</v>
      </c>
      <c r="LL35" s="138">
        <f t="shared" si="1275"/>
        <v>0.93888888888888888</v>
      </c>
      <c r="LM35" s="138">
        <f t="shared" si="1275"/>
        <v>0.87938288920056096</v>
      </c>
      <c r="LN35" s="138">
        <f t="shared" si="1275"/>
        <v>0.7674094707520891</v>
      </c>
      <c r="LO35" s="138">
        <f t="shared" si="1275"/>
        <v>0.90436005625879046</v>
      </c>
      <c r="LP35" s="138">
        <f t="shared" si="1275"/>
        <v>0.90947075208913652</v>
      </c>
      <c r="LQ35" s="138">
        <f t="shared" si="1275"/>
        <v>0.83930942895086325</v>
      </c>
      <c r="LR35" s="135"/>
      <c r="LS35" s="135"/>
      <c r="LT35" s="135"/>
      <c r="LU35" s="135"/>
      <c r="LV35" s="138">
        <f t="shared" si="1164"/>
        <v>0.60863697705802966</v>
      </c>
      <c r="LW35" s="138">
        <f t="shared" si="1164"/>
        <v>0.60512129380053903</v>
      </c>
      <c r="LX35" s="138">
        <f t="shared" si="1165"/>
        <v>0.62909567496723462</v>
      </c>
      <c r="LY35" s="135"/>
      <c r="LZ35" s="138">
        <f t="shared" si="1166"/>
        <v>0.6701434159061278</v>
      </c>
      <c r="MA35" s="138">
        <f t="shared" si="1166"/>
        <v>0.68442077230359522</v>
      </c>
      <c r="MB35" s="138"/>
      <c r="MC35" s="138">
        <f t="shared" si="1167"/>
        <v>0.68090787716955936</v>
      </c>
      <c r="MD35" s="138">
        <f t="shared" si="1167"/>
        <v>0.70395634379263305</v>
      </c>
      <c r="ME35" s="138">
        <f t="shared" si="1167"/>
        <v>0.75352112676056338</v>
      </c>
      <c r="MF35" s="138">
        <f t="shared" si="1167"/>
        <v>0.79160839160839158</v>
      </c>
      <c r="MG35" s="138">
        <f t="shared" si="1167"/>
        <v>0.8061797752808989</v>
      </c>
      <c r="MH35" s="138">
        <f t="shared" si="1167"/>
        <v>0.78787878787878785</v>
      </c>
      <c r="MI35" s="135"/>
      <c r="MJ35" s="138">
        <f t="shared" si="1168"/>
        <v>0.80519480519480524</v>
      </c>
      <c r="MK35" s="138">
        <f t="shared" si="1168"/>
        <v>0.82047477744807118</v>
      </c>
      <c r="ML35" s="138">
        <f t="shared" si="1168"/>
        <v>0.83679525222551931</v>
      </c>
      <c r="MM35" s="138">
        <f t="shared" si="1168"/>
        <v>0.84698608964451316</v>
      </c>
      <c r="MN35" s="138">
        <f t="shared" si="1168"/>
        <v>0.86042944785276076</v>
      </c>
      <c r="MO35" s="138">
        <f t="shared" si="1168"/>
        <v>0.85076923076923072</v>
      </c>
      <c r="MP35" s="135"/>
      <c r="MQ35" s="138">
        <f t="shared" si="1169"/>
        <v>0.84615384615384615</v>
      </c>
      <c r="MR35" s="138">
        <f t="shared" si="1169"/>
        <v>0.81526717557251904</v>
      </c>
      <c r="MS35" s="138">
        <f t="shared" si="1169"/>
        <v>0.83993902439024393</v>
      </c>
      <c r="MT35" s="138">
        <f t="shared" si="1169"/>
        <v>0.85090361445783136</v>
      </c>
      <c r="MU35" s="138">
        <f t="shared" si="1169"/>
        <v>0.85822021116138758</v>
      </c>
      <c r="MV35" s="138">
        <f t="shared" si="1169"/>
        <v>0.85307346326836586</v>
      </c>
      <c r="MW35" s="135"/>
      <c r="MX35" s="138">
        <f t="shared" si="1170"/>
        <v>0.84398216939078752</v>
      </c>
      <c r="MY35" s="138">
        <f t="shared" si="1170"/>
        <v>0.84776119402985073</v>
      </c>
      <c r="MZ35" s="138">
        <f t="shared" si="1170"/>
        <v>0.83890577507598785</v>
      </c>
      <c r="NA35" s="138">
        <f t="shared" si="1170"/>
        <v>0.84500745156482859</v>
      </c>
      <c r="NB35" s="138">
        <f t="shared" si="1170"/>
        <v>0.84672619047619047</v>
      </c>
      <c r="NC35" s="138">
        <f t="shared" si="1170"/>
        <v>0.84225759768451525</v>
      </c>
      <c r="ND35" s="135"/>
      <c r="NE35" s="138">
        <f t="shared" si="1171"/>
        <v>0.82456140350877194</v>
      </c>
      <c r="NF35" s="138">
        <f t="shared" si="1171"/>
        <v>0.82912332838038638</v>
      </c>
      <c r="NG35" s="138">
        <f t="shared" si="1171"/>
        <v>0.84218289085545728</v>
      </c>
      <c r="NH35" s="138">
        <f t="shared" si="1171"/>
        <v>0.84187408491947291</v>
      </c>
      <c r="NI35" s="138">
        <f t="shared" si="1171"/>
        <v>0.8374816983894583</v>
      </c>
      <c r="NJ35" s="138">
        <f t="shared" si="1171"/>
        <v>0.83284457478005869</v>
      </c>
      <c r="NK35" s="135"/>
      <c r="NL35" s="138">
        <f t="shared" si="1172"/>
        <v>0.83333333333333337</v>
      </c>
      <c r="NM35" s="138">
        <f t="shared" si="1172"/>
        <v>0.84165477888730389</v>
      </c>
      <c r="NN35" s="138">
        <f t="shared" si="1172"/>
        <v>0.84861111111111109</v>
      </c>
      <c r="NO35" s="138">
        <f t="shared" si="1172"/>
        <v>0.8464788732394366</v>
      </c>
      <c r="NP35" s="138">
        <f t="shared" si="1172"/>
        <v>0.84822695035460993</v>
      </c>
      <c r="NQ35" s="138">
        <f t="shared" si="1172"/>
        <v>0.84507042253521125</v>
      </c>
      <c r="NR35" s="135"/>
      <c r="NS35" s="138">
        <f t="shared" si="1173"/>
        <v>0.85243553008595985</v>
      </c>
      <c r="NT35" s="138">
        <f t="shared" si="1173"/>
        <v>0.85158501440922185</v>
      </c>
      <c r="NU35" s="138">
        <f t="shared" si="1173"/>
        <v>0.84878744650499283</v>
      </c>
      <c r="NV35" s="138">
        <f t="shared" si="1173"/>
        <v>0.79545454545454541</v>
      </c>
      <c r="NW35" s="138">
        <f t="shared" si="1173"/>
        <v>0.82521489971346706</v>
      </c>
      <c r="NX35" s="138">
        <f t="shared" si="1173"/>
        <v>0.81922525107604016</v>
      </c>
      <c r="NY35" s="138">
        <f t="shared" si="1173"/>
        <v>0.76251788268955656</v>
      </c>
      <c r="NZ35" s="138">
        <f t="shared" si="1173"/>
        <v>0.7932489451476793</v>
      </c>
      <c r="OA35" s="135"/>
      <c r="OB35" s="135"/>
      <c r="OC35" s="135"/>
      <c r="OD35" s="135"/>
      <c r="OE35" s="135"/>
      <c r="OF35" s="135"/>
      <c r="OG35" s="138">
        <f t="shared" si="1174"/>
        <v>0.79795021961932655</v>
      </c>
      <c r="OH35" s="138">
        <f t="shared" si="1174"/>
        <v>0.77991137370753327</v>
      </c>
      <c r="OI35" s="138">
        <f>OI14/10</f>
        <v>0.9</v>
      </c>
      <c r="OJ35" s="138">
        <f t="shared" si="1175"/>
        <v>0.81304347826086953</v>
      </c>
      <c r="OK35" s="138">
        <f t="shared" si="1175"/>
        <v>0.80603448275862066</v>
      </c>
      <c r="OL35" s="138">
        <f t="shared" si="1175"/>
        <v>0.83430232558139539</v>
      </c>
      <c r="OM35" s="135"/>
      <c r="ON35" s="138">
        <f t="shared" si="1176"/>
        <v>0.83893557422969189</v>
      </c>
      <c r="OO35" s="138">
        <f t="shared" si="1176"/>
        <v>0.83599419448476053</v>
      </c>
      <c r="OP35" s="138">
        <f t="shared" si="1176"/>
        <v>0.83720930232558144</v>
      </c>
      <c r="OQ35" s="138">
        <f t="shared" si="1176"/>
        <v>0.82783357245337164</v>
      </c>
      <c r="OR35" s="138">
        <f t="shared" si="1176"/>
        <v>0.8299120234604106</v>
      </c>
      <c r="OS35" s="138">
        <f t="shared" si="1176"/>
        <v>0.84194977843426888</v>
      </c>
      <c r="OT35" s="135"/>
      <c r="OU35" s="138">
        <f t="shared" si="1177"/>
        <v>0.85223880597014923</v>
      </c>
      <c r="OV35" s="138">
        <f t="shared" si="1177"/>
        <v>0.85258358662613987</v>
      </c>
      <c r="OW35" s="138">
        <f t="shared" si="1177"/>
        <v>0.87267080745341619</v>
      </c>
      <c r="OX35" s="138">
        <f t="shared" si="1177"/>
        <v>0.88770864946889227</v>
      </c>
      <c r="OY35" s="138">
        <f t="shared" si="1177"/>
        <v>0.90554722638680663</v>
      </c>
      <c r="OZ35" s="138">
        <f t="shared" si="1177"/>
        <v>0.91752577319587625</v>
      </c>
      <c r="PA35" s="135"/>
      <c r="PB35" s="138">
        <f t="shared" si="1178"/>
        <v>0.85842026825633388</v>
      </c>
      <c r="PC35" s="138">
        <f t="shared" si="1178"/>
        <v>0.86865671641791042</v>
      </c>
      <c r="PD35" s="138">
        <f t="shared" si="1178"/>
        <v>0.86686390532544377</v>
      </c>
      <c r="PE35" s="138">
        <f t="shared" si="1178"/>
        <v>0.87779433681073027</v>
      </c>
      <c r="PF35" s="138">
        <f t="shared" si="1178"/>
        <v>0.87593423019431993</v>
      </c>
      <c r="PG35" s="138">
        <f t="shared" si="1178"/>
        <v>0.88479262672811065</v>
      </c>
      <c r="PH35" s="138"/>
      <c r="PI35" s="138">
        <f t="shared" si="1179"/>
        <v>0.86301369863013699</v>
      </c>
      <c r="PJ35" s="138">
        <f t="shared" si="1179"/>
        <v>0.8573619631901841</v>
      </c>
      <c r="PK35" s="138">
        <f t="shared" si="1179"/>
        <v>0.87308868501529047</v>
      </c>
      <c r="PL35" s="138">
        <f t="shared" si="1179"/>
        <v>0.87576687116564422</v>
      </c>
      <c r="PM35" s="138">
        <f t="shared" si="1179"/>
        <v>0.87368421052631584</v>
      </c>
      <c r="PN35" s="138">
        <f t="shared" si="1179"/>
        <v>0.85457271364317844</v>
      </c>
      <c r="PO35" s="135"/>
      <c r="PP35" s="138">
        <f t="shared" si="1180"/>
        <v>0.82121212121212117</v>
      </c>
      <c r="PQ35" s="138">
        <f t="shared" si="1180"/>
        <v>0.83333333333333337</v>
      </c>
      <c r="PR35" s="138">
        <f t="shared" si="1180"/>
        <v>0.8404907975460123</v>
      </c>
      <c r="PS35" s="138">
        <f t="shared" si="1180"/>
        <v>0.85670731707317072</v>
      </c>
      <c r="PT35" s="138">
        <f t="shared" si="1180"/>
        <v>0.85067873303167418</v>
      </c>
      <c r="PU35" s="138">
        <f t="shared" si="1180"/>
        <v>0.85757575757575755</v>
      </c>
      <c r="PV35" s="135"/>
      <c r="PW35" s="138">
        <f t="shared" si="1181"/>
        <v>0.85185185185185186</v>
      </c>
      <c r="PX35" s="138">
        <f t="shared" si="1181"/>
        <v>0.86737804878048785</v>
      </c>
      <c r="PY35" s="138">
        <f t="shared" si="1181"/>
        <v>0.87593423019431993</v>
      </c>
      <c r="PZ35" s="138">
        <f t="shared" si="1181"/>
        <v>0.85907046476761617</v>
      </c>
      <c r="QA35" s="138">
        <f t="shared" si="1181"/>
        <v>0.87463126843657812</v>
      </c>
      <c r="QB35" s="138">
        <f t="shared" si="1181"/>
        <v>0.8737446197991392</v>
      </c>
      <c r="QC35" s="135"/>
      <c r="QD35" s="138">
        <f t="shared" ref="QD35:QD40" si="1276">QD14/QD6</f>
        <v>0.85565476190476186</v>
      </c>
      <c r="QE35" s="138">
        <f t="shared" si="1182"/>
        <v>0.88102409638554213</v>
      </c>
      <c r="QF35" s="135"/>
      <c r="QG35" s="138">
        <f t="shared" si="1183"/>
        <v>0.85756676557863498</v>
      </c>
      <c r="QH35" s="138">
        <f t="shared" si="1183"/>
        <v>0.85168869309838469</v>
      </c>
      <c r="QI35" s="138">
        <f t="shared" si="1184"/>
        <v>0.82503770739064852</v>
      </c>
      <c r="QJ35" s="138"/>
      <c r="QK35" s="138">
        <f t="shared" ref="QK35:QT35" si="1277">QK14/QK6</f>
        <v>0.85438335809806831</v>
      </c>
      <c r="QL35" s="138">
        <f t="shared" si="1277"/>
        <v>0.86227544910179643</v>
      </c>
      <c r="QM35" s="138">
        <f t="shared" si="1277"/>
        <v>0.86186186186186187</v>
      </c>
      <c r="QN35" s="138">
        <f t="shared" si="1277"/>
        <v>0.86716417910447763</v>
      </c>
      <c r="QO35" s="138">
        <f t="shared" si="1277"/>
        <v>0.8616071428571429</v>
      </c>
      <c r="QP35" s="138">
        <f t="shared" si="1277"/>
        <v>0.8660714285714286</v>
      </c>
      <c r="QQ35" s="138">
        <f t="shared" si="1277"/>
        <v>0.76991150442477874</v>
      </c>
      <c r="QR35" s="138">
        <f t="shared" si="1277"/>
        <v>0.82660687593423021</v>
      </c>
      <c r="QS35" s="138">
        <f t="shared" si="1277"/>
        <v>0.82466567607726593</v>
      </c>
      <c r="QT35" s="138">
        <f t="shared" si="1277"/>
        <v>0.79912023460410553</v>
      </c>
      <c r="QU35" s="135"/>
      <c r="QV35" s="135"/>
      <c r="QW35" s="138">
        <f t="shared" si="1186"/>
        <v>0.67018072289156627</v>
      </c>
      <c r="QX35" s="138">
        <f t="shared" si="1186"/>
        <v>0.66365007541478127</v>
      </c>
      <c r="QY35" s="138">
        <f t="shared" si="1187"/>
        <v>0.76416539050535992</v>
      </c>
      <c r="QZ35" s="138">
        <f t="shared" si="1187"/>
        <v>0.79299847792998479</v>
      </c>
      <c r="RA35" s="138">
        <f t="shared" si="1187"/>
        <v>0.81447963800904977</v>
      </c>
      <c r="RB35" s="138">
        <f t="shared" si="1187"/>
        <v>0.8190045248868778</v>
      </c>
      <c r="RC35" s="138">
        <f t="shared" si="1187"/>
        <v>0.85864661654135344</v>
      </c>
      <c r="RD35" s="138">
        <f t="shared" si="1187"/>
        <v>0.86962962962962964</v>
      </c>
      <c r="RE35" s="135"/>
      <c r="RF35" s="138">
        <f t="shared" si="1188"/>
        <v>0.86834319526627224</v>
      </c>
      <c r="RG35" s="138">
        <f t="shared" si="1188"/>
        <v>0.87611940298507462</v>
      </c>
      <c r="RH35" s="138">
        <f t="shared" si="1188"/>
        <v>0.85863095238095233</v>
      </c>
      <c r="RI35" s="138">
        <f t="shared" si="1188"/>
        <v>0.87443946188340804</v>
      </c>
      <c r="RJ35" s="138">
        <f t="shared" si="1188"/>
        <v>0.88584474885844744</v>
      </c>
      <c r="RK35" s="138">
        <f t="shared" si="1188"/>
        <v>0.87291981845688349</v>
      </c>
      <c r="RL35" s="135"/>
      <c r="RM35" s="135"/>
      <c r="RN35" s="138">
        <f t="shared" si="1189"/>
        <v>0.83616692426584238</v>
      </c>
      <c r="RO35" s="138">
        <f t="shared" si="1189"/>
        <v>0.8527131782945736</v>
      </c>
      <c r="RP35" s="138">
        <f t="shared" si="1189"/>
        <v>0.85343511450381682</v>
      </c>
      <c r="RQ35" s="138">
        <f t="shared" si="1189"/>
        <v>0.86989409984871402</v>
      </c>
      <c r="RR35" s="138">
        <f t="shared" si="1189"/>
        <v>0.86976047904191611</v>
      </c>
      <c r="RS35" s="135"/>
      <c r="RT35" s="138">
        <f t="shared" si="1190"/>
        <v>0.83584337349397586</v>
      </c>
      <c r="RU35" s="138">
        <f t="shared" si="1190"/>
        <v>0.83409436834094364</v>
      </c>
      <c r="RV35" s="138">
        <f t="shared" si="1190"/>
        <v>0.82110091743119262</v>
      </c>
      <c r="RW35" s="138">
        <f t="shared" si="1190"/>
        <v>0.84073506891271055</v>
      </c>
      <c r="RX35" s="138">
        <f t="shared" si="1190"/>
        <v>0.83821263482280428</v>
      </c>
      <c r="RY35" s="138">
        <f t="shared" si="1190"/>
        <v>0.85446009389671362</v>
      </c>
      <c r="RZ35" s="135"/>
      <c r="SA35" s="135"/>
      <c r="SB35" s="138">
        <f t="shared" si="1191"/>
        <v>0.84952978056426331</v>
      </c>
      <c r="SC35" s="138">
        <f t="shared" si="1191"/>
        <v>0.82704402515723274</v>
      </c>
      <c r="SD35" s="138">
        <f t="shared" ref="SD35:SM35" si="1278">SD14/SD6</f>
        <v>0.83619344773790949</v>
      </c>
      <c r="SE35" s="138">
        <f t="shared" si="1278"/>
        <v>0.83753943217665616</v>
      </c>
      <c r="SF35" s="138">
        <f t="shared" si="1278"/>
        <v>0.86201550387596904</v>
      </c>
      <c r="SG35" s="138">
        <f t="shared" si="1278"/>
        <v>0.74842767295597479</v>
      </c>
      <c r="SH35" s="138">
        <f t="shared" si="1278"/>
        <v>0.83647798742138368</v>
      </c>
      <c r="SI35" s="138">
        <f t="shared" si="1278"/>
        <v>0.84896661367249604</v>
      </c>
      <c r="SJ35" s="138">
        <f t="shared" si="1278"/>
        <v>0.84301412872841441</v>
      </c>
      <c r="SK35" s="138">
        <f t="shared" si="1278"/>
        <v>0.85869565217391308</v>
      </c>
      <c r="SL35" s="138">
        <f t="shared" si="1278"/>
        <v>0.85446009389671362</v>
      </c>
      <c r="SM35" s="138">
        <f t="shared" si="1278"/>
        <v>0.79652996845425872</v>
      </c>
      <c r="SN35" s="135"/>
      <c r="SO35" s="138">
        <f t="shared" ref="SO35:TA35" si="1279">SO14/SO6</f>
        <v>0.7813504823151125</v>
      </c>
      <c r="SP35" s="138">
        <f t="shared" si="1279"/>
        <v>0.77258064516129032</v>
      </c>
      <c r="SQ35" s="138">
        <f t="shared" si="1279"/>
        <v>0.76345840130505704</v>
      </c>
      <c r="SR35" s="138">
        <f t="shared" si="1279"/>
        <v>0.76051779935275077</v>
      </c>
      <c r="SS35" s="138">
        <f t="shared" si="1279"/>
        <v>0.76268412438625199</v>
      </c>
      <c r="ST35" s="138">
        <f t="shared" si="1279"/>
        <v>0.76578073089700993</v>
      </c>
      <c r="SU35" s="138">
        <f t="shared" si="1279"/>
        <v>0.58745874587458746</v>
      </c>
      <c r="SV35" s="138">
        <f t="shared" si="1279"/>
        <v>0.74257425742574257</v>
      </c>
      <c r="SW35" s="138">
        <f t="shared" si="1279"/>
        <v>0.74626865671641796</v>
      </c>
      <c r="SX35" s="138">
        <f t="shared" si="1279"/>
        <v>0.75168918918918914</v>
      </c>
      <c r="SY35" s="138">
        <f t="shared" si="1279"/>
        <v>0.74117647058823533</v>
      </c>
      <c r="SZ35" s="138">
        <f t="shared" si="1279"/>
        <v>0.730185497470489</v>
      </c>
      <c r="TA35" s="138">
        <f t="shared" si="1279"/>
        <v>0.73913043478260865</v>
      </c>
      <c r="TB35" s="135"/>
      <c r="TC35" s="138">
        <f t="shared" ref="TC35:TO35" si="1280">TC14/TC6</f>
        <v>0.74179104477611946</v>
      </c>
      <c r="TD35" s="138">
        <f t="shared" si="1280"/>
        <v>0.73887240356083084</v>
      </c>
      <c r="TE35" s="138">
        <f t="shared" si="1280"/>
        <v>0.75186846038863975</v>
      </c>
      <c r="TF35" s="138">
        <f t="shared" si="1280"/>
        <v>0.76148148148148154</v>
      </c>
      <c r="TG35" s="138">
        <f t="shared" si="1280"/>
        <v>0.7824143070044709</v>
      </c>
      <c r="TH35" s="138">
        <f t="shared" si="1280"/>
        <v>0.79433681073025331</v>
      </c>
      <c r="TI35" s="138">
        <f t="shared" si="1280"/>
        <v>0.67946824224519942</v>
      </c>
      <c r="TJ35" s="138">
        <f t="shared" si="1280"/>
        <v>0.78805970149253735</v>
      </c>
      <c r="TK35" s="138">
        <f t="shared" si="1280"/>
        <v>0.79062957540263545</v>
      </c>
      <c r="TL35" s="138">
        <f t="shared" si="1280"/>
        <v>0.79941434846266468</v>
      </c>
      <c r="TM35" s="138">
        <f t="shared" si="1280"/>
        <v>0.79538904899135443</v>
      </c>
      <c r="TN35" s="138">
        <f t="shared" si="1280"/>
        <v>0.80579710144927541</v>
      </c>
      <c r="TO35" s="138">
        <f t="shared" si="1280"/>
        <v>0.79454022988505746</v>
      </c>
      <c r="TP35" s="135"/>
      <c r="TQ35" s="138">
        <f t="shared" si="1195"/>
        <v>0.75652173913043474</v>
      </c>
      <c r="TR35" s="138">
        <f t="shared" si="1195"/>
        <v>0.75</v>
      </c>
      <c r="TS35" s="138">
        <f t="shared" si="1195"/>
        <v>0.74277456647398843</v>
      </c>
      <c r="TT35" s="138">
        <f t="shared" si="1195"/>
        <v>0.76394849785407726</v>
      </c>
      <c r="TU35" s="138">
        <f t="shared" si="1195"/>
        <v>0.75748930099857348</v>
      </c>
      <c r="TV35" s="138">
        <f t="shared" si="1195"/>
        <v>0.76436781609195403</v>
      </c>
      <c r="TW35" s="135"/>
      <c r="TX35" s="138">
        <f t="shared" si="1196"/>
        <v>0.79032258064516125</v>
      </c>
      <c r="TY35" s="138">
        <f t="shared" si="1196"/>
        <v>0.7895500725689405</v>
      </c>
      <c r="TZ35" s="138">
        <f t="shared" si="1196"/>
        <v>0.79069767441860461</v>
      </c>
      <c r="UA35" s="138">
        <f t="shared" si="1196"/>
        <v>0.79305354558610708</v>
      </c>
      <c r="UB35" s="138">
        <f t="shared" si="1196"/>
        <v>0.81034482758620685</v>
      </c>
      <c r="UC35" s="138">
        <f t="shared" si="1196"/>
        <v>0.81725146198830412</v>
      </c>
      <c r="UD35" s="135"/>
      <c r="UE35" s="138">
        <f t="shared" si="1197"/>
        <v>0.81132075471698117</v>
      </c>
      <c r="UF35" s="138">
        <f t="shared" si="1197"/>
        <v>0.82361308677098155</v>
      </c>
      <c r="UG35" s="138">
        <f t="shared" si="1197"/>
        <v>0.82836879432624111</v>
      </c>
      <c r="UH35" s="138">
        <f t="shared" si="1197"/>
        <v>0.8314606741573034</v>
      </c>
      <c r="UI35" s="138">
        <f t="shared" si="1197"/>
        <v>0.855755894590846</v>
      </c>
      <c r="UJ35" s="138">
        <f t="shared" si="1197"/>
        <v>0.86244841815680884</v>
      </c>
      <c r="UK35" s="138"/>
      <c r="UL35" s="138">
        <f t="shared" si="1198"/>
        <v>0.84743411927877943</v>
      </c>
      <c r="UM35" s="138">
        <f t="shared" si="1198"/>
        <v>0.8607242339832869</v>
      </c>
      <c r="UN35" s="138">
        <f t="shared" si="1198"/>
        <v>0.88781163434903043</v>
      </c>
      <c r="UO35" s="138">
        <f t="shared" si="1198"/>
        <v>0.86834733893557425</v>
      </c>
      <c r="UP35" s="138">
        <f t="shared" si="1198"/>
        <v>0.86982248520710059</v>
      </c>
      <c r="UQ35" s="138">
        <f t="shared" si="1198"/>
        <v>0.88368580060422963</v>
      </c>
      <c r="UR35" s="135"/>
      <c r="US35" s="138">
        <f t="shared" si="1199"/>
        <v>0.87221396731054979</v>
      </c>
      <c r="UT35" s="138">
        <f t="shared" si="1199"/>
        <v>0.87285714285714289</v>
      </c>
      <c r="UU35" s="138">
        <f t="shared" si="1199"/>
        <v>0.88034188034188032</v>
      </c>
      <c r="UV35" s="138">
        <f t="shared" si="1199"/>
        <v>0.8370473537604457</v>
      </c>
      <c r="UW35" s="138">
        <f t="shared" si="1199"/>
        <v>0.83682008368200833</v>
      </c>
      <c r="UX35" s="135"/>
      <c r="UY35" s="135"/>
      <c r="UZ35" s="135"/>
      <c r="VA35" s="138">
        <f t="shared" si="1200"/>
        <v>0.78028169014084503</v>
      </c>
      <c r="VB35" s="138">
        <f t="shared" si="1200"/>
        <v>0.8</v>
      </c>
      <c r="VC35" s="138">
        <f t="shared" si="1200"/>
        <v>0.79943899018232822</v>
      </c>
      <c r="VD35" s="138"/>
      <c r="VE35" s="138">
        <f t="shared" si="1201"/>
        <v>0.82008368200836823</v>
      </c>
      <c r="VF35" s="138"/>
      <c r="VG35" s="138">
        <f t="shared" si="1202"/>
        <v>0.8</v>
      </c>
      <c r="VH35" s="138">
        <f t="shared" si="1202"/>
        <v>0.85595567867036015</v>
      </c>
      <c r="VI35" s="138">
        <f t="shared" si="1202"/>
        <v>0.85006877579092155</v>
      </c>
      <c r="VJ35" s="138">
        <f t="shared" si="1202"/>
        <v>0.8418156808803301</v>
      </c>
      <c r="VK35" s="138">
        <f t="shared" si="1202"/>
        <v>0.85425101214574894</v>
      </c>
      <c r="VL35" s="138">
        <f t="shared" si="1202"/>
        <v>0.86737400530503983</v>
      </c>
      <c r="VM35" s="135"/>
      <c r="VN35" s="138">
        <f t="shared" ref="VN35:VZ35" si="1281">VN14/VN6</f>
        <v>0.84677419354838712</v>
      </c>
      <c r="VO35" s="138">
        <f t="shared" si="1281"/>
        <v>0.87044534412955465</v>
      </c>
      <c r="VP35" s="138">
        <f t="shared" si="1281"/>
        <v>0.89855072463768115</v>
      </c>
      <c r="VQ35" s="138">
        <f t="shared" si="1281"/>
        <v>0.897986577181208</v>
      </c>
      <c r="VR35" s="138">
        <f t="shared" si="1281"/>
        <v>0.90520694259012013</v>
      </c>
      <c r="VS35" s="138">
        <f t="shared" si="1281"/>
        <v>0.89803921568627454</v>
      </c>
      <c r="VT35" s="138">
        <f t="shared" si="1281"/>
        <v>0.71632124352331605</v>
      </c>
      <c r="VU35" s="138">
        <f t="shared" si="1281"/>
        <v>0.87795275590551181</v>
      </c>
      <c r="VV35" s="138">
        <f t="shared" si="1281"/>
        <v>0.9</v>
      </c>
      <c r="VW35" s="138">
        <f t="shared" si="1281"/>
        <v>0.8910505836575876</v>
      </c>
      <c r="VX35" s="138">
        <f t="shared" si="1281"/>
        <v>0.89171974522292996</v>
      </c>
      <c r="VY35" s="138">
        <f t="shared" si="1281"/>
        <v>0.8928571428571429</v>
      </c>
      <c r="VZ35" s="138">
        <f t="shared" si="1281"/>
        <v>0.84472049689440998</v>
      </c>
      <c r="WA35" s="138"/>
      <c r="WB35" s="138">
        <f t="shared" si="1204"/>
        <v>0.83602484472049687</v>
      </c>
      <c r="WC35" s="138">
        <f t="shared" si="1204"/>
        <v>0.8599752168525403</v>
      </c>
      <c r="WD35" s="138">
        <f t="shared" si="1204"/>
        <v>0.85785536159600995</v>
      </c>
      <c r="WE35" s="138">
        <f t="shared" si="1204"/>
        <v>0.85819975339087551</v>
      </c>
      <c r="WF35" s="138">
        <f t="shared" si="1204"/>
        <v>0.84520884520884521</v>
      </c>
      <c r="WG35" s="138">
        <f t="shared" si="1204"/>
        <v>0.85800240673886885</v>
      </c>
      <c r="WH35" s="138"/>
      <c r="WI35" s="138">
        <f t="shared" si="1205"/>
        <v>0.84644194756554303</v>
      </c>
      <c r="WJ35" s="138">
        <f t="shared" si="1205"/>
        <v>0.83415841584158412</v>
      </c>
      <c r="WK35" s="138">
        <f t="shared" ref="WK35:WL35" si="1282">WK14/WK6</f>
        <v>0.81954887218045114</v>
      </c>
      <c r="WL35" s="138">
        <f t="shared" si="1282"/>
        <v>0.73886138613861385</v>
      </c>
      <c r="WM35" s="138">
        <f t="shared" ref="WM35" si="1283">WM14/WM6</f>
        <v>0.67650676506765073</v>
      </c>
      <c r="WN35" s="138"/>
      <c r="WO35" s="135"/>
      <c r="WP35" s="138">
        <f t="shared" ref="WP35:WQ35" si="1284">WP14/WP6</f>
        <v>0.64276568501920617</v>
      </c>
      <c r="WQ35" s="138">
        <f t="shared" si="1284"/>
        <v>0.66927083333333337</v>
      </c>
      <c r="WR35" s="138">
        <f t="shared" ref="WR35:WS35" si="1285">WR14/WR6</f>
        <v>0.71084337349397586</v>
      </c>
      <c r="WS35" s="138">
        <f t="shared" si="1285"/>
        <v>0.72297297297297303</v>
      </c>
      <c r="WT35" s="135"/>
      <c r="WU35" s="138">
        <f t="shared" ref="WU35:WV35" si="1286">WU14/WU6</f>
        <v>0.71739130434782605</v>
      </c>
      <c r="WV35" s="138">
        <f t="shared" si="1286"/>
        <v>0.63870094722598103</v>
      </c>
      <c r="WW35" s="138">
        <f t="shared" ref="WW35:WX35" si="1287">WW14/WW6</f>
        <v>0.78561549100968187</v>
      </c>
      <c r="WX35" s="138">
        <f t="shared" si="1287"/>
        <v>0.82079343365253077</v>
      </c>
      <c r="WY35" s="138">
        <f t="shared" ref="WY35:WZ35" si="1288">WY14/WY6</f>
        <v>0.84869325997248968</v>
      </c>
      <c r="WZ35" s="138">
        <f t="shared" si="1288"/>
        <v>0.86271870794078065</v>
      </c>
      <c r="XA35" s="138">
        <f t="shared" ref="XA35:XB35" si="1289">XA14/XA6</f>
        <v>0.87383798140770252</v>
      </c>
      <c r="XB35" s="138">
        <f t="shared" si="1289"/>
        <v>0.89003880983182404</v>
      </c>
      <c r="XC35" s="135"/>
      <c r="XD35" s="138">
        <f t="shared" ref="XD35:XE35" si="1290">XD14/XD6</f>
        <v>0.86821705426356588</v>
      </c>
      <c r="XE35" s="138">
        <f t="shared" si="1290"/>
        <v>0.8287937743190662</v>
      </c>
      <c r="XF35" s="138">
        <f t="shared" ref="XF35:XG35" si="1291">XF14/XF6</f>
        <v>0.86161879895561355</v>
      </c>
      <c r="XG35" s="138">
        <f t="shared" si="1291"/>
        <v>0.86375661375661372</v>
      </c>
      <c r="XH35" s="138">
        <f t="shared" ref="XH35:XI35" si="1292">XH14/XH6</f>
        <v>0.85564304461942253</v>
      </c>
      <c r="XI35" s="138">
        <f t="shared" si="1292"/>
        <v>0.8787096774193548</v>
      </c>
      <c r="XJ35" s="138"/>
      <c r="XK35" s="138">
        <f t="shared" ref="XK35:XL35" si="1293">XK14/XK6</f>
        <v>0.84693877551020413</v>
      </c>
      <c r="XL35" s="138">
        <f t="shared" si="1293"/>
        <v>0.78266494178525226</v>
      </c>
      <c r="XM35" s="138">
        <f t="shared" ref="XM35:XN35" si="1294">XM14/XM6</f>
        <v>0.86967741935483867</v>
      </c>
      <c r="XN35" s="138">
        <f t="shared" si="1294"/>
        <v>0.88146279949558637</v>
      </c>
      <c r="XO35" s="138">
        <f t="shared" ref="XO35:XP35" si="1295">XO14/XO6</f>
        <v>0.8877679697351829</v>
      </c>
      <c r="XP35" s="138">
        <f t="shared" si="1295"/>
        <v>0.88095238095238093</v>
      </c>
      <c r="XQ35" s="138"/>
      <c r="XR35" s="138">
        <f t="shared" ref="XR35:XS35" si="1296">XR14/XR6</f>
        <v>0.86802030456852797</v>
      </c>
      <c r="XS35" s="138">
        <f t="shared" si="1296"/>
        <v>0.86862244897959184</v>
      </c>
      <c r="XT35" s="138">
        <f t="shared" ref="XT35:XU35" si="1297">XT14/XT6</f>
        <v>0.88205128205128203</v>
      </c>
      <c r="XU35" s="138">
        <f t="shared" si="1297"/>
        <v>0.88235294117647056</v>
      </c>
      <c r="XV35" s="138">
        <f t="shared" ref="XV35:XW35" si="1298">XV14/XV6</f>
        <v>0.90784557907845576</v>
      </c>
      <c r="XW35" s="138">
        <f t="shared" si="1298"/>
        <v>0.90291262135922334</v>
      </c>
      <c r="XX35" s="138"/>
      <c r="XY35" s="138">
        <f t="shared" ref="XY35:XZ35" si="1299">XY14/XY6</f>
        <v>0.88902291917973464</v>
      </c>
      <c r="XZ35" s="138">
        <f t="shared" si="1299"/>
        <v>0.90722891566265063</v>
      </c>
      <c r="YA35" s="138">
        <f t="shared" ref="YA35:YB35" si="1300">YA14/YA6</f>
        <v>0.90193704600484259</v>
      </c>
      <c r="YB35" s="138">
        <f t="shared" si="1300"/>
        <v>0.90389294403892939</v>
      </c>
      <c r="YC35" s="138">
        <f t="shared" ref="YC35:YD35" si="1301">YC14/YC6</f>
        <v>0.92044063647490815</v>
      </c>
      <c r="YD35" s="138">
        <f t="shared" si="1301"/>
        <v>0.91208791208791207</v>
      </c>
      <c r="YE35" s="138"/>
      <c r="YF35" s="138">
        <f t="shared" ref="YF35:YG35" si="1302">YF14/YF6</f>
        <v>0.86838868388683887</v>
      </c>
      <c r="YG35" s="138">
        <f t="shared" si="1302"/>
        <v>0.88456712672521953</v>
      </c>
      <c r="YH35" s="138">
        <f t="shared" ref="YH35:YI35" si="1303">YH14/YH6</f>
        <v>0.88059701492537312</v>
      </c>
      <c r="YI35" s="138">
        <f t="shared" si="1303"/>
        <v>0.89408866995073888</v>
      </c>
      <c r="YJ35" s="138">
        <f t="shared" ref="YJ35:YK35" si="1304">YJ14/YJ6</f>
        <v>0.87016229712858928</v>
      </c>
      <c r="YK35" s="138">
        <f t="shared" si="1304"/>
        <v>0.88029925187032421</v>
      </c>
      <c r="YL35" s="138"/>
      <c r="YM35" s="138">
        <f t="shared" ref="YM35:YN35" si="1305">YM14/YM6</f>
        <v>0.85892634207240948</v>
      </c>
      <c r="YN35" s="138">
        <f t="shared" si="1305"/>
        <v>0.85408805031446544</v>
      </c>
      <c r="YO35" s="138">
        <f t="shared" ref="YO35" si="1306">YO14/YO6</f>
        <v>0.85148514851485146</v>
      </c>
      <c r="YP35" s="138"/>
      <c r="YQ35" s="138">
        <f t="shared" ref="YQ35:YR35" si="1307">YQ14/YQ6</f>
        <v>0.85319949811794227</v>
      </c>
      <c r="YR35" s="138">
        <f t="shared" si="1307"/>
        <v>0.86924939467312345</v>
      </c>
      <c r="YS35" s="138">
        <f t="shared" ref="YS35:YT35" si="1308">YS14/YS6</f>
        <v>0.73838630806845962</v>
      </c>
      <c r="YT35" s="138">
        <f t="shared" si="1308"/>
        <v>0.87772397094430987</v>
      </c>
      <c r="YU35" s="138">
        <f t="shared" ref="YU35:YV35" si="1309">YU14/YU6</f>
        <v>0.86987951807228914</v>
      </c>
      <c r="YV35" s="138">
        <f t="shared" si="1309"/>
        <v>0.87423687423687424</v>
      </c>
      <c r="YW35" s="138">
        <f t="shared" ref="YW35:YX35" si="1310">YW14/YW6</f>
        <v>0.88249400479616302</v>
      </c>
      <c r="YX35" s="138">
        <f t="shared" si="1310"/>
        <v>0.82608695652173914</v>
      </c>
      <c r="YY35" s="138">
        <f t="shared" ref="YY35" si="1311">YY14/YY6</f>
        <v>0.85903614457831323</v>
      </c>
      <c r="YZ35" s="138"/>
      <c r="ZA35" s="138">
        <f t="shared" ref="ZA35" si="1312">ZA14/ZA6</f>
        <v>0.87799043062200954</v>
      </c>
      <c r="ZB35" s="138">
        <f t="shared" ref="ZB35:ZC35" si="1313">ZB14/ZB6</f>
        <v>0.88609112709832138</v>
      </c>
      <c r="ZC35" s="138">
        <f t="shared" si="1313"/>
        <v>0.90493381468110712</v>
      </c>
      <c r="ZD35" s="138">
        <f t="shared" ref="ZD35:ZE35" si="1314">ZD14/ZD6</f>
        <v>0.90821256038647347</v>
      </c>
      <c r="ZE35" s="138">
        <f t="shared" si="1314"/>
        <v>0.90865384615384615</v>
      </c>
      <c r="ZF35" s="138">
        <f t="shared" ref="ZF35:ZG35" si="1315">ZF14/ZF6</f>
        <v>0.92436974789915971</v>
      </c>
      <c r="ZG35" s="138">
        <f t="shared" si="1315"/>
        <v>0.83085714285714285</v>
      </c>
      <c r="ZH35" s="138"/>
      <c r="ZI35" s="135"/>
      <c r="ZJ35" s="135"/>
      <c r="ZK35" s="135"/>
      <c r="ZL35" s="138">
        <f t="shared" ref="ZL35:ZM35" si="1316">ZL14/ZL6</f>
        <v>0.67870036101083031</v>
      </c>
      <c r="ZM35" s="138">
        <f t="shared" si="1316"/>
        <v>0.63003663003663002</v>
      </c>
      <c r="ZN35" s="138"/>
      <c r="ZO35" s="138">
        <f t="shared" ref="ZO35:ZP35" si="1317">ZO14/ZO6</f>
        <v>0.60342717258261935</v>
      </c>
      <c r="ZP35" s="138">
        <f t="shared" si="1317"/>
        <v>0.63490099009900991</v>
      </c>
      <c r="ZQ35" s="138">
        <f t="shared" ref="ZQ35:ZR35" si="1318">ZQ14/ZQ6</f>
        <v>0.66334164588528677</v>
      </c>
      <c r="ZR35" s="138">
        <f t="shared" si="1318"/>
        <v>0.68050314465408801</v>
      </c>
      <c r="ZS35" s="138">
        <f t="shared" ref="ZS35:ZT35" si="1319">ZS14/ZS6</f>
        <v>0.72129032258064518</v>
      </c>
      <c r="ZT35" s="138">
        <f t="shared" si="1319"/>
        <v>0.72346002621231975</v>
      </c>
      <c r="ZU35" s="138"/>
      <c r="ZV35" s="138">
        <f t="shared" ref="ZV35:ZW35" si="1320">ZV14/ZV6</f>
        <v>0.72148541114058351</v>
      </c>
      <c r="ZW35" s="138">
        <f t="shared" si="1320"/>
        <v>0.76478494623655913</v>
      </c>
      <c r="ZX35" s="138">
        <f t="shared" ref="ZX35:ZY35" si="1321">ZX14/ZX6</f>
        <v>0.79649595687331531</v>
      </c>
      <c r="ZY35" s="138">
        <f t="shared" si="1321"/>
        <v>0.81258549931600543</v>
      </c>
      <c r="ZZ35" s="138">
        <f t="shared" ref="ZZ35:AAA35" si="1322">ZZ14/ZZ6</f>
        <v>0.78648648648648645</v>
      </c>
      <c r="AAA35" s="138">
        <f t="shared" si="1322"/>
        <v>0.77309782608695654</v>
      </c>
      <c r="AAB35" s="138"/>
      <c r="AAC35" s="138">
        <f t="shared" ref="AAC35:AAD35" si="1323">AAC14/AAC6</f>
        <v>0.73626373626373631</v>
      </c>
      <c r="AAD35" s="138">
        <f t="shared" si="1323"/>
        <v>0.74616457461645747</v>
      </c>
      <c r="AAE35" s="138">
        <f t="shared" ref="AAE35:AAF35" si="1324">AAE14/AAE6</f>
        <v>0.76071922544951587</v>
      </c>
      <c r="AAF35" s="138">
        <f t="shared" si="1324"/>
        <v>0.7711511789181692</v>
      </c>
      <c r="AAG35" s="138">
        <f t="shared" ref="AAG35:AAH35" si="1325">AAG14/AAG6</f>
        <v>0.76462395543175488</v>
      </c>
      <c r="AAH35" s="138">
        <f t="shared" si="1325"/>
        <v>0.78267045454545459</v>
      </c>
      <c r="AAI35" s="135"/>
      <c r="AAJ35" s="138">
        <f t="shared" ref="AAJ35:AAK35" si="1326">AAJ14/AAJ6</f>
        <v>0.78735632183908044</v>
      </c>
      <c r="AAK35" s="138">
        <f t="shared" si="1326"/>
        <v>0.79047619047619044</v>
      </c>
      <c r="AAL35" s="138">
        <f t="shared" ref="AAL35:AAM35" si="1327">AAL14/AAL6</f>
        <v>0.79972565157750342</v>
      </c>
      <c r="AAM35" s="138">
        <f t="shared" si="1327"/>
        <v>0.80160857908847183</v>
      </c>
      <c r="AAN35" s="138">
        <f t="shared" ref="AAN35:AAO35" si="1328">AAN14/AAN6</f>
        <v>0.80325644504748983</v>
      </c>
      <c r="AAO35" s="138">
        <f t="shared" si="1328"/>
        <v>0.78783783783783778</v>
      </c>
      <c r="AAP35" s="138"/>
      <c r="AAQ35" s="138">
        <f t="shared" ref="AAQ35:AAR35" si="1329">AAQ14/AAQ6</f>
        <v>0.78385772913816687</v>
      </c>
      <c r="AAR35" s="138">
        <f t="shared" si="1329"/>
        <v>0.78184281842818426</v>
      </c>
      <c r="AAS35" s="138">
        <f t="shared" ref="AAS35:AAT35" si="1330">AAS14/AAS6</f>
        <v>0.75994513031550071</v>
      </c>
      <c r="AAT35" s="138">
        <f t="shared" si="1330"/>
        <v>0.76210235131396953</v>
      </c>
      <c r="AAU35" s="138">
        <f t="shared" ref="AAU35:AAV35" si="1331">AAU14/AAU6</f>
        <v>0.7595628415300546</v>
      </c>
      <c r="AAV35" s="138">
        <f t="shared" si="1331"/>
        <v>0.76356050069541026</v>
      </c>
      <c r="AAW35" s="135"/>
      <c r="AAX35" s="138">
        <f t="shared" ref="AAX35:AAY35" si="1332">AAX14/AAX6</f>
        <v>0.72969187675070024</v>
      </c>
      <c r="AAY35" s="138">
        <f t="shared" si="1332"/>
        <v>0.7698519515477793</v>
      </c>
      <c r="AAZ35" s="138">
        <f t="shared" ref="AAZ35:ABA35" si="1333">AAZ14/AAZ6</f>
        <v>0.76871657754010692</v>
      </c>
      <c r="ABA35" s="138">
        <f t="shared" si="1333"/>
        <v>0.75329815303430081</v>
      </c>
      <c r="ABB35" s="138">
        <f t="shared" ref="ABB35:ABC35" si="1334">ABB14/ABB6</f>
        <v>0.78933333333333333</v>
      </c>
      <c r="ABC35" s="138">
        <f t="shared" si="1334"/>
        <v>0.79946879150066397</v>
      </c>
      <c r="ABD35" s="138"/>
      <c r="ABE35" s="138">
        <f t="shared" ref="ABE35" si="1335">ABE14/ABE6</f>
        <v>0.78215223097112863</v>
      </c>
      <c r="ABF35" s="138">
        <f t="shared" ref="ABF35:ABG35" si="1336">ABF14/ABF6</f>
        <v>0.78381962864721488</v>
      </c>
      <c r="ABG35" s="138">
        <f t="shared" si="1336"/>
        <v>0.80215343203230149</v>
      </c>
      <c r="ABH35" s="138">
        <f t="shared" ref="ABH35:ABI35" si="1337">ABH14/ABH6</f>
        <v>0.80645161290322576</v>
      </c>
      <c r="ABI35" s="138">
        <f t="shared" si="1337"/>
        <v>0.82210242587601079</v>
      </c>
      <c r="ABJ35" s="138">
        <f t="shared" ref="ABJ35:ABL35" si="1338">ABJ14/ABJ6</f>
        <v>0.84791386271870794</v>
      </c>
      <c r="ABK35" s="135"/>
      <c r="ABL35" s="138">
        <f t="shared" si="1338"/>
        <v>0.82795698924731187</v>
      </c>
      <c r="ABM35" s="138">
        <f t="shared" ref="ABM35:ABN35" si="1339">ABM14/ABM6</f>
        <v>0.83765347885402452</v>
      </c>
      <c r="ABN35" s="138">
        <f t="shared" si="1339"/>
        <v>0.8470906630581867</v>
      </c>
      <c r="ABO35" s="138">
        <f t="shared" ref="ABO35:ABP35" si="1340">ABO14/ABO6</f>
        <v>0.84986595174262736</v>
      </c>
      <c r="ABP35" s="138">
        <f t="shared" si="1340"/>
        <v>0.8619756427604871</v>
      </c>
      <c r="ABQ35" s="138">
        <f t="shared" ref="ABQ35:ABS35" si="1341">ABQ14/ABQ6</f>
        <v>0.84925975773889639</v>
      </c>
      <c r="ABR35" s="135"/>
      <c r="ABS35" s="138">
        <f t="shared" si="1341"/>
        <v>0.85444743935309975</v>
      </c>
      <c r="ABT35" s="138">
        <f t="shared" ref="ABT35:ABU35" si="1342">ABT14/ABT6</f>
        <v>0.88559892328398382</v>
      </c>
      <c r="ABU35" s="138">
        <f t="shared" si="1342"/>
        <v>0.87399463806970512</v>
      </c>
      <c r="ABV35" s="138">
        <f t="shared" ref="ABV35:ABW35" si="1343">ABV14/ABV6</f>
        <v>0.8746666666666667</v>
      </c>
      <c r="ABW35" s="138" t="e">
        <f t="shared" si="1343"/>
        <v>#DIV/0!</v>
      </c>
      <c r="ABX35" s="135"/>
      <c r="ABY35" s="135"/>
      <c r="ABZ35" s="135"/>
      <c r="ACA35" s="135"/>
      <c r="ACB35" s="135"/>
      <c r="ACC35" s="135"/>
      <c r="ACD35" s="135"/>
      <c r="ACE35" s="135"/>
      <c r="ACF35" s="135"/>
      <c r="ACG35" s="135"/>
      <c r="ACH35" s="135"/>
      <c r="ACI35" s="135"/>
      <c r="ACJ35" s="135"/>
      <c r="ACK35" s="135"/>
      <c r="ACL35" s="135"/>
      <c r="ACM35" s="135"/>
      <c r="ACN35" s="135"/>
      <c r="ACO35" s="135"/>
      <c r="ACP35" s="135"/>
      <c r="ACQ35" s="135"/>
      <c r="ACR35" s="135"/>
      <c r="ACS35" s="135"/>
      <c r="ACT35" s="135"/>
      <c r="ACU35" s="135"/>
      <c r="ACV35" s="135"/>
      <c r="ACW35" s="135"/>
      <c r="ACX35" s="135"/>
      <c r="ACY35" s="135"/>
      <c r="ACZ35" s="135"/>
      <c r="ADA35" s="135"/>
      <c r="ADB35" s="135"/>
      <c r="ADC35" s="135"/>
      <c r="ADD35" s="135"/>
      <c r="ADE35" s="135"/>
      <c r="ADF35" s="135"/>
      <c r="ADG35" s="135"/>
      <c r="ADH35" s="135"/>
      <c r="ADI35" s="135"/>
      <c r="ADJ35" s="135"/>
      <c r="ADK35" s="135"/>
      <c r="ADL35" s="135"/>
      <c r="ADM35" s="135"/>
      <c r="ADN35" s="135"/>
    </row>
    <row r="36" spans="1:794">
      <c r="A36" t="s">
        <v>911</v>
      </c>
      <c r="B36" t="s">
        <v>913</v>
      </c>
      <c r="D36" s="135" t="s">
        <v>243</v>
      </c>
      <c r="E36" s="138">
        <f t="shared" si="1107"/>
        <v>0.81818181818181823</v>
      </c>
      <c r="F36" s="138">
        <f t="shared" si="1107"/>
        <v>0.875</v>
      </c>
      <c r="G36" s="138">
        <f t="shared" si="1108"/>
        <v>0.84615384615384615</v>
      </c>
      <c r="H36" s="138">
        <f t="shared" si="1108"/>
        <v>0.84615384615384615</v>
      </c>
      <c r="I36" s="138">
        <f t="shared" si="1108"/>
        <v>0.83333333333333337</v>
      </c>
      <c r="J36" s="138">
        <f t="shared" si="1108"/>
        <v>0.84615384615384615</v>
      </c>
      <c r="K36" s="135"/>
      <c r="L36" s="138">
        <f t="shared" si="1109"/>
        <v>0.90909090909090906</v>
      </c>
      <c r="M36" s="138">
        <f t="shared" si="1109"/>
        <v>0.83333333333333337</v>
      </c>
      <c r="N36" s="138">
        <f t="shared" si="1109"/>
        <v>0.8666666666666667</v>
      </c>
      <c r="O36" s="138">
        <f t="shared" si="1109"/>
        <v>0.7</v>
      </c>
      <c r="P36" s="138">
        <f t="shared" si="1109"/>
        <v>0.63636363636363635</v>
      </c>
      <c r="Q36" s="138">
        <f t="shared" si="1109"/>
        <v>0.83333333333333337</v>
      </c>
      <c r="R36" s="138">
        <f t="shared" si="1109"/>
        <v>0.84615384615384615</v>
      </c>
      <c r="S36" s="138">
        <f t="shared" si="1109"/>
        <v>0.66666666666666663</v>
      </c>
      <c r="T36" s="135"/>
      <c r="U36" s="135"/>
      <c r="V36" s="135"/>
      <c r="W36" s="135"/>
      <c r="X36" s="135"/>
      <c r="Y36" s="135"/>
      <c r="Z36" s="135"/>
      <c r="AA36" s="138">
        <f t="shared" si="1110"/>
        <v>0.8</v>
      </c>
      <c r="AB36" s="138">
        <f t="shared" si="1110"/>
        <v>0.90909090909090906</v>
      </c>
      <c r="AC36" s="138">
        <f t="shared" si="1110"/>
        <v>0.83333333333333337</v>
      </c>
      <c r="AD36" s="138">
        <f t="shared" si="1110"/>
        <v>0.77777777777777779</v>
      </c>
      <c r="AE36" s="138">
        <f t="shared" si="1110"/>
        <v>0.92307692307692313</v>
      </c>
      <c r="AF36" s="135"/>
      <c r="AG36" s="138">
        <f t="shared" si="1111"/>
        <v>0.83333333333333337</v>
      </c>
      <c r="AH36" s="138">
        <f t="shared" si="1111"/>
        <v>0.8</v>
      </c>
      <c r="AI36" s="138">
        <f t="shared" si="1111"/>
        <v>0.90909090909090906</v>
      </c>
      <c r="AJ36" s="138">
        <f t="shared" si="1111"/>
        <v>0.94736842105263153</v>
      </c>
      <c r="AK36" s="138">
        <f t="shared" si="1111"/>
        <v>0.77777777777777779</v>
      </c>
      <c r="AL36" s="138">
        <f t="shared" si="1111"/>
        <v>0.81818181818181823</v>
      </c>
      <c r="AM36" s="138"/>
      <c r="AN36" s="138">
        <f t="shared" si="1112"/>
        <v>0.83333333333333337</v>
      </c>
      <c r="AO36" s="138">
        <f t="shared" si="1112"/>
        <v>0.66666666666666663</v>
      </c>
      <c r="AP36" s="138">
        <f t="shared" si="1112"/>
        <v>0.81818181818181823</v>
      </c>
      <c r="AQ36" s="138">
        <f t="shared" si="1112"/>
        <v>0.90909090909090906</v>
      </c>
      <c r="AR36" s="138">
        <f t="shared" si="1112"/>
        <v>0.77777777777777779</v>
      </c>
      <c r="AS36" s="138">
        <f t="shared" si="1112"/>
        <v>0.7142857142857143</v>
      </c>
      <c r="AT36" s="135"/>
      <c r="AU36" s="138">
        <f t="shared" si="1113"/>
        <v>0.875</v>
      </c>
      <c r="AV36" s="138">
        <f t="shared" si="1113"/>
        <v>0.90909090909090906</v>
      </c>
      <c r="AW36" s="138">
        <f t="shared" si="1113"/>
        <v>0.88888888888888884</v>
      </c>
      <c r="AX36" s="138">
        <f t="shared" si="1113"/>
        <v>0.90909090909090906</v>
      </c>
      <c r="AY36" s="135"/>
      <c r="AZ36" s="135"/>
      <c r="BA36" s="138">
        <f t="shared" si="1114"/>
        <v>0.9</v>
      </c>
      <c r="BB36" s="138">
        <f t="shared" si="1114"/>
        <v>1</v>
      </c>
      <c r="BC36" s="138">
        <f t="shared" si="1114"/>
        <v>0.8666666666666667</v>
      </c>
      <c r="BD36" s="138">
        <f t="shared" si="1114"/>
        <v>0.875</v>
      </c>
      <c r="BE36" s="138">
        <f t="shared" si="1114"/>
        <v>0.9</v>
      </c>
      <c r="BF36" s="138">
        <f t="shared" si="1114"/>
        <v>0.83333333333333337</v>
      </c>
      <c r="BG36" s="138">
        <f t="shared" si="1114"/>
        <v>0.88888888888888884</v>
      </c>
      <c r="BH36" s="135"/>
      <c r="BI36" s="138">
        <f t="shared" si="1115"/>
        <v>0.90909090909090906</v>
      </c>
      <c r="BJ36" s="138">
        <f t="shared" si="1115"/>
        <v>0.875</v>
      </c>
      <c r="BK36" s="138">
        <f t="shared" si="1115"/>
        <v>0.9</v>
      </c>
      <c r="BL36" s="138">
        <f t="shared" si="1115"/>
        <v>0.8571428571428571</v>
      </c>
      <c r="BM36" s="138">
        <f t="shared" si="1115"/>
        <v>0.88888888888888884</v>
      </c>
      <c r="BN36" s="138">
        <f t="shared" si="1115"/>
        <v>0.77777777777777779</v>
      </c>
      <c r="BO36" s="135"/>
      <c r="BP36" s="138">
        <f t="shared" si="1116"/>
        <v>0.8571428571428571</v>
      </c>
      <c r="BQ36" s="138">
        <f t="shared" si="1116"/>
        <v>0.75</v>
      </c>
      <c r="BR36" s="138">
        <f t="shared" si="1116"/>
        <v>0.7</v>
      </c>
      <c r="BS36" s="138">
        <f t="shared" si="1116"/>
        <v>0.8</v>
      </c>
      <c r="BT36" s="138">
        <f t="shared" si="1116"/>
        <v>0.75</v>
      </c>
      <c r="BU36" s="138">
        <f t="shared" si="1116"/>
        <v>0.77777777777777779</v>
      </c>
      <c r="BV36" s="135"/>
      <c r="BW36" s="138">
        <f t="shared" si="1268"/>
        <v>0.8571428571428571</v>
      </c>
      <c r="BX36" s="138">
        <f t="shared" si="1117"/>
        <v>0.81818181818181823</v>
      </c>
      <c r="BY36" s="138">
        <f t="shared" si="1118"/>
        <v>0.8</v>
      </c>
      <c r="BZ36" s="138">
        <f t="shared" si="1118"/>
        <v>0.5714285714285714</v>
      </c>
      <c r="CA36" s="138">
        <f t="shared" si="1118"/>
        <v>0.77777777777777779</v>
      </c>
      <c r="CB36" s="138">
        <f t="shared" si="1118"/>
        <v>0.875</v>
      </c>
      <c r="CC36" s="135"/>
      <c r="CD36" s="138">
        <f t="shared" si="1119"/>
        <v>0.81818181818181823</v>
      </c>
      <c r="CE36" s="138">
        <f t="shared" si="1119"/>
        <v>0.92307692307692313</v>
      </c>
      <c r="CF36" s="138">
        <f t="shared" si="1120"/>
        <v>0.90909090909090906</v>
      </c>
      <c r="CG36" s="138">
        <f t="shared" si="1120"/>
        <v>0.93333333333333335</v>
      </c>
      <c r="CH36" s="138">
        <f t="shared" si="1120"/>
        <v>0.6</v>
      </c>
      <c r="CI36" s="138">
        <f t="shared" si="1120"/>
        <v>0.77777777777777779</v>
      </c>
      <c r="CJ36" s="135"/>
      <c r="CK36" s="138">
        <f t="shared" si="1121"/>
        <v>0.88888888888888884</v>
      </c>
      <c r="CL36" s="138">
        <f t="shared" si="1121"/>
        <v>0.8571428571428571</v>
      </c>
      <c r="CM36" s="138">
        <f t="shared" si="1121"/>
        <v>0.91666666666666663</v>
      </c>
      <c r="CN36" s="138">
        <f t="shared" si="1121"/>
        <v>0.90909090909090906</v>
      </c>
      <c r="CO36" s="138">
        <f t="shared" si="1121"/>
        <v>0.63636363636363635</v>
      </c>
      <c r="CP36" s="138">
        <f t="shared" si="1121"/>
        <v>0.75</v>
      </c>
      <c r="CQ36" s="135"/>
      <c r="CR36" s="138">
        <f t="shared" si="1122"/>
        <v>0.91666666666666663</v>
      </c>
      <c r="CS36" s="138">
        <f t="shared" si="1122"/>
        <v>0.91666666666666663</v>
      </c>
      <c r="CT36" s="138">
        <f t="shared" si="1122"/>
        <v>0.8571428571428571</v>
      </c>
      <c r="CU36" s="138">
        <f t="shared" si="1122"/>
        <v>0.8571428571428571</v>
      </c>
      <c r="CV36" s="138">
        <f t="shared" si="1122"/>
        <v>0.75</v>
      </c>
      <c r="CW36" s="138">
        <f t="shared" si="1122"/>
        <v>0.72727272727272729</v>
      </c>
      <c r="CX36" s="135"/>
      <c r="CY36" s="138">
        <f t="shared" si="1123"/>
        <v>0.88888888888888884</v>
      </c>
      <c r="CZ36" s="138">
        <f t="shared" si="1123"/>
        <v>1</v>
      </c>
      <c r="DA36" s="138">
        <f t="shared" si="1123"/>
        <v>1</v>
      </c>
      <c r="DB36" s="138">
        <f t="shared" si="1123"/>
        <v>1</v>
      </c>
      <c r="DC36" s="138">
        <f t="shared" si="1123"/>
        <v>0.75</v>
      </c>
      <c r="DD36" s="138">
        <f t="shared" si="1123"/>
        <v>0.8571428571428571</v>
      </c>
      <c r="DE36" s="135"/>
      <c r="DF36" s="135"/>
      <c r="DG36" s="138">
        <f t="shared" si="1124"/>
        <v>0.72727272727272729</v>
      </c>
      <c r="DH36" s="138">
        <f t="shared" si="1124"/>
        <v>0.88888888888888884</v>
      </c>
      <c r="DI36" s="138">
        <f t="shared" si="1124"/>
        <v>0.91666666666666663</v>
      </c>
      <c r="DJ36" s="138">
        <f t="shared" si="1124"/>
        <v>0.875</v>
      </c>
      <c r="DK36" s="138">
        <f t="shared" si="1124"/>
        <v>1</v>
      </c>
      <c r="DL36" s="135"/>
      <c r="DM36" s="135"/>
      <c r="DN36" s="138">
        <f t="shared" si="1125"/>
        <v>0.77777777777777779</v>
      </c>
      <c r="DO36" s="138">
        <f t="shared" si="1125"/>
        <v>0.81818181818181823</v>
      </c>
      <c r="DP36" s="138">
        <f t="shared" si="1126"/>
        <v>0.66666666666666663</v>
      </c>
      <c r="DQ36" s="138">
        <f t="shared" si="1126"/>
        <v>0.9</v>
      </c>
      <c r="DR36" s="138">
        <f t="shared" si="1126"/>
        <v>0.9</v>
      </c>
      <c r="DS36" s="135"/>
      <c r="DT36" s="138">
        <f t="shared" si="1127"/>
        <v>0.9285714285714286</v>
      </c>
      <c r="DU36" s="138">
        <f t="shared" si="1127"/>
        <v>0.9</v>
      </c>
      <c r="DV36" s="138">
        <f t="shared" si="1127"/>
        <v>0.88888888888888884</v>
      </c>
      <c r="DW36" s="138">
        <f t="shared" si="1127"/>
        <v>1</v>
      </c>
      <c r="DX36" s="138">
        <f t="shared" si="1127"/>
        <v>0.88888888888888884</v>
      </c>
      <c r="DY36" s="138">
        <f t="shared" si="1127"/>
        <v>0.77777777777777779</v>
      </c>
      <c r="DZ36" s="135"/>
      <c r="EA36" s="138">
        <f t="shared" si="1128"/>
        <v>0.8571428571428571</v>
      </c>
      <c r="EB36" s="138">
        <f t="shared" si="1128"/>
        <v>0.7142857142857143</v>
      </c>
      <c r="EC36" s="138">
        <f t="shared" ref="EC36:EM36" si="1344">EC15/EC7</f>
        <v>0.5714285714285714</v>
      </c>
      <c r="ED36" s="138">
        <f t="shared" si="1344"/>
        <v>0.7142857142857143</v>
      </c>
      <c r="EE36" s="138">
        <f t="shared" si="1344"/>
        <v>0.625</v>
      </c>
      <c r="EF36" s="138">
        <f t="shared" si="1344"/>
        <v>0.6</v>
      </c>
      <c r="EG36" s="138">
        <f t="shared" si="1344"/>
        <v>0.8571428571428571</v>
      </c>
      <c r="EH36" s="138">
        <f t="shared" si="1344"/>
        <v>0.83333333333333337</v>
      </c>
      <c r="EI36" s="138">
        <f t="shared" si="1344"/>
        <v>0.77777777777777779</v>
      </c>
      <c r="EJ36" s="138">
        <f t="shared" si="1344"/>
        <v>0.66666666666666663</v>
      </c>
      <c r="EK36" s="138">
        <f t="shared" si="1344"/>
        <v>0.75</v>
      </c>
      <c r="EL36" s="138">
        <f t="shared" si="1344"/>
        <v>0.83333333333333337</v>
      </c>
      <c r="EM36" s="138">
        <f t="shared" si="1344"/>
        <v>0.7857142857142857</v>
      </c>
      <c r="EN36" s="135"/>
      <c r="EO36" s="138">
        <f>EO15/EO7</f>
        <v>0.72727272727272729</v>
      </c>
      <c r="EP36" s="138">
        <f t="shared" si="1130"/>
        <v>0.75</v>
      </c>
      <c r="EQ36" s="138">
        <f t="shared" ref="EQ36:FA36" si="1345">EQ15/EQ7</f>
        <v>0.77777777777777779</v>
      </c>
      <c r="ER36" s="138">
        <f t="shared" si="1345"/>
        <v>0.77777777777777779</v>
      </c>
      <c r="ES36" s="138">
        <f t="shared" si="1345"/>
        <v>0.66666666666666663</v>
      </c>
      <c r="ET36" s="138">
        <f t="shared" si="1345"/>
        <v>0.5</v>
      </c>
      <c r="EU36" s="138">
        <f t="shared" si="1345"/>
        <v>0.75</v>
      </c>
      <c r="EV36" s="138">
        <f t="shared" si="1345"/>
        <v>0.69230769230769229</v>
      </c>
      <c r="EW36" s="138">
        <f t="shared" si="1345"/>
        <v>0.6</v>
      </c>
      <c r="EX36" s="138">
        <f t="shared" si="1345"/>
        <v>0.81818181818181823</v>
      </c>
      <c r="EY36" s="138">
        <f t="shared" si="1345"/>
        <v>0.8</v>
      </c>
      <c r="EZ36" s="138">
        <f t="shared" si="1345"/>
        <v>0.72727272727272729</v>
      </c>
      <c r="FA36" s="138">
        <f t="shared" si="1345"/>
        <v>0.83333333333333337</v>
      </c>
      <c r="FB36" s="135"/>
      <c r="FC36" s="138">
        <f t="shared" ref="FC36:FO36" si="1346">FC15/FC7</f>
        <v>0.66666666666666663</v>
      </c>
      <c r="FD36" s="138">
        <f t="shared" si="1346"/>
        <v>0.625</v>
      </c>
      <c r="FE36" s="138">
        <f t="shared" si="1346"/>
        <v>0.8</v>
      </c>
      <c r="FF36" s="138">
        <f t="shared" si="1346"/>
        <v>0.66666666666666663</v>
      </c>
      <c r="FG36" s="138">
        <f t="shared" si="1346"/>
        <v>0.66666666666666663</v>
      </c>
      <c r="FH36" s="138">
        <f t="shared" si="1346"/>
        <v>0.66666666666666663</v>
      </c>
      <c r="FI36" s="138">
        <f t="shared" si="1346"/>
        <v>0.55555555555555558</v>
      </c>
      <c r="FJ36" s="138">
        <f t="shared" si="1346"/>
        <v>0.5714285714285714</v>
      </c>
      <c r="FK36" s="138">
        <f t="shared" si="1346"/>
        <v>0.77777777777777779</v>
      </c>
      <c r="FL36" s="138">
        <f t="shared" si="1346"/>
        <v>0.63636363636363635</v>
      </c>
      <c r="FM36" s="138">
        <f t="shared" si="1346"/>
        <v>0.875</v>
      </c>
      <c r="FN36" s="138">
        <f t="shared" si="1346"/>
        <v>0.66666666666666663</v>
      </c>
      <c r="FO36" s="138">
        <f t="shared" si="1346"/>
        <v>0.88888888888888884</v>
      </c>
      <c r="FP36" s="135"/>
      <c r="FQ36" s="138">
        <f t="shared" si="1133"/>
        <v>0.88888888888888884</v>
      </c>
      <c r="FR36" s="138">
        <f t="shared" si="1133"/>
        <v>0.8</v>
      </c>
      <c r="FS36" s="138">
        <f t="shared" si="1133"/>
        <v>0.7142857142857143</v>
      </c>
      <c r="FT36" s="138">
        <f t="shared" si="1133"/>
        <v>0.8</v>
      </c>
      <c r="FU36" s="138">
        <f t="shared" si="1133"/>
        <v>0.8</v>
      </c>
      <c r="FV36" s="138">
        <f t="shared" si="1133"/>
        <v>0.6</v>
      </c>
      <c r="FW36" s="135"/>
      <c r="FX36" s="138">
        <f t="shared" si="1134"/>
        <v>0.69230769230769229</v>
      </c>
      <c r="FY36" s="138">
        <f t="shared" si="1134"/>
        <v>0.75</v>
      </c>
      <c r="FZ36" s="138">
        <f t="shared" si="1134"/>
        <v>0.6</v>
      </c>
      <c r="GA36" s="138">
        <f t="shared" si="1134"/>
        <v>0.75</v>
      </c>
      <c r="GB36" s="138">
        <f t="shared" si="1134"/>
        <v>0.63636363636363635</v>
      </c>
      <c r="GC36" s="138">
        <f t="shared" si="1134"/>
        <v>0.66666666666666663</v>
      </c>
      <c r="GD36" s="135"/>
      <c r="GE36" s="138">
        <f t="shared" si="1135"/>
        <v>0.5</v>
      </c>
      <c r="GF36" s="138">
        <f t="shared" si="1135"/>
        <v>0.45454545454545453</v>
      </c>
      <c r="GG36" s="138">
        <f t="shared" si="1135"/>
        <v>0.4</v>
      </c>
      <c r="GH36" s="138">
        <f t="shared" si="1135"/>
        <v>0.25</v>
      </c>
      <c r="GI36" s="135"/>
      <c r="GJ36" s="135"/>
      <c r="GK36" s="135"/>
      <c r="GL36" s="138">
        <f t="shared" si="1136"/>
        <v>0.8</v>
      </c>
      <c r="GM36" s="138">
        <f t="shared" si="1136"/>
        <v>0.54545454545454541</v>
      </c>
      <c r="GN36" s="138">
        <f t="shared" si="1136"/>
        <v>0.66666666666666663</v>
      </c>
      <c r="GO36" s="138">
        <f t="shared" si="1136"/>
        <v>0.66666666666666663</v>
      </c>
      <c r="GP36" s="138">
        <f t="shared" si="1136"/>
        <v>0.66666666666666663</v>
      </c>
      <c r="GQ36" s="138">
        <f t="shared" si="1136"/>
        <v>0.875</v>
      </c>
      <c r="GR36" s="135"/>
      <c r="GS36" s="138">
        <f t="shared" si="1137"/>
        <v>0.9</v>
      </c>
      <c r="GT36" s="138">
        <f t="shared" si="1137"/>
        <v>0.75</v>
      </c>
      <c r="GU36" s="138">
        <f t="shared" si="1137"/>
        <v>0.8571428571428571</v>
      </c>
      <c r="GV36" s="138">
        <f t="shared" si="1137"/>
        <v>0.5</v>
      </c>
      <c r="GW36" s="138">
        <f t="shared" si="1137"/>
        <v>0.75</v>
      </c>
      <c r="GX36" s="135"/>
      <c r="GY36" s="135"/>
      <c r="GZ36" s="138">
        <f t="shared" si="1138"/>
        <v>0.58333333333333337</v>
      </c>
      <c r="HA36" s="138">
        <f t="shared" si="1138"/>
        <v>0.7857142857142857</v>
      </c>
      <c r="HB36" s="138">
        <f t="shared" si="1139"/>
        <v>0.55555555555555558</v>
      </c>
      <c r="HC36" s="138">
        <f t="shared" si="1139"/>
        <v>0.66666666666666663</v>
      </c>
      <c r="HD36" s="138">
        <f t="shared" si="1139"/>
        <v>0.66666666666666663</v>
      </c>
      <c r="HE36" s="138">
        <f t="shared" si="1139"/>
        <v>0.76923076923076927</v>
      </c>
      <c r="HF36" s="135"/>
      <c r="HG36" s="138">
        <f t="shared" si="1140"/>
        <v>0.77777777777777779</v>
      </c>
      <c r="HH36" s="138">
        <f t="shared" si="1140"/>
        <v>0.63636363636363635</v>
      </c>
      <c r="HI36" s="138">
        <f t="shared" si="1140"/>
        <v>0.81818181818181823</v>
      </c>
      <c r="HJ36" s="138">
        <f t="shared" si="1140"/>
        <v>0.83333333333333337</v>
      </c>
      <c r="HK36" s="138">
        <f t="shared" si="1140"/>
        <v>0.81818181818181823</v>
      </c>
      <c r="HL36" s="138">
        <f t="shared" si="1140"/>
        <v>0.77777777777777779</v>
      </c>
      <c r="HM36" s="135"/>
      <c r="HN36" s="138">
        <f t="shared" si="1141"/>
        <v>0.90909090909090906</v>
      </c>
      <c r="HO36" s="138">
        <f t="shared" si="1141"/>
        <v>0.83333333333333337</v>
      </c>
      <c r="HP36" s="138">
        <f t="shared" si="1141"/>
        <v>0.75</v>
      </c>
      <c r="HQ36" s="138">
        <f t="shared" si="1141"/>
        <v>0.83333333333333337</v>
      </c>
      <c r="HR36" s="138">
        <f t="shared" si="1141"/>
        <v>0.8571428571428571</v>
      </c>
      <c r="HS36" s="138">
        <f t="shared" si="1141"/>
        <v>0.8571428571428571</v>
      </c>
      <c r="HT36" s="135"/>
      <c r="HU36" s="138">
        <f t="shared" si="1142"/>
        <v>0.93333333333333335</v>
      </c>
      <c r="HV36" s="138">
        <f t="shared" si="1142"/>
        <v>0.9</v>
      </c>
      <c r="HW36" s="138">
        <f t="shared" si="1142"/>
        <v>0.875</v>
      </c>
      <c r="HX36" s="138">
        <f t="shared" si="1142"/>
        <v>0.88888888888888884</v>
      </c>
      <c r="HY36" s="138">
        <f t="shared" si="1142"/>
        <v>0.8</v>
      </c>
      <c r="HZ36" s="138">
        <f t="shared" si="1142"/>
        <v>0.83333333333333337</v>
      </c>
      <c r="IA36" s="135"/>
      <c r="IB36" s="138">
        <f t="shared" si="1143"/>
        <v>0.77777777777777779</v>
      </c>
      <c r="IC36" s="138">
        <f t="shared" si="1143"/>
        <v>0.875</v>
      </c>
      <c r="ID36" s="138">
        <f t="shared" si="1143"/>
        <v>0.83333333333333337</v>
      </c>
      <c r="IE36" s="138">
        <f t="shared" si="1143"/>
        <v>0.7</v>
      </c>
      <c r="IF36" s="138">
        <f t="shared" si="1143"/>
        <v>0.69230769230769229</v>
      </c>
      <c r="IG36" s="138">
        <f t="shared" si="1143"/>
        <v>0.72727272727272729</v>
      </c>
      <c r="IH36" s="135"/>
      <c r="II36" s="138">
        <f t="shared" si="1144"/>
        <v>0.76470588235294112</v>
      </c>
      <c r="IJ36" s="138">
        <f t="shared" si="1144"/>
        <v>0.8</v>
      </c>
      <c r="IK36" s="138">
        <f t="shared" si="1144"/>
        <v>0.76923076923076927</v>
      </c>
      <c r="IL36" s="138">
        <f t="shared" si="1144"/>
        <v>0.66666666666666663</v>
      </c>
      <c r="IM36" s="138">
        <f t="shared" si="1144"/>
        <v>0.76923076923076927</v>
      </c>
      <c r="IN36" s="138">
        <f t="shared" si="1144"/>
        <v>0.8</v>
      </c>
      <c r="IO36" s="135"/>
      <c r="IP36" s="138">
        <f t="shared" si="1145"/>
        <v>0.88888888888888884</v>
      </c>
      <c r="IQ36" s="138">
        <f t="shared" si="1145"/>
        <v>0.88888888888888884</v>
      </c>
      <c r="IR36" s="138">
        <f t="shared" si="1145"/>
        <v>0.83333333333333337</v>
      </c>
      <c r="IS36" s="135"/>
      <c r="IT36" s="138">
        <f t="shared" si="1272"/>
        <v>0.8571428571428571</v>
      </c>
      <c r="IU36" s="138">
        <f t="shared" si="1146"/>
        <v>0.7142857142857143</v>
      </c>
      <c r="IV36" s="135"/>
      <c r="IW36" s="135"/>
      <c r="IX36" s="138">
        <f t="shared" si="1147"/>
        <v>0.93617021276595747</v>
      </c>
      <c r="IY36" s="138">
        <f t="shared" si="1147"/>
        <v>0.83333333333333337</v>
      </c>
      <c r="IZ36" s="138">
        <f t="shared" si="1147"/>
        <v>0.83333333333333337</v>
      </c>
      <c r="JA36" s="138">
        <f t="shared" si="1147"/>
        <v>1</v>
      </c>
      <c r="JB36" s="138">
        <f t="shared" si="1147"/>
        <v>1</v>
      </c>
      <c r="JC36" s="138">
        <f t="shared" si="1147"/>
        <v>1</v>
      </c>
      <c r="JD36" s="135"/>
      <c r="JE36" s="138">
        <f t="shared" si="1148"/>
        <v>0.88235294117647056</v>
      </c>
      <c r="JF36" s="138">
        <f t="shared" si="1148"/>
        <v>0.75</v>
      </c>
      <c r="JG36" s="138">
        <f t="shared" si="1149"/>
        <v>0.81818181818181823</v>
      </c>
      <c r="JH36" s="138">
        <f t="shared" si="1149"/>
        <v>0.83333333333333337</v>
      </c>
      <c r="JI36" s="138">
        <f t="shared" si="1149"/>
        <v>0.88888888888888884</v>
      </c>
      <c r="JJ36" s="135"/>
      <c r="JK36" s="138">
        <f t="shared" si="1150"/>
        <v>0.91666666666666663</v>
      </c>
      <c r="JL36" s="138">
        <f t="shared" si="1150"/>
        <v>0.91666666666666663</v>
      </c>
      <c r="JM36" s="138">
        <f t="shared" si="1150"/>
        <v>0.84615384615384615</v>
      </c>
      <c r="JN36" s="138">
        <f t="shared" si="1150"/>
        <v>0.84615384615384615</v>
      </c>
      <c r="JO36" s="138">
        <f t="shared" si="1150"/>
        <v>0.76923076923076927</v>
      </c>
      <c r="JP36" s="138">
        <f t="shared" si="1150"/>
        <v>0.8571428571428571</v>
      </c>
      <c r="JQ36" s="135"/>
      <c r="JR36" s="138">
        <f t="shared" si="1151"/>
        <v>0.83333333333333337</v>
      </c>
      <c r="JS36" s="138">
        <f t="shared" si="1151"/>
        <v>0.75</v>
      </c>
      <c r="JT36" s="138">
        <f t="shared" si="1151"/>
        <v>0.7857142857142857</v>
      </c>
      <c r="JU36" s="138">
        <f t="shared" si="1151"/>
        <v>0.69230769230769229</v>
      </c>
      <c r="JV36" s="138">
        <f t="shared" si="1151"/>
        <v>0.63636363636363635</v>
      </c>
      <c r="JW36" s="138">
        <f t="shared" si="1151"/>
        <v>0.7142857142857143</v>
      </c>
      <c r="JX36" s="135"/>
      <c r="JY36" s="138">
        <f t="shared" si="1273"/>
        <v>0.875</v>
      </c>
      <c r="JZ36" s="138">
        <f t="shared" si="1152"/>
        <v>0.8571428571428571</v>
      </c>
      <c r="KA36" s="138">
        <f t="shared" si="1153"/>
        <v>0.84615384615384615</v>
      </c>
      <c r="KB36" s="138">
        <f t="shared" si="1153"/>
        <v>0.81818181818181823</v>
      </c>
      <c r="KC36" s="138">
        <f t="shared" si="1153"/>
        <v>0.75</v>
      </c>
      <c r="KD36" s="138">
        <f t="shared" si="1153"/>
        <v>0.75</v>
      </c>
      <c r="KE36" s="135"/>
      <c r="KF36" s="138">
        <f t="shared" si="1154"/>
        <v>0.83333333333333337</v>
      </c>
      <c r="KG36" s="138">
        <f t="shared" si="1154"/>
        <v>0.81818181818181823</v>
      </c>
      <c r="KH36" s="138">
        <f t="shared" si="1155"/>
        <v>0.9</v>
      </c>
      <c r="KI36" s="138">
        <f t="shared" si="1155"/>
        <v>0.81818181818181823</v>
      </c>
      <c r="KJ36" s="138">
        <f t="shared" si="1155"/>
        <v>0.83333333333333337</v>
      </c>
      <c r="KK36" s="138">
        <f t="shared" si="1155"/>
        <v>1</v>
      </c>
      <c r="KL36" s="135"/>
      <c r="KM36" s="135"/>
      <c r="KN36" s="138">
        <f t="shared" si="1156"/>
        <v>1</v>
      </c>
      <c r="KO36" s="135"/>
      <c r="KP36" s="138">
        <f t="shared" si="1274"/>
        <v>1</v>
      </c>
      <c r="KQ36" s="138">
        <f t="shared" si="1157"/>
        <v>1</v>
      </c>
      <c r="KR36" s="138">
        <f t="shared" si="1158"/>
        <v>0.83333333333333337</v>
      </c>
      <c r="KS36" s="135"/>
      <c r="KT36" s="138">
        <f t="shared" si="1159"/>
        <v>0.95</v>
      </c>
      <c r="KU36" s="138">
        <f t="shared" si="1159"/>
        <v>0.72727272727272729</v>
      </c>
      <c r="KV36" s="138">
        <f t="shared" si="1160"/>
        <v>1</v>
      </c>
      <c r="KW36" s="138">
        <f t="shared" si="1160"/>
        <v>1</v>
      </c>
      <c r="KX36" s="138">
        <f t="shared" si="1160"/>
        <v>1</v>
      </c>
      <c r="KY36" s="135"/>
      <c r="KZ36" s="135"/>
      <c r="LA36" s="138">
        <f t="shared" si="1161"/>
        <v>1</v>
      </c>
      <c r="LB36" s="138">
        <f t="shared" si="1161"/>
        <v>1</v>
      </c>
      <c r="LC36" s="138">
        <f t="shared" si="1162"/>
        <v>0.94117647058823528</v>
      </c>
      <c r="LD36" s="138">
        <f t="shared" si="1162"/>
        <v>0.91666666666666663</v>
      </c>
      <c r="LE36" s="138">
        <f t="shared" si="1162"/>
        <v>0.92307692307692313</v>
      </c>
      <c r="LF36" s="138">
        <f t="shared" si="1162"/>
        <v>1</v>
      </c>
      <c r="LG36" s="135"/>
      <c r="LH36" s="138">
        <f t="shared" ref="LH36:LQ36" si="1347">LH15/LH7</f>
        <v>0.92307692307692313</v>
      </c>
      <c r="LI36" s="138">
        <f t="shared" si="1347"/>
        <v>1</v>
      </c>
      <c r="LJ36" s="138">
        <f t="shared" si="1347"/>
        <v>0.83333333333333337</v>
      </c>
      <c r="LK36" s="138">
        <f t="shared" si="1347"/>
        <v>0.7142857142857143</v>
      </c>
      <c r="LL36" s="138">
        <f t="shared" si="1347"/>
        <v>0.7142857142857143</v>
      </c>
      <c r="LM36" s="138">
        <f t="shared" si="1347"/>
        <v>0.69230769230769229</v>
      </c>
      <c r="LN36" s="138">
        <f t="shared" si="1347"/>
        <v>0.7142857142857143</v>
      </c>
      <c r="LO36" s="138">
        <f t="shared" si="1347"/>
        <v>1</v>
      </c>
      <c r="LP36" s="138">
        <f t="shared" si="1347"/>
        <v>0.5714285714285714</v>
      </c>
      <c r="LQ36" s="138">
        <f t="shared" si="1347"/>
        <v>0.7142857142857143</v>
      </c>
      <c r="LR36" s="135"/>
      <c r="LS36" s="135"/>
      <c r="LT36" s="135"/>
      <c r="LU36" s="135"/>
      <c r="LV36" s="138">
        <f t="shared" si="1164"/>
        <v>0.82608695652173914</v>
      </c>
      <c r="LW36" s="138">
        <f t="shared" si="1164"/>
        <v>0.75</v>
      </c>
      <c r="LX36" s="138">
        <f t="shared" si="1165"/>
        <v>0.8</v>
      </c>
      <c r="LY36" s="135"/>
      <c r="LZ36" s="138">
        <f t="shared" si="1166"/>
        <v>0.73333333333333328</v>
      </c>
      <c r="MA36" s="138">
        <f t="shared" si="1166"/>
        <v>0.81818181818181823</v>
      </c>
      <c r="MB36" s="138"/>
      <c r="MC36" s="138">
        <f t="shared" si="1167"/>
        <v>0.8</v>
      </c>
      <c r="MD36" s="138">
        <f t="shared" si="1167"/>
        <v>0.8</v>
      </c>
      <c r="ME36" s="138">
        <f t="shared" si="1167"/>
        <v>0.9285714285714286</v>
      </c>
      <c r="MF36" s="138">
        <f t="shared" si="1167"/>
        <v>1</v>
      </c>
      <c r="MG36" s="138">
        <f t="shared" si="1167"/>
        <v>1</v>
      </c>
      <c r="MH36" s="138">
        <f t="shared" si="1167"/>
        <v>0.88888888888888884</v>
      </c>
      <c r="MI36" s="135"/>
      <c r="MJ36" s="138">
        <f t="shared" si="1168"/>
        <v>0.83333333333333337</v>
      </c>
      <c r="MK36" s="138">
        <f t="shared" si="1168"/>
        <v>0.69230769230769229</v>
      </c>
      <c r="ML36" s="138">
        <f t="shared" si="1168"/>
        <v>0.76923076923076927</v>
      </c>
      <c r="MM36" s="138">
        <f t="shared" si="1168"/>
        <v>0.83333333333333337</v>
      </c>
      <c r="MN36" s="138">
        <f t="shared" si="1168"/>
        <v>0.81818181818181823</v>
      </c>
      <c r="MO36" s="138">
        <f t="shared" si="1168"/>
        <v>0.7142857142857143</v>
      </c>
      <c r="MP36" s="135"/>
      <c r="MQ36" s="138">
        <f t="shared" si="1169"/>
        <v>0.81818181818181823</v>
      </c>
      <c r="MR36" s="138">
        <f t="shared" si="1169"/>
        <v>0.92307692307692313</v>
      </c>
      <c r="MS36" s="138">
        <f t="shared" si="1169"/>
        <v>0.83333333333333337</v>
      </c>
      <c r="MT36" s="138">
        <f t="shared" si="1169"/>
        <v>0.92307692307692313</v>
      </c>
      <c r="MU36" s="138">
        <f t="shared" si="1169"/>
        <v>0.88888888888888884</v>
      </c>
      <c r="MV36" s="138">
        <f t="shared" si="1169"/>
        <v>1</v>
      </c>
      <c r="MW36" s="135"/>
      <c r="MX36" s="138">
        <f t="shared" si="1170"/>
        <v>1</v>
      </c>
      <c r="MY36" s="138">
        <f t="shared" si="1170"/>
        <v>0.91666666666666663</v>
      </c>
      <c r="MZ36" s="138">
        <f t="shared" si="1170"/>
        <v>0.76923076923076927</v>
      </c>
      <c r="NA36" s="138">
        <f t="shared" si="1170"/>
        <v>0.88888888888888884</v>
      </c>
      <c r="NB36" s="138">
        <f t="shared" si="1170"/>
        <v>0.90909090909090906</v>
      </c>
      <c r="NC36" s="138">
        <f t="shared" si="1170"/>
        <v>0.8</v>
      </c>
      <c r="ND36" s="135"/>
      <c r="NE36" s="138">
        <f t="shared" si="1171"/>
        <v>0.90909090909090906</v>
      </c>
      <c r="NF36" s="138">
        <f t="shared" si="1171"/>
        <v>0.90909090909090906</v>
      </c>
      <c r="NG36" s="138">
        <f t="shared" si="1171"/>
        <v>0.77777777777777779</v>
      </c>
      <c r="NH36" s="138">
        <f t="shared" si="1171"/>
        <v>0.75</v>
      </c>
      <c r="NI36" s="138">
        <f t="shared" si="1171"/>
        <v>0.81818181818181823</v>
      </c>
      <c r="NJ36" s="138">
        <f t="shared" si="1171"/>
        <v>0.8</v>
      </c>
      <c r="NK36" s="135"/>
      <c r="NL36" s="138">
        <f t="shared" si="1172"/>
        <v>0.8666666666666667</v>
      </c>
      <c r="NM36" s="138">
        <f t="shared" si="1172"/>
        <v>0.84615384615384615</v>
      </c>
      <c r="NN36" s="138">
        <f t="shared" si="1172"/>
        <v>0.76923076923076927</v>
      </c>
      <c r="NO36" s="138">
        <f t="shared" si="1172"/>
        <v>0.85</v>
      </c>
      <c r="NP36" s="138">
        <f t="shared" si="1172"/>
        <v>0.76923076923076927</v>
      </c>
      <c r="NQ36" s="138">
        <f t="shared" si="1172"/>
        <v>0.76923076923076927</v>
      </c>
      <c r="NR36" s="135"/>
      <c r="NS36" s="138">
        <f t="shared" si="1173"/>
        <v>0.8</v>
      </c>
      <c r="NT36" s="138">
        <f t="shared" si="1173"/>
        <v>0.8</v>
      </c>
      <c r="NU36" s="138">
        <f t="shared" si="1173"/>
        <v>0.8125</v>
      </c>
      <c r="NV36" s="138">
        <f t="shared" si="1173"/>
        <v>0.83333333333333337</v>
      </c>
      <c r="NW36" s="138">
        <f t="shared" si="1173"/>
        <v>0.88235294117647056</v>
      </c>
      <c r="NX36" s="138">
        <f t="shared" si="1173"/>
        <v>0.84210526315789469</v>
      </c>
      <c r="NY36" s="138">
        <f t="shared" si="1173"/>
        <v>0.5714285714285714</v>
      </c>
      <c r="NZ36" s="138">
        <f t="shared" si="1173"/>
        <v>0.625</v>
      </c>
      <c r="OA36" s="135"/>
      <c r="OB36" s="135"/>
      <c r="OC36" s="135"/>
      <c r="OD36" s="135"/>
      <c r="OE36" s="135"/>
      <c r="OF36" s="135"/>
      <c r="OG36" s="138">
        <f t="shared" si="1174"/>
        <v>0.66666666666666663</v>
      </c>
      <c r="OH36" s="138">
        <f t="shared" si="1174"/>
        <v>0.66666666666666663</v>
      </c>
      <c r="OI36" s="138">
        <f>OI15/OI7</f>
        <v>0.35</v>
      </c>
      <c r="OJ36" s="138">
        <f t="shared" si="1175"/>
        <v>0.6428571428571429</v>
      </c>
      <c r="OK36" s="138">
        <f t="shared" si="1175"/>
        <v>0.76923076923076927</v>
      </c>
      <c r="OL36" s="138">
        <f t="shared" si="1175"/>
        <v>0.7857142857142857</v>
      </c>
      <c r="OM36" s="135"/>
      <c r="ON36" s="138">
        <f t="shared" si="1176"/>
        <v>0.93333333333333335</v>
      </c>
      <c r="OO36" s="138">
        <f t="shared" si="1176"/>
        <v>0.91666666666666663</v>
      </c>
      <c r="OP36" s="138">
        <f t="shared" si="1176"/>
        <v>0.8571428571428571</v>
      </c>
      <c r="OQ36" s="138">
        <f t="shared" si="1176"/>
        <v>0.8</v>
      </c>
      <c r="OR36" s="138">
        <f t="shared" si="1176"/>
        <v>0.9285714285714286</v>
      </c>
      <c r="OS36" s="138">
        <f t="shared" si="1176"/>
        <v>0.9</v>
      </c>
      <c r="OT36" s="135"/>
      <c r="OU36" s="138">
        <f t="shared" si="1177"/>
        <v>1</v>
      </c>
      <c r="OV36" s="138">
        <f t="shared" si="1177"/>
        <v>1</v>
      </c>
      <c r="OW36" s="138">
        <f t="shared" si="1177"/>
        <v>0.92307692307692313</v>
      </c>
      <c r="OX36" s="138">
        <f t="shared" si="1177"/>
        <v>1</v>
      </c>
      <c r="OY36" s="138">
        <f t="shared" si="1177"/>
        <v>1</v>
      </c>
      <c r="OZ36" s="138">
        <f t="shared" si="1177"/>
        <v>1</v>
      </c>
      <c r="PA36" s="135"/>
      <c r="PB36" s="138">
        <f t="shared" si="1178"/>
        <v>1</v>
      </c>
      <c r="PC36" s="138">
        <f t="shared" si="1178"/>
        <v>1</v>
      </c>
      <c r="PD36" s="138">
        <f t="shared" si="1178"/>
        <v>1</v>
      </c>
      <c r="PE36" s="138">
        <f t="shared" si="1178"/>
        <v>1</v>
      </c>
      <c r="PF36" s="138">
        <f t="shared" si="1178"/>
        <v>1</v>
      </c>
      <c r="PG36" s="138">
        <f t="shared" si="1178"/>
        <v>1</v>
      </c>
      <c r="PH36" s="138"/>
      <c r="PI36" s="138">
        <f t="shared" si="1179"/>
        <v>0.94117647058823528</v>
      </c>
      <c r="PJ36" s="138">
        <f t="shared" si="1179"/>
        <v>0.92307692307692313</v>
      </c>
      <c r="PK36" s="138">
        <f t="shared" si="1179"/>
        <v>0.8571428571428571</v>
      </c>
      <c r="PL36" s="138">
        <f t="shared" si="1179"/>
        <v>0.8666666666666667</v>
      </c>
      <c r="PM36" s="138">
        <f t="shared" si="1179"/>
        <v>0.8571428571428571</v>
      </c>
      <c r="PN36" s="138">
        <f t="shared" si="1179"/>
        <v>0.84615384615384615</v>
      </c>
      <c r="PO36" s="135"/>
      <c r="PP36" s="138">
        <f t="shared" si="1180"/>
        <v>0.76923076923076927</v>
      </c>
      <c r="PQ36" s="138">
        <f t="shared" si="1180"/>
        <v>0.76923076923076927</v>
      </c>
      <c r="PR36" s="138">
        <f t="shared" si="1180"/>
        <v>0.8666666666666667</v>
      </c>
      <c r="PS36" s="138">
        <f t="shared" si="1180"/>
        <v>0.92307692307692313</v>
      </c>
      <c r="PT36" s="138">
        <f t="shared" si="1180"/>
        <v>0.83333333333333337</v>
      </c>
      <c r="PU36" s="138">
        <f t="shared" si="1180"/>
        <v>0.91666666666666663</v>
      </c>
      <c r="PV36" s="135"/>
      <c r="PW36" s="138">
        <f t="shared" si="1181"/>
        <v>0.9285714285714286</v>
      </c>
      <c r="PX36" s="138">
        <f t="shared" si="1181"/>
        <v>0.93333333333333335</v>
      </c>
      <c r="PY36" s="138">
        <f t="shared" si="1181"/>
        <v>0.91666666666666663</v>
      </c>
      <c r="PZ36" s="138">
        <f t="shared" si="1181"/>
        <v>0.75</v>
      </c>
      <c r="QA36" s="138">
        <f t="shared" si="1181"/>
        <v>0.8666666666666667</v>
      </c>
      <c r="QB36" s="138">
        <f t="shared" si="1181"/>
        <v>0.92307692307692313</v>
      </c>
      <c r="QC36" s="135"/>
      <c r="QD36" s="138">
        <f t="shared" si="1276"/>
        <v>0.7857142857142857</v>
      </c>
      <c r="QE36" s="138">
        <f t="shared" si="1182"/>
        <v>0.875</v>
      </c>
      <c r="QF36" s="135"/>
      <c r="QG36" s="138">
        <f t="shared" si="1183"/>
        <v>0.875</v>
      </c>
      <c r="QH36" s="138">
        <f t="shared" si="1183"/>
        <v>0.83333333333333337</v>
      </c>
      <c r="QI36" s="138">
        <f t="shared" si="1184"/>
        <v>0.81818181818181823</v>
      </c>
      <c r="QJ36" s="138"/>
      <c r="QK36" s="138">
        <f>QK15/QK7</f>
        <v>0.69230769230769229</v>
      </c>
      <c r="QL36" s="138">
        <f>QL15/QL7</f>
        <v>0.66666666666666663</v>
      </c>
      <c r="QM36" s="138">
        <f>QM15/QM7</f>
        <v>0.73333333333333328</v>
      </c>
      <c r="QN36" s="138">
        <f>QN15/QN7</f>
        <v>0.7</v>
      </c>
      <c r="QO36" s="138">
        <f t="shared" ref="QO36:QQ37" si="1348">QO15/QO7</f>
        <v>0.8125</v>
      </c>
      <c r="QP36" s="138">
        <f t="shared" si="1348"/>
        <v>0.81818181818181823</v>
      </c>
      <c r="QQ36" s="138">
        <f t="shared" si="1348"/>
        <v>0.75</v>
      </c>
      <c r="QR36" s="138">
        <f t="shared" ref="QR36:QT40" si="1349">QR15/QR7</f>
        <v>0.94444444444444442</v>
      </c>
      <c r="QS36" s="138">
        <f t="shared" si="1349"/>
        <v>0.76923076923076927</v>
      </c>
      <c r="QT36" s="138">
        <f t="shared" si="1349"/>
        <v>0.8</v>
      </c>
      <c r="QU36" s="135"/>
      <c r="QV36" s="135"/>
      <c r="QW36" s="138">
        <f t="shared" si="1186"/>
        <v>0.84210526315789469</v>
      </c>
      <c r="QX36" s="138">
        <f t="shared" si="1186"/>
        <v>0.9375</v>
      </c>
      <c r="QY36" s="138">
        <f t="shared" si="1187"/>
        <v>0.94444444444444442</v>
      </c>
      <c r="QZ36" s="138">
        <f t="shared" si="1187"/>
        <v>0.73333333333333328</v>
      </c>
      <c r="RA36" s="138">
        <f t="shared" si="1187"/>
        <v>0.76923076923076927</v>
      </c>
      <c r="RB36" s="138">
        <f t="shared" si="1187"/>
        <v>0.8571428571428571</v>
      </c>
      <c r="RC36" s="138">
        <f t="shared" si="1187"/>
        <v>0.8666666666666667</v>
      </c>
      <c r="RD36" s="138">
        <f t="shared" si="1187"/>
        <v>0.93333333333333335</v>
      </c>
      <c r="RE36" s="135"/>
      <c r="RF36" s="138">
        <f t="shared" si="1188"/>
        <v>0.7142857142857143</v>
      </c>
      <c r="RG36" s="138">
        <f t="shared" si="1188"/>
        <v>0.90909090909090906</v>
      </c>
      <c r="RH36" s="138">
        <f t="shared" si="1188"/>
        <v>0.83333333333333337</v>
      </c>
      <c r="RI36" s="138">
        <f t="shared" si="1188"/>
        <v>0.83333333333333337</v>
      </c>
      <c r="RJ36" s="138">
        <f t="shared" si="1188"/>
        <v>0.81818181818181823</v>
      </c>
      <c r="RK36" s="138">
        <f t="shared" si="1188"/>
        <v>0.91666666666666663</v>
      </c>
      <c r="RL36" s="135"/>
      <c r="RM36" s="135"/>
      <c r="RN36" s="138">
        <f t="shared" ref="RN36:RQ40" si="1350">RN15/RN7</f>
        <v>0.9375</v>
      </c>
      <c r="RO36" s="138">
        <f t="shared" si="1350"/>
        <v>0.8571428571428571</v>
      </c>
      <c r="RP36" s="138">
        <f t="shared" si="1350"/>
        <v>0.7</v>
      </c>
      <c r="RQ36" s="138">
        <f t="shared" si="1350"/>
        <v>0.81818181818181823</v>
      </c>
      <c r="RR36" s="138">
        <f t="shared" ref="RR36:RU37" si="1351">RR15/RR7</f>
        <v>0.75</v>
      </c>
      <c r="RS36" s="135"/>
      <c r="RT36" s="138">
        <f t="shared" si="1351"/>
        <v>0.92307692307692313</v>
      </c>
      <c r="RU36" s="138">
        <f>RU15/RU7</f>
        <v>1</v>
      </c>
      <c r="RV36" s="138">
        <f>RV15/RV7</f>
        <v>0.93333333333333335</v>
      </c>
      <c r="RW36" s="138">
        <f>RW15/RW7</f>
        <v>0.8571428571428571</v>
      </c>
      <c r="RX36" s="138">
        <f>RX15/RX7</f>
        <v>0.7857142857142857</v>
      </c>
      <c r="RY36" s="138">
        <f>RY15/RY7</f>
        <v>0.90909090909090906</v>
      </c>
      <c r="RZ36" s="135"/>
      <c r="SA36" s="135"/>
      <c r="SB36" s="138">
        <f t="shared" si="1191"/>
        <v>0.92307692307692313</v>
      </c>
      <c r="SC36" s="138">
        <f t="shared" si="1191"/>
        <v>0.82352941176470584</v>
      </c>
      <c r="SD36" s="138">
        <f t="shared" ref="SD36:SM36" si="1352">SD15/SD7</f>
        <v>0.66666666666666663</v>
      </c>
      <c r="SE36" s="138">
        <f t="shared" si="1352"/>
        <v>0.75</v>
      </c>
      <c r="SF36" s="138">
        <f t="shared" si="1352"/>
        <v>0.82352941176470584</v>
      </c>
      <c r="SG36" s="138">
        <f t="shared" si="1352"/>
        <v>0.58333333333333337</v>
      </c>
      <c r="SH36" s="138">
        <f t="shared" si="1352"/>
        <v>0.91666666666666663</v>
      </c>
      <c r="SI36" s="138">
        <f t="shared" si="1352"/>
        <v>0.7</v>
      </c>
      <c r="SJ36" s="138">
        <f t="shared" si="1352"/>
        <v>0.76923076923076927</v>
      </c>
      <c r="SK36" s="138">
        <f t="shared" si="1352"/>
        <v>0.84615384615384615</v>
      </c>
      <c r="SL36" s="138">
        <f t="shared" si="1352"/>
        <v>0.88888888888888884</v>
      </c>
      <c r="SM36" s="138">
        <f t="shared" si="1352"/>
        <v>0.63636363636363635</v>
      </c>
      <c r="SN36" s="135"/>
      <c r="SO36" s="138">
        <f t="shared" ref="SO36:TA36" si="1353">SO15/SO7</f>
        <v>0.7857142857142857</v>
      </c>
      <c r="SP36" s="138">
        <f t="shared" si="1353"/>
        <v>0.83333333333333337</v>
      </c>
      <c r="SQ36" s="138">
        <f t="shared" si="1353"/>
        <v>0.54545454545454541</v>
      </c>
      <c r="SR36" s="138">
        <f t="shared" si="1353"/>
        <v>0.6875</v>
      </c>
      <c r="SS36" s="138">
        <f t="shared" si="1353"/>
        <v>0.5714285714285714</v>
      </c>
      <c r="ST36" s="138">
        <f t="shared" si="1353"/>
        <v>0.75</v>
      </c>
      <c r="SU36" s="138">
        <f t="shared" si="1353"/>
        <v>0.7142857142857143</v>
      </c>
      <c r="SV36" s="138">
        <f t="shared" si="1353"/>
        <v>0.76470588235294112</v>
      </c>
      <c r="SW36" s="138">
        <f t="shared" si="1353"/>
        <v>0.76470588235294112</v>
      </c>
      <c r="SX36" s="138">
        <f t="shared" si="1353"/>
        <v>0.6</v>
      </c>
      <c r="SY36" s="138">
        <f t="shared" si="1353"/>
        <v>0.66666666666666663</v>
      </c>
      <c r="SZ36" s="138">
        <f t="shared" si="1353"/>
        <v>0.6</v>
      </c>
      <c r="TA36" s="138">
        <f t="shared" si="1353"/>
        <v>0.66666666666666663</v>
      </c>
      <c r="TB36" s="135"/>
      <c r="TC36" s="138">
        <f t="shared" ref="TC36:TO36" si="1354">TC15/TC7</f>
        <v>0.7857142857142857</v>
      </c>
      <c r="TD36" s="138">
        <f t="shared" si="1354"/>
        <v>0.76470588235294112</v>
      </c>
      <c r="TE36" s="138">
        <f t="shared" si="1354"/>
        <v>0.625</v>
      </c>
      <c r="TF36" s="138">
        <f t="shared" si="1354"/>
        <v>0.7142857142857143</v>
      </c>
      <c r="TG36" s="138">
        <f t="shared" si="1354"/>
        <v>0.78947368421052633</v>
      </c>
      <c r="TH36" s="138">
        <f t="shared" si="1354"/>
        <v>0.52631578947368418</v>
      </c>
      <c r="TI36" s="138">
        <f t="shared" si="1354"/>
        <v>0.66666666666666663</v>
      </c>
      <c r="TJ36" s="138">
        <f t="shared" si="1354"/>
        <v>0.6875</v>
      </c>
      <c r="TK36" s="138">
        <f t="shared" si="1354"/>
        <v>0.72222222222222221</v>
      </c>
      <c r="TL36" s="138">
        <f t="shared" si="1354"/>
        <v>0.6875</v>
      </c>
      <c r="TM36" s="138">
        <f t="shared" si="1354"/>
        <v>0.75</v>
      </c>
      <c r="TN36" s="138">
        <f t="shared" si="1354"/>
        <v>0.75</v>
      </c>
      <c r="TO36" s="138">
        <f t="shared" si="1354"/>
        <v>0.72222222222222221</v>
      </c>
      <c r="TP36" s="135"/>
      <c r="TQ36" s="138">
        <f t="shared" si="1195"/>
        <v>0.76190476190476186</v>
      </c>
      <c r="TR36" s="138">
        <f t="shared" si="1195"/>
        <v>0.7142857142857143</v>
      </c>
      <c r="TS36" s="138">
        <f t="shared" si="1195"/>
        <v>0.66666666666666663</v>
      </c>
      <c r="TT36" s="138">
        <f t="shared" si="1195"/>
        <v>0.5</v>
      </c>
      <c r="TU36" s="138">
        <f t="shared" si="1195"/>
        <v>0.66666666666666663</v>
      </c>
      <c r="TV36" s="138">
        <f t="shared" si="1195"/>
        <v>0.63636363636363635</v>
      </c>
      <c r="TW36" s="135"/>
      <c r="TX36" s="138">
        <f t="shared" si="1196"/>
        <v>0.66666666666666663</v>
      </c>
      <c r="TY36" s="138">
        <f t="shared" si="1196"/>
        <v>0.72727272727272729</v>
      </c>
      <c r="TZ36" s="138">
        <f t="shared" si="1196"/>
        <v>0.7857142857142857</v>
      </c>
      <c r="UA36" s="138">
        <f t="shared" si="1196"/>
        <v>0.76923076923076927</v>
      </c>
      <c r="UB36" s="138">
        <f t="shared" si="1196"/>
        <v>0.66666666666666663</v>
      </c>
      <c r="UC36" s="138">
        <f t="shared" si="1196"/>
        <v>0.875</v>
      </c>
      <c r="UD36" s="135"/>
      <c r="UE36" s="138">
        <f t="shared" si="1197"/>
        <v>1</v>
      </c>
      <c r="UF36" s="138">
        <f t="shared" si="1197"/>
        <v>0.90909090909090906</v>
      </c>
      <c r="UG36" s="138">
        <f t="shared" si="1197"/>
        <v>1</v>
      </c>
      <c r="UH36" s="138">
        <f t="shared" si="1197"/>
        <v>1</v>
      </c>
      <c r="UI36" s="138">
        <f t="shared" si="1197"/>
        <v>1</v>
      </c>
      <c r="UJ36" s="138">
        <f t="shared" si="1197"/>
        <v>0.9</v>
      </c>
      <c r="UK36" s="138"/>
      <c r="UL36" s="138">
        <f t="shared" si="1198"/>
        <v>0.93333333333333335</v>
      </c>
      <c r="UM36" s="138">
        <f t="shared" si="1198"/>
        <v>0.8125</v>
      </c>
      <c r="UN36" s="138">
        <f t="shared" si="1198"/>
        <v>1</v>
      </c>
      <c r="UO36" s="138">
        <f t="shared" si="1198"/>
        <v>1</v>
      </c>
      <c r="UP36" s="138">
        <f t="shared" si="1198"/>
        <v>1</v>
      </c>
      <c r="UQ36" s="138">
        <f t="shared" si="1198"/>
        <v>0.83333333333333337</v>
      </c>
      <c r="UR36" s="135"/>
      <c r="US36" s="138">
        <f t="shared" si="1199"/>
        <v>0.88888888888888884</v>
      </c>
      <c r="UT36" s="138">
        <f t="shared" si="1199"/>
        <v>0.8571428571428571</v>
      </c>
      <c r="UU36" s="138">
        <f t="shared" si="1199"/>
        <v>0.69230769230769229</v>
      </c>
      <c r="UV36" s="138">
        <f t="shared" si="1199"/>
        <v>0.8</v>
      </c>
      <c r="UW36" s="138">
        <f t="shared" si="1199"/>
        <v>0.7</v>
      </c>
      <c r="UX36" s="135"/>
      <c r="UY36" s="135"/>
      <c r="UZ36" s="135"/>
      <c r="VA36" s="138">
        <f t="shared" si="1200"/>
        <v>0.88235294117647056</v>
      </c>
      <c r="VB36" s="138">
        <f t="shared" si="1200"/>
        <v>0.84615384615384615</v>
      </c>
      <c r="VC36" s="138">
        <f t="shared" si="1200"/>
        <v>0.91666666666666663</v>
      </c>
      <c r="VD36" s="138"/>
      <c r="VE36" s="138">
        <f t="shared" si="1201"/>
        <v>0.91666666666666663</v>
      </c>
      <c r="VF36" s="138"/>
      <c r="VG36" s="138">
        <f t="shared" si="1202"/>
        <v>0.90909090909090906</v>
      </c>
      <c r="VH36" s="138">
        <f t="shared" si="1202"/>
        <v>0.89473684210526316</v>
      </c>
      <c r="VI36" s="138">
        <f t="shared" si="1202"/>
        <v>0.93333333333333335</v>
      </c>
      <c r="VJ36" s="138">
        <f t="shared" si="1202"/>
        <v>0.94117647058823528</v>
      </c>
      <c r="VK36" s="138">
        <f t="shared" si="1202"/>
        <v>0.95</v>
      </c>
      <c r="VL36" s="138">
        <f t="shared" si="1202"/>
        <v>0.8666666666666667</v>
      </c>
      <c r="VM36" s="135"/>
      <c r="VN36" s="138">
        <f t="shared" ref="VN36:VZ36" si="1355">VN15/VN7</f>
        <v>0.8666666666666667</v>
      </c>
      <c r="VO36" s="138">
        <f t="shared" si="1355"/>
        <v>0.8666666666666667</v>
      </c>
      <c r="VP36" s="138">
        <f t="shared" si="1355"/>
        <v>0.92307692307692313</v>
      </c>
      <c r="VQ36" s="138">
        <f t="shared" si="1355"/>
        <v>0.77777777777777779</v>
      </c>
      <c r="VR36" s="138">
        <f t="shared" si="1355"/>
        <v>0.84615384615384615</v>
      </c>
      <c r="VS36" s="138">
        <f t="shared" si="1355"/>
        <v>0.91666666666666663</v>
      </c>
      <c r="VT36" s="138">
        <f t="shared" si="1355"/>
        <v>0.90909090909090906</v>
      </c>
      <c r="VU36" s="138">
        <f t="shared" si="1355"/>
        <v>0.91666666666666663</v>
      </c>
      <c r="VV36" s="138">
        <f t="shared" si="1355"/>
        <v>0.88888888888888884</v>
      </c>
      <c r="VW36" s="138">
        <f t="shared" si="1355"/>
        <v>0.90909090909090906</v>
      </c>
      <c r="VX36" s="138">
        <f t="shared" si="1355"/>
        <v>1</v>
      </c>
      <c r="VY36" s="138">
        <f t="shared" si="1355"/>
        <v>0.88888888888888884</v>
      </c>
      <c r="VZ36" s="138">
        <f t="shared" si="1355"/>
        <v>0.84615384615384615</v>
      </c>
      <c r="WA36" s="138"/>
      <c r="WB36" s="138">
        <f t="shared" si="1204"/>
        <v>0.90909090909090906</v>
      </c>
      <c r="WC36" s="138">
        <f t="shared" si="1204"/>
        <v>1</v>
      </c>
      <c r="WD36" s="138">
        <f t="shared" si="1204"/>
        <v>1</v>
      </c>
      <c r="WE36" s="138">
        <f t="shared" si="1204"/>
        <v>1</v>
      </c>
      <c r="WF36" s="138">
        <f t="shared" si="1204"/>
        <v>0.66666666666666663</v>
      </c>
      <c r="WG36" s="138">
        <f t="shared" si="1204"/>
        <v>0.875</v>
      </c>
      <c r="WH36" s="138"/>
      <c r="WI36" s="138">
        <f t="shared" si="1205"/>
        <v>0.88888888888888884</v>
      </c>
      <c r="WJ36" s="138">
        <f t="shared" si="1205"/>
        <v>0.875</v>
      </c>
      <c r="WK36" s="138">
        <f t="shared" ref="WK36:WL36" si="1356">WK15/WK7</f>
        <v>0.81818181818181823</v>
      </c>
      <c r="WL36" s="138">
        <f t="shared" si="1356"/>
        <v>0.8666666666666667</v>
      </c>
      <c r="WM36" s="138">
        <f t="shared" ref="WM36" si="1357">WM15/WM7</f>
        <v>0.96296296296296291</v>
      </c>
      <c r="WN36" s="138"/>
      <c r="WO36" s="135"/>
      <c r="WP36" s="138">
        <f t="shared" ref="WP36:WQ36" si="1358">WP15/WP7</f>
        <v>0.94444444444444442</v>
      </c>
      <c r="WQ36" s="138">
        <f t="shared" si="1358"/>
        <v>0.875</v>
      </c>
      <c r="WR36" s="138">
        <f t="shared" ref="WR36:WS36" si="1359">WR15/WR7</f>
        <v>0.92307692307692313</v>
      </c>
      <c r="WS36" s="138">
        <f t="shared" si="1359"/>
        <v>0.77777777777777779</v>
      </c>
      <c r="WT36" s="135"/>
      <c r="WU36" s="138">
        <f t="shared" ref="WU36:WV36" si="1360">WU15/WU7</f>
        <v>0.8</v>
      </c>
      <c r="WV36" s="138">
        <f t="shared" si="1360"/>
        <v>0.7857142857142857</v>
      </c>
      <c r="WW36" s="138">
        <f t="shared" ref="WW36:WX36" si="1361">WW15/WW7</f>
        <v>0.92307692307692313</v>
      </c>
      <c r="WX36" s="138">
        <f t="shared" si="1361"/>
        <v>0.9</v>
      </c>
      <c r="WY36" s="138">
        <f t="shared" ref="WY36:WZ36" si="1362">WY15/WY7</f>
        <v>0.75</v>
      </c>
      <c r="WZ36" s="138">
        <f t="shared" si="1362"/>
        <v>0.8</v>
      </c>
      <c r="XA36" s="138">
        <f t="shared" ref="XA36:XB36" si="1363">XA15/XA7</f>
        <v>0.9285714285714286</v>
      </c>
      <c r="XB36" s="138">
        <f t="shared" si="1363"/>
        <v>0.9</v>
      </c>
      <c r="XC36" s="135"/>
      <c r="XD36" s="138">
        <f t="shared" ref="XD36:XE36" si="1364">XD15/XD7</f>
        <v>0.83333333333333337</v>
      </c>
      <c r="XE36" s="138">
        <f t="shared" si="1364"/>
        <v>0.81818181818181823</v>
      </c>
      <c r="XF36" s="138">
        <f t="shared" ref="XF36:XG36" si="1365">XF15/XF7</f>
        <v>0.875</v>
      </c>
      <c r="XG36" s="138">
        <f t="shared" si="1365"/>
        <v>0.73333333333333328</v>
      </c>
      <c r="XH36" s="138">
        <f t="shared" ref="XH36:XI36" si="1366">XH15/XH7</f>
        <v>0.8</v>
      </c>
      <c r="XI36" s="138">
        <f t="shared" si="1366"/>
        <v>0.8</v>
      </c>
      <c r="XJ36" s="138"/>
      <c r="XK36" s="138">
        <f t="shared" ref="XK36:XL36" si="1367">XK15/XK7</f>
        <v>0.6</v>
      </c>
      <c r="XL36" s="138">
        <f t="shared" si="1367"/>
        <v>0.90476190476190477</v>
      </c>
      <c r="XM36" s="138">
        <f t="shared" ref="XM36:XN36" si="1368">XM15/XM7</f>
        <v>0.91666666666666663</v>
      </c>
      <c r="XN36" s="138">
        <f t="shared" si="1368"/>
        <v>0.93333333333333335</v>
      </c>
      <c r="XO36" s="138">
        <f t="shared" ref="XO36:XP36" si="1369">XO15/XO7</f>
        <v>0.83333333333333337</v>
      </c>
      <c r="XP36" s="138">
        <f t="shared" si="1369"/>
        <v>0.9285714285714286</v>
      </c>
      <c r="XQ36" s="138"/>
      <c r="XR36" s="138">
        <f t="shared" ref="XR36:XS36" si="1370">XR15/XR7</f>
        <v>0.6875</v>
      </c>
      <c r="XS36" s="138">
        <f t="shared" si="1370"/>
        <v>0.7857142857142857</v>
      </c>
      <c r="XT36" s="138">
        <f t="shared" ref="XT36:XU36" si="1371">XT15/XT7</f>
        <v>0.7142857142857143</v>
      </c>
      <c r="XU36" s="138">
        <f t="shared" si="1371"/>
        <v>0.8571428571428571</v>
      </c>
      <c r="XV36" s="138">
        <f t="shared" ref="XV36:XW36" si="1372">XV15/XV7</f>
        <v>0.84615384615384615</v>
      </c>
      <c r="XW36" s="138">
        <f t="shared" si="1372"/>
        <v>0.7857142857142857</v>
      </c>
      <c r="XX36" s="138"/>
      <c r="XY36" s="138">
        <f t="shared" ref="XY36:XZ36" si="1373">XY15/XY7</f>
        <v>0.8125</v>
      </c>
      <c r="XZ36" s="138">
        <f t="shared" si="1373"/>
        <v>0.8125</v>
      </c>
      <c r="YA36" s="138">
        <f t="shared" ref="YA36:YB36" si="1374">YA15/YA7</f>
        <v>0.73333333333333328</v>
      </c>
      <c r="YB36" s="138">
        <f t="shared" si="1374"/>
        <v>0.84615384615384615</v>
      </c>
      <c r="YC36" s="138">
        <f t="shared" ref="YC36:YD36" si="1375">YC15/YC7</f>
        <v>0.92307692307692313</v>
      </c>
      <c r="YD36" s="138">
        <f t="shared" si="1375"/>
        <v>0.91666666666666663</v>
      </c>
      <c r="YE36" s="138"/>
      <c r="YF36" s="138">
        <f t="shared" ref="YF36:YG36" si="1376">YF15/YF7</f>
        <v>0.90909090909090906</v>
      </c>
      <c r="YG36" s="138">
        <f t="shared" si="1376"/>
        <v>0.91666666666666663</v>
      </c>
      <c r="YH36" s="138">
        <f t="shared" ref="YH36:YI36" si="1377">YH15/YH7</f>
        <v>0.9375</v>
      </c>
      <c r="YI36" s="138">
        <f t="shared" si="1377"/>
        <v>0.81818181818181823</v>
      </c>
      <c r="YJ36" s="138">
        <f t="shared" ref="YJ36:YK36" si="1378">YJ15/YJ7</f>
        <v>1</v>
      </c>
      <c r="YK36" s="138">
        <f t="shared" si="1378"/>
        <v>1</v>
      </c>
      <c r="YL36" s="138"/>
      <c r="YM36" s="138">
        <f t="shared" ref="YM36:YN36" si="1379">YM15/YM7</f>
        <v>1</v>
      </c>
      <c r="YN36" s="138">
        <f t="shared" si="1379"/>
        <v>0.94444444444444442</v>
      </c>
      <c r="YO36" s="138">
        <f t="shared" ref="YO36" si="1380">YO15/YO7</f>
        <v>0.9375</v>
      </c>
      <c r="YP36" s="138"/>
      <c r="YQ36" s="138">
        <f t="shared" ref="YQ36:YR36" si="1381">YQ15/YQ7</f>
        <v>0.91666666666666663</v>
      </c>
      <c r="YR36" s="138">
        <f t="shared" si="1381"/>
        <v>0.91666666666666663</v>
      </c>
      <c r="YS36" s="138">
        <f t="shared" ref="YS36:YT36" si="1382">YS15/YS7</f>
        <v>0.73684210526315785</v>
      </c>
      <c r="YT36" s="138">
        <f t="shared" si="1382"/>
        <v>0.94444444444444442</v>
      </c>
      <c r="YU36" s="138">
        <f t="shared" ref="YU36:YV36" si="1383">YU15/YU7</f>
        <v>0.8571428571428571</v>
      </c>
      <c r="YV36" s="138">
        <f t="shared" si="1383"/>
        <v>0.8666666666666667</v>
      </c>
      <c r="YW36" s="138">
        <f t="shared" ref="YW36:YX36" si="1384">YW15/YW7</f>
        <v>1</v>
      </c>
      <c r="YX36" s="138">
        <f t="shared" si="1384"/>
        <v>1</v>
      </c>
      <c r="YY36" s="138">
        <f t="shared" ref="YY36" si="1385">YY15/YY7</f>
        <v>0.93333333333333335</v>
      </c>
      <c r="YZ36" s="138"/>
      <c r="ZA36" s="138">
        <f t="shared" ref="ZA36" si="1386">ZA15/ZA7</f>
        <v>0.92307692307692313</v>
      </c>
      <c r="ZB36" s="138">
        <f t="shared" ref="ZB36:ZC36" si="1387">ZB15/ZB7</f>
        <v>1</v>
      </c>
      <c r="ZC36" s="138">
        <f t="shared" si="1387"/>
        <v>0.9285714285714286</v>
      </c>
      <c r="ZD36" s="138">
        <f t="shared" ref="ZD36:ZE36" si="1388">ZD15/ZD7</f>
        <v>0.8666666666666667</v>
      </c>
      <c r="ZE36" s="138">
        <f t="shared" si="1388"/>
        <v>0.84615384615384615</v>
      </c>
      <c r="ZF36" s="138">
        <f t="shared" ref="ZF36:ZG36" si="1389">ZF15/ZF7</f>
        <v>0.92307692307692313</v>
      </c>
      <c r="ZG36" s="138">
        <f t="shared" si="1389"/>
        <v>0.84615384615384615</v>
      </c>
      <c r="ZH36" s="138"/>
      <c r="ZI36" s="135"/>
      <c r="ZJ36" s="135"/>
      <c r="ZK36" s="135"/>
      <c r="ZL36" s="138">
        <f t="shared" ref="ZL36:ZM36" si="1390">ZL15/ZL7</f>
        <v>0.68421052631578949</v>
      </c>
      <c r="ZM36" s="138">
        <f t="shared" si="1390"/>
        <v>0.66666666666666663</v>
      </c>
      <c r="ZN36" s="138"/>
      <c r="ZO36" s="138">
        <f t="shared" ref="ZO36:ZP36" si="1391">ZO15/ZO7</f>
        <v>0.66666666666666663</v>
      </c>
      <c r="ZP36" s="138">
        <f t="shared" si="1391"/>
        <v>0.61111111111111116</v>
      </c>
      <c r="ZQ36" s="138">
        <f t="shared" ref="ZQ36:ZR36" si="1392">ZQ15/ZQ7</f>
        <v>0.66666666666666663</v>
      </c>
      <c r="ZR36" s="138">
        <f t="shared" si="1392"/>
        <v>0.61111111111111116</v>
      </c>
      <c r="ZS36" s="138">
        <f t="shared" ref="ZS36:ZT36" si="1393">ZS15/ZS7</f>
        <v>0.625</v>
      </c>
      <c r="ZT36" s="138">
        <f t="shared" si="1393"/>
        <v>0.625</v>
      </c>
      <c r="ZU36" s="138"/>
      <c r="ZV36" s="138">
        <f t="shared" ref="ZV36:ZW36" si="1394">ZV15/ZV7</f>
        <v>0.625</v>
      </c>
      <c r="ZW36" s="138">
        <f t="shared" si="1394"/>
        <v>0.72727272727272729</v>
      </c>
      <c r="ZX36" s="138">
        <f t="shared" ref="ZX36:ZY36" si="1395">ZX15/ZX7</f>
        <v>0.8</v>
      </c>
      <c r="ZY36" s="138">
        <f t="shared" si="1395"/>
        <v>0.8</v>
      </c>
      <c r="ZZ36" s="138">
        <f t="shared" ref="ZZ36:AAA36" si="1396">ZZ15/ZZ7</f>
        <v>0.82352941176470584</v>
      </c>
      <c r="AAA36" s="138">
        <f t="shared" si="1396"/>
        <v>0.75</v>
      </c>
      <c r="AAB36" s="138"/>
      <c r="AAC36" s="138">
        <f t="shared" ref="AAC36:AAD36" si="1397">AAC15/AAC7</f>
        <v>0.8125</v>
      </c>
      <c r="AAD36" s="138">
        <f t="shared" si="1397"/>
        <v>0.76923076923076927</v>
      </c>
      <c r="AAE36" s="138">
        <f t="shared" ref="AAE36:AAF36" si="1398">AAE15/AAE7</f>
        <v>0.875</v>
      </c>
      <c r="AAF36" s="138">
        <f t="shared" si="1398"/>
        <v>0.8571428571428571</v>
      </c>
      <c r="AAG36" s="138">
        <f t="shared" ref="AAG36:AAH36" si="1399">AAG15/AAG7</f>
        <v>0.76923076923076927</v>
      </c>
      <c r="AAH36" s="138">
        <f t="shared" si="1399"/>
        <v>0.75</v>
      </c>
      <c r="AAI36" s="135"/>
      <c r="AAJ36" s="138">
        <f t="shared" ref="AAJ36:AAK36" si="1400">AAJ15/AAJ7</f>
        <v>0.84615384615384615</v>
      </c>
      <c r="AAK36" s="138">
        <f t="shared" si="1400"/>
        <v>0.8571428571428571</v>
      </c>
      <c r="AAL36" s="138">
        <f t="shared" ref="AAL36:AAM36" si="1401">AAL15/AAL7</f>
        <v>0.81818181818181823</v>
      </c>
      <c r="AAM36" s="138">
        <f t="shared" si="1401"/>
        <v>0.7857142857142857</v>
      </c>
      <c r="AAN36" s="138">
        <f t="shared" ref="AAN36:AAO36" si="1402">AAN15/AAN7</f>
        <v>0.8</v>
      </c>
      <c r="AAO36" s="138">
        <f t="shared" si="1402"/>
        <v>0.90909090909090906</v>
      </c>
      <c r="AAP36" s="138"/>
      <c r="AAQ36" s="138">
        <f t="shared" ref="AAQ36:AAR36" si="1403">AAQ15/AAQ7</f>
        <v>0.76923076923076927</v>
      </c>
      <c r="AAR36" s="138">
        <f t="shared" si="1403"/>
        <v>0.84615384615384615</v>
      </c>
      <c r="AAS36" s="138">
        <f t="shared" ref="AAS36:AAT36" si="1404">AAS15/AAS7</f>
        <v>0.75</v>
      </c>
      <c r="AAT36" s="138">
        <f t="shared" si="1404"/>
        <v>0.93333333333333335</v>
      </c>
      <c r="AAU36" s="138">
        <f t="shared" ref="AAU36:AAV36" si="1405">AAU15/AAU7</f>
        <v>0.9285714285714286</v>
      </c>
      <c r="AAV36" s="138">
        <f t="shared" si="1405"/>
        <v>0.83333333333333337</v>
      </c>
      <c r="AAW36" s="135"/>
      <c r="AAX36" s="138">
        <f t="shared" ref="AAX36:AAY36" si="1406">AAX15/AAX7</f>
        <v>0.8</v>
      </c>
      <c r="AAY36" s="138">
        <f t="shared" si="1406"/>
        <v>0.83333333333333337</v>
      </c>
      <c r="AAZ36" s="138">
        <f t="shared" ref="AAZ36:ABA36" si="1407">AAZ15/AAZ7</f>
        <v>0.92307692307692313</v>
      </c>
      <c r="ABA36" s="138">
        <f t="shared" si="1407"/>
        <v>0.75</v>
      </c>
      <c r="ABB36" s="138">
        <f t="shared" ref="ABB36:ABC36" si="1408">ABB15/ABB7</f>
        <v>0.83333333333333337</v>
      </c>
      <c r="ABC36" s="138">
        <f t="shared" si="1408"/>
        <v>0.91666666666666663</v>
      </c>
      <c r="ABD36" s="138"/>
      <c r="ABE36" s="138">
        <f t="shared" ref="ABE36" si="1409">ABE15/ABE7</f>
        <v>0.8</v>
      </c>
      <c r="ABF36" s="138">
        <f t="shared" ref="ABF36:ABG36" si="1410">ABF15/ABF7</f>
        <v>0.90909090909090906</v>
      </c>
      <c r="ABG36" s="138">
        <f t="shared" si="1410"/>
        <v>0.9</v>
      </c>
      <c r="ABH36" s="138">
        <f t="shared" ref="ABH36:ABI36" si="1411">ABH15/ABH7</f>
        <v>0.91666666666666663</v>
      </c>
      <c r="ABI36" s="138">
        <f t="shared" si="1411"/>
        <v>0.92307692307692313</v>
      </c>
      <c r="ABJ36" s="138">
        <f t="shared" ref="ABJ36:ABL36" si="1412">ABJ15/ABJ7</f>
        <v>0.9</v>
      </c>
      <c r="ABK36" s="135"/>
      <c r="ABL36" s="138">
        <f t="shared" si="1412"/>
        <v>0.83333333333333337</v>
      </c>
      <c r="ABM36" s="138">
        <f t="shared" ref="ABM36:ABN36" si="1413">ABM15/ABM7</f>
        <v>1</v>
      </c>
      <c r="ABN36" s="138">
        <f t="shared" si="1413"/>
        <v>1</v>
      </c>
      <c r="ABO36" s="138">
        <f t="shared" ref="ABO36:ABP36" si="1414">ABO15/ABO7</f>
        <v>1</v>
      </c>
      <c r="ABP36" s="138">
        <f t="shared" si="1414"/>
        <v>0.9285714285714286</v>
      </c>
      <c r="ABQ36" s="138">
        <f t="shared" ref="ABQ36:ABS36" si="1415">ABQ15/ABQ7</f>
        <v>1</v>
      </c>
      <c r="ABR36" s="135"/>
      <c r="ABS36" s="138">
        <f t="shared" si="1415"/>
        <v>0.94117647058823528</v>
      </c>
      <c r="ABT36" s="138">
        <f t="shared" ref="ABT36:ABU36" si="1416">ABT15/ABT7</f>
        <v>1</v>
      </c>
      <c r="ABU36" s="138">
        <f t="shared" si="1416"/>
        <v>0.9285714285714286</v>
      </c>
      <c r="ABV36" s="138">
        <f t="shared" ref="ABV36:ABW36" si="1417">ABV15/ABV7</f>
        <v>1</v>
      </c>
      <c r="ABW36" s="138" t="e">
        <f t="shared" si="1417"/>
        <v>#DIV/0!</v>
      </c>
      <c r="ABX36" s="135"/>
      <c r="ABY36" s="135"/>
      <c r="ABZ36" s="135"/>
      <c r="ACA36" s="135"/>
      <c r="ACB36" s="135"/>
      <c r="ACC36" s="135"/>
      <c r="ACD36" s="135"/>
      <c r="ACE36" s="135"/>
      <c r="ACF36" s="135"/>
      <c r="ACG36" s="135"/>
      <c r="ACH36" s="135"/>
      <c r="ACI36" s="135"/>
      <c r="ACJ36" s="135"/>
      <c r="ACK36" s="135"/>
      <c r="ACL36" s="135"/>
      <c r="ACM36" s="135"/>
      <c r="ACN36" s="135"/>
      <c r="ACO36" s="135"/>
      <c r="ACP36" s="135"/>
      <c r="ACQ36" s="135"/>
      <c r="ACR36" s="135"/>
      <c r="ACS36" s="135"/>
      <c r="ACT36" s="135"/>
      <c r="ACU36" s="135"/>
      <c r="ACV36" s="135"/>
      <c r="ACW36" s="135"/>
      <c r="ACX36" s="135"/>
      <c r="ACY36" s="135"/>
      <c r="ACZ36" s="135"/>
      <c r="ADA36" s="135"/>
      <c r="ADB36" s="135"/>
      <c r="ADC36" s="135"/>
      <c r="ADD36" s="135"/>
      <c r="ADE36" s="135"/>
      <c r="ADF36" s="135"/>
      <c r="ADG36" s="135"/>
      <c r="ADH36" s="135"/>
      <c r="ADI36" s="135"/>
      <c r="ADJ36" s="135"/>
      <c r="ADK36" s="135"/>
      <c r="ADL36" s="135"/>
      <c r="ADM36" s="135"/>
      <c r="ADN36" s="135"/>
    </row>
    <row r="37" spans="1:794">
      <c r="A37" t="s">
        <v>911</v>
      </c>
      <c r="B37" t="s">
        <v>913</v>
      </c>
      <c r="D37" s="135" t="s">
        <v>244</v>
      </c>
      <c r="E37" s="138">
        <f t="shared" si="1107"/>
        <v>1</v>
      </c>
      <c r="F37" s="138">
        <f t="shared" si="1107"/>
        <v>1</v>
      </c>
      <c r="G37" s="138">
        <f t="shared" si="1108"/>
        <v>1</v>
      </c>
      <c r="H37" s="138">
        <f t="shared" si="1108"/>
        <v>1</v>
      </c>
      <c r="I37" s="138">
        <f t="shared" si="1108"/>
        <v>1</v>
      </c>
      <c r="J37" s="138">
        <f t="shared" si="1108"/>
        <v>1</v>
      </c>
      <c r="K37" s="135"/>
      <c r="L37" s="138">
        <f t="shared" ref="L37:Q38" si="1418">L16/L8</f>
        <v>1</v>
      </c>
      <c r="M37" s="138">
        <f t="shared" si="1418"/>
        <v>1</v>
      </c>
      <c r="N37" s="138">
        <f t="shared" si="1418"/>
        <v>1</v>
      </c>
      <c r="O37" s="138">
        <f t="shared" si="1418"/>
        <v>1</v>
      </c>
      <c r="P37" s="138">
        <f t="shared" si="1418"/>
        <v>1</v>
      </c>
      <c r="Q37" s="138">
        <f t="shared" si="1418"/>
        <v>1</v>
      </c>
      <c r="R37" s="138"/>
      <c r="S37" s="138">
        <f>S16/S8</f>
        <v>1</v>
      </c>
      <c r="T37" s="135"/>
      <c r="U37" s="135"/>
      <c r="V37" s="135"/>
      <c r="W37" s="135"/>
      <c r="X37" s="135"/>
      <c r="Y37" s="135"/>
      <c r="Z37" s="135"/>
      <c r="AA37" s="138">
        <f t="shared" si="1110"/>
        <v>1</v>
      </c>
      <c r="AB37" s="138">
        <f t="shared" si="1110"/>
        <v>1</v>
      </c>
      <c r="AC37" s="138">
        <f t="shared" si="1110"/>
        <v>1</v>
      </c>
      <c r="AD37" s="138">
        <f t="shared" si="1110"/>
        <v>1</v>
      </c>
      <c r="AE37" s="138">
        <f t="shared" si="1110"/>
        <v>1</v>
      </c>
      <c r="AF37" s="135"/>
      <c r="AG37" s="138">
        <f t="shared" si="1111"/>
        <v>1</v>
      </c>
      <c r="AH37" s="138">
        <f t="shared" si="1111"/>
        <v>1</v>
      </c>
      <c r="AI37" s="138">
        <f t="shared" si="1111"/>
        <v>1</v>
      </c>
      <c r="AJ37" s="138">
        <f t="shared" si="1111"/>
        <v>1</v>
      </c>
      <c r="AK37" s="138">
        <f t="shared" si="1111"/>
        <v>1</v>
      </c>
      <c r="AL37" s="138">
        <f t="shared" si="1111"/>
        <v>1</v>
      </c>
      <c r="AM37" s="138"/>
      <c r="AN37" s="138">
        <f t="shared" si="1112"/>
        <v>1</v>
      </c>
      <c r="AO37" s="138">
        <f t="shared" si="1112"/>
        <v>1</v>
      </c>
      <c r="AP37" s="138">
        <f t="shared" si="1112"/>
        <v>1</v>
      </c>
      <c r="AQ37" s="138">
        <f t="shared" si="1112"/>
        <v>1</v>
      </c>
      <c r="AR37" s="138">
        <f t="shared" si="1112"/>
        <v>1</v>
      </c>
      <c r="AS37" s="138">
        <f t="shared" si="1112"/>
        <v>1</v>
      </c>
      <c r="AT37" s="135"/>
      <c r="AU37" s="138">
        <f t="shared" ref="AU37:AW40" si="1419">AU16/AU8</f>
        <v>1</v>
      </c>
      <c r="AV37" s="138">
        <f t="shared" si="1419"/>
        <v>1</v>
      </c>
      <c r="AW37" s="138">
        <f t="shared" si="1419"/>
        <v>1</v>
      </c>
      <c r="AX37" s="138"/>
      <c r="AY37" s="135"/>
      <c r="AZ37" s="135"/>
      <c r="BA37" s="138">
        <f t="shared" ref="BA37:BC40" si="1420">BA16/BA8</f>
        <v>1</v>
      </c>
      <c r="BB37" s="138">
        <f t="shared" si="1420"/>
        <v>0.66666666666666663</v>
      </c>
      <c r="BC37" s="138">
        <f t="shared" si="1420"/>
        <v>1</v>
      </c>
      <c r="BD37" s="138"/>
      <c r="BE37" s="138"/>
      <c r="BF37" s="138">
        <f t="shared" ref="BF37:BG40" si="1421">BF16/BF8</f>
        <v>1</v>
      </c>
      <c r="BG37" s="138">
        <f t="shared" si="1421"/>
        <v>1</v>
      </c>
      <c r="BH37" s="135"/>
      <c r="BI37" s="138">
        <f t="shared" si="1115"/>
        <v>1</v>
      </c>
      <c r="BJ37" s="138">
        <f t="shared" si="1115"/>
        <v>1</v>
      </c>
      <c r="BK37" s="138">
        <f t="shared" si="1115"/>
        <v>1</v>
      </c>
      <c r="BL37" s="138">
        <f t="shared" si="1115"/>
        <v>1</v>
      </c>
      <c r="BM37" s="138">
        <f t="shared" si="1115"/>
        <v>1</v>
      </c>
      <c r="BN37" s="138">
        <f t="shared" si="1115"/>
        <v>0.75</v>
      </c>
      <c r="BO37" s="135"/>
      <c r="BP37" s="138">
        <f t="shared" si="1116"/>
        <v>0.66666666666666663</v>
      </c>
      <c r="BQ37" s="138">
        <f t="shared" si="1116"/>
        <v>0.5</v>
      </c>
      <c r="BR37" s="138">
        <f t="shared" si="1116"/>
        <v>1</v>
      </c>
      <c r="BS37" s="138">
        <f t="shared" si="1116"/>
        <v>0.83333333333333337</v>
      </c>
      <c r="BT37" s="138">
        <f t="shared" si="1116"/>
        <v>0.75</v>
      </c>
      <c r="BU37" s="138">
        <f t="shared" si="1116"/>
        <v>0.66666666666666663</v>
      </c>
      <c r="BV37" s="135"/>
      <c r="BW37" s="138">
        <f t="shared" si="1268"/>
        <v>0.8</v>
      </c>
      <c r="BX37" s="138">
        <f t="shared" si="1117"/>
        <v>1</v>
      </c>
      <c r="BY37" s="138">
        <f>BY16/BY8</f>
        <v>1</v>
      </c>
      <c r="BZ37" s="138"/>
      <c r="CA37" s="138">
        <f>CA16/CA8</f>
        <v>1</v>
      </c>
      <c r="CB37" s="138"/>
      <c r="CC37" s="135"/>
      <c r="CD37" s="138">
        <f t="shared" si="1119"/>
        <v>0.83333333333333337</v>
      </c>
      <c r="CE37" s="138">
        <f t="shared" si="1119"/>
        <v>0.9</v>
      </c>
      <c r="CF37" s="138">
        <f t="shared" si="1120"/>
        <v>0.83333333333333337</v>
      </c>
      <c r="CG37" s="138">
        <f t="shared" si="1120"/>
        <v>0.66666666666666663</v>
      </c>
      <c r="CH37" s="138">
        <f t="shared" si="1120"/>
        <v>1</v>
      </c>
      <c r="CI37" s="138">
        <f t="shared" si="1120"/>
        <v>1</v>
      </c>
      <c r="CJ37" s="135"/>
      <c r="CK37" s="138">
        <f t="shared" si="1121"/>
        <v>1</v>
      </c>
      <c r="CL37" s="138">
        <f t="shared" si="1121"/>
        <v>1</v>
      </c>
      <c r="CM37" s="138">
        <f t="shared" si="1121"/>
        <v>1</v>
      </c>
      <c r="CN37" s="138">
        <f t="shared" si="1121"/>
        <v>1</v>
      </c>
      <c r="CO37" s="138">
        <f t="shared" si="1121"/>
        <v>1</v>
      </c>
      <c r="CP37" s="138">
        <f t="shared" si="1121"/>
        <v>0.75</v>
      </c>
      <c r="CQ37" s="135"/>
      <c r="CR37" s="138">
        <f t="shared" ref="CR37:CS40" si="1422">CR16/CR8</f>
        <v>1</v>
      </c>
      <c r="CS37" s="138">
        <f t="shared" si="1422"/>
        <v>1</v>
      </c>
      <c r="CT37" s="138"/>
      <c r="CU37" s="138">
        <f t="shared" ref="CU37:CW40" si="1423">CU16/CU8</f>
        <v>1</v>
      </c>
      <c r="CV37" s="138">
        <f t="shared" si="1423"/>
        <v>1</v>
      </c>
      <c r="CW37" s="138">
        <f t="shared" si="1423"/>
        <v>1</v>
      </c>
      <c r="CX37" s="135"/>
      <c r="CY37" s="138">
        <f t="shared" si="1123"/>
        <v>1</v>
      </c>
      <c r="CZ37" s="138">
        <f t="shared" si="1123"/>
        <v>1</v>
      </c>
      <c r="DA37" s="138">
        <f t="shared" si="1123"/>
        <v>1</v>
      </c>
      <c r="DB37" s="138">
        <f t="shared" si="1123"/>
        <v>1</v>
      </c>
      <c r="DC37" s="138">
        <f t="shared" si="1123"/>
        <v>0.75</v>
      </c>
      <c r="DD37" s="138">
        <f t="shared" si="1123"/>
        <v>1</v>
      </c>
      <c r="DE37" s="135"/>
      <c r="DF37" s="135"/>
      <c r="DG37" s="138">
        <f t="shared" si="1124"/>
        <v>1</v>
      </c>
      <c r="DH37" s="138">
        <f t="shared" si="1124"/>
        <v>1</v>
      </c>
      <c r="DI37" s="138">
        <f t="shared" si="1124"/>
        <v>1</v>
      </c>
      <c r="DJ37" s="138">
        <f t="shared" si="1124"/>
        <v>1</v>
      </c>
      <c r="DK37" s="138">
        <f t="shared" si="1124"/>
        <v>1</v>
      </c>
      <c r="DL37" s="135"/>
      <c r="DM37" s="135"/>
      <c r="DN37" s="138">
        <f t="shared" si="1125"/>
        <v>1</v>
      </c>
      <c r="DO37" s="138">
        <f t="shared" si="1125"/>
        <v>1</v>
      </c>
      <c r="DP37" s="138">
        <f t="shared" ref="DP37:DQ40" si="1424">DP16/DP8</f>
        <v>0.75</v>
      </c>
      <c r="DQ37" s="138">
        <f t="shared" si="1424"/>
        <v>0.33333333333333331</v>
      </c>
      <c r="DR37" s="138"/>
      <c r="DS37" s="135"/>
      <c r="DT37" s="138">
        <f t="shared" si="1127"/>
        <v>1</v>
      </c>
      <c r="DU37" s="138">
        <f t="shared" si="1127"/>
        <v>1</v>
      </c>
      <c r="DV37" s="138">
        <f t="shared" si="1127"/>
        <v>1</v>
      </c>
      <c r="DW37" s="138">
        <f t="shared" si="1127"/>
        <v>0.5</v>
      </c>
      <c r="DX37" s="138">
        <f t="shared" si="1127"/>
        <v>0.75</v>
      </c>
      <c r="DY37" s="138">
        <f t="shared" si="1127"/>
        <v>1</v>
      </c>
      <c r="DZ37" s="135"/>
      <c r="EA37" s="138">
        <f t="shared" ref="EA37:EH37" si="1425">EA16/EA8</f>
        <v>1</v>
      </c>
      <c r="EB37" s="138">
        <f t="shared" si="1425"/>
        <v>0.625</v>
      </c>
      <c r="EC37" s="138">
        <f t="shared" si="1425"/>
        <v>0.66666666666666663</v>
      </c>
      <c r="ED37" s="138">
        <f t="shared" si="1425"/>
        <v>0.75</v>
      </c>
      <c r="EE37" s="138">
        <f t="shared" si="1425"/>
        <v>0.75</v>
      </c>
      <c r="EF37" s="138">
        <f t="shared" si="1425"/>
        <v>0.4</v>
      </c>
      <c r="EG37" s="138">
        <f t="shared" si="1425"/>
        <v>0.75</v>
      </c>
      <c r="EH37" s="138">
        <f t="shared" si="1425"/>
        <v>1</v>
      </c>
      <c r="EI37" s="138"/>
      <c r="EJ37" s="138">
        <f>EJ16/EJ8</f>
        <v>0.8</v>
      </c>
      <c r="EK37" s="138"/>
      <c r="EL37" s="138">
        <f t="shared" ref="EL37:EM40" si="1426">EL16/EL8</f>
        <v>0.66666666666666663</v>
      </c>
      <c r="EM37" s="138">
        <f t="shared" si="1426"/>
        <v>1</v>
      </c>
      <c r="EN37" s="135"/>
      <c r="EO37" s="138">
        <f t="shared" ref="EO37:EP40" si="1427">EO16/EO8</f>
        <v>0.8</v>
      </c>
      <c r="EP37" s="138">
        <f t="shared" si="1427"/>
        <v>0.72727272727272729</v>
      </c>
      <c r="EQ37" s="138">
        <f t="shared" ref="EQ37:FA37" si="1428">EQ16/EQ8</f>
        <v>0.33333333333333331</v>
      </c>
      <c r="ER37" s="138">
        <f t="shared" si="1428"/>
        <v>1</v>
      </c>
      <c r="ES37" s="138">
        <f t="shared" si="1428"/>
        <v>1</v>
      </c>
      <c r="ET37" s="138">
        <f t="shared" si="1428"/>
        <v>0.5</v>
      </c>
      <c r="EU37" s="138">
        <f t="shared" si="1428"/>
        <v>0.8</v>
      </c>
      <c r="EV37" s="138">
        <f t="shared" si="1428"/>
        <v>1</v>
      </c>
      <c r="EW37" s="138">
        <f t="shared" si="1428"/>
        <v>0.33333333333333331</v>
      </c>
      <c r="EX37" s="138">
        <f t="shared" si="1428"/>
        <v>0.66666666666666663</v>
      </c>
      <c r="EY37" s="138">
        <f t="shared" si="1428"/>
        <v>0.77777777777777779</v>
      </c>
      <c r="EZ37" s="138">
        <f t="shared" si="1428"/>
        <v>0.6</v>
      </c>
      <c r="FA37" s="138">
        <f t="shared" si="1428"/>
        <v>0.66666666666666663</v>
      </c>
      <c r="FB37" s="135"/>
      <c r="FC37" s="138">
        <f t="shared" ref="FC37:FO37" si="1429">FC16/FC8</f>
        <v>0.8</v>
      </c>
      <c r="FD37" s="138">
        <f t="shared" si="1429"/>
        <v>0.66666666666666663</v>
      </c>
      <c r="FE37" s="138">
        <f t="shared" si="1429"/>
        <v>0.83333333333333337</v>
      </c>
      <c r="FF37" s="138">
        <f t="shared" si="1429"/>
        <v>1</v>
      </c>
      <c r="FG37" s="138">
        <f t="shared" si="1429"/>
        <v>1</v>
      </c>
      <c r="FH37" s="138">
        <f t="shared" si="1429"/>
        <v>1</v>
      </c>
      <c r="FI37" s="138">
        <f t="shared" si="1429"/>
        <v>0.66666666666666663</v>
      </c>
      <c r="FJ37" s="138">
        <f t="shared" si="1429"/>
        <v>0.7142857142857143</v>
      </c>
      <c r="FK37" s="138">
        <f t="shared" si="1429"/>
        <v>0.5</v>
      </c>
      <c r="FL37" s="138">
        <f t="shared" si="1429"/>
        <v>1</v>
      </c>
      <c r="FM37" s="138">
        <f t="shared" si="1429"/>
        <v>0.75</v>
      </c>
      <c r="FN37" s="138">
        <f t="shared" si="1429"/>
        <v>0.75</v>
      </c>
      <c r="FO37" s="138">
        <f t="shared" si="1429"/>
        <v>0.75</v>
      </c>
      <c r="FP37" s="135"/>
      <c r="FQ37" s="138">
        <f t="shared" si="1133"/>
        <v>1</v>
      </c>
      <c r="FR37" s="138">
        <f t="shared" si="1133"/>
        <v>1</v>
      </c>
      <c r="FS37" s="138">
        <f t="shared" si="1133"/>
        <v>1</v>
      </c>
      <c r="FT37" s="138">
        <f t="shared" si="1133"/>
        <v>0.8</v>
      </c>
      <c r="FU37" s="138">
        <f t="shared" si="1133"/>
        <v>1</v>
      </c>
      <c r="FV37" s="138">
        <f t="shared" si="1133"/>
        <v>0.66666666666666663</v>
      </c>
      <c r="FW37" s="135"/>
      <c r="FX37" s="138">
        <f t="shared" si="1134"/>
        <v>1</v>
      </c>
      <c r="FY37" s="138">
        <f t="shared" si="1134"/>
        <v>0.75</v>
      </c>
      <c r="FZ37" s="138">
        <f t="shared" si="1134"/>
        <v>0.5</v>
      </c>
      <c r="GA37" s="138">
        <f t="shared" si="1134"/>
        <v>0.83333333333333337</v>
      </c>
      <c r="GB37" s="138">
        <f t="shared" si="1134"/>
        <v>0.33333333333333331</v>
      </c>
      <c r="GC37" s="138">
        <f t="shared" si="1134"/>
        <v>0.5</v>
      </c>
      <c r="GD37" s="135"/>
      <c r="GE37" s="138">
        <f t="shared" si="1135"/>
        <v>0.8571428571428571</v>
      </c>
      <c r="GF37" s="138">
        <f t="shared" si="1135"/>
        <v>0.8</v>
      </c>
      <c r="GG37" s="138">
        <f t="shared" si="1135"/>
        <v>0.5</v>
      </c>
      <c r="GH37" s="138">
        <f t="shared" si="1135"/>
        <v>0.5</v>
      </c>
      <c r="GI37" s="135"/>
      <c r="GJ37" s="135"/>
      <c r="GK37" s="135"/>
      <c r="GL37" s="138">
        <f t="shared" si="1136"/>
        <v>0.88888888888888884</v>
      </c>
      <c r="GM37" s="138" t="e">
        <f t="shared" si="1136"/>
        <v>#DIV/0!</v>
      </c>
      <c r="GN37" s="138">
        <f t="shared" si="1136"/>
        <v>1</v>
      </c>
      <c r="GO37" s="138">
        <f t="shared" si="1136"/>
        <v>1</v>
      </c>
      <c r="GP37" s="138" t="e">
        <f t="shared" si="1136"/>
        <v>#DIV/0!</v>
      </c>
      <c r="GQ37" s="138">
        <f t="shared" si="1136"/>
        <v>1</v>
      </c>
      <c r="GR37" s="135"/>
      <c r="GS37" s="138">
        <f t="shared" si="1137"/>
        <v>1</v>
      </c>
      <c r="GT37" s="138">
        <f t="shared" si="1137"/>
        <v>1</v>
      </c>
      <c r="GU37" s="138">
        <f t="shared" si="1137"/>
        <v>1</v>
      </c>
      <c r="GV37" s="138">
        <f t="shared" si="1137"/>
        <v>1</v>
      </c>
      <c r="GW37" s="138">
        <f t="shared" si="1137"/>
        <v>1</v>
      </c>
      <c r="GX37" s="135"/>
      <c r="GY37" s="135"/>
      <c r="GZ37" s="138">
        <f t="shared" si="1138"/>
        <v>0</v>
      </c>
      <c r="HA37" s="138">
        <f t="shared" si="1138"/>
        <v>0.90909090909090906</v>
      </c>
      <c r="HB37" s="138">
        <f t="shared" si="1139"/>
        <v>1</v>
      </c>
      <c r="HC37" s="138">
        <f t="shared" si="1139"/>
        <v>1</v>
      </c>
      <c r="HD37" s="138">
        <f t="shared" si="1139"/>
        <v>1</v>
      </c>
      <c r="HE37" s="138">
        <f t="shared" si="1139"/>
        <v>1</v>
      </c>
      <c r="HF37" s="135"/>
      <c r="HG37" s="138">
        <f t="shared" si="1140"/>
        <v>1</v>
      </c>
      <c r="HH37" s="138">
        <f t="shared" si="1140"/>
        <v>1</v>
      </c>
      <c r="HI37" s="138">
        <f t="shared" si="1140"/>
        <v>1</v>
      </c>
      <c r="HJ37" s="138">
        <f t="shared" si="1140"/>
        <v>1</v>
      </c>
      <c r="HK37" s="138">
        <f t="shared" si="1140"/>
        <v>1</v>
      </c>
      <c r="HL37" s="138">
        <f t="shared" si="1140"/>
        <v>1</v>
      </c>
      <c r="HM37" s="135"/>
      <c r="HN37" s="138">
        <f t="shared" si="1141"/>
        <v>1</v>
      </c>
      <c r="HO37" s="138">
        <f t="shared" si="1141"/>
        <v>0.8571428571428571</v>
      </c>
      <c r="HP37" s="138">
        <f t="shared" si="1141"/>
        <v>0.83333333333333337</v>
      </c>
      <c r="HQ37" s="138">
        <f t="shared" si="1141"/>
        <v>0.83333333333333337</v>
      </c>
      <c r="HR37" s="138">
        <f t="shared" si="1141"/>
        <v>0.75</v>
      </c>
      <c r="HS37" s="138">
        <f t="shared" si="1141"/>
        <v>1</v>
      </c>
      <c r="HT37" s="135"/>
      <c r="HU37" s="138">
        <f t="shared" si="1142"/>
        <v>0.8571428571428571</v>
      </c>
      <c r="HV37" s="138">
        <f t="shared" si="1142"/>
        <v>1</v>
      </c>
      <c r="HW37" s="138">
        <f t="shared" si="1142"/>
        <v>0.8571428571428571</v>
      </c>
      <c r="HX37" s="138">
        <f t="shared" si="1142"/>
        <v>1</v>
      </c>
      <c r="HY37" s="138">
        <f t="shared" si="1142"/>
        <v>1</v>
      </c>
      <c r="HZ37" s="138">
        <f t="shared" si="1142"/>
        <v>1</v>
      </c>
      <c r="IA37" s="135"/>
      <c r="IB37" s="138">
        <f t="shared" si="1143"/>
        <v>1</v>
      </c>
      <c r="IC37" s="138">
        <f t="shared" si="1143"/>
        <v>1</v>
      </c>
      <c r="ID37" s="138">
        <f t="shared" si="1143"/>
        <v>1</v>
      </c>
      <c r="IE37" s="138">
        <f t="shared" si="1143"/>
        <v>1</v>
      </c>
      <c r="IF37" s="138">
        <f t="shared" si="1143"/>
        <v>0.75</v>
      </c>
      <c r="IG37" s="138">
        <f t="shared" si="1143"/>
        <v>0.8571428571428571</v>
      </c>
      <c r="IH37" s="135"/>
      <c r="II37" s="138">
        <f t="shared" si="1144"/>
        <v>1</v>
      </c>
      <c r="IJ37" s="138">
        <f t="shared" si="1144"/>
        <v>1</v>
      </c>
      <c r="IK37" s="138">
        <f t="shared" si="1144"/>
        <v>1</v>
      </c>
      <c r="IL37" s="138">
        <f t="shared" si="1144"/>
        <v>1</v>
      </c>
      <c r="IM37" s="138">
        <f t="shared" si="1144"/>
        <v>1</v>
      </c>
      <c r="IN37" s="138">
        <f t="shared" si="1144"/>
        <v>1</v>
      </c>
      <c r="IO37" s="135"/>
      <c r="IP37" s="138">
        <f t="shared" si="1145"/>
        <v>1</v>
      </c>
      <c r="IQ37" s="138">
        <f t="shared" si="1145"/>
        <v>1</v>
      </c>
      <c r="IR37" s="138">
        <f t="shared" si="1145"/>
        <v>1</v>
      </c>
      <c r="IS37" s="135"/>
      <c r="IT37" s="138">
        <f t="shared" si="1272"/>
        <v>1</v>
      </c>
      <c r="IU37" s="138">
        <f t="shared" si="1146"/>
        <v>1</v>
      </c>
      <c r="IV37" s="135"/>
      <c r="IW37" s="135"/>
      <c r="IX37" s="138">
        <f t="shared" si="1147"/>
        <v>1</v>
      </c>
      <c r="IY37" s="138">
        <f t="shared" si="1147"/>
        <v>1</v>
      </c>
      <c r="IZ37" s="138">
        <f t="shared" si="1147"/>
        <v>0.91666666666666663</v>
      </c>
      <c r="JA37" s="138">
        <f t="shared" si="1147"/>
        <v>1</v>
      </c>
      <c r="JB37" s="138">
        <f t="shared" si="1147"/>
        <v>1</v>
      </c>
      <c r="JC37" s="138">
        <f t="shared" si="1147"/>
        <v>1</v>
      </c>
      <c r="JD37" s="135"/>
      <c r="JE37" s="138">
        <f t="shared" si="1148"/>
        <v>0.9</v>
      </c>
      <c r="JF37" s="138">
        <f t="shared" si="1148"/>
        <v>0.625</v>
      </c>
      <c r="JG37" s="138">
        <f t="shared" si="1149"/>
        <v>1</v>
      </c>
      <c r="JH37" s="138">
        <f t="shared" si="1149"/>
        <v>0.66666666666666663</v>
      </c>
      <c r="JI37" s="138">
        <f t="shared" si="1149"/>
        <v>1</v>
      </c>
      <c r="JJ37" s="135"/>
      <c r="JK37" s="138">
        <f t="shared" si="1150"/>
        <v>0.6</v>
      </c>
      <c r="JL37" s="138">
        <f t="shared" si="1150"/>
        <v>0.6</v>
      </c>
      <c r="JM37" s="138">
        <f t="shared" si="1150"/>
        <v>0.8</v>
      </c>
      <c r="JN37" s="138">
        <f t="shared" si="1150"/>
        <v>0.75</v>
      </c>
      <c r="JO37" s="138">
        <f t="shared" si="1150"/>
        <v>1</v>
      </c>
      <c r="JP37" s="138">
        <f t="shared" si="1150"/>
        <v>0.75</v>
      </c>
      <c r="JQ37" s="135"/>
      <c r="JR37" s="138">
        <f t="shared" si="1151"/>
        <v>0.92307692307692313</v>
      </c>
      <c r="JS37" s="138">
        <f t="shared" si="1151"/>
        <v>1</v>
      </c>
      <c r="JT37" s="138">
        <f t="shared" si="1151"/>
        <v>0.66666666666666663</v>
      </c>
      <c r="JU37" s="138">
        <f t="shared" si="1151"/>
        <v>1</v>
      </c>
      <c r="JV37" s="138">
        <f t="shared" si="1151"/>
        <v>0.8</v>
      </c>
      <c r="JW37" s="138">
        <f t="shared" si="1151"/>
        <v>1</v>
      </c>
      <c r="JX37" s="135"/>
      <c r="JY37" s="138">
        <f t="shared" si="1273"/>
        <v>1</v>
      </c>
      <c r="JZ37" s="138">
        <f t="shared" si="1152"/>
        <v>0.77777777777777779</v>
      </c>
      <c r="KA37" s="138">
        <f t="shared" si="1153"/>
        <v>0.5</v>
      </c>
      <c r="KB37" s="138">
        <f t="shared" si="1153"/>
        <v>1</v>
      </c>
      <c r="KC37" s="138">
        <f t="shared" si="1153"/>
        <v>1</v>
      </c>
      <c r="KD37" s="138">
        <f t="shared" si="1153"/>
        <v>1</v>
      </c>
      <c r="KE37" s="135"/>
      <c r="KF37" s="138">
        <f t="shared" si="1154"/>
        <v>0.75</v>
      </c>
      <c r="KG37" s="138">
        <f t="shared" si="1154"/>
        <v>1</v>
      </c>
      <c r="KH37" s="138">
        <f t="shared" si="1155"/>
        <v>1</v>
      </c>
      <c r="KI37" s="138">
        <f t="shared" si="1155"/>
        <v>1</v>
      </c>
      <c r="KJ37" s="138">
        <f t="shared" si="1155"/>
        <v>1</v>
      </c>
      <c r="KK37" s="138">
        <f t="shared" si="1155"/>
        <v>1</v>
      </c>
      <c r="KL37" s="135"/>
      <c r="KM37" s="135"/>
      <c r="KN37" s="138">
        <f t="shared" si="1156"/>
        <v>0.90909090909090906</v>
      </c>
      <c r="KO37" s="135"/>
      <c r="KP37" s="138">
        <f t="shared" si="1274"/>
        <v>0.83333333333333337</v>
      </c>
      <c r="KQ37" s="138">
        <f t="shared" si="1157"/>
        <v>0.83333333333333337</v>
      </c>
      <c r="KR37" s="138">
        <f t="shared" si="1158"/>
        <v>1</v>
      </c>
      <c r="KS37" s="135"/>
      <c r="KT37" s="138">
        <f t="shared" si="1159"/>
        <v>1</v>
      </c>
      <c r="KU37" s="138">
        <f t="shared" si="1159"/>
        <v>0.5</v>
      </c>
      <c r="KV37" s="138">
        <f t="shared" si="1160"/>
        <v>0.66666666666666663</v>
      </c>
      <c r="KW37" s="138">
        <f t="shared" si="1160"/>
        <v>0.9</v>
      </c>
      <c r="KX37" s="138">
        <f t="shared" si="1160"/>
        <v>0.88888888888888884</v>
      </c>
      <c r="KY37" s="135"/>
      <c r="KZ37" s="135"/>
      <c r="LA37" s="138">
        <f t="shared" si="1161"/>
        <v>0.8666666666666667</v>
      </c>
      <c r="LB37" s="138">
        <f t="shared" si="1161"/>
        <v>0.5</v>
      </c>
      <c r="LC37" s="138">
        <f t="shared" si="1162"/>
        <v>1</v>
      </c>
      <c r="LD37" s="138">
        <f t="shared" si="1162"/>
        <v>0.8</v>
      </c>
      <c r="LE37" s="138">
        <f t="shared" si="1162"/>
        <v>1</v>
      </c>
      <c r="LF37" s="138">
        <f t="shared" si="1162"/>
        <v>0.75</v>
      </c>
      <c r="LG37" s="135"/>
      <c r="LH37" s="138">
        <f t="shared" ref="LH37:LQ37" si="1430">LH16/LH8</f>
        <v>0.88888888888888884</v>
      </c>
      <c r="LI37" s="138">
        <f t="shared" si="1430"/>
        <v>0.66666666666666663</v>
      </c>
      <c r="LJ37" s="138">
        <f t="shared" si="1430"/>
        <v>1</v>
      </c>
      <c r="LK37" s="138">
        <f t="shared" si="1430"/>
        <v>0.75</v>
      </c>
      <c r="LL37" s="138">
        <f t="shared" si="1430"/>
        <v>1</v>
      </c>
      <c r="LM37" s="138">
        <f t="shared" si="1430"/>
        <v>0.5</v>
      </c>
      <c r="LN37" s="138">
        <f t="shared" si="1430"/>
        <v>0.66666666666666663</v>
      </c>
      <c r="LO37" s="138">
        <f t="shared" si="1430"/>
        <v>0.66666666666666663</v>
      </c>
      <c r="LP37" s="138">
        <f t="shared" si="1430"/>
        <v>0.33333333333333331</v>
      </c>
      <c r="LQ37" s="138">
        <f t="shared" si="1430"/>
        <v>0.5714285714285714</v>
      </c>
      <c r="LR37" s="135"/>
      <c r="LS37" s="135"/>
      <c r="LT37" s="135"/>
      <c r="LU37" s="135"/>
      <c r="LV37" s="138">
        <f t="shared" si="1164"/>
        <v>0.88235294117647056</v>
      </c>
      <c r="LW37" s="138">
        <f t="shared" si="1164"/>
        <v>0.5</v>
      </c>
      <c r="LX37" s="138">
        <f t="shared" si="1165"/>
        <v>0.125</v>
      </c>
      <c r="LY37" s="135"/>
      <c r="LZ37" s="138">
        <f t="shared" si="1166"/>
        <v>0.5</v>
      </c>
      <c r="MA37" s="138">
        <f t="shared" si="1166"/>
        <v>0.55555555555555558</v>
      </c>
      <c r="MB37" s="138"/>
      <c r="MC37" s="138">
        <f t="shared" si="1167"/>
        <v>0.7</v>
      </c>
      <c r="MD37" s="138">
        <f t="shared" si="1167"/>
        <v>1</v>
      </c>
      <c r="ME37" s="138">
        <f t="shared" si="1167"/>
        <v>0.625</v>
      </c>
      <c r="MF37" s="138">
        <f t="shared" si="1167"/>
        <v>1</v>
      </c>
      <c r="MG37" s="138">
        <f t="shared" si="1167"/>
        <v>0.66666666666666663</v>
      </c>
      <c r="MH37" s="138">
        <f t="shared" si="1167"/>
        <v>0.4</v>
      </c>
      <c r="MI37" s="135"/>
      <c r="MJ37" s="138">
        <f t="shared" si="1168"/>
        <v>0.42857142857142855</v>
      </c>
      <c r="MK37" s="138">
        <f t="shared" si="1168"/>
        <v>0.63636363636363635</v>
      </c>
      <c r="ML37" s="138">
        <f t="shared" si="1168"/>
        <v>0.75</v>
      </c>
      <c r="MM37" s="138">
        <f t="shared" si="1168"/>
        <v>0.375</v>
      </c>
      <c r="MN37" s="138">
        <f t="shared" si="1168"/>
        <v>0.5</v>
      </c>
      <c r="MO37" s="138">
        <f t="shared" si="1168"/>
        <v>0.7142857142857143</v>
      </c>
      <c r="MP37" s="135"/>
      <c r="MQ37" s="138">
        <f t="shared" ref="MQ37:MS40" si="1431">MQ16/MQ8</f>
        <v>1</v>
      </c>
      <c r="MR37" s="138">
        <f t="shared" si="1431"/>
        <v>0.44444444444444442</v>
      </c>
      <c r="MS37" s="138">
        <f t="shared" si="1431"/>
        <v>0.5</v>
      </c>
      <c r="MT37" s="138"/>
      <c r="MU37" s="138">
        <f t="shared" ref="MU37:MV40" si="1432">MU16/MU8</f>
        <v>0.75</v>
      </c>
      <c r="MV37" s="138">
        <f t="shared" si="1432"/>
        <v>0.75</v>
      </c>
      <c r="MW37" s="135"/>
      <c r="MX37" s="138">
        <f t="shared" ref="MX37:NA40" si="1433">MX16/MX8</f>
        <v>0.8571428571428571</v>
      </c>
      <c r="MY37" s="138">
        <f t="shared" si="1433"/>
        <v>1</v>
      </c>
      <c r="MZ37" s="138">
        <f t="shared" si="1433"/>
        <v>0.75</v>
      </c>
      <c r="NA37" s="138">
        <f t="shared" si="1433"/>
        <v>1</v>
      </c>
      <c r="NB37" s="138"/>
      <c r="NC37" s="138">
        <f>NC16/NC8</f>
        <v>1</v>
      </c>
      <c r="ND37" s="135"/>
      <c r="NE37" s="138">
        <f t="shared" si="1171"/>
        <v>1</v>
      </c>
      <c r="NF37" s="138">
        <f t="shared" si="1171"/>
        <v>1</v>
      </c>
      <c r="NG37" s="138">
        <f t="shared" si="1171"/>
        <v>1</v>
      </c>
      <c r="NH37" s="138">
        <f t="shared" si="1171"/>
        <v>1</v>
      </c>
      <c r="NI37" s="138">
        <f t="shared" si="1171"/>
        <v>1</v>
      </c>
      <c r="NJ37" s="138">
        <f t="shared" si="1171"/>
        <v>1</v>
      </c>
      <c r="NK37" s="135"/>
      <c r="NL37" s="138">
        <f t="shared" si="1172"/>
        <v>0.83333333333333337</v>
      </c>
      <c r="NM37" s="138">
        <f t="shared" si="1172"/>
        <v>0.7142857142857143</v>
      </c>
      <c r="NN37" s="138">
        <f t="shared" si="1172"/>
        <v>1</v>
      </c>
      <c r="NO37" s="138">
        <f t="shared" si="1172"/>
        <v>1</v>
      </c>
      <c r="NP37" s="138">
        <f t="shared" si="1172"/>
        <v>1</v>
      </c>
      <c r="NQ37" s="138">
        <f t="shared" si="1172"/>
        <v>1</v>
      </c>
      <c r="NR37" s="135"/>
      <c r="NS37" s="138">
        <f t="shared" si="1173"/>
        <v>1</v>
      </c>
      <c r="NT37" s="138">
        <f t="shared" si="1173"/>
        <v>1</v>
      </c>
      <c r="NU37" s="138">
        <f t="shared" si="1173"/>
        <v>1</v>
      </c>
      <c r="NV37" s="138">
        <f t="shared" si="1173"/>
        <v>1</v>
      </c>
      <c r="NW37" s="138">
        <f t="shared" si="1173"/>
        <v>1</v>
      </c>
      <c r="NX37" s="138">
        <f t="shared" si="1173"/>
        <v>1</v>
      </c>
      <c r="NY37" s="138">
        <f t="shared" si="1173"/>
        <v>1</v>
      </c>
      <c r="NZ37" s="138">
        <f t="shared" si="1173"/>
        <v>1</v>
      </c>
      <c r="OA37" s="135"/>
      <c r="OB37" s="135"/>
      <c r="OC37" s="135"/>
      <c r="OD37" s="135"/>
      <c r="OE37" s="135"/>
      <c r="OF37" s="135"/>
      <c r="OG37" s="138">
        <f>OG16/OG8</f>
        <v>1</v>
      </c>
      <c r="OH37" s="138"/>
      <c r="OI37" s="138"/>
      <c r="OJ37" s="138">
        <f t="shared" si="1175"/>
        <v>1</v>
      </c>
      <c r="OK37" s="138">
        <f t="shared" si="1175"/>
        <v>0.75</v>
      </c>
      <c r="OL37" s="138">
        <f t="shared" si="1175"/>
        <v>1</v>
      </c>
      <c r="OM37" s="135"/>
      <c r="ON37" s="138">
        <f t="shared" ref="ON37:OS37" si="1434">ON16/ON8</f>
        <v>1</v>
      </c>
      <c r="OO37" s="138">
        <f t="shared" si="1434"/>
        <v>1</v>
      </c>
      <c r="OP37" s="138">
        <f t="shared" si="1434"/>
        <v>1</v>
      </c>
      <c r="OQ37" s="138">
        <f t="shared" si="1434"/>
        <v>1</v>
      </c>
      <c r="OR37" s="138">
        <f t="shared" si="1434"/>
        <v>1</v>
      </c>
      <c r="OS37" s="138">
        <f t="shared" si="1434"/>
        <v>1</v>
      </c>
      <c r="OT37" s="135"/>
      <c r="OU37" s="138">
        <f t="shared" ref="OU37:OV40" si="1435">OU16/OU8</f>
        <v>1</v>
      </c>
      <c r="OV37" s="138">
        <f t="shared" si="1435"/>
        <v>1</v>
      </c>
      <c r="OW37" s="138">
        <f t="shared" ref="OW37:OZ40" si="1436">OW16/OW8</f>
        <v>0.7142857142857143</v>
      </c>
      <c r="OX37" s="138">
        <f t="shared" si="1436"/>
        <v>1</v>
      </c>
      <c r="OY37" s="138">
        <f t="shared" si="1436"/>
        <v>1</v>
      </c>
      <c r="OZ37" s="138">
        <f t="shared" si="1436"/>
        <v>1</v>
      </c>
      <c r="PA37" s="135"/>
      <c r="PB37" s="138">
        <f t="shared" ref="PB37:PC40" si="1437">PB16/PB8</f>
        <v>1</v>
      </c>
      <c r="PC37" s="138">
        <f t="shared" si="1437"/>
        <v>1</v>
      </c>
      <c r="PD37" s="138">
        <f t="shared" ref="PD37:PG40" si="1438">PD16/PD8</f>
        <v>1</v>
      </c>
      <c r="PE37" s="138">
        <f t="shared" si="1438"/>
        <v>1</v>
      </c>
      <c r="PF37" s="138">
        <f t="shared" si="1438"/>
        <v>0.66666666666666663</v>
      </c>
      <c r="PG37" s="138">
        <f t="shared" si="1438"/>
        <v>1</v>
      </c>
      <c r="PH37" s="138"/>
      <c r="PI37" s="138">
        <f t="shared" si="1179"/>
        <v>1</v>
      </c>
      <c r="PJ37" s="138">
        <f t="shared" si="1179"/>
        <v>1</v>
      </c>
      <c r="PK37" s="138">
        <f t="shared" si="1179"/>
        <v>1</v>
      </c>
      <c r="PL37" s="138">
        <f t="shared" si="1179"/>
        <v>1</v>
      </c>
      <c r="PM37" s="138">
        <f t="shared" si="1179"/>
        <v>0.75</v>
      </c>
      <c r="PN37" s="138">
        <f t="shared" si="1179"/>
        <v>0.8</v>
      </c>
      <c r="PO37" s="135"/>
      <c r="PP37" s="138">
        <f t="shared" si="1180"/>
        <v>0.92307692307692313</v>
      </c>
      <c r="PQ37" s="138">
        <f t="shared" si="1180"/>
        <v>0.88888888888888884</v>
      </c>
      <c r="PR37" s="138">
        <f t="shared" si="1180"/>
        <v>0.8</v>
      </c>
      <c r="PS37" s="138">
        <f t="shared" si="1180"/>
        <v>0.25</v>
      </c>
      <c r="PT37" s="138">
        <f t="shared" si="1180"/>
        <v>0.7142857142857143</v>
      </c>
      <c r="PU37" s="138">
        <f t="shared" si="1180"/>
        <v>0.5</v>
      </c>
      <c r="PV37" s="135"/>
      <c r="PW37" s="138">
        <f t="shared" si="1181"/>
        <v>0.8571428571428571</v>
      </c>
      <c r="PX37" s="138">
        <f t="shared" si="1181"/>
        <v>0.83333333333333337</v>
      </c>
      <c r="PY37" s="138">
        <f t="shared" si="1181"/>
        <v>0.75</v>
      </c>
      <c r="PZ37" s="138">
        <f t="shared" si="1181"/>
        <v>0.88888888888888884</v>
      </c>
      <c r="QA37" s="138">
        <f t="shared" si="1181"/>
        <v>0.75</v>
      </c>
      <c r="QB37" s="138">
        <f t="shared" si="1181"/>
        <v>0.5</v>
      </c>
      <c r="QC37" s="135"/>
      <c r="QD37" s="138">
        <f t="shared" si="1276"/>
        <v>0.88888888888888884</v>
      </c>
      <c r="QE37" s="138">
        <f t="shared" si="1182"/>
        <v>0.8571428571428571</v>
      </c>
      <c r="QF37" s="135"/>
      <c r="QG37" s="138">
        <f t="shared" si="1183"/>
        <v>1</v>
      </c>
      <c r="QH37" s="138">
        <f t="shared" si="1183"/>
        <v>0.8</v>
      </c>
      <c r="QI37" s="138">
        <f t="shared" si="1184"/>
        <v>0.94117647058823528</v>
      </c>
      <c r="QJ37" s="138"/>
      <c r="QK37" s="138">
        <f t="shared" ref="QK37:QM40" si="1439">QK16/QK8</f>
        <v>0.6</v>
      </c>
      <c r="QL37" s="138">
        <f t="shared" si="1439"/>
        <v>1</v>
      </c>
      <c r="QM37" s="138">
        <f t="shared" si="1439"/>
        <v>0.83333333333333337</v>
      </c>
      <c r="QN37" s="138"/>
      <c r="QO37" s="138"/>
      <c r="QP37" s="138">
        <f t="shared" si="1348"/>
        <v>1</v>
      </c>
      <c r="QQ37" s="138">
        <f t="shared" si="1348"/>
        <v>1</v>
      </c>
      <c r="QR37" s="138">
        <f t="shared" si="1349"/>
        <v>1</v>
      </c>
      <c r="QS37" s="138">
        <f t="shared" si="1349"/>
        <v>1</v>
      </c>
      <c r="QT37" s="138">
        <f t="shared" si="1349"/>
        <v>1</v>
      </c>
      <c r="QU37" s="135"/>
      <c r="QV37" s="135"/>
      <c r="QW37" s="138">
        <f t="shared" si="1186"/>
        <v>1</v>
      </c>
      <c r="QX37" s="138">
        <f t="shared" si="1186"/>
        <v>1</v>
      </c>
      <c r="QY37" s="138">
        <f t="shared" ref="QY37:RA39" si="1440">QY16/QY8</f>
        <v>1</v>
      </c>
      <c r="QZ37" s="138">
        <f t="shared" si="1440"/>
        <v>1</v>
      </c>
      <c r="RA37" s="138">
        <f t="shared" si="1440"/>
        <v>1</v>
      </c>
      <c r="RB37" s="138"/>
      <c r="RC37" s="138">
        <f t="shared" ref="RC37:RD40" si="1441">RC16/RC8</f>
        <v>1</v>
      </c>
      <c r="RD37" s="138">
        <f t="shared" si="1441"/>
        <v>1</v>
      </c>
      <c r="RE37" s="135"/>
      <c r="RF37" s="138">
        <f t="shared" ref="RF37:RG40" si="1442">RF16/RF8</f>
        <v>1</v>
      </c>
      <c r="RG37" s="138">
        <f t="shared" si="1442"/>
        <v>1</v>
      </c>
      <c r="RH37" s="138"/>
      <c r="RI37" s="138"/>
      <c r="RJ37" s="138">
        <f t="shared" ref="RJ37:RK40" si="1443">RJ16/RJ8</f>
        <v>1</v>
      </c>
      <c r="RK37" s="138">
        <f t="shared" si="1443"/>
        <v>1</v>
      </c>
      <c r="RL37" s="135"/>
      <c r="RM37" s="135"/>
      <c r="RN37" s="138">
        <f t="shared" si="1350"/>
        <v>1</v>
      </c>
      <c r="RO37" s="138">
        <f t="shared" si="1350"/>
        <v>1</v>
      </c>
      <c r="RP37" s="138">
        <f t="shared" si="1350"/>
        <v>0.66666666666666663</v>
      </c>
      <c r="RQ37" s="138">
        <f t="shared" si="1350"/>
        <v>1</v>
      </c>
      <c r="RR37" s="138"/>
      <c r="RS37" s="135"/>
      <c r="RT37" s="138">
        <f t="shared" si="1351"/>
        <v>1</v>
      </c>
      <c r="RU37" s="138">
        <f t="shared" si="1351"/>
        <v>1</v>
      </c>
      <c r="RV37" s="138">
        <f t="shared" ref="RV37:RY40" si="1444">RV16/RV8</f>
        <v>1</v>
      </c>
      <c r="RW37" s="138">
        <f t="shared" si="1444"/>
        <v>0.5</v>
      </c>
      <c r="RX37" s="138">
        <f t="shared" si="1444"/>
        <v>0.6</v>
      </c>
      <c r="RY37" s="138">
        <f t="shared" si="1444"/>
        <v>0.75</v>
      </c>
      <c r="RZ37" s="135"/>
      <c r="SA37" s="135"/>
      <c r="SB37" s="138">
        <f t="shared" ref="SB37:SC40" si="1445">SB16/SB8</f>
        <v>0.75</v>
      </c>
      <c r="SC37" s="138">
        <f t="shared" si="1445"/>
        <v>0.8</v>
      </c>
      <c r="SD37" s="138">
        <f t="shared" ref="SD37:SM37" si="1446">SD16/SD8</f>
        <v>0.5</v>
      </c>
      <c r="SE37" s="138">
        <f t="shared" si="1446"/>
        <v>0.77777777777777779</v>
      </c>
      <c r="SF37" s="138">
        <f t="shared" si="1446"/>
        <v>0.66666666666666663</v>
      </c>
      <c r="SG37" s="138">
        <f t="shared" si="1446"/>
        <v>0.8</v>
      </c>
      <c r="SH37" s="138">
        <f t="shared" si="1446"/>
        <v>0.75</v>
      </c>
      <c r="SI37" s="138">
        <f t="shared" si="1446"/>
        <v>0.81818181818181823</v>
      </c>
      <c r="SJ37" s="138">
        <f t="shared" si="1446"/>
        <v>0.5714285714285714</v>
      </c>
      <c r="SK37" s="138">
        <f t="shared" si="1446"/>
        <v>0.66666666666666663</v>
      </c>
      <c r="SL37" s="138">
        <f t="shared" si="1446"/>
        <v>0.7142857142857143</v>
      </c>
      <c r="SM37" s="138">
        <f t="shared" si="1446"/>
        <v>0.5</v>
      </c>
      <c r="SN37" s="135"/>
      <c r="SO37" s="138">
        <f t="shared" ref="SO37:SR39" si="1447">SO16/SO8</f>
        <v>0.33333333333333331</v>
      </c>
      <c r="SP37" s="138">
        <f t="shared" si="1447"/>
        <v>0.6</v>
      </c>
      <c r="SQ37" s="138">
        <f t="shared" si="1447"/>
        <v>0.6</v>
      </c>
      <c r="SR37" s="138">
        <f t="shared" si="1447"/>
        <v>0.7142857142857143</v>
      </c>
      <c r="SS37" s="138"/>
      <c r="ST37" s="138">
        <f t="shared" ref="ST37:TA39" si="1448">ST16/ST8</f>
        <v>0.75</v>
      </c>
      <c r="SU37" s="138">
        <f t="shared" si="1448"/>
        <v>0.66666666666666663</v>
      </c>
      <c r="SV37" s="138">
        <f t="shared" si="1448"/>
        <v>0.6</v>
      </c>
      <c r="SW37" s="138">
        <f t="shared" si="1448"/>
        <v>0.33333333333333331</v>
      </c>
      <c r="SX37" s="138">
        <f t="shared" si="1448"/>
        <v>0.66666666666666663</v>
      </c>
      <c r="SY37" s="138">
        <f t="shared" si="1448"/>
        <v>0.5714285714285714</v>
      </c>
      <c r="SZ37" s="138">
        <f t="shared" si="1448"/>
        <v>0.5</v>
      </c>
      <c r="TA37" s="138">
        <f t="shared" si="1448"/>
        <v>0.5</v>
      </c>
      <c r="TB37" s="135"/>
      <c r="TC37" s="138">
        <f t="shared" ref="TC37:TG39" si="1449">TC16/TC8</f>
        <v>0.5</v>
      </c>
      <c r="TD37" s="138">
        <f t="shared" si="1449"/>
        <v>0.5</v>
      </c>
      <c r="TE37" s="138">
        <f t="shared" si="1449"/>
        <v>0.66666666666666663</v>
      </c>
      <c r="TF37" s="138">
        <f t="shared" si="1449"/>
        <v>0.42857142857142855</v>
      </c>
      <c r="TG37" s="138">
        <f t="shared" si="1449"/>
        <v>0.5</v>
      </c>
      <c r="TH37" s="138"/>
      <c r="TI37" s="138"/>
      <c r="TJ37" s="138">
        <f>TJ16/TJ8</f>
        <v>0.77777777777777779</v>
      </c>
      <c r="TK37" s="138"/>
      <c r="TL37" s="138">
        <f t="shared" ref="TL37:TO39" si="1450">TL16/TL8</f>
        <v>1</v>
      </c>
      <c r="TM37" s="138">
        <f t="shared" si="1450"/>
        <v>1</v>
      </c>
      <c r="TN37" s="138">
        <f t="shared" si="1450"/>
        <v>1</v>
      </c>
      <c r="TO37" s="138">
        <f t="shared" si="1450"/>
        <v>1</v>
      </c>
      <c r="TP37" s="135"/>
      <c r="TQ37" s="138">
        <f t="shared" si="1195"/>
        <v>1</v>
      </c>
      <c r="TR37" s="138">
        <f t="shared" si="1195"/>
        <v>1</v>
      </c>
      <c r="TS37" s="138">
        <f t="shared" si="1195"/>
        <v>1</v>
      </c>
      <c r="TT37" s="138">
        <f t="shared" si="1195"/>
        <v>1</v>
      </c>
      <c r="TU37" s="138">
        <f t="shared" si="1195"/>
        <v>1</v>
      </c>
      <c r="TV37" s="138">
        <f t="shared" si="1195"/>
        <v>1</v>
      </c>
      <c r="TW37" s="135"/>
      <c r="TX37" s="138">
        <f t="shared" ref="TX37:UB39" si="1451">TX16/TX8</f>
        <v>0.8571428571428571</v>
      </c>
      <c r="TY37" s="138">
        <f t="shared" si="1451"/>
        <v>1</v>
      </c>
      <c r="TZ37" s="138">
        <f t="shared" si="1451"/>
        <v>0.88888888888888884</v>
      </c>
      <c r="UA37" s="138">
        <f t="shared" si="1451"/>
        <v>0.8</v>
      </c>
      <c r="UB37" s="138">
        <f t="shared" si="1451"/>
        <v>1</v>
      </c>
      <c r="UC37" s="138"/>
      <c r="UD37" s="135"/>
      <c r="UE37" s="138">
        <f t="shared" ref="UE37:UI39" si="1452">UE16/UE8</f>
        <v>1</v>
      </c>
      <c r="UF37" s="138">
        <f t="shared" si="1452"/>
        <v>1</v>
      </c>
      <c r="UG37" s="138">
        <f t="shared" si="1452"/>
        <v>1</v>
      </c>
      <c r="UH37" s="138">
        <f t="shared" si="1452"/>
        <v>1</v>
      </c>
      <c r="UI37" s="138">
        <f t="shared" si="1452"/>
        <v>1</v>
      </c>
      <c r="UJ37" s="138"/>
      <c r="UK37" s="138"/>
      <c r="UL37" s="138">
        <f t="shared" si="1198"/>
        <v>1</v>
      </c>
      <c r="UM37" s="138">
        <f t="shared" si="1198"/>
        <v>1</v>
      </c>
      <c r="UN37" s="138">
        <f t="shared" si="1198"/>
        <v>1</v>
      </c>
      <c r="UO37" s="138">
        <f t="shared" si="1198"/>
        <v>0.83333333333333337</v>
      </c>
      <c r="UP37" s="138">
        <f t="shared" si="1198"/>
        <v>1</v>
      </c>
      <c r="UQ37" s="138">
        <f t="shared" si="1198"/>
        <v>1</v>
      </c>
      <c r="UR37" s="135"/>
      <c r="US37" s="138">
        <f t="shared" si="1199"/>
        <v>1</v>
      </c>
      <c r="UT37" s="138">
        <f t="shared" si="1199"/>
        <v>1</v>
      </c>
      <c r="UU37" s="138">
        <f t="shared" si="1199"/>
        <v>1</v>
      </c>
      <c r="UV37" s="138" t="e">
        <f t="shared" si="1199"/>
        <v>#DIV/0!</v>
      </c>
      <c r="UW37" s="138">
        <f t="shared" si="1199"/>
        <v>1</v>
      </c>
      <c r="UX37" s="135"/>
      <c r="UY37" s="135"/>
      <c r="UZ37" s="135"/>
      <c r="VA37" s="138">
        <f>VA16/VA8</f>
        <v>0.6</v>
      </c>
      <c r="VB37" s="138"/>
      <c r="VC37" s="138">
        <f>VC16/VC8</f>
        <v>0.75</v>
      </c>
      <c r="VD37" s="138"/>
      <c r="VE37" s="138">
        <f t="shared" si="1201"/>
        <v>0.83333333333333337</v>
      </c>
      <c r="VF37" s="138"/>
      <c r="VG37" s="138">
        <f t="shared" si="1202"/>
        <v>0.8125</v>
      </c>
      <c r="VH37" s="138">
        <f t="shared" si="1202"/>
        <v>0.625</v>
      </c>
      <c r="VI37" s="138">
        <f t="shared" si="1202"/>
        <v>0.6</v>
      </c>
      <c r="VJ37" s="138">
        <f t="shared" si="1202"/>
        <v>0.7142857142857143</v>
      </c>
      <c r="VK37" s="138">
        <f t="shared" si="1202"/>
        <v>0.66666666666666663</v>
      </c>
      <c r="VL37" s="138">
        <f t="shared" si="1202"/>
        <v>1</v>
      </c>
      <c r="VM37" s="135"/>
      <c r="VN37" s="138">
        <f t="shared" ref="VN37:VZ37" si="1453">VN16/VN8</f>
        <v>1</v>
      </c>
      <c r="VO37" s="138">
        <f t="shared" si="1453"/>
        <v>1</v>
      </c>
      <c r="VP37" s="138">
        <f t="shared" si="1453"/>
        <v>1</v>
      </c>
      <c r="VQ37" s="138">
        <f t="shared" si="1453"/>
        <v>1</v>
      </c>
      <c r="VR37" s="138">
        <f t="shared" si="1453"/>
        <v>1</v>
      </c>
      <c r="VS37" s="138">
        <f t="shared" si="1453"/>
        <v>1</v>
      </c>
      <c r="VT37" s="138">
        <f t="shared" si="1453"/>
        <v>1</v>
      </c>
      <c r="VU37" s="138">
        <f t="shared" si="1453"/>
        <v>0.88888888888888884</v>
      </c>
      <c r="VV37" s="138">
        <f t="shared" si="1453"/>
        <v>1</v>
      </c>
      <c r="VW37" s="138">
        <f t="shared" si="1453"/>
        <v>1</v>
      </c>
      <c r="VX37" s="138">
        <f t="shared" si="1453"/>
        <v>1</v>
      </c>
      <c r="VY37" s="138">
        <f t="shared" si="1453"/>
        <v>0.88888888888888884</v>
      </c>
      <c r="VZ37" s="138">
        <f t="shared" si="1453"/>
        <v>0.5</v>
      </c>
      <c r="WA37" s="138"/>
      <c r="WB37" s="138">
        <f t="shared" si="1204"/>
        <v>0.8571428571428571</v>
      </c>
      <c r="WC37" s="138">
        <f t="shared" si="1204"/>
        <v>0.8</v>
      </c>
      <c r="WD37" s="138">
        <f t="shared" si="1204"/>
        <v>0.83333333333333337</v>
      </c>
      <c r="WE37" s="138">
        <f t="shared" si="1204"/>
        <v>0.75</v>
      </c>
      <c r="WF37" s="138">
        <f t="shared" si="1204"/>
        <v>1</v>
      </c>
      <c r="WG37" s="138">
        <f t="shared" si="1204"/>
        <v>0.66666666666666663</v>
      </c>
      <c r="WH37" s="138"/>
      <c r="WI37" s="138">
        <f t="shared" si="1205"/>
        <v>0.8571428571428571</v>
      </c>
      <c r="WJ37" s="138">
        <f t="shared" si="1205"/>
        <v>0.66666666666666663</v>
      </c>
      <c r="WK37" s="138">
        <f t="shared" ref="WK37:WL37" si="1454">WK16/WK8</f>
        <v>0.875</v>
      </c>
      <c r="WL37" s="138">
        <f t="shared" si="1454"/>
        <v>0.83333333333333337</v>
      </c>
      <c r="WM37" s="138">
        <f t="shared" ref="WM37" si="1455">WM16/WM8</f>
        <v>0.8</v>
      </c>
      <c r="WN37" s="138"/>
      <c r="WO37" s="135"/>
      <c r="WP37" s="138">
        <f t="shared" ref="WP37:WQ37" si="1456">WP16/WP8</f>
        <v>0.7</v>
      </c>
      <c r="WQ37" s="138">
        <f t="shared" si="1456"/>
        <v>1</v>
      </c>
      <c r="WR37" s="138">
        <f t="shared" ref="WR37:WS37" si="1457">WR16/WR8</f>
        <v>1</v>
      </c>
      <c r="WS37" s="138">
        <f t="shared" si="1457"/>
        <v>1</v>
      </c>
      <c r="WT37" s="135"/>
      <c r="WU37" s="138">
        <f t="shared" ref="WU37:WV37" si="1458">WU16/WU8</f>
        <v>1</v>
      </c>
      <c r="WV37" s="138">
        <f t="shared" si="1458"/>
        <v>0.875</v>
      </c>
      <c r="WW37" s="138">
        <f t="shared" ref="WW37:WX37" si="1459">WW16/WW8</f>
        <v>0.83333333333333337</v>
      </c>
      <c r="WX37" s="138">
        <f t="shared" si="1459"/>
        <v>1</v>
      </c>
      <c r="WY37" s="138">
        <f t="shared" ref="WY37:WZ37" si="1460">WY16/WY8</f>
        <v>1</v>
      </c>
      <c r="WZ37" s="138">
        <f t="shared" si="1460"/>
        <v>1</v>
      </c>
      <c r="XA37" s="138">
        <f t="shared" ref="XA37:XB37" si="1461">XA16/XA8</f>
        <v>1</v>
      </c>
      <c r="XB37" s="138">
        <f t="shared" si="1461"/>
        <v>0.66666666666666663</v>
      </c>
      <c r="XC37" s="135"/>
      <c r="XD37" s="138">
        <f t="shared" ref="XD37:XE37" si="1462">XD16/XD8</f>
        <v>0.75</v>
      </c>
      <c r="XE37" s="138">
        <f t="shared" si="1462"/>
        <v>0.8571428571428571</v>
      </c>
      <c r="XF37" s="138">
        <f t="shared" ref="XF37:XG37" si="1463">XF16/XF8</f>
        <v>0.5</v>
      </c>
      <c r="XG37" s="138">
        <f t="shared" si="1463"/>
        <v>0.7</v>
      </c>
      <c r="XH37" s="138">
        <f t="shared" ref="XH37:XI37" si="1464">XH16/XH8</f>
        <v>0.7</v>
      </c>
      <c r="XI37" s="138">
        <f t="shared" si="1464"/>
        <v>0.75</v>
      </c>
      <c r="XJ37" s="138"/>
      <c r="XK37" s="138">
        <f t="shared" ref="XK37:XL37" si="1465">XK16/XK8</f>
        <v>0.5</v>
      </c>
      <c r="XL37" s="138">
        <f t="shared" si="1465"/>
        <v>0.88888888888888884</v>
      </c>
      <c r="XM37" s="138">
        <f t="shared" ref="XM37:XN37" si="1466">XM16/XM8</f>
        <v>0.875</v>
      </c>
      <c r="XN37" s="138">
        <f t="shared" si="1466"/>
        <v>0.8</v>
      </c>
      <c r="XO37" s="138">
        <f t="shared" ref="XO37:XP37" si="1467">XO16/XO8</f>
        <v>1</v>
      </c>
      <c r="XP37" s="138">
        <f t="shared" si="1467"/>
        <v>0.88888888888888884</v>
      </c>
      <c r="XQ37" s="138"/>
      <c r="XR37" s="138">
        <f t="shared" ref="XR37:XS37" si="1468">XR16/XR8</f>
        <v>0.8571428571428571</v>
      </c>
      <c r="XS37" s="138">
        <f t="shared" si="1468"/>
        <v>1</v>
      </c>
      <c r="XT37" s="138">
        <f t="shared" ref="XT37:XU37" si="1469">XT16/XT8</f>
        <v>1</v>
      </c>
      <c r="XU37" s="138">
        <f t="shared" si="1469"/>
        <v>1</v>
      </c>
      <c r="XV37" s="138">
        <f t="shared" ref="XV37:XW37" si="1470">XV16/XV8</f>
        <v>1</v>
      </c>
      <c r="XW37" s="138">
        <f t="shared" si="1470"/>
        <v>0.8</v>
      </c>
      <c r="XX37" s="138"/>
      <c r="XY37" s="138">
        <f t="shared" ref="XY37:XZ37" si="1471">XY16/XY8</f>
        <v>1</v>
      </c>
      <c r="XZ37" s="138">
        <f t="shared" si="1471"/>
        <v>1</v>
      </c>
      <c r="YA37" s="138">
        <f t="shared" ref="YA37:YB37" si="1472">YA16/YA8</f>
        <v>1</v>
      </c>
      <c r="YB37" s="138">
        <f t="shared" si="1472"/>
        <v>1</v>
      </c>
      <c r="YC37" s="138">
        <f t="shared" ref="YC37:YD37" si="1473">YC16/YC8</f>
        <v>1</v>
      </c>
      <c r="YD37" s="138">
        <f t="shared" si="1473"/>
        <v>1</v>
      </c>
      <c r="YE37" s="138"/>
      <c r="YF37" s="138">
        <f t="shared" ref="YF37:YG37" si="1474">YF16/YF8</f>
        <v>1</v>
      </c>
      <c r="YG37" s="138">
        <f t="shared" si="1474"/>
        <v>1</v>
      </c>
      <c r="YH37" s="138">
        <f t="shared" ref="YH37:YI37" si="1475">YH16/YH8</f>
        <v>0.8</v>
      </c>
      <c r="YI37" s="138">
        <f t="shared" si="1475"/>
        <v>1</v>
      </c>
      <c r="YJ37" s="138">
        <f t="shared" ref="YJ37:YK37" si="1476">YJ16/YJ8</f>
        <v>1</v>
      </c>
      <c r="YK37" s="138">
        <f t="shared" si="1476"/>
        <v>0.8571428571428571</v>
      </c>
      <c r="YL37" s="138"/>
      <c r="YM37" s="138">
        <f t="shared" ref="YM37:YN37" si="1477">YM16/YM8</f>
        <v>0.88888888888888884</v>
      </c>
      <c r="YN37" s="138">
        <f t="shared" si="1477"/>
        <v>0.75</v>
      </c>
      <c r="YO37" s="138">
        <f t="shared" ref="YO37" si="1478">YO16/YO8</f>
        <v>0.7142857142857143</v>
      </c>
      <c r="YP37" s="138"/>
      <c r="YQ37" s="138">
        <f t="shared" ref="YQ37:YR37" si="1479">YQ16/YQ8</f>
        <v>0.6</v>
      </c>
      <c r="YR37" s="138">
        <f t="shared" si="1479"/>
        <v>0.66666666666666663</v>
      </c>
      <c r="YS37" s="138">
        <f t="shared" ref="YS37:YT37" si="1480">YS16/YS8</f>
        <v>0.66666666666666663</v>
      </c>
      <c r="YT37" s="138">
        <f t="shared" si="1480"/>
        <v>0.66666666666666663</v>
      </c>
      <c r="YU37" s="138">
        <f t="shared" ref="YU37:YV37" si="1481">YU16/YU8</f>
        <v>0.5</v>
      </c>
      <c r="YV37" s="138">
        <f t="shared" si="1481"/>
        <v>0.75</v>
      </c>
      <c r="YW37" s="138">
        <f t="shared" ref="YW37:YX37" si="1482">YW16/YW8</f>
        <v>1</v>
      </c>
      <c r="YX37" s="138">
        <f t="shared" si="1482"/>
        <v>1</v>
      </c>
      <c r="YY37" s="138">
        <f t="shared" ref="YY37" si="1483">YY16/YY8</f>
        <v>1</v>
      </c>
      <c r="YZ37" s="138"/>
      <c r="ZA37" s="138">
        <f t="shared" ref="ZA37" si="1484">ZA16/ZA8</f>
        <v>0.75</v>
      </c>
      <c r="ZB37" s="138">
        <f t="shared" ref="ZB37:ZC37" si="1485">ZB16/ZB8</f>
        <v>1</v>
      </c>
      <c r="ZC37" s="138">
        <f t="shared" si="1485"/>
        <v>1</v>
      </c>
      <c r="ZD37" s="138">
        <f t="shared" ref="ZD37:ZE37" si="1486">ZD16/ZD8</f>
        <v>1</v>
      </c>
      <c r="ZE37" s="138">
        <f t="shared" si="1486"/>
        <v>1</v>
      </c>
      <c r="ZF37" s="138"/>
      <c r="ZG37" s="138">
        <f t="shared" ref="ZG37" si="1487">ZG16/ZG8</f>
        <v>1</v>
      </c>
      <c r="ZH37" s="138"/>
      <c r="ZI37" s="135"/>
      <c r="ZJ37" s="135"/>
      <c r="ZK37" s="135"/>
      <c r="ZL37" s="138">
        <f t="shared" ref="ZL37:ZM37" si="1488">ZL16/ZL8</f>
        <v>0.9</v>
      </c>
      <c r="ZM37" s="138">
        <f t="shared" si="1488"/>
        <v>0.875</v>
      </c>
      <c r="ZN37" s="138"/>
      <c r="ZO37" s="138">
        <f t="shared" ref="ZO37:ZP37" si="1489">ZO16/ZO8</f>
        <v>0.66666666666666663</v>
      </c>
      <c r="ZP37" s="138">
        <f t="shared" si="1489"/>
        <v>0.7</v>
      </c>
      <c r="ZQ37" s="138">
        <f t="shared" ref="ZQ37:ZR37" si="1490">ZQ16/ZQ8</f>
        <v>0.25</v>
      </c>
      <c r="ZR37" s="138">
        <f t="shared" si="1490"/>
        <v>0.77777777777777779</v>
      </c>
      <c r="ZS37" s="138">
        <f t="shared" ref="ZS37:ZT37" si="1491">ZS16/ZS8</f>
        <v>0.5714285714285714</v>
      </c>
      <c r="ZT37" s="138">
        <f t="shared" si="1491"/>
        <v>0.7142857142857143</v>
      </c>
      <c r="ZU37" s="138"/>
      <c r="ZV37" s="138">
        <f t="shared" ref="ZV37:ZW37" si="1492">ZV16/ZV8</f>
        <v>0.66666666666666663</v>
      </c>
      <c r="ZW37" s="138">
        <f t="shared" si="1492"/>
        <v>0.7</v>
      </c>
      <c r="ZX37" s="138">
        <f t="shared" ref="ZX37:ZY37" si="1493">ZX16/ZX8</f>
        <v>0.7142857142857143</v>
      </c>
      <c r="ZY37" s="138">
        <f t="shared" si="1493"/>
        <v>0.84615384615384615</v>
      </c>
      <c r="ZZ37" s="138">
        <f t="shared" ref="ZZ37:AAA37" si="1494">ZZ16/ZZ8</f>
        <v>0.6</v>
      </c>
      <c r="AAA37" s="138">
        <f t="shared" si="1494"/>
        <v>0.75</v>
      </c>
      <c r="AAB37" s="138"/>
      <c r="AAC37" s="138">
        <f t="shared" ref="AAC37:AAD37" si="1495">AAC16/AAC8</f>
        <v>0.66666666666666663</v>
      </c>
      <c r="AAD37" s="138">
        <f t="shared" si="1495"/>
        <v>0.66666666666666663</v>
      </c>
      <c r="AAE37" s="138">
        <f t="shared" ref="AAE37:AAF37" si="1496">AAE16/AAE8</f>
        <v>0.2857142857142857</v>
      </c>
      <c r="AAF37" s="138">
        <f t="shared" si="1496"/>
        <v>0.5</v>
      </c>
      <c r="AAG37" s="138">
        <f t="shared" ref="AAG37:AAH37" si="1497">AAG16/AAG8</f>
        <v>1</v>
      </c>
      <c r="AAH37" s="138">
        <f t="shared" si="1497"/>
        <v>0.8571428571428571</v>
      </c>
      <c r="AAI37" s="135"/>
      <c r="AAJ37" s="138">
        <f t="shared" ref="AAJ37:AAK37" si="1498">AAJ16/AAJ8</f>
        <v>0.5</v>
      </c>
      <c r="AAK37" s="138">
        <f t="shared" si="1498"/>
        <v>0.75</v>
      </c>
      <c r="AAL37" s="138">
        <f t="shared" ref="AAL37:AAM37" si="1499">AAL16/AAL8</f>
        <v>0.5</v>
      </c>
      <c r="AAM37" s="138">
        <f t="shared" si="1499"/>
        <v>0.66666666666666663</v>
      </c>
      <c r="AAN37" s="138">
        <f t="shared" ref="AAN37:AAO37" si="1500">AAN16/AAN8</f>
        <v>0.625</v>
      </c>
      <c r="AAO37" s="138">
        <f t="shared" si="1500"/>
        <v>0.66666666666666663</v>
      </c>
      <c r="AAP37" s="138"/>
      <c r="AAQ37" s="138">
        <f t="shared" ref="AAQ37:AAR37" si="1501">AAQ16/AAQ8</f>
        <v>0.72727272727272729</v>
      </c>
      <c r="AAR37" s="138">
        <f t="shared" si="1501"/>
        <v>0.5</v>
      </c>
      <c r="AAS37" s="138">
        <f t="shared" ref="AAS37:AAT37" si="1502">AAS16/AAS8</f>
        <v>0.83333333333333337</v>
      </c>
      <c r="AAT37" s="138">
        <f t="shared" si="1502"/>
        <v>0.66666666666666663</v>
      </c>
      <c r="AAU37" s="138">
        <f t="shared" ref="AAU37:AAV37" si="1503">AAU16/AAU8</f>
        <v>0.2</v>
      </c>
      <c r="AAV37" s="138">
        <f t="shared" si="1503"/>
        <v>0.63636363636363635</v>
      </c>
      <c r="AAW37" s="135"/>
      <c r="AAX37" s="138">
        <f t="shared" ref="AAX37:AAY37" si="1504">AAX16/AAX8</f>
        <v>0</v>
      </c>
      <c r="AAY37" s="138">
        <f t="shared" si="1504"/>
        <v>0.8</v>
      </c>
      <c r="AAZ37" s="138">
        <f t="shared" ref="AAZ37:ABA37" si="1505">AAZ16/AAZ8</f>
        <v>0.63636363636363635</v>
      </c>
      <c r="ABA37" s="138">
        <f t="shared" si="1505"/>
        <v>0.77777777777777779</v>
      </c>
      <c r="ABB37" s="138">
        <f t="shared" ref="ABB37:ABC37" si="1506">ABB16/ABB8</f>
        <v>0.66666666666666663</v>
      </c>
      <c r="ABC37" s="138">
        <f t="shared" si="1506"/>
        <v>0.81818181818181823</v>
      </c>
      <c r="ABD37" s="138"/>
      <c r="ABE37" s="138">
        <f t="shared" ref="ABE37" si="1507">ABE16/ABE8</f>
        <v>0.7142857142857143</v>
      </c>
      <c r="ABF37" s="138">
        <f t="shared" ref="ABF37:ABG37" si="1508">ABF16/ABF8</f>
        <v>0.75</v>
      </c>
      <c r="ABG37" s="138">
        <f t="shared" si="1508"/>
        <v>0.9</v>
      </c>
      <c r="ABH37" s="138">
        <f t="shared" ref="ABH37:ABI37" si="1509">ABH16/ABH8</f>
        <v>0.8</v>
      </c>
      <c r="ABI37" s="138">
        <f t="shared" si="1509"/>
        <v>1</v>
      </c>
      <c r="ABJ37" s="138">
        <f t="shared" ref="ABJ37:ABL37" si="1510">ABJ16/ABJ8</f>
        <v>0.66666666666666663</v>
      </c>
      <c r="ABK37" s="135"/>
      <c r="ABL37" s="138">
        <f t="shared" si="1510"/>
        <v>0.8</v>
      </c>
      <c r="ABM37" s="138">
        <f t="shared" ref="ABM37:ABN37" si="1511">ABM16/ABM8</f>
        <v>0.875</v>
      </c>
      <c r="ABN37" s="138">
        <f t="shared" si="1511"/>
        <v>0.8</v>
      </c>
      <c r="ABO37" s="138">
        <f t="shared" ref="ABO37:ABP37" si="1512">ABO16/ABO8</f>
        <v>1</v>
      </c>
      <c r="ABP37" s="138">
        <f t="shared" si="1512"/>
        <v>1</v>
      </c>
      <c r="ABQ37" s="138">
        <f t="shared" ref="ABQ37:ABS37" si="1513">ABQ16/ABQ8</f>
        <v>1</v>
      </c>
      <c r="ABR37" s="135"/>
      <c r="ABS37" s="138">
        <f t="shared" si="1513"/>
        <v>0.8571428571428571</v>
      </c>
      <c r="ABT37" s="138">
        <f t="shared" ref="ABT37:ABU37" si="1514">ABT16/ABT8</f>
        <v>0.8</v>
      </c>
      <c r="ABU37" s="138">
        <f t="shared" si="1514"/>
        <v>0.8</v>
      </c>
      <c r="ABV37" s="138">
        <f t="shared" ref="ABV37:ABW37" si="1515">ABV16/ABV8</f>
        <v>0.66666666666666663</v>
      </c>
      <c r="ABW37" s="138" t="e">
        <f t="shared" si="1515"/>
        <v>#DIV/0!</v>
      </c>
      <c r="ABX37" s="135"/>
      <c r="ABY37" s="135"/>
      <c r="ABZ37" s="135"/>
      <c r="ACA37" s="135"/>
      <c r="ACB37" s="135"/>
      <c r="ACC37" s="135"/>
      <c r="ACD37" s="135"/>
      <c r="ACE37" s="135"/>
      <c r="ACF37" s="135"/>
      <c r="ACG37" s="135"/>
      <c r="ACH37" s="135"/>
      <c r="ACI37" s="135"/>
      <c r="ACJ37" s="135"/>
      <c r="ACK37" s="135"/>
      <c r="ACL37" s="135"/>
      <c r="ACM37" s="135"/>
      <c r="ACN37" s="135"/>
      <c r="ACO37" s="135"/>
      <c r="ACP37" s="135"/>
      <c r="ACQ37" s="135"/>
      <c r="ACR37" s="135"/>
      <c r="ACS37" s="135"/>
      <c r="ACT37" s="135"/>
      <c r="ACU37" s="135"/>
      <c r="ACV37" s="135"/>
      <c r="ACW37" s="135"/>
      <c r="ACX37" s="135"/>
      <c r="ACY37" s="135"/>
      <c r="ACZ37" s="135"/>
      <c r="ADA37" s="135"/>
      <c r="ADB37" s="135"/>
      <c r="ADC37" s="135"/>
      <c r="ADD37" s="135"/>
      <c r="ADE37" s="135"/>
      <c r="ADF37" s="135"/>
      <c r="ADG37" s="135"/>
      <c r="ADH37" s="135"/>
      <c r="ADI37" s="135"/>
      <c r="ADJ37" s="135"/>
      <c r="ADK37" s="135"/>
      <c r="ADL37" s="135"/>
      <c r="ADM37" s="135"/>
      <c r="ADN37" s="135"/>
    </row>
    <row r="38" spans="1:794">
      <c r="A38" t="s">
        <v>911</v>
      </c>
      <c r="B38" t="s">
        <v>913</v>
      </c>
      <c r="D38" s="135" t="s">
        <v>245</v>
      </c>
      <c r="E38" s="138">
        <f t="shared" si="1107"/>
        <v>0.87184115523465699</v>
      </c>
      <c r="F38" s="138">
        <f t="shared" si="1107"/>
        <v>0.88351254480286734</v>
      </c>
      <c r="G38" s="138">
        <f t="shared" si="1108"/>
        <v>0.88692579505300351</v>
      </c>
      <c r="H38" s="138">
        <f t="shared" si="1108"/>
        <v>0.86925795053003529</v>
      </c>
      <c r="I38" s="138">
        <f t="shared" si="1108"/>
        <v>0.86948853615520283</v>
      </c>
      <c r="J38" s="138">
        <f t="shared" si="1108"/>
        <v>0.86782608695652175</v>
      </c>
      <c r="K38" s="135"/>
      <c r="L38" s="138">
        <f t="shared" si="1418"/>
        <v>0.87350427350427351</v>
      </c>
      <c r="M38" s="138">
        <f t="shared" si="1418"/>
        <v>0.87563025210084033</v>
      </c>
      <c r="N38" s="138">
        <f t="shared" si="1418"/>
        <v>0.88628762541806017</v>
      </c>
      <c r="O38" s="138">
        <f t="shared" si="1418"/>
        <v>0.87644151565074135</v>
      </c>
      <c r="P38" s="138">
        <f t="shared" si="1418"/>
        <v>0.87987012987012991</v>
      </c>
      <c r="Q38" s="138">
        <f t="shared" si="1418"/>
        <v>0.87378640776699024</v>
      </c>
      <c r="R38" s="138">
        <f>R17/R9</f>
        <v>0.83386581469648557</v>
      </c>
      <c r="S38" s="138">
        <f>S17/S9</f>
        <v>0.84603174603174602</v>
      </c>
      <c r="T38" s="135"/>
      <c r="U38" s="135"/>
      <c r="V38" s="135"/>
      <c r="W38" s="135"/>
      <c r="X38" s="135"/>
      <c r="Y38" s="135"/>
      <c r="Z38" s="135"/>
      <c r="AA38" s="138">
        <f t="shared" si="1110"/>
        <v>0.81803797468354433</v>
      </c>
      <c r="AB38" s="138">
        <f t="shared" si="1110"/>
        <v>0.76682316118935834</v>
      </c>
      <c r="AC38" s="138">
        <f t="shared" si="1110"/>
        <v>0.78720000000000001</v>
      </c>
      <c r="AD38" s="138">
        <f t="shared" si="1110"/>
        <v>0.82398753894081</v>
      </c>
      <c r="AE38" s="138">
        <f t="shared" si="1110"/>
        <v>0.81287425149700598</v>
      </c>
      <c r="AF38" s="135"/>
      <c r="AG38" s="138">
        <f t="shared" si="1111"/>
        <v>0.77994011976047906</v>
      </c>
      <c r="AH38" s="138">
        <f t="shared" si="1111"/>
        <v>0.79538461538461536</v>
      </c>
      <c r="AI38" s="138">
        <f t="shared" si="1111"/>
        <v>0.81735159817351599</v>
      </c>
      <c r="AJ38" s="138">
        <f t="shared" si="1111"/>
        <v>0.80857580398162332</v>
      </c>
      <c r="AK38" s="138">
        <f t="shared" si="1111"/>
        <v>0.82779456193353473</v>
      </c>
      <c r="AL38" s="138">
        <f t="shared" si="1111"/>
        <v>0.83232628398791542</v>
      </c>
      <c r="AM38" s="138"/>
      <c r="AN38" s="138">
        <f t="shared" si="1112"/>
        <v>0.81337480559875586</v>
      </c>
      <c r="AO38" s="138">
        <f t="shared" si="1112"/>
        <v>0.83333333333333337</v>
      </c>
      <c r="AP38" s="138">
        <f t="shared" si="1112"/>
        <v>0.8517350157728707</v>
      </c>
      <c r="AQ38" s="138">
        <f t="shared" si="1112"/>
        <v>0.84409448818897637</v>
      </c>
      <c r="AR38" s="138">
        <f t="shared" si="1112"/>
        <v>0.8725806451612903</v>
      </c>
      <c r="AS38" s="138">
        <f t="shared" si="1112"/>
        <v>0.88474025974025972</v>
      </c>
      <c r="AT38" s="135"/>
      <c r="AU38" s="138">
        <f t="shared" si="1419"/>
        <v>0.84578696343402227</v>
      </c>
      <c r="AV38" s="138">
        <f t="shared" si="1419"/>
        <v>0.85760517799352753</v>
      </c>
      <c r="AW38" s="138">
        <f t="shared" si="1419"/>
        <v>0.86687797147385104</v>
      </c>
      <c r="AX38" s="138">
        <f>AX17/AX9</f>
        <v>0.87281399046104924</v>
      </c>
      <c r="AY38" s="135"/>
      <c r="AZ38" s="135"/>
      <c r="BA38" s="138">
        <f t="shared" si="1420"/>
        <v>0.7720706260032103</v>
      </c>
      <c r="BB38" s="138">
        <f t="shared" si="1420"/>
        <v>0.82305194805194803</v>
      </c>
      <c r="BC38" s="138">
        <f t="shared" si="1420"/>
        <v>0.81129032258064515</v>
      </c>
      <c r="BD38" s="138">
        <f t="shared" ref="BD38:BE40" si="1516">BD17/BD9</f>
        <v>0.83252032520325203</v>
      </c>
      <c r="BE38" s="138">
        <f t="shared" si="1516"/>
        <v>0.80065359477124187</v>
      </c>
      <c r="BF38" s="138">
        <f t="shared" si="1421"/>
        <v>0.82673267326732669</v>
      </c>
      <c r="BG38" s="138">
        <f t="shared" si="1421"/>
        <v>0.84210526315789469</v>
      </c>
      <c r="BH38" s="135"/>
      <c r="BI38" s="138">
        <f t="shared" si="1115"/>
        <v>0.82</v>
      </c>
      <c r="BJ38" s="138">
        <f t="shared" si="1115"/>
        <v>0.81407035175879394</v>
      </c>
      <c r="BK38" s="138">
        <f t="shared" si="1115"/>
        <v>0.81533101045296164</v>
      </c>
      <c r="BL38" s="138">
        <f t="shared" si="1115"/>
        <v>0.8271604938271605</v>
      </c>
      <c r="BM38" s="138">
        <f t="shared" si="1115"/>
        <v>0.82363315696649031</v>
      </c>
      <c r="BN38" s="138">
        <f t="shared" si="1115"/>
        <v>0.82562277580071175</v>
      </c>
      <c r="BO38" s="135"/>
      <c r="BP38" s="138">
        <f t="shared" si="1116"/>
        <v>0.8210332103321033</v>
      </c>
      <c r="BQ38" s="138">
        <f t="shared" si="1116"/>
        <v>0.82732447817836807</v>
      </c>
      <c r="BR38" s="138">
        <f t="shared" si="1116"/>
        <v>0.82046332046332049</v>
      </c>
      <c r="BS38" s="138">
        <f t="shared" si="1116"/>
        <v>0.80377358490566042</v>
      </c>
      <c r="BT38" s="138">
        <f t="shared" si="1116"/>
        <v>0.8217636022514071</v>
      </c>
      <c r="BU38" s="138">
        <f t="shared" si="1116"/>
        <v>0.80300187617260788</v>
      </c>
      <c r="BV38" s="135"/>
      <c r="BW38" s="138">
        <f t="shared" si="1268"/>
        <v>0.81730769230769229</v>
      </c>
      <c r="BX38" s="138">
        <f t="shared" si="1117"/>
        <v>0.82600382409177819</v>
      </c>
      <c r="BY38" s="138">
        <f>BY17/BY9</f>
        <v>0.8359375</v>
      </c>
      <c r="BZ38" s="138">
        <f>BZ17/BZ9</f>
        <v>0.84423076923076923</v>
      </c>
      <c r="CA38" s="138">
        <f>CA17/CA9</f>
        <v>0.8535645472061657</v>
      </c>
      <c r="CB38" s="138">
        <f>CB17/CB9</f>
        <v>0.86019417475728155</v>
      </c>
      <c r="CC38" s="135"/>
      <c r="CD38" s="138">
        <f t="shared" si="1119"/>
        <v>0.84251968503937003</v>
      </c>
      <c r="CE38" s="138">
        <f t="shared" si="1119"/>
        <v>0.83799999999999997</v>
      </c>
      <c r="CF38" s="138">
        <f t="shared" si="1120"/>
        <v>0.85148514851485146</v>
      </c>
      <c r="CG38" s="138">
        <f t="shared" si="1120"/>
        <v>0.83799999999999997</v>
      </c>
      <c r="CH38" s="138">
        <f t="shared" si="1120"/>
        <v>0.82424242424242422</v>
      </c>
      <c r="CI38" s="138">
        <f t="shared" si="1120"/>
        <v>0.8379446640316206</v>
      </c>
      <c r="CJ38" s="135"/>
      <c r="CK38" s="138">
        <f t="shared" si="1121"/>
        <v>0.8112449799196787</v>
      </c>
      <c r="CL38" s="138">
        <f t="shared" si="1121"/>
        <v>0.83232323232323235</v>
      </c>
      <c r="CM38" s="138">
        <f t="shared" si="1121"/>
        <v>0.83198380566801622</v>
      </c>
      <c r="CN38" s="138">
        <f t="shared" si="1121"/>
        <v>0.83632734530938124</v>
      </c>
      <c r="CO38" s="138">
        <f t="shared" si="1121"/>
        <v>0.78861788617886175</v>
      </c>
      <c r="CP38" s="138">
        <f t="shared" si="1121"/>
        <v>0.82186234817813764</v>
      </c>
      <c r="CQ38" s="135"/>
      <c r="CR38" s="138">
        <f t="shared" si="1422"/>
        <v>0.83231083844580778</v>
      </c>
      <c r="CS38" s="138">
        <f t="shared" si="1422"/>
        <v>0.83050847457627119</v>
      </c>
      <c r="CT38" s="138">
        <f>CT17/CT9</f>
        <v>0.86016949152542377</v>
      </c>
      <c r="CU38" s="138">
        <f t="shared" si="1423"/>
        <v>0.8720682302771855</v>
      </c>
      <c r="CV38" s="138">
        <f t="shared" si="1423"/>
        <v>0.8886554621848739</v>
      </c>
      <c r="CW38" s="138">
        <f t="shared" si="1423"/>
        <v>0.8801652892561983</v>
      </c>
      <c r="CX38" s="135"/>
      <c r="CY38" s="138">
        <f t="shared" si="1123"/>
        <v>0.87891440501043838</v>
      </c>
      <c r="CZ38" s="138">
        <f t="shared" si="1123"/>
        <v>0.87422680412371134</v>
      </c>
      <c r="DA38" s="138">
        <f t="shared" si="1123"/>
        <v>0.89200000000000002</v>
      </c>
      <c r="DB38" s="138">
        <f t="shared" si="1123"/>
        <v>0.87475538160469668</v>
      </c>
      <c r="DC38" s="138">
        <f t="shared" si="1123"/>
        <v>0.86821705426356588</v>
      </c>
      <c r="DD38" s="138">
        <f t="shared" si="1123"/>
        <v>0.85048543689320388</v>
      </c>
      <c r="DE38" s="135"/>
      <c r="DF38" s="135"/>
      <c r="DG38" s="138">
        <f t="shared" si="1124"/>
        <v>0.7734375</v>
      </c>
      <c r="DH38" s="138">
        <f t="shared" si="1124"/>
        <v>0.78884462151394419</v>
      </c>
      <c r="DI38" s="138">
        <f t="shared" si="1124"/>
        <v>0.80876494023904377</v>
      </c>
      <c r="DJ38" s="138">
        <f t="shared" si="1124"/>
        <v>0.84989858012170383</v>
      </c>
      <c r="DK38" s="138">
        <f t="shared" si="1124"/>
        <v>0.8502024291497976</v>
      </c>
      <c r="DL38" s="135"/>
      <c r="DM38" s="135"/>
      <c r="DN38" s="138">
        <f t="shared" si="1125"/>
        <v>0.82213438735177868</v>
      </c>
      <c r="DO38" s="138">
        <f t="shared" si="1125"/>
        <v>0.82387475538160471</v>
      </c>
      <c r="DP38" s="138">
        <f t="shared" si="1424"/>
        <v>0.83778625954198471</v>
      </c>
      <c r="DQ38" s="138">
        <f t="shared" si="1424"/>
        <v>0.84052532833020643</v>
      </c>
      <c r="DR38" s="138">
        <f>DR17/DR9</f>
        <v>0.84259259259259256</v>
      </c>
      <c r="DS38" s="135"/>
      <c r="DT38" s="138">
        <f t="shared" si="1127"/>
        <v>0.79783393501805056</v>
      </c>
      <c r="DU38" s="138">
        <f t="shared" si="1127"/>
        <v>0.83579335793357934</v>
      </c>
      <c r="DV38" s="138">
        <f t="shared" si="1127"/>
        <v>0.83636363636363631</v>
      </c>
      <c r="DW38" s="138">
        <f t="shared" si="1127"/>
        <v>0.80685920577617332</v>
      </c>
      <c r="DX38" s="138">
        <f t="shared" si="1127"/>
        <v>0.82777777777777772</v>
      </c>
      <c r="DY38" s="138">
        <f t="shared" si="1127"/>
        <v>0.80223880597014929</v>
      </c>
      <c r="DZ38" s="135"/>
      <c r="EA38" s="138">
        <f t="shared" ref="EA38:EB40" si="1517">EA17/EA9</f>
        <v>0.78435114503816794</v>
      </c>
      <c r="EB38" s="138">
        <f t="shared" si="1517"/>
        <v>0.75289575289575295</v>
      </c>
      <c r="EC38" s="138">
        <f t="shared" ref="EC38:EI40" si="1518">EC17/EC9</f>
        <v>0.75680933852140075</v>
      </c>
      <c r="ED38" s="138">
        <f t="shared" si="1518"/>
        <v>0.72745098039215683</v>
      </c>
      <c r="EE38" s="138">
        <f t="shared" si="1518"/>
        <v>0.71511627906976749</v>
      </c>
      <c r="EF38" s="138">
        <f t="shared" si="1518"/>
        <v>0.70726915520628686</v>
      </c>
      <c r="EG38" s="138">
        <f t="shared" si="1518"/>
        <v>0.62330097087378644</v>
      </c>
      <c r="EH38" s="138">
        <f t="shared" si="1518"/>
        <v>0.69245647969052226</v>
      </c>
      <c r="EI38" s="138">
        <f t="shared" si="1518"/>
        <v>0.716796875</v>
      </c>
      <c r="EJ38" s="138">
        <f>EJ17/EJ9</f>
        <v>0.72586872586872586</v>
      </c>
      <c r="EK38" s="138">
        <f>EK17/EK9</f>
        <v>0.73972602739726023</v>
      </c>
      <c r="EL38" s="138">
        <f t="shared" si="1426"/>
        <v>0.69033530571992108</v>
      </c>
      <c r="EM38" s="138">
        <f t="shared" si="1426"/>
        <v>0.71285140562248994</v>
      </c>
      <c r="EN38" s="135"/>
      <c r="EO38" s="138">
        <f>EO17/EO9</f>
        <v>0.73780487804878048</v>
      </c>
      <c r="EP38" s="138">
        <f t="shared" si="1427"/>
        <v>0.78131634819532914</v>
      </c>
      <c r="EQ38" s="138">
        <f t="shared" ref="EQ38:FA38" si="1519">EQ17/EQ9</f>
        <v>0.79368421052631577</v>
      </c>
      <c r="ER38" s="138">
        <f t="shared" si="1519"/>
        <v>0.78073770491803274</v>
      </c>
      <c r="ES38" s="138">
        <f t="shared" si="1519"/>
        <v>0.79833679833679838</v>
      </c>
      <c r="ET38" s="138">
        <f t="shared" si="1519"/>
        <v>0.79411764705882348</v>
      </c>
      <c r="EU38" s="138">
        <f t="shared" si="1519"/>
        <v>0.71008403361344541</v>
      </c>
      <c r="EV38" s="138">
        <f t="shared" si="1519"/>
        <v>0.82786885245901642</v>
      </c>
      <c r="EW38" s="138">
        <f t="shared" si="1519"/>
        <v>0.82315789473684209</v>
      </c>
      <c r="EX38" s="138">
        <f t="shared" si="1519"/>
        <v>0.81144067796610164</v>
      </c>
      <c r="EY38" s="138">
        <f t="shared" si="1519"/>
        <v>0.80901287553648071</v>
      </c>
      <c r="EZ38" s="138">
        <f t="shared" si="1519"/>
        <v>0.81458333333333333</v>
      </c>
      <c r="FA38" s="138">
        <f t="shared" si="1519"/>
        <v>0.83157894736842108</v>
      </c>
      <c r="FB38" s="135"/>
      <c r="FC38" s="138">
        <f t="shared" ref="FC38:FO38" si="1520">FC17/FC9</f>
        <v>0.86904761904761907</v>
      </c>
      <c r="FD38" s="138">
        <f t="shared" si="1520"/>
        <v>0.88345864661654139</v>
      </c>
      <c r="FE38" s="138">
        <f t="shared" si="1520"/>
        <v>0.87949640287769781</v>
      </c>
      <c r="FF38" s="138">
        <f t="shared" si="1520"/>
        <v>0.87253141831238779</v>
      </c>
      <c r="FG38" s="138">
        <f t="shared" si="1520"/>
        <v>0.89464285714285718</v>
      </c>
      <c r="FH38" s="138">
        <f t="shared" si="1520"/>
        <v>0.91364421416234887</v>
      </c>
      <c r="FI38" s="138">
        <f t="shared" si="1520"/>
        <v>0.42881646655231559</v>
      </c>
      <c r="FJ38" s="138">
        <f t="shared" si="1520"/>
        <v>0.90787269681742044</v>
      </c>
      <c r="FK38" s="138">
        <f t="shared" si="1520"/>
        <v>0.91419656786271453</v>
      </c>
      <c r="FL38" s="138">
        <f t="shared" si="1520"/>
        <v>0.91527987897125562</v>
      </c>
      <c r="FM38" s="138">
        <f t="shared" si="1520"/>
        <v>0.91176470588235292</v>
      </c>
      <c r="FN38" s="138">
        <f t="shared" si="1520"/>
        <v>0.90730337078651691</v>
      </c>
      <c r="FO38" s="138">
        <f t="shared" si="1520"/>
        <v>0.89021164021164023</v>
      </c>
      <c r="FP38" s="135"/>
      <c r="FQ38" s="138">
        <f t="shared" si="1133"/>
        <v>0.86103896103896105</v>
      </c>
      <c r="FR38" s="138">
        <f t="shared" si="1133"/>
        <v>0.84993359893758302</v>
      </c>
      <c r="FS38" s="138">
        <f t="shared" si="1133"/>
        <v>0.86631016042780751</v>
      </c>
      <c r="FT38" s="138">
        <f t="shared" si="1133"/>
        <v>0.8586251621271076</v>
      </c>
      <c r="FU38" s="138">
        <f t="shared" si="1133"/>
        <v>0.87182741116751272</v>
      </c>
      <c r="FV38" s="138">
        <f t="shared" si="1133"/>
        <v>0.85121951219512193</v>
      </c>
      <c r="FW38" s="135"/>
      <c r="FX38" s="138">
        <f t="shared" si="1134"/>
        <v>0.83770287141073663</v>
      </c>
      <c r="FY38" s="138">
        <f t="shared" si="1134"/>
        <v>0.83944374209860939</v>
      </c>
      <c r="FZ38" s="138">
        <f t="shared" si="1134"/>
        <v>0.82619647355163728</v>
      </c>
      <c r="GA38" s="138">
        <f t="shared" si="1134"/>
        <v>0.85900783289817229</v>
      </c>
      <c r="GB38" s="138">
        <f t="shared" si="1134"/>
        <v>0.85131578947368425</v>
      </c>
      <c r="GC38" s="138">
        <f t="shared" si="1134"/>
        <v>0.81417112299465244</v>
      </c>
      <c r="GD38" s="135"/>
      <c r="GE38" s="138">
        <f t="shared" si="1135"/>
        <v>0.77702702702702697</v>
      </c>
      <c r="GF38" s="138">
        <f t="shared" si="1135"/>
        <v>0.77366255144032925</v>
      </c>
      <c r="GG38" s="138">
        <f t="shared" si="1135"/>
        <v>0.76462585034013608</v>
      </c>
      <c r="GH38" s="138">
        <f t="shared" si="1135"/>
        <v>0.77839335180055402</v>
      </c>
      <c r="GI38" s="135"/>
      <c r="GJ38" s="135"/>
      <c r="GK38" s="135"/>
      <c r="GL38" s="138">
        <f t="shared" si="1136"/>
        <v>0.776685393258427</v>
      </c>
      <c r="GM38" s="138">
        <f t="shared" si="1136"/>
        <v>0.80825958702064893</v>
      </c>
      <c r="GN38" s="138">
        <f t="shared" si="1136"/>
        <v>0.83208395802098956</v>
      </c>
      <c r="GO38" s="138">
        <f t="shared" si="1136"/>
        <v>0.8316400580551524</v>
      </c>
      <c r="GP38" s="138">
        <f t="shared" si="1136"/>
        <v>0.85693848354792557</v>
      </c>
      <c r="GQ38" s="138">
        <f t="shared" si="1136"/>
        <v>0.87254901960784315</v>
      </c>
      <c r="GR38" s="135"/>
      <c r="GS38" s="138">
        <f t="shared" si="1137"/>
        <v>0.86987270155586982</v>
      </c>
      <c r="GT38" s="138">
        <f t="shared" si="1137"/>
        <v>0.89707927677329624</v>
      </c>
      <c r="GU38" s="138">
        <f t="shared" si="1137"/>
        <v>0.85215053763440862</v>
      </c>
      <c r="GV38" s="138">
        <f t="shared" si="1137"/>
        <v>0.83983849259757737</v>
      </c>
      <c r="GW38" s="138">
        <f t="shared" si="1137"/>
        <v>0.87316421895861152</v>
      </c>
      <c r="GX38" s="135"/>
      <c r="GY38" s="135"/>
      <c r="GZ38" s="138">
        <f t="shared" si="1138"/>
        <v>0.84049930651872395</v>
      </c>
      <c r="HA38" s="138">
        <f t="shared" si="1138"/>
        <v>0.82692307692307687</v>
      </c>
      <c r="HB38" s="138">
        <f t="shared" si="1139"/>
        <v>0.8398876404494382</v>
      </c>
      <c r="HC38" s="138">
        <f t="shared" si="1139"/>
        <v>0.83380281690140845</v>
      </c>
      <c r="HD38" s="138">
        <f t="shared" si="1139"/>
        <v>0.84745762711864403</v>
      </c>
      <c r="HE38" s="138">
        <f t="shared" si="1139"/>
        <v>0.81805359661495058</v>
      </c>
      <c r="HF38" s="135"/>
      <c r="HG38" s="138">
        <f t="shared" si="1140"/>
        <v>0.77285714285714291</v>
      </c>
      <c r="HH38" s="138">
        <f t="shared" si="1140"/>
        <v>0.80087847730600292</v>
      </c>
      <c r="HI38" s="138">
        <f t="shared" si="1140"/>
        <v>0.80780780780780781</v>
      </c>
      <c r="HJ38" s="138">
        <f t="shared" si="1140"/>
        <v>0.80214723926380371</v>
      </c>
      <c r="HK38" s="138">
        <f t="shared" si="1140"/>
        <v>0.79601226993865026</v>
      </c>
      <c r="HL38" s="138">
        <f t="shared" si="1140"/>
        <v>0.80594679186228479</v>
      </c>
      <c r="HM38" s="135"/>
      <c r="HN38" s="138">
        <f t="shared" si="1141"/>
        <v>0.84177215189873422</v>
      </c>
      <c r="HO38" s="138">
        <f t="shared" si="1141"/>
        <v>0.84796238244514111</v>
      </c>
      <c r="HP38" s="138">
        <f t="shared" si="1141"/>
        <v>0.84652665589660747</v>
      </c>
      <c r="HQ38" s="138">
        <f t="shared" si="1141"/>
        <v>0.85576923076923073</v>
      </c>
      <c r="HR38" s="138">
        <f t="shared" si="1141"/>
        <v>0.87942122186495175</v>
      </c>
      <c r="HS38" s="138">
        <f t="shared" si="1141"/>
        <v>0.87768595041322317</v>
      </c>
      <c r="HT38" s="135"/>
      <c r="HU38" s="138">
        <f t="shared" si="1142"/>
        <v>0.87728026533996684</v>
      </c>
      <c r="HV38" s="138">
        <f t="shared" si="1142"/>
        <v>0.85546218487394954</v>
      </c>
      <c r="HW38" s="138">
        <f t="shared" si="1142"/>
        <v>0.90802675585284276</v>
      </c>
      <c r="HX38" s="138">
        <f t="shared" si="1142"/>
        <v>0.9145299145299145</v>
      </c>
      <c r="HY38" s="138">
        <f t="shared" si="1142"/>
        <v>0.84406779661016951</v>
      </c>
      <c r="HZ38" s="138">
        <f t="shared" si="1142"/>
        <v>0.8413793103448276</v>
      </c>
      <c r="IA38" s="135"/>
      <c r="IB38" s="138">
        <f t="shared" si="1143"/>
        <v>0.85273972602739723</v>
      </c>
      <c r="IC38" s="138">
        <f t="shared" si="1143"/>
        <v>0.86058519793459554</v>
      </c>
      <c r="ID38" s="138">
        <f t="shared" si="1143"/>
        <v>0.84055459272097055</v>
      </c>
      <c r="IE38" s="138">
        <f t="shared" si="1143"/>
        <v>0.83038869257950532</v>
      </c>
      <c r="IF38" s="138">
        <f t="shared" si="1143"/>
        <v>0.85842293906810041</v>
      </c>
      <c r="IG38" s="138">
        <f t="shared" si="1143"/>
        <v>0.85918003565062384</v>
      </c>
      <c r="IH38" s="135"/>
      <c r="II38" s="138">
        <f t="shared" si="1144"/>
        <v>0.87889908256880733</v>
      </c>
      <c r="IJ38" s="138">
        <f t="shared" si="1144"/>
        <v>0.86654478976234006</v>
      </c>
      <c r="IK38" s="138">
        <f t="shared" si="1144"/>
        <v>0.83823529411764708</v>
      </c>
      <c r="IL38" s="138">
        <f t="shared" si="1144"/>
        <v>0.85873605947955389</v>
      </c>
      <c r="IM38" s="138">
        <f t="shared" si="1144"/>
        <v>0.81343283582089554</v>
      </c>
      <c r="IN38" s="138">
        <f t="shared" si="1144"/>
        <v>0.85157699443413726</v>
      </c>
      <c r="IO38" s="135"/>
      <c r="IP38" s="138">
        <f t="shared" si="1145"/>
        <v>0.82533589251439543</v>
      </c>
      <c r="IQ38" s="138">
        <f t="shared" si="1145"/>
        <v>0.85852713178294571</v>
      </c>
      <c r="IR38" s="138">
        <f t="shared" si="1145"/>
        <v>0.83040935672514615</v>
      </c>
      <c r="IS38" s="135"/>
      <c r="IT38" s="138">
        <f t="shared" si="1272"/>
        <v>0.78192534381139489</v>
      </c>
      <c r="IU38" s="138">
        <f t="shared" si="1146"/>
        <v>0.76877470355731226</v>
      </c>
      <c r="IV38" s="135"/>
      <c r="IW38" s="135"/>
      <c r="IX38" s="138">
        <f t="shared" si="1147"/>
        <v>0.66265060240963858</v>
      </c>
      <c r="IY38" s="138">
        <f t="shared" si="1147"/>
        <v>0.70505050505050504</v>
      </c>
      <c r="IZ38" s="138">
        <f t="shared" si="1147"/>
        <v>0.73319755600814662</v>
      </c>
      <c r="JA38" s="138">
        <f t="shared" si="1147"/>
        <v>0.78234086242299794</v>
      </c>
      <c r="JB38" s="138">
        <f t="shared" si="1147"/>
        <v>0.8556034482758621</v>
      </c>
      <c r="JC38" s="138">
        <f t="shared" si="1147"/>
        <v>0.79460580912863066</v>
      </c>
      <c r="JD38" s="135"/>
      <c r="JE38" s="138">
        <f t="shared" si="1148"/>
        <v>0.82499999999999996</v>
      </c>
      <c r="JF38" s="138">
        <f t="shared" si="1148"/>
        <v>0.85889570552147243</v>
      </c>
      <c r="JG38" s="138">
        <f t="shared" si="1149"/>
        <v>0.87163561076604557</v>
      </c>
      <c r="JH38" s="138">
        <f t="shared" si="1149"/>
        <v>0.88636363636363635</v>
      </c>
      <c r="JI38" s="138">
        <f t="shared" si="1149"/>
        <v>0.8809034907597536</v>
      </c>
      <c r="JJ38" s="135"/>
      <c r="JK38" s="138">
        <f t="shared" si="1150"/>
        <v>0.88702928870292885</v>
      </c>
      <c r="JL38" s="138">
        <f t="shared" si="1150"/>
        <v>0.9135021097046413</v>
      </c>
      <c r="JM38" s="138">
        <f t="shared" si="1150"/>
        <v>0.89075630252100846</v>
      </c>
      <c r="JN38" s="138">
        <f t="shared" si="1150"/>
        <v>0.90105263157894733</v>
      </c>
      <c r="JO38" s="138">
        <f t="shared" si="1150"/>
        <v>0.90146750524109009</v>
      </c>
      <c r="JP38" s="138">
        <f t="shared" si="1150"/>
        <v>0.88936170212765953</v>
      </c>
      <c r="JQ38" s="135"/>
      <c r="JR38" s="138">
        <f t="shared" si="1151"/>
        <v>0.8801652892561983</v>
      </c>
      <c r="JS38" s="138">
        <f t="shared" si="1151"/>
        <v>0.88453608247422677</v>
      </c>
      <c r="JT38" s="138">
        <f t="shared" si="1151"/>
        <v>0.8801652892561983</v>
      </c>
      <c r="JU38" s="138">
        <f t="shared" si="1151"/>
        <v>0.88819875776397517</v>
      </c>
      <c r="JV38" s="138">
        <f t="shared" si="1151"/>
        <v>0.89330543933054396</v>
      </c>
      <c r="JW38" s="138">
        <f t="shared" si="1151"/>
        <v>0.8867924528301887</v>
      </c>
      <c r="JX38" s="135"/>
      <c r="JY38" s="138">
        <f t="shared" si="1273"/>
        <v>0.89384288747346075</v>
      </c>
      <c r="JZ38" s="138">
        <f t="shared" si="1152"/>
        <v>0.90043290043290047</v>
      </c>
      <c r="KA38" s="138">
        <f t="shared" si="1153"/>
        <v>0.90869565217391302</v>
      </c>
      <c r="KB38" s="138">
        <f t="shared" si="1153"/>
        <v>0.91914893617021276</v>
      </c>
      <c r="KC38" s="138">
        <f t="shared" si="1153"/>
        <v>0.90809628008752741</v>
      </c>
      <c r="KD38" s="138">
        <f t="shared" si="1153"/>
        <v>0.91774891774891776</v>
      </c>
      <c r="KE38" s="135"/>
      <c r="KF38" s="138">
        <f t="shared" si="1154"/>
        <v>0.90631808278867099</v>
      </c>
      <c r="KG38" s="138">
        <f t="shared" si="1154"/>
        <v>0.90496760259179265</v>
      </c>
      <c r="KH38" s="138">
        <f t="shared" si="1155"/>
        <v>0.91868131868131864</v>
      </c>
      <c r="KI38" s="138">
        <f t="shared" si="1155"/>
        <v>0.89914163090128751</v>
      </c>
      <c r="KJ38" s="138">
        <f t="shared" si="1155"/>
        <v>0.91048034934497812</v>
      </c>
      <c r="KK38" s="138">
        <f t="shared" si="1155"/>
        <v>0.90869565217391302</v>
      </c>
      <c r="KL38" s="135"/>
      <c r="KM38" s="135"/>
      <c r="KN38" s="138">
        <f t="shared" si="1156"/>
        <v>0.86373626373626378</v>
      </c>
      <c r="KO38" s="135"/>
      <c r="KP38" s="138">
        <f t="shared" si="1274"/>
        <v>0.87361419068736146</v>
      </c>
      <c r="KQ38" s="138">
        <f t="shared" si="1157"/>
        <v>0.88461538461538458</v>
      </c>
      <c r="KR38" s="138">
        <f t="shared" si="1158"/>
        <v>0.86206896551724133</v>
      </c>
      <c r="KS38" s="135"/>
      <c r="KT38" s="138">
        <f t="shared" si="1159"/>
        <v>0.89485981308411211</v>
      </c>
      <c r="KU38" s="138">
        <f t="shared" si="1159"/>
        <v>0.87410926365795727</v>
      </c>
      <c r="KV38" s="138">
        <f t="shared" si="1160"/>
        <v>0.87857142857142856</v>
      </c>
      <c r="KW38" s="138">
        <f t="shared" si="1160"/>
        <v>0.88416075650118209</v>
      </c>
      <c r="KX38" s="138">
        <f t="shared" si="1160"/>
        <v>0.88942307692307687</v>
      </c>
      <c r="KY38" s="135"/>
      <c r="KZ38" s="135"/>
      <c r="LA38" s="138">
        <f t="shared" si="1161"/>
        <v>0.87440758293838861</v>
      </c>
      <c r="LB38" s="138">
        <f t="shared" si="1161"/>
        <v>0.88729016786570747</v>
      </c>
      <c r="LC38" s="138">
        <f t="shared" si="1162"/>
        <v>0.91262135922330101</v>
      </c>
      <c r="LD38" s="138">
        <f t="shared" si="1162"/>
        <v>0.91127098321342925</v>
      </c>
      <c r="LE38" s="138">
        <f t="shared" si="1162"/>
        <v>0.93398533007334961</v>
      </c>
      <c r="LF38" s="138">
        <f t="shared" si="1162"/>
        <v>0.92214111922141118</v>
      </c>
      <c r="LG38" s="135"/>
      <c r="LH38" s="138">
        <f t="shared" ref="LH38:LQ38" si="1521">LH17/LH9</f>
        <v>0.94510739856801906</v>
      </c>
      <c r="LI38" s="138">
        <f t="shared" si="1521"/>
        <v>0.93842364532019706</v>
      </c>
      <c r="LJ38" s="138">
        <f t="shared" si="1521"/>
        <v>0.93398533007334961</v>
      </c>
      <c r="LK38" s="138">
        <f t="shared" si="1521"/>
        <v>0.94117647058823528</v>
      </c>
      <c r="LL38" s="138">
        <f t="shared" si="1521"/>
        <v>0.93137254901960786</v>
      </c>
      <c r="LM38" s="138">
        <f t="shared" si="1521"/>
        <v>0.85432098765432096</v>
      </c>
      <c r="LN38" s="138">
        <f t="shared" si="1521"/>
        <v>0.74752475247524752</v>
      </c>
      <c r="LO38" s="138">
        <f t="shared" si="1521"/>
        <v>0.85257985257985258</v>
      </c>
      <c r="LP38" s="138">
        <f t="shared" si="1521"/>
        <v>0.86172839506172838</v>
      </c>
      <c r="LQ38" s="138">
        <f t="shared" si="1521"/>
        <v>0.79292929292929293</v>
      </c>
      <c r="LR38" s="135"/>
      <c r="LS38" s="135"/>
      <c r="LT38" s="135"/>
      <c r="LU38" s="135"/>
      <c r="LV38" s="138">
        <f t="shared" si="1164"/>
        <v>0.68341708542713564</v>
      </c>
      <c r="LW38" s="138">
        <f t="shared" si="1164"/>
        <v>0.6925</v>
      </c>
      <c r="LX38" s="138">
        <f t="shared" si="1165"/>
        <v>0.69138276553106215</v>
      </c>
      <c r="LY38" s="135"/>
      <c r="LZ38" s="138">
        <f t="shared" si="1166"/>
        <v>0.73279352226720651</v>
      </c>
      <c r="MA38" s="138">
        <f t="shared" si="1166"/>
        <v>0.73347107438016534</v>
      </c>
      <c r="MB38" s="138"/>
      <c r="MC38" s="138">
        <f t="shared" si="1167"/>
        <v>0.73430962343096229</v>
      </c>
      <c r="MD38" s="138">
        <f t="shared" si="1167"/>
        <v>0.76659528907922914</v>
      </c>
      <c r="ME38" s="138">
        <f t="shared" si="1167"/>
        <v>0.79094827586206895</v>
      </c>
      <c r="MF38" s="138">
        <f t="shared" si="1167"/>
        <v>0.79520697167755994</v>
      </c>
      <c r="MG38" s="138">
        <f t="shared" si="1167"/>
        <v>0.81596452328159641</v>
      </c>
      <c r="MH38" s="138">
        <f t="shared" si="1167"/>
        <v>0.81306306306306309</v>
      </c>
      <c r="MI38" s="135"/>
      <c r="MJ38" s="138">
        <f t="shared" si="1168"/>
        <v>0.81840193704600483</v>
      </c>
      <c r="MK38" s="138">
        <f t="shared" si="1168"/>
        <v>0.8341463414634146</v>
      </c>
      <c r="ML38" s="138">
        <f t="shared" si="1168"/>
        <v>0.8365853658536585</v>
      </c>
      <c r="MM38" s="138">
        <f t="shared" si="1168"/>
        <v>0.85265700483091789</v>
      </c>
      <c r="MN38" s="138">
        <f t="shared" si="1168"/>
        <v>0.84761904761904761</v>
      </c>
      <c r="MO38" s="138">
        <f t="shared" si="1168"/>
        <v>0.85819070904645478</v>
      </c>
      <c r="MP38" s="135"/>
      <c r="MQ38" s="138">
        <f t="shared" si="1431"/>
        <v>0.87250000000000005</v>
      </c>
      <c r="MR38" s="138">
        <f t="shared" si="1431"/>
        <v>0.85569620253164558</v>
      </c>
      <c r="MS38" s="138">
        <f t="shared" si="1431"/>
        <v>0.86528497409326421</v>
      </c>
      <c r="MT38" s="138">
        <f>MT17/MT9</f>
        <v>0.8671875</v>
      </c>
      <c r="MU38" s="138">
        <f t="shared" si="1432"/>
        <v>0.86753246753246749</v>
      </c>
      <c r="MV38" s="138">
        <f t="shared" si="1432"/>
        <v>0.85492227979274615</v>
      </c>
      <c r="MW38" s="135"/>
      <c r="MX38" s="138">
        <f t="shared" si="1433"/>
        <v>0.84840425531914898</v>
      </c>
      <c r="MY38" s="138">
        <f t="shared" si="1433"/>
        <v>0.88341968911917101</v>
      </c>
      <c r="MZ38" s="138">
        <f t="shared" si="1433"/>
        <v>0.88431876606683801</v>
      </c>
      <c r="NA38" s="138">
        <f t="shared" si="1433"/>
        <v>0.87179487179487181</v>
      </c>
      <c r="NB38" s="138">
        <f>NB17/NB9</f>
        <v>0.87786259541984735</v>
      </c>
      <c r="NC38" s="138">
        <f>NC17/NC9</f>
        <v>0.86632390745501286</v>
      </c>
      <c r="ND38" s="135"/>
      <c r="NE38" s="138">
        <f t="shared" si="1171"/>
        <v>0.8614609571788413</v>
      </c>
      <c r="NF38" s="138">
        <f t="shared" si="1171"/>
        <v>0.87562189054726369</v>
      </c>
      <c r="NG38" s="138">
        <f t="shared" si="1171"/>
        <v>0.87128712871287128</v>
      </c>
      <c r="NH38" s="138">
        <f t="shared" si="1171"/>
        <v>0.8822055137844611</v>
      </c>
      <c r="NI38" s="138">
        <f t="shared" si="1171"/>
        <v>0.88040712468193383</v>
      </c>
      <c r="NJ38" s="138">
        <f t="shared" si="1171"/>
        <v>0.88190954773869346</v>
      </c>
      <c r="NK38" s="135"/>
      <c r="NL38" s="138">
        <f t="shared" si="1172"/>
        <v>0.875</v>
      </c>
      <c r="NM38" s="138">
        <f t="shared" si="1172"/>
        <v>0.88888888888888884</v>
      </c>
      <c r="NN38" s="138">
        <f t="shared" si="1172"/>
        <v>0.9120603015075377</v>
      </c>
      <c r="NO38" s="138">
        <f t="shared" si="1172"/>
        <v>0.89800995024875618</v>
      </c>
      <c r="NP38" s="138">
        <f t="shared" si="1172"/>
        <v>0.91891891891891897</v>
      </c>
      <c r="NQ38" s="138">
        <f t="shared" si="1172"/>
        <v>0.91442542787286063</v>
      </c>
      <c r="NR38" s="135"/>
      <c r="NS38" s="138">
        <f t="shared" si="1173"/>
        <v>0.91646191646191644</v>
      </c>
      <c r="NT38" s="138">
        <f t="shared" si="1173"/>
        <v>0.91747572815533984</v>
      </c>
      <c r="NU38" s="138">
        <f t="shared" si="1173"/>
        <v>0.8970588235294118</v>
      </c>
      <c r="NV38" s="138">
        <f t="shared" si="1173"/>
        <v>0.88433734939759034</v>
      </c>
      <c r="NW38" s="138">
        <f t="shared" si="1173"/>
        <v>0.8157248157248157</v>
      </c>
      <c r="NX38" s="138">
        <f t="shared" si="1173"/>
        <v>0.89294403892944041</v>
      </c>
      <c r="NY38" s="138">
        <f t="shared" si="1173"/>
        <v>0.85749385749385754</v>
      </c>
      <c r="NZ38" s="138">
        <f t="shared" si="1173"/>
        <v>0.86797066014669921</v>
      </c>
      <c r="OA38" s="135"/>
      <c r="OB38" s="135"/>
      <c r="OC38" s="135"/>
      <c r="OD38" s="135"/>
      <c r="OE38" s="135"/>
      <c r="OF38" s="135"/>
      <c r="OG38" s="138">
        <f>OG17/OG9</f>
        <v>0.852112676056338</v>
      </c>
      <c r="OH38" s="138">
        <f t="shared" ref="OH38:OI40" si="1522">OH17/OH9</f>
        <v>0.84449760765550241</v>
      </c>
      <c r="OI38" s="138">
        <f t="shared" si="1522"/>
        <v>0.83809523809523812</v>
      </c>
      <c r="OJ38" s="138">
        <f t="shared" si="1175"/>
        <v>0.83990147783251234</v>
      </c>
      <c r="OK38" s="138">
        <f t="shared" si="1175"/>
        <v>0.84328358208955223</v>
      </c>
      <c r="OL38" s="138">
        <f t="shared" si="1175"/>
        <v>0.83250000000000002</v>
      </c>
      <c r="OM38" s="135"/>
      <c r="ON38" s="138">
        <f t="shared" ref="ON38:OP40" si="1523">ON17/ON9</f>
        <v>0.8337595907928389</v>
      </c>
      <c r="OO38" s="138">
        <f t="shared" si="1523"/>
        <v>0.853904282115869</v>
      </c>
      <c r="OP38" s="138">
        <f t="shared" si="1523"/>
        <v>0.87688442211055273</v>
      </c>
      <c r="OQ38" s="138"/>
      <c r="OR38" s="138">
        <f t="shared" ref="OR38:OS40" si="1524">OR17/OR9</f>
        <v>0.84595959595959591</v>
      </c>
      <c r="OS38" s="138">
        <f t="shared" si="1524"/>
        <v>0.87121212121212122</v>
      </c>
      <c r="OT38" s="135"/>
      <c r="OU38" s="138">
        <f>OU17/OU9</f>
        <v>0.86989795918367352</v>
      </c>
      <c r="OV38" s="138">
        <f t="shared" si="1435"/>
        <v>0.88775510204081631</v>
      </c>
      <c r="OW38" s="138">
        <f t="shared" si="1436"/>
        <v>0.91168831168831166</v>
      </c>
      <c r="OX38" s="138">
        <f t="shared" si="1436"/>
        <v>0.9</v>
      </c>
      <c r="OY38" s="138">
        <f t="shared" si="1436"/>
        <v>0.88974358974358969</v>
      </c>
      <c r="OZ38" s="138">
        <f t="shared" si="1436"/>
        <v>0.88624338624338628</v>
      </c>
      <c r="PA38" s="135"/>
      <c r="PB38" s="138">
        <f t="shared" si="1437"/>
        <v>0.84210526315789469</v>
      </c>
      <c r="PC38" s="138">
        <f t="shared" si="1437"/>
        <v>0.86096256684491979</v>
      </c>
      <c r="PD38" s="138">
        <f t="shared" si="1438"/>
        <v>0.87667560321715821</v>
      </c>
      <c r="PE38" s="138">
        <f t="shared" si="1438"/>
        <v>0.87700534759358284</v>
      </c>
      <c r="PF38" s="138">
        <f t="shared" si="1438"/>
        <v>0.84864864864864864</v>
      </c>
      <c r="PG38" s="138">
        <f t="shared" si="1438"/>
        <v>0.85164835164835162</v>
      </c>
      <c r="PH38" s="138"/>
      <c r="PI38" s="138">
        <f t="shared" si="1179"/>
        <v>0.82972972972972969</v>
      </c>
      <c r="PJ38" s="138">
        <f t="shared" si="1179"/>
        <v>0.86225895316804413</v>
      </c>
      <c r="PK38" s="138">
        <f t="shared" si="1179"/>
        <v>0.87603305785123964</v>
      </c>
      <c r="PL38" s="138">
        <f t="shared" si="1179"/>
        <v>0.86703601108033246</v>
      </c>
      <c r="PM38" s="138">
        <f t="shared" si="1179"/>
        <v>0.85552407932011332</v>
      </c>
      <c r="PN38" s="138">
        <f t="shared" si="1179"/>
        <v>0.833810888252149</v>
      </c>
      <c r="PO38" s="135"/>
      <c r="PP38" s="138">
        <f t="shared" si="1180"/>
        <v>0.833810888252149</v>
      </c>
      <c r="PQ38" s="138">
        <f t="shared" si="1180"/>
        <v>0.85057471264367812</v>
      </c>
      <c r="PR38" s="138">
        <f t="shared" si="1180"/>
        <v>0.85174418604651159</v>
      </c>
      <c r="PS38" s="138">
        <f t="shared" si="1180"/>
        <v>0.82840236686390534</v>
      </c>
      <c r="PT38" s="138">
        <f t="shared" si="1180"/>
        <v>0.8134110787172012</v>
      </c>
      <c r="PU38" s="138">
        <f t="shared" si="1180"/>
        <v>0.81871345029239762</v>
      </c>
      <c r="PV38" s="135"/>
      <c r="PW38" s="138">
        <f t="shared" si="1181"/>
        <v>0.8571428571428571</v>
      </c>
      <c r="PX38" s="138">
        <f t="shared" si="1181"/>
        <v>0.86585365853658536</v>
      </c>
      <c r="PY38" s="138">
        <f t="shared" si="1181"/>
        <v>0.87537993920972645</v>
      </c>
      <c r="PZ38" s="138">
        <f t="shared" si="1181"/>
        <v>0.88484848484848488</v>
      </c>
      <c r="QA38" s="138">
        <f t="shared" si="1181"/>
        <v>0.8839285714285714</v>
      </c>
      <c r="QB38" s="138">
        <f t="shared" si="1181"/>
        <v>0.87209302325581395</v>
      </c>
      <c r="QC38" s="135"/>
      <c r="QD38" s="138">
        <f t="shared" si="1276"/>
        <v>0.87278106508875741</v>
      </c>
      <c r="QE38" s="138">
        <f t="shared" si="1182"/>
        <v>0.89053254437869822</v>
      </c>
      <c r="QF38" s="135"/>
      <c r="QG38" s="138">
        <f t="shared" si="1183"/>
        <v>0.86018237082066873</v>
      </c>
      <c r="QH38" s="138">
        <f t="shared" si="1183"/>
        <v>0.85970149253731343</v>
      </c>
      <c r="QI38" s="138">
        <f t="shared" si="1184"/>
        <v>0.84894259818731121</v>
      </c>
      <c r="QJ38" s="138"/>
      <c r="QK38" s="138">
        <f t="shared" si="1439"/>
        <v>0.85932721712538229</v>
      </c>
      <c r="QL38" s="138">
        <f t="shared" si="1439"/>
        <v>0.87575757575757573</v>
      </c>
      <c r="QM38" s="138">
        <f t="shared" si="1439"/>
        <v>0.89570552147239269</v>
      </c>
      <c r="QN38" s="138">
        <f t="shared" ref="QN38:QQ40" si="1525">QN17/QN9</f>
        <v>0.88888888888888884</v>
      </c>
      <c r="QO38" s="138">
        <f t="shared" si="1525"/>
        <v>0.8761329305135952</v>
      </c>
      <c r="QP38" s="138">
        <f t="shared" si="1525"/>
        <v>0.87234042553191493</v>
      </c>
      <c r="QQ38" s="138">
        <f t="shared" si="1525"/>
        <v>0.75840978593272168</v>
      </c>
      <c r="QR38" s="138">
        <f t="shared" si="1349"/>
        <v>0.8288288288288288</v>
      </c>
      <c r="QS38" s="138">
        <f t="shared" si="1349"/>
        <v>0.80415430267062316</v>
      </c>
      <c r="QT38" s="138">
        <f t="shared" si="1349"/>
        <v>0.8125</v>
      </c>
      <c r="QU38" s="135"/>
      <c r="QV38" s="135"/>
      <c r="QW38" s="138">
        <f t="shared" si="1186"/>
        <v>0.74104683195592291</v>
      </c>
      <c r="QX38" s="138">
        <f t="shared" si="1186"/>
        <v>0.75977653631284914</v>
      </c>
      <c r="QY38" s="138">
        <f t="shared" si="1440"/>
        <v>0.8146067415730337</v>
      </c>
      <c r="QZ38" s="138">
        <f t="shared" si="1440"/>
        <v>0.848314606741573</v>
      </c>
      <c r="RA38" s="138">
        <f t="shared" si="1440"/>
        <v>0.8795518207282913</v>
      </c>
      <c r="RB38" s="138">
        <f>RB17/RB9</f>
        <v>0.88472622478386165</v>
      </c>
      <c r="RC38" s="138">
        <f t="shared" si="1441"/>
        <v>0.87755102040816324</v>
      </c>
      <c r="RD38" s="138">
        <f t="shared" si="1441"/>
        <v>0.89306358381502893</v>
      </c>
      <c r="RE38" s="135"/>
      <c r="RF38" s="138">
        <f t="shared" si="1442"/>
        <v>0.88921282798833823</v>
      </c>
      <c r="RG38" s="138">
        <f t="shared" si="1442"/>
        <v>0.90909090909090906</v>
      </c>
      <c r="RH38" s="138">
        <f t="shared" ref="RH38:RI40" si="1526">RH17/RH9</f>
        <v>0.86176470588235299</v>
      </c>
      <c r="RI38" s="138">
        <f t="shared" si="1526"/>
        <v>0.8529411764705882</v>
      </c>
      <c r="RJ38" s="138">
        <f t="shared" si="1443"/>
        <v>0.87537091988130566</v>
      </c>
      <c r="RK38" s="138">
        <f t="shared" si="1443"/>
        <v>0.87905604719764008</v>
      </c>
      <c r="RL38" s="135"/>
      <c r="RM38" s="135"/>
      <c r="RN38" s="138">
        <f t="shared" si="1350"/>
        <v>0.84911242603550297</v>
      </c>
      <c r="RO38" s="138">
        <f t="shared" si="1350"/>
        <v>0.85970149253731343</v>
      </c>
      <c r="RP38" s="138">
        <f t="shared" si="1350"/>
        <v>0.86567164179104472</v>
      </c>
      <c r="RQ38" s="138">
        <f t="shared" si="1350"/>
        <v>0.86865671641791042</v>
      </c>
      <c r="RR38" s="138">
        <f>RR17/RR9</f>
        <v>0.86390532544378695</v>
      </c>
      <c r="RS38" s="135"/>
      <c r="RT38" s="138">
        <f t="shared" ref="RT38:RU40" si="1527">RT17/RT9</f>
        <v>0.80966767371601212</v>
      </c>
      <c r="RU38" s="138">
        <f t="shared" si="1527"/>
        <v>0.82282282282282282</v>
      </c>
      <c r="RV38" s="138">
        <f t="shared" si="1444"/>
        <v>0.81268882175226587</v>
      </c>
      <c r="RW38" s="138">
        <f t="shared" si="1444"/>
        <v>0.83177570093457942</v>
      </c>
      <c r="RX38" s="138">
        <f t="shared" si="1444"/>
        <v>0.8517350157728707</v>
      </c>
      <c r="RY38" s="138">
        <f t="shared" si="1444"/>
        <v>0.84177215189873422</v>
      </c>
      <c r="RZ38" s="135"/>
      <c r="SA38" s="135"/>
      <c r="SB38" s="138">
        <f t="shared" si="1445"/>
        <v>0.79421221864951763</v>
      </c>
      <c r="SC38" s="138">
        <f t="shared" si="1445"/>
        <v>0.80254777070063699</v>
      </c>
      <c r="SD38" s="138">
        <f t="shared" ref="SD38:SM38" si="1528">SD17/SD9</f>
        <v>0.81366459627329191</v>
      </c>
      <c r="SE38" s="138">
        <f t="shared" si="1528"/>
        <v>0.82089552238805974</v>
      </c>
      <c r="SF38" s="138">
        <f t="shared" si="1528"/>
        <v>0.81155015197568392</v>
      </c>
      <c r="SG38" s="138">
        <f t="shared" si="1528"/>
        <v>0.71779141104294475</v>
      </c>
      <c r="SH38" s="138">
        <f t="shared" si="1528"/>
        <v>0.81957186544342508</v>
      </c>
      <c r="SI38" s="138">
        <f t="shared" si="1528"/>
        <v>0.85534591194968557</v>
      </c>
      <c r="SJ38" s="138">
        <f t="shared" si="1528"/>
        <v>0.86024844720496896</v>
      </c>
      <c r="SK38" s="138">
        <f t="shared" si="1528"/>
        <v>0.85624999999999996</v>
      </c>
      <c r="SL38" s="138">
        <f t="shared" si="1528"/>
        <v>0.85312500000000002</v>
      </c>
      <c r="SM38" s="138">
        <f t="shared" si="1528"/>
        <v>0.81072555205047314</v>
      </c>
      <c r="SN38" s="135"/>
      <c r="SO38" s="138">
        <f t="shared" si="1447"/>
        <v>0.79099678456591638</v>
      </c>
      <c r="SP38" s="138">
        <f t="shared" si="1447"/>
        <v>0.76677316293929709</v>
      </c>
      <c r="SQ38" s="138">
        <f t="shared" si="1447"/>
        <v>0.7630769230769231</v>
      </c>
      <c r="SR38" s="138">
        <f t="shared" si="1447"/>
        <v>0.78899082568807344</v>
      </c>
      <c r="SS38" s="138">
        <f>SS17/SS9</f>
        <v>0.78834355828220859</v>
      </c>
      <c r="ST38" s="138">
        <f t="shared" si="1448"/>
        <v>0.76923076923076927</v>
      </c>
      <c r="SU38" s="138">
        <f t="shared" si="1448"/>
        <v>0.65312499999999996</v>
      </c>
      <c r="SV38" s="138">
        <f t="shared" si="1448"/>
        <v>0.76898734177215189</v>
      </c>
      <c r="SW38" s="138">
        <f t="shared" si="1448"/>
        <v>0.78481012658227844</v>
      </c>
      <c r="SX38" s="138">
        <f t="shared" si="1448"/>
        <v>0.74285714285714288</v>
      </c>
      <c r="SY38" s="138">
        <f t="shared" si="1448"/>
        <v>0.74920634920634921</v>
      </c>
      <c r="SZ38" s="138">
        <f t="shared" si="1448"/>
        <v>0.75</v>
      </c>
      <c r="TA38" s="138">
        <f t="shared" si="1448"/>
        <v>0.72756410256410253</v>
      </c>
      <c r="TB38" s="135"/>
      <c r="TC38" s="138">
        <f t="shared" si="1449"/>
        <v>0.64680851063829792</v>
      </c>
      <c r="TD38" s="138">
        <f t="shared" si="1449"/>
        <v>0.68584070796460173</v>
      </c>
      <c r="TE38" s="138">
        <f t="shared" si="1449"/>
        <v>0.69907407407407407</v>
      </c>
      <c r="TF38" s="138">
        <f t="shared" si="1449"/>
        <v>0.71830985915492962</v>
      </c>
      <c r="TG38" s="138">
        <f t="shared" si="1449"/>
        <v>0.70673076923076927</v>
      </c>
      <c r="TH38" s="138">
        <f>TH17/TH9</f>
        <v>0.70443349753694584</v>
      </c>
      <c r="TI38" s="138">
        <f>TI17/TI9</f>
        <v>0.66504854368932043</v>
      </c>
      <c r="TJ38" s="138">
        <f>TJ17/TJ9</f>
        <v>0.74881516587677721</v>
      </c>
      <c r="TK38" s="138">
        <f>TK17/TK9</f>
        <v>0.71904761904761905</v>
      </c>
      <c r="TL38" s="138">
        <f t="shared" si="1450"/>
        <v>0.77073170731707319</v>
      </c>
      <c r="TM38" s="138">
        <f t="shared" si="1450"/>
        <v>0.79326923076923073</v>
      </c>
      <c r="TN38" s="138">
        <f t="shared" si="1450"/>
        <v>0.80097087378640774</v>
      </c>
      <c r="TO38" s="138">
        <f t="shared" si="1450"/>
        <v>0.82089552238805974</v>
      </c>
      <c r="TP38" s="135"/>
      <c r="TQ38" s="138">
        <f t="shared" si="1195"/>
        <v>0.81</v>
      </c>
      <c r="TR38" s="138">
        <f t="shared" si="1195"/>
        <v>0.81642512077294682</v>
      </c>
      <c r="TS38" s="138">
        <f t="shared" si="1195"/>
        <v>0.80193236714975846</v>
      </c>
      <c r="TT38" s="138">
        <f t="shared" si="1195"/>
        <v>0.81428571428571428</v>
      </c>
      <c r="TU38" s="138">
        <f t="shared" si="1195"/>
        <v>0.78095238095238095</v>
      </c>
      <c r="TV38" s="138">
        <f t="shared" si="1195"/>
        <v>0.81642512077294682</v>
      </c>
      <c r="TW38" s="135"/>
      <c r="TX38" s="138">
        <f t="shared" si="1451"/>
        <v>0.81818181818181823</v>
      </c>
      <c r="TY38" s="138">
        <f t="shared" si="1451"/>
        <v>0.82857142857142863</v>
      </c>
      <c r="TZ38" s="138">
        <f t="shared" si="1451"/>
        <v>0.85388127853881279</v>
      </c>
      <c r="UA38" s="138">
        <f t="shared" si="1451"/>
        <v>0.87931034482758619</v>
      </c>
      <c r="UB38" s="138">
        <f t="shared" si="1451"/>
        <v>0.8441558441558441</v>
      </c>
      <c r="UC38" s="138">
        <f>UC17/UC9</f>
        <v>0.83193277310924374</v>
      </c>
      <c r="UD38" s="135"/>
      <c r="UE38" s="138">
        <f t="shared" si="1452"/>
        <v>0.81451612903225812</v>
      </c>
      <c r="UF38" s="138">
        <f t="shared" si="1452"/>
        <v>0.8571428571428571</v>
      </c>
      <c r="UG38" s="138">
        <f t="shared" si="1452"/>
        <v>0.87951807228915657</v>
      </c>
      <c r="UH38" s="138">
        <f t="shared" si="1452"/>
        <v>0.87924528301886795</v>
      </c>
      <c r="UI38" s="138">
        <f t="shared" si="1452"/>
        <v>0.86131386861313863</v>
      </c>
      <c r="UJ38" s="138">
        <f>UJ17/UJ9</f>
        <v>0.8655172413793103</v>
      </c>
      <c r="UK38" s="138"/>
      <c r="UL38" s="138">
        <f t="shared" si="1198"/>
        <v>0.87702265372168287</v>
      </c>
      <c r="UM38" s="138">
        <f t="shared" si="1198"/>
        <v>0.86363636363636365</v>
      </c>
      <c r="UN38" s="138">
        <f t="shared" si="1198"/>
        <v>0.88690476190476186</v>
      </c>
      <c r="UO38" s="138">
        <f t="shared" si="1198"/>
        <v>0.88450704225352117</v>
      </c>
      <c r="UP38" s="138">
        <f t="shared" si="1198"/>
        <v>0.9</v>
      </c>
      <c r="UQ38" s="138">
        <f t="shared" si="1198"/>
        <v>0.89678899082568808</v>
      </c>
      <c r="UR38" s="135"/>
      <c r="US38" s="138">
        <f t="shared" si="1199"/>
        <v>0.89912280701754388</v>
      </c>
      <c r="UT38" s="138">
        <f t="shared" si="1199"/>
        <v>0.88986784140969166</v>
      </c>
      <c r="UU38" s="138">
        <f t="shared" si="1199"/>
        <v>0.89826839826839822</v>
      </c>
      <c r="UV38" s="138">
        <f t="shared" si="1199"/>
        <v>0.83836206896551724</v>
      </c>
      <c r="UW38" s="138">
        <f t="shared" si="1199"/>
        <v>0.8252212389380531</v>
      </c>
      <c r="UX38" s="135"/>
      <c r="UY38" s="135"/>
      <c r="UZ38" s="135"/>
      <c r="VA38" s="138">
        <f>VA17/VA9</f>
        <v>0.78033472803347281</v>
      </c>
      <c r="VB38" s="138">
        <f>VB17/VB9</f>
        <v>0.77966101694915257</v>
      </c>
      <c r="VC38" s="138">
        <f>VC17/VC9</f>
        <v>0.78105263157894733</v>
      </c>
      <c r="VD38" s="138"/>
      <c r="VE38" s="138">
        <f t="shared" si="1201"/>
        <v>0.77685950413223137</v>
      </c>
      <c r="VF38" s="138"/>
      <c r="VG38" s="138">
        <f t="shared" si="1202"/>
        <v>0.7782515991471215</v>
      </c>
      <c r="VH38" s="138">
        <f t="shared" si="1202"/>
        <v>0.78158458244111351</v>
      </c>
      <c r="VI38" s="138">
        <f t="shared" si="1202"/>
        <v>0.76923076923076927</v>
      </c>
      <c r="VJ38" s="138">
        <f t="shared" si="1202"/>
        <v>0.75536480686695284</v>
      </c>
      <c r="VK38" s="138">
        <f t="shared" si="1202"/>
        <v>0.75963718820861681</v>
      </c>
      <c r="VL38" s="138">
        <f t="shared" si="1202"/>
        <v>0.77375565610859731</v>
      </c>
      <c r="VM38" s="135"/>
      <c r="VN38" s="138">
        <f t="shared" ref="VN38:VZ38" si="1529">VN17/VN9</f>
        <v>0.81219512195121957</v>
      </c>
      <c r="VO38" s="138">
        <f t="shared" si="1529"/>
        <v>0.83042394014962595</v>
      </c>
      <c r="VP38" s="138">
        <f t="shared" si="1529"/>
        <v>0.86528497409326421</v>
      </c>
      <c r="VQ38" s="138">
        <f t="shared" si="1529"/>
        <v>0.88502673796791442</v>
      </c>
      <c r="VR38" s="138">
        <f t="shared" si="1529"/>
        <v>0.91129032258064513</v>
      </c>
      <c r="VS38" s="138">
        <f t="shared" si="1529"/>
        <v>0.9045092838196287</v>
      </c>
      <c r="VT38" s="138">
        <f t="shared" si="1529"/>
        <v>0.79255319148936165</v>
      </c>
      <c r="VU38" s="138">
        <f t="shared" si="1529"/>
        <v>0.88888888888888884</v>
      </c>
      <c r="VV38" s="138">
        <f t="shared" si="1529"/>
        <v>0.89333333333333331</v>
      </c>
      <c r="VW38" s="138">
        <f t="shared" si="1529"/>
        <v>0.89037433155080214</v>
      </c>
      <c r="VX38" s="138">
        <f t="shared" si="1529"/>
        <v>0.91351351351351351</v>
      </c>
      <c r="VY38" s="138">
        <f t="shared" si="1529"/>
        <v>0.91869918699186992</v>
      </c>
      <c r="VZ38" s="138">
        <f t="shared" si="1529"/>
        <v>0.80501392757660162</v>
      </c>
      <c r="WA38" s="138"/>
      <c r="WB38" s="138">
        <f t="shared" si="1204"/>
        <v>0.82808022922636104</v>
      </c>
      <c r="WC38" s="138">
        <f t="shared" si="1204"/>
        <v>0.86376811594202896</v>
      </c>
      <c r="WD38" s="138">
        <f t="shared" si="1204"/>
        <v>0.86764705882352944</v>
      </c>
      <c r="WE38" s="138">
        <f t="shared" si="1204"/>
        <v>0.84730538922155685</v>
      </c>
      <c r="WF38" s="138">
        <f t="shared" si="1204"/>
        <v>0.87425149700598803</v>
      </c>
      <c r="WG38" s="138">
        <f t="shared" si="1204"/>
        <v>0.85889570552147243</v>
      </c>
      <c r="WH38" s="138"/>
      <c r="WI38" s="138">
        <f t="shared" si="1205"/>
        <v>0.839622641509434</v>
      </c>
      <c r="WJ38" s="138">
        <f t="shared" si="1205"/>
        <v>0.81230769230769229</v>
      </c>
      <c r="WK38" s="138">
        <f t="shared" ref="WK38:WL38" si="1530">WK17/WK9</f>
        <v>0.8126984126984127</v>
      </c>
      <c r="WL38" s="138">
        <f t="shared" si="1530"/>
        <v>0.70440251572327039</v>
      </c>
      <c r="WM38" s="138">
        <f t="shared" ref="WM38" si="1531">WM17/WM9</f>
        <v>0.66775244299674263</v>
      </c>
      <c r="WN38" s="138"/>
      <c r="WO38" s="135"/>
      <c r="WP38" s="138">
        <f t="shared" ref="WP38:WQ38" si="1532">WP17/WP9</f>
        <v>0.69255663430420711</v>
      </c>
      <c r="WQ38" s="138">
        <f t="shared" si="1532"/>
        <v>0.71986970684039087</v>
      </c>
      <c r="WR38" s="138">
        <f t="shared" ref="WR38:WS38" si="1533">WR17/WR9</f>
        <v>0.76</v>
      </c>
      <c r="WS38" s="138">
        <f t="shared" si="1533"/>
        <v>0.78787878787878785</v>
      </c>
      <c r="WT38" s="135"/>
      <c r="WU38" s="138">
        <f t="shared" ref="WU38:WV38" si="1534">WU17/WU9</f>
        <v>0.74149659863945583</v>
      </c>
      <c r="WV38" s="138">
        <f t="shared" si="1534"/>
        <v>0.72377622377622375</v>
      </c>
      <c r="WW38" s="138">
        <f t="shared" ref="WW38:WX38" si="1535">WW17/WW9</f>
        <v>0.83892617449664431</v>
      </c>
      <c r="WX38" s="138">
        <f t="shared" si="1535"/>
        <v>0.87878787878787878</v>
      </c>
      <c r="WY38" s="138">
        <f t="shared" ref="WY38:WZ38" si="1536">WY17/WY9</f>
        <v>0.8666666666666667</v>
      </c>
      <c r="WZ38" s="138">
        <f t="shared" si="1536"/>
        <v>0.88925081433224751</v>
      </c>
      <c r="XA38" s="138">
        <f t="shared" ref="XA38:XB38" si="1537">XA17/XA9</f>
        <v>0.87908496732026142</v>
      </c>
      <c r="XB38" s="138">
        <f t="shared" si="1537"/>
        <v>0.88666666666666671</v>
      </c>
      <c r="XC38" s="135"/>
      <c r="XD38" s="138">
        <f t="shared" ref="XD38:XE38" si="1538">XD17/XD9</f>
        <v>0.90522875816993464</v>
      </c>
      <c r="XE38" s="138">
        <f t="shared" si="1538"/>
        <v>0.84640522875816993</v>
      </c>
      <c r="XF38" s="138">
        <f t="shared" ref="XF38:XG38" si="1539">XF17/XF9</f>
        <v>0.91082802547770703</v>
      </c>
      <c r="XG38" s="138">
        <f t="shared" si="1539"/>
        <v>0.90384615384615385</v>
      </c>
      <c r="XH38" s="138">
        <f t="shared" ref="XH38:XI38" si="1540">XH17/XH9</f>
        <v>0.90536277602523663</v>
      </c>
      <c r="XI38" s="138">
        <f t="shared" si="1540"/>
        <v>0.90445859872611467</v>
      </c>
      <c r="XJ38" s="138"/>
      <c r="XK38" s="138">
        <f t="shared" ref="XK38:XL38" si="1541">XK17/XK9</f>
        <v>0.83809523809523812</v>
      </c>
      <c r="XL38" s="138">
        <f t="shared" si="1541"/>
        <v>0.85443037974683544</v>
      </c>
      <c r="XM38" s="138">
        <f t="shared" ref="XM38:XN38" si="1542">XM17/XM9</f>
        <v>0.86435331230283907</v>
      </c>
      <c r="XN38" s="138">
        <f t="shared" si="1542"/>
        <v>0.89137380191693294</v>
      </c>
      <c r="XO38" s="138">
        <f t="shared" ref="XO38:XP38" si="1543">XO17/XO9</f>
        <v>0.8918032786885246</v>
      </c>
      <c r="XP38" s="138">
        <f t="shared" si="1543"/>
        <v>0.86217948717948723</v>
      </c>
      <c r="XQ38" s="138"/>
      <c r="XR38" s="138">
        <f t="shared" ref="XR38:XS38" si="1544">XR17/XR9</f>
        <v>0.89937106918238996</v>
      </c>
      <c r="XS38" s="138">
        <f t="shared" si="1544"/>
        <v>0.88817891373801916</v>
      </c>
      <c r="XT38" s="138">
        <f t="shared" ref="XT38:XU38" si="1545">XT17/XT9</f>
        <v>0.91</v>
      </c>
      <c r="XU38" s="138">
        <f t="shared" si="1545"/>
        <v>0.89967637540453071</v>
      </c>
      <c r="XV38" s="138">
        <f t="shared" ref="XV38:XW38" si="1546">XV17/XV9</f>
        <v>0.87375415282392022</v>
      </c>
      <c r="XW38" s="138">
        <f t="shared" si="1546"/>
        <v>0.86984126984126986</v>
      </c>
      <c r="XX38" s="138"/>
      <c r="XY38" s="138">
        <f t="shared" ref="XY38:XZ38" si="1547">XY17/XY9</f>
        <v>0.88</v>
      </c>
      <c r="XZ38" s="138">
        <f t="shared" si="1547"/>
        <v>0.90819672131147544</v>
      </c>
      <c r="YA38" s="138">
        <f t="shared" ref="YA38:YB38" si="1548">YA17/YA9</f>
        <v>0.88925081433224751</v>
      </c>
      <c r="YB38" s="138">
        <f t="shared" si="1548"/>
        <v>0.92131147540983604</v>
      </c>
      <c r="YC38" s="138">
        <f t="shared" ref="YC38:YD38" si="1549">YC17/YC9</f>
        <v>0.90789473684210531</v>
      </c>
      <c r="YD38" s="138">
        <f t="shared" si="1549"/>
        <v>0.89902280130293155</v>
      </c>
      <c r="YE38" s="138"/>
      <c r="YF38" s="138">
        <f t="shared" ref="YF38:YG38" si="1550">YF17/YF9</f>
        <v>0.87213114754098364</v>
      </c>
      <c r="YG38" s="138">
        <f t="shared" si="1550"/>
        <v>0.88448844884488453</v>
      </c>
      <c r="YH38" s="138">
        <f t="shared" ref="YH38:YI38" si="1551">YH17/YH9</f>
        <v>0.90476190476190477</v>
      </c>
      <c r="YI38" s="138">
        <f t="shared" si="1551"/>
        <v>0.91095890410958902</v>
      </c>
      <c r="YJ38" s="138">
        <f t="shared" ref="YJ38:YK38" si="1552">YJ17/YJ9</f>
        <v>0.9</v>
      </c>
      <c r="YK38" s="138">
        <f t="shared" si="1552"/>
        <v>0.89527027027027029</v>
      </c>
      <c r="YL38" s="138"/>
      <c r="YM38" s="138">
        <f t="shared" ref="YM38:YN38" si="1553">YM17/YM9</f>
        <v>0.88927335640138405</v>
      </c>
      <c r="YN38" s="138">
        <f t="shared" si="1553"/>
        <v>0.90972222222222221</v>
      </c>
      <c r="YO38" s="138">
        <f t="shared" ref="YO38" si="1554">YO17/YO9</f>
        <v>0.89473684210526316</v>
      </c>
      <c r="YP38" s="138"/>
      <c r="YQ38" s="138">
        <f t="shared" ref="YQ38:YR38" si="1555">YQ17/YQ9</f>
        <v>0.87108013937282225</v>
      </c>
      <c r="YR38" s="138">
        <f t="shared" si="1555"/>
        <v>0.90344827586206899</v>
      </c>
      <c r="YS38" s="138">
        <f t="shared" ref="YS38:YT38" si="1556">YS17/YS9</f>
        <v>0.83629893238434161</v>
      </c>
      <c r="YT38" s="138">
        <f t="shared" si="1556"/>
        <v>0.88172043010752688</v>
      </c>
      <c r="YU38" s="138">
        <f t="shared" ref="YU38:YV38" si="1557">YU17/YU9</f>
        <v>0.91459074733096091</v>
      </c>
      <c r="YV38" s="138">
        <f t="shared" si="1557"/>
        <v>0.9051094890510949</v>
      </c>
      <c r="YW38" s="138">
        <f t="shared" ref="YW38:YX38" si="1558">YW17/YW9</f>
        <v>0.91970802919708028</v>
      </c>
      <c r="YX38" s="138">
        <f t="shared" si="1558"/>
        <v>0.81985294117647056</v>
      </c>
      <c r="YY38" s="138">
        <f t="shared" ref="YY38" si="1559">YY17/YY9</f>
        <v>0.8876811594202898</v>
      </c>
      <c r="YZ38" s="138"/>
      <c r="ZA38" s="138">
        <f t="shared" ref="ZA38" si="1560">ZA17/ZA9</f>
        <v>0.897887323943662</v>
      </c>
      <c r="ZB38" s="138">
        <f t="shared" ref="ZB38:ZC38" si="1561">ZB17/ZB9</f>
        <v>0.92028985507246375</v>
      </c>
      <c r="ZC38" s="138">
        <f t="shared" si="1561"/>
        <v>0.90774907749077494</v>
      </c>
      <c r="ZD38" s="138">
        <f t="shared" ref="ZD38:ZE38" si="1562">ZD17/ZD9</f>
        <v>0.92391304347826086</v>
      </c>
      <c r="ZE38" s="138">
        <f t="shared" si="1562"/>
        <v>0.90181818181818185</v>
      </c>
      <c r="ZF38" s="138">
        <f t="shared" ref="ZF38:ZG38" si="1563">ZF17/ZF9</f>
        <v>0.8996282527881041</v>
      </c>
      <c r="ZG38" s="138">
        <f t="shared" si="1563"/>
        <v>0.84112149532710279</v>
      </c>
      <c r="ZH38" s="138"/>
      <c r="ZI38" s="135"/>
      <c r="ZJ38" s="135"/>
      <c r="ZK38" s="135"/>
      <c r="ZL38" s="138">
        <f t="shared" ref="ZL38:ZM38" si="1564">ZL17/ZL9</f>
        <v>0.8035714285714286</v>
      </c>
      <c r="ZM38" s="138">
        <f t="shared" si="1564"/>
        <v>0.75903614457831325</v>
      </c>
      <c r="ZN38" s="138"/>
      <c r="ZO38" s="138">
        <f t="shared" ref="ZO38:ZP38" si="1565">ZO17/ZO9</f>
        <v>0.70347003154574128</v>
      </c>
      <c r="ZP38" s="138">
        <f t="shared" si="1565"/>
        <v>0.76051779935275077</v>
      </c>
      <c r="ZQ38" s="138">
        <f t="shared" ref="ZQ38:ZR38" si="1566">ZQ17/ZQ9</f>
        <v>0.75244299674267101</v>
      </c>
      <c r="ZR38" s="138">
        <f t="shared" si="1566"/>
        <v>0.77740863787375414</v>
      </c>
      <c r="ZS38" s="138">
        <f t="shared" ref="ZS38:ZT38" si="1567">ZS17/ZS9</f>
        <v>0.78671328671328666</v>
      </c>
      <c r="ZT38" s="138">
        <f t="shared" si="1567"/>
        <v>0.75778546712802763</v>
      </c>
      <c r="ZU38" s="138"/>
      <c r="ZV38" s="138">
        <f t="shared" ref="ZV38:ZW38" si="1568">ZV17/ZV9</f>
        <v>0.78700361010830322</v>
      </c>
      <c r="ZW38" s="138">
        <f t="shared" si="1568"/>
        <v>0.77738515901060068</v>
      </c>
      <c r="ZX38" s="138">
        <f t="shared" ref="ZX38:ZY38" si="1569">ZX17/ZX9</f>
        <v>0.78339350180505418</v>
      </c>
      <c r="ZY38" s="138">
        <f t="shared" si="1569"/>
        <v>0.81386861313868608</v>
      </c>
      <c r="ZZ38" s="138">
        <f t="shared" ref="ZZ38:AAA38" si="1570">ZZ17/ZZ9</f>
        <v>0.78754578754578752</v>
      </c>
      <c r="AAA38" s="138">
        <f t="shared" si="1570"/>
        <v>0.79335793357933582</v>
      </c>
      <c r="AAB38" s="138"/>
      <c r="AAC38" s="138">
        <f t="shared" ref="AAC38:AAD38" si="1571">AAC17/AAC9</f>
        <v>0.82608695652173914</v>
      </c>
      <c r="AAD38" s="138">
        <f t="shared" si="1571"/>
        <v>0.82971014492753625</v>
      </c>
      <c r="AAE38" s="138">
        <f t="shared" ref="AAE38:AAF38" si="1572">AAE17/AAE9</f>
        <v>0.80952380952380953</v>
      </c>
      <c r="AAF38" s="138">
        <f t="shared" si="1572"/>
        <v>0.85766423357664234</v>
      </c>
      <c r="AAG38" s="138">
        <f t="shared" ref="AAG38:AAH38" si="1573">AAG17/AAG9</f>
        <v>0.85559566787003605</v>
      </c>
      <c r="AAH38" s="138">
        <f t="shared" si="1573"/>
        <v>0.84532374100719421</v>
      </c>
      <c r="AAI38" s="135"/>
      <c r="AAJ38" s="138">
        <f t="shared" ref="AAJ38:AAK38" si="1574">AAJ17/AAJ9</f>
        <v>0.82481751824817517</v>
      </c>
      <c r="AAK38" s="138">
        <f t="shared" si="1574"/>
        <v>0.8</v>
      </c>
      <c r="AAL38" s="138">
        <f t="shared" ref="AAL38:AAM38" si="1575">AAL17/AAL9</f>
        <v>0.83038869257950532</v>
      </c>
      <c r="AAM38" s="138">
        <f t="shared" si="1575"/>
        <v>0.80350877192982462</v>
      </c>
      <c r="AAN38" s="138">
        <f t="shared" ref="AAN38:AAO38" si="1576">AAN17/AAN9</f>
        <v>0.80612244897959184</v>
      </c>
      <c r="AAO38" s="138">
        <f t="shared" si="1576"/>
        <v>0.81881533101045301</v>
      </c>
      <c r="AAP38" s="138"/>
      <c r="AAQ38" s="138">
        <f t="shared" ref="AAQ38:AAR38" si="1577">AAQ17/AAQ9</f>
        <v>0.78947368421052633</v>
      </c>
      <c r="AAR38" s="138">
        <f t="shared" si="1577"/>
        <v>0.76288659793814428</v>
      </c>
      <c r="AAS38" s="138">
        <f t="shared" ref="AAS38:AAT38" si="1578">AAS17/AAS9</f>
        <v>0.73310810810810811</v>
      </c>
      <c r="AAT38" s="138">
        <f t="shared" si="1578"/>
        <v>0.76595744680851063</v>
      </c>
      <c r="AAU38" s="138">
        <f t="shared" ref="AAU38:AAV38" si="1579">AAU17/AAU9</f>
        <v>0.79370629370629375</v>
      </c>
      <c r="AAV38" s="138">
        <f t="shared" si="1579"/>
        <v>0.79783393501805056</v>
      </c>
      <c r="AAW38" s="135"/>
      <c r="AAX38" s="138">
        <f t="shared" ref="AAX38:AAY38" si="1580">AAX17/AAX9</f>
        <v>0.78214285714285714</v>
      </c>
      <c r="AAY38" s="138">
        <f t="shared" si="1580"/>
        <v>0.71724137931034482</v>
      </c>
      <c r="AAZ38" s="138">
        <f t="shared" ref="AAZ38:ABA38" si="1581">AAZ17/AAZ9</f>
        <v>0.75464684014869887</v>
      </c>
      <c r="ABA38" s="138">
        <f t="shared" si="1581"/>
        <v>0.77394636015325668</v>
      </c>
      <c r="ABB38" s="138">
        <f t="shared" ref="ABB38:ABC38" si="1582">ABB17/ABB9</f>
        <v>0.77906976744186052</v>
      </c>
      <c r="ABC38" s="138">
        <f t="shared" si="1582"/>
        <v>0.80708661417322836</v>
      </c>
      <c r="ABD38" s="138"/>
      <c r="ABE38" s="138">
        <f t="shared" ref="ABE38" si="1583">ABE17/ABE9</f>
        <v>0.7816091954022989</v>
      </c>
      <c r="ABF38" s="138">
        <f t="shared" ref="ABF38:ABG38" si="1584">ABF17/ABF9</f>
        <v>0.828125</v>
      </c>
      <c r="ABG38" s="138">
        <f t="shared" si="1584"/>
        <v>0.85214007782101164</v>
      </c>
      <c r="ABH38" s="138">
        <f t="shared" ref="ABH38:ABI38" si="1585">ABH17/ABH9</f>
        <v>0.85603112840466922</v>
      </c>
      <c r="ABI38" s="138">
        <f t="shared" si="1585"/>
        <v>0.84705882352941175</v>
      </c>
      <c r="ABJ38" s="138">
        <f t="shared" ref="ABJ38:ABL38" si="1586">ABJ17/ABJ9</f>
        <v>0.83921568627450982</v>
      </c>
      <c r="ABK38" s="135"/>
      <c r="ABL38" s="138">
        <f t="shared" si="1586"/>
        <v>0.8443579766536965</v>
      </c>
      <c r="ABM38" s="138">
        <f t="shared" ref="ABM38:ABN38" si="1587">ABM17/ABM9</f>
        <v>0.859375</v>
      </c>
      <c r="ABN38" s="138">
        <f t="shared" si="1587"/>
        <v>0.86220472440944884</v>
      </c>
      <c r="ABO38" s="138">
        <f t="shared" ref="ABO38:ABP38" si="1588">ABO17/ABO9</f>
        <v>0.85317460317460314</v>
      </c>
      <c r="ABP38" s="138">
        <f t="shared" si="1588"/>
        <v>0.86507936507936511</v>
      </c>
      <c r="ABQ38" s="138">
        <f t="shared" ref="ABQ38:ABS38" si="1589">ABQ17/ABQ9</f>
        <v>0.87937743190661477</v>
      </c>
      <c r="ABR38" s="135"/>
      <c r="ABS38" s="138">
        <f t="shared" si="1589"/>
        <v>0.87786259541984735</v>
      </c>
      <c r="ABT38" s="138">
        <f t="shared" ref="ABT38:ABU38" si="1590">ABT17/ABT9</f>
        <v>0.88461538461538458</v>
      </c>
      <c r="ABU38" s="138">
        <f t="shared" si="1590"/>
        <v>0.86259541984732824</v>
      </c>
      <c r="ABV38" s="138">
        <f t="shared" ref="ABV38:ABW38" si="1591">ABV17/ABV9</f>
        <v>0.86742424242424243</v>
      </c>
      <c r="ABW38" s="138" t="e">
        <f t="shared" si="1591"/>
        <v>#DIV/0!</v>
      </c>
      <c r="ABX38" s="135"/>
      <c r="ABY38" s="135"/>
      <c r="ABZ38" s="135"/>
      <c r="ACA38" s="135"/>
      <c r="ACB38" s="135"/>
      <c r="ACC38" s="135"/>
      <c r="ACD38" s="135"/>
      <c r="ACE38" s="135"/>
      <c r="ACF38" s="135"/>
      <c r="ACG38" s="135"/>
      <c r="ACH38" s="135"/>
      <c r="ACI38" s="135"/>
      <c r="ACJ38" s="135"/>
      <c r="ACK38" s="135"/>
      <c r="ACL38" s="135"/>
      <c r="ACM38" s="135"/>
      <c r="ACN38" s="135"/>
      <c r="ACO38" s="135"/>
      <c r="ACP38" s="135"/>
      <c r="ACQ38" s="135"/>
      <c r="ACR38" s="135"/>
      <c r="ACS38" s="135"/>
      <c r="ACT38" s="135"/>
      <c r="ACU38" s="135"/>
      <c r="ACV38" s="135"/>
      <c r="ACW38" s="135"/>
      <c r="ACX38" s="135"/>
      <c r="ACY38" s="135"/>
      <c r="ACZ38" s="135"/>
      <c r="ADA38" s="135"/>
      <c r="ADB38" s="135"/>
      <c r="ADC38" s="135"/>
      <c r="ADD38" s="135"/>
      <c r="ADE38" s="135"/>
      <c r="ADF38" s="135"/>
      <c r="ADG38" s="135"/>
      <c r="ADH38" s="135"/>
      <c r="ADI38" s="135"/>
      <c r="ADJ38" s="135"/>
      <c r="ADK38" s="135"/>
      <c r="ADL38" s="135"/>
      <c r="ADM38" s="135"/>
      <c r="ADN38" s="135"/>
    </row>
    <row r="39" spans="1:794">
      <c r="A39" t="s">
        <v>911</v>
      </c>
      <c r="B39" t="s">
        <v>913</v>
      </c>
      <c r="D39" s="135" t="s">
        <v>246</v>
      </c>
      <c r="E39" s="138">
        <f t="shared" si="1107"/>
        <v>0.95918367346938771</v>
      </c>
      <c r="F39" s="138">
        <f t="shared" si="1107"/>
        <v>0.96969696969696972</v>
      </c>
      <c r="G39" s="138">
        <f t="shared" si="1108"/>
        <v>0.96969696969696972</v>
      </c>
      <c r="H39" s="138">
        <f t="shared" si="1108"/>
        <v>0.95959595959595956</v>
      </c>
      <c r="I39" s="138">
        <f t="shared" si="1108"/>
        <v>0.95959595959595956</v>
      </c>
      <c r="J39" s="138">
        <f t="shared" si="1108"/>
        <v>0.93939393939393945</v>
      </c>
      <c r="K39" s="135"/>
      <c r="L39" s="138">
        <f t="shared" ref="L39:S40" si="1592">L18/L10</f>
        <v>0.92929292929292928</v>
      </c>
      <c r="M39" s="138">
        <f t="shared" si="1592"/>
        <v>0.93877551020408168</v>
      </c>
      <c r="N39" s="138">
        <f>N18/N10</f>
        <v>0.9285714285714286</v>
      </c>
      <c r="O39" s="138">
        <f>O18/O10</f>
        <v>0.96938775510204078</v>
      </c>
      <c r="P39" s="138">
        <f>P18/P10</f>
        <v>0.96938775510204078</v>
      </c>
      <c r="Q39" s="138">
        <f>Q18/Q10</f>
        <v>0.9375</v>
      </c>
      <c r="R39" s="138">
        <f>R18/R10</f>
        <v>0.9642857142857143</v>
      </c>
      <c r="S39" s="138">
        <f>S18/S10</f>
        <v>0.95454545454545459</v>
      </c>
      <c r="T39" s="135"/>
      <c r="U39" s="135"/>
      <c r="V39" s="135"/>
      <c r="W39" s="135"/>
      <c r="X39" s="135"/>
      <c r="Y39" s="135"/>
      <c r="Z39" s="135"/>
      <c r="AA39" s="138">
        <f t="shared" ref="AA39:AP40" si="1593">AA18/AA10</f>
        <v>0.9285714285714286</v>
      </c>
      <c r="AB39" s="138">
        <f t="shared" si="1593"/>
        <v>0.85593220338983056</v>
      </c>
      <c r="AC39" s="138">
        <f>AC18/AC10</f>
        <v>0.89375000000000004</v>
      </c>
      <c r="AD39" s="138">
        <f>AD18/AD10</f>
        <v>0.88554216867469882</v>
      </c>
      <c r="AE39" s="138">
        <f>AE18/AE10</f>
        <v>0.88749999999999996</v>
      </c>
      <c r="AF39" s="135"/>
      <c r="AG39" s="138">
        <f t="shared" si="1111"/>
        <v>0.85333333333333339</v>
      </c>
      <c r="AH39" s="138">
        <f t="shared" si="1111"/>
        <v>0.81081081081081086</v>
      </c>
      <c r="AI39" s="138">
        <f t="shared" si="1111"/>
        <v>0.84459459459459463</v>
      </c>
      <c r="AJ39" s="138">
        <f t="shared" si="1111"/>
        <v>0.85135135135135132</v>
      </c>
      <c r="AK39" s="138">
        <f t="shared" si="1111"/>
        <v>0.87755102040816324</v>
      </c>
      <c r="AL39" s="138">
        <f t="shared" si="1111"/>
        <v>0.83561643835616439</v>
      </c>
      <c r="AM39" s="138"/>
      <c r="AN39" s="138">
        <f t="shared" si="1112"/>
        <v>0.87654320987654322</v>
      </c>
      <c r="AO39" s="138">
        <f t="shared" si="1112"/>
        <v>0.88124999999999998</v>
      </c>
      <c r="AP39" s="138">
        <f t="shared" si="1112"/>
        <v>0.89634146341463417</v>
      </c>
      <c r="AQ39" s="138">
        <f t="shared" si="1112"/>
        <v>0.8867924528301887</v>
      </c>
      <c r="AR39" s="138">
        <f t="shared" si="1112"/>
        <v>0.87195121951219512</v>
      </c>
      <c r="AS39" s="138">
        <f t="shared" si="1112"/>
        <v>0.87116564417177911</v>
      </c>
      <c r="AT39" s="135"/>
      <c r="AU39" s="138">
        <f t="shared" si="1419"/>
        <v>0.9</v>
      </c>
      <c r="AV39" s="138">
        <f t="shared" si="1419"/>
        <v>0.930379746835443</v>
      </c>
      <c r="AW39" s="138">
        <f t="shared" si="1419"/>
        <v>0.93670886075949367</v>
      </c>
      <c r="AX39" s="138">
        <f>AX18/AX10</f>
        <v>0.95705521472392641</v>
      </c>
      <c r="AY39" s="135"/>
      <c r="AZ39" s="135"/>
      <c r="BA39" s="138">
        <f t="shared" si="1420"/>
        <v>0.90062111801242239</v>
      </c>
      <c r="BB39" s="138">
        <f t="shared" si="1420"/>
        <v>0.89375000000000004</v>
      </c>
      <c r="BC39" s="138">
        <f t="shared" si="1420"/>
        <v>0.88397790055248615</v>
      </c>
      <c r="BD39" s="138">
        <f t="shared" si="1516"/>
        <v>0.87362637362637363</v>
      </c>
      <c r="BE39" s="138">
        <f t="shared" si="1516"/>
        <v>0.8820224719101124</v>
      </c>
      <c r="BF39" s="138">
        <f t="shared" si="1421"/>
        <v>0.88461538461538458</v>
      </c>
      <c r="BG39" s="138">
        <f t="shared" si="1421"/>
        <v>0.87634408602150538</v>
      </c>
      <c r="BH39" s="135"/>
      <c r="BI39" s="138">
        <f t="shared" si="1115"/>
        <v>0.88888888888888884</v>
      </c>
      <c r="BJ39" s="138">
        <f t="shared" si="1115"/>
        <v>0.90954773869346739</v>
      </c>
      <c r="BK39" s="138">
        <f t="shared" si="1115"/>
        <v>0.89655172413793105</v>
      </c>
      <c r="BL39" s="138">
        <f t="shared" si="1115"/>
        <v>0.85929648241206025</v>
      </c>
      <c r="BM39" s="138">
        <f t="shared" si="1115"/>
        <v>0.86036036036036034</v>
      </c>
      <c r="BN39" s="138">
        <f t="shared" si="1115"/>
        <v>0.88235294117647056</v>
      </c>
      <c r="BO39" s="135"/>
      <c r="BP39" s="138">
        <f t="shared" si="1116"/>
        <v>0.85909090909090913</v>
      </c>
      <c r="BQ39" s="138">
        <f t="shared" si="1116"/>
        <v>0.84162895927601811</v>
      </c>
      <c r="BR39" s="138">
        <f t="shared" si="1116"/>
        <v>0.81531531531531531</v>
      </c>
      <c r="BS39" s="138">
        <f t="shared" si="1116"/>
        <v>0.83700440528634357</v>
      </c>
      <c r="BT39" s="138">
        <f t="shared" si="1116"/>
        <v>0.82683982683982682</v>
      </c>
      <c r="BU39" s="138">
        <f t="shared" si="1116"/>
        <v>0.81385281385281383</v>
      </c>
      <c r="BV39" s="135"/>
      <c r="BW39" s="138">
        <f t="shared" si="1268"/>
        <v>0.82666666666666666</v>
      </c>
      <c r="BX39" s="138">
        <f>BX18/BX10</f>
        <v>0.83771929824561409</v>
      </c>
      <c r="BY39" s="138">
        <f>BY18/BY10</f>
        <v>0.83050847457627119</v>
      </c>
      <c r="BZ39" s="138">
        <f>BZ18/BZ10</f>
        <v>0.82051282051282048</v>
      </c>
      <c r="CA39" s="138">
        <f>CA18/CA10</f>
        <v>0.8425531914893617</v>
      </c>
      <c r="CB39" s="138">
        <f>CB18/CB10</f>
        <v>0.84188034188034189</v>
      </c>
      <c r="CC39" s="135"/>
      <c r="CD39" s="138">
        <f t="shared" ref="CD39:CI39" si="1594">CD18/CD10</f>
        <v>0.83982683982683981</v>
      </c>
      <c r="CE39" s="138">
        <f t="shared" si="1594"/>
        <v>0.83966244725738393</v>
      </c>
      <c r="CF39" s="138">
        <f t="shared" si="1594"/>
        <v>0.83057851239669422</v>
      </c>
      <c r="CG39" s="138">
        <f t="shared" si="1594"/>
        <v>0.84100418410041844</v>
      </c>
      <c r="CH39" s="138">
        <f t="shared" si="1594"/>
        <v>0.84552845528455289</v>
      </c>
      <c r="CI39" s="138">
        <f t="shared" si="1594"/>
        <v>0.87058823529411766</v>
      </c>
      <c r="CJ39" s="135"/>
      <c r="CK39" s="138">
        <f t="shared" si="1121"/>
        <v>0.84251968503937003</v>
      </c>
      <c r="CL39" s="138">
        <f t="shared" si="1121"/>
        <v>0.84523809523809523</v>
      </c>
      <c r="CM39" s="138">
        <f t="shared" si="1121"/>
        <v>0.85199999999999998</v>
      </c>
      <c r="CN39" s="138">
        <f t="shared" si="1121"/>
        <v>0.86</v>
      </c>
      <c r="CO39" s="138">
        <f t="shared" si="1121"/>
        <v>0.81526104417670686</v>
      </c>
      <c r="CP39" s="138">
        <f t="shared" si="1121"/>
        <v>0.85365853658536583</v>
      </c>
      <c r="CQ39" s="135"/>
      <c r="CR39" s="138">
        <f t="shared" si="1422"/>
        <v>0.86363636363636365</v>
      </c>
      <c r="CS39" s="138">
        <f t="shared" si="1422"/>
        <v>0.87951807228915657</v>
      </c>
      <c r="CT39" s="138">
        <f>CT18/CT10</f>
        <v>0.84959349593495936</v>
      </c>
      <c r="CU39" s="138">
        <f t="shared" si="1423"/>
        <v>0.89495798319327735</v>
      </c>
      <c r="CV39" s="138">
        <f t="shared" si="1423"/>
        <v>0.89583333333333337</v>
      </c>
      <c r="CW39" s="138">
        <f t="shared" si="1423"/>
        <v>0.89958158995815896</v>
      </c>
      <c r="CX39" s="135"/>
      <c r="CY39" s="138">
        <f t="shared" si="1123"/>
        <v>0.85365853658536583</v>
      </c>
      <c r="CZ39" s="138">
        <f t="shared" si="1123"/>
        <v>0.83471074380165289</v>
      </c>
      <c r="DA39" s="138">
        <f t="shared" si="1123"/>
        <v>0.8796680497925311</v>
      </c>
      <c r="DB39" s="138">
        <f t="shared" si="1123"/>
        <v>0.84615384615384615</v>
      </c>
      <c r="DC39" s="138">
        <f t="shared" si="1123"/>
        <v>0.80334728033472802</v>
      </c>
      <c r="DD39" s="138">
        <f t="shared" si="1123"/>
        <v>0.80590717299578063</v>
      </c>
      <c r="DE39" s="135"/>
      <c r="DF39" s="135"/>
      <c r="DG39" s="138">
        <f t="shared" si="1124"/>
        <v>0.77559055118110232</v>
      </c>
      <c r="DH39" s="138">
        <f t="shared" si="1124"/>
        <v>0.75510204081632648</v>
      </c>
      <c r="DI39" s="138">
        <f t="shared" si="1124"/>
        <v>0.81147540983606559</v>
      </c>
      <c r="DJ39" s="138">
        <f t="shared" si="1124"/>
        <v>0.83750000000000002</v>
      </c>
      <c r="DK39" s="138">
        <f t="shared" si="1124"/>
        <v>0.84710743801652888</v>
      </c>
      <c r="DL39" s="135"/>
      <c r="DM39" s="135"/>
      <c r="DN39" s="138">
        <f t="shared" si="1125"/>
        <v>0.81027667984189722</v>
      </c>
      <c r="DO39" s="138">
        <f t="shared" si="1125"/>
        <v>0.82399999999999995</v>
      </c>
      <c r="DP39" s="138">
        <f t="shared" si="1424"/>
        <v>0.90476190476190477</v>
      </c>
      <c r="DQ39" s="138">
        <f t="shared" si="1424"/>
        <v>0.87250996015936255</v>
      </c>
      <c r="DR39" s="138">
        <f>DR18/DR10</f>
        <v>0.89534883720930236</v>
      </c>
      <c r="DS39" s="135"/>
      <c r="DT39" s="138">
        <f t="shared" si="1127"/>
        <v>0.82509505703422048</v>
      </c>
      <c r="DU39" s="138">
        <f t="shared" si="1127"/>
        <v>0.79847908745247154</v>
      </c>
      <c r="DV39" s="138">
        <f t="shared" si="1127"/>
        <v>0.78764478764478763</v>
      </c>
      <c r="DW39" s="138">
        <f t="shared" si="1127"/>
        <v>0.81040892193308545</v>
      </c>
      <c r="DX39" s="138">
        <f t="shared" si="1127"/>
        <v>0.75438596491228072</v>
      </c>
      <c r="DY39" s="138">
        <f t="shared" si="1127"/>
        <v>0.73404255319148937</v>
      </c>
      <c r="DZ39" s="135"/>
      <c r="EA39" s="138">
        <f t="shared" si="1517"/>
        <v>0.68231046931407946</v>
      </c>
      <c r="EB39" s="138">
        <f t="shared" si="1517"/>
        <v>0.74358974358974361</v>
      </c>
      <c r="EC39" s="138">
        <f t="shared" si="1518"/>
        <v>0.72222222222222221</v>
      </c>
      <c r="ED39" s="138">
        <f t="shared" si="1518"/>
        <v>0.74906367041198507</v>
      </c>
      <c r="EE39" s="138">
        <f t="shared" si="1518"/>
        <v>0.72830188679245278</v>
      </c>
      <c r="EF39" s="138">
        <f t="shared" si="1518"/>
        <v>0.70992366412213737</v>
      </c>
      <c r="EG39" s="138">
        <f t="shared" si="1518"/>
        <v>0.59160305343511455</v>
      </c>
      <c r="EH39" s="138">
        <f t="shared" si="1518"/>
        <v>0.70498084291187735</v>
      </c>
      <c r="EI39" s="138">
        <f t="shared" si="1518"/>
        <v>0.70750988142292492</v>
      </c>
      <c r="EJ39" s="138">
        <f>EJ18/EJ10</f>
        <v>0.72727272727272729</v>
      </c>
      <c r="EK39" s="138">
        <f>EK18/EK10</f>
        <v>0.70916334661354585</v>
      </c>
      <c r="EL39" s="138">
        <f t="shared" si="1426"/>
        <v>0.65702479338842978</v>
      </c>
      <c r="EM39" s="138">
        <f t="shared" si="1426"/>
        <v>0.65560165975103735</v>
      </c>
      <c r="EN39" s="135"/>
      <c r="EO39" s="138">
        <f>EO18/EO10</f>
        <v>0.6987951807228916</v>
      </c>
      <c r="EP39" s="138">
        <f t="shared" si="1427"/>
        <v>0.72916666666666663</v>
      </c>
      <c r="EQ39" s="138">
        <f t="shared" ref="EQ39:FA39" si="1595">EQ18/EQ10</f>
        <v>0.73191489361702122</v>
      </c>
      <c r="ER39" s="138">
        <f t="shared" si="1595"/>
        <v>0.7381974248927039</v>
      </c>
      <c r="ES39" s="138">
        <f t="shared" si="1595"/>
        <v>0.77155172413793105</v>
      </c>
      <c r="ET39" s="138">
        <f t="shared" si="1595"/>
        <v>0.74008810572687223</v>
      </c>
      <c r="EU39" s="138">
        <f t="shared" si="1595"/>
        <v>0.60792951541850215</v>
      </c>
      <c r="EV39" s="138">
        <f t="shared" si="1595"/>
        <v>0.75545851528384278</v>
      </c>
      <c r="EW39" s="138">
        <f t="shared" si="1595"/>
        <v>0.75431034482758619</v>
      </c>
      <c r="EX39" s="138">
        <f t="shared" si="1595"/>
        <v>0.75</v>
      </c>
      <c r="EY39" s="138">
        <f t="shared" si="1595"/>
        <v>0.75641025641025639</v>
      </c>
      <c r="EZ39" s="138">
        <f t="shared" si="1595"/>
        <v>0.77578475336322872</v>
      </c>
      <c r="FA39" s="138">
        <f t="shared" si="1595"/>
        <v>0.79185520361990946</v>
      </c>
      <c r="FB39" s="135"/>
      <c r="FC39" s="138">
        <f t="shared" ref="FC39:FO39" si="1596">FC18/FC10</f>
        <v>0.7857142857142857</v>
      </c>
      <c r="FD39" s="138">
        <f t="shared" si="1596"/>
        <v>0.8</v>
      </c>
      <c r="FE39" s="138">
        <f t="shared" si="1596"/>
        <v>0.79729729729729726</v>
      </c>
      <c r="FF39" s="138">
        <f t="shared" si="1596"/>
        <v>0.81904761904761902</v>
      </c>
      <c r="FG39" s="138">
        <f t="shared" si="1596"/>
        <v>0.84285714285714286</v>
      </c>
      <c r="FH39" s="138">
        <f t="shared" si="1596"/>
        <v>0.88940092165898621</v>
      </c>
      <c r="FI39" s="138">
        <f t="shared" si="1596"/>
        <v>0.32258064516129031</v>
      </c>
      <c r="FJ39" s="138">
        <f t="shared" si="1596"/>
        <v>0.87555555555555553</v>
      </c>
      <c r="FK39" s="138">
        <f t="shared" si="1596"/>
        <v>0.88986784140969166</v>
      </c>
      <c r="FL39" s="138">
        <f t="shared" si="1596"/>
        <v>0.88510638297872335</v>
      </c>
      <c r="FM39" s="138">
        <f t="shared" si="1596"/>
        <v>0.90283400809716596</v>
      </c>
      <c r="FN39" s="138">
        <f t="shared" si="1596"/>
        <v>0.89795918367346939</v>
      </c>
      <c r="FO39" s="138">
        <f t="shared" si="1596"/>
        <v>0.80971659919028338</v>
      </c>
      <c r="FP39" s="135"/>
      <c r="FQ39" s="138">
        <f t="shared" si="1133"/>
        <v>0.84337349397590367</v>
      </c>
      <c r="FR39" s="138">
        <f t="shared" si="1133"/>
        <v>0.79841897233201586</v>
      </c>
      <c r="FS39" s="138">
        <f t="shared" si="1133"/>
        <v>0.86100386100386095</v>
      </c>
      <c r="FT39" s="138">
        <f t="shared" si="1133"/>
        <v>0.83461538461538465</v>
      </c>
      <c r="FU39" s="138">
        <f t="shared" si="1133"/>
        <v>0.81578947368421051</v>
      </c>
      <c r="FV39" s="138">
        <f t="shared" si="1133"/>
        <v>0.79699248120300747</v>
      </c>
      <c r="FW39" s="135"/>
      <c r="FX39" s="138">
        <f t="shared" si="1134"/>
        <v>0.79853479853479858</v>
      </c>
      <c r="FY39" s="138">
        <f t="shared" si="1134"/>
        <v>0.81521739130434778</v>
      </c>
      <c r="FZ39" s="138">
        <f t="shared" si="1134"/>
        <v>0.82986111111111116</v>
      </c>
      <c r="GA39" s="138">
        <f t="shared" si="1134"/>
        <v>0.82993197278911568</v>
      </c>
      <c r="GB39" s="138">
        <f t="shared" si="1134"/>
        <v>0.7651006711409396</v>
      </c>
      <c r="GC39" s="138">
        <f t="shared" si="1134"/>
        <v>0.77408637873754149</v>
      </c>
      <c r="GD39" s="135"/>
      <c r="GE39" s="138">
        <f t="shared" si="1135"/>
        <v>0.72945205479452058</v>
      </c>
      <c r="GF39" s="138">
        <f t="shared" si="1135"/>
        <v>0.71477663230240551</v>
      </c>
      <c r="GG39" s="138">
        <f t="shared" si="1135"/>
        <v>0.69550173010380623</v>
      </c>
      <c r="GH39" s="138">
        <f t="shared" si="1135"/>
        <v>0.70422535211267601</v>
      </c>
      <c r="GI39" s="135"/>
      <c r="GJ39" s="135"/>
      <c r="GK39" s="135"/>
      <c r="GL39" s="138">
        <f t="shared" si="1136"/>
        <v>0.74564459930313587</v>
      </c>
      <c r="GM39" s="138">
        <f t="shared" si="1136"/>
        <v>0.7359154929577465</v>
      </c>
      <c r="GN39" s="138">
        <f t="shared" si="1136"/>
        <v>0.7769784172661871</v>
      </c>
      <c r="GO39" s="138">
        <f t="shared" si="1136"/>
        <v>0.81454545454545457</v>
      </c>
      <c r="GP39" s="138">
        <f t="shared" si="1136"/>
        <v>0.7857142857142857</v>
      </c>
      <c r="GQ39" s="138">
        <f t="shared" si="1136"/>
        <v>0.80215827338129497</v>
      </c>
      <c r="GR39" s="135"/>
      <c r="GS39" s="138">
        <f t="shared" si="1137"/>
        <v>0.83629893238434161</v>
      </c>
      <c r="GT39" s="138">
        <f t="shared" si="1137"/>
        <v>0.86879432624113473</v>
      </c>
      <c r="GU39" s="138">
        <f t="shared" si="1137"/>
        <v>0.87030716723549484</v>
      </c>
      <c r="GV39" s="138">
        <f t="shared" si="1137"/>
        <v>0.88349514563106801</v>
      </c>
      <c r="GW39" s="138">
        <f t="shared" si="1137"/>
        <v>0.89171974522292996</v>
      </c>
      <c r="GX39" s="135"/>
      <c r="GY39" s="135"/>
      <c r="GZ39" s="138">
        <f t="shared" si="1138"/>
        <v>0.87540983606557377</v>
      </c>
      <c r="HA39" s="138">
        <f t="shared" si="1138"/>
        <v>0.88853503184713378</v>
      </c>
      <c r="HB39" s="138">
        <f t="shared" si="1139"/>
        <v>0.88714733542319746</v>
      </c>
      <c r="HC39" s="138">
        <f t="shared" si="1139"/>
        <v>0.88819875776397517</v>
      </c>
      <c r="HD39" s="138">
        <f t="shared" si="1139"/>
        <v>0.88554216867469882</v>
      </c>
      <c r="HE39" s="138">
        <f t="shared" si="1139"/>
        <v>0.89552238805970152</v>
      </c>
      <c r="HF39" s="135"/>
      <c r="HG39" s="138">
        <f t="shared" si="1140"/>
        <v>0.83040935672514615</v>
      </c>
      <c r="HH39" s="138">
        <f t="shared" si="1140"/>
        <v>0.82267441860465118</v>
      </c>
      <c r="HI39" s="138">
        <f t="shared" si="1140"/>
        <v>0.85474860335195535</v>
      </c>
      <c r="HJ39" s="138">
        <f t="shared" si="1140"/>
        <v>0.848314606741573</v>
      </c>
      <c r="HK39" s="138">
        <f t="shared" si="1140"/>
        <v>0.84722222222222221</v>
      </c>
      <c r="HL39" s="138">
        <f t="shared" si="1140"/>
        <v>0.85674931129476584</v>
      </c>
      <c r="HM39" s="135"/>
      <c r="HN39" s="138">
        <f t="shared" si="1141"/>
        <v>0.85904255319148937</v>
      </c>
      <c r="HO39" s="138">
        <f t="shared" si="1141"/>
        <v>0.84358974358974359</v>
      </c>
      <c r="HP39" s="138">
        <f t="shared" si="1141"/>
        <v>0.87277353689567427</v>
      </c>
      <c r="HQ39" s="138">
        <f t="shared" si="1141"/>
        <v>0.85969387755102045</v>
      </c>
      <c r="HR39" s="138">
        <f t="shared" si="1141"/>
        <v>0.88383838383838387</v>
      </c>
      <c r="HS39" s="138">
        <f t="shared" si="1141"/>
        <v>0.88860759493670882</v>
      </c>
      <c r="HT39" s="135"/>
      <c r="HU39" s="138">
        <f t="shared" si="1142"/>
        <v>0.86046511627906974</v>
      </c>
      <c r="HV39" s="138">
        <f t="shared" si="1142"/>
        <v>0.84615384615384615</v>
      </c>
      <c r="HW39" s="138">
        <f t="shared" si="1142"/>
        <v>0.88804071246819338</v>
      </c>
      <c r="HX39" s="138">
        <f t="shared" si="1142"/>
        <v>0.86318407960199006</v>
      </c>
      <c r="HY39" s="138">
        <f t="shared" si="1142"/>
        <v>0.83902439024390241</v>
      </c>
      <c r="HZ39" s="138">
        <f t="shared" si="1142"/>
        <v>0.83132530120481929</v>
      </c>
      <c r="IA39" s="135"/>
      <c r="IB39" s="138">
        <f t="shared" si="1143"/>
        <v>0.78199052132701419</v>
      </c>
      <c r="IC39" s="138">
        <f t="shared" si="1143"/>
        <v>0.78723404255319152</v>
      </c>
      <c r="ID39" s="138">
        <f t="shared" si="1143"/>
        <v>0.78823529411764703</v>
      </c>
      <c r="IE39" s="138">
        <f t="shared" si="1143"/>
        <v>0.79523809523809519</v>
      </c>
      <c r="IF39" s="138">
        <f t="shared" si="1143"/>
        <v>0.81818181818181823</v>
      </c>
      <c r="IG39" s="138">
        <f t="shared" si="1143"/>
        <v>0.82380952380952377</v>
      </c>
      <c r="IH39" s="135"/>
      <c r="II39" s="138">
        <f t="shared" si="1144"/>
        <v>0.79616306954436455</v>
      </c>
      <c r="IJ39" s="138">
        <f t="shared" si="1144"/>
        <v>0.82973621103117501</v>
      </c>
      <c r="IK39" s="138">
        <f t="shared" si="1144"/>
        <v>0.80240963855421688</v>
      </c>
      <c r="IL39" s="138">
        <f t="shared" si="1144"/>
        <v>0.81527093596059108</v>
      </c>
      <c r="IM39" s="138">
        <f t="shared" si="1144"/>
        <v>0.81042654028436023</v>
      </c>
      <c r="IN39" s="138">
        <f t="shared" si="1144"/>
        <v>0.82943925233644855</v>
      </c>
      <c r="IO39" s="135"/>
      <c r="IP39" s="138">
        <f t="shared" si="1145"/>
        <v>0.78873239436619713</v>
      </c>
      <c r="IQ39" s="138">
        <f t="shared" si="1145"/>
        <v>0.84651162790697676</v>
      </c>
      <c r="IR39" s="138">
        <f t="shared" si="1145"/>
        <v>0.83260869565217388</v>
      </c>
      <c r="IS39" s="135"/>
      <c r="IT39" s="138">
        <f t="shared" si="1272"/>
        <v>0.76940133037694014</v>
      </c>
      <c r="IU39" s="138">
        <f t="shared" si="1146"/>
        <v>0.71868131868131868</v>
      </c>
      <c r="IV39" s="135"/>
      <c r="IW39" s="135"/>
      <c r="IX39" s="138">
        <f t="shared" si="1147"/>
        <v>0.59787234042553195</v>
      </c>
      <c r="IY39" s="138">
        <f t="shared" si="1147"/>
        <v>0.65410199556541015</v>
      </c>
      <c r="IZ39" s="138">
        <f t="shared" si="1147"/>
        <v>0.64745011086474502</v>
      </c>
      <c r="JA39" s="138">
        <f t="shared" si="1147"/>
        <v>0.66741573033707868</v>
      </c>
      <c r="JB39" s="138">
        <f t="shared" si="1147"/>
        <v>0.66735112936344965</v>
      </c>
      <c r="JC39" s="138">
        <f t="shared" si="1147"/>
        <v>0.6428571428571429</v>
      </c>
      <c r="JD39" s="135"/>
      <c r="JE39" s="138">
        <f t="shared" si="1148"/>
        <v>0.72442588726513568</v>
      </c>
      <c r="JF39" s="138">
        <f t="shared" si="1148"/>
        <v>0.75371549893842893</v>
      </c>
      <c r="JG39" s="138">
        <f t="shared" si="1149"/>
        <v>0.78800856531049246</v>
      </c>
      <c r="JH39" s="138">
        <f t="shared" si="1149"/>
        <v>0.84967320261437906</v>
      </c>
      <c r="JI39" s="138">
        <f t="shared" si="1149"/>
        <v>0.84513274336283184</v>
      </c>
      <c r="JJ39" s="135"/>
      <c r="JK39" s="138">
        <f t="shared" si="1150"/>
        <v>0.83820224719101122</v>
      </c>
      <c r="JL39" s="138">
        <f t="shared" si="1150"/>
        <v>0.87133182844243795</v>
      </c>
      <c r="JM39" s="138">
        <f t="shared" si="1150"/>
        <v>0.86986301369863017</v>
      </c>
      <c r="JN39" s="138">
        <f t="shared" si="1150"/>
        <v>0.89145496535796764</v>
      </c>
      <c r="JO39" s="138">
        <f t="shared" si="1150"/>
        <v>0.86946386946386944</v>
      </c>
      <c r="JP39" s="138">
        <f t="shared" si="1150"/>
        <v>0.85614849187935038</v>
      </c>
      <c r="JQ39" s="135"/>
      <c r="JR39" s="138">
        <f t="shared" si="1151"/>
        <v>0.80229885057471262</v>
      </c>
      <c r="JS39" s="138">
        <f t="shared" si="1151"/>
        <v>0.83602771362586603</v>
      </c>
      <c r="JT39" s="138">
        <f t="shared" si="1151"/>
        <v>0.87155963302752293</v>
      </c>
      <c r="JU39" s="138">
        <f t="shared" si="1151"/>
        <v>0.85274725274725272</v>
      </c>
      <c r="JV39" s="138">
        <f t="shared" si="1151"/>
        <v>0.86363636363636365</v>
      </c>
      <c r="JW39" s="138">
        <f t="shared" si="1151"/>
        <v>0.85836909871244638</v>
      </c>
      <c r="JX39" s="135"/>
      <c r="JY39" s="138">
        <f t="shared" si="1273"/>
        <v>0.86570247933884292</v>
      </c>
      <c r="JZ39" s="138">
        <f t="shared" si="1152"/>
        <v>0.87265135699373697</v>
      </c>
      <c r="KA39" s="138">
        <f t="shared" si="1153"/>
        <v>0.85507246376811596</v>
      </c>
      <c r="KB39" s="138">
        <f t="shared" si="1153"/>
        <v>0.89419087136929465</v>
      </c>
      <c r="KC39" s="138">
        <f t="shared" si="1153"/>
        <v>0.90852390852390852</v>
      </c>
      <c r="KD39" s="138">
        <f t="shared" si="1153"/>
        <v>0.89604989604989604</v>
      </c>
      <c r="KE39" s="135"/>
      <c r="KF39" s="138">
        <f t="shared" si="1154"/>
        <v>0.90167364016736407</v>
      </c>
      <c r="KG39" s="138">
        <f t="shared" si="1154"/>
        <v>0.88421052631578945</v>
      </c>
      <c r="KH39" s="138">
        <f t="shared" si="1155"/>
        <v>0.91331923890063427</v>
      </c>
      <c r="KI39" s="138">
        <f t="shared" si="1155"/>
        <v>0.89743589743589747</v>
      </c>
      <c r="KJ39" s="138">
        <f t="shared" si="1155"/>
        <v>0.9002123142250531</v>
      </c>
      <c r="KK39" s="138">
        <f t="shared" si="1155"/>
        <v>0.93644067796610164</v>
      </c>
      <c r="KL39" s="135"/>
      <c r="KM39" s="135"/>
      <c r="KN39" s="138">
        <f t="shared" si="1156"/>
        <v>0.90697674418604646</v>
      </c>
      <c r="KO39" s="135"/>
      <c r="KP39" s="138">
        <f t="shared" si="1274"/>
        <v>0.89787234042553188</v>
      </c>
      <c r="KQ39" s="138">
        <f t="shared" si="1157"/>
        <v>0.90364025695931482</v>
      </c>
      <c r="KR39" s="138">
        <f t="shared" si="1158"/>
        <v>0.87606837606837606</v>
      </c>
      <c r="KS39" s="135"/>
      <c r="KT39" s="138">
        <f t="shared" si="1159"/>
        <v>0.90889370932754876</v>
      </c>
      <c r="KU39" s="138">
        <f t="shared" si="1159"/>
        <v>0.90064794816414684</v>
      </c>
      <c r="KV39" s="138">
        <f t="shared" si="1160"/>
        <v>0.93492407809110634</v>
      </c>
      <c r="KW39" s="138">
        <f t="shared" si="1160"/>
        <v>0.92656587473002161</v>
      </c>
      <c r="KX39" s="138">
        <f t="shared" si="1160"/>
        <v>0.92624728850325377</v>
      </c>
      <c r="KY39" s="135"/>
      <c r="KZ39" s="135"/>
      <c r="LA39" s="138">
        <f t="shared" si="1161"/>
        <v>0.89804772234273322</v>
      </c>
      <c r="LB39" s="138">
        <f t="shared" si="1161"/>
        <v>0.9059080962800875</v>
      </c>
      <c r="LC39" s="138">
        <f t="shared" si="1162"/>
        <v>0.90455531453362259</v>
      </c>
      <c r="LD39" s="138">
        <f t="shared" si="1162"/>
        <v>0.90712742980561556</v>
      </c>
      <c r="LE39" s="138">
        <f t="shared" si="1162"/>
        <v>0.91379310344827591</v>
      </c>
      <c r="LF39" s="138">
        <f t="shared" si="1162"/>
        <v>0.89804772234273322</v>
      </c>
      <c r="LG39" s="135"/>
      <c r="LH39" s="138">
        <f t="shared" ref="LH39:LQ39" si="1597">LH18/LH10</f>
        <v>0.87608695652173918</v>
      </c>
      <c r="LI39" s="138">
        <f t="shared" si="1597"/>
        <v>0.90222222222222226</v>
      </c>
      <c r="LJ39" s="138">
        <f t="shared" si="1597"/>
        <v>0.91169977924944812</v>
      </c>
      <c r="LK39" s="138">
        <f t="shared" si="1597"/>
        <v>0.905829596412556</v>
      </c>
      <c r="LL39" s="138">
        <f t="shared" si="1597"/>
        <v>0.91814159292035402</v>
      </c>
      <c r="LM39" s="138">
        <f t="shared" si="1597"/>
        <v>0.84835164835164834</v>
      </c>
      <c r="LN39" s="138">
        <f t="shared" si="1597"/>
        <v>0.73719376391982183</v>
      </c>
      <c r="LO39" s="138">
        <f t="shared" si="1597"/>
        <v>0.83885209713024278</v>
      </c>
      <c r="LP39" s="138">
        <f t="shared" si="1597"/>
        <v>0.83111111111111113</v>
      </c>
      <c r="LQ39" s="138">
        <f t="shared" si="1597"/>
        <v>0.76470588235294112</v>
      </c>
      <c r="LR39" s="135"/>
      <c r="LS39" s="135"/>
      <c r="LT39" s="135"/>
      <c r="LU39" s="135"/>
      <c r="LV39" s="138">
        <f t="shared" si="1164"/>
        <v>0.67481662591687042</v>
      </c>
      <c r="LW39" s="138">
        <f t="shared" si="1164"/>
        <v>0.61250000000000004</v>
      </c>
      <c r="LX39" s="138">
        <f t="shared" si="1165"/>
        <v>0.62886597938144329</v>
      </c>
      <c r="LY39" s="135"/>
      <c r="LZ39" s="138">
        <f t="shared" si="1166"/>
        <v>0.69170984455958551</v>
      </c>
      <c r="MA39" s="138">
        <f t="shared" si="1166"/>
        <v>0.70757180156657962</v>
      </c>
      <c r="MB39" s="138"/>
      <c r="MC39" s="138">
        <f t="shared" si="1167"/>
        <v>0.68062827225130895</v>
      </c>
      <c r="MD39" s="138">
        <f t="shared" si="1167"/>
        <v>0.74736842105263157</v>
      </c>
      <c r="ME39" s="138">
        <f t="shared" si="1167"/>
        <v>0.75590551181102361</v>
      </c>
      <c r="MF39" s="138">
        <f t="shared" si="1167"/>
        <v>0.75880758807588078</v>
      </c>
      <c r="MG39" s="138">
        <f t="shared" si="1167"/>
        <v>0.77567567567567564</v>
      </c>
      <c r="MH39" s="138">
        <f t="shared" si="1167"/>
        <v>0.8457446808510638</v>
      </c>
      <c r="MI39" s="135"/>
      <c r="MJ39" s="138">
        <f t="shared" si="1168"/>
        <v>0.83622828784119108</v>
      </c>
      <c r="MK39" s="138">
        <f t="shared" si="1168"/>
        <v>0.83170731707317069</v>
      </c>
      <c r="ML39" s="138">
        <f t="shared" si="1168"/>
        <v>0.83499999999999996</v>
      </c>
      <c r="MM39" s="138">
        <f t="shared" si="1168"/>
        <v>0.8564593301435407</v>
      </c>
      <c r="MN39" s="138">
        <f t="shared" si="1168"/>
        <v>0.84964200477326968</v>
      </c>
      <c r="MO39" s="138">
        <f t="shared" si="1168"/>
        <v>0.85238095238095235</v>
      </c>
      <c r="MP39" s="135"/>
      <c r="MQ39" s="138">
        <f t="shared" si="1431"/>
        <v>0.84172661870503596</v>
      </c>
      <c r="MR39" s="138">
        <f t="shared" si="1431"/>
        <v>0.84634146341463412</v>
      </c>
      <c r="MS39" s="138">
        <f t="shared" si="1431"/>
        <v>0.84729064039408863</v>
      </c>
      <c r="MT39" s="138">
        <f>MT18/MT10</f>
        <v>0.86473429951690817</v>
      </c>
      <c r="MU39" s="138">
        <f t="shared" si="1432"/>
        <v>0.85273159144893107</v>
      </c>
      <c r="MV39" s="138">
        <f t="shared" si="1432"/>
        <v>0.85815602836879434</v>
      </c>
      <c r="MW39" s="135"/>
      <c r="MX39" s="138">
        <f t="shared" si="1433"/>
        <v>0.84037558685446012</v>
      </c>
      <c r="MY39" s="138">
        <f t="shared" si="1433"/>
        <v>0.84651162790697676</v>
      </c>
      <c r="MZ39" s="138">
        <f t="shared" si="1433"/>
        <v>0.82325581395348835</v>
      </c>
      <c r="NA39" s="138">
        <f t="shared" si="1433"/>
        <v>0.83492822966507174</v>
      </c>
      <c r="NB39" s="138">
        <f>NB18/NB10</f>
        <v>0.84</v>
      </c>
      <c r="NC39" s="138">
        <f>NC18/NC10</f>
        <v>0.83373493975903612</v>
      </c>
      <c r="ND39" s="135"/>
      <c r="NE39" s="138">
        <f t="shared" si="1171"/>
        <v>0.81219512195121957</v>
      </c>
      <c r="NF39" s="138">
        <f t="shared" si="1171"/>
        <v>0.83175355450236965</v>
      </c>
      <c r="NG39" s="138">
        <f t="shared" si="1171"/>
        <v>0.82619047619047614</v>
      </c>
      <c r="NH39" s="138">
        <f t="shared" si="1171"/>
        <v>0.83809523809523812</v>
      </c>
      <c r="NI39" s="138">
        <f t="shared" si="1171"/>
        <v>0.85238095238095235</v>
      </c>
      <c r="NJ39" s="138">
        <f t="shared" si="1171"/>
        <v>0.84953703703703709</v>
      </c>
      <c r="NK39" s="135"/>
      <c r="NL39" s="138">
        <f t="shared" si="1172"/>
        <v>0.84597701149425286</v>
      </c>
      <c r="NM39" s="138">
        <f t="shared" si="1172"/>
        <v>0.85321100917431192</v>
      </c>
      <c r="NN39" s="138">
        <f t="shared" si="1172"/>
        <v>0.83294663573085848</v>
      </c>
      <c r="NO39" s="138">
        <f t="shared" si="1172"/>
        <v>0.86405529953917048</v>
      </c>
      <c r="NP39" s="138">
        <f t="shared" si="1172"/>
        <v>0.875</v>
      </c>
      <c r="NQ39" s="138">
        <f t="shared" si="1172"/>
        <v>0.86073059360730597</v>
      </c>
      <c r="NR39" s="135"/>
      <c r="NS39" s="138">
        <f t="shared" si="1173"/>
        <v>0.86244541484716153</v>
      </c>
      <c r="NT39" s="138">
        <f t="shared" si="1173"/>
        <v>0.87445887445887449</v>
      </c>
      <c r="NU39" s="138">
        <f t="shared" si="1173"/>
        <v>0.86313465783664456</v>
      </c>
      <c r="NV39" s="138">
        <f t="shared" si="1173"/>
        <v>0.8137472283813747</v>
      </c>
      <c r="NW39" s="138">
        <f t="shared" si="1173"/>
        <v>0.71772428884026263</v>
      </c>
      <c r="NX39" s="138">
        <f t="shared" si="1173"/>
        <v>0.8061002178649237</v>
      </c>
      <c r="NY39" s="138">
        <f t="shared" si="1173"/>
        <v>0.7960088691796009</v>
      </c>
      <c r="NZ39" s="138">
        <f t="shared" si="1173"/>
        <v>0.80952380952380953</v>
      </c>
      <c r="OA39" s="135"/>
      <c r="OB39" s="135"/>
      <c r="OC39" s="135"/>
      <c r="OD39" s="135"/>
      <c r="OE39" s="135"/>
      <c r="OF39" s="135"/>
      <c r="OG39" s="138">
        <f>OG18/OG10</f>
        <v>0.76367614879649892</v>
      </c>
      <c r="OH39" s="138">
        <f t="shared" si="1522"/>
        <v>0.7483443708609272</v>
      </c>
      <c r="OI39" s="138">
        <f t="shared" si="1522"/>
        <v>0.72383073496659245</v>
      </c>
      <c r="OJ39" s="138">
        <f t="shared" si="1175"/>
        <v>0.74549549549549554</v>
      </c>
      <c r="OK39" s="138">
        <f t="shared" si="1175"/>
        <v>0.77027027027027029</v>
      </c>
      <c r="OL39" s="138">
        <f t="shared" si="1175"/>
        <v>0.81712962962962965</v>
      </c>
      <c r="OM39" s="135"/>
      <c r="ON39" s="138">
        <f t="shared" si="1523"/>
        <v>0.81062355658198615</v>
      </c>
      <c r="OO39" s="138">
        <f t="shared" si="1523"/>
        <v>0.82505399568034554</v>
      </c>
      <c r="OP39" s="138">
        <f t="shared" si="1523"/>
        <v>0.82073434125269984</v>
      </c>
      <c r="OQ39" s="138"/>
      <c r="OR39" s="138">
        <f t="shared" si="1524"/>
        <v>0.81601731601731597</v>
      </c>
      <c r="OS39" s="138">
        <f t="shared" si="1524"/>
        <v>0.83480176211453749</v>
      </c>
      <c r="OT39" s="135"/>
      <c r="OU39" s="138">
        <f>OU18/OU10</f>
        <v>0.82805429864253388</v>
      </c>
      <c r="OV39" s="138">
        <f t="shared" si="1435"/>
        <v>0.8529411764705882</v>
      </c>
      <c r="OW39" s="138">
        <f t="shared" si="1436"/>
        <v>0.86486486486486491</v>
      </c>
      <c r="OX39" s="138">
        <f t="shared" si="1436"/>
        <v>0.87191011235955052</v>
      </c>
      <c r="OY39" s="138">
        <f t="shared" si="1436"/>
        <v>0.86167800453514742</v>
      </c>
      <c r="OZ39" s="138">
        <f t="shared" si="1436"/>
        <v>0.8764044943820225</v>
      </c>
      <c r="PA39" s="135"/>
      <c r="PB39" s="138">
        <f t="shared" si="1437"/>
        <v>0.8123620309050773</v>
      </c>
      <c r="PC39" s="138">
        <f t="shared" si="1437"/>
        <v>0.84080717488789236</v>
      </c>
      <c r="PD39" s="138">
        <f t="shared" si="1438"/>
        <v>0.87415730337078656</v>
      </c>
      <c r="PE39" s="138">
        <f t="shared" si="1438"/>
        <v>0.85972850678733037</v>
      </c>
      <c r="PF39" s="138">
        <f t="shared" si="1438"/>
        <v>0.8545454545454545</v>
      </c>
      <c r="PG39" s="138">
        <f t="shared" si="1438"/>
        <v>0.86073059360730597</v>
      </c>
      <c r="PH39" s="138"/>
      <c r="PI39" s="138">
        <f t="shared" si="1179"/>
        <v>0.81922196796338675</v>
      </c>
      <c r="PJ39" s="138">
        <f t="shared" si="1179"/>
        <v>0.82232346241457854</v>
      </c>
      <c r="PK39" s="138">
        <f t="shared" si="1179"/>
        <v>0.85416666666666663</v>
      </c>
      <c r="PL39" s="138">
        <f t="shared" si="1179"/>
        <v>0.84027777777777779</v>
      </c>
      <c r="PM39" s="138">
        <f t="shared" si="1179"/>
        <v>0.86078886310904867</v>
      </c>
      <c r="PN39" s="138">
        <f t="shared" si="1179"/>
        <v>0.8141176470588235</v>
      </c>
      <c r="PO39" s="135"/>
      <c r="PP39" s="138">
        <f t="shared" si="1180"/>
        <v>0.7981220657276995</v>
      </c>
      <c r="PQ39" s="138">
        <f t="shared" si="1180"/>
        <v>0.78738317757009346</v>
      </c>
      <c r="PR39" s="138">
        <f t="shared" si="1180"/>
        <v>0.82547169811320753</v>
      </c>
      <c r="PS39" s="138">
        <f t="shared" si="1180"/>
        <v>0.81775700934579443</v>
      </c>
      <c r="PT39" s="138">
        <f t="shared" si="1180"/>
        <v>0.85011709601873531</v>
      </c>
      <c r="PU39" s="138">
        <f t="shared" si="1180"/>
        <v>0.84741784037558687</v>
      </c>
      <c r="PV39" s="135"/>
      <c r="PW39" s="138">
        <f t="shared" si="1181"/>
        <v>0.84272300469483563</v>
      </c>
      <c r="PX39" s="138">
        <f t="shared" si="1181"/>
        <v>0.86428571428571432</v>
      </c>
      <c r="PY39" s="138">
        <f t="shared" si="1181"/>
        <v>0.85952380952380958</v>
      </c>
      <c r="PZ39" s="138">
        <f t="shared" si="1181"/>
        <v>0.85918854415274459</v>
      </c>
      <c r="QA39" s="138">
        <f t="shared" si="1181"/>
        <v>0.8537170263788969</v>
      </c>
      <c r="QB39" s="138">
        <f t="shared" si="1181"/>
        <v>0.86330935251798557</v>
      </c>
      <c r="QC39" s="135"/>
      <c r="QD39" s="138">
        <f t="shared" si="1276"/>
        <v>0.88084112149532712</v>
      </c>
      <c r="QE39" s="138">
        <f t="shared" si="1182"/>
        <v>0.88505747126436785</v>
      </c>
      <c r="QF39" s="135"/>
      <c r="QG39" s="138">
        <f t="shared" si="1183"/>
        <v>0.81627906976744191</v>
      </c>
      <c r="QH39" s="138">
        <f t="shared" si="1183"/>
        <v>0.81516587677725116</v>
      </c>
      <c r="QI39" s="138">
        <f t="shared" si="1184"/>
        <v>0.79716981132075471</v>
      </c>
      <c r="QJ39" s="138"/>
      <c r="QK39" s="138">
        <f t="shared" si="1439"/>
        <v>0.830952380952381</v>
      </c>
      <c r="QL39" s="138">
        <f t="shared" si="1439"/>
        <v>0.83726415094339623</v>
      </c>
      <c r="QM39" s="138">
        <f t="shared" si="1439"/>
        <v>0.84309133489461363</v>
      </c>
      <c r="QN39" s="138">
        <f t="shared" si="1525"/>
        <v>0.82547169811320753</v>
      </c>
      <c r="QO39" s="138">
        <f t="shared" si="1525"/>
        <v>0.8214285714285714</v>
      </c>
      <c r="QP39" s="138">
        <f t="shared" si="1525"/>
        <v>0.84892086330935257</v>
      </c>
      <c r="QQ39" s="138">
        <f t="shared" si="1525"/>
        <v>0.73076923076923073</v>
      </c>
      <c r="QR39" s="138">
        <f t="shared" si="1349"/>
        <v>0.77326968973747012</v>
      </c>
      <c r="QS39" s="138">
        <f t="shared" si="1349"/>
        <v>0.74271844660194175</v>
      </c>
      <c r="QT39" s="138">
        <f t="shared" si="1349"/>
        <v>0.70761670761670759</v>
      </c>
      <c r="QU39" s="135"/>
      <c r="QV39" s="135"/>
      <c r="QW39" s="138">
        <f t="shared" si="1186"/>
        <v>0.66180048661800484</v>
      </c>
      <c r="QX39" s="138">
        <f t="shared" si="1186"/>
        <v>0.64127764127764131</v>
      </c>
      <c r="QY39" s="138">
        <f t="shared" si="1440"/>
        <v>0.73849878934624702</v>
      </c>
      <c r="QZ39" s="138">
        <f t="shared" si="1440"/>
        <v>0.76399026763990263</v>
      </c>
      <c r="RA39" s="138">
        <f t="shared" si="1440"/>
        <v>0.8</v>
      </c>
      <c r="RB39" s="138">
        <f>RB18/RB10</f>
        <v>0.82766990291262132</v>
      </c>
      <c r="RC39" s="138">
        <f t="shared" si="1441"/>
        <v>0.84691358024691354</v>
      </c>
      <c r="RD39" s="138">
        <f t="shared" si="1441"/>
        <v>0.83456790123456792</v>
      </c>
      <c r="RE39" s="135"/>
      <c r="RF39" s="138">
        <f t="shared" si="1442"/>
        <v>0.87562189054726369</v>
      </c>
      <c r="RG39" s="138">
        <f t="shared" si="1442"/>
        <v>0.88059701492537312</v>
      </c>
      <c r="RH39" s="138">
        <f t="shared" si="1526"/>
        <v>0.88177339901477836</v>
      </c>
      <c r="RI39" s="138">
        <f t="shared" si="1526"/>
        <v>0.88177339901477836</v>
      </c>
      <c r="RJ39" s="138">
        <f t="shared" si="1443"/>
        <v>0.88508557457212711</v>
      </c>
      <c r="RK39" s="138">
        <f t="shared" si="1443"/>
        <v>0.86600496277915628</v>
      </c>
      <c r="RL39" s="135"/>
      <c r="RM39" s="135"/>
      <c r="RN39" s="138">
        <f t="shared" si="1350"/>
        <v>0.83538083538083541</v>
      </c>
      <c r="RO39" s="138">
        <f t="shared" si="1350"/>
        <v>0.8354114713216958</v>
      </c>
      <c r="RP39" s="138">
        <f t="shared" si="1350"/>
        <v>0.8383084577114428</v>
      </c>
      <c r="RQ39" s="138">
        <f t="shared" si="1350"/>
        <v>0.84343434343434343</v>
      </c>
      <c r="RR39" s="138">
        <f>RR18/RR10</f>
        <v>0.84263959390862941</v>
      </c>
      <c r="RS39" s="135"/>
      <c r="RT39" s="138">
        <f t="shared" si="1527"/>
        <v>0.83790523690773067</v>
      </c>
      <c r="RU39" s="138">
        <f t="shared" si="1527"/>
        <v>0.81907090464547683</v>
      </c>
      <c r="RV39" s="138">
        <f t="shared" si="1444"/>
        <v>0.80740740740740746</v>
      </c>
      <c r="RW39" s="138">
        <f t="shared" si="1444"/>
        <v>0.77611940298507465</v>
      </c>
      <c r="RX39" s="138">
        <f t="shared" si="1444"/>
        <v>0.79899497487437188</v>
      </c>
      <c r="RY39" s="138">
        <f t="shared" si="1444"/>
        <v>0.79749999999999999</v>
      </c>
      <c r="RZ39" s="135"/>
      <c r="SA39" s="135"/>
      <c r="SB39" s="138">
        <f t="shared" si="1445"/>
        <v>0.79166666666666663</v>
      </c>
      <c r="SC39" s="138">
        <f t="shared" si="1445"/>
        <v>0.80585106382978722</v>
      </c>
      <c r="SD39" s="138">
        <f t="shared" ref="SD39:SM39" si="1598">SD18/SD10</f>
        <v>0.80678851174934729</v>
      </c>
      <c r="SE39" s="138">
        <f t="shared" si="1598"/>
        <v>0.81937172774869105</v>
      </c>
      <c r="SF39" s="138">
        <f t="shared" si="1598"/>
        <v>0.81571815718157181</v>
      </c>
      <c r="SG39" s="138">
        <f t="shared" si="1598"/>
        <v>0.73190348525469173</v>
      </c>
      <c r="SH39" s="138">
        <f t="shared" si="1598"/>
        <v>0.81793478260869568</v>
      </c>
      <c r="SI39" s="138">
        <f t="shared" si="1598"/>
        <v>0.83422459893048129</v>
      </c>
      <c r="SJ39" s="138">
        <f t="shared" si="1598"/>
        <v>0.81891891891891888</v>
      </c>
      <c r="SK39" s="138">
        <f t="shared" si="1598"/>
        <v>0.80601092896174864</v>
      </c>
      <c r="SL39" s="138">
        <f t="shared" si="1598"/>
        <v>0.81300813008130079</v>
      </c>
      <c r="SM39" s="138">
        <f t="shared" si="1598"/>
        <v>0.69021739130434778</v>
      </c>
      <c r="SN39" s="135"/>
      <c r="SO39" s="138">
        <f t="shared" si="1447"/>
        <v>0.67759562841530052</v>
      </c>
      <c r="SP39" s="138">
        <f t="shared" si="1447"/>
        <v>0.66757493188010897</v>
      </c>
      <c r="SQ39" s="138">
        <f t="shared" si="1447"/>
        <v>0.6910112359550562</v>
      </c>
      <c r="SR39" s="138">
        <f t="shared" si="1447"/>
        <v>0.67630057803468213</v>
      </c>
      <c r="SS39" s="138">
        <f>SS18/SS10</f>
        <v>0.70434782608695656</v>
      </c>
      <c r="ST39" s="138">
        <f t="shared" si="1448"/>
        <v>0.65889212827988342</v>
      </c>
      <c r="SU39" s="138">
        <f t="shared" si="1448"/>
        <v>0.47633136094674555</v>
      </c>
      <c r="SV39" s="138">
        <f t="shared" si="1448"/>
        <v>0.64970059880239517</v>
      </c>
      <c r="SW39" s="138">
        <f t="shared" si="1448"/>
        <v>0.68656716417910446</v>
      </c>
      <c r="SX39" s="138">
        <f t="shared" si="1448"/>
        <v>0.67878787878787883</v>
      </c>
      <c r="SY39" s="138">
        <f t="shared" si="1448"/>
        <v>0.67889908256880738</v>
      </c>
      <c r="SZ39" s="138">
        <f t="shared" si="1448"/>
        <v>0.68730650154798767</v>
      </c>
      <c r="TA39" s="138">
        <f t="shared" si="1448"/>
        <v>0.70937499999999998</v>
      </c>
      <c r="TB39" s="135"/>
      <c r="TC39" s="138">
        <f t="shared" si="1449"/>
        <v>0.62809917355371903</v>
      </c>
      <c r="TD39" s="138">
        <f t="shared" si="1449"/>
        <v>0.65800865800865804</v>
      </c>
      <c r="TE39" s="138">
        <f t="shared" si="1449"/>
        <v>0.6415929203539823</v>
      </c>
      <c r="TF39" s="138">
        <f t="shared" si="1449"/>
        <v>0.63181818181818183</v>
      </c>
      <c r="TG39" s="138">
        <f t="shared" si="1449"/>
        <v>0.67441860465116277</v>
      </c>
      <c r="TH39" s="138">
        <f>TH18/TH10</f>
        <v>0.67136150234741787</v>
      </c>
      <c r="TI39" s="138">
        <f>TI18/TI10</f>
        <v>0.56730769230769229</v>
      </c>
      <c r="TJ39" s="138">
        <f>TJ18/TJ10</f>
        <v>0.69902912621359226</v>
      </c>
      <c r="TK39" s="138">
        <f>TK18/TK10</f>
        <v>0.71014492753623193</v>
      </c>
      <c r="TL39" s="138">
        <f t="shared" si="1450"/>
        <v>0.72115384615384615</v>
      </c>
      <c r="TM39" s="138">
        <f t="shared" si="1450"/>
        <v>0.7219512195121951</v>
      </c>
      <c r="TN39" s="138">
        <f t="shared" si="1450"/>
        <v>0.74038461538461542</v>
      </c>
      <c r="TO39" s="138">
        <f t="shared" si="1450"/>
        <v>0.6908212560386473</v>
      </c>
      <c r="TP39" s="135"/>
      <c r="TQ39" s="138">
        <f t="shared" si="1195"/>
        <v>0.70388349514563109</v>
      </c>
      <c r="TR39" s="138">
        <f t="shared" si="1195"/>
        <v>0.69801980198019797</v>
      </c>
      <c r="TS39" s="138">
        <f t="shared" si="1195"/>
        <v>0.70149253731343286</v>
      </c>
      <c r="TT39" s="138">
        <f t="shared" si="1195"/>
        <v>0.67346938775510201</v>
      </c>
      <c r="TU39" s="138">
        <f t="shared" si="1195"/>
        <v>0.67346938775510201</v>
      </c>
      <c r="TV39" s="138">
        <f t="shared" si="1195"/>
        <v>0.67894736842105263</v>
      </c>
      <c r="TW39" s="135"/>
      <c r="TX39" s="138">
        <f t="shared" si="1451"/>
        <v>0.69387755102040816</v>
      </c>
      <c r="TY39" s="138">
        <f t="shared" si="1451"/>
        <v>0.71502590673575128</v>
      </c>
      <c r="TZ39" s="138">
        <f t="shared" si="1451"/>
        <v>0.73195876288659789</v>
      </c>
      <c r="UA39" s="138">
        <f t="shared" si="1451"/>
        <v>0.75879396984924619</v>
      </c>
      <c r="UB39" s="138">
        <f t="shared" si="1451"/>
        <v>0.78350515463917525</v>
      </c>
      <c r="UC39" s="138">
        <f>UC18/UC10</f>
        <v>0.77083333333333337</v>
      </c>
      <c r="UD39" s="135"/>
      <c r="UE39" s="138">
        <f t="shared" si="1452"/>
        <v>0.80303030303030298</v>
      </c>
      <c r="UF39" s="138">
        <f t="shared" si="1452"/>
        <v>0.80808080808080807</v>
      </c>
      <c r="UG39" s="138">
        <f t="shared" si="1452"/>
        <v>0.78712871287128716</v>
      </c>
      <c r="UH39" s="138">
        <f t="shared" si="1452"/>
        <v>0.84803921568627449</v>
      </c>
      <c r="UI39" s="138">
        <f t="shared" si="1452"/>
        <v>0.86729857819905209</v>
      </c>
      <c r="UJ39" s="138">
        <f>UJ18/UJ10</f>
        <v>0.86784140969162993</v>
      </c>
      <c r="UK39" s="138"/>
      <c r="UL39" s="138">
        <f t="shared" si="1198"/>
        <v>0.85654008438818563</v>
      </c>
      <c r="UM39" s="138">
        <f t="shared" si="1198"/>
        <v>0.87903225806451613</v>
      </c>
      <c r="UN39" s="138">
        <f t="shared" si="1198"/>
        <v>0.87109375</v>
      </c>
      <c r="UO39" s="138">
        <f t="shared" si="1198"/>
        <v>0.88256227758007122</v>
      </c>
      <c r="UP39" s="138">
        <f t="shared" si="1198"/>
        <v>0.89181286549707606</v>
      </c>
      <c r="UQ39" s="138">
        <f t="shared" si="1198"/>
        <v>0.88365650969529086</v>
      </c>
      <c r="UR39" s="135"/>
      <c r="US39" s="138">
        <f t="shared" si="1199"/>
        <v>0.89516129032258063</v>
      </c>
      <c r="UT39" s="138">
        <f t="shared" si="1199"/>
        <v>0.90883190883190879</v>
      </c>
      <c r="UU39" s="138">
        <f t="shared" si="1199"/>
        <v>0.87714285714285711</v>
      </c>
      <c r="UV39" s="138">
        <f t="shared" si="1199"/>
        <v>0.88793103448275867</v>
      </c>
      <c r="UW39" s="138">
        <f t="shared" si="1199"/>
        <v>0.88505747126436785</v>
      </c>
      <c r="UX39" s="135"/>
      <c r="UY39" s="135"/>
      <c r="UZ39" s="135"/>
      <c r="VA39" s="138">
        <f>VA18/VA10</f>
        <v>0.85070422535211265</v>
      </c>
      <c r="VB39" s="138">
        <f>VB18/VB10</f>
        <v>0.80736543909348446</v>
      </c>
      <c r="VC39" s="138">
        <f>VC18/VC10</f>
        <v>0.80965909090909094</v>
      </c>
      <c r="VD39" s="138"/>
      <c r="VE39" s="138">
        <f t="shared" si="1201"/>
        <v>0.86440677966101698</v>
      </c>
      <c r="VF39" s="138"/>
      <c r="VG39" s="138">
        <f t="shared" si="1202"/>
        <v>0.8571428571428571</v>
      </c>
      <c r="VH39" s="138">
        <f t="shared" si="1202"/>
        <v>0.86723163841807904</v>
      </c>
      <c r="VI39" s="138">
        <f t="shared" si="1202"/>
        <v>0.88579387186629521</v>
      </c>
      <c r="VJ39" s="138">
        <f t="shared" si="1202"/>
        <v>0.87131367292225204</v>
      </c>
      <c r="VK39" s="138">
        <f t="shared" si="1202"/>
        <v>0.88797814207650272</v>
      </c>
      <c r="VL39" s="138">
        <f t="shared" si="1202"/>
        <v>0.85907859078590787</v>
      </c>
      <c r="VM39" s="135"/>
      <c r="VN39" s="138">
        <f t="shared" ref="VN39:VZ39" si="1599">VN18/VN10</f>
        <v>0.87244897959183676</v>
      </c>
      <c r="VO39" s="138">
        <f t="shared" si="1599"/>
        <v>0.87371134020618557</v>
      </c>
      <c r="VP39" s="138">
        <f t="shared" si="1599"/>
        <v>0.88131313131313127</v>
      </c>
      <c r="VQ39" s="138">
        <f t="shared" si="1599"/>
        <v>0.91484184914841848</v>
      </c>
      <c r="VR39" s="138">
        <f t="shared" si="1599"/>
        <v>0.87142857142857144</v>
      </c>
      <c r="VS39" s="138">
        <f t="shared" si="1599"/>
        <v>0.90330188679245282</v>
      </c>
      <c r="VT39" s="138">
        <f t="shared" si="1599"/>
        <v>0.70518867924528306</v>
      </c>
      <c r="VU39" s="138">
        <f t="shared" si="1599"/>
        <v>0.86167800453514742</v>
      </c>
      <c r="VV39" s="138">
        <f t="shared" si="1599"/>
        <v>0.86805555555555558</v>
      </c>
      <c r="VW39" s="138">
        <f t="shared" si="1599"/>
        <v>0.88558352402745999</v>
      </c>
      <c r="VX39" s="138">
        <f t="shared" si="1599"/>
        <v>0.8811659192825112</v>
      </c>
      <c r="VY39" s="138">
        <f t="shared" si="1599"/>
        <v>0.88666666666666671</v>
      </c>
      <c r="VZ39" s="138">
        <f t="shared" si="1599"/>
        <v>0.86813186813186816</v>
      </c>
      <c r="WA39" s="138"/>
      <c r="WB39" s="138">
        <f t="shared" si="1204"/>
        <v>0.79560439560439555</v>
      </c>
      <c r="WC39" s="138">
        <f t="shared" si="1204"/>
        <v>0.8458149779735683</v>
      </c>
      <c r="WD39" s="138">
        <f t="shared" si="1204"/>
        <v>0.85745614035087714</v>
      </c>
      <c r="WE39" s="138">
        <f t="shared" si="1204"/>
        <v>0.80659340659340661</v>
      </c>
      <c r="WF39" s="138">
        <f t="shared" si="1204"/>
        <v>0.8080357142857143</v>
      </c>
      <c r="WG39" s="138">
        <f t="shared" si="1204"/>
        <v>0.82017543859649122</v>
      </c>
      <c r="WH39" s="138"/>
      <c r="WI39" s="138">
        <f t="shared" si="1205"/>
        <v>0.78691983122362874</v>
      </c>
      <c r="WJ39" s="138">
        <f t="shared" si="1205"/>
        <v>0.80126849894291752</v>
      </c>
      <c r="WK39" s="138">
        <f t="shared" ref="WK39:WL39" si="1600">WK18/WK10</f>
        <v>0.79617834394904463</v>
      </c>
      <c r="WL39" s="138">
        <f t="shared" si="1600"/>
        <v>0.70299145299145294</v>
      </c>
      <c r="WM39" s="138">
        <f t="shared" ref="WM39" si="1601">WM18/WM10</f>
        <v>0.6064516129032258</v>
      </c>
      <c r="WN39" s="138"/>
      <c r="WO39" s="135"/>
      <c r="WP39" s="138">
        <f t="shared" ref="WP39:WQ39" si="1602">WP18/WP10</f>
        <v>0.61688311688311692</v>
      </c>
      <c r="WQ39" s="138">
        <f t="shared" si="1602"/>
        <v>0.66210045662100458</v>
      </c>
      <c r="WR39" s="138">
        <f t="shared" ref="WR39:WS39" si="1603">WR18/WR10</f>
        <v>0.72134831460674154</v>
      </c>
      <c r="WS39" s="138">
        <f t="shared" si="1603"/>
        <v>0.72972972972972971</v>
      </c>
      <c r="WT39" s="135"/>
      <c r="WU39" s="138">
        <f t="shared" ref="WU39:WV39" si="1604">WU18/WU10</f>
        <v>0.65734265734265729</v>
      </c>
      <c r="WV39" s="138">
        <f t="shared" si="1604"/>
        <v>0.5714285714285714</v>
      </c>
      <c r="WW39" s="138">
        <f t="shared" ref="WW39:WX39" si="1605">WW18/WW10</f>
        <v>0.80186480186480191</v>
      </c>
      <c r="WX39" s="138">
        <f t="shared" si="1605"/>
        <v>0.81206496519721583</v>
      </c>
      <c r="WY39" s="138">
        <f t="shared" ref="WY39:WZ39" si="1606">WY18/WY10</f>
        <v>0.81733021077283374</v>
      </c>
      <c r="WZ39" s="138">
        <f t="shared" si="1606"/>
        <v>0.82823529411764707</v>
      </c>
      <c r="XA39" s="138">
        <f t="shared" ref="XA39:XB39" si="1607">XA18/XA10</f>
        <v>0.87089201877934275</v>
      </c>
      <c r="XB39" s="138">
        <f t="shared" si="1607"/>
        <v>0.9002375296912114</v>
      </c>
      <c r="XC39" s="135"/>
      <c r="XD39" s="138">
        <f t="shared" ref="XD39:XE39" si="1608">XD18/XD10</f>
        <v>0.90420560747663548</v>
      </c>
      <c r="XE39" s="138">
        <f t="shared" si="1608"/>
        <v>0.71689497716894979</v>
      </c>
      <c r="XF39" s="138">
        <f t="shared" ref="XF39:XG39" si="1609">XF18/XF10</f>
        <v>0.87584650112866813</v>
      </c>
      <c r="XG39" s="138">
        <f t="shared" si="1609"/>
        <v>0.85462555066079293</v>
      </c>
      <c r="XH39" s="138">
        <f t="shared" ref="XH39:XI39" si="1610">XH18/XH10</f>
        <v>0.85746102449888639</v>
      </c>
      <c r="XI39" s="138">
        <f t="shared" si="1610"/>
        <v>0.85972850678733037</v>
      </c>
      <c r="XJ39" s="138"/>
      <c r="XK39" s="138">
        <f t="shared" ref="XK39:XL39" si="1611">XK18/XK10</f>
        <v>0.77477477477477474</v>
      </c>
      <c r="XL39" s="138">
        <f t="shared" si="1611"/>
        <v>0.85242290748898675</v>
      </c>
      <c r="XM39" s="138">
        <f t="shared" ref="XM39:XN39" si="1612">XM18/XM10</f>
        <v>0.88274336283185839</v>
      </c>
      <c r="XN39" s="138">
        <f t="shared" si="1612"/>
        <v>0.86975717439293598</v>
      </c>
      <c r="XO39" s="138">
        <f t="shared" ref="XO39:XP39" si="1613">XO18/XO10</f>
        <v>0.88453159041394336</v>
      </c>
      <c r="XP39" s="138">
        <f t="shared" si="1613"/>
        <v>0.88311688311688308</v>
      </c>
      <c r="XQ39" s="138"/>
      <c r="XR39" s="138">
        <f t="shared" ref="XR39:XS39" si="1614">XR18/XR10</f>
        <v>0.86736842105263157</v>
      </c>
      <c r="XS39" s="138">
        <f t="shared" si="1614"/>
        <v>0.89690721649484539</v>
      </c>
      <c r="XT39" s="138">
        <f t="shared" ref="XT39:XU39" si="1615">XT18/XT10</f>
        <v>0.86749482401656319</v>
      </c>
      <c r="XU39" s="138">
        <f t="shared" si="1615"/>
        <v>0.87628865979381443</v>
      </c>
      <c r="XV39" s="138">
        <f t="shared" ref="XV39:XW39" si="1616">XV18/XV10</f>
        <v>0.89292929292929291</v>
      </c>
      <c r="XW39" s="138">
        <f t="shared" si="1616"/>
        <v>0.86799999999999999</v>
      </c>
      <c r="XX39" s="138"/>
      <c r="XY39" s="138">
        <f t="shared" ref="XY39:XZ39" si="1617">XY18/XY10</f>
        <v>0.85242718446601939</v>
      </c>
      <c r="XZ39" s="138">
        <f t="shared" si="1617"/>
        <v>0.85142857142857142</v>
      </c>
      <c r="YA39" s="138">
        <f t="shared" ref="YA39:YB39" si="1618">YA18/YA10</f>
        <v>0.85255198487712669</v>
      </c>
      <c r="YB39" s="138">
        <f t="shared" si="1618"/>
        <v>0.8938547486033519</v>
      </c>
      <c r="YC39" s="138">
        <f t="shared" ref="YC39:YD39" si="1619">YC18/YC10</f>
        <v>0.87269372693726932</v>
      </c>
      <c r="YD39" s="138">
        <f t="shared" si="1619"/>
        <v>0.891588785046729</v>
      </c>
      <c r="YE39" s="138"/>
      <c r="YF39" s="138">
        <f t="shared" ref="YF39:YG39" si="1620">YF18/YF10</f>
        <v>0.86033519553072624</v>
      </c>
      <c r="YG39" s="138">
        <f t="shared" si="1620"/>
        <v>0.89179104477611937</v>
      </c>
      <c r="YH39" s="138">
        <f t="shared" ref="YH39:YI39" si="1621">YH18/YH10</f>
        <v>0.90994371482176362</v>
      </c>
      <c r="YI39" s="138">
        <f t="shared" si="1621"/>
        <v>0.89981096408317585</v>
      </c>
      <c r="YJ39" s="138">
        <f t="shared" ref="YJ39:YK39" si="1622">YJ18/YJ10</f>
        <v>0.84972170686456405</v>
      </c>
      <c r="YK39" s="138">
        <f t="shared" si="1622"/>
        <v>0.87337057728119183</v>
      </c>
      <c r="YL39" s="138"/>
      <c r="YM39" s="138">
        <f t="shared" ref="YM39:YN39" si="1623">YM18/YM10</f>
        <v>0.86085343228200373</v>
      </c>
      <c r="YN39" s="138">
        <f t="shared" si="1623"/>
        <v>0.85582255083179293</v>
      </c>
      <c r="YO39" s="138">
        <f t="shared" ref="YO39" si="1624">YO18/YO10</f>
        <v>0.88682745825602971</v>
      </c>
      <c r="YP39" s="138"/>
      <c r="YQ39" s="138">
        <f t="shared" ref="YQ39:YR39" si="1625">YQ18/YQ10</f>
        <v>0.86206896551724133</v>
      </c>
      <c r="YR39" s="138">
        <f t="shared" si="1625"/>
        <v>0.88051470588235292</v>
      </c>
      <c r="YS39" s="138">
        <f t="shared" ref="YS39:YT39" si="1626">YS18/YS10</f>
        <v>0.75179856115107913</v>
      </c>
      <c r="YT39" s="138">
        <f t="shared" si="1626"/>
        <v>0.84615384615384615</v>
      </c>
      <c r="YU39" s="138">
        <f t="shared" ref="YU39:YV39" si="1627">YU18/YU10</f>
        <v>0.8765652951699463</v>
      </c>
      <c r="YV39" s="138">
        <f t="shared" si="1627"/>
        <v>0.88372093023255816</v>
      </c>
      <c r="YW39" s="138">
        <f t="shared" ref="YW39:YX39" si="1628">YW18/YW10</f>
        <v>0.88267148014440433</v>
      </c>
      <c r="YX39" s="138">
        <f t="shared" si="1628"/>
        <v>0.77338129496402874</v>
      </c>
      <c r="YY39" s="138">
        <f t="shared" ref="YY39" si="1629">YY18/YY10</f>
        <v>0.8671454219030521</v>
      </c>
      <c r="YZ39" s="138"/>
      <c r="ZA39" s="138">
        <f t="shared" ref="ZA39" si="1630">ZA18/ZA10</f>
        <v>0.86151079136690645</v>
      </c>
      <c r="ZB39" s="138">
        <f t="shared" ref="ZB39:ZC39" si="1631">ZB18/ZB10</f>
        <v>0.88503649635036497</v>
      </c>
      <c r="ZC39" s="138">
        <f t="shared" si="1631"/>
        <v>0.86823104693140796</v>
      </c>
      <c r="ZD39" s="138">
        <f t="shared" ref="ZD39:ZE39" si="1632">ZD18/ZD10</f>
        <v>0.87703435804701624</v>
      </c>
      <c r="ZE39" s="138">
        <f t="shared" si="1632"/>
        <v>0.89598540145985406</v>
      </c>
      <c r="ZF39" s="138">
        <f t="shared" ref="ZF39:ZG39" si="1633">ZF18/ZF10</f>
        <v>0.8957952468007313</v>
      </c>
      <c r="ZG39" s="138">
        <f t="shared" si="1633"/>
        <v>0.78957915831663328</v>
      </c>
      <c r="ZH39" s="138"/>
      <c r="ZI39" s="135"/>
      <c r="ZJ39" s="135"/>
      <c r="ZK39" s="135"/>
      <c r="ZL39" s="138">
        <f t="shared" ref="ZL39:ZM39" si="1634">ZL18/ZL10</f>
        <v>0.75283018867924534</v>
      </c>
      <c r="ZM39" s="138">
        <f t="shared" si="1634"/>
        <v>0.69391634980988592</v>
      </c>
      <c r="ZN39" s="138"/>
      <c r="ZO39" s="138">
        <f t="shared" ref="ZO39:ZP39" si="1635">ZO18/ZO10</f>
        <v>0.5977011494252874</v>
      </c>
      <c r="ZP39" s="138">
        <f t="shared" si="1635"/>
        <v>0.626953125</v>
      </c>
      <c r="ZQ39" s="138">
        <f t="shared" ref="ZQ39:ZR39" si="1636">ZQ18/ZQ10</f>
        <v>0.64960629921259838</v>
      </c>
      <c r="ZR39" s="138">
        <f t="shared" si="1636"/>
        <v>0.67984189723320154</v>
      </c>
      <c r="ZS39" s="138">
        <f t="shared" ref="ZS39:ZT39" si="1637">ZS18/ZS10</f>
        <v>0.70833333333333337</v>
      </c>
      <c r="ZT39" s="138">
        <f t="shared" si="1637"/>
        <v>0.69827586206896552</v>
      </c>
      <c r="ZU39" s="138"/>
      <c r="ZV39" s="138">
        <f t="shared" ref="ZV39:ZW39" si="1638">ZV18/ZV10</f>
        <v>0.7068965517241379</v>
      </c>
      <c r="ZW39" s="138">
        <f t="shared" si="1638"/>
        <v>0.76053215077605318</v>
      </c>
      <c r="ZX39" s="138">
        <f t="shared" ref="ZX39:ZY39" si="1639">ZX18/ZX10</f>
        <v>0.75736961451247165</v>
      </c>
      <c r="ZY39" s="138">
        <f t="shared" si="1639"/>
        <v>0.80498866213151932</v>
      </c>
      <c r="ZZ39" s="138">
        <f t="shared" ref="ZZ39:AAA39" si="1640">ZZ18/ZZ10</f>
        <v>0.79043280182232345</v>
      </c>
      <c r="AAA39" s="138">
        <f t="shared" si="1640"/>
        <v>0.72727272727272729</v>
      </c>
      <c r="AAB39" s="138"/>
      <c r="AAC39" s="138">
        <f t="shared" ref="AAC39:AAD39" si="1641">AAC18/AAC10</f>
        <v>0.74031890660592259</v>
      </c>
      <c r="AAD39" s="138">
        <f t="shared" si="1641"/>
        <v>0.73831775700934577</v>
      </c>
      <c r="AAE39" s="138">
        <f t="shared" ref="AAE39:AAF39" si="1642">AAE18/AAE10</f>
        <v>0.74818401937046008</v>
      </c>
      <c r="AAF39" s="138">
        <f t="shared" si="1642"/>
        <v>0.81141439205955335</v>
      </c>
      <c r="AAG39" s="138">
        <f t="shared" ref="AAG39:AAH39" si="1643">AAG18/AAG10</f>
        <v>0.82425742574257421</v>
      </c>
      <c r="AAH39" s="138">
        <f t="shared" si="1643"/>
        <v>0.81951219512195117</v>
      </c>
      <c r="AAI39" s="135"/>
      <c r="AAJ39" s="138">
        <f t="shared" ref="AAJ39:AAK39" si="1644">AAJ18/AAJ10</f>
        <v>0.78102189781021902</v>
      </c>
      <c r="AAK39" s="138">
        <f t="shared" si="1644"/>
        <v>0.76941747572815533</v>
      </c>
      <c r="AAL39" s="138">
        <f t="shared" ref="AAL39:AAM39" si="1645">AAL18/AAL10</f>
        <v>0.78518518518518521</v>
      </c>
      <c r="AAM39" s="138">
        <f t="shared" si="1645"/>
        <v>0.75555555555555554</v>
      </c>
      <c r="AAN39" s="138">
        <f t="shared" ref="AAN39:AAO39" si="1646">AAN18/AAN10</f>
        <v>0.76885644768856443</v>
      </c>
      <c r="AAO39" s="138">
        <f t="shared" si="1646"/>
        <v>0.74584323040380052</v>
      </c>
      <c r="AAP39" s="138"/>
      <c r="AAQ39" s="138">
        <f t="shared" ref="AAQ39:AAR39" si="1647">AAQ18/AAQ10</f>
        <v>0.73444976076555024</v>
      </c>
      <c r="AAR39" s="138">
        <f t="shared" si="1647"/>
        <v>0.73170731707317072</v>
      </c>
      <c r="AAS39" s="138">
        <f t="shared" ref="AAS39:AAT39" si="1648">AAS18/AAS10</f>
        <v>0.70149253731343286</v>
      </c>
      <c r="AAT39" s="138">
        <f t="shared" si="1648"/>
        <v>0.71813725490196079</v>
      </c>
      <c r="AAU39" s="138">
        <f t="shared" ref="AAU39:AAV39" si="1649">AAU18/AAU10</f>
        <v>0.70719602977667495</v>
      </c>
      <c r="AAV39" s="138">
        <f t="shared" si="1649"/>
        <v>0.68656716417910446</v>
      </c>
      <c r="AAW39" s="135"/>
      <c r="AAX39" s="138">
        <f t="shared" ref="AAX39:AAY39" si="1650">AAX18/AAX10</f>
        <v>0.6987654320987654</v>
      </c>
      <c r="AAY39" s="138">
        <f t="shared" si="1650"/>
        <v>0.7142857142857143</v>
      </c>
      <c r="AAZ39" s="138">
        <f t="shared" ref="AAZ39:ABA39" si="1651">AAZ18/AAZ10</f>
        <v>0.7168141592920354</v>
      </c>
      <c r="ABA39" s="138">
        <f t="shared" si="1651"/>
        <v>0.71757925072046114</v>
      </c>
      <c r="ABB39" s="138">
        <f t="shared" ref="ABB39:ABC39" si="1652">ABB18/ABB10</f>
        <v>0.74780058651026393</v>
      </c>
      <c r="ABC39" s="138">
        <f t="shared" si="1652"/>
        <v>0.76119402985074625</v>
      </c>
      <c r="ABD39" s="138"/>
      <c r="ABE39" s="138">
        <f t="shared" ref="ABE39" si="1653">ABE18/ABE10</f>
        <v>0.72424242424242424</v>
      </c>
      <c r="ABF39" s="138">
        <f t="shared" ref="ABF39:ABG39" si="1654">ABF18/ABF10</f>
        <v>0.72477064220183485</v>
      </c>
      <c r="ABG39" s="138">
        <f t="shared" si="1654"/>
        <v>0.73684210526315785</v>
      </c>
      <c r="ABH39" s="138">
        <f t="shared" ref="ABH39:ABI39" si="1655">ABH18/ABH10</f>
        <v>0.74285714285714288</v>
      </c>
      <c r="ABI39" s="138">
        <f t="shared" si="1655"/>
        <v>0.77850162866449513</v>
      </c>
      <c r="ABJ39" s="138">
        <f t="shared" ref="ABJ39:ABL39" si="1656">ABJ18/ABJ10</f>
        <v>0.77597402597402598</v>
      </c>
      <c r="ABK39" s="135"/>
      <c r="ABL39" s="138">
        <f t="shared" si="1656"/>
        <v>0.79738562091503273</v>
      </c>
      <c r="ABM39" s="138">
        <f t="shared" ref="ABM39:ABN39" si="1657">ABM18/ABM10</f>
        <v>0.80781758957654726</v>
      </c>
      <c r="ABN39" s="138">
        <f t="shared" si="1657"/>
        <v>0.83061889250814336</v>
      </c>
      <c r="ABO39" s="138">
        <f t="shared" ref="ABO39:ABP39" si="1658">ABO18/ABO10</f>
        <v>0.84664536741214058</v>
      </c>
      <c r="ABP39" s="138">
        <f t="shared" si="1658"/>
        <v>0.85579937304075238</v>
      </c>
      <c r="ABQ39" s="138">
        <f t="shared" ref="ABQ39:ABS39" si="1659">ABQ18/ABQ10</f>
        <v>0.85220125786163525</v>
      </c>
      <c r="ABR39" s="135"/>
      <c r="ABS39" s="138">
        <f t="shared" si="1659"/>
        <v>0.87301587301587302</v>
      </c>
      <c r="ABT39" s="138">
        <f t="shared" ref="ABT39:ABU39" si="1660">ABT18/ABT10</f>
        <v>0.88050314465408808</v>
      </c>
      <c r="ABU39" s="138">
        <f t="shared" si="1660"/>
        <v>0.88924050632911389</v>
      </c>
      <c r="ABV39" s="138">
        <f t="shared" ref="ABV39:ABW39" si="1661">ABV18/ABV10</f>
        <v>0.86984126984126986</v>
      </c>
      <c r="ABW39" s="138" t="e">
        <f t="shared" si="1661"/>
        <v>#DIV/0!</v>
      </c>
      <c r="ABX39" s="135"/>
      <c r="ABY39" s="135"/>
      <c r="ABZ39" s="135"/>
      <c r="ACA39" s="135"/>
      <c r="ACB39" s="135"/>
      <c r="ACC39" s="135"/>
      <c r="ACD39" s="135"/>
      <c r="ACE39" s="135"/>
      <c r="ACF39" s="135"/>
      <c r="ACG39" s="135"/>
      <c r="ACH39" s="135"/>
      <c r="ACI39" s="135"/>
      <c r="ACJ39" s="135"/>
      <c r="ACK39" s="135"/>
      <c r="ACL39" s="135"/>
      <c r="ACM39" s="135"/>
      <c r="ACN39" s="135"/>
      <c r="ACO39" s="135"/>
      <c r="ACP39" s="135"/>
      <c r="ACQ39" s="135"/>
      <c r="ACR39" s="135"/>
      <c r="ACS39" s="135"/>
      <c r="ACT39" s="135"/>
      <c r="ACU39" s="135"/>
      <c r="ACV39" s="135"/>
      <c r="ACW39" s="135"/>
      <c r="ACX39" s="135"/>
      <c r="ACY39" s="135"/>
      <c r="ACZ39" s="135"/>
      <c r="ADA39" s="135"/>
      <c r="ADB39" s="135"/>
      <c r="ADC39" s="135"/>
      <c r="ADD39" s="135"/>
      <c r="ADE39" s="135"/>
      <c r="ADF39" s="135"/>
      <c r="ADG39" s="135"/>
      <c r="ADH39" s="135"/>
      <c r="ADI39" s="135"/>
      <c r="ADJ39" s="135"/>
      <c r="ADK39" s="135"/>
      <c r="ADL39" s="135"/>
      <c r="ADM39" s="135"/>
      <c r="ADN39" s="135"/>
    </row>
    <row r="40" spans="1:794">
      <c r="A40" t="s">
        <v>911</v>
      </c>
      <c r="B40" t="s">
        <v>913</v>
      </c>
      <c r="D40" s="135" t="s">
        <v>269</v>
      </c>
      <c r="E40" s="138">
        <f t="shared" ref="E40:J40" si="1662">E19/E11</f>
        <v>0.8902439024390244</v>
      </c>
      <c r="F40" s="138">
        <f t="shared" si="1662"/>
        <v>0.86250000000000004</v>
      </c>
      <c r="G40" s="138">
        <f t="shared" si="1662"/>
        <v>0.95</v>
      </c>
      <c r="H40" s="138">
        <f t="shared" si="1662"/>
        <v>0.9375</v>
      </c>
      <c r="I40" s="138">
        <f t="shared" si="1662"/>
        <v>0.97499999999999998</v>
      </c>
      <c r="J40" s="138">
        <f t="shared" si="1662"/>
        <v>1.0249999999999999</v>
      </c>
      <c r="K40" s="135"/>
      <c r="L40" s="138">
        <f t="shared" si="1592"/>
        <v>0.95238095238095233</v>
      </c>
      <c r="M40" s="138">
        <f t="shared" si="1592"/>
        <v>0.92222222222222228</v>
      </c>
      <c r="N40" s="138">
        <f t="shared" si="1592"/>
        <v>0.8936170212765957</v>
      </c>
      <c r="O40" s="138">
        <f t="shared" si="1592"/>
        <v>0.82978723404255317</v>
      </c>
      <c r="P40" s="138">
        <f t="shared" si="1592"/>
        <v>0.91489361702127658</v>
      </c>
      <c r="Q40" s="138">
        <f t="shared" si="1592"/>
        <v>0.8936170212765957</v>
      </c>
      <c r="R40" s="138">
        <f t="shared" si="1592"/>
        <v>0.84042553191489366</v>
      </c>
      <c r="S40" s="138">
        <f t="shared" si="1592"/>
        <v>0.87234042553191493</v>
      </c>
      <c r="T40" s="135"/>
      <c r="U40" s="135"/>
      <c r="V40" s="135"/>
      <c r="W40" s="135"/>
      <c r="X40" s="135"/>
      <c r="Y40" s="135"/>
      <c r="Z40" s="135"/>
      <c r="AA40" s="138">
        <f t="shared" si="1593"/>
        <v>0.78723404255319152</v>
      </c>
      <c r="AB40" s="138">
        <f t="shared" si="1593"/>
        <v>0.80851063829787229</v>
      </c>
      <c r="AC40" s="138">
        <f t="shared" si="1593"/>
        <v>0.7978723404255319</v>
      </c>
      <c r="AD40" s="138">
        <f t="shared" si="1593"/>
        <v>0.85106382978723405</v>
      </c>
      <c r="AE40" s="138">
        <f t="shared" si="1593"/>
        <v>0.81914893617021278</v>
      </c>
      <c r="AF40" s="135"/>
      <c r="AG40" s="138">
        <f t="shared" si="1593"/>
        <v>0.86021505376344087</v>
      </c>
      <c r="AH40" s="138">
        <f t="shared" si="1593"/>
        <v>0.77419354838709675</v>
      </c>
      <c r="AI40" s="138">
        <f t="shared" si="1593"/>
        <v>0.88636363636363635</v>
      </c>
      <c r="AJ40" s="138">
        <f t="shared" si="1593"/>
        <v>0.81818181818181823</v>
      </c>
      <c r="AK40" s="138">
        <f t="shared" si="1593"/>
        <v>0.86363636363636365</v>
      </c>
      <c r="AL40" s="138">
        <f t="shared" si="1593"/>
        <v>0.86363636363636365</v>
      </c>
      <c r="AM40" s="138"/>
      <c r="AN40" s="138">
        <f t="shared" si="1593"/>
        <v>0.81818181818181823</v>
      </c>
      <c r="AO40" s="138">
        <f t="shared" si="1593"/>
        <v>0.82075471698113212</v>
      </c>
      <c r="AP40" s="138">
        <f t="shared" si="1593"/>
        <v>0.86792452830188682</v>
      </c>
      <c r="AQ40" s="138">
        <f>AQ19/AQ11</f>
        <v>0.86</v>
      </c>
      <c r="AR40" s="138">
        <f>AR19/AR11</f>
        <v>0.88888888888888884</v>
      </c>
      <c r="AS40" s="138">
        <f>AS19/AS11</f>
        <v>0.9107142857142857</v>
      </c>
      <c r="AT40" s="135"/>
      <c r="AU40" s="138">
        <f t="shared" si="1419"/>
        <v>0.87619047619047619</v>
      </c>
      <c r="AV40" s="138">
        <f t="shared" si="1419"/>
        <v>0.93805309734513276</v>
      </c>
      <c r="AW40" s="138">
        <f t="shared" si="1419"/>
        <v>0.89719626168224298</v>
      </c>
      <c r="AX40" s="138">
        <f>AX19/AX11</f>
        <v>0.94594594594594594</v>
      </c>
      <c r="AY40" s="135"/>
      <c r="AZ40" s="135"/>
      <c r="BA40" s="138">
        <f t="shared" si="1420"/>
        <v>0.87735849056603776</v>
      </c>
      <c r="BB40" s="138">
        <f t="shared" si="1420"/>
        <v>0.86842105263157898</v>
      </c>
      <c r="BC40" s="138">
        <f t="shared" si="1420"/>
        <v>0.8928571428571429</v>
      </c>
      <c r="BD40" s="138">
        <f t="shared" si="1516"/>
        <v>0.8</v>
      </c>
      <c r="BE40" s="138">
        <f t="shared" si="1516"/>
        <v>0.86554621848739499</v>
      </c>
      <c r="BF40" s="138">
        <f t="shared" si="1421"/>
        <v>0.85217391304347823</v>
      </c>
      <c r="BG40" s="138">
        <f t="shared" si="1421"/>
        <v>0.87068965517241381</v>
      </c>
      <c r="BH40" s="135"/>
      <c r="BI40" s="138">
        <f t="shared" si="1115"/>
        <v>0.8571428571428571</v>
      </c>
      <c r="BJ40" s="138">
        <f t="shared" si="1115"/>
        <v>0.84426229508196726</v>
      </c>
      <c r="BK40" s="138">
        <f t="shared" si="1115"/>
        <v>0.90476190476190477</v>
      </c>
      <c r="BL40" s="138">
        <f t="shared" si="1115"/>
        <v>0.87596899224806202</v>
      </c>
      <c r="BM40" s="138">
        <f t="shared" si="1115"/>
        <v>0.8582677165354331</v>
      </c>
      <c r="BN40" s="138">
        <f t="shared" si="1115"/>
        <v>0.86614173228346458</v>
      </c>
      <c r="BO40" s="135"/>
      <c r="BP40" s="138">
        <f t="shared" si="1116"/>
        <v>0.8666666666666667</v>
      </c>
      <c r="BQ40" s="138">
        <f t="shared" si="1116"/>
        <v>0.90551181102362199</v>
      </c>
      <c r="BR40" s="138">
        <f t="shared" si="1116"/>
        <v>0.90769230769230769</v>
      </c>
      <c r="BS40" s="138">
        <f t="shared" si="1116"/>
        <v>0.89922480620155043</v>
      </c>
      <c r="BT40" s="138">
        <f t="shared" si="1116"/>
        <v>0.87596899224806202</v>
      </c>
      <c r="BU40" s="138">
        <f t="shared" si="1116"/>
        <v>0.8854961832061069</v>
      </c>
      <c r="BV40" s="135"/>
      <c r="BW40" s="138">
        <f t="shared" si="1268"/>
        <v>0.86259541984732824</v>
      </c>
      <c r="BX40" s="138">
        <f>BX19/BX11</f>
        <v>0.84848484848484851</v>
      </c>
      <c r="BY40" s="138">
        <f>BY19/BY11</f>
        <v>0.87681159420289856</v>
      </c>
      <c r="BZ40" s="138">
        <f>BZ19/BZ11</f>
        <v>0.85507246376811596</v>
      </c>
      <c r="CA40" s="138">
        <f>CA19/CA11</f>
        <v>0.86619718309859151</v>
      </c>
      <c r="CB40" s="138">
        <f>CB19/CB11</f>
        <v>0.85</v>
      </c>
      <c r="CC40" s="135"/>
      <c r="CD40" s="138">
        <f t="shared" ref="CD40:CI40" si="1663">CD19/CD11</f>
        <v>0.75362318840579712</v>
      </c>
      <c r="CE40" s="138">
        <f t="shared" si="1663"/>
        <v>0.78358208955223885</v>
      </c>
      <c r="CF40" s="138">
        <f t="shared" si="1663"/>
        <v>0.79545454545454541</v>
      </c>
      <c r="CG40" s="138">
        <f t="shared" si="1663"/>
        <v>0.80451127819548873</v>
      </c>
      <c r="CH40" s="138">
        <f t="shared" si="1663"/>
        <v>0.81203007518796988</v>
      </c>
      <c r="CI40" s="138">
        <f t="shared" si="1663"/>
        <v>0.80952380952380953</v>
      </c>
      <c r="CJ40" s="135"/>
      <c r="CK40" s="138">
        <f t="shared" si="1121"/>
        <v>0.7734375</v>
      </c>
      <c r="CL40" s="138">
        <f t="shared" si="1121"/>
        <v>0.78740157480314965</v>
      </c>
      <c r="CM40" s="138">
        <f t="shared" si="1121"/>
        <v>0.80769230769230771</v>
      </c>
      <c r="CN40" s="138">
        <f t="shared" si="1121"/>
        <v>0.81679389312977102</v>
      </c>
      <c r="CO40" s="138">
        <f t="shared" si="1121"/>
        <v>0.77692307692307694</v>
      </c>
      <c r="CP40" s="138">
        <f t="shared" si="1121"/>
        <v>0.80645161290322576</v>
      </c>
      <c r="CQ40" s="135"/>
      <c r="CR40" s="138">
        <f t="shared" si="1422"/>
        <v>0.82258064516129037</v>
      </c>
      <c r="CS40" s="138">
        <f t="shared" si="1422"/>
        <v>0.81617647058823528</v>
      </c>
      <c r="CT40" s="138">
        <f>CT19/CT11</f>
        <v>0.83941605839416056</v>
      </c>
      <c r="CU40" s="138">
        <f t="shared" si="1423"/>
        <v>0.89928057553956831</v>
      </c>
      <c r="CV40" s="138">
        <f t="shared" si="1423"/>
        <v>0.91304347826086951</v>
      </c>
      <c r="CW40" s="138">
        <f t="shared" si="1423"/>
        <v>0.88235294117647056</v>
      </c>
      <c r="CX40" s="135"/>
      <c r="CY40" s="138">
        <f t="shared" si="1123"/>
        <v>0.91111111111111109</v>
      </c>
      <c r="CZ40" s="138">
        <f t="shared" si="1123"/>
        <v>0.8904109589041096</v>
      </c>
      <c r="DA40" s="138">
        <f t="shared" si="1123"/>
        <v>0.93793103448275861</v>
      </c>
      <c r="DB40" s="138">
        <f t="shared" si="1123"/>
        <v>0.93421052631578949</v>
      </c>
      <c r="DC40" s="138">
        <f t="shared" si="1123"/>
        <v>0.91390728476821192</v>
      </c>
      <c r="DD40" s="138">
        <f t="shared" si="1123"/>
        <v>0.8666666666666667</v>
      </c>
      <c r="DE40" s="135"/>
      <c r="DF40" s="135"/>
      <c r="DG40" s="138">
        <f t="shared" si="1124"/>
        <v>0.74193548387096775</v>
      </c>
      <c r="DH40" s="138">
        <f t="shared" si="1124"/>
        <v>0.77631578947368418</v>
      </c>
      <c r="DI40" s="138">
        <f t="shared" si="1124"/>
        <v>0.82580645161290323</v>
      </c>
      <c r="DJ40" s="138">
        <f t="shared" si="1124"/>
        <v>0.85</v>
      </c>
      <c r="DK40" s="138">
        <f t="shared" si="1124"/>
        <v>0.83018867924528306</v>
      </c>
      <c r="DL40" s="135"/>
      <c r="DM40" s="135"/>
      <c r="DN40" s="138">
        <f t="shared" si="1125"/>
        <v>0.78064516129032258</v>
      </c>
      <c r="DO40" s="138">
        <f t="shared" si="1125"/>
        <v>0.77564102564102566</v>
      </c>
      <c r="DP40" s="138">
        <f t="shared" si="1424"/>
        <v>0.78343949044585992</v>
      </c>
      <c r="DQ40" s="138">
        <f t="shared" si="1424"/>
        <v>0.81818181818181823</v>
      </c>
      <c r="DR40" s="138">
        <f>DR19/DR11</f>
        <v>0.77922077922077926</v>
      </c>
      <c r="DS40" s="135"/>
      <c r="DT40" s="138">
        <f t="shared" si="1127"/>
        <v>0.71523178807947019</v>
      </c>
      <c r="DU40" s="138">
        <f t="shared" si="1127"/>
        <v>0.75496688741721851</v>
      </c>
      <c r="DV40" s="138">
        <f t="shared" si="1127"/>
        <v>0.73376623376623373</v>
      </c>
      <c r="DW40" s="138">
        <f t="shared" si="1127"/>
        <v>0.73509933774834435</v>
      </c>
      <c r="DX40" s="138">
        <f t="shared" si="1127"/>
        <v>0.78911564625850339</v>
      </c>
      <c r="DY40" s="138">
        <f t="shared" si="1127"/>
        <v>0.73825503355704702</v>
      </c>
      <c r="DZ40" s="135"/>
      <c r="EA40" s="138">
        <f t="shared" si="1517"/>
        <v>0.75624999999999998</v>
      </c>
      <c r="EB40" s="138">
        <f t="shared" si="1517"/>
        <v>0.72435897435897434</v>
      </c>
      <c r="EC40" s="138">
        <f t="shared" si="1518"/>
        <v>0.6858974358974359</v>
      </c>
      <c r="ED40" s="138">
        <f t="shared" si="1518"/>
        <v>0.759493670886076</v>
      </c>
      <c r="EE40" s="138">
        <f t="shared" si="1518"/>
        <v>0.74522292993630568</v>
      </c>
      <c r="EF40" s="138">
        <f t="shared" si="1518"/>
        <v>0.74358974358974361</v>
      </c>
      <c r="EG40" s="138">
        <f t="shared" si="1518"/>
        <v>0.66666666666666663</v>
      </c>
      <c r="EH40" s="138">
        <f t="shared" si="1518"/>
        <v>0.72151898734177211</v>
      </c>
      <c r="EI40" s="138">
        <f t="shared" si="1518"/>
        <v>0.73684210526315785</v>
      </c>
      <c r="EJ40" s="138">
        <f>EJ19/EJ11</f>
        <v>0.77852348993288589</v>
      </c>
      <c r="EK40" s="138">
        <f>EK19/EK11</f>
        <v>0.7567567567567568</v>
      </c>
      <c r="EL40" s="138">
        <f t="shared" si="1426"/>
        <v>0.70714285714285718</v>
      </c>
      <c r="EM40" s="138">
        <f t="shared" si="1426"/>
        <v>0.66417910447761197</v>
      </c>
      <c r="EN40" s="135"/>
      <c r="EO40" s="138">
        <f>EO19/EO11</f>
        <v>0.72799999999999998</v>
      </c>
      <c r="EP40" s="138">
        <f t="shared" si="1427"/>
        <v>0.717741935483871</v>
      </c>
      <c r="EQ40" s="138">
        <f t="shared" ref="EQ40:FA40" si="1664">EQ19/EQ11</f>
        <v>0.68421052631578949</v>
      </c>
      <c r="ER40" s="138">
        <f t="shared" si="1664"/>
        <v>0.67961165048543692</v>
      </c>
      <c r="ES40" s="138">
        <f t="shared" si="1664"/>
        <v>0.76923076923076927</v>
      </c>
      <c r="ET40" s="138">
        <f t="shared" si="1664"/>
        <v>0.80909090909090908</v>
      </c>
      <c r="EU40" s="138">
        <f t="shared" si="1664"/>
        <v>0.74545454545454548</v>
      </c>
      <c r="EV40" s="138">
        <f t="shared" si="1664"/>
        <v>0.81632653061224492</v>
      </c>
      <c r="EW40" s="138">
        <f t="shared" si="1664"/>
        <v>0.8571428571428571</v>
      </c>
      <c r="EX40" s="138">
        <f t="shared" si="1664"/>
        <v>0.8165137614678899</v>
      </c>
      <c r="EY40" s="138">
        <f t="shared" si="1664"/>
        <v>0.77884615384615385</v>
      </c>
      <c r="EZ40" s="138">
        <f t="shared" si="1664"/>
        <v>0.78787878787878785</v>
      </c>
      <c r="FA40" s="138">
        <f t="shared" si="1664"/>
        <v>0.79347826086956519</v>
      </c>
      <c r="FB40" s="135"/>
      <c r="FC40" s="138">
        <f t="shared" ref="FC40:FO40" si="1665">FC19/FC11</f>
        <v>0.8351648351648352</v>
      </c>
      <c r="FD40" s="138">
        <f t="shared" si="1665"/>
        <v>0.7865168539325843</v>
      </c>
      <c r="FE40" s="138">
        <f t="shared" si="1665"/>
        <v>0.86021505376344087</v>
      </c>
      <c r="FF40" s="138">
        <f t="shared" si="1665"/>
        <v>0.83486238532110091</v>
      </c>
      <c r="FG40" s="138">
        <f t="shared" si="1665"/>
        <v>0.84259259259259256</v>
      </c>
      <c r="FH40" s="138">
        <f t="shared" si="1665"/>
        <v>0.86111111111111116</v>
      </c>
      <c r="FI40" s="138">
        <f t="shared" si="1665"/>
        <v>0.74226804123711343</v>
      </c>
      <c r="FJ40" s="138">
        <f t="shared" si="1665"/>
        <v>0.88034188034188032</v>
      </c>
      <c r="FK40" s="138">
        <f t="shared" si="1665"/>
        <v>0.89814814814814814</v>
      </c>
      <c r="FL40" s="138">
        <f t="shared" si="1665"/>
        <v>0.90990990990990994</v>
      </c>
      <c r="FM40" s="138">
        <f t="shared" si="1665"/>
        <v>0.89915966386554624</v>
      </c>
      <c r="FN40" s="138">
        <f t="shared" si="1665"/>
        <v>0.90400000000000003</v>
      </c>
      <c r="FO40" s="138">
        <f t="shared" si="1665"/>
        <v>0.88188976377952755</v>
      </c>
      <c r="FP40" s="135"/>
      <c r="FQ40" s="138">
        <f t="shared" si="1133"/>
        <v>0.83582089552238803</v>
      </c>
      <c r="FR40" s="138">
        <f t="shared" si="1133"/>
        <v>0.88513513513513509</v>
      </c>
      <c r="FS40" s="138">
        <f t="shared" si="1133"/>
        <v>0.88028169014084512</v>
      </c>
      <c r="FT40" s="138">
        <f t="shared" si="1133"/>
        <v>0.83571428571428574</v>
      </c>
      <c r="FU40" s="138">
        <f t="shared" si="1133"/>
        <v>0.85106382978723405</v>
      </c>
      <c r="FV40" s="138">
        <f t="shared" si="1133"/>
        <v>0.80740740740740746</v>
      </c>
      <c r="FW40" s="135"/>
      <c r="FX40" s="138">
        <f t="shared" si="1134"/>
        <v>0.8188405797101449</v>
      </c>
      <c r="FY40" s="138">
        <f t="shared" si="1134"/>
        <v>0.8</v>
      </c>
      <c r="FZ40" s="138">
        <f t="shared" si="1134"/>
        <v>0.82352941176470584</v>
      </c>
      <c r="GA40" s="138">
        <f t="shared" si="1134"/>
        <v>0.81294964028776984</v>
      </c>
      <c r="GB40" s="138">
        <f t="shared" si="1134"/>
        <v>0.77777777777777779</v>
      </c>
      <c r="GC40" s="138">
        <f t="shared" si="1134"/>
        <v>0.76351351351351349</v>
      </c>
      <c r="GD40" s="135"/>
      <c r="GE40" s="138">
        <f t="shared" si="1135"/>
        <v>0.73239436619718312</v>
      </c>
      <c r="GF40" s="138">
        <f t="shared" si="1135"/>
        <v>0.73426573426573427</v>
      </c>
      <c r="GG40" s="138">
        <f t="shared" si="1135"/>
        <v>0.71942446043165464</v>
      </c>
      <c r="GH40" s="138">
        <f t="shared" si="1135"/>
        <v>0.7441860465116279</v>
      </c>
      <c r="GI40" s="135"/>
      <c r="GJ40" s="135"/>
      <c r="GK40" s="135"/>
      <c r="GL40" s="138">
        <f t="shared" si="1136"/>
        <v>0.7651006711409396</v>
      </c>
      <c r="GM40" s="138">
        <f t="shared" si="1136"/>
        <v>0.7466666666666667</v>
      </c>
      <c r="GN40" s="138">
        <f t="shared" si="1136"/>
        <v>0.7567567567567568</v>
      </c>
      <c r="GO40" s="138">
        <f t="shared" si="1136"/>
        <v>0.77397260273972601</v>
      </c>
      <c r="GP40" s="138">
        <f t="shared" si="1136"/>
        <v>0.80952380952380953</v>
      </c>
      <c r="GQ40" s="138">
        <f t="shared" si="1136"/>
        <v>0.79084967320261434</v>
      </c>
      <c r="GR40" s="135"/>
      <c r="GS40" s="138">
        <f t="shared" si="1137"/>
        <v>0.73456790123456794</v>
      </c>
      <c r="GT40" s="138">
        <f t="shared" si="1137"/>
        <v>0.8294117647058824</v>
      </c>
      <c r="GU40" s="138">
        <f t="shared" si="1137"/>
        <v>0.73939393939393938</v>
      </c>
      <c r="GV40" s="138">
        <f t="shared" si="1137"/>
        <v>0.80225988700564976</v>
      </c>
      <c r="GW40" s="138">
        <f t="shared" si="1137"/>
        <v>0.8</v>
      </c>
      <c r="GX40" s="135"/>
      <c r="GY40" s="135"/>
      <c r="GZ40" s="138">
        <f t="shared" si="1138"/>
        <v>0.80571428571428572</v>
      </c>
      <c r="HA40" s="138">
        <f t="shared" si="1138"/>
        <v>0.78915662650602414</v>
      </c>
      <c r="HB40" s="138">
        <f t="shared" si="1139"/>
        <v>0.75</v>
      </c>
      <c r="HC40" s="138">
        <f t="shared" si="1139"/>
        <v>0.79374999999999996</v>
      </c>
      <c r="HD40" s="138">
        <f t="shared" si="1139"/>
        <v>0.79874213836477992</v>
      </c>
      <c r="HE40" s="138">
        <f t="shared" si="1139"/>
        <v>0.78807947019867552</v>
      </c>
      <c r="HF40" s="135"/>
      <c r="HG40" s="138">
        <f t="shared" si="1140"/>
        <v>0.75838926174496646</v>
      </c>
      <c r="HH40" s="138">
        <f t="shared" si="1140"/>
        <v>0.70547945205479456</v>
      </c>
      <c r="HI40" s="138">
        <f t="shared" si="1140"/>
        <v>0.74675324675324672</v>
      </c>
      <c r="HJ40" s="138">
        <f t="shared" si="1140"/>
        <v>0.7592592592592593</v>
      </c>
      <c r="HK40" s="138">
        <f t="shared" si="1140"/>
        <v>0.79617834394904463</v>
      </c>
      <c r="HL40" s="138">
        <f t="shared" si="1140"/>
        <v>0.79870129870129869</v>
      </c>
      <c r="HM40" s="135"/>
      <c r="HN40" s="138">
        <f t="shared" si="1141"/>
        <v>0.82236842105263153</v>
      </c>
      <c r="HO40" s="138">
        <f t="shared" si="1141"/>
        <v>0.80952380952380953</v>
      </c>
      <c r="HP40" s="138">
        <f t="shared" si="1141"/>
        <v>0.82051282051282048</v>
      </c>
      <c r="HQ40" s="138">
        <f t="shared" si="1141"/>
        <v>0.84848484848484851</v>
      </c>
      <c r="HR40" s="138">
        <f t="shared" si="1141"/>
        <v>0.83435582822085885</v>
      </c>
      <c r="HS40" s="138">
        <f t="shared" si="1141"/>
        <v>0.86875000000000002</v>
      </c>
      <c r="HT40" s="135"/>
      <c r="HU40" s="138">
        <f t="shared" si="1142"/>
        <v>0.90751445086705207</v>
      </c>
      <c r="HV40" s="138">
        <f t="shared" si="1142"/>
        <v>0.88068181818181823</v>
      </c>
      <c r="HW40" s="138">
        <f t="shared" si="1142"/>
        <v>0.89017341040462428</v>
      </c>
      <c r="HX40" s="138">
        <f t="shared" si="1142"/>
        <v>0.88636363636363635</v>
      </c>
      <c r="HY40" s="138">
        <f t="shared" si="1142"/>
        <v>0.81395348837209303</v>
      </c>
      <c r="HZ40" s="138">
        <f t="shared" si="1142"/>
        <v>0.84302325581395354</v>
      </c>
      <c r="IA40" s="135"/>
      <c r="IB40" s="138">
        <f t="shared" si="1143"/>
        <v>0.79194630872483218</v>
      </c>
      <c r="IC40" s="138">
        <f t="shared" si="1143"/>
        <v>0.79166666666666663</v>
      </c>
      <c r="ID40" s="138">
        <f t="shared" si="1143"/>
        <v>0.66428571428571426</v>
      </c>
      <c r="IE40" s="138">
        <f t="shared" si="1143"/>
        <v>0.82857142857142863</v>
      </c>
      <c r="IF40" s="138">
        <f t="shared" si="1143"/>
        <v>0.83333333333333337</v>
      </c>
      <c r="IG40" s="138">
        <f t="shared" si="1143"/>
        <v>0.85915492957746475</v>
      </c>
      <c r="IH40" s="135"/>
      <c r="II40" s="138">
        <f t="shared" si="1144"/>
        <v>0.85416666666666663</v>
      </c>
      <c r="IJ40" s="138">
        <f t="shared" si="1144"/>
        <v>0.80519480519480524</v>
      </c>
      <c r="IK40" s="138">
        <f t="shared" si="1144"/>
        <v>0.79220779220779225</v>
      </c>
      <c r="IL40" s="138">
        <f t="shared" si="1144"/>
        <v>0.82802547770700641</v>
      </c>
      <c r="IM40" s="138">
        <f t="shared" si="1144"/>
        <v>0.79268292682926833</v>
      </c>
      <c r="IN40" s="138">
        <f t="shared" si="1144"/>
        <v>0.77564102564102566</v>
      </c>
      <c r="IO40" s="135"/>
      <c r="IP40" s="138">
        <f t="shared" si="1145"/>
        <v>0.80487804878048785</v>
      </c>
      <c r="IQ40" s="138">
        <f t="shared" si="1145"/>
        <v>0.82424242424242422</v>
      </c>
      <c r="IR40" s="138">
        <f t="shared" si="1145"/>
        <v>0.81976744186046513</v>
      </c>
      <c r="IS40" s="135"/>
      <c r="IT40" s="138">
        <f t="shared" si="1272"/>
        <v>0.85119047619047616</v>
      </c>
      <c r="IU40" s="138">
        <f t="shared" si="1146"/>
        <v>0.759493670886076</v>
      </c>
      <c r="IV40" s="135"/>
      <c r="IW40" s="135"/>
      <c r="IX40" s="138">
        <f t="shared" si="1147"/>
        <v>0.65853658536585369</v>
      </c>
      <c r="IY40" s="138">
        <f t="shared" si="1147"/>
        <v>0.70370370370370372</v>
      </c>
      <c r="IZ40" s="138">
        <f t="shared" si="1147"/>
        <v>0.76100628930817615</v>
      </c>
      <c r="JA40" s="138">
        <f t="shared" si="1147"/>
        <v>0.76047904191616766</v>
      </c>
      <c r="JB40" s="138">
        <f t="shared" si="1147"/>
        <v>0.82608695652173914</v>
      </c>
      <c r="JC40" s="138">
        <f t="shared" si="1147"/>
        <v>0.82456140350877194</v>
      </c>
      <c r="JD40" s="135"/>
      <c r="JE40" s="138">
        <f t="shared" si="1148"/>
        <v>0.7816091954022989</v>
      </c>
      <c r="JF40" s="138">
        <f t="shared" si="1148"/>
        <v>0.77586206896551724</v>
      </c>
      <c r="JG40" s="138">
        <f t="shared" si="1149"/>
        <v>0.82208588957055218</v>
      </c>
      <c r="JH40" s="138">
        <f t="shared" si="1149"/>
        <v>0.82208588957055218</v>
      </c>
      <c r="JI40" s="138">
        <f t="shared" si="1149"/>
        <v>0.81874999999999998</v>
      </c>
      <c r="JJ40" s="135"/>
      <c r="JK40" s="138">
        <f t="shared" si="1150"/>
        <v>0.83750000000000002</v>
      </c>
      <c r="JL40" s="138">
        <f t="shared" si="1150"/>
        <v>0.86503067484662577</v>
      </c>
      <c r="JM40" s="138">
        <f t="shared" si="1150"/>
        <v>0.90740740740740744</v>
      </c>
      <c r="JN40" s="138">
        <f t="shared" si="1150"/>
        <v>0.84482758620689657</v>
      </c>
      <c r="JO40" s="138">
        <f t="shared" si="1150"/>
        <v>0.8342857142857143</v>
      </c>
      <c r="JP40" s="138">
        <f t="shared" si="1150"/>
        <v>0.7921348314606742</v>
      </c>
      <c r="JQ40" s="135"/>
      <c r="JR40" s="138">
        <f t="shared" si="1151"/>
        <v>0.78787878787878785</v>
      </c>
      <c r="JS40" s="138">
        <f t="shared" si="1151"/>
        <v>0.79629629629629628</v>
      </c>
      <c r="JT40" s="138">
        <f t="shared" si="1151"/>
        <v>0.80722891566265065</v>
      </c>
      <c r="JU40" s="138">
        <f t="shared" si="1151"/>
        <v>0.8125</v>
      </c>
      <c r="JV40" s="138">
        <f t="shared" si="1151"/>
        <v>0.82608695652173914</v>
      </c>
      <c r="JW40" s="138">
        <f t="shared" si="1151"/>
        <v>0.83030303030303032</v>
      </c>
      <c r="JX40" s="135"/>
      <c r="JY40" s="138">
        <f t="shared" si="1273"/>
        <v>0.8294117647058824</v>
      </c>
      <c r="JZ40" s="138">
        <f t="shared" si="1152"/>
        <v>0.83888888888888891</v>
      </c>
      <c r="KA40" s="138">
        <f t="shared" si="1153"/>
        <v>0.83720930232558144</v>
      </c>
      <c r="KB40" s="138">
        <f t="shared" si="1153"/>
        <v>0.87195121951219512</v>
      </c>
      <c r="KC40" s="138">
        <f t="shared" si="1153"/>
        <v>0.89714285714285713</v>
      </c>
      <c r="KD40" s="138">
        <f t="shared" si="1153"/>
        <v>0.89595375722543358</v>
      </c>
      <c r="KE40" s="135"/>
      <c r="KF40" s="138">
        <f t="shared" si="1154"/>
        <v>0.89142857142857146</v>
      </c>
      <c r="KG40" s="138">
        <f t="shared" si="1154"/>
        <v>0.87861271676300579</v>
      </c>
      <c r="KH40" s="138">
        <f t="shared" si="1155"/>
        <v>0.86705202312138729</v>
      </c>
      <c r="KI40" s="138">
        <f t="shared" si="1155"/>
        <v>0.88690476190476186</v>
      </c>
      <c r="KJ40" s="138">
        <f t="shared" si="1155"/>
        <v>0.8834355828220859</v>
      </c>
      <c r="KK40" s="138">
        <f t="shared" si="1155"/>
        <v>0.8867924528301887</v>
      </c>
      <c r="KL40" s="135"/>
      <c r="KM40" s="135"/>
      <c r="KN40" s="138">
        <f t="shared" si="1156"/>
        <v>0.82692307692307687</v>
      </c>
      <c r="KO40" s="135"/>
      <c r="KP40" s="138">
        <f t="shared" si="1274"/>
        <v>0.85624999999999996</v>
      </c>
      <c r="KQ40" s="138">
        <f t="shared" si="1157"/>
        <v>0.86335403726708071</v>
      </c>
      <c r="KR40" s="138">
        <f t="shared" si="1158"/>
        <v>0.82608695652173914</v>
      </c>
      <c r="KS40" s="135"/>
      <c r="KT40" s="138">
        <f t="shared" si="1159"/>
        <v>0.87037037037037035</v>
      </c>
      <c r="KU40" s="138">
        <f t="shared" si="1159"/>
        <v>0.88023952095808389</v>
      </c>
      <c r="KV40" s="138">
        <f t="shared" si="1160"/>
        <v>0.87272727272727268</v>
      </c>
      <c r="KW40" s="138">
        <f t="shared" si="1160"/>
        <v>0.83435582822085885</v>
      </c>
      <c r="KX40" s="138">
        <f t="shared" si="1160"/>
        <v>0.8404907975460123</v>
      </c>
      <c r="KY40" s="135"/>
      <c r="KZ40" s="135"/>
      <c r="LA40" s="138">
        <f t="shared" si="1161"/>
        <v>0.82098765432098764</v>
      </c>
      <c r="LB40" s="138">
        <f t="shared" si="1161"/>
        <v>0.87804878048780488</v>
      </c>
      <c r="LC40" s="138">
        <f t="shared" si="1162"/>
        <v>0.88888888888888884</v>
      </c>
      <c r="LD40" s="138">
        <f t="shared" si="1162"/>
        <v>0.89506172839506171</v>
      </c>
      <c r="LE40" s="138">
        <f t="shared" si="1162"/>
        <v>0.91975308641975306</v>
      </c>
      <c r="LF40" s="138">
        <f t="shared" si="1162"/>
        <v>0.92638036809815949</v>
      </c>
      <c r="LG40" s="135"/>
      <c r="LH40" s="138">
        <f t="shared" ref="LH40:LQ40" si="1666">LH19/LH11</f>
        <v>0.89240506329113922</v>
      </c>
      <c r="LI40" s="138">
        <f t="shared" si="1666"/>
        <v>0.8834355828220859</v>
      </c>
      <c r="LJ40" s="138">
        <f t="shared" si="1666"/>
        <v>0.88414634146341464</v>
      </c>
      <c r="LK40" s="138">
        <f t="shared" si="1666"/>
        <v>0.89696969696969697</v>
      </c>
      <c r="LL40" s="138">
        <f t="shared" si="1666"/>
        <v>0.8545454545454545</v>
      </c>
      <c r="LM40" s="138">
        <f t="shared" si="1666"/>
        <v>0.81212121212121213</v>
      </c>
      <c r="LN40" s="138">
        <f t="shared" si="1666"/>
        <v>0.74698795180722888</v>
      </c>
      <c r="LO40" s="138">
        <f t="shared" si="1666"/>
        <v>0.79503105590062106</v>
      </c>
      <c r="LP40" s="138">
        <f t="shared" si="1666"/>
        <v>0.79629629629629628</v>
      </c>
      <c r="LQ40" s="138">
        <f t="shared" si="1666"/>
        <v>0.75657894736842102</v>
      </c>
      <c r="LR40" s="135"/>
      <c r="LS40" s="135"/>
      <c r="LT40" s="135"/>
      <c r="LU40" s="135"/>
      <c r="LV40" s="138">
        <f t="shared" si="1164"/>
        <v>0.67567567567567566</v>
      </c>
      <c r="LW40" s="138">
        <f t="shared" si="1164"/>
        <v>0.65441176470588236</v>
      </c>
      <c r="LX40" s="138"/>
      <c r="LY40" s="135"/>
      <c r="LZ40" s="138"/>
      <c r="MA40" s="138"/>
      <c r="MB40" s="138"/>
      <c r="MC40" s="135"/>
      <c r="MD40" s="135"/>
      <c r="ME40" s="135"/>
      <c r="MF40" s="135"/>
      <c r="MG40" s="135"/>
      <c r="MH40" s="135"/>
      <c r="MI40" s="135"/>
      <c r="MJ40" s="135"/>
      <c r="MK40" s="135"/>
      <c r="ML40" s="135"/>
      <c r="MM40" s="135"/>
      <c r="MN40" s="135"/>
      <c r="MO40" s="135"/>
      <c r="MP40" s="135"/>
      <c r="MQ40" s="138">
        <f t="shared" si="1431"/>
        <v>0.91666666666666663</v>
      </c>
      <c r="MR40" s="138">
        <f t="shared" si="1431"/>
        <v>1</v>
      </c>
      <c r="MS40" s="138">
        <f t="shared" si="1431"/>
        <v>0.90322580645161288</v>
      </c>
      <c r="MT40" s="138">
        <f>MT19/MT11</f>
        <v>1</v>
      </c>
      <c r="MU40" s="138">
        <f t="shared" si="1432"/>
        <v>0.97297297297297303</v>
      </c>
      <c r="MV40" s="138">
        <f t="shared" si="1432"/>
        <v>0.9</v>
      </c>
      <c r="MW40" s="135"/>
      <c r="MX40" s="138">
        <f t="shared" si="1433"/>
        <v>0.90243902439024393</v>
      </c>
      <c r="MY40" s="138">
        <f t="shared" si="1433"/>
        <v>0.9</v>
      </c>
      <c r="MZ40" s="138">
        <f t="shared" si="1433"/>
        <v>0.93023255813953487</v>
      </c>
      <c r="NA40" s="138">
        <f t="shared" si="1433"/>
        <v>0.93478260869565222</v>
      </c>
      <c r="NB40" s="138">
        <f>NB19/NB11</f>
        <v>0.95744680851063835</v>
      </c>
      <c r="NC40" s="138">
        <f>NC19/NC11</f>
        <v>0.87755102040816324</v>
      </c>
      <c r="ND40" s="135"/>
      <c r="NE40" s="138">
        <f t="shared" si="1171"/>
        <v>0.96226415094339623</v>
      </c>
      <c r="NF40" s="138">
        <f t="shared" si="1171"/>
        <v>0.84210526315789469</v>
      </c>
      <c r="NG40" s="138">
        <f t="shared" si="1171"/>
        <v>0.86885245901639341</v>
      </c>
      <c r="NH40" s="138">
        <f t="shared" si="1171"/>
        <v>0.8571428571428571</v>
      </c>
      <c r="NI40" s="138">
        <f t="shared" si="1171"/>
        <v>0.90909090909090906</v>
      </c>
      <c r="NJ40" s="138">
        <f t="shared" si="1171"/>
        <v>0.89393939393939392</v>
      </c>
      <c r="NK40" s="135"/>
      <c r="NL40" s="138">
        <f t="shared" si="1172"/>
        <v>0.90140845070422537</v>
      </c>
      <c r="NM40" s="138">
        <f t="shared" si="1172"/>
        <v>0.89855072463768115</v>
      </c>
      <c r="NN40" s="138">
        <f t="shared" si="1172"/>
        <v>0.92307692307692313</v>
      </c>
      <c r="NO40" s="138">
        <f t="shared" si="1172"/>
        <v>0.90476190476190477</v>
      </c>
      <c r="NP40" s="138">
        <f t="shared" si="1172"/>
        <v>0.91566265060240959</v>
      </c>
      <c r="NQ40" s="138">
        <f t="shared" si="1172"/>
        <v>0.89156626506024095</v>
      </c>
      <c r="NR40" s="135"/>
      <c r="NS40" s="138">
        <f t="shared" si="1173"/>
        <v>0.8902439024390244</v>
      </c>
      <c r="NT40" s="138">
        <f t="shared" si="1173"/>
        <v>0.90243902439024393</v>
      </c>
      <c r="NU40" s="138">
        <f t="shared" si="1173"/>
        <v>0.91954022988505746</v>
      </c>
      <c r="NV40" s="138">
        <f t="shared" si="1173"/>
        <v>0.8764044943820225</v>
      </c>
      <c r="NW40" s="138">
        <f t="shared" si="1173"/>
        <v>0.82608695652173914</v>
      </c>
      <c r="NX40" s="138">
        <f t="shared" si="1173"/>
        <v>0.8666666666666667</v>
      </c>
      <c r="NY40" s="138">
        <f t="shared" si="1173"/>
        <v>0.88888888888888884</v>
      </c>
      <c r="NZ40" s="138">
        <f t="shared" si="1173"/>
        <v>0.8571428571428571</v>
      </c>
      <c r="OA40" s="135"/>
      <c r="OB40" s="135"/>
      <c r="OC40" s="135"/>
      <c r="OD40" s="135"/>
      <c r="OE40" s="135"/>
      <c r="OF40" s="135"/>
      <c r="OG40" s="138">
        <f>OG19/OG11</f>
        <v>0.78409090909090906</v>
      </c>
      <c r="OH40" s="138">
        <f t="shared" si="1522"/>
        <v>0.73493975903614461</v>
      </c>
      <c r="OI40" s="138">
        <f t="shared" si="1522"/>
        <v>0.77333333333333332</v>
      </c>
      <c r="OJ40" s="138">
        <f t="shared" si="1175"/>
        <v>0.78205128205128205</v>
      </c>
      <c r="OK40" s="138">
        <f t="shared" si="1175"/>
        <v>0.810126582278481</v>
      </c>
      <c r="OL40" s="138">
        <f t="shared" si="1175"/>
        <v>0.83116883116883122</v>
      </c>
      <c r="OM40" s="135"/>
      <c r="ON40" s="138">
        <f t="shared" si="1523"/>
        <v>0.84810126582278478</v>
      </c>
      <c r="OO40" s="138">
        <f t="shared" si="1523"/>
        <v>0.84146341463414631</v>
      </c>
      <c r="OP40" s="138">
        <f t="shared" si="1523"/>
        <v>0.85365853658536583</v>
      </c>
      <c r="OQ40" s="138"/>
      <c r="OR40" s="138">
        <f t="shared" si="1524"/>
        <v>0.80952380952380953</v>
      </c>
      <c r="OS40" s="138">
        <f t="shared" si="1524"/>
        <v>0.7857142857142857</v>
      </c>
      <c r="OT40" s="135"/>
      <c r="OU40" s="138">
        <f>OU19/OU11</f>
        <v>0.85185185185185186</v>
      </c>
      <c r="OV40" s="138">
        <f t="shared" si="1435"/>
        <v>0.85542168674698793</v>
      </c>
      <c r="OW40" s="138">
        <f t="shared" si="1436"/>
        <v>0.91566265060240959</v>
      </c>
      <c r="OX40" s="138">
        <f t="shared" si="1436"/>
        <v>0.93023255813953487</v>
      </c>
      <c r="OY40" s="138">
        <f t="shared" si="1436"/>
        <v>0.91764705882352937</v>
      </c>
      <c r="OZ40" s="138">
        <f t="shared" si="1436"/>
        <v>0.89772727272727271</v>
      </c>
      <c r="PA40" s="135"/>
      <c r="PB40" s="138">
        <f t="shared" si="1437"/>
        <v>0.89772727272727271</v>
      </c>
      <c r="PC40" s="138">
        <f t="shared" si="1437"/>
        <v>0.875</v>
      </c>
      <c r="PD40" s="138">
        <f t="shared" si="1438"/>
        <v>0.90909090909090906</v>
      </c>
      <c r="PE40" s="138">
        <f t="shared" si="1438"/>
        <v>0.86363636363636365</v>
      </c>
      <c r="PF40" s="138">
        <f t="shared" si="1438"/>
        <v>0.797752808988764</v>
      </c>
      <c r="PG40" s="138">
        <f t="shared" si="1438"/>
        <v>0.80681818181818177</v>
      </c>
      <c r="PH40" s="138"/>
      <c r="PI40" s="138">
        <f t="shared" si="1179"/>
        <v>0.81481481481481477</v>
      </c>
      <c r="PJ40" s="138">
        <f t="shared" si="1179"/>
        <v>0.8902439024390244</v>
      </c>
      <c r="PK40" s="138">
        <f t="shared" si="1179"/>
        <v>0.86585365853658536</v>
      </c>
      <c r="PL40" s="138">
        <f t="shared" si="1179"/>
        <v>0.82926829268292679</v>
      </c>
      <c r="PM40" s="138">
        <f t="shared" si="1179"/>
        <v>0.88235294117647056</v>
      </c>
      <c r="PN40" s="138">
        <f t="shared" si="1179"/>
        <v>0.85882352941176465</v>
      </c>
      <c r="PO40" s="135"/>
      <c r="PP40" s="138">
        <f t="shared" si="1180"/>
        <v>0.83544303797468356</v>
      </c>
      <c r="PQ40" s="138">
        <f t="shared" si="1180"/>
        <v>0.810126582278481</v>
      </c>
      <c r="PR40" s="138">
        <f t="shared" si="1180"/>
        <v>0.81481481481481477</v>
      </c>
      <c r="PS40" s="138">
        <f t="shared" si="1180"/>
        <v>0.80246913580246915</v>
      </c>
      <c r="PT40" s="138">
        <f t="shared" si="1180"/>
        <v>0.78749999999999998</v>
      </c>
      <c r="PU40" s="138">
        <f t="shared" si="1180"/>
        <v>0.77333333333333332</v>
      </c>
      <c r="PV40" s="135"/>
      <c r="PW40" s="138">
        <f t="shared" si="1181"/>
        <v>0.83333333333333337</v>
      </c>
      <c r="PX40" s="138">
        <f t="shared" si="1181"/>
        <v>0.83561643835616439</v>
      </c>
      <c r="PY40" s="138">
        <f t="shared" si="1181"/>
        <v>0.875</v>
      </c>
      <c r="PZ40" s="138">
        <f t="shared" si="1181"/>
        <v>0.80821917808219179</v>
      </c>
      <c r="QA40" s="138">
        <f t="shared" si="1181"/>
        <v>0.7846153846153846</v>
      </c>
      <c r="QB40" s="138">
        <f t="shared" si="1181"/>
        <v>0.80327868852459017</v>
      </c>
      <c r="QC40" s="135"/>
      <c r="QD40" s="138">
        <f t="shared" si="1276"/>
        <v>0.82456140350877194</v>
      </c>
      <c r="QE40" s="138">
        <f t="shared" si="1182"/>
        <v>0.859375</v>
      </c>
      <c r="QF40" s="135"/>
      <c r="QG40" s="138">
        <f t="shared" si="1183"/>
        <v>0.828125</v>
      </c>
      <c r="QH40" s="138">
        <f t="shared" si="1183"/>
        <v>0.84375</v>
      </c>
      <c r="QI40" s="138">
        <f t="shared" si="1184"/>
        <v>0.8125</v>
      </c>
      <c r="QJ40" s="138"/>
      <c r="QK40" s="138">
        <f t="shared" si="1439"/>
        <v>0.90163934426229508</v>
      </c>
      <c r="QL40" s="138">
        <f t="shared" si="1439"/>
        <v>0.9152542372881356</v>
      </c>
      <c r="QM40" s="138">
        <f t="shared" si="1439"/>
        <v>0.86885245901639341</v>
      </c>
      <c r="QN40" s="138">
        <f t="shared" si="1525"/>
        <v>0.87931034482758619</v>
      </c>
      <c r="QO40" s="138">
        <f t="shared" si="1525"/>
        <v>0.86440677966101698</v>
      </c>
      <c r="QP40" s="138">
        <f t="shared" si="1525"/>
        <v>0.85483870967741937</v>
      </c>
      <c r="QQ40" s="138">
        <f t="shared" si="1525"/>
        <v>0.82539682539682535</v>
      </c>
      <c r="QR40" s="138">
        <f t="shared" si="1349"/>
        <v>0.8571428571428571</v>
      </c>
      <c r="QS40" s="138">
        <f t="shared" si="1349"/>
        <v>0.87096774193548387</v>
      </c>
      <c r="QT40" s="138">
        <f t="shared" si="1349"/>
        <v>0.84745762711864403</v>
      </c>
      <c r="QU40" s="135"/>
      <c r="QV40" s="135"/>
      <c r="QW40" s="138"/>
      <c r="QX40" s="138"/>
      <c r="QY40" s="138"/>
      <c r="QZ40" s="138"/>
      <c r="RA40" s="138"/>
      <c r="RB40" s="138">
        <f>RB19/RB11</f>
        <v>0.8666666666666667</v>
      </c>
      <c r="RC40" s="138">
        <f t="shared" si="1441"/>
        <v>0.875</v>
      </c>
      <c r="RD40" s="138">
        <f t="shared" si="1441"/>
        <v>0.8125</v>
      </c>
      <c r="RE40" s="135"/>
      <c r="RF40" s="138">
        <f t="shared" si="1442"/>
        <v>0.76470588235294112</v>
      </c>
      <c r="RG40" s="138">
        <f t="shared" si="1442"/>
        <v>0.77272727272727271</v>
      </c>
      <c r="RH40" s="138">
        <f t="shared" si="1526"/>
        <v>0.78260869565217395</v>
      </c>
      <c r="RI40" s="138">
        <f t="shared" si="1526"/>
        <v>0.8571428571428571</v>
      </c>
      <c r="RJ40" s="138">
        <f t="shared" si="1443"/>
        <v>0.89655172413793105</v>
      </c>
      <c r="RK40" s="138">
        <f t="shared" si="1443"/>
        <v>0.86206896551724133</v>
      </c>
      <c r="RL40" s="135"/>
      <c r="RM40" s="135"/>
      <c r="RN40" s="138">
        <f t="shared" si="1350"/>
        <v>0.8666666666666667</v>
      </c>
      <c r="RO40" s="138">
        <f t="shared" si="1350"/>
        <v>0.94117647058823528</v>
      </c>
      <c r="RP40" s="138">
        <f t="shared" si="1350"/>
        <v>0.91891891891891897</v>
      </c>
      <c r="RQ40" s="138">
        <f t="shared" si="1350"/>
        <v>0.91666666666666663</v>
      </c>
      <c r="RR40" s="138">
        <f>RR19/RR11</f>
        <v>0.88888888888888884</v>
      </c>
      <c r="RS40" s="135"/>
      <c r="RT40" s="138">
        <f t="shared" si="1527"/>
        <v>0.89189189189189189</v>
      </c>
      <c r="RU40" s="138">
        <f t="shared" si="1527"/>
        <v>0.97297297297297303</v>
      </c>
      <c r="RV40" s="138">
        <f t="shared" si="1444"/>
        <v>0.94871794871794868</v>
      </c>
      <c r="RW40" s="138">
        <f t="shared" si="1444"/>
        <v>0.92500000000000004</v>
      </c>
      <c r="RX40" s="138">
        <f t="shared" si="1444"/>
        <v>0.81818181818181823</v>
      </c>
      <c r="RY40" s="138">
        <f t="shared" si="1444"/>
        <v>0.84090909090909094</v>
      </c>
      <c r="RZ40" s="135"/>
      <c r="SA40" s="135"/>
      <c r="SB40" s="138">
        <f t="shared" si="1445"/>
        <v>0.81395348837209303</v>
      </c>
      <c r="SC40" s="138">
        <f t="shared" si="1445"/>
        <v>0.77500000000000002</v>
      </c>
      <c r="SD40" s="138">
        <f t="shared" ref="SD40:SM40" si="1667">SD19/SD11</f>
        <v>0.84375</v>
      </c>
      <c r="SE40" s="138">
        <f t="shared" si="1667"/>
        <v>0.55555555555555558</v>
      </c>
      <c r="SF40" s="138">
        <f t="shared" si="1667"/>
        <v>0.8</v>
      </c>
      <c r="SG40" s="138">
        <f t="shared" si="1667"/>
        <v>0.66666666666666663</v>
      </c>
      <c r="SH40" s="138">
        <f t="shared" si="1667"/>
        <v>0.72727272727272729</v>
      </c>
      <c r="SI40" s="138">
        <f t="shared" si="1667"/>
        <v>0.8</v>
      </c>
      <c r="SJ40" s="138">
        <f t="shared" si="1667"/>
        <v>0.8</v>
      </c>
      <c r="SK40" s="138">
        <f t="shared" si="1667"/>
        <v>0.88888888888888884</v>
      </c>
      <c r="SL40" s="138">
        <f t="shared" si="1667"/>
        <v>0.81818181818181823</v>
      </c>
      <c r="SM40" s="138">
        <f t="shared" si="1667"/>
        <v>0.81818181818181823</v>
      </c>
      <c r="SN40" s="135"/>
      <c r="SO40" s="138">
        <f>SO19/SO11</f>
        <v>0.90909090909090906</v>
      </c>
      <c r="SP40" s="138">
        <f>SP19/SP11</f>
        <v>0.81818181818181823</v>
      </c>
      <c r="SQ40" s="138"/>
      <c r="SR40" s="138"/>
      <c r="SS40" s="138"/>
      <c r="ST40" s="138"/>
      <c r="SU40" s="138"/>
      <c r="SV40" s="138"/>
      <c r="SW40" s="138"/>
      <c r="SX40" s="138"/>
      <c r="SY40" s="138"/>
      <c r="SZ40" s="138"/>
      <c r="TA40" s="138"/>
      <c r="TB40" s="135"/>
      <c r="TC40" s="138"/>
      <c r="TD40" s="138"/>
      <c r="TE40" s="138"/>
      <c r="TF40" s="138"/>
      <c r="TG40" s="138"/>
      <c r="TH40" s="138"/>
      <c r="TI40" s="138"/>
      <c r="TJ40" s="138"/>
      <c r="TK40" s="138"/>
      <c r="TL40" s="138"/>
      <c r="TM40" s="138"/>
      <c r="TN40" s="138"/>
      <c r="TO40" s="138"/>
      <c r="TP40" s="135"/>
      <c r="TQ40" s="138"/>
      <c r="TR40" s="138"/>
      <c r="TS40" s="138"/>
      <c r="TT40" s="138"/>
      <c r="TU40" s="138"/>
      <c r="TV40" s="138"/>
      <c r="TW40" s="135"/>
      <c r="TX40" s="138"/>
      <c r="TY40" s="138"/>
      <c r="TZ40" s="138"/>
      <c r="UA40" s="138"/>
      <c r="UB40" s="138"/>
      <c r="UC40" s="138"/>
      <c r="UD40" s="135"/>
      <c r="UE40" s="138"/>
      <c r="UF40" s="138"/>
      <c r="UG40" s="138"/>
      <c r="UH40" s="138"/>
      <c r="UI40" s="138"/>
      <c r="UJ40" s="138"/>
      <c r="UK40" s="138"/>
      <c r="UL40" s="138"/>
      <c r="UM40" s="138"/>
      <c r="UN40" s="138"/>
      <c r="UO40" s="138"/>
      <c r="UP40" s="138"/>
      <c r="UQ40" s="138"/>
      <c r="UR40" s="135"/>
      <c r="US40" s="138"/>
      <c r="UT40" s="138"/>
      <c r="UU40" s="138"/>
      <c r="UV40" s="138"/>
      <c r="UW40" s="138"/>
      <c r="UX40" s="135"/>
      <c r="UY40" s="135"/>
      <c r="UZ40" s="135"/>
      <c r="VA40" s="138"/>
      <c r="VB40" s="138"/>
      <c r="VC40" s="138"/>
      <c r="VD40" s="138"/>
      <c r="VE40" s="138"/>
      <c r="VF40" s="138"/>
      <c r="VG40" s="138"/>
      <c r="VH40" s="138"/>
      <c r="VI40" s="138"/>
      <c r="VJ40" s="138"/>
      <c r="VK40" s="138"/>
      <c r="VL40" s="138"/>
      <c r="VM40" s="135"/>
      <c r="VN40" s="138"/>
      <c r="VO40" s="138"/>
      <c r="VP40" s="138"/>
      <c r="VQ40" s="138">
        <f t="shared" ref="VQ40:VZ40" si="1668">VQ19/VQ11</f>
        <v>1</v>
      </c>
      <c r="VR40" s="138">
        <f t="shared" si="1668"/>
        <v>0.91666666666666663</v>
      </c>
      <c r="VS40" s="138">
        <f t="shared" si="1668"/>
        <v>0.91666666666666663</v>
      </c>
      <c r="VT40" s="138">
        <f t="shared" si="1668"/>
        <v>0.90909090909090906</v>
      </c>
      <c r="VU40" s="138">
        <f t="shared" si="1668"/>
        <v>1</v>
      </c>
      <c r="VV40" s="138">
        <f t="shared" si="1668"/>
        <v>0.9285714285714286</v>
      </c>
      <c r="VW40" s="138">
        <f t="shared" si="1668"/>
        <v>0.94736842105263153</v>
      </c>
      <c r="VX40" s="138">
        <f t="shared" si="1668"/>
        <v>0.84210526315789469</v>
      </c>
      <c r="VY40" s="138">
        <f t="shared" si="1668"/>
        <v>1</v>
      </c>
      <c r="VZ40" s="138">
        <f t="shared" si="1668"/>
        <v>1</v>
      </c>
      <c r="WA40" s="138"/>
      <c r="WB40" s="138">
        <f t="shared" si="1204"/>
        <v>1</v>
      </c>
      <c r="WC40" s="138">
        <f t="shared" si="1204"/>
        <v>0.95652173913043481</v>
      </c>
      <c r="WD40" s="138">
        <f t="shared" si="1204"/>
        <v>0.96</v>
      </c>
      <c r="WE40" s="138">
        <f t="shared" si="1204"/>
        <v>0.96296296296296291</v>
      </c>
      <c r="WF40" s="138">
        <f t="shared" si="1204"/>
        <v>0.92592592592592593</v>
      </c>
      <c r="WG40" s="138">
        <f t="shared" si="1204"/>
        <v>0.8928571428571429</v>
      </c>
      <c r="WH40" s="138"/>
      <c r="WI40" s="138">
        <f t="shared" si="1205"/>
        <v>0.93548387096774188</v>
      </c>
      <c r="WJ40" s="138">
        <f t="shared" si="1205"/>
        <v>0.84</v>
      </c>
      <c r="WK40" s="138">
        <f t="shared" ref="WK40:WL40" si="1669">WK19/WK11</f>
        <v>0.85185185185185186</v>
      </c>
      <c r="WL40" s="138">
        <f t="shared" si="1669"/>
        <v>0.82352941176470584</v>
      </c>
      <c r="WM40" s="138">
        <f t="shared" ref="WM40" si="1670">WM19/WM11</f>
        <v>0.5714285714285714</v>
      </c>
      <c r="WN40" s="138"/>
      <c r="WO40" s="135"/>
      <c r="WP40" s="138">
        <f t="shared" ref="WP40:WQ40" si="1671">WP19/WP11</f>
        <v>0.76470588235294112</v>
      </c>
      <c r="WQ40" s="138">
        <f t="shared" si="1671"/>
        <v>0.73333333333333328</v>
      </c>
      <c r="WR40" s="138">
        <f t="shared" ref="WR40:WS40" si="1672">WR19/WR11</f>
        <v>0.84615384615384615</v>
      </c>
      <c r="WS40" s="138">
        <f t="shared" si="1672"/>
        <v>0.84615384615384615</v>
      </c>
      <c r="WT40" s="135"/>
      <c r="WU40" s="138">
        <f t="shared" ref="WU40:WV40" si="1673">WU19/WU11</f>
        <v>0.93333333333333335</v>
      </c>
      <c r="WV40" s="138">
        <f t="shared" si="1673"/>
        <v>1</v>
      </c>
      <c r="WW40" s="138">
        <f t="shared" ref="WW40:WX40" si="1674">WW19/WW11</f>
        <v>0.94444444444444442</v>
      </c>
      <c r="WX40" s="138">
        <f t="shared" si="1674"/>
        <v>1</v>
      </c>
      <c r="WY40" s="138">
        <f t="shared" ref="WY40:WZ40" si="1675">WY19/WY11</f>
        <v>1</v>
      </c>
      <c r="WZ40" s="138">
        <f t="shared" si="1675"/>
        <v>1</v>
      </c>
      <c r="XA40" s="138">
        <f t="shared" ref="XA40:XB40" si="1676">XA19/XA11</f>
        <v>0.95454545454545459</v>
      </c>
      <c r="XB40" s="138">
        <f t="shared" si="1676"/>
        <v>0.96</v>
      </c>
      <c r="XC40" s="135"/>
      <c r="XD40" s="138">
        <f t="shared" ref="XD40:XE40" si="1677">XD19/XD11</f>
        <v>0.95833333333333337</v>
      </c>
      <c r="XE40" s="138">
        <f t="shared" si="1677"/>
        <v>0.96153846153846156</v>
      </c>
      <c r="XF40" s="138">
        <f t="shared" ref="XF40:XG40" si="1678">XF19/XF11</f>
        <v>1</v>
      </c>
      <c r="XG40" s="138">
        <f t="shared" si="1678"/>
        <v>1</v>
      </c>
      <c r="XH40" s="138">
        <f>XH19/XH11</f>
        <v>1</v>
      </c>
      <c r="XI40" s="138">
        <f t="shared" ref="XI40" si="1679">XI19/XI11</f>
        <v>0.97142857142857142</v>
      </c>
      <c r="XJ40" s="138"/>
      <c r="XK40" s="138">
        <f t="shared" ref="XK40:XL40" si="1680">XK19/XK11</f>
        <v>0.86842105263157898</v>
      </c>
      <c r="XL40" s="138">
        <f t="shared" si="1680"/>
        <v>0.92500000000000004</v>
      </c>
      <c r="XM40" s="138">
        <f t="shared" ref="XM40:XN40" si="1681">XM19/XM11</f>
        <v>0.83333333333333337</v>
      </c>
      <c r="XN40" s="138">
        <f t="shared" si="1681"/>
        <v>0.8529411764705882</v>
      </c>
      <c r="XO40" s="138">
        <f t="shared" ref="XO40:XP40" si="1682">XO19/XO11</f>
        <v>0.82857142857142863</v>
      </c>
      <c r="XP40" s="138">
        <f t="shared" si="1682"/>
        <v>0.81081081081081086</v>
      </c>
      <c r="XQ40" s="138"/>
      <c r="XR40" s="138">
        <f t="shared" ref="XR40:XS40" si="1683">XR19/XR11</f>
        <v>0.88095238095238093</v>
      </c>
      <c r="XS40" s="138">
        <f t="shared" si="1683"/>
        <v>0.9375</v>
      </c>
      <c r="XT40" s="138">
        <f t="shared" ref="XT40:XU40" si="1684">XT19/XT11</f>
        <v>0.92592592592592593</v>
      </c>
      <c r="XU40" s="138">
        <f t="shared" si="1684"/>
        <v>0.87272727272727268</v>
      </c>
      <c r="XV40" s="138">
        <f t="shared" ref="XV40:XW40" si="1685">XV19/XV11</f>
        <v>0.8928571428571429</v>
      </c>
      <c r="XW40" s="138">
        <f t="shared" si="1685"/>
        <v>0.9464285714285714</v>
      </c>
      <c r="XX40" s="138"/>
      <c r="XY40" s="138">
        <f t="shared" ref="XY40:XZ40" si="1686">XY19/XY11</f>
        <v>0.91044776119402981</v>
      </c>
      <c r="XZ40" s="138">
        <f t="shared" si="1686"/>
        <v>0.93055555555555558</v>
      </c>
      <c r="YA40" s="138">
        <f t="shared" ref="YA40:YB40" si="1687">YA19/YA11</f>
        <v>0.94666666666666666</v>
      </c>
      <c r="YB40" s="138">
        <f t="shared" si="1687"/>
        <v>0.92105263157894735</v>
      </c>
      <c r="YC40" s="138">
        <f t="shared" ref="YC40:YD40" si="1688">YC19/YC11</f>
        <v>0.88311688311688308</v>
      </c>
      <c r="YD40" s="138">
        <f t="shared" si="1688"/>
        <v>0.90789473684210531</v>
      </c>
      <c r="YE40" s="138"/>
      <c r="YF40" s="138">
        <f t="shared" ref="YF40:YG40" si="1689">YF19/YF11</f>
        <v>0.87179487179487181</v>
      </c>
      <c r="YG40" s="138">
        <f t="shared" si="1689"/>
        <v>0.94871794871794868</v>
      </c>
      <c r="YH40" s="138">
        <f t="shared" ref="YH40:YI40" si="1690">YH19/YH11</f>
        <v>0.88888888888888884</v>
      </c>
      <c r="YI40" s="138">
        <f t="shared" si="1690"/>
        <v>0.87804878048780488</v>
      </c>
      <c r="YJ40" s="138">
        <f t="shared" ref="YJ40:YK40" si="1691">YJ19/YJ11</f>
        <v>0.83333333333333337</v>
      </c>
      <c r="YK40" s="138">
        <f t="shared" si="1691"/>
        <v>0.86904761904761907</v>
      </c>
      <c r="YL40" s="138"/>
      <c r="YM40" s="138">
        <f t="shared" ref="YM40:YN40" si="1692">YM19/YM11</f>
        <v>0.88311688311688308</v>
      </c>
      <c r="YN40" s="138">
        <f t="shared" si="1692"/>
        <v>0.83750000000000002</v>
      </c>
      <c r="YO40" s="138">
        <f t="shared" ref="YO40" si="1693">YO19/YO11</f>
        <v>0.86075949367088611</v>
      </c>
      <c r="YP40" s="138"/>
      <c r="YQ40" s="138">
        <f t="shared" ref="YQ40:YR40" si="1694">YQ19/YQ11</f>
        <v>0.89156626506024095</v>
      </c>
      <c r="YR40" s="138">
        <f t="shared" si="1694"/>
        <v>0.82499999999999996</v>
      </c>
      <c r="YS40" s="138">
        <f t="shared" ref="YS40:YT40" si="1695">YS19/YS11</f>
        <v>0.75609756097560976</v>
      </c>
      <c r="YT40" s="138">
        <f t="shared" si="1695"/>
        <v>0.88235294117647056</v>
      </c>
      <c r="YU40" s="138">
        <f t="shared" ref="YU40:YV40" si="1696">YU19/YU11</f>
        <v>0.85542168674698793</v>
      </c>
      <c r="YV40" s="138">
        <f t="shared" si="1696"/>
        <v>0.81707317073170727</v>
      </c>
      <c r="YW40" s="138">
        <f t="shared" ref="YW40:YX40" si="1697">YW19/YW11</f>
        <v>0.87804878048780488</v>
      </c>
      <c r="YX40" s="138">
        <f t="shared" si="1697"/>
        <v>0.83750000000000002</v>
      </c>
      <c r="YY40" s="138">
        <f t="shared" ref="YY40" si="1698">YY19/YY11</f>
        <v>0.82894736842105265</v>
      </c>
      <c r="YZ40" s="138"/>
      <c r="ZA40" s="138">
        <f t="shared" ref="ZA40" si="1699">ZA19/ZA11</f>
        <v>0.8</v>
      </c>
      <c r="ZB40" s="138">
        <f t="shared" ref="ZB40:ZC40" si="1700">ZB19/ZB11</f>
        <v>0.82926829268292679</v>
      </c>
      <c r="ZC40" s="138">
        <f t="shared" si="1700"/>
        <v>0.83333333333333337</v>
      </c>
      <c r="ZD40" s="138">
        <f t="shared" ref="ZD40:ZE40" si="1701">ZD19/ZD11</f>
        <v>0.78048780487804881</v>
      </c>
      <c r="ZE40" s="138">
        <f t="shared" si="1701"/>
        <v>0.79012345679012341</v>
      </c>
      <c r="ZF40" s="138">
        <f t="shared" ref="ZF40" si="1702">ZF19/ZF11</f>
        <v>0.80769230769230771</v>
      </c>
      <c r="ZG40" s="138"/>
      <c r="ZH40" s="138"/>
      <c r="ZI40" s="135"/>
      <c r="ZJ40" s="135"/>
      <c r="ZK40" s="135"/>
      <c r="ZL40" s="138">
        <f t="shared" ref="ZL40" si="1703">ZL19/ZL11</f>
        <v>0.80303030303030298</v>
      </c>
      <c r="ZM40" s="138"/>
      <c r="ZN40" s="138"/>
      <c r="ZO40" s="138"/>
      <c r="ZP40" s="138"/>
      <c r="ZQ40" s="138"/>
      <c r="ZR40" s="138"/>
      <c r="ZS40" s="138"/>
      <c r="ZT40" s="138"/>
      <c r="ZU40" s="138"/>
      <c r="ZV40" s="138"/>
      <c r="ZW40" s="138"/>
      <c r="ZX40" s="138"/>
      <c r="ZY40" s="138"/>
      <c r="ZZ40" s="138"/>
      <c r="AAA40" s="138"/>
      <c r="AAB40" s="138"/>
      <c r="AAC40" s="138"/>
      <c r="AAD40" s="138"/>
      <c r="AAE40" s="138"/>
      <c r="AAF40" s="138"/>
      <c r="AAG40" s="138"/>
      <c r="AAH40" s="138"/>
      <c r="AAI40" s="135"/>
      <c r="AAJ40" s="138"/>
      <c r="AAK40" s="138"/>
      <c r="AAL40" s="138"/>
      <c r="AAM40" s="138"/>
      <c r="AAN40" s="138"/>
      <c r="AAO40" s="138"/>
      <c r="AAP40" s="138"/>
      <c r="AAQ40" s="138"/>
      <c r="AAR40" s="138"/>
      <c r="AAS40" s="138"/>
      <c r="AAT40" s="138"/>
      <c r="AAU40" s="138"/>
      <c r="AAV40" s="138"/>
      <c r="AAW40" s="135"/>
      <c r="AAX40" s="138"/>
      <c r="AAY40" s="138"/>
      <c r="AAZ40" s="138"/>
      <c r="ABA40" s="138"/>
      <c r="ABB40" s="138"/>
      <c r="ABC40" s="138"/>
      <c r="ABD40" s="138"/>
      <c r="ABE40" s="138"/>
      <c r="ABF40" s="138"/>
      <c r="ABG40" s="138"/>
      <c r="ABH40" s="138"/>
      <c r="ABI40" s="138"/>
      <c r="ABJ40" s="138"/>
      <c r="ABK40" s="135"/>
      <c r="ABL40" s="138"/>
      <c r="ABM40" s="138"/>
      <c r="ABN40" s="138"/>
      <c r="ABO40" s="138"/>
      <c r="ABP40" s="138">
        <f t="shared" ref="ABP40:ABQ40" si="1704">ABP19/ABP11</f>
        <v>1</v>
      </c>
      <c r="ABQ40" s="138">
        <f t="shared" si="1704"/>
        <v>1</v>
      </c>
      <c r="ABR40" s="135"/>
      <c r="ABS40" s="138">
        <f t="shared" ref="ABS40:ABT40" si="1705">ABS19/ABS11</f>
        <v>0.8571428571428571</v>
      </c>
      <c r="ABT40" s="138">
        <f t="shared" si="1705"/>
        <v>0.875</v>
      </c>
      <c r="ABU40" s="138">
        <f t="shared" ref="ABU40:ABV40" si="1706">ABU19/ABU11</f>
        <v>0.875</v>
      </c>
      <c r="ABV40" s="138">
        <f t="shared" si="1706"/>
        <v>0.875</v>
      </c>
      <c r="ABW40" s="138" t="e">
        <f t="shared" ref="ABW40" si="1707">ABW19/ABW11</f>
        <v>#DIV/0!</v>
      </c>
      <c r="ABX40" s="135"/>
      <c r="ABY40" s="135"/>
      <c r="ABZ40" s="135"/>
      <c r="ACA40" s="135"/>
      <c r="ACB40" s="135"/>
      <c r="ACC40" s="135"/>
      <c r="ACD40" s="135"/>
      <c r="ACE40" s="135"/>
      <c r="ACF40" s="135"/>
      <c r="ACG40" s="135"/>
      <c r="ACH40" s="135"/>
      <c r="ACI40" s="135"/>
      <c r="ACJ40" s="135"/>
      <c r="ACK40" s="135"/>
      <c r="ACL40" s="135"/>
      <c r="ACM40" s="135"/>
      <c r="ACN40" s="135"/>
      <c r="ACO40" s="135"/>
      <c r="ACP40" s="135"/>
      <c r="ACQ40" s="135"/>
      <c r="ACR40" s="135"/>
      <c r="ACS40" s="135"/>
      <c r="ACT40" s="135"/>
      <c r="ACU40" s="135"/>
      <c r="ACV40" s="135"/>
      <c r="ACW40" s="135"/>
      <c r="ACX40" s="135"/>
      <c r="ACY40" s="135"/>
      <c r="ACZ40" s="135"/>
      <c r="ADA40" s="135"/>
      <c r="ADB40" s="135"/>
      <c r="ADC40" s="135"/>
      <c r="ADD40" s="135"/>
      <c r="ADE40" s="135"/>
      <c r="ADF40" s="135"/>
      <c r="ADG40" s="135"/>
      <c r="ADH40" s="135"/>
      <c r="ADI40" s="135"/>
      <c r="ADJ40" s="135"/>
      <c r="ADK40" s="135"/>
      <c r="ADL40" s="135"/>
      <c r="ADM40" s="135"/>
      <c r="ADN40" s="135"/>
    </row>
    <row r="41" spans="1:794">
      <c r="A41" t="s">
        <v>911</v>
      </c>
      <c r="B41" t="s">
        <v>913</v>
      </c>
      <c r="D41" s="142" t="s">
        <v>249</v>
      </c>
      <c r="E41" s="143">
        <f>(E20+E22+E24+E26)/(E5+E7+E9+E11)</f>
        <v>9.8126672613737739E-3</v>
      </c>
      <c r="F41" s="143">
        <f>(F20+F22+F24+F26)/(F5+F7+F9+F11)+E41</f>
        <v>2.1471860086485883E-2</v>
      </c>
      <c r="G41" s="143">
        <f>(G20+G22+G24+G26)/(G5+G7+G9+G11)+F41</f>
        <v>3.8760304126522281E-2</v>
      </c>
      <c r="H41" s="143">
        <f>(H20+H22+H24+H26)/(H5+H7+H9+H11)+G41</f>
        <v>4.6079608792579003E-2</v>
      </c>
      <c r="I41" s="143">
        <f>(I20+I22+I24+I26)/(I5+I7+I9+I11)+H41</f>
        <v>5.526234524804273E-2</v>
      </c>
      <c r="J41" s="143">
        <f>(J20+J22+J24+J26)/(J5+J7+J9+J11)+I41</f>
        <v>6.0746805942741081E-2</v>
      </c>
      <c r="K41" s="143"/>
      <c r="L41" s="143">
        <f>(L20+L22+L24+L26)/(L5+L7+L9+L11)+J41</f>
        <v>6.8019533215468359E-2</v>
      </c>
      <c r="M41" s="143">
        <f t="shared" ref="M41:S41" si="1708">(M20+M22+M24+M26)/(M5+M7+M9+M11)+L41</f>
        <v>7.8001384395141676E-2</v>
      </c>
      <c r="N41" s="143">
        <f t="shared" si="1708"/>
        <v>8.6102194476149779E-2</v>
      </c>
      <c r="O41" s="143">
        <f t="shared" si="1708"/>
        <v>9.9652329977504797E-2</v>
      </c>
      <c r="P41" s="143">
        <f t="shared" si="1708"/>
        <v>0.10232136912341228</v>
      </c>
      <c r="Q41" s="143">
        <f t="shared" si="1708"/>
        <v>0.11121816627643719</v>
      </c>
      <c r="R41" s="143">
        <f t="shared" si="1708"/>
        <v>0.11824804325359009</v>
      </c>
      <c r="S41" s="143">
        <f t="shared" si="1708"/>
        <v>0.12264171636431065</v>
      </c>
      <c r="T41" s="142"/>
      <c r="U41" s="142"/>
      <c r="V41" s="142"/>
      <c r="W41" s="142"/>
      <c r="X41" s="142"/>
      <c r="Y41" s="142"/>
      <c r="Z41" s="143">
        <f>Z27+Z29+Z31+Y41</f>
        <v>0</v>
      </c>
      <c r="AA41" s="143">
        <f>(AA20+AA22+AA24+AA26)/(AA5+AA7+AA9+AA11)</f>
        <v>1.4744145706851692E-2</v>
      </c>
      <c r="AB41" s="143">
        <f>(AB20+AB22+AB24+AB26)/(AB5+AB7+AB9+AB11)+AA41</f>
        <v>3.2180937337191712E-2</v>
      </c>
      <c r="AC41" s="143">
        <f>(AC20+AC22+AC24+AC26)/(AC5+AC7+AC9+AC11)+AB41</f>
        <v>3.7411974826293715E-2</v>
      </c>
      <c r="AD41" s="143">
        <f>(AD20+AD22+AD24+AD26)/(AD5+AD7+AD9+AD11)+AC41</f>
        <v>4.170382031985595E-2</v>
      </c>
      <c r="AE41" s="143">
        <f>(AE20+AE22+AE24+AE26)/(AE5+AE7+AE9+AE11)+AD41</f>
        <v>4.8409604058330384E-2</v>
      </c>
      <c r="AF41" s="142"/>
      <c r="AG41" s="143">
        <f>(AG20+AG22+AG24+AG26)/(AG5+AG7+AG9+AG11)+AE41</f>
        <v>6.3612306761033091E-2</v>
      </c>
      <c r="AH41" s="143">
        <f>(AH20+AH22+AH24+AH26)/(AH5+AH7+AH9+AH11)+AG41</f>
        <v>9.1056560620381283E-2</v>
      </c>
      <c r="AI41" s="143">
        <f>(AI20+AI22+AI24+AI26)/(AI5+AI7+AI9+AI11)+AH41</f>
        <v>0.11538323307911283</v>
      </c>
      <c r="AJ41" s="143">
        <f>(AJ20+AJ22+AJ24+AJ26)/(AJ5+AJ7+AJ9+AJ11)+AI41</f>
        <v>0.13554098943318821</v>
      </c>
      <c r="AK41" s="143">
        <f>(AK20+AK22+AK24+AK26)/(AK5+AK7+AK9+AK11)+AJ41</f>
        <v>0.14514797633275153</v>
      </c>
      <c r="AL41" s="143">
        <f>(AL20+AL22+AL24+AL26)/(AL5+AL7+AL9+AL11)+AK41</f>
        <v>0.15206839155766502</v>
      </c>
      <c r="AM41" s="143"/>
      <c r="AN41" s="143">
        <f>(AN20+AN22+AN24+AN26)/(AN5+AN7+AN9+AN11)+AL41</f>
        <v>0.16074141844404838</v>
      </c>
      <c r="AO41" s="143">
        <f>(AO20+AO22+AO24+AO26)/(AO5+AO7+AO9+AO11)+AN41</f>
        <v>0.17635286683953841</v>
      </c>
      <c r="AP41" s="143">
        <f>(AP20+AP22+AP24+AP26)/(AP5+AP7+AP9+AP11)+AO41</f>
        <v>0.20093583435490275</v>
      </c>
      <c r="AQ41" s="143">
        <f>(AQ20+AQ22+AQ24+AQ26)/(AQ5+AQ7+AQ9+AQ11)+AP41</f>
        <v>0.2079410882953581</v>
      </c>
      <c r="AR41" s="143">
        <f>(AR20+AR22+AR24+AR26)/(AR5+AR7+AR9+AR11)+AQ41</f>
        <v>0.2212625803024629</v>
      </c>
      <c r="AS41" s="143">
        <f>(AS20+AS22+AS24+AS26)/(AS5+AS7+AS9+AS11)+AR41</f>
        <v>0.22832348056724666</v>
      </c>
      <c r="AT41" s="142"/>
      <c r="AU41" s="143">
        <f>(AU20+AU22+AU24+AU26)/(AU5+AU7+AU9+AU11)+AS41</f>
        <v>0.23542197213778793</v>
      </c>
      <c r="AV41" s="143">
        <f>(AV20+AV22+AV24+AV26)/(AV5+AV7+AV9+AV11)+AU41</f>
        <v>0.24162764589665317</v>
      </c>
      <c r="AW41" s="143">
        <f>(AW20+AW22+AW24+AW26)/(AW5+AW7+AW9+AW11)+AV41</f>
        <v>0.24686782056914225</v>
      </c>
      <c r="AX41" s="143">
        <f>(AX20+AX22+AX24+AX26)/(AX5+AX7+AX9+AX11)+AW41</f>
        <v>0.24686782056914225</v>
      </c>
      <c r="AY41" s="142"/>
      <c r="AZ41" s="142"/>
      <c r="BA41" s="143">
        <f>(BA20+BA22+BA24+BA26)/(BA5+BA7+BA9+BA11)+AX41</f>
        <v>0.25739413635861591</v>
      </c>
      <c r="BB41" s="143">
        <f t="shared" ref="BB41:BG41" si="1709">(BB20+BB22+BB24+BB26)/(BB5+BB7+BB9+BB11)+BA41</f>
        <v>0.27333744902469209</v>
      </c>
      <c r="BC41" s="143">
        <f t="shared" si="1709"/>
        <v>0.28395691805124079</v>
      </c>
      <c r="BD41" s="143">
        <f t="shared" si="1709"/>
        <v>0.29916264255929087</v>
      </c>
      <c r="BE41" s="143">
        <f>(BE20+BE22+BE24+BE26)/(BE5+BE7+BE9+BE11)</f>
        <v>3.5746201966041107E-3</v>
      </c>
      <c r="BF41" s="143">
        <f t="shared" si="1709"/>
        <v>1.2487276168083612E-2</v>
      </c>
      <c r="BG41" s="143">
        <f t="shared" si="1709"/>
        <v>2.3201561882369326E-2</v>
      </c>
      <c r="BH41" s="142"/>
      <c r="BI41" s="143">
        <f>(BI20+BI22+BI24+BI26)/(BI5+BI7+BI9+BI11)+BG41</f>
        <v>2.771012815829358E-2</v>
      </c>
      <c r="BJ41" s="143">
        <f>(BJ20+BJ22+BJ24+BJ26)/(BJ5+BJ7+BJ9+BJ11)+BI41</f>
        <v>3.6662679635464573E-2</v>
      </c>
      <c r="BK41" s="143">
        <f>(BK20+BK22+BK24+BK26)/(BK5+BK7+BK9+BK11)+BJ41</f>
        <v>5.2019499870333587E-2</v>
      </c>
      <c r="BL41" s="143">
        <f>(BL20+BL22+BL24+BL26)/(BL5+BL7+BL9+BL11)+BK41</f>
        <v>6.8487935368961222E-2</v>
      </c>
      <c r="BM41" s="143">
        <f>(BM20+BM22+BM24+BM26)/(BM5+BM7+BM9+BM11)+BL41</f>
        <v>7.8616848812791795E-2</v>
      </c>
      <c r="BN41" s="143">
        <f>(BN20+BN22+BN24+BN26)/(BN5+BN7+BN9+BN11)+BM41</f>
        <v>9.066504158387613E-2</v>
      </c>
      <c r="BO41" s="142"/>
      <c r="BP41" s="143">
        <f>(BP20+BP22+BP24+BP26)/(BP5+BP7+BP9+BP11)+BN41</f>
        <v>0.1220338628766518</v>
      </c>
      <c r="BQ41" s="143">
        <f>(BQ20+BQ22+BQ24+BQ26)/(BQ5+BQ7+BQ9+BQ11)+BP41</f>
        <v>0.1335391361268915</v>
      </c>
      <c r="BR41" s="143">
        <f>(BR20+BR22+BR24+BR26)/(BR5+BR7+BR9+BR11)+BQ41</f>
        <v>0.1509304404747176</v>
      </c>
      <c r="BS41" s="143">
        <f>(BS20+BS22+BS24+BS26)/(BS5+BS7+BS9+BS11)+BR41</f>
        <v>0.15768719723147434</v>
      </c>
      <c r="BT41" s="143">
        <f>(BT20+BT22+BT24+BT26)/(BT5+BT7+BT9+BT11)+BS41</f>
        <v>0.16056076044986514</v>
      </c>
      <c r="BU41" s="143">
        <f>(BU20+BU22+BU24+BU26)/(BU5+BU7+BU9+BU11)+BT41</f>
        <v>0.17295351545463158</v>
      </c>
      <c r="BV41" s="142"/>
      <c r="BW41" s="143">
        <f>(BW20+BW22+BW24+BW26)/(BW5+BW7+BW9+BW11)+BU41</f>
        <v>0.18353043853155465</v>
      </c>
      <c r="BX41" s="143">
        <f>(BX20+BX22+BX24+BX26)/(BX5+BX7+BX9+BX11)+BW41</f>
        <v>0.18544065820681729</v>
      </c>
      <c r="BY41" s="143">
        <f>(BY20+BY22+BY24+BY26)/(BY5+BY7+BY9+BY11)+BX41</f>
        <v>0.19607895607915771</v>
      </c>
      <c r="BZ41" s="143">
        <f>(BZ20+BZ22+BZ24+BZ26)/(BZ5+BZ7+BZ9+BZ11)+BY41</f>
        <v>0.19990304785736038</v>
      </c>
      <c r="CA41" s="143">
        <f>(CA20+CA22+CA24+CA26)/(CA5+CA7+CA9+CA11)+BZ41</f>
        <v>0.2018169234554465</v>
      </c>
      <c r="CB41" s="143">
        <f>(CB20+CB22+CB24+CB26)/(CB5+CB7+CB9+CB11)+CA41</f>
        <v>0.20854769268621573</v>
      </c>
      <c r="CC41" s="142"/>
      <c r="CD41" s="143">
        <f>(CD20+CD22+CD24+CD26)/(CD5+CD7+CD9+CD11)+CB41</f>
        <v>0.21822823479657391</v>
      </c>
      <c r="CE41" s="143">
        <f>(CE20+CE22+CE24+CE26)/(CE5+CE7+CE9+CE11)+CD41</f>
        <v>0.23380759214808317</v>
      </c>
      <c r="CF41" s="143">
        <f>(CF20+CF22+CF24+CF26)/(CF5+CF7+CF9+CF11)+CE41</f>
        <v>0.24066361565444946</v>
      </c>
      <c r="CG41" s="143">
        <f>(CG20+CG22+CG24+CG26)/(CG5+CG7+CG9+CG11)+CF41</f>
        <v>0.25548575004180124</v>
      </c>
      <c r="CH41" s="143">
        <f>(CH20+CH22+CH24+CH26)/(CH5+CH7+CH9+CH11)</f>
        <v>6.8829891838741398E-3</v>
      </c>
      <c r="CI41" s="143">
        <f>(CI20+CI22+CI24+CI26)/(CI5+CI7+CI9+CI11)+CH41</f>
        <v>1.6793791958898917E-2</v>
      </c>
      <c r="CJ41" s="142"/>
      <c r="CK41" s="143">
        <f>(CK20+CK22+CK24+CK26)/(CK5+CK7+CK9+CK11)+CI41</f>
        <v>2.6694782057908817E-2</v>
      </c>
      <c r="CL41" s="143">
        <f>(CL20+CL22+CL24+CL26)/(CL5+CL7+CL9+CL11)+CK41</f>
        <v>3.5650005938505834E-2</v>
      </c>
      <c r="CM41" s="143">
        <f>(CM20+CM22+CM24+CM26)/(CM5+CM7+CM9+CM11)+CL41</f>
        <v>3.8638053747270772E-2</v>
      </c>
      <c r="CN41" s="143">
        <f>(CN20+CN22+CN24+CN26)/(CN5+CN7+CN9+CN11)+CM41</f>
        <v>4.0608497097024465E-2</v>
      </c>
      <c r="CO41" s="143">
        <f>(CO20+CO22+CO24+CO26)/(CO5+CO7+CO9+CO11)+CN41</f>
        <v>5.2560688332084229E-2</v>
      </c>
      <c r="CP41" s="143">
        <f>(CP20+CP22+CP24+CP26)/(CP5+CP7+CP9+CP11)+CO41</f>
        <v>6.7620929295939658E-2</v>
      </c>
      <c r="CQ41" s="142"/>
      <c r="CR41" s="143">
        <f>(CR20+CR22+CR24+CR26)/(CR5+CR7+CR9+CR11)+CP41</f>
        <v>8.4862308606284492E-2</v>
      </c>
      <c r="CS41" s="143">
        <f>(CS20+CS22+CS24+CS26)/(CS5+CS7+CS9+CS11)+CR41</f>
        <v>0.10135715396710923</v>
      </c>
      <c r="CT41" s="143">
        <f>(CT20+CT22+CT24+CT26)/(CT5+CT7+CT9+CT11)+CS41</f>
        <v>0.10755550107454726</v>
      </c>
      <c r="CU41" s="143">
        <f>(CU20+CU22+CU24+CU26)/(CU5+CU7+CU9+CU11)+CT41</f>
        <v>0.12526383440788058</v>
      </c>
      <c r="CV41" s="143">
        <f>(CV20+CV22+CV24+CV26)/(CV5+CV7+CV9+CV11)+CU41</f>
        <v>0.13042912366407894</v>
      </c>
      <c r="CW41" s="143">
        <f>(CW20+CW22+CW24+CW26)/(CW5+CW7+CW9+CW11)+CV41</f>
        <v>0.13351237135164318</v>
      </c>
      <c r="CX41" s="142"/>
      <c r="CY41" s="143">
        <f>(CY20+CY22+CY24+CY26)/(CY5+CY7+CY9+CY11)+CW41</f>
        <v>0.14474832640782295</v>
      </c>
      <c r="CZ41" s="143">
        <f>(CZ20+CZ22+CZ24+CZ26)/(CZ5+CZ7+CZ9+CZ11)+CY41</f>
        <v>0.14474832640782295</v>
      </c>
      <c r="DA41" s="143">
        <f>(DA20+DA22+DA24+DA26)/(DA5+DA7+DA9+DA11)+CZ41</f>
        <v>0.15066548617113656</v>
      </c>
      <c r="DB41" s="143">
        <f>(DB20+DB22+DB24+DB26)/(DB5+DB7+DB9+DB11)+DA41</f>
        <v>0.1623613926038851</v>
      </c>
      <c r="DC41" s="143">
        <f>(DC20+DC22+DC24+DC26)/(DC5+DC7+DC9+DC11)+DB41</f>
        <v>0.1623613926038851</v>
      </c>
      <c r="DD41" s="143">
        <f>(DD20+DD22+DD24+DD26)/(DD5+DD7+DD9+DD11)+DC41</f>
        <v>0.16620385177775637</v>
      </c>
      <c r="DE41" s="142"/>
      <c r="DF41" s="142"/>
      <c r="DG41" s="143">
        <f>(DG20+DG22+DG24+DG26)/(DG5+DG7+DG9+DG11)+DD41</f>
        <v>0.17097940096591302</v>
      </c>
      <c r="DH41" s="143">
        <f>(DH20+DH22+DH24+DH26)/(DH5+DH7+DH9+DH11)+DG41</f>
        <v>0.19924450817838865</v>
      </c>
      <c r="DI41" s="143">
        <f>(DI20+DI22+DI24+DI26)/(DI5+DI7+DI9+DI11)+DH41</f>
        <v>0.20312047717063672</v>
      </c>
      <c r="DJ41" s="143">
        <f>(DJ20+DJ22+DJ24+DJ26)/(DJ5+DJ7+DJ9+DJ11)+DI41</f>
        <v>0.21675241485320731</v>
      </c>
      <c r="DK41" s="143">
        <f>(DK20+DK22+DK24+DK26)/(DK5+DK7+DK9+DK11)+DJ41</f>
        <v>0.22258331864329478</v>
      </c>
      <c r="DL41" s="142"/>
      <c r="DM41" s="142"/>
      <c r="DN41" s="143">
        <f>(DN20+DN22+DN24+DN26)/(DN5+DN7+DN9+DN11)+DM41</f>
        <v>4.8402710551790898E-3</v>
      </c>
      <c r="DO41" s="143">
        <f>(DO20+DO22+DO24+DO26)/(DO5+DO7+DO9+DO11)+DN41</f>
        <v>1.3569659997953096E-2</v>
      </c>
      <c r="DP41" s="143">
        <f>(DP20+DP22+DP24+DP26)/(DP5+DP7+DP9+DP11)+DO41</f>
        <v>2.1159792825277576E-2</v>
      </c>
      <c r="DQ41" s="143">
        <f>(DQ20+DQ22+DQ24+DQ26)/(DQ5+DQ7+DQ9+DQ11)+DP41</f>
        <v>3.72430473191281E-2</v>
      </c>
      <c r="DR41" s="143">
        <f>(DR20+DR22+DR24+DR26)/(DR5+DR7+DR9+DR11)+DQ41</f>
        <v>4.2840062244501237E-2</v>
      </c>
      <c r="DS41" s="142"/>
      <c r="DT41" s="143">
        <f>(DT20+DT22+DT24+DT26)/(DT5+DT7+DT9+DT11)+DR41</f>
        <v>5.0226950517816102E-2</v>
      </c>
      <c r="DU41" s="143">
        <f>(DU20+DU22+DU24+DU26)/(DU5+DU7+DU9+DU11)+DT41</f>
        <v>7.2573319232899905E-2</v>
      </c>
      <c r="DV41" s="143">
        <f>(DV20+DV22+DV24+DV26)/(DV5+DV7+DV9+DV11)+DU41</f>
        <v>8.6360083938782251E-2</v>
      </c>
      <c r="DW41" s="143">
        <f>(DW20+DW22+DW24+DW26)/(DW5+DW7+DW9+DW11)+DV41</f>
        <v>0.1029194215652772</v>
      </c>
      <c r="DX41" s="143">
        <f>(DX20+DX22+DX24+DX26)/(DX5+DX7+DX9+DX11)+DW41</f>
        <v>0.10840890006481974</v>
      </c>
      <c r="DY41" s="143">
        <f>(DY20+DY22+DY24+DY26)/(DY5+DY7+DY9+DY11)+DX41</f>
        <v>0.12316904766629574</v>
      </c>
      <c r="DZ41" s="142"/>
      <c r="EA41" s="143">
        <f>(EA20+EA22+EA24+EA26)/(EA5+EA7+EA9+EA11)+DY41</f>
        <v>0.12779011975502033</v>
      </c>
      <c r="EB41" s="143">
        <f t="shared" ref="EB41:EM41" si="1710">(EB20+EB22+EB24+EB26)/(EB5+EB7+EB9+EB11)+EA41</f>
        <v>0.1380322054161004</v>
      </c>
      <c r="EC41" s="143">
        <f t="shared" si="1710"/>
        <v>0.15580582562190021</v>
      </c>
      <c r="ED41" s="143">
        <f t="shared" si="1710"/>
        <v>0.16141854779215278</v>
      </c>
      <c r="EE41" s="143">
        <f t="shared" si="1710"/>
        <v>0.16420406311248706</v>
      </c>
      <c r="EF41" s="143">
        <f t="shared" si="1710"/>
        <v>0.17633092878412884</v>
      </c>
      <c r="EG41" s="143">
        <f t="shared" si="1710"/>
        <v>0.17633092878412884</v>
      </c>
      <c r="EH41" s="143">
        <f t="shared" si="1710"/>
        <v>0.1800449492112412</v>
      </c>
      <c r="EI41" s="143">
        <f t="shared" si="1710"/>
        <v>0.19225152198119425</v>
      </c>
      <c r="EJ41" s="143">
        <f t="shared" si="1710"/>
        <v>0.1988552955660999</v>
      </c>
      <c r="EK41" s="143">
        <f t="shared" si="1710"/>
        <v>0.21320936255174583</v>
      </c>
      <c r="EL41" s="143">
        <f t="shared" si="1710"/>
        <v>0.22576974902517577</v>
      </c>
      <c r="EM41" s="143">
        <f t="shared" si="1710"/>
        <v>0.24046122796738928</v>
      </c>
      <c r="EN41" s="142"/>
      <c r="EO41" s="143">
        <f>(EO20+EO22+EO24+EO26)/(EO5+EO7+EO9+EO11)+EM41</f>
        <v>0.26224340618521108</v>
      </c>
      <c r="EP41" s="143">
        <f>(EP20+EP22+EP24+EP26)/(EP5+EP7+EP9+EP11)+EO41</f>
        <v>0.29177497441331701</v>
      </c>
      <c r="EQ41" s="143">
        <f>(EQ20+EQ22+EQ24+EQ26)/(EQ5+EQ7+EQ9+EQ11)</f>
        <v>5.1124744376278121E-3</v>
      </c>
      <c r="ER41" s="143">
        <f>(ER20+ER22+ER24+ER26)/(ER5+ER7+ER9+ER11)+EQ41</f>
        <v>1.6394525719679094E-2</v>
      </c>
      <c r="ES41" s="143">
        <f>(ES20+ES22+ES24+ES26)/(ES5+ES7+ES9+ES11)+ER41</f>
        <v>2.254837187352525E-2</v>
      </c>
      <c r="ET41" s="143">
        <f>(ET20+ET22+ET24+ET26)/(ET5+ET7+ET9+ET11)+ES41</f>
        <v>2.7645211832750531E-2</v>
      </c>
      <c r="EU41" s="143">
        <f>(EU20+EU22+EU24+EU26)/(EU5+EU7+EU9+EU11)+ET41</f>
        <v>3.1702006964596373E-2</v>
      </c>
      <c r="EV41" s="143">
        <f t="shared" ref="EV41:FA41" si="1711">(EV20+EV22+EV24+EV26)/(EV5+EV7+EV9+EV11)+EU41</f>
        <v>3.875135238252185E-2</v>
      </c>
      <c r="EW41" s="143">
        <f t="shared" si="1711"/>
        <v>5.3887578416830631E-2</v>
      </c>
      <c r="EX41" s="143">
        <f t="shared" si="1711"/>
        <v>5.4889582424846664E-2</v>
      </c>
      <c r="EY41" s="143">
        <f t="shared" si="1711"/>
        <v>7.1002371951533472E-2</v>
      </c>
      <c r="EZ41" s="143">
        <f t="shared" si="1711"/>
        <v>8.0982411871693152E-2</v>
      </c>
      <c r="FA41" s="143">
        <f t="shared" si="1711"/>
        <v>8.9711800814467155E-2</v>
      </c>
      <c r="FB41" s="142"/>
      <c r="FC41" s="143">
        <f>(FC20+FC22+FC24+FC26)/(FC5+FC7+FC9+FC11)+FA41</f>
        <v>9.8210384383872251E-2</v>
      </c>
      <c r="FD41" s="143">
        <f t="shared" ref="FD41:FO41" si="1712">(FD20+FD22+FD24+FD26)/(FD5+FD7+FD9+FD11)+FC41</f>
        <v>0.11119739737088524</v>
      </c>
      <c r="FE41" s="143">
        <f t="shared" si="1712"/>
        <v>0.11119739737088524</v>
      </c>
      <c r="FF41" s="143">
        <f t="shared" si="1712"/>
        <v>0.11549662351018017</v>
      </c>
      <c r="FG41" s="143">
        <f t="shared" si="1712"/>
        <v>0.14480696833776638</v>
      </c>
      <c r="FH41" s="143">
        <f t="shared" si="1712"/>
        <v>0.14817680827036958</v>
      </c>
      <c r="FI41" s="143">
        <f t="shared" si="1712"/>
        <v>0.1515609030250227</v>
      </c>
      <c r="FJ41" s="143">
        <f t="shared" si="1712"/>
        <v>0.1515609030250227</v>
      </c>
      <c r="FK41" s="143">
        <f t="shared" si="1712"/>
        <v>0.16673662187486296</v>
      </c>
      <c r="FL41" s="143">
        <f t="shared" si="1712"/>
        <v>0.17064287187486296</v>
      </c>
      <c r="FM41" s="143">
        <f t="shared" si="1712"/>
        <v>0.17291732221603051</v>
      </c>
      <c r="FN41" s="143">
        <f t="shared" si="1712"/>
        <v>0.17291732221603051</v>
      </c>
      <c r="FO41" s="143">
        <f t="shared" si="1712"/>
        <v>0.17642609414585508</v>
      </c>
      <c r="FP41" s="142"/>
      <c r="FQ41" s="143">
        <f>(FQ20+FQ22+FQ24+FQ26)/(FQ5+FQ7+FQ9+FQ11)+FO41</f>
        <v>0.17849934915622137</v>
      </c>
      <c r="FR41" s="143">
        <f>(FR20+FR22+FR24+FR26)/(FR5+FR7+FR9+FR11)+FQ41</f>
        <v>0.18537220138989835</v>
      </c>
      <c r="FS41" s="143">
        <f>(FS20+FS22+FS24+FS26)/(FS5+FS7+FS9+FS11)+FR41</f>
        <v>0.20039952379426992</v>
      </c>
      <c r="FT41" s="143">
        <f>(FT20+FT22+FT24+FT26)/(FT5+FT7+FT9+FT11)+FS41</f>
        <v>0.20772797149580224</v>
      </c>
      <c r="FU41" s="143">
        <f>(FU20+FU22+FU24+FU26)/(FU5+FU7+FU9+FU11)+FT41</f>
        <v>0.22839463816246891</v>
      </c>
      <c r="FV41" s="143">
        <f>(FV20+FV22+FV24+FV26)/(FV5+FV7+FV9+FV11)</f>
        <v>1.9543973941368079E-3</v>
      </c>
      <c r="FW41" s="142"/>
      <c r="FX41" s="143">
        <f>(FX20+FX22+FX24+FX26)/(FX5+FX7+FX9+FX11)+FV41</f>
        <v>2.3794238558928336E-2</v>
      </c>
      <c r="FY41" s="143">
        <f>(FY20+FY22+FY24+FY26)/(FY5+FY7+FY9+FY11)+FX41</f>
        <v>3.2397812351118938E-2</v>
      </c>
      <c r="FZ41" s="143">
        <f>(FZ20+FZ22+FZ24+FZ26)/(FZ5+FZ7+FZ9+FZ11)+FY41</f>
        <v>5.2278528056884349E-2</v>
      </c>
      <c r="GA41" s="143">
        <f>(GA20+GA22+GA24+GA26)/(GA5+GA7+GA9+GA11)+FZ41</f>
        <v>6.9846095624451918E-2</v>
      </c>
      <c r="GB41" s="143">
        <f>(GB20+GB22+GB24+GB26)/(GB5+GB7+GB9+GB11)+GA41</f>
        <v>9.4520530168660272E-2</v>
      </c>
      <c r="GC41" s="143">
        <f>(GC20+GC22+GC24+GC26)/(GC5+GC7+GC9+GC11)+GB41</f>
        <v>0.10410957126455068</v>
      </c>
      <c r="GD41" s="142"/>
      <c r="GE41" s="143">
        <f>(GE20+GE22+GE24+GE26)/(GE5+GE7+GE9+GE11)+GC41</f>
        <v>0.13111788151385817</v>
      </c>
      <c r="GF41" s="143">
        <f>(GF20+GF22+GF24+GF26)/(GF5+GF7+GF9+GF11)+GE41</f>
        <v>0.14985486971649523</v>
      </c>
      <c r="GG41" s="143">
        <f>(GG20+GG22+GG24+GG26)/(GG5+GG7+GG9+GG11)+GF41</f>
        <v>0.15398710112145392</v>
      </c>
      <c r="GH41" s="143">
        <f>(GH20+GH22+GH24+GH26)/(GH5+GH7+GH9+GH11)+GG41</f>
        <v>0.16646111359546639</v>
      </c>
      <c r="GI41" s="142"/>
      <c r="GJ41" s="142"/>
      <c r="GK41" s="142"/>
      <c r="GL41" s="143">
        <f>(GL20+GL22+GL24+GL26)/(GL5+GL7+GL9+GL11)+GH41</f>
        <v>0.21175227103615654</v>
      </c>
      <c r="GM41" s="143">
        <f>(GM20+GM22+GM24+GM26)/(GM5+GM7+GM9+GM11)+GL41</f>
        <v>0.24240920534272589</v>
      </c>
      <c r="GN41" s="143">
        <f>(GN20+GN22+GN24+GN26)/(GN5+GN7+GN9+GN11)+GM41</f>
        <v>0.2615973972246447</v>
      </c>
      <c r="GO41" s="143">
        <f>(GO20+GO22+GO24+GO26)/(GO5+GO7+GO9+GO11)+GN41</f>
        <v>0.27036291950368052</v>
      </c>
      <c r="GP41" s="143">
        <f>(GP20+GP22+GP24+GP26)/(GP5+GP7+GP9+GP11)+GO41</f>
        <v>0.27836291950368053</v>
      </c>
      <c r="GQ41" s="143">
        <f>(GQ20+GQ22+GQ24+GQ26)/(GQ5+GQ7+GQ9+GQ11)+GP41</f>
        <v>0.28553652065145674</v>
      </c>
      <c r="GR41" s="142"/>
      <c r="GS41" s="143">
        <f>(GS20+GS22+GS24+GS26)/(GS5+GS7+GS9+GS11)+GQ41</f>
        <v>0.3012845521475197</v>
      </c>
      <c r="GT41" s="143">
        <f>(GT20+GT22+GT24+GT26)/(GT5+GT7+GT9+GT11)+GS41</f>
        <v>0.31261599690672648</v>
      </c>
      <c r="GU41" s="143">
        <f>(GU20+GU22+GU24+GU26)/(GU5+GU7+GU9+GU11)+GT41</f>
        <v>0.31892293453812104</v>
      </c>
      <c r="GV41" s="143">
        <f>(GV20+GV22+GV24+GV26)/(GV5+GV7+GV9+GV11)+GU41</f>
        <v>0.32309249673409046</v>
      </c>
      <c r="GW41" s="143">
        <f>(GW20+GW22+GW24+GW26)/(GW5+GW7+GW9+GW11)+GV41</f>
        <v>0.32801860510847469</v>
      </c>
      <c r="GX41" s="142"/>
      <c r="GY41" s="142"/>
      <c r="GZ41" s="143">
        <f t="shared" ref="GZ41:HE41" si="1713">(GZ20+GZ22+GZ24+GZ26)/(GZ5+GZ7+GZ9+GZ11)+GY41</f>
        <v>2.6599568655643422E-2</v>
      </c>
      <c r="HA41" s="143">
        <f t="shared" si="1713"/>
        <v>3.6664270309130123E-2</v>
      </c>
      <c r="HB41" s="143">
        <f t="shared" si="1713"/>
        <v>4.6831300084003033E-2</v>
      </c>
      <c r="HC41" s="143">
        <f t="shared" si="1713"/>
        <v>5.4168057237341256E-2</v>
      </c>
      <c r="HD41" s="143">
        <f t="shared" si="1713"/>
        <v>5.4168057237341256E-2</v>
      </c>
      <c r="HE41" s="143">
        <f t="shared" si="1713"/>
        <v>6.0815029172348642E-2</v>
      </c>
      <c r="HF41" s="142"/>
      <c r="HG41" s="143">
        <f>(HG20+HG22+HG24+HG26)/(HG5+HG7+HG9+HG11)+HE41</f>
        <v>6.9817279734989302E-2</v>
      </c>
      <c r="HH41" s="143">
        <f>(HH20+HH22+HH24+HH26)/(HH5+HH7+HH9+HH11)+HG41</f>
        <v>9.431957682534152E-2</v>
      </c>
      <c r="HI41" s="143">
        <f>(HI20+HI22+HI24+HI26)/(HI5+HI7+HI9+HI11)+HH41</f>
        <v>0.1154463373887218</v>
      </c>
      <c r="HJ41" s="143">
        <f>(HJ20+HJ22+HJ24+HJ26)/(HJ5+HJ7+HJ9+HJ11)+HI41</f>
        <v>0.12651353106461113</v>
      </c>
      <c r="HK41" s="143">
        <f>(HK20+HK22+HK24+HK26)/(HK5+HK7+HK9+HK11)+HJ41</f>
        <v>0.13688863082518576</v>
      </c>
      <c r="HL41" s="143">
        <f>(HL20+HL22+HL24+HL26)/(HL5+HL7+HL9+HL11)+HK41</f>
        <v>0.15385147412082389</v>
      </c>
      <c r="HM41" s="142"/>
      <c r="HN41" s="143">
        <f>(HN20+HN22+HN24+HN26)/(HN5+HN7+HN9+HN11)+HL41</f>
        <v>0.16270815689055015</v>
      </c>
      <c r="HO41" s="143">
        <f>(HO20+HO22+HO24+HO26)/(HO5+HO7+HO9+HO11)+HN41</f>
        <v>0.16997207940870995</v>
      </c>
      <c r="HP41" s="143">
        <f>(HP20+HP22+HP24+HP26)/(HP5+HP7+HP9+HP11)+HO41</f>
        <v>0.17968081727278762</v>
      </c>
      <c r="HQ41" s="143">
        <f>(HQ20+HQ22+HQ24+HQ26)/(HQ5+HQ7+HQ9+HQ11)+HP41</f>
        <v>0.18619017447376401</v>
      </c>
      <c r="HR41" s="143">
        <f>(HR20+HR22+HR24+HR26)/(HR5+HR7+HR9+HR11)+HQ41</f>
        <v>0.19356118184477139</v>
      </c>
      <c r="HS41" s="143">
        <f>(HS20+HS22+HS24+HS26)/(HS5+HS7+HS9+HS11)+HR41</f>
        <v>0.21106118184477141</v>
      </c>
      <c r="HT41" s="142"/>
      <c r="HU41" s="143">
        <f>(HU20+HU22+HU24+HU26)/(HU5+HU7+HU9+HU11)+HS41</f>
        <v>0.22714924281005505</v>
      </c>
      <c r="HV41" s="143">
        <f>(HV20+HV22+HV24+HV26)/(HV5+HV7+HV9+HV11)+HU41</f>
        <v>0.22968516842290373</v>
      </c>
      <c r="HW41" s="143">
        <f>(HW20+HW22+HW24+HW26)/(HW5+HW7+HW9+HW11)+HV41</f>
        <v>0.23307787410568576</v>
      </c>
      <c r="HX41" s="143">
        <f>(HX20+HX22+HX24+HX26)/(HX5+HX7+HX9+HX11)+HW41</f>
        <v>0.24077018179799345</v>
      </c>
      <c r="HY41" s="143">
        <f>(HY20+HY22+HY24+HY26)/(HY5+HY7+HY9+HY11)+HX41</f>
        <v>0.24248104578430654</v>
      </c>
      <c r="HZ41" s="143">
        <f>(HZ20+HZ22+HZ24+HZ26)/(HZ5+HZ7+HZ9+HZ11)+HY41</f>
        <v>0.24764455697191412</v>
      </c>
      <c r="IA41" s="142"/>
      <c r="IB41" s="143">
        <f>(IB20+IB22+IB24+IB26)/(IB5+IB7+IB9+IB11)+HZ41</f>
        <v>0.26253072159538171</v>
      </c>
      <c r="IC41" s="143">
        <f>(IC20+IC22+IC24+IC26)/(IC5+IC7+IC9+IC11)+IB41</f>
        <v>0.26428819083966992</v>
      </c>
      <c r="ID41" s="143">
        <f>(ID20+ID22+ID24+ID26)/(ID5+ID7+ID9+ID11)+IC41</f>
        <v>0.27404861674916414</v>
      </c>
      <c r="IE41" s="143">
        <f>(IE20+IE22+IE24+IE26)/(IE5+IE7+IE9+IE11)</f>
        <v>1.2567324955116697E-2</v>
      </c>
      <c r="IF41" s="143">
        <f>(IF20+IF22+IF24+IF26)/(IF5+IF7+IF9+IF11)+IE41</f>
        <v>2.2522076086338418E-2</v>
      </c>
      <c r="IG41" s="143">
        <f>(IG20+IG22+IG24+IG26)/(IG5+IG7+IG9+IG11)+IF41</f>
        <v>2.7010406427451523E-2</v>
      </c>
      <c r="IH41" s="142"/>
      <c r="II41" s="143">
        <f>(II20+II22+II24+II26)/(II5+II7+II9+II11)+IG41</f>
        <v>3.1502769410380542E-2</v>
      </c>
      <c r="IJ41" s="143">
        <f>(IJ20+IJ22+IJ24+IJ26)/(IJ5+IJ7+IJ9+IJ11)+II41</f>
        <v>3.7797733439157523E-2</v>
      </c>
      <c r="IK41" s="143">
        <f>(IK20+IK22+IK24+IK26)/(IK5+IK7+IK9+IK11)+IJ41</f>
        <v>4.230223794366203E-2</v>
      </c>
      <c r="IL41" s="143">
        <f>(IL20+IL22+IL24+IL26)/(IL5+IL7+IL9+IL11)+IK41</f>
        <v>4.7727192735705429E-2</v>
      </c>
      <c r="IM41" s="143">
        <f>(IM20+IM22+IM24+IM26)/(IM5+IM7+IM9+IM11)+IL41</f>
        <v>5.6818101826614523E-2</v>
      </c>
      <c r="IN41" s="143">
        <f>(IN20+IN22+IN24+IN26)/(IN5+IN7+IN9+IN11)+IM41</f>
        <v>6.5059860068372763E-2</v>
      </c>
      <c r="IO41" s="142"/>
      <c r="IP41" s="143">
        <f>(IP20+IP22+IP24+IP26)/(IP5+IP7+IP9+IP11)+IN41</f>
        <v>8.6475130086994742E-2</v>
      </c>
      <c r="IQ41" s="143">
        <f>(IQ20+IQ22+IQ24+IQ26)/(IQ5+IQ7+IQ9+IQ11)+IP41</f>
        <v>0.10336068355791407</v>
      </c>
      <c r="IR41" s="143">
        <f>(IR20+IR22+IR24+IR26)/(IR5+IR7+IR9+IR11)+IQ41</f>
        <v>0.10616180400609335</v>
      </c>
      <c r="IS41" s="142"/>
      <c r="IT41" s="143">
        <f>(IT20+IT22+IT24+IT26)/(IT5+IT7+IT9+IT11)+IR41</f>
        <v>0.12506539568851299</v>
      </c>
      <c r="IU41" s="143">
        <f>(IU20+IU22+IU24+IU26)/(IU5+IU7+IU9+IU11)+IT41</f>
        <v>0.13749369396767169</v>
      </c>
      <c r="IV41" s="142"/>
      <c r="IW41" s="142"/>
      <c r="IX41" s="143">
        <f>(IX20+IX22+IX24+IX26)/(IX5+IX7+IX9+IX11)+IU41</f>
        <v>0.14712760533568711</v>
      </c>
      <c r="IY41" s="143">
        <f>(IY20+IY22+IY24+IY26)/(IY5+IY7+IY9+IY11)+IX41</f>
        <v>0.15580648672430814</v>
      </c>
      <c r="IZ41" s="143">
        <f>(IZ20+IZ22+IZ24+IZ26)/(IZ5+IZ7+IZ9+IZ11)+IY41</f>
        <v>0.16836687319773808</v>
      </c>
      <c r="JA41" s="143">
        <f>(JA20+JA22+JA24+JA26)/(JA5+JA7+JA9+JA11)+IZ41</f>
        <v>0.17222043774494425</v>
      </c>
      <c r="JB41" s="143">
        <f>(JB20+JB22+JB24+JB26)/(JB5+JB7+JB9+JB11)+JA41</f>
        <v>0.18209210605688897</v>
      </c>
      <c r="JC41" s="143">
        <f>(JC20+JC22+JC24+JC26)/(JC5+JC7+JC9+JC11)+JB41</f>
        <v>0.1869230239312851</v>
      </c>
      <c r="JD41" s="142"/>
      <c r="JE41" s="143">
        <f>(JE20+JE22+JE24+JE26)/(JE5+JE7+JE9+JE11)+JC41</f>
        <v>0.19271452972279088</v>
      </c>
      <c r="JF41" s="143">
        <f>(JF20+JF22+JF24+JF26)/(JF5+JF7+JF9+JF11)+JE41</f>
        <v>0.19750839357705741</v>
      </c>
      <c r="JG41" s="143">
        <f>(JG20+JG22+JG24+JG26)/(JG5+JG7+JG9+JG11)+JF41</f>
        <v>0.21201516340297616</v>
      </c>
      <c r="JH41" s="143">
        <f>(JH20+JH22+JH24+JH26)/(JH5+JH7+JH9+JH11)+JG41</f>
        <v>0.22174278986212012</v>
      </c>
      <c r="JI41" s="143">
        <f>(JI20+JI22+JI24+JI26)/(JI5+JI7+JI9+JI11)+JH41</f>
        <v>0.22759644839870549</v>
      </c>
      <c r="JJ41" s="142"/>
      <c r="JK41" s="143">
        <f t="shared" ref="JK41:JP41" si="1714">(JK20+JK22+JK24+JK26)/(JK5+JK7+JK9+JK11)+JJ41</f>
        <v>5.8027079303675051E-3</v>
      </c>
      <c r="JL41" s="143">
        <f t="shared" si="1714"/>
        <v>1.1588628856114853E-2</v>
      </c>
      <c r="JM41" s="143">
        <f t="shared" si="1714"/>
        <v>1.1588628856114853E-2</v>
      </c>
      <c r="JN41" s="143">
        <f t="shared" si="1714"/>
        <v>1.4445771713257709E-2</v>
      </c>
      <c r="JO41" s="143">
        <f t="shared" si="1714"/>
        <v>1.8248053082079004E-2</v>
      </c>
      <c r="JP41" s="143">
        <f t="shared" si="1714"/>
        <v>3.2685011696130972E-2</v>
      </c>
      <c r="JQ41" s="142"/>
      <c r="JR41" s="143">
        <f>(JR20+JR22+JR24+JR26)/(JR5+JR7+JR9+JR11)+JP41</f>
        <v>3.6549745995647878E-2</v>
      </c>
      <c r="JS41" s="143">
        <f>(JS20+JS22+JS24+JS26)/(JS5+JS7+JS9+JS11)+JR41</f>
        <v>4.334586250050225E-2</v>
      </c>
      <c r="JT41" s="143">
        <f>(JT20+JT22+JT24+JT26)/(JT5+JT7+JT9+JT11)+JS41</f>
        <v>4.6264150438245444E-2</v>
      </c>
      <c r="JU41" s="143">
        <f>(JU20+JU22+JU24+JU26)/(JU5+JU7+JU9+JU11)+JT41</f>
        <v>5.4076650438245444E-2</v>
      </c>
      <c r="JV41" s="143">
        <f>(JV20+JV22+JV24+JV26)/(JV5+JV7+JV9+JV11)+JU41</f>
        <v>5.7017826908833683E-2</v>
      </c>
      <c r="JW41" s="143">
        <f>(JW20+JW22+JW24+JW26)/(JW5+JW7+JW9+JW11)+JV41</f>
        <v>5.7999181177724755E-2</v>
      </c>
      <c r="JX41" s="142"/>
      <c r="JY41" s="143">
        <f>(JY20+JY22+JY24+JY26)/(JY5+JY7+JY9+JY11)+JW41</f>
        <v>6.2925289552108993E-2</v>
      </c>
      <c r="JZ41" s="143">
        <f>(JZ20+JZ22+JZ24+JZ26)/(JZ5+JZ7+JZ9+JZ11)+JY41</f>
        <v>6.3908573721233874E-2</v>
      </c>
      <c r="KA41" s="143">
        <f>(KA20+KA22+KA24+KA26)/(KA5+KA7+KA9+KA11)+JZ41</f>
        <v>7.7866699344364479E-2</v>
      </c>
      <c r="KB41" s="143">
        <f>(KB20+KB22+KB24+KB26)/(KB5+KB7+KB9+KB11)+KA41</f>
        <v>7.9858731216874437E-2</v>
      </c>
      <c r="KC41" s="143">
        <f>(KC20+KC22+KC24+KC26)/(KC5+KC7+KC9+KC11)+KB41</f>
        <v>8.1854739200906371E-2</v>
      </c>
      <c r="KD41" s="143">
        <f>(KD20+KD22+KD24+KD26)/(KD5+KD7+KD9+KD11)+KC41</f>
        <v>8.2854739200906372E-2</v>
      </c>
      <c r="KE41" s="142"/>
      <c r="KF41" s="143">
        <f>(KF20+KF22+KF24+KF26)/(KF5+KF7+KF9+KF11)+KD41</f>
        <v>9.0911133964249768E-2</v>
      </c>
      <c r="KG41" s="143">
        <f>(KG20+KG22+KG24+KG26)/(KG5+KG7+KG9+KG11)+KF41</f>
        <v>9.0911133964249768E-2</v>
      </c>
      <c r="KH41" s="143">
        <f>(KH20+KH22+KH24+KH26)/(KH5+KH7+KH9+KH11)+KG41</f>
        <v>9.8017732949021344E-2</v>
      </c>
      <c r="KI41" s="143">
        <f>(KI20+KI22+KI24+KI26)/(KI5+KI7+KI9+KI11)+KH41</f>
        <v>0.10517519716170028</v>
      </c>
      <c r="KJ41" s="143">
        <f>(KJ20+KJ22+KJ24+KJ26)/(KJ5+KJ7+KJ9+KJ11)+KI41</f>
        <v>0.11551645879561961</v>
      </c>
      <c r="KK41" s="143">
        <f>(KK20+KK22+KK24+KK26)/(KK5+KK7+KK9+KK11)+KJ41</f>
        <v>0.12071396399312481</v>
      </c>
      <c r="KL41" s="142"/>
      <c r="KM41" s="142"/>
      <c r="KN41" s="143">
        <f>(KN20+KN22+KN24+KN26)/(KN5+KN7+KN9+KN11)+KM41</f>
        <v>5.2192066805845511E-3</v>
      </c>
      <c r="KO41" s="142"/>
      <c r="KP41" s="143">
        <f>(KP20+KP22+KP24+KP26)/(KP5+KP7+KP9+KP11)+KN41</f>
        <v>1.0449332203597103E-2</v>
      </c>
      <c r="KQ41" s="143">
        <f>(KQ20+KQ22+KQ24+KQ26)/(KQ5+KQ7+KQ9+KQ11)+KP41</f>
        <v>1.6771776882206164E-2</v>
      </c>
      <c r="KR41" s="143">
        <f>(KR20+KR22+KR24+KR26)/(KR5+KR7+KR9+KR11)+KQ41</f>
        <v>1.6771776882206164E-2</v>
      </c>
      <c r="KS41" s="142"/>
      <c r="KT41" s="143">
        <f>(KT20+KT22+KT24+KT26)/(KT5+KT7+KT9+KT11)+KR41</f>
        <v>2.8486366871556538E-2</v>
      </c>
      <c r="KU41" s="143">
        <f>(KU20+KU22+KU24+KU26)/(KU5+KU7+KU9+KU11)+KT41</f>
        <v>2.9552464952579991E-2</v>
      </c>
      <c r="KV41" s="143">
        <f>(KV20+KV22+KV24+KV26)/(KV5+KV7+KV9+KV11)+KU41</f>
        <v>3.707126194506119E-2</v>
      </c>
      <c r="KW41" s="143">
        <f>(KW20+KW22+KW24+KW26)/(KW5+KW7+KW9+KW11)+KV41</f>
        <v>3.9221799579469793E-2</v>
      </c>
      <c r="KX41" s="143">
        <f>(KX20+KX22+KX24+KX26)/(KX5+KX7+KX9+KX11)+KW41</f>
        <v>4.5715306072976289E-2</v>
      </c>
      <c r="KY41" s="142"/>
      <c r="KZ41" s="142"/>
      <c r="LA41" s="143">
        <f>(LA20+LA22+LA24+LA26)/(LA5+LA7+LA9+LA11)+KX41</f>
        <v>4.8972635063204303E-2</v>
      </c>
      <c r="LB41" s="143">
        <f>(LB20+LB22+LB24+LB26)/(LB5+LB7+LB9+LB11)+LA41</f>
        <v>5.3334685226781184E-2</v>
      </c>
      <c r="LC41" s="143">
        <f>(LC20+LC22+LC24+LC26)/(LC5+LC7+LC9+LC11)+LB41</f>
        <v>5.9913632595202236E-2</v>
      </c>
      <c r="LD41" s="143">
        <f>(LD20+LD22+LD24+LD26)/(LD5+LD7+LD9+LD11)+LC41</f>
        <v>6.2111434793004433E-2</v>
      </c>
      <c r="LE41" s="143">
        <f>(LE20+LE22+LE24+LE26)/(LE5+LE7+LE9+LE11)+LD41</f>
        <v>6.9871966943780492E-2</v>
      </c>
      <c r="LF41" s="143">
        <f>(LF20+LF22+LF24+LF26)/(LF5+LF7+LF9+LF11)+LE41</f>
        <v>6.9871966943780492E-2</v>
      </c>
      <c r="LG41" s="142"/>
      <c r="LH41" s="143">
        <f>(LH20+LH22+LH24+LH26)/(LH5+LH7+LH9+LH11)+LF41</f>
        <v>6.9871966943780492E-2</v>
      </c>
      <c r="LI41" s="143">
        <f t="shared" ref="LI41:LQ41" si="1715">(LI20+LI22+LI24+LI26)/(LI5+LI7+LI9+LI11)+LH41</f>
        <v>7.4321355152901739E-2</v>
      </c>
      <c r="LJ41" s="143">
        <f t="shared" si="1715"/>
        <v>7.4321355152901739E-2</v>
      </c>
      <c r="LK41" s="143">
        <f t="shared" si="1715"/>
        <v>7.5433702205182043E-2</v>
      </c>
      <c r="LL41" s="143">
        <f t="shared" si="1715"/>
        <v>7.6546049257462348E-2</v>
      </c>
      <c r="LM41" s="143">
        <f t="shared" si="1715"/>
        <v>7.8775703661029789E-2</v>
      </c>
      <c r="LN41" s="143">
        <f t="shared" si="1715"/>
        <v>8.3249976591678557E-2</v>
      </c>
      <c r="LO41" s="143">
        <f t="shared" si="1715"/>
        <v>8.5494645503014138E-2</v>
      </c>
      <c r="LP41" s="143">
        <f t="shared" si="1715"/>
        <v>8.5494645503014138E-2</v>
      </c>
      <c r="LQ41" s="143">
        <f t="shared" si="1715"/>
        <v>8.5494645503014138E-2</v>
      </c>
      <c r="LR41" s="142"/>
      <c r="LS41" s="142"/>
      <c r="LT41" s="142"/>
      <c r="LU41" s="142"/>
      <c r="LV41" s="143">
        <f>(LV20+LV22+LV24+LV26)/(LV5+LV7+LV9+LV11)+LU41</f>
        <v>6.7873303167420816E-3</v>
      </c>
      <c r="LW41" s="143">
        <f>(LW20+LW22+LW24+LW26)/(LW5+LW7+LW9+LW11)+LV41</f>
        <v>1.4769086303059072E-2</v>
      </c>
      <c r="LX41" s="143">
        <f>(LX20+LX22+LX24+LX26)/(LX5+LX7+LX9+LX11)+LW41</f>
        <v>1.8185942795086407E-2</v>
      </c>
      <c r="LY41" s="142"/>
      <c r="LZ41" s="143">
        <f>(LZ20+LZ22+LZ24+LZ26)/(LZ5+LZ7+LZ9+LZ11)+LX41</f>
        <v>2.387422493388049E-2</v>
      </c>
      <c r="MA41" s="143">
        <f>(MA20+MA22+MA24+MA26)/(MA5+MA7+MA9+MA11)+LZ41</f>
        <v>5.0587349207980373E-2</v>
      </c>
      <c r="MB41" s="143"/>
      <c r="MC41" s="143">
        <f>(MC20+MC22+MC24+MC26)/(MC5+MC7+MC9+MC11)+MA41</f>
        <v>5.99113585319897E-2</v>
      </c>
      <c r="MD41" s="143">
        <f>(MD20+MD22+MD24+MD26)/(MD5+MD7+MD9+MD11)+MC41</f>
        <v>7.7620921696098327E-2</v>
      </c>
      <c r="ME41" s="143">
        <f>(ME20+ME22+ME24+ME26)/(ME5+ME7+ME9+ME11)+MD41</f>
        <v>0.10792395199912863</v>
      </c>
      <c r="MF41" s="143">
        <f>(MF20+MF22+MF24+MF26)/(MF5+MF7+MF9+MF11)+ME41</f>
        <v>0.13521923735893013</v>
      </c>
      <c r="MG41" s="143">
        <f>(MG20+MG22+MG24+MG26)/(MG5+MG7+MG9+MG11)+MF41</f>
        <v>0.15271923735893012</v>
      </c>
      <c r="MH41" s="143">
        <f>(MH20+MH22+MH24+MH26)/(MH5+MH7+MH9+MH11)+MG41</f>
        <v>0.16132932345979112</v>
      </c>
      <c r="MI41" s="142"/>
      <c r="MJ41" s="143">
        <f>(MJ20+MJ22+MJ24+MJ26)/(MJ5+MJ7+MJ9+MJ11)+MH41</f>
        <v>0.17365977968667151</v>
      </c>
      <c r="MK41" s="143">
        <f>(MK20+MK22+MK24+MK26)/(MK5+MK7+MK9+MK11)+MJ41</f>
        <v>0.18611307981120451</v>
      </c>
      <c r="ML41" s="143">
        <f>(ML20+ML22+ML24+ML26)/(ML5+ML7+ML9+ML11)+MK41</f>
        <v>0.19861307981120452</v>
      </c>
      <c r="MM41" s="143">
        <f>(MM20+MM22+MM24+MM26)/(MM5+MM7+MM9+MM11)+ML41</f>
        <v>0.2126258186647077</v>
      </c>
      <c r="MN41" s="143">
        <f>(MN20+MN22+MN24+MN26)/(MN5+MN7+MN9+MN11)+MM41</f>
        <v>0.21640892080846558</v>
      </c>
      <c r="MO41" s="143">
        <f>(MO20+MO22+MO24+MO26)/(MO5+MO7+MO9+MO11)+MN41</f>
        <v>0.22411110309344631</v>
      </c>
      <c r="MP41" s="142"/>
      <c r="MQ41" s="143">
        <f>(MQ20+MQ22+MQ24+MQ26)/(MQ5+MQ7+MQ9+MQ11)+MO41</f>
        <v>0.22411110309344631</v>
      </c>
      <c r="MR41" s="143">
        <f t="shared" ref="MR41:NC41" si="1716">(MR20+MR22+MR24+MR26)/(MR5+MR7+MR9+MR11)+MQ41</f>
        <v>0.23689882687861255</v>
      </c>
      <c r="MS41" s="143">
        <f t="shared" si="1716"/>
        <v>0.24067241178427293</v>
      </c>
      <c r="MT41" s="143">
        <f t="shared" si="1716"/>
        <v>0.24319766430952544</v>
      </c>
      <c r="MU41" s="143">
        <f t="shared" si="1716"/>
        <v>0.24319766430952544</v>
      </c>
      <c r="MV41" s="143">
        <f t="shared" si="1716"/>
        <v>0.24319766430952544</v>
      </c>
      <c r="MW41" s="142"/>
      <c r="MX41" s="143">
        <f t="shared" si="1716"/>
        <v>2.5157232704402514E-3</v>
      </c>
      <c r="MY41" s="143">
        <f t="shared" si="1716"/>
        <v>2.5157232704402514E-3</v>
      </c>
      <c r="MZ41" s="143">
        <f t="shared" si="1716"/>
        <v>8.6132842460500073E-3</v>
      </c>
      <c r="NA41" s="143">
        <f t="shared" si="1716"/>
        <v>1.1022922800266875E-2</v>
      </c>
      <c r="NB41" s="143">
        <f t="shared" si="1716"/>
        <v>1.2216240222701243E-2</v>
      </c>
      <c r="NC41" s="143">
        <f t="shared" si="1716"/>
        <v>2.1797078546054536E-2</v>
      </c>
      <c r="ND41" s="142"/>
      <c r="NE41" s="143">
        <f>(NE20+NE22+NE24+NE26)/(NE5+NE7+NE9+NE11)+NC41</f>
        <v>2.8974112038877502E-2</v>
      </c>
      <c r="NF41" s="143">
        <f>(NF20+NF22+NF24+NF26)/(NF5+NF7+NF9+NF11)+NE41</f>
        <v>4.3608258380340915E-2</v>
      </c>
      <c r="NG41" s="143">
        <f>(NG20+NG22+NG24+NG26)/(NG5+NG7+NG9+NG11)+NF41</f>
        <v>4.3608258380340915E-2</v>
      </c>
      <c r="NH41" s="143">
        <f>(NH20+NH22+NH24+NH26)/(NH5+NH7+NH9+NH11)+NG41</f>
        <v>4.9683592523718803E-2</v>
      </c>
      <c r="NI41" s="143">
        <f>(NI20+NI22+NI24+NI26)/(NI5+NI7+NI9+NI11)+NH41</f>
        <v>5.3324369222747928E-2</v>
      </c>
      <c r="NJ41" s="143">
        <f>(NJ20+NJ22+NJ24+NJ26)/(NJ5+NJ7+NJ9+NJ11)+NI41</f>
        <v>5.5722450757520109E-2</v>
      </c>
      <c r="NK41" s="142"/>
      <c r="NL41" s="143">
        <f>(NL20+NL22+NL24+NL26)/(NL5+NL7+NL9+NL11)+NJ41</f>
        <v>6.4075672714560689E-2</v>
      </c>
      <c r="NM41" s="143">
        <f t="shared" ref="NM41:NZ41" si="1717">(NM20+NM22+NM24+NM26)/(NM5+NM7+NM9+NM11)+NL41</f>
        <v>6.6448151955367338E-2</v>
      </c>
      <c r="NN41" s="143">
        <f t="shared" si="1717"/>
        <v>6.8801093131837923E-2</v>
      </c>
      <c r="NO41" s="143">
        <f t="shared" si="1717"/>
        <v>6.9954495669323505E-2</v>
      </c>
      <c r="NP41" s="143">
        <f t="shared" si="1717"/>
        <v>7.1089569449119192E-2</v>
      </c>
      <c r="NQ41" s="143">
        <f t="shared" si="1717"/>
        <v>7.3344360880911758E-2</v>
      </c>
      <c r="NR41" s="142"/>
      <c r="NS41" s="143">
        <f>(NS20+NS22+NS24+NS26)/(NS5+NS7+NS9+NS11)+NQ41</f>
        <v>7.5609366543425913E-2</v>
      </c>
      <c r="NT41" s="143">
        <f t="shared" si="1717"/>
        <v>7.9014587882812973E-2</v>
      </c>
      <c r="NU41" s="143">
        <f t="shared" si="1717"/>
        <v>7.9014587882812973E-2</v>
      </c>
      <c r="NV41" s="143">
        <f t="shared" si="1717"/>
        <v>7.9014587882812973E-2</v>
      </c>
      <c r="NW41" s="143">
        <f t="shared" si="1717"/>
        <v>8.2389166060540753E-2</v>
      </c>
      <c r="NX41" s="143">
        <f t="shared" si="1717"/>
        <v>8.464141831279301E-2</v>
      </c>
      <c r="NY41" s="143">
        <f t="shared" si="1717"/>
        <v>9.3660584039963246E-2</v>
      </c>
      <c r="NZ41" s="143">
        <f t="shared" si="1717"/>
        <v>9.3660584039963246E-2</v>
      </c>
      <c r="OA41" s="142"/>
      <c r="OB41" s="142"/>
      <c r="OC41" s="142"/>
      <c r="OD41" s="142"/>
      <c r="OE41" s="142"/>
      <c r="OF41" s="142"/>
      <c r="OG41" s="143">
        <f t="shared" ref="OG41:OL41" si="1718">(OG20+OG22+OG24+OG26)/(OG5+OG7+OG9+OG11)+OF41</f>
        <v>4.5300113250283129E-3</v>
      </c>
      <c r="OH41" s="143">
        <f t="shared" si="1718"/>
        <v>2.2984451924797634E-2</v>
      </c>
      <c r="OI41" s="143">
        <f t="shared" si="1718"/>
        <v>4.4413023353369066E-2</v>
      </c>
      <c r="OJ41" s="143">
        <f t="shared" si="1718"/>
        <v>5.0316211074738604E-2</v>
      </c>
      <c r="OK41" s="143">
        <f t="shared" si="1718"/>
        <v>5.5038761251834233E-2</v>
      </c>
      <c r="OL41" s="143">
        <f t="shared" si="1718"/>
        <v>6.8041125318028084E-2</v>
      </c>
      <c r="OM41" s="142"/>
      <c r="ON41" s="143">
        <f>(ON20+ON22+ON24+ON26)/(ON5+ON7+ON9+ON11)+OL41</f>
        <v>7.5124950583671538E-2</v>
      </c>
      <c r="OO41" s="143">
        <f>(OO20+OO22+OO24+OO26)/(OO5+OO7+OO9+OO11)+ON41</f>
        <v>8.3369944694390033E-2</v>
      </c>
      <c r="OP41" s="143">
        <f>(OP20+OP22+OP24+OP26)/(OP5+OP7+OP9+OP11)+OO41</f>
        <v>8.8075827047331204E-2</v>
      </c>
      <c r="OQ41" s="143">
        <f>(OQ20+OQ22+OQ24+OQ26)/(OQ5+OQ7+OQ9+OQ11)+OP41</f>
        <v>9.5184831786667701E-2</v>
      </c>
      <c r="OR41" s="143">
        <f>(OR20+OR22+OR24+OR26)/(OR5+OR7+OR9+OR11)+OQ41</f>
        <v>9.7551695691993151E-2</v>
      </c>
      <c r="OS41" s="143">
        <f>(OS20+OS22+OS24+OS26)/(OS5+OS7+OS9+OS11)+OR41</f>
        <v>0.10471160022659935</v>
      </c>
      <c r="OT41" s="142"/>
      <c r="OU41" s="143">
        <f>(OU20+OU22+OU24+OU26)/(OU5+OU7+OU9+OU11)+OS41</f>
        <v>0.11675979299768369</v>
      </c>
      <c r="OV41" s="143">
        <f>(OV20+OV22+OV24+OV26)/(OV5+OV7+OV9+OV11)+OU41</f>
        <v>0.12282039905828974</v>
      </c>
      <c r="OW41" s="143">
        <f>(OW20+OW22+OW24+OW26)/(OW5+OW7+OW9+OW11)+OV41</f>
        <v>0.13633391257180327</v>
      </c>
      <c r="OX41" s="143">
        <f>(OX20+OX22+OX24+OX26)/(OX5+OX7+OX9+OX11)+OW41</f>
        <v>0.13633391257180327</v>
      </c>
      <c r="OY41" s="143">
        <f>(OY20+OY22+OY24+OY26)/(OY5+OY7+OY9+OY11)+OX41</f>
        <v>0.13633391257180327</v>
      </c>
      <c r="OZ41" s="143">
        <f>(OZ20+OZ22+OZ24+OZ26)/(OZ5+OZ7+OZ9+OZ11)+OY41</f>
        <v>0.14002394947217228</v>
      </c>
      <c r="PA41" s="142"/>
      <c r="PB41" s="143">
        <f>(PB20+PB22+PB24+PB26)/(PB5+PB7+PB9+PB11)+OZ41</f>
        <v>0.14249004071754837</v>
      </c>
      <c r="PC41" s="143">
        <f t="shared" ref="PC41:PN41" si="1719">(PC20+PC22+PC24+PC26)/(PC5+PC7+PC9+PC11)+PB41</f>
        <v>0.1499434568666167</v>
      </c>
      <c r="PD41" s="143">
        <f t="shared" si="1719"/>
        <v>0.15118878687907</v>
      </c>
      <c r="PE41" s="143">
        <f t="shared" si="1719"/>
        <v>0.15243566967208746</v>
      </c>
      <c r="PF41" s="143">
        <f t="shared" si="1719"/>
        <v>0.15744820100040827</v>
      </c>
      <c r="PG41" s="143">
        <f>(PG20+PG22+PG24+PG26)/(PG5+PG7+PG9+PG11)</f>
        <v>1.7834394904458598E-2</v>
      </c>
      <c r="PH41" s="143"/>
      <c r="PI41" s="143">
        <f>(PI20+PI22+PI24+PI26)/(PI5+PI7+PI9+PI11)+PG41</f>
        <v>2.8156975549619889E-2</v>
      </c>
      <c r="PJ41" s="143">
        <f t="shared" si="1719"/>
        <v>3.3345042994496671E-2</v>
      </c>
      <c r="PK41" s="143">
        <f t="shared" si="1719"/>
        <v>3.5945823228566889E-2</v>
      </c>
      <c r="PL41" s="143">
        <f t="shared" si="1719"/>
        <v>3.5945823228566889E-2</v>
      </c>
      <c r="PM41" s="143">
        <f t="shared" si="1719"/>
        <v>4.6458306802811308E-2</v>
      </c>
      <c r="PN41" s="143">
        <f t="shared" si="1719"/>
        <v>5.4405326670360979E-2</v>
      </c>
      <c r="PO41" s="142"/>
      <c r="PP41" s="143">
        <f>(PP20+PP22+PP24+PP26)/(PP5+PP7+PP9+PP11)+PN41</f>
        <v>6.1071993337027647E-2</v>
      </c>
      <c r="PQ41" s="143">
        <f t="shared" ref="PQ41:QB41" si="1720">(PQ20+PQ22+PQ24+PQ26)/(PQ5+PQ7+PQ9+PQ11)+PP41</f>
        <v>7.8663332985200854E-2</v>
      </c>
      <c r="PR41" s="143">
        <f t="shared" si="1720"/>
        <v>8.4098115593896502E-2</v>
      </c>
      <c r="PS41" s="143">
        <f t="shared" si="1720"/>
        <v>8.8185309054386971E-2</v>
      </c>
      <c r="PT41" s="143">
        <f t="shared" si="1720"/>
        <v>9.0917549491545444E-2</v>
      </c>
      <c r="PU41" s="143">
        <f t="shared" si="1720"/>
        <v>9.5032775828993998E-2</v>
      </c>
      <c r="PV41" s="142"/>
      <c r="PW41" s="143">
        <f>(PW20+PW22+PW24+PW26)/(PW5+PW7+PW9+PW11)+PU41</f>
        <v>0.11035311009083244</v>
      </c>
      <c r="PX41" s="143">
        <f t="shared" si="1720"/>
        <v>0.11879192865623328</v>
      </c>
      <c r="PY41" s="143">
        <f t="shared" si="1720"/>
        <v>0.12299950228877185</v>
      </c>
      <c r="PZ41" s="143">
        <f t="shared" si="1720"/>
        <v>0.12440006251286148</v>
      </c>
      <c r="QA41" s="143">
        <f t="shared" si="1720"/>
        <v>0.12440006251286148</v>
      </c>
      <c r="QB41" s="143">
        <f t="shared" si="1720"/>
        <v>0.12440006251286148</v>
      </c>
      <c r="QC41" s="142"/>
      <c r="QD41" s="143">
        <f>(QD20+QD22+QD24+QD26)/(QD5+QD7+QD9+QD11)+QB41</f>
        <v>0.12718946279180152</v>
      </c>
      <c r="QE41" s="143">
        <f>(QE20+QE22+QE24+QE26)/(QE5+QE7+QE9+QE11)+QD41</f>
        <v>0.13139114346407044</v>
      </c>
      <c r="QF41" s="142"/>
      <c r="QG41" s="143">
        <f>(QG20+QG22+QG24+QG26)/(QG5+QG7+QG9+QG11)+QE41</f>
        <v>0.13279170368816007</v>
      </c>
      <c r="QH41" s="143">
        <f>(QH20+QH22+QH24+QH26)/(QH5+QH7+QH9+QH11)+QG41</f>
        <v>0.14114824964916287</v>
      </c>
      <c r="QI41" s="143">
        <f>(QI20+QI22+QI24+QI26)/(QI5+QI7+QI9+QI11)</f>
        <v>7.0126227208976155E-3</v>
      </c>
      <c r="QJ41" s="143"/>
      <c r="QK41" s="143">
        <f>(QK20+QK22+QK24+QK26)/(QK5+QK7+QK9+QK11)+QI41</f>
        <v>2.1116995076327798E-2</v>
      </c>
      <c r="QL41" s="143">
        <f t="shared" ref="QL41:QT41" si="1721">(QL20+QL22+QL24+QL26)/(QL5+QL7+QL9+QL11)+QK41</f>
        <v>2.3937869547413834E-2</v>
      </c>
      <c r="QM41" s="143">
        <f t="shared" si="1721"/>
        <v>2.5348306782956853E-2</v>
      </c>
      <c r="QN41" s="143">
        <f t="shared" si="1721"/>
        <v>2.8173165540019002E-2</v>
      </c>
      <c r="QO41" s="143">
        <f t="shared" si="1721"/>
        <v>2.8173165540019002E-2</v>
      </c>
      <c r="QP41" s="143">
        <f t="shared" si="1721"/>
        <v>3.2410453675612225E-2</v>
      </c>
      <c r="QQ41" s="143">
        <f t="shared" si="1721"/>
        <v>3.2410453675612225E-2</v>
      </c>
      <c r="QR41" s="143">
        <f t="shared" si="1721"/>
        <v>3.3812978219791748E-2</v>
      </c>
      <c r="QS41" s="143">
        <f t="shared" si="1721"/>
        <v>4.2263682445143863E-2</v>
      </c>
      <c r="QT41" s="143">
        <f t="shared" si="1721"/>
        <v>4.3668176827166338E-2</v>
      </c>
      <c r="QU41" s="142"/>
      <c r="QV41" s="142"/>
      <c r="QW41" s="143">
        <f>(QW20+QW22+QW24+QW26)/(QW5+QW7+QW9+QW11)+QT41</f>
        <v>4.5072671209188814E-2</v>
      </c>
      <c r="QX41" s="143">
        <f t="shared" ref="QX41:RD41" si="1722">(QX20+QX22+QX24+QX26)/(QX5+QX7+QX9+QX11)+QW41</f>
        <v>5.2124857386903908E-2</v>
      </c>
      <c r="QY41" s="143">
        <f t="shared" si="1722"/>
        <v>6.0635495684776247E-2</v>
      </c>
      <c r="QZ41" s="143">
        <f t="shared" si="1722"/>
        <v>6.6333501382781948E-2</v>
      </c>
      <c r="RA41" s="143">
        <f t="shared" si="1722"/>
        <v>7.2047787097067661E-2</v>
      </c>
      <c r="RB41" s="143">
        <f t="shared" si="1722"/>
        <v>7.7794913533849264E-2</v>
      </c>
      <c r="RC41" s="143">
        <f t="shared" si="1722"/>
        <v>8.4999524484857911E-2</v>
      </c>
      <c r="RD41" s="143">
        <f t="shared" si="1722"/>
        <v>8.4999524484857911E-2</v>
      </c>
      <c r="RE41" s="142"/>
      <c r="RF41" s="143">
        <f>(RF20+RF22+RF24+RF26)/(RF5+RF7+RF9+RF11)+RD41</f>
        <v>8.7868964943968383E-2</v>
      </c>
      <c r="RG41" s="143">
        <f>(RG20+RG22+RG24+RG26)/(RG5+RG7+RG9+RG11)+RF41</f>
        <v>9.3599623969756351E-2</v>
      </c>
      <c r="RH41" s="143">
        <f>(RH20+RH22+RH24+RH26)/(RH5+RH7+RH9+RH11)+RG41</f>
        <v>9.3599623969756351E-2</v>
      </c>
      <c r="RI41" s="143">
        <f>(RI20+RI22+RI24+RI26)/(RI5+RI7+RI9+RI11)+RH41</f>
        <v>9.7720503090635472E-2</v>
      </c>
      <c r="RJ41" s="143">
        <f>(RJ20+RJ22+RJ24+RJ26)/(RJ5+RJ7+RJ9+RJ11)+RI41</f>
        <v>0.10457921365304974</v>
      </c>
      <c r="RK41" s="143">
        <f>(RK20+RK22+RK24+RK26)/(RK5+RK7+RK9+RK11)+RJ41</f>
        <v>0.11006618210298115</v>
      </c>
      <c r="RL41" s="142"/>
      <c r="RM41" s="142"/>
      <c r="RN41" s="143">
        <f>(RN20+RN22+RN24+RN26)/(RN5+RN7+RN9+RN11)+RM41</f>
        <v>6.8306010928961746E-3</v>
      </c>
      <c r="RO41" s="143">
        <f>(RO20+RO22+RO24+RO26)/(RO5+RO7+RO9+RO11)+RN41</f>
        <v>1.7834727640351471E-2</v>
      </c>
      <c r="RP41" s="143">
        <f>(RP20+RP22+RP24+RP26)/(RP5+RP7+RP9+RP11)+RO41</f>
        <v>2.4759935396584158E-2</v>
      </c>
      <c r="RQ41" s="143">
        <f>(RQ20+RQ22+RQ24+RQ26)/(RQ5+RQ7+RQ9+RQ11)+RP41</f>
        <v>2.8909312989945153E-2</v>
      </c>
      <c r="RR41" s="143">
        <f>(RR20+RR22+RR24+RR26)/(RR5+RR7+RR9+RR11)+RQ41</f>
        <v>3.4441816447759815E-2</v>
      </c>
      <c r="RS41" s="142"/>
      <c r="RT41" s="143">
        <f>(RT20+RT22+RT24+RT26)/(RT5+RT7+RT9+RT11)+RR41</f>
        <v>3.8574047852718493E-2</v>
      </c>
      <c r="RU41" s="143">
        <f>(RU20+RU22+RU24+RU26)/(RU5+RU7+RU9+RU11)+RT41</f>
        <v>4.1328868789357612E-2</v>
      </c>
      <c r="RV41" s="143">
        <f>(RV20+RV22+RV24+RV26)/(RV5+RV7+RV9+RV11)+RU41</f>
        <v>4.8244498111625941E-2</v>
      </c>
      <c r="RW41" s="143">
        <f>(RW20+RW22+RW24+RW26)/(RW5+RW7+RW9+RW11)+RV41</f>
        <v>5.6589421616493815E-2</v>
      </c>
      <c r="RX41" s="143">
        <f>(RX20+RX22+RX24+RX26)/(RX5+RX7+RX9+RX11)+RW41</f>
        <v>6.780961796993E-2</v>
      </c>
      <c r="RY41" s="143">
        <f>(RY20+RY22+RY24+RY26)/(RY5+RY7+RY9+RY11)+RX41</f>
        <v>7.0606820767132802E-2</v>
      </c>
      <c r="RZ41" s="142"/>
      <c r="SA41" s="142"/>
      <c r="SB41" s="143">
        <f>(SB20+SB22+SB24+SB26)/(SB5+SB7+SB9+SB11)+RY41</f>
        <v>8.9072729858041891E-2</v>
      </c>
      <c r="SC41" s="143">
        <f t="shared" ref="SC41:TA41" si="1723">(SC20+SC22+SC24+SC26)/(SC5+SC7+SC9+SC11)+SB41</f>
        <v>9.7644158429470468E-2</v>
      </c>
      <c r="SD41" s="143">
        <f t="shared" si="1723"/>
        <v>0.10481775957724665</v>
      </c>
      <c r="SE41" s="143">
        <f t="shared" si="1723"/>
        <v>0.10913430633983658</v>
      </c>
      <c r="SF41" s="143">
        <f t="shared" si="1723"/>
        <v>0.12670385245989513</v>
      </c>
      <c r="SG41" s="143">
        <f t="shared" si="1723"/>
        <v>0.13108981737217584</v>
      </c>
      <c r="SH41" s="143">
        <f t="shared" si="1723"/>
        <v>0.13991334678394055</v>
      </c>
      <c r="SI41" s="143">
        <f t="shared" si="1723"/>
        <v>0.1458043629842351</v>
      </c>
      <c r="SJ41" s="143">
        <f t="shared" si="1723"/>
        <v>0.14874987108438237</v>
      </c>
      <c r="SK41" s="143">
        <f t="shared" si="1723"/>
        <v>0.15021399992772058</v>
      </c>
      <c r="SL41" s="143">
        <f t="shared" si="1723"/>
        <v>0.15021399992772058</v>
      </c>
      <c r="SM41" s="143">
        <f t="shared" si="1723"/>
        <v>0.15608771505253702</v>
      </c>
      <c r="SN41" s="142"/>
      <c r="SO41" s="143">
        <f>(SO20+SO22+SO24+SO26)/(SO5+SO7+SO9+SO11)+SM41</f>
        <v>0.16948057219539417</v>
      </c>
      <c r="SP41" s="143">
        <f t="shared" si="1723"/>
        <v>0.17687702189953619</v>
      </c>
      <c r="SQ41" s="143">
        <f t="shared" si="1723"/>
        <v>0.18131489172202139</v>
      </c>
      <c r="SR41" s="143">
        <f>(SR20+SR22+SR24+SR26)/(SR5+SR7+SR9+SR11)</f>
        <v>4.4378698224852072E-3</v>
      </c>
      <c r="SS41" s="143">
        <f t="shared" si="1723"/>
        <v>1.3326758711374096E-2</v>
      </c>
      <c r="ST41" s="143">
        <f t="shared" si="1723"/>
        <v>1.9279139663755048E-2</v>
      </c>
      <c r="SU41" s="143">
        <f t="shared" si="1723"/>
        <v>2.5285145669761054E-2</v>
      </c>
      <c r="SV41" s="143">
        <f t="shared" si="1723"/>
        <v>3.2838015760395495E-2</v>
      </c>
      <c r="SW41" s="143">
        <f t="shared" si="1723"/>
        <v>3.8907818491806724E-2</v>
      </c>
      <c r="SX41" s="143">
        <f t="shared" si="1723"/>
        <v>5.1140234393947395E-2</v>
      </c>
      <c r="SY41" s="143">
        <f t="shared" si="1723"/>
        <v>5.2664624637849836E-2</v>
      </c>
      <c r="SZ41" s="143">
        <f t="shared" si="1723"/>
        <v>6.1824929981361285E-2</v>
      </c>
      <c r="TA41" s="143">
        <f t="shared" si="1723"/>
        <v>6.6412085944664037E-2</v>
      </c>
      <c r="TB41" s="142"/>
      <c r="TC41" s="143">
        <f>(TC20+TC22+TC24+TC26)/(TC5+TC7+TC9+TC11)+TA41</f>
        <v>8.0194628057987161E-2</v>
      </c>
      <c r="TD41" s="143">
        <f t="shared" ref="TD41:UJ41" si="1724">(TD20+TD22+TD24+TD26)/(TD5+TD7+TD9+TD11)+TC41</f>
        <v>8.9397082045717224E-2</v>
      </c>
      <c r="TE41" s="143">
        <f t="shared" si="1724"/>
        <v>9.5513289996787556E-2</v>
      </c>
      <c r="TF41" s="143">
        <f t="shared" si="1724"/>
        <v>0.10308904757254514</v>
      </c>
      <c r="TG41" s="143">
        <f t="shared" si="1724"/>
        <v>0.1152286530353676</v>
      </c>
      <c r="TH41" s="143">
        <f t="shared" si="1724"/>
        <v>0.12733152746804535</v>
      </c>
      <c r="TI41" s="143">
        <f t="shared" si="1724"/>
        <v>0.12884438677213006</v>
      </c>
      <c r="TJ41" s="143">
        <f t="shared" si="1724"/>
        <v>0.13639725686276449</v>
      </c>
      <c r="TK41" s="143">
        <f t="shared" si="1724"/>
        <v>0.14546070097152583</v>
      </c>
      <c r="TL41" s="143">
        <f t="shared" si="1724"/>
        <v>0.14696899659746851</v>
      </c>
      <c r="TM41" s="143">
        <f t="shared" si="1724"/>
        <v>0.14696899659746851</v>
      </c>
      <c r="TN41" s="143">
        <f t="shared" si="1724"/>
        <v>0.1574953123869422</v>
      </c>
      <c r="TO41" s="143">
        <f t="shared" si="1724"/>
        <v>0.16198633035101406</v>
      </c>
      <c r="TP41" s="142"/>
      <c r="TQ41" s="143">
        <f>(TQ20+TQ22+TQ24+TQ26)/(TQ5+TQ7+TQ9+TQ11)+TO41</f>
        <v>0.16347664331673686</v>
      </c>
      <c r="TR41" s="143">
        <f t="shared" si="1724"/>
        <v>0.16792768189240451</v>
      </c>
      <c r="TS41" s="143">
        <f t="shared" si="1724"/>
        <v>0.17383610139018885</v>
      </c>
      <c r="TT41" s="143">
        <f t="shared" si="1724"/>
        <v>0.17675580941938593</v>
      </c>
      <c r="TU41" s="143">
        <f t="shared" si="1724"/>
        <v>0.17819259102858134</v>
      </c>
      <c r="TV41" s="143">
        <f t="shared" si="1724"/>
        <v>0.19270637912727509</v>
      </c>
      <c r="TW41" s="142"/>
      <c r="TX41" s="143">
        <f t="shared" si="1724"/>
        <v>1.2802275960170697E-2</v>
      </c>
      <c r="TY41" s="143">
        <f t="shared" si="1724"/>
        <v>1.8428155003771259E-2</v>
      </c>
      <c r="TZ41" s="143">
        <f t="shared" si="1724"/>
        <v>2.1190585942997778E-2</v>
      </c>
      <c r="UA41" s="143">
        <f t="shared" si="1724"/>
        <v>2.6692649216725428E-2</v>
      </c>
      <c r="UB41" s="143">
        <f t="shared" si="1724"/>
        <v>3.0741232212676845E-2</v>
      </c>
      <c r="UC41" s="143">
        <f t="shared" si="1724"/>
        <v>3.7399021826525047E-2</v>
      </c>
      <c r="UD41" s="142"/>
      <c r="UE41" s="143">
        <f>(UE20+UE22+UE24+UE26)/(UE5+UE7+UE9+UE11)+UC41</f>
        <v>4.5325045604596381E-2</v>
      </c>
      <c r="UF41" s="143">
        <f t="shared" si="1724"/>
        <v>5.7105150316638265E-2</v>
      </c>
      <c r="UG41" s="143">
        <f t="shared" si="1724"/>
        <v>6.2279794559846544E-2</v>
      </c>
      <c r="UH41" s="143">
        <f t="shared" si="1724"/>
        <v>7.1185646977149339E-2</v>
      </c>
      <c r="UI41" s="143">
        <f t="shared" si="1724"/>
        <v>7.3657834863428695E-2</v>
      </c>
      <c r="UJ41" s="143">
        <f t="shared" si="1724"/>
        <v>7.8529942049786791E-2</v>
      </c>
      <c r="UK41" s="143"/>
      <c r="UL41" s="143">
        <f>(UL20+UL22+UL24+UL26)/(UL5+UL7+UL9+UL11)+UJ41</f>
        <v>9.6645884078772296E-2</v>
      </c>
      <c r="UM41" s="143">
        <f>(UM20+UM22+UM24+UM26)/(UM5+UM7+UM9+UM11)+UL41</f>
        <v>9.9009950272625727E-2</v>
      </c>
      <c r="UN41" s="143">
        <f>(UN20+UN22+UN24+UN26)/(UN5+UN7+UN9+UN11)+UM41</f>
        <v>0.10253521466745534</v>
      </c>
      <c r="UO41" s="143">
        <f>(UO20+UO22+UO24+UO26)/(UO5+UO7+UO9+UO11)+UN41</f>
        <v>0.10368069003973483</v>
      </c>
      <c r="UP41" s="143">
        <f>(UP20+UP22+UP24+UP26)/(UP5+UP7+UP9+UP11)+UO41</f>
        <v>0.10589552946387658</v>
      </c>
      <c r="UQ41" s="143">
        <f>(UQ20+UQ22+UQ24+UQ26)/(UQ5+UQ7+UQ9+UQ11)+UP41</f>
        <v>0.10908362723220814</v>
      </c>
      <c r="UR41" s="142"/>
      <c r="US41" s="143">
        <f>(US20+US22+US24+US26)/(US5+US7+US9+US11)+UQ41</f>
        <v>0.11967684757119119</v>
      </c>
      <c r="UT41" s="143">
        <f>(UT20+UT22+UT24+UT26)/(UT5+UT7+UT9+UT11)+US41</f>
        <v>0.12386094798960123</v>
      </c>
      <c r="UU41" s="143">
        <f>(UU20+UU22+UU24+UU26)/(UU5+UU7+UU9+UU11)+UT41</f>
        <v>0.12899969413554163</v>
      </c>
      <c r="UV41" s="143">
        <f>(UV20+UV22+UV24+UV26)/(UV5+UV7+UV9+UV11)+UU41</f>
        <v>0.13308132678860285</v>
      </c>
      <c r="UW41" s="143">
        <f>(UW20+UW22+UW24+UW26)/(UW5+UW7+UW9+UW11)+UV41</f>
        <v>0.14016634703151784</v>
      </c>
      <c r="UX41" s="142"/>
      <c r="UY41" s="142"/>
      <c r="UZ41" s="142"/>
      <c r="VA41" s="143">
        <f>(VA20+VA22+VA24+VA26)/(VA5+VA7+VA9+VA11)+UZ41</f>
        <v>1.0060362173038229E-2</v>
      </c>
      <c r="VB41" s="143">
        <f>(VB20+VB22+VB24+VB26)/(VB5+VB7+VB9+VB11)+VA41</f>
        <v>2.840898602624924E-2</v>
      </c>
      <c r="VC41" s="143">
        <f>(VC20+VC22+VC24+VC26)/(VC5+VC7+VC9+VC11)+VB41</f>
        <v>3.5581117173790221E-2</v>
      </c>
      <c r="VD41" s="143"/>
      <c r="VE41" s="143">
        <f>(VE20+VE22+VE24+VE26)/(VE5+VE7+VE9+VE11)+VC41</f>
        <v>4.2767975490011989E-2</v>
      </c>
      <c r="VF41" s="143"/>
      <c r="VG41" s="143">
        <f>(VG20+VG22+VG24+VG26)/(VG5+VG7+VG9+VG11)+VE41</f>
        <v>7.454763650696114E-2</v>
      </c>
      <c r="VH41" s="143">
        <f>(VH20+VH22+VH24+VH26)/(VH5+VH7+VH9+VH11)+VG41</f>
        <v>9.1659935972201789E-2</v>
      </c>
      <c r="VI41" s="143">
        <f t="shared" ref="VI41:VS41" si="1725">(VI20+VI22+VI24+VI26)/(VI5+VI7+VI9+VI11)+VH41</f>
        <v>9.9186817692631893E-2</v>
      </c>
      <c r="VJ41" s="143">
        <f t="shared" si="1725"/>
        <v>0.10785420664171098</v>
      </c>
      <c r="VK41" s="143">
        <f t="shared" si="1725"/>
        <v>0.1177118189089618</v>
      </c>
      <c r="VL41" s="143">
        <f t="shared" si="1725"/>
        <v>0.12211225895296621</v>
      </c>
      <c r="VM41" s="142"/>
      <c r="VN41" s="143">
        <f>(VN20+VN22+VN24+VN26)/(VN5+VN7+VN9+VN11)+VL41</f>
        <v>0.16363475030244717</v>
      </c>
      <c r="VO41" s="143">
        <f t="shared" si="1725"/>
        <v>0.18710892870620305</v>
      </c>
      <c r="VP41" s="143">
        <f t="shared" si="1725"/>
        <v>0.21733867477633606</v>
      </c>
      <c r="VQ41" s="143">
        <f t="shared" si="1725"/>
        <v>0.23837827873673209</v>
      </c>
      <c r="VR41" s="143">
        <f t="shared" si="1725"/>
        <v>0.24462047599016529</v>
      </c>
      <c r="VS41" s="143">
        <f t="shared" si="1725"/>
        <v>0.24712360490130422</v>
      </c>
      <c r="VT41" s="143">
        <f>(VT20+VT22+VT24+VT26)/(VT5+VT7+VT9+VT11)+VS41</f>
        <v>0.24837673773338442</v>
      </c>
      <c r="VU41" s="143">
        <f t="shared" ref="VU41:VZ41" si="1726">(VU20+VU22+VU24+VU26)/(VU5+VU7+VU9+VU11)+VT41</f>
        <v>0.24837673773338442</v>
      </c>
      <c r="VV41" s="143">
        <f t="shared" si="1726"/>
        <v>0.25466604590948505</v>
      </c>
      <c r="VW41" s="143">
        <f t="shared" si="1726"/>
        <v>0.2559223273165202</v>
      </c>
      <c r="VX41" s="143">
        <f t="shared" si="1726"/>
        <v>0.26350766233548356</v>
      </c>
      <c r="VY41" s="143">
        <f t="shared" si="1726"/>
        <v>0.26731476893446832</v>
      </c>
      <c r="VZ41" s="143">
        <f t="shared" si="1726"/>
        <v>0.26985606499545944</v>
      </c>
      <c r="WA41" s="143"/>
      <c r="WB41" s="143">
        <f>(WB20+WB22+WB24+WB26)/(WB5+WB7+WB9+WB11)+VZ41</f>
        <v>0.29589773166212613</v>
      </c>
      <c r="WC41" s="143">
        <f>(WC20+WC22+WC24+WC26)/(WC5+WC7+WC9+WC11)+WB41</f>
        <v>0.30642404745159979</v>
      </c>
      <c r="WD41" s="143">
        <f>(WD20+WD22+WD24+WD26)/(WD5+WD7+WD9+WD11)+WC41</f>
        <v>0.3197573807849331</v>
      </c>
      <c r="WE41" s="143">
        <f>(WE20+WE22+WE24+WE26)/(WE5+WE7+WE9+WE11)+WD41</f>
        <v>0.32243117757637696</v>
      </c>
      <c r="WF41" s="143">
        <f>(WF20+WF22+WF24+WF26)/(WF5+WF7+WF9+WF11)</f>
        <v>2.6525198938992041E-3</v>
      </c>
      <c r="WG41" s="143">
        <f>(WG20+WG22+WG24+WG26)/(WG5+WG7+WG9+WG11)+WF41</f>
        <v>2.019637954302201E-2</v>
      </c>
      <c r="WH41" s="143"/>
      <c r="WI41" s="143">
        <f>(WI20+WI22+WI24+WI26)/(WI5+WI7+WI9+WI11)+WG41</f>
        <v>3.1051196367988088E-2</v>
      </c>
      <c r="WJ41" s="143">
        <f>(WJ20+WJ22+WJ24+WJ26)/(WJ5+WJ7+WJ9+WJ11)+WI41</f>
        <v>3.2408048471108848E-2</v>
      </c>
      <c r="WK41" s="143">
        <f>(WK20+WK22+WK24+WK26)/(WK5+WK7+WK9+WK11)+WJ41</f>
        <v>4.751793858099896E-2</v>
      </c>
      <c r="WL41" s="143">
        <f>(WL20+WL22+WL24+WL26)/(WL5+WL7+WL9+WL11)+WK41</f>
        <v>5.3004907030930373E-2</v>
      </c>
      <c r="WM41" s="143">
        <f>(WM20+WM22+WM24+WM26)/(WM5+WM7+WM9+WM11)+WL41</f>
        <v>5.3004907030930373E-2</v>
      </c>
      <c r="WN41" s="143"/>
      <c r="WO41" s="142"/>
      <c r="WP41" s="143">
        <f>(WP20+WP22+WP24+WP26)/(WP5+WP7+WP9+WP11)+WM41</f>
        <v>6.5401601245806407E-2</v>
      </c>
      <c r="WQ41" s="143">
        <f t="shared" ref="WQ41:XI41" si="1727">(WQ20+WQ22+WQ24+WQ26)/(WQ5+WQ7+WQ9+WQ11)+WP41</f>
        <v>9.1937914094968418E-2</v>
      </c>
      <c r="WR41" s="143">
        <f t="shared" si="1727"/>
        <v>9.747808029995457E-2</v>
      </c>
      <c r="WS41" s="143">
        <f t="shared" si="1727"/>
        <v>0.11281978183412472</v>
      </c>
      <c r="WT41" s="142"/>
      <c r="WU41" s="143">
        <f>(WU20+WU22+WU24+WU26)/(WU5+WU7+WU9+WU11)+WS41</f>
        <v>0.12119967010228115</v>
      </c>
      <c r="WV41" s="143">
        <f t="shared" si="1727"/>
        <v>0.1281634584031168</v>
      </c>
      <c r="WW41" s="143">
        <f t="shared" si="1727"/>
        <v>0.13091071115036954</v>
      </c>
      <c r="WX41" s="143">
        <f t="shared" si="1727"/>
        <v>0.14472286584650212</v>
      </c>
      <c r="WY41" s="143">
        <f t="shared" si="1727"/>
        <v>0.15157218091499527</v>
      </c>
      <c r="WZ41" s="143">
        <f t="shared" si="1727"/>
        <v>0.15427488361769798</v>
      </c>
      <c r="XA41" s="143">
        <f t="shared" si="1727"/>
        <v>0.15697758632040068</v>
      </c>
      <c r="XB41" s="143">
        <f t="shared" si="1727"/>
        <v>0.170400405112347</v>
      </c>
      <c r="XC41" s="142"/>
      <c r="XD41" s="143">
        <f>(XD20+XD22+XD24+XD26)/(XD5+XD7+XD9+XD11)+XB41</f>
        <v>0.17304590775784964</v>
      </c>
      <c r="XE41" s="143">
        <f t="shared" si="1727"/>
        <v>0.17563994148028803</v>
      </c>
      <c r="XF41" s="143">
        <f t="shared" si="1727"/>
        <v>0.18334212376526876</v>
      </c>
      <c r="XG41" s="143">
        <f t="shared" si="1727"/>
        <v>0.18975238017552518</v>
      </c>
      <c r="XH41" s="143">
        <f t="shared" si="1727"/>
        <v>0.20139532972274379</v>
      </c>
      <c r="XI41" s="143">
        <f t="shared" si="1727"/>
        <v>0.2091572960875562</v>
      </c>
      <c r="XJ41" s="143"/>
      <c r="XK41" s="143">
        <f>(XK20+XK22+XK24+XK26)/(XK5+XK7+XK9+XK11)</f>
        <v>9.138381201044387E-3</v>
      </c>
      <c r="XL41" s="143">
        <f t="shared" ref="XL41:XP41" si="1728">(XL20+XL22+XL24+XL26)/(XL5+XL7+XL9+XL11)+XK41</f>
        <v>1.5708683434947145E-2</v>
      </c>
      <c r="XM41" s="143">
        <f t="shared" si="1728"/>
        <v>2.4992503063594358E-2</v>
      </c>
      <c r="XN41" s="143">
        <f t="shared" si="1728"/>
        <v>2.7620623957155463E-2</v>
      </c>
      <c r="XO41" s="143">
        <f t="shared" si="1728"/>
        <v>3.5474027098516721E-2</v>
      </c>
      <c r="XP41" s="143">
        <f t="shared" si="1728"/>
        <v>3.9266694607998393E-2</v>
      </c>
      <c r="XQ41" s="143"/>
      <c r="XR41" s="153">
        <f>(XR20+XR22+XR24+XR26)/(XR5+XR7+XR9+XR11)+XP41</f>
        <v>5.5722390810530043E-2</v>
      </c>
      <c r="XS41" s="143">
        <f t="shared" ref="XS41:XW41" si="1729">(XS20+XS22+XS24+XS26)/(XS5+XS7+XS9+XS11)+XR41</f>
        <v>6.206756847550466E-2</v>
      </c>
      <c r="XT41" s="143">
        <f t="shared" si="1729"/>
        <v>8.1323024187956519E-2</v>
      </c>
      <c r="XU41" s="143">
        <f t="shared" si="1729"/>
        <v>8.5184028048960386E-2</v>
      </c>
      <c r="XV41" s="143">
        <f t="shared" si="1729"/>
        <v>9.1635640952186195E-2</v>
      </c>
      <c r="XW41" s="143">
        <f t="shared" si="1729"/>
        <v>9.673118235346008E-2</v>
      </c>
      <c r="XX41" s="143"/>
      <c r="XY41" s="143">
        <f>(XY20+XY22+XY24+XY26)/(XY5+XY7+XY9+XY11)+XW41</f>
        <v>0.10832912049778998</v>
      </c>
      <c r="XZ41" s="143">
        <f t="shared" ref="XZ41:YD41" si="1730">(XZ20+XZ22+XZ24+XZ26)/(XZ5+XZ7+XZ9+XZ11)+XY41</f>
        <v>0.11214591439091975</v>
      </c>
      <c r="YA41" s="143">
        <f t="shared" si="1730"/>
        <v>0.12369918781839087</v>
      </c>
      <c r="YB41" s="143">
        <f t="shared" si="1730"/>
        <v>0.13018427212448686</v>
      </c>
      <c r="YC41" s="143">
        <f t="shared" si="1730"/>
        <v>0.132771594246091</v>
      </c>
      <c r="YD41" s="143">
        <f t="shared" si="1730"/>
        <v>0.13664756323833907</v>
      </c>
      <c r="YE41" s="143"/>
      <c r="YF41" s="143">
        <f>(YF20+YF22+YF24+YF26)/(YF5+YF7+YF9+YF11)+YD41</f>
        <v>0.13664756323833907</v>
      </c>
      <c r="YG41" s="143">
        <f t="shared" ref="YG41:YN41" si="1731">(YG20+YG22+YG24+YG26)/(YG5+YG7+YG9+YG11)+YF41</f>
        <v>0.13793955290242177</v>
      </c>
      <c r="YH41" s="143">
        <f t="shared" si="1731"/>
        <v>0.13923488968998654</v>
      </c>
      <c r="YI41" s="143">
        <f t="shared" si="1731"/>
        <v>0.14053190655120573</v>
      </c>
      <c r="YJ41" s="143">
        <f t="shared" si="1731"/>
        <v>0.14313268678527596</v>
      </c>
      <c r="YK41" s="143">
        <f t="shared" si="1731"/>
        <v>0.14573008938267856</v>
      </c>
      <c r="YL41" s="143"/>
      <c r="YM41" s="143">
        <f>(YM20+YM22+YM24+YM26)/(YM5+YM7+YM9+YM11)+YK41</f>
        <v>0.15226603709509687</v>
      </c>
      <c r="YN41" s="143">
        <f t="shared" si="1731"/>
        <v>0.154887269074127</v>
      </c>
      <c r="YO41" s="143">
        <f>(YO20+YO22+YO24+YO26)/(YO5+YO7+YO9+YO11)</f>
        <v>6.5703022339027592E-3</v>
      </c>
      <c r="YP41" s="143"/>
      <c r="YQ41" s="143">
        <f>(YQ20+YQ22+YQ24+YQ26)/(YQ5+YQ7+YQ9+YQ11)+YO41</f>
        <v>7.8843626806833107E-3</v>
      </c>
      <c r="YR41" s="143">
        <f t="shared" ref="YR41:YY41" si="1732">(YR20+YR22+YR24+YR26)/(YR5+YR7+YR9+YR11)+YQ41</f>
        <v>1.1842146321844261E-2</v>
      </c>
      <c r="YS41" s="143">
        <f t="shared" si="1732"/>
        <v>1.5799929963005211E-2</v>
      </c>
      <c r="YT41" s="143">
        <f t="shared" si="1732"/>
        <v>1.9799929963005211E-2</v>
      </c>
      <c r="YU41" s="143">
        <f t="shared" si="1732"/>
        <v>2.5154682305709362E-2</v>
      </c>
      <c r="YV41" s="143">
        <f t="shared" si="1732"/>
        <v>3.3251848297612199E-2</v>
      </c>
      <c r="YW41" s="143">
        <f t="shared" si="1732"/>
        <v>3.8671902498154206E-2</v>
      </c>
      <c r="YX41" s="143">
        <f t="shared" si="1732"/>
        <v>4.5493184899245614E-2</v>
      </c>
      <c r="YY41" s="143">
        <f t="shared" si="1732"/>
        <v>4.5493184899245614E-2</v>
      </c>
      <c r="YZ41" s="143"/>
      <c r="ZA41" s="143">
        <f>(ZA20+ZA22+ZA24+ZA26)/(ZA5+ZA7+ZA9+ZA11)+YY41</f>
        <v>4.5493184899245614E-2</v>
      </c>
      <c r="ZB41" s="143">
        <f t="shared" ref="ZB41" si="1733">(ZB20+ZB22+ZB24+ZB26)/(ZB5+ZB7+ZB9+ZB11)+ZA41</f>
        <v>5.098769039375111E-2</v>
      </c>
      <c r="ZC41" s="143">
        <f t="shared" ref="ZC41:ZF41" si="1734">(ZC20+ZC22+ZC24+ZC26)/(ZC5+ZC7+ZC9+ZC11)+ZB41</f>
        <v>5.3742511330390229E-2</v>
      </c>
      <c r="ZD41" s="143">
        <f t="shared" si="1734"/>
        <v>5.5119921798709788E-2</v>
      </c>
      <c r="ZE41" s="143">
        <f t="shared" si="1734"/>
        <v>5.9275046452449402E-2</v>
      </c>
      <c r="ZF41" s="143">
        <f t="shared" si="1734"/>
        <v>6.3447508204883332E-2</v>
      </c>
      <c r="ZG41" s="143">
        <f t="shared" ref="ZG41" si="1735">(ZG20+ZG22+ZG24+ZG26)/(ZG5+ZG7+ZG9+ZG11)+ZF41</f>
        <v>6.6233023525217594E-2</v>
      </c>
      <c r="ZH41" s="143"/>
      <c r="ZI41" s="142"/>
      <c r="ZJ41" s="142"/>
      <c r="ZK41" s="142"/>
      <c r="ZL41" s="143">
        <f>(ZL20+ZL22+ZL24+ZL26)/(ZL5+ZL7+ZL9+ZL11)+ZG41</f>
        <v>7.3245646246115209E-2</v>
      </c>
      <c r="ZM41" s="143">
        <f t="shared" ref="ZM41" si="1736">(ZM20+ZM22+ZM24+ZM26)/(ZM5+ZM7+ZM9+ZM11)+ZL41</f>
        <v>7.8887395188287288E-2</v>
      </c>
      <c r="ZN41" s="143"/>
      <c r="ZO41" s="143">
        <f>(ZO20+ZO22+ZO24+ZO26)/(ZO5+ZO7+ZO9+ZO11)+ZM41</f>
        <v>9.7565556107827522E-2</v>
      </c>
      <c r="ZP41" s="143">
        <f t="shared" ref="ZP41:ZS41" si="1737">(ZP20+ZP22+ZP24+ZP26)/(ZP5+ZP7+ZP9+ZP11)+ZO41</f>
        <v>0.11207934420652128</v>
      </c>
      <c r="ZQ41" s="143">
        <f t="shared" si="1737"/>
        <v>0.12082569989165248</v>
      </c>
      <c r="ZR41" s="143">
        <f t="shared" si="1737"/>
        <v>0.12815707819077271</v>
      </c>
      <c r="ZS41" s="143">
        <f t="shared" si="1737"/>
        <v>0.15399294445217088</v>
      </c>
      <c r="ZT41" s="143">
        <f>(ZT20+ZT22+ZT24+ZT26)/(ZT5+ZT7+ZT9+ZT11)</f>
        <v>1.2048192771084338E-2</v>
      </c>
      <c r="ZU41" s="143"/>
      <c r="ZV41" s="143">
        <f>(ZV20+ZV22+ZV24+ZV26)/(ZV5+ZV7+ZV9+ZV11)+ZT41</f>
        <v>2.9023501413059646E-2</v>
      </c>
      <c r="ZW41" s="143">
        <f t="shared" ref="ZW41:AAA41" si="1738">(ZW20+ZW22+ZW24+ZW26)/(ZW5+ZW7+ZW9+ZW11)+ZV41</f>
        <v>3.9710524313823006E-2</v>
      </c>
      <c r="ZX41" s="143">
        <f t="shared" si="1738"/>
        <v>5.1980462964129753E-2</v>
      </c>
      <c r="ZY41" s="143">
        <f t="shared" si="1738"/>
        <v>5.9684623210662882E-2</v>
      </c>
      <c r="ZZ41" s="143">
        <f t="shared" si="1738"/>
        <v>6.7412598481142019E-2</v>
      </c>
      <c r="AAA41" s="143">
        <f t="shared" si="1738"/>
        <v>7.6629188342893173E-2</v>
      </c>
      <c r="AAB41" s="143"/>
      <c r="AAC41" s="143">
        <f>(AAC20+AAC22+AAC24+AAC26)/(AAC5+AAC7+AAC9+AAC11)+AAA41</f>
        <v>8.1230415336758205E-2</v>
      </c>
      <c r="AAD41" s="143">
        <f t="shared" ref="AAD41:AAO41" si="1739">(AAD20+AAD22+AAD24+AAD26)/(AAD5+AAD7+AAD9+AAD11)+AAC41</f>
        <v>9.3519201819093067E-2</v>
      </c>
      <c r="AAE41" s="143">
        <f t="shared" si="1739"/>
        <v>0.10588396225185968</v>
      </c>
      <c r="AAF41" s="143">
        <f t="shared" si="1739"/>
        <v>0.11522975664438305</v>
      </c>
      <c r="AAG41" s="143">
        <f t="shared" si="1739"/>
        <v>0.11832573187658119</v>
      </c>
      <c r="AAH41" s="143">
        <f t="shared" si="1739"/>
        <v>0.12450811209296449</v>
      </c>
      <c r="AAI41" s="142"/>
      <c r="AAJ41" s="143">
        <f>(AAJ20+AAJ22+AAJ24+AAJ26)/(AAJ5+AAJ7+AAJ9+AAJ11)+AAH41</f>
        <v>0.13376737135222375</v>
      </c>
      <c r="AAK41" s="143">
        <f t="shared" si="1739"/>
        <v>0.13683485601480044</v>
      </c>
      <c r="AAL41" s="143">
        <f t="shared" si="1739"/>
        <v>0.14138031056025499</v>
      </c>
      <c r="AAM41" s="143">
        <f t="shared" si="1739"/>
        <v>0.14596046323201073</v>
      </c>
      <c r="AAN41" s="143">
        <f t="shared" si="1739"/>
        <v>0.15047853552116736</v>
      </c>
      <c r="AAO41" s="143">
        <f t="shared" si="1739"/>
        <v>0.15198910953929423</v>
      </c>
      <c r="AAP41" s="143"/>
      <c r="AAQ41" s="143">
        <f>(AAQ20+AAQ22+AAQ24+AAQ26)/(AAQ5+AAQ7+AAQ9+AAQ11)+AAO41</f>
        <v>0.15796818278294147</v>
      </c>
      <c r="AAR41" s="143">
        <f t="shared" ref="AAR41:ABW41" si="1740">(AAR20+AAR22+AAR24+AAR26)/(AAR5+AAR7+AAR9+AAR11)+AAQ41</f>
        <v>0.16395620673503727</v>
      </c>
      <c r="AAS41" s="143">
        <f t="shared" si="1740"/>
        <v>0.16989974313919776</v>
      </c>
      <c r="AAT41" s="143">
        <f t="shared" si="1740"/>
        <v>0.18053804101153817</v>
      </c>
      <c r="AAU41" s="143">
        <f t="shared" si="1740"/>
        <v>0.18053804101153817</v>
      </c>
      <c r="AAV41" s="143">
        <f t="shared" si="1740"/>
        <v>0.18510425105720027</v>
      </c>
      <c r="AAW41" s="142"/>
      <c r="AAX41" s="143">
        <f t="shared" si="1740"/>
        <v>1.2232415902140673E-2</v>
      </c>
      <c r="AAY41" s="143">
        <f t="shared" si="1740"/>
        <v>1.6592881018419742E-2</v>
      </c>
      <c r="AAZ41" s="143">
        <f t="shared" si="1740"/>
        <v>2.1090632142857522E-2</v>
      </c>
      <c r="ABA41" s="143">
        <f t="shared" si="1740"/>
        <v>2.5649902659574848E-2</v>
      </c>
      <c r="ABB41" s="143">
        <f t="shared" si="1740"/>
        <v>3.3271853879087043E-2</v>
      </c>
      <c r="ABC41" s="143">
        <f t="shared" si="1740"/>
        <v>3.6293001915340822E-2</v>
      </c>
      <c r="ABD41" s="143"/>
      <c r="ABE41" s="143">
        <f>(ABE20+ABE22+ABE24+ABE26)/(ABE5+ABE7+ABE9+ABE11)+ABC41</f>
        <v>4.8525417817481493E-2</v>
      </c>
      <c r="ABF41" s="143">
        <f t="shared" si="1740"/>
        <v>5.3098588549188808E-2</v>
      </c>
      <c r="ABG41" s="143">
        <f t="shared" si="1740"/>
        <v>6.2189497640097902E-2</v>
      </c>
      <c r="ABH41" s="143">
        <f t="shared" si="1740"/>
        <v>6.8259300371509124E-2</v>
      </c>
      <c r="ABI41" s="143">
        <f t="shared" si="1740"/>
        <v>7.4310737587848008E-2</v>
      </c>
      <c r="ABJ41" s="143">
        <f t="shared" si="1740"/>
        <v>8.0353033660355566E-2</v>
      </c>
      <c r="ABK41" s="142"/>
      <c r="ABL41" s="143">
        <f>(ABL20+ABL22+ABL24+ABL26)/(ABL5+ABL7+ABL9+ABL11)+ABJ41</f>
        <v>8.637713004589774E-2</v>
      </c>
      <c r="ABM41" s="143">
        <f t="shared" si="1740"/>
        <v>9.3895927038378943E-2</v>
      </c>
      <c r="ABN41" s="143">
        <f t="shared" si="1740"/>
        <v>9.8333796860864145E-2</v>
      </c>
      <c r="ABO41" s="143">
        <f t="shared" si="1740"/>
        <v>0.10271976177314485</v>
      </c>
      <c r="ABP41" s="143">
        <f t="shared" si="1740"/>
        <v>0.10416484847834716</v>
      </c>
      <c r="ABQ41" s="143">
        <f t="shared" si="1740"/>
        <v>0.10702607880738865</v>
      </c>
      <c r="ABR41" s="142"/>
      <c r="ABS41" s="143">
        <f>(ABS20+ABS22+ABS24+ABS26)/(ABS5+ABS7+ABS9+ABS11)+ABQ41</f>
        <v>0.11128139795632483</v>
      </c>
      <c r="ABT41" s="143">
        <f t="shared" si="1740"/>
        <v>0.11692314689849691</v>
      </c>
      <c r="ABU41" s="143">
        <f t="shared" si="1740"/>
        <v>0.11973213566254184</v>
      </c>
      <c r="ABV41" s="143">
        <f t="shared" si="1740"/>
        <v>0.12252543175192732</v>
      </c>
      <c r="ABW41" s="143" t="e">
        <f t="shared" si="1740"/>
        <v>#DIV/0!</v>
      </c>
      <c r="ABX41" s="142"/>
      <c r="ABY41" s="142"/>
      <c r="ABZ41" s="142"/>
      <c r="ACA41" s="142"/>
      <c r="ACB41" s="142"/>
      <c r="ACC41" s="142"/>
      <c r="ACD41" s="142"/>
      <c r="ACE41" s="142"/>
      <c r="ACF41" s="142"/>
      <c r="ACG41" s="142"/>
      <c r="ACH41" s="142"/>
      <c r="ACI41" s="142"/>
      <c r="ACJ41" s="142"/>
      <c r="ACK41" s="142"/>
      <c r="ACL41" s="142"/>
      <c r="ACM41" s="142"/>
      <c r="ACN41" s="142"/>
      <c r="ACO41" s="142"/>
      <c r="ACP41" s="142"/>
      <c r="ACQ41" s="142"/>
      <c r="ACR41" s="142"/>
      <c r="ACS41" s="142"/>
      <c r="ACT41" s="142"/>
      <c r="ACU41" s="142"/>
      <c r="ACV41" s="142"/>
      <c r="ACW41" s="142"/>
      <c r="ACX41" s="142"/>
      <c r="ACY41" s="142"/>
      <c r="ACZ41" s="142"/>
      <c r="ADA41" s="142"/>
      <c r="ADB41" s="142"/>
      <c r="ADC41" s="142"/>
      <c r="ADD41" s="142"/>
      <c r="ADE41" s="142"/>
      <c r="ADF41" s="142"/>
      <c r="ADG41" s="142"/>
      <c r="ADH41" s="142"/>
      <c r="ADI41" s="142"/>
      <c r="ADJ41" s="142"/>
      <c r="ADK41" s="142"/>
      <c r="ADL41" s="142"/>
      <c r="ADM41" s="142"/>
      <c r="ADN41" s="142"/>
    </row>
    <row r="42" spans="1:794">
      <c r="A42" t="s">
        <v>911</v>
      </c>
      <c r="B42" t="s">
        <v>913</v>
      </c>
      <c r="D42" s="142" t="s">
        <v>250</v>
      </c>
      <c r="E42" s="143">
        <f>(E21+E23+E25)/(E6+E8+E10)</f>
        <v>0</v>
      </c>
      <c r="F42" s="143">
        <f>(F21+F23+F25)/(F6+F8+F10)+E42</f>
        <v>3.7174721189591076E-3</v>
      </c>
      <c r="G42" s="143">
        <f>(G21+G23+G25)/(G6+G8+G10)+F42</f>
        <v>1.2775443133451862E-2</v>
      </c>
      <c r="H42" s="143">
        <f>(H21+H23+H25)/(H6+H8+H10)+G42</f>
        <v>1.6385551436700958E-2</v>
      </c>
      <c r="I42" s="143">
        <f>(I21+I23+I25)/(I6+I8+I10)+H42</f>
        <v>2.545996160004034E-2</v>
      </c>
      <c r="J42" s="143">
        <f>(J21+J23+J25)/(J6+J8+J10)+I42</f>
        <v>2.545996160004034E-2</v>
      </c>
      <c r="K42" s="143"/>
      <c r="L42" s="143">
        <f>(L21+L23+L25)/(L6+L8+L10)+J42</f>
        <v>3.0760314956930799E-2</v>
      </c>
      <c r="M42" s="143">
        <f t="shared" ref="M42:S42" si="1741">(M21+M23+M25)/(M6+M8+M10)+L42</f>
        <v>3.7852513538491082E-2</v>
      </c>
      <c r="N42" s="143">
        <f t="shared" si="1741"/>
        <v>3.7852513538491082E-2</v>
      </c>
      <c r="O42" s="143">
        <f t="shared" si="1741"/>
        <v>3.7852513538491082E-2</v>
      </c>
      <c r="P42" s="143">
        <f t="shared" si="1741"/>
        <v>4.1312721150947827E-2</v>
      </c>
      <c r="Q42" s="143">
        <f t="shared" si="1741"/>
        <v>4.301920579258605E-2</v>
      </c>
      <c r="R42" s="143">
        <f t="shared" si="1741"/>
        <v>4.6420566336803734E-2</v>
      </c>
      <c r="S42" s="143">
        <f t="shared" si="1741"/>
        <v>4.8092807139479318E-2</v>
      </c>
      <c r="T42" s="142"/>
      <c r="U42" s="142"/>
      <c r="V42" s="142"/>
      <c r="W42" s="142"/>
      <c r="X42" s="142"/>
      <c r="Y42" s="142"/>
      <c r="Z42" s="143">
        <f>Z28+Z30+Z32+Y42</f>
        <v>0</v>
      </c>
      <c r="AA42" s="143">
        <f>(AA21+AA23+AA25)/(AA6+AA8+AA10)</f>
        <v>6.5681444991789817E-3</v>
      </c>
      <c r="AB42" s="143">
        <f>(AB21+AB23+AB25)/(AB6+AB8+AB10)+AA42</f>
        <v>1.2619581715517861E-2</v>
      </c>
      <c r="AC42" s="143">
        <f>(AC21+AC23+AC25)/(AC6+AC8+AC10)+AB42</f>
        <v>1.8689384446929091E-2</v>
      </c>
      <c r="AD42" s="143">
        <f>(AD21+AD23+AD25)/(AD6+AD8+AD10)+AC42</f>
        <v>2.0179697412651892E-2</v>
      </c>
      <c r="AE42" s="143">
        <f>(AE21+AE23+AE25)/(AE6+AE8+AE10)+AD42</f>
        <v>2.3147056463096997E-2</v>
      </c>
      <c r="AF42" s="142"/>
      <c r="AG42" s="143">
        <f>(AG21+AG23+AG25)/(AG6+AG8+AG10)+AE42</f>
        <v>2.6088232933685233E-2</v>
      </c>
      <c r="AH42" s="143">
        <f>(AH21+AH23+AH25)/(AH6+AH8+AH10)+AG42</f>
        <v>4.3945375790828092E-2</v>
      </c>
      <c r="AI42" s="143">
        <f>(AI21+AI23+AI25)/(AI6+AI8+AI10)+AH42</f>
        <v>5.2847452942163406E-2</v>
      </c>
      <c r="AJ42" s="143">
        <f>(AJ21+AJ23+AJ25)/(AJ6+AJ8+AJ10)+AI42</f>
        <v>7.2078222172932638E-2</v>
      </c>
      <c r="AK42" s="143">
        <f>(AK21+AK23+AK25)/(AK6+AK8+AK10)+AJ42</f>
        <v>7.6477049152404775E-2</v>
      </c>
      <c r="AL42" s="143">
        <f>(AL21+AL23+AL25)/(AL6+AL8+AL10)+AK42</f>
        <v>7.7936903167003316E-2</v>
      </c>
      <c r="AM42" s="143"/>
      <c r="AN42" s="143">
        <f>(AN21+AN23+AN25)/(AN6+AN8+AN10)+AL42</f>
        <v>9.2556786207938987E-2</v>
      </c>
      <c r="AO42" s="143">
        <f>(AO21+AO23+AO25)/(AO6+AO8+AO10)+AN42</f>
        <v>0.1042698169546447</v>
      </c>
      <c r="AP42" s="143">
        <f>(AP21+AP23+AP25)/(AP6+AP8+AP10)+AO42</f>
        <v>0.1100753321941222</v>
      </c>
      <c r="AQ42" s="143">
        <f>(AQ21+AQ23+AQ25)/(AQ6+AQ8+AQ10)+AP42</f>
        <v>0.11296133508012508</v>
      </c>
      <c r="AR42" s="143">
        <f>(AR21+AR23+AR25)/(AR6+AR8+AR10)+AQ42</f>
        <v>0.11439195024464582</v>
      </c>
      <c r="AS42" s="143">
        <f>(AS21+AS23+AS25)/(AS6+AS8+AS10)+AR42</f>
        <v>0.1201144109027288</v>
      </c>
      <c r="AT42" s="142"/>
      <c r="AU42" s="143">
        <f>(AU21+AU23+AU25)/(AU6+AU8+AU10)+AS42</f>
        <v>0.12152286160695415</v>
      </c>
      <c r="AV42" s="143">
        <f>(AV21+AV23+AV25)/(AV6+AV8+AV10)+AU42</f>
        <v>0.12851586859996114</v>
      </c>
      <c r="AW42" s="143">
        <f>(AW21+AW23+AW25)/(AW6+AW8+AW10)+AV42</f>
        <v>0.13268833035239508</v>
      </c>
      <c r="AX42" s="143">
        <f>(AX21+AX23+AX25)/(AX6+AX8+AX10)+AW42</f>
        <v>0.13268833035239508</v>
      </c>
      <c r="AY42" s="142"/>
      <c r="AZ42" s="142"/>
      <c r="BA42" s="143">
        <f>(BA21+BA23+BA25)/(BA6+BA8+BA10)+AX42</f>
        <v>0.14080741019001347</v>
      </c>
      <c r="BB42" s="143">
        <f t="shared" ref="BB42:BG42" si="1742">(BB21+BB23+BB25)/(BB6+BB8+BB10)+BA42</f>
        <v>0.1448559931859649</v>
      </c>
      <c r="BC42" s="143">
        <f t="shared" si="1742"/>
        <v>0.14870708432845528</v>
      </c>
      <c r="BD42" s="143">
        <f t="shared" si="1742"/>
        <v>0.15378967645043748</v>
      </c>
      <c r="BE42" s="143">
        <f>(BE21+BE23+BE25)/(BE6+BE8+BE10)</f>
        <v>7.5282308657465494E-3</v>
      </c>
      <c r="BF42" s="143">
        <f t="shared" si="1742"/>
        <v>1.5075400677067304E-2</v>
      </c>
      <c r="BG42" s="143">
        <f t="shared" si="1742"/>
        <v>1.8868068186548972E-2</v>
      </c>
      <c r="BH42" s="142"/>
      <c r="BI42" s="143">
        <f>(BI21+BI23+BI25)/(BI6+BI8+BI10)+BG42</f>
        <v>2.7762604400017842E-2</v>
      </c>
      <c r="BJ42" s="143">
        <f>(BJ21+BJ23+BJ25)/(BJ6+BJ8+BJ10)+BI42</f>
        <v>3.1564885768839132E-2</v>
      </c>
      <c r="BK42" s="143">
        <f>(BK21+BK23+BK25)/(BK6+BK8+BK10)+BJ42</f>
        <v>4.043687562942215E-2</v>
      </c>
      <c r="BL42" s="143">
        <f>(BL21+BL23+BL25)/(BL6+BL8+BL10)+BK42</f>
        <v>4.8041438367064739E-2</v>
      </c>
      <c r="BM42" s="143">
        <f>(BM21+BM23+BM25)/(BM6+BM8+BM10)+BL42</f>
        <v>4.9299300002284864E-2</v>
      </c>
      <c r="BN42" s="143">
        <f>(BN21+BN23+BN25)/(BN6+BN8+BN10)+BM42</f>
        <v>6.0691705065576002E-2</v>
      </c>
      <c r="BO42" s="142"/>
      <c r="BP42" s="143">
        <f>(BP21+BP23+BP25)/(BP6+BP8+BP10)+BN42</f>
        <v>7.7273337718637231E-2</v>
      </c>
      <c r="BQ42" s="143">
        <f>(BQ21+BQ23+BQ25)/(BQ6+BQ8+BQ10)+BP42</f>
        <v>7.981463377962833E-2</v>
      </c>
      <c r="BR42" s="143">
        <f>(BR21+BR23+BR25)/(BR6+BR8+BR10)+BQ42</f>
        <v>8.8630754686429336E-2</v>
      </c>
      <c r="BS42" s="143">
        <f>(BS21+BS23+BS25)/(BS6+BS8+BS10)+BR42</f>
        <v>9.7424724535675564E-2</v>
      </c>
      <c r="BT42" s="143">
        <f>(BT21+BT23+BT25)/(BT6+BT8+BT10)+BS42</f>
        <v>0.10249443302743728</v>
      </c>
      <c r="BU42" s="143">
        <f>(BU21+BU23+BU25)/(BU6+BU8+BU10)+BT42</f>
        <v>0.10889648168300707</v>
      </c>
      <c r="BV42" s="142"/>
      <c r="BW42" s="143">
        <f>(BW21+BW23+BW25)/(BW6+BW8+BW10)+BU42</f>
        <v>0.11403126987299424</v>
      </c>
      <c r="BX42" s="143">
        <f>(BX21+BX23+BX25)/(BX6+BX8+BX10)+BW42</f>
        <v>0.11531496692049102</v>
      </c>
      <c r="BY42" s="143">
        <f>(BY21+BY23+BY25)/(BY6+BY8+BY10)+BX42</f>
        <v>0.12039110905247072</v>
      </c>
      <c r="BZ42" s="143">
        <f>(BZ21+BZ23+BZ25)/(BZ6+BZ8+BZ10)+BY42</f>
        <v>0.1254352452441479</v>
      </c>
      <c r="CA42" s="143">
        <f>(CA21+CA23+CA25)/(CA6+CA8+CA10)+BZ42</f>
        <v>0.12669310687936802</v>
      </c>
      <c r="CB42" s="143">
        <f>(CB21+CB23+CB25)/(CB6+CB8+CB10)+CA42</f>
        <v>0.12669310687936802</v>
      </c>
      <c r="CC42" s="142"/>
      <c r="CD42" s="143">
        <f>(CD21+CD23+CD25)/(CD6+CD8+CD10)+CB42</f>
        <v>0.1379290619355478</v>
      </c>
      <c r="CE42" s="143">
        <f>(CE21+CE23+CE25)/(CE6+CE8+CE10)+CD42</f>
        <v>0.14280711071603561</v>
      </c>
      <c r="CF42" s="143">
        <f>(CF21+CF23+CF25)/(CF6+CF8+CF10)+CE42</f>
        <v>0.15139606777125034</v>
      </c>
      <c r="CG42" s="143">
        <f>(CG21+CG23+CG25)/(CG6+CG8+CG10)+CF42</f>
        <v>0.15747140191462822</v>
      </c>
      <c r="CH42" s="143">
        <f>(CH21+CH23+CH25)/(CH6+CH8+CH10)</f>
        <v>1.1834319526627219E-3</v>
      </c>
      <c r="CI42" s="143">
        <f>(CI21+CI23+CI25)/(CI6+CI8+CI10)+CH42</f>
        <v>5.9283904342760079E-3</v>
      </c>
      <c r="CJ42" s="142"/>
      <c r="CK42" s="143">
        <f>(CK21+CK23+CK25)/(CK6+CK8+CK10)+CI42</f>
        <v>1.1887866000426187E-2</v>
      </c>
      <c r="CL42" s="143">
        <f>(CL21+CL23+CL25)/(CL6+CL8+CL10)+CK42</f>
        <v>2.7607333956895352E-2</v>
      </c>
      <c r="CM42" s="143">
        <f>(CM21+CM23+CM25)/(CM6+CM8+CM10)+CL42</f>
        <v>3.2449948969001892E-2</v>
      </c>
      <c r="CN42" s="143">
        <f>(CN21+CN23+CN25)/(CN6+CN8+CN10)+CM42</f>
        <v>3.4859587523218757E-2</v>
      </c>
      <c r="CO42" s="143">
        <f>(CO21+CO23+CO25)/(CO6+CO8+CO10)+CN42</f>
        <v>3.7260547907372418E-2</v>
      </c>
      <c r="CP42" s="143">
        <f>(CP21+CP23+CP25)/(CP6+CP8+CP10)+CO42</f>
        <v>4.8130113124763722E-2</v>
      </c>
      <c r="CQ42" s="142"/>
      <c r="CR42" s="143">
        <f>(CR21+CR23+CR25)/(CR6+CR8+CR10)+CP42</f>
        <v>6.2782127776778371E-2</v>
      </c>
      <c r="CS42" s="143">
        <f>(CS21+CS23+CS25)/(CS6+CS8+CS10)+CR42</f>
        <v>7.006368117483662E-2</v>
      </c>
      <c r="CT42" s="143">
        <f>(CT21+CT23+CT25)/(CT6+CT8+CT10)+CS42</f>
        <v>7.006368117483662E-2</v>
      </c>
      <c r="CU42" s="143">
        <f>(CU21+CU23+CU25)/(CU6+CU8+CU10)+CT42</f>
        <v>8.6931151054354699E-2</v>
      </c>
      <c r="CV42" s="143">
        <f>(CV21+CV23+CV25)/(CV6+CV8+CV10)+CU42</f>
        <v>9.2962514142412606E-2</v>
      </c>
      <c r="CW42" s="143">
        <f>(CW21+CW23+CW25)/(CW6+CW8+CW10)+CV42</f>
        <v>9.2962514142412606E-2</v>
      </c>
      <c r="CX42" s="142"/>
      <c r="CY42" s="143">
        <f>(CY21+CY23+CY25)/(CY6+CY8+CY10)+CW42</f>
        <v>9.2962514142412606E-2</v>
      </c>
      <c r="CZ42" s="143">
        <f>(CZ21+CZ23+CZ25)/(CZ6+CZ8+CZ10)+CY42</f>
        <v>9.5340635426598097E-2</v>
      </c>
      <c r="DA42" s="143">
        <f>(DA21+DA23+DA25)/(DA6+DA8+DA10)+CZ42</f>
        <v>0.10125080091123166</v>
      </c>
      <c r="DB42" s="143">
        <f>(DB21+DB23+DB25)/(DB6+DB8+DB10)+DA42</f>
        <v>0.10599575939284495</v>
      </c>
      <c r="DC42" s="143">
        <f>(DC21+DC23+DC25)/(DC6+DC8+DC10)+DB42</f>
        <v>0.10834042527795631</v>
      </c>
      <c r="DD42" s="143">
        <f>(DD21+DD23+DD25)/(DD6+DD8+DD10)+DC42</f>
        <v>0.11184100870852808</v>
      </c>
      <c r="DE42" s="142"/>
      <c r="DF42" s="142"/>
      <c r="DG42" s="143">
        <f>(DG21+DG23+DG25)/(DG6+DG8+DG10)+DD42</f>
        <v>0.1165193712816275</v>
      </c>
      <c r="DH42" s="143">
        <f>(DH21+DH23+DH25)/(DH6+DH8+DH10)+DG42</f>
        <v>0.1259422216938772</v>
      </c>
      <c r="DI42" s="143">
        <f>(DI21+DI23+DI25)/(DI6+DI8+DI10)+DH42</f>
        <v>0.13066477187097283</v>
      </c>
      <c r="DJ42" s="143">
        <f>(DJ21+DJ23+DJ25)/(DJ6+DJ8+DJ10)+DI42</f>
        <v>0.14862884372726026</v>
      </c>
      <c r="DK42" s="143">
        <f>(DK21+DK23+DK25)/(DK6+DK8+DK10)+DJ42</f>
        <v>0.14862884372726026</v>
      </c>
      <c r="DL42" s="142"/>
      <c r="DM42" s="142"/>
      <c r="DN42" s="143">
        <f>(DN21+DN23+DN25)/(DN6+DN8+DN10)+DM42</f>
        <v>3.5756853396901071E-3</v>
      </c>
      <c r="DO42" s="143">
        <f>(DO21+DO23+DO25)/(DO6+DO8+DO10)+DN42</f>
        <v>1.0778566492151091E-2</v>
      </c>
      <c r="DP42" s="143">
        <f>(DP21+DP23+DP25)/(DP6+DP8+DP10)+DO42</f>
        <v>1.0778566492151091E-2</v>
      </c>
      <c r="DQ42" s="143">
        <f>(DQ21+DQ23+DQ25)/(DQ6+DQ8+DQ10)+DP42</f>
        <v>2.3465994404492499E-2</v>
      </c>
      <c r="DR42" s="143">
        <f>(DR21+DR23+DR25)/(DR6+DR8+DR10)+DQ42</f>
        <v>2.8021803060528944E-2</v>
      </c>
      <c r="DS42" s="142"/>
      <c r="DT42" s="143">
        <f>(DT21+DT23+DT25)/(DT6+DT8+DT10)+DR42</f>
        <v>3.1392589577382876E-2</v>
      </c>
      <c r="DU42" s="143">
        <f>(DU21+DU23+DU25)/(DU6+DU8+DU10)+DT42</f>
        <v>5.5014636821477364E-2</v>
      </c>
      <c r="DV42" s="143">
        <f>(DV21+DV23+DV25)/(DV6+DV8+DV10)+DU42</f>
        <v>5.611233166231161E-2</v>
      </c>
      <c r="DW42" s="143">
        <f>(DW21+DW23+DW25)/(DW6+DW8+DW10)+DV42</f>
        <v>7.850874823565987E-2</v>
      </c>
      <c r="DX42" s="143">
        <f>(DX21+DX23+DX25)/(DX6+DX8+DX10)+DW42</f>
        <v>8.405198548621419E-2</v>
      </c>
      <c r="DY42" s="143">
        <f>(DY21+DY23+DY25)/(DY6+DY8+DY10)+DX42</f>
        <v>0.10882676026098896</v>
      </c>
      <c r="DZ42" s="142"/>
      <c r="EA42" s="143">
        <f>(EA21+EA23+EA25)/(EA6+EA8+EA10)+DY42</f>
        <v>0.1144133524397599</v>
      </c>
      <c r="EB42" s="143">
        <f t="shared" ref="EB42:EM42" si="1743">(EB21+EB23+EB25)/(EB6+EB8+EB10)+EA42</f>
        <v>0.11775783404511107</v>
      </c>
      <c r="EC42" s="143">
        <f t="shared" si="1743"/>
        <v>0.12331338960066662</v>
      </c>
      <c r="ED42" s="143">
        <f t="shared" si="1743"/>
        <v>0.13109981896662881</v>
      </c>
      <c r="EE42" s="143">
        <f t="shared" si="1743"/>
        <v>0.13444803325234309</v>
      </c>
      <c r="EF42" s="143">
        <f t="shared" si="1743"/>
        <v>0.14224313347506023</v>
      </c>
      <c r="EG42" s="143">
        <f t="shared" si="1743"/>
        <v>0.14224313347506023</v>
      </c>
      <c r="EH42" s="143">
        <f t="shared" si="1743"/>
        <v>0.14447527633220308</v>
      </c>
      <c r="EI42" s="143">
        <f t="shared" si="1743"/>
        <v>0.16140529890556651</v>
      </c>
      <c r="EJ42" s="143">
        <f t="shared" si="1743"/>
        <v>0.16253396707712409</v>
      </c>
      <c r="EK42" s="143">
        <f t="shared" si="1743"/>
        <v>0.17160426186170458</v>
      </c>
      <c r="EL42" s="143">
        <f t="shared" si="1743"/>
        <v>0.17387698913443184</v>
      </c>
      <c r="EM42" s="143">
        <f t="shared" si="1743"/>
        <v>0.17953950329071722</v>
      </c>
      <c r="EN42" s="142"/>
      <c r="EO42" s="143">
        <f>(EO21+EO23+EO25)/(EO6+EO8+EO10)+EM42</f>
        <v>0.19570578504591352</v>
      </c>
      <c r="EP42" s="143">
        <f>(EP21+EP23+EP25)/(EP6+EP8+EP10)+EO42</f>
        <v>0.22754540768742296</v>
      </c>
      <c r="EQ42" s="143">
        <f>(EQ21+EQ23+EQ25)/(EQ6+EQ8+EQ10)</f>
        <v>9.4786729857819912E-3</v>
      </c>
      <c r="ER42" s="143">
        <f>(ER21+ER23+ER25)/(ER6+ER8+ER10)+EQ42</f>
        <v>1.5409871087798599E-2</v>
      </c>
      <c r="ES42" s="143">
        <f>(ES21+ES23+ES25)/(ES6+ES8+ES10)+ER42</f>
        <v>2.1348113368083635E-2</v>
      </c>
      <c r="ET42" s="143">
        <f>(ET21+ET23+ET25)/(ET6+ET8+ET10)+ES42</f>
        <v>2.6104355936454621E-2</v>
      </c>
      <c r="EU42" s="143">
        <f>(EU21+EU23+EU25)/(EU6+EU8+EU10)+ET42</f>
        <v>2.8476835177261264E-2</v>
      </c>
      <c r="EV42" s="143">
        <f t="shared" ref="EV42:FA42" si="1744">(EV21+EV23+EV25)/(EV6+EV8+EV10)+EU42</f>
        <v>3.3244415630181406E-2</v>
      </c>
      <c r="EW42" s="143">
        <f t="shared" si="1744"/>
        <v>4.410086918868563E-2</v>
      </c>
      <c r="EX42" s="143">
        <f t="shared" si="1744"/>
        <v>4.6513414423908793E-2</v>
      </c>
      <c r="EY42" s="143">
        <f t="shared" si="1744"/>
        <v>4.8905758921516447E-2</v>
      </c>
      <c r="EZ42" s="143">
        <f t="shared" si="1744"/>
        <v>5.1295245181970449E-2</v>
      </c>
      <c r="FA42" s="143">
        <f t="shared" si="1744"/>
        <v>5.7297646142354601E-2</v>
      </c>
      <c r="FB42" s="142"/>
      <c r="FC42" s="143">
        <f>(FC21+FC23+FC25)/(FC6+FC8+FC10)+FA42</f>
        <v>6.9404183672620939E-2</v>
      </c>
      <c r="FD42" s="143">
        <f t="shared" ref="FD42:FO42" si="1745">(FD21+FD23+FD25)/(FD6+FD8+FD10)+FC42</f>
        <v>7.553915299777432E-2</v>
      </c>
      <c r="FE42" s="143">
        <f t="shared" si="1745"/>
        <v>7.553915299777432E-2</v>
      </c>
      <c r="FF42" s="143">
        <f t="shared" si="1745"/>
        <v>8.2724781740289285E-2</v>
      </c>
      <c r="FG42" s="143">
        <f t="shared" si="1745"/>
        <v>9.3568155234265191E-2</v>
      </c>
      <c r="FH42" s="143">
        <f t="shared" si="1745"/>
        <v>9.5969115618418852E-2</v>
      </c>
      <c r="FI42" s="143">
        <f t="shared" si="1745"/>
        <v>9.7169595810495682E-2</v>
      </c>
      <c r="FJ42" s="143">
        <f t="shared" si="1745"/>
        <v>9.7169595810495682E-2</v>
      </c>
      <c r="FK42" s="143">
        <f t="shared" si="1745"/>
        <v>0.10908854694279604</v>
      </c>
      <c r="FL42" s="143">
        <f t="shared" si="1745"/>
        <v>0.11026363507440591</v>
      </c>
      <c r="FM42" s="143">
        <f t="shared" si="1745"/>
        <v>0.1114401056626412</v>
      </c>
      <c r="FN42" s="143">
        <f t="shared" si="1745"/>
        <v>0.1114401056626412</v>
      </c>
      <c r="FO42" s="143">
        <f t="shared" si="1745"/>
        <v>0.1114401056626412</v>
      </c>
      <c r="FP42" s="142"/>
      <c r="FQ42" s="143">
        <f>(FQ21+FQ23+FQ25)/(FQ6+FQ8+FQ10)+FO42</f>
        <v>0.11259751307004862</v>
      </c>
      <c r="FR42" s="143">
        <f>(FR21+FR23+FR25)/(FR6+FR8+FR10)+FQ42</f>
        <v>0.12538821074446721</v>
      </c>
      <c r="FS42" s="143">
        <f>(FS21+FS23+FS25)/(FS6+FS8+FS10)+FR42</f>
        <v>0.13105072490075259</v>
      </c>
      <c r="FT42" s="143">
        <f>(FT21+FT23+FT25)/(FT6+FT8+FT10)+FS42</f>
        <v>0.13439520650610376</v>
      </c>
      <c r="FU42" s="143">
        <f>(FU21+FU23+FU25)/(FU6+FU8+FU10)+FT42</f>
        <v>0.14328409539499265</v>
      </c>
      <c r="FV42" s="143">
        <f>(FV21+FV23+FV25)/(FV6+FV8+FV10)</f>
        <v>3.3112582781456954E-3</v>
      </c>
      <c r="FW42" s="142"/>
      <c r="FX42" s="143">
        <f>(FX21+FX23+FX25)/(FX6+FX8+FX10)+FV42</f>
        <v>4.3853721342144384E-3</v>
      </c>
      <c r="FY42" s="143">
        <f>(FY21+FY23+FY25)/(FY6+FY8+FY10)+FX42</f>
        <v>7.5802603131281763E-3</v>
      </c>
      <c r="FZ42" s="143">
        <f>(FZ21+FZ23+FZ25)/(FZ6+FZ8+FZ10)+FY42</f>
        <v>1.0799144433299851E-2</v>
      </c>
      <c r="GA42" s="143">
        <f>(GA21+GA23+GA25)/(GA6+GA8+GA10)+FZ42</f>
        <v>1.928270752980038E-2</v>
      </c>
      <c r="GB42" s="143">
        <f>(GB21+GB23+GB25)/(GB6+GB8+GB10)+GA42</f>
        <v>3.5308348555441404E-2</v>
      </c>
      <c r="GC42" s="143">
        <f>(GC21+GC23+GC25)/(GC6+GC8+GC10)+GB42</f>
        <v>4.492373317082602E-2</v>
      </c>
      <c r="GD42" s="142"/>
      <c r="GE42" s="143">
        <f>(GE21+GE23+GE25)/(GE6+GE8+GE10)+GC42</f>
        <v>5.5653346904731602E-2</v>
      </c>
      <c r="GF42" s="143">
        <f>(GF21+GF23+GF25)/(GF6+GF8+GF10)+GE42</f>
        <v>5.778100647919969E-2</v>
      </c>
      <c r="GG42" s="143">
        <f>(GG21+GG23+GG25)/(GG6+GG8+GG10)+GF42</f>
        <v>6.2004871315524929E-2</v>
      </c>
      <c r="GH42" s="143">
        <f>(GH21+GH23+GH25)/(GH6+GH8+GH10)+GG42</f>
        <v>6.9427989024962888E-2</v>
      </c>
      <c r="GI42" s="142"/>
      <c r="GJ42" s="142"/>
      <c r="GK42" s="142"/>
      <c r="GL42" s="143">
        <f>(GL21+GL23+GL25)/(GL6+GL8+GL10)+GH42</f>
        <v>8.0088969835197435E-2</v>
      </c>
      <c r="GM42" s="143">
        <f>(GM21+GM23+GM25)/(GM6+GM8+GM10)+GL42</f>
        <v>9.7330349145542255E-2</v>
      </c>
      <c r="GN42" s="143">
        <f>(GN21+GN23+GN25)/(GN6+GN8+GN10)+GM42</f>
        <v>0.11420798627634395</v>
      </c>
      <c r="GO42" s="143">
        <f>(GO21+GO23+GO25)/(GO6+GO8+GO10)+GN42</f>
        <v>0.1216311039857819</v>
      </c>
      <c r="GP42" s="143">
        <f>(GP21+GP23+GP25)/(GP6+GP8+GP10)+GO42</f>
        <v>0.1216311039857819</v>
      </c>
      <c r="GQ42" s="143">
        <f>(GQ21+GQ23+GQ25)/(GQ6+GQ8+GQ10)+GP42</f>
        <v>0.12571690582439274</v>
      </c>
      <c r="GR42" s="142"/>
      <c r="GS42" s="143">
        <f>(GS21+GS23+GS25)/(GS6+GS8+GS10)+GQ42</f>
        <v>0.13997352496899559</v>
      </c>
      <c r="GT42" s="143">
        <f>(GT21+GT23+GT25)/(GT6+GT8+GT10)+GS42</f>
        <v>0.152999577073204</v>
      </c>
      <c r="GU42" s="143">
        <f>(GU21+GU23+GU25)/(GU6+GU8+GU10)+GT42</f>
        <v>0.152999577073204</v>
      </c>
      <c r="GV42" s="143">
        <f>(GV21+GV23+GV25)/(GV6+GV8+GV10)+GU42</f>
        <v>0.15686804902678234</v>
      </c>
      <c r="GW42" s="143">
        <f>(GW21+GW23+GW25)/(GW6+GW8+GW10)+GV42</f>
        <v>0.15972791556634383</v>
      </c>
      <c r="GX42" s="142"/>
      <c r="GY42" s="142"/>
      <c r="GZ42" s="143">
        <f t="shared" ref="GZ42:HE42" si="1746">(GZ21+GZ23+GZ25)/(GZ6+GZ8+GZ10)+GY42</f>
        <v>7.6555023923444978E-3</v>
      </c>
      <c r="HA42" s="143">
        <f t="shared" si="1746"/>
        <v>1.623510201102896E-2</v>
      </c>
      <c r="HB42" s="143">
        <f t="shared" si="1746"/>
        <v>2.1954835090151933E-2</v>
      </c>
      <c r="HC42" s="143">
        <f t="shared" si="1746"/>
        <v>2.7599237724206496E-2</v>
      </c>
      <c r="HD42" s="143">
        <f t="shared" si="1746"/>
        <v>2.7599237724206496E-2</v>
      </c>
      <c r="HE42" s="143">
        <f t="shared" si="1746"/>
        <v>3.3968664475798854E-2</v>
      </c>
      <c r="HF42" s="142"/>
      <c r="HG42" s="143">
        <f>(HG21+HG23+HG25)/(HG6+HG8+HG10)+HE42</f>
        <v>4.1079775586909964E-2</v>
      </c>
      <c r="HH42" s="143">
        <f>(HH21+HH23+HH25)/(HH6+HH8+HH10)+HG42</f>
        <v>4.7279952734828476E-2</v>
      </c>
      <c r="HI42" s="143">
        <f>(HI21+HI23+HI25)/(HI6+HI8+HI10)+HH42</f>
        <v>5.5153968482859972E-2</v>
      </c>
      <c r="HJ42" s="143">
        <f>(HJ21+HJ23+HJ25)/(HJ6+HJ8+HJ10)+HI42</f>
        <v>6.6409379738271226E-2</v>
      </c>
      <c r="HK42" s="143">
        <f>(HK21+HK23+HK25)/(HK6+HK8+HK10)+HJ42</f>
        <v>6.9842856133121009E-2</v>
      </c>
      <c r="HL42" s="143">
        <f>(HL21+HL23+HL25)/(HL6+HL8+HL10)+HK42</f>
        <v>8.2652420607928864E-2</v>
      </c>
      <c r="HM42" s="142"/>
      <c r="HN42" s="143">
        <f>(HN21+HN23+HN25)/(HN6+HN8+HN10)+HL42</f>
        <v>8.3493463501116416E-2</v>
      </c>
      <c r="HO42" s="143">
        <f>(HO21+HO23+HO25)/(HO6+HO8+HO10)+HN42</f>
        <v>8.770221770987062E-2</v>
      </c>
      <c r="HP42" s="143">
        <f>(HP21+HP23+HP25)/(HP6+HP8+HP10)+HO42</f>
        <v>9.1918069311894224E-2</v>
      </c>
      <c r="HQ42" s="143">
        <f>(HQ21+HQ23+HQ25)/(HQ6+HQ8+HQ10)+HP42</f>
        <v>9.8669124164214903E-2</v>
      </c>
      <c r="HR42" s="143">
        <f>(HR21+HR23+HR25)/(HR6+HR8+HR10)+HQ42</f>
        <v>0.10033440309843639</v>
      </c>
      <c r="HS42" s="143">
        <f>(HS21+HS23+HS25)/(HS6+HS8+HS10)+HR42</f>
        <v>0.11035109758925442</v>
      </c>
      <c r="HT42" s="142"/>
      <c r="HU42" s="143">
        <f>(HU21+HU23+HU25)/(HU6+HU8+HU10)+HS42</f>
        <v>0.11781378415641859</v>
      </c>
      <c r="HV42" s="143">
        <f>(HV21+HV23+HV25)/(HV6+HV8+HV10)+HU42</f>
        <v>0.11781378415641859</v>
      </c>
      <c r="HW42" s="143">
        <f>(HW21+HW23+HW25)/(HW6+HW8+HW10)+HV42</f>
        <v>0.12028291995888772</v>
      </c>
      <c r="HX42" s="143">
        <f>(HX21+HX23+HX25)/(HX6+HX8+HX10)+HW42</f>
        <v>0.12028291995888772</v>
      </c>
      <c r="HY42" s="143">
        <f>(HY21+HY23+HY25)/(HY6+HY8+HY10)+HX42</f>
        <v>0.1243578995839896</v>
      </c>
      <c r="HZ42" s="143">
        <f>(HZ21+HZ23+HZ25)/(HZ6+HZ8+HZ10)+HY42</f>
        <v>0.13166902874727149</v>
      </c>
      <c r="IA42" s="142"/>
      <c r="IB42" s="143">
        <f>(IB21+IB23+IB25)/(IB6+IB8+IB10)+HZ42</f>
        <v>0.14314443858333706</v>
      </c>
      <c r="IC42" s="143">
        <f>(IC21+IC23+IC25)/(IC6+IC8+IC10)+IB42</f>
        <v>0.14396210007148097</v>
      </c>
      <c r="ID42" s="143">
        <f>(ID21+ID23+ID25)/(ID6+ID8+ID10)+IC42</f>
        <v>0.15303800766224004</v>
      </c>
      <c r="IE42" s="143">
        <f>(IE21+IE23+IE25)/(IE6+IE8+IE10)</f>
        <v>1.9262981574539362E-2</v>
      </c>
      <c r="IF42" s="143">
        <f>(IF21+IF23+IF25)/(IF6+IF8+IF10)+IE42</f>
        <v>2.1746425283148633E-2</v>
      </c>
      <c r="IG42" s="143">
        <f>(IG21+IG23+IG25)/(IG6+IG8+IG10)+IF42</f>
        <v>2.6742262085813078E-2</v>
      </c>
      <c r="IH42" s="142"/>
      <c r="II42" s="143">
        <f>(II21+II23+II25)/(II6+II8+II10)+IG42</f>
        <v>3.4972714760710198E-2</v>
      </c>
      <c r="IJ42" s="143">
        <f>(IJ21+IJ23+IJ25)/(IJ6+IJ8+IJ10)+II42</f>
        <v>3.7409757815137494E-2</v>
      </c>
      <c r="IK42" s="143">
        <f>(IK21+IK23+IK25)/(IK6+IK8+IK10)+IJ42</f>
        <v>4.3830303561525938E-2</v>
      </c>
      <c r="IL42" s="143">
        <f>(IL21+IL23+IL25)/(IL6+IL8+IL10)+IK42</f>
        <v>5.3445688176910554E-2</v>
      </c>
      <c r="IM42" s="143">
        <f>(IM21+IM23+IM25)/(IM6+IM8+IM10)+IL42</f>
        <v>5.9825273503864303E-2</v>
      </c>
      <c r="IN42" s="143">
        <f>(IN21+IN23+IN25)/(IN6+IN8+IN10)+IM42</f>
        <v>6.461760577223491E-2</v>
      </c>
      <c r="IO42" s="142"/>
      <c r="IP42" s="143">
        <f>(IP21+IP23+IP25)/(IP6+IP8+IP10)+IN42</f>
        <v>8.0668970138206009E-2</v>
      </c>
      <c r="IQ42" s="143">
        <f>(IQ21+IQ23+IQ25)/(IQ6+IQ8+IQ10)+IP42</f>
        <v>9.5917766285878558E-2</v>
      </c>
      <c r="IR42" s="143">
        <f>(IR21+IR23+IR25)/(IR6+IR8+IR10)+IQ42</f>
        <v>9.6712047461414694E-2</v>
      </c>
      <c r="IS42" s="142"/>
      <c r="IT42" s="143">
        <f>(IT21+IT23+IT25)/(IT6+IT8+IT10)+IR42</f>
        <v>0.10468652912010688</v>
      </c>
      <c r="IU42" s="143">
        <f>(IU21+IU23+IU25)/(IU6+IU8+IU10)+IT42</f>
        <v>0.10946359918380115</v>
      </c>
      <c r="IV42" s="142"/>
      <c r="IW42" s="142"/>
      <c r="IX42" s="143">
        <f>(IX21+IX23+IX25)/(IX6+IX8+IX10)+IU42</f>
        <v>0.12312919403910662</v>
      </c>
      <c r="IY42" s="143">
        <f>(IY21+IY23+IY25)/(IY6+IY8+IY10)+IX42</f>
        <v>0.12874266637270726</v>
      </c>
      <c r="IZ42" s="143">
        <f>(IZ21+IZ23+IZ25)/(IZ6+IZ8+IZ10)+IY42</f>
        <v>0.13435613870630791</v>
      </c>
      <c r="JA42" s="143">
        <f>(JA21+JA23+JA25)/(JA6+JA8+JA10)+IZ42</f>
        <v>0.14162592869015284</v>
      </c>
      <c r="JB42" s="143">
        <f>(JB21+JB23+JB25)/(JB6+JB8+JB10)+JA42</f>
        <v>0.14717707857119963</v>
      </c>
      <c r="JC42" s="143">
        <f>(JC21+JC23+JC25)/(JC6+JC8+JC10)+JB42</f>
        <v>0.15041070832059333</v>
      </c>
      <c r="JD42" s="142"/>
      <c r="JE42" s="143">
        <f>(JE21+JE23+JE25)/(JE6+JE8+JE10)+JC42</f>
        <v>0.15361070832059334</v>
      </c>
      <c r="JF42" s="143">
        <f>(JF21+JF23+JF25)/(JF6+JF8+JF10)+JE42</f>
        <v>0.168982876605383</v>
      </c>
      <c r="JG42" s="143">
        <f>(JG21+JG23+JG25)/(JG6+JG8+JG10)+JF42</f>
        <v>0.19283156081590933</v>
      </c>
      <c r="JH42" s="143">
        <f>(JH21+JH23+JH25)/(JH6+JH8+JH10)+JG42</f>
        <v>0.21283156081590932</v>
      </c>
      <c r="JI42" s="143">
        <f>(JI21+JI23+JI25)/(JI6+JI8+JI10)+JH42</f>
        <v>0.21948713485917054</v>
      </c>
      <c r="JJ42" s="142"/>
      <c r="JK42" s="143">
        <f t="shared" ref="JK42:JP42" si="1747">(JK21+JK23+JK25)/(JK6+JK8+JK10)+JJ42</f>
        <v>2.4958402662229617E-3</v>
      </c>
      <c r="JL42" s="143">
        <f t="shared" si="1747"/>
        <v>5.8016253901899042E-3</v>
      </c>
      <c r="JM42" s="143">
        <f t="shared" si="1747"/>
        <v>1.5776687734329553E-2</v>
      </c>
      <c r="JN42" s="143">
        <f t="shared" si="1747"/>
        <v>2.2432261777590785E-2</v>
      </c>
      <c r="JO42" s="143">
        <f t="shared" si="1747"/>
        <v>2.9049300652694177E-2</v>
      </c>
      <c r="JP42" s="143">
        <f t="shared" si="1747"/>
        <v>3.0706301481194589E-2</v>
      </c>
      <c r="JQ42" s="142"/>
      <c r="JR42" s="143">
        <f>(JR21+JR23+JR25)/(JR6+JR8+JR10)+JP42</f>
        <v>3.0706301481194589E-2</v>
      </c>
      <c r="JS42" s="143">
        <f>(JS21+JS23+JS25)/(JS6+JS8+JS10)+JR42</f>
        <v>4.1362039186112622E-2</v>
      </c>
      <c r="JT42" s="143">
        <f>(JT21+JT23+JT25)/(JT6+JT8+JT10)+JS42</f>
        <v>4.3793157500537257E-2</v>
      </c>
      <c r="JU42" s="143">
        <f>(JU21+JU23+JU25)/(JU6+JU8+JU10)+JT42</f>
        <v>4.8597000574996822E-2</v>
      </c>
      <c r="JV42" s="143">
        <f>(JV21+JV23+JV25)/(JV6+JV8+JV10)+JU42</f>
        <v>5.0970418296515808E-2</v>
      </c>
      <c r="JW42" s="143">
        <f>(JW21+JW23+JW25)/(JW6+JW8+JW10)+JV42</f>
        <v>5.1753503652819645E-2</v>
      </c>
      <c r="JX42" s="142"/>
      <c r="JY42" s="143">
        <f>(JY21+JY23+JY25)/(JY6+JY8+JY10)+JW42</f>
        <v>5.4883394106653757E-2</v>
      </c>
      <c r="JZ42" s="143">
        <f>(JZ21+JZ23+JZ25)/(JZ6+JZ8+JZ10)+JY42</f>
        <v>5.5663425307901804E-2</v>
      </c>
      <c r="KA42" s="143">
        <f>(KA21+KA23+KA25)/(KA6+KA8+KA10)+JZ42</f>
        <v>5.9566625932413901E-2</v>
      </c>
      <c r="KB42" s="143">
        <f>(KB21+KB23+KB25)/(KB6+KB8+KB10)+KA42</f>
        <v>5.9566625932413901E-2</v>
      </c>
      <c r="KC42" s="143">
        <f>(KC21+KC23+KC25)/(KC6+KC8+KC10)+KB42</f>
        <v>6.4279901659043903E-2</v>
      </c>
      <c r="KD42" s="143">
        <f>(KD21+KD23+KD25)/(KD6+KD8+KD10)+KC42</f>
        <v>6.585222870306906E-2</v>
      </c>
      <c r="KE42" s="142"/>
      <c r="KF42" s="143">
        <f>(KF21+KF23+KF25)/(KF6+KF8+KF10)+KD42</f>
        <v>7.1390203386613366E-2</v>
      </c>
      <c r="KG42" s="143">
        <f>(KG21+KG23+KG25)/(KG6+KG8+KG10)+KF42</f>
        <v>7.2181342627119699E-2</v>
      </c>
      <c r="KH42" s="143">
        <f>(KH21+KH23+KH25)/(KH6+KH8+KH10)+KG42</f>
        <v>7.2181342627119699E-2</v>
      </c>
      <c r="KI42" s="143">
        <f>(KI21+KI23+KI25)/(KI6+KI8+KI10)+KH42</f>
        <v>7.3766128681002421E-2</v>
      </c>
      <c r="KJ42" s="143">
        <f>(KJ21+KJ23+KJ25)/(KJ6+KJ8+KJ10)+KI42</f>
        <v>7.6175767235219294E-2</v>
      </c>
      <c r="KK42" s="143">
        <f>(KK21+KK23+KK25)/(KK6+KK8+KK10)+KJ42</f>
        <v>7.7784777693787277E-2</v>
      </c>
      <c r="KL42" s="142"/>
      <c r="KM42" s="142"/>
      <c r="KN42" s="143">
        <f>(KN21+KN23+KN25)/(KN6+KN8+KN10)+KM42</f>
        <v>0</v>
      </c>
      <c r="KO42" s="142"/>
      <c r="KP42" s="143">
        <f>(KP21+KP23+KP25)/(KP6+KP8+KP10)+KN42</f>
        <v>8.0775444264943462E-4</v>
      </c>
      <c r="KQ42" s="143">
        <f>(KQ21+KQ23+KQ25)/(KQ6+KQ8+KQ10)+KP42</f>
        <v>1.6155088852988692E-3</v>
      </c>
      <c r="KR42" s="143">
        <f>(KR21+KR23+KR25)/(KR6+KR8+KR10)+KQ42</f>
        <v>4.8569999711983829E-3</v>
      </c>
      <c r="KS42" s="142"/>
      <c r="KT42" s="143">
        <f>(KT21+KT23+KT25)/(KT6+KT8+KT10)+KR42</f>
        <v>9.7469755213206322E-3</v>
      </c>
      <c r="KU42" s="143">
        <f>(KU21+KU23+KU25)/(KU6+KU8+KU10)+KT42</f>
        <v>1.6309731878990853E-2</v>
      </c>
      <c r="KV42" s="143">
        <f>(KV21+KV23+KV25)/(KV6+KV8+KV10)+KU42</f>
        <v>1.9601912948949703E-2</v>
      </c>
      <c r="KW42" s="143">
        <f>(KW21+KW23+KW25)/(KW6+KW8+KW10)+KV42</f>
        <v>2.2907698072916646E-2</v>
      </c>
      <c r="KX42" s="143">
        <f>(KX21+KX23+KX25)/(KX6+KX8+KX10)+KW42</f>
        <v>2.5393199315667268E-2</v>
      </c>
      <c r="KY42" s="142"/>
      <c r="KZ42" s="142"/>
      <c r="LA42" s="143">
        <f>(LA21+LA23+LA25)/(LA6+LA8+LA10)+KX42</f>
        <v>3.1226532649000601E-2</v>
      </c>
      <c r="LB42" s="143">
        <f>(LB21+LB23+LB25)/(LB6+LB8+LB10)+LA42</f>
        <v>3.4571014254351773E-2</v>
      </c>
      <c r="LC42" s="143">
        <f>(LC21+LC23+LC25)/(LC6+LC8+LC10)+LB42</f>
        <v>3.9617271613477091E-2</v>
      </c>
      <c r="LD42" s="143">
        <f>(LD21+LD23+LD25)/(LD6+LD8+LD10)+LC42</f>
        <v>3.9617271613477091E-2</v>
      </c>
      <c r="LE42" s="143">
        <f>(LE21+LE23+LE25)/(LE6+LE8+LE10)+LD42</f>
        <v>4.1300773296978774E-2</v>
      </c>
      <c r="LF42" s="143">
        <f>(LF21+LF23+LF25)/(LF6+LF8+LF10)+LE42</f>
        <v>4.1300773296978774E-2</v>
      </c>
      <c r="LG42" s="142"/>
      <c r="LH42" s="143">
        <f>(LH21+LH23+LH25)/(LH6+LH8+LH10)+LF42</f>
        <v>4.1300773296978774E-2</v>
      </c>
      <c r="LI42" s="143">
        <f t="shared" ref="LI42:LQ42" si="1748">(LI21+LI23+LI25)/(LI6+LI8+LI10)+LH42</f>
        <v>4.7232976686809286E-2</v>
      </c>
      <c r="LJ42" s="143">
        <f t="shared" si="1748"/>
        <v>4.7232976686809286E-2</v>
      </c>
      <c r="LK42" s="143">
        <f t="shared" si="1748"/>
        <v>5.1491920468751368E-2</v>
      </c>
      <c r="LL42" s="143">
        <f t="shared" si="1748"/>
        <v>5.1491920468751368E-2</v>
      </c>
      <c r="LM42" s="143">
        <f t="shared" si="1748"/>
        <v>5.2345162789570479E-2</v>
      </c>
      <c r="LN42" s="143">
        <f t="shared" si="1748"/>
        <v>5.3199863644271331E-2</v>
      </c>
      <c r="LO42" s="143">
        <f t="shared" si="1748"/>
        <v>5.3199863644271331E-2</v>
      </c>
      <c r="LP42" s="143">
        <f t="shared" si="1748"/>
        <v>5.3199863644271331E-2</v>
      </c>
      <c r="LQ42" s="143">
        <f t="shared" si="1748"/>
        <v>5.3199863644271331E-2</v>
      </c>
      <c r="LR42" s="142"/>
      <c r="LS42" s="142"/>
      <c r="LT42" s="142"/>
      <c r="LU42" s="142"/>
      <c r="LV42" s="143">
        <f>(LV21+LV23+LV25)/(LV6+LV8+LV10)+LU42</f>
        <v>4.2844901456726651E-3</v>
      </c>
      <c r="LW42" s="143">
        <f>(LW21+LW23+LW25)/(LW6+LW8+LW10)+LV42</f>
        <v>1.7305323479005999E-2</v>
      </c>
      <c r="LX42" s="143">
        <f>(LX21+LX23+LX25)/(LX6+LX8+LX10)+LW42</f>
        <v>1.8168136248634989E-2</v>
      </c>
      <c r="LY42" s="142"/>
      <c r="LZ42" s="143">
        <f>(LZ21+LZ23+LZ25)/(LZ6+LZ8+LZ10)+LX42</f>
        <v>2.850405356129649E-2</v>
      </c>
      <c r="MA42" s="143">
        <f>(MA21+MA23+MA25)/(MA6+MA8+MA10)+LZ42</f>
        <v>5.4750772721401476E-2</v>
      </c>
      <c r="MB42" s="143"/>
      <c r="MC42" s="143">
        <f>(MC21+MC23+MC25)/(MC6+MC8+MC10)+MA42</f>
        <v>6.5267862993092979E-2</v>
      </c>
      <c r="MD42" s="143">
        <f>(MD21+MD23+MD25)/(MD6+MD8+MD10)+MC42</f>
        <v>9.9379173585552594E-2</v>
      </c>
      <c r="ME42" s="143">
        <f>(ME21+ME23+ME25)/(ME6+ME8+ME10)+MD42</f>
        <v>0.12394696248455168</v>
      </c>
      <c r="MF42" s="143">
        <f>(MF21+MF23+MF25)/(MF6+MF8+MF10)+ME42</f>
        <v>0.14788803062451486</v>
      </c>
      <c r="MG42" s="143">
        <f>(MG21+MG23+MG25)/(MG6+MG8+MG10)+MF42</f>
        <v>0.16347006545494566</v>
      </c>
      <c r="MH42" s="143">
        <f>(MH21+MH23+MH25)/(MH6+MH8+MH10)+MG42</f>
        <v>0.17521351622278666</v>
      </c>
      <c r="MI42" s="142"/>
      <c r="MJ42" s="143">
        <f>(MJ21+MJ23+MJ25)/(MJ6+MJ8+MJ10)+MH42</f>
        <v>0.18337308104599609</v>
      </c>
      <c r="MK42" s="143">
        <f>(MK21+MK23+MK25)/(MK6+MK8+MK10)+MJ42</f>
        <v>0.19250550113732029</v>
      </c>
      <c r="ML42" s="143">
        <f>(ML21+ML23+ML25)/(ML6+ML8+ML10)+MK42</f>
        <v>0.20270958276997336</v>
      </c>
      <c r="MM42" s="143">
        <f>(MM21+MM23+MM25)/(MM6+MM8+MM10)+ML42</f>
        <v>0.21109728081284382</v>
      </c>
      <c r="MN42" s="143">
        <f>(MN21+MN23+MN25)/(MN6+MN8+MN10)+MM42</f>
        <v>0.21296121371125948</v>
      </c>
      <c r="MO42" s="143">
        <f>(MO21+MO23+MO25)/(MO6+MO8+MO10)+MN42</f>
        <v>0.21946074945870608</v>
      </c>
      <c r="MP42" s="142"/>
      <c r="MQ42" s="143">
        <f>(MQ21+MQ23+MQ25)/(MQ6+MQ8+MQ10)+MO42</f>
        <v>0.21946074945870608</v>
      </c>
      <c r="MR42" s="143">
        <f t="shared" ref="MR42:NC42" si="1749">(MR21+MR23+MR25)/(MR6+MR8+MR10)+MQ42</f>
        <v>0.2241162429410152</v>
      </c>
      <c r="MS42" s="143">
        <f t="shared" si="1749"/>
        <v>0.22598890211704517</v>
      </c>
      <c r="MT42" s="143">
        <f t="shared" si="1749"/>
        <v>0.22784418968661846</v>
      </c>
      <c r="MU42" s="143">
        <f t="shared" si="1749"/>
        <v>0.22784418968661846</v>
      </c>
      <c r="MV42" s="143">
        <f t="shared" si="1749"/>
        <v>0.22784418968661846</v>
      </c>
      <c r="MW42" s="142"/>
      <c r="MX42" s="143">
        <f t="shared" si="1749"/>
        <v>8.1374321880651E-3</v>
      </c>
      <c r="MY42" s="143">
        <f t="shared" si="1749"/>
        <v>8.1374321880651E-3</v>
      </c>
      <c r="MZ42" s="143">
        <f t="shared" si="1749"/>
        <v>1.7294941345574258E-2</v>
      </c>
      <c r="NA42" s="143">
        <f t="shared" si="1749"/>
        <v>2.2794483050432187E-2</v>
      </c>
      <c r="NB42" s="143">
        <f t="shared" si="1749"/>
        <v>2.6440791163467738E-2</v>
      </c>
      <c r="NC42" s="143">
        <f t="shared" si="1749"/>
        <v>3.7261350225685955E-2</v>
      </c>
      <c r="ND42" s="142"/>
      <c r="NE42" s="143">
        <f>(NE21+NE23+NE25)/(NE6+NE8+NE10)+NC42</f>
        <v>4.0904337475230583E-2</v>
      </c>
      <c r="NF42" s="143">
        <f>(NF21+NF23+NF25)/(NF6+NF8+NF10)+NE42</f>
        <v>4.8177064747957854E-2</v>
      </c>
      <c r="NG42" s="143">
        <f>(NG21+NG23+NG25)/(NG6+NG8+NG10)+NF42</f>
        <v>4.8177064747957854E-2</v>
      </c>
      <c r="NH42" s="143">
        <f>(NH21+NH23+NH25)/(NH6+NH8+NH10)+NG42</f>
        <v>5.2681569252462361E-2</v>
      </c>
      <c r="NI42" s="143">
        <f>(NI21+NI23+NI25)/(NI6+NI8+NI10)+NH42</f>
        <v>5.4484995762832063E-2</v>
      </c>
      <c r="NJ42" s="143">
        <f>(NJ21+NJ23+NJ25)/(NJ6+NJ8+NJ10)+NI42</f>
        <v>5.6272305861134117E-2</v>
      </c>
      <c r="NK42" s="142"/>
      <c r="NL42" s="143">
        <f>(NL21+NL23+NL25)/(NL6+NL8+NL10)+NJ42</f>
        <v>5.8031320812761203E-2</v>
      </c>
      <c r="NM42" s="143">
        <f t="shared" ref="NM42:NZ42" si="1750">(NM21+NM23+NM25)/(NM6+NM8+NM10)+NL42</f>
        <v>5.9779572561012954E-2</v>
      </c>
      <c r="NN42" s="143">
        <f t="shared" si="1750"/>
        <v>6.0646123687529419E-2</v>
      </c>
      <c r="NO42" s="143">
        <f t="shared" si="1750"/>
        <v>6.326392473464984E-2</v>
      </c>
      <c r="NP42" s="143">
        <f t="shared" si="1750"/>
        <v>6.4135764316166841E-2</v>
      </c>
      <c r="NQ42" s="143">
        <f t="shared" si="1750"/>
        <v>6.6739930982833512E-2</v>
      </c>
      <c r="NR42" s="142"/>
      <c r="NS42" s="143">
        <f>(NS21+NS23+NS25)/(NS6+NS8+NS10)+NQ42</f>
        <v>6.8464068913867998E-2</v>
      </c>
      <c r="NT42" s="143">
        <f t="shared" si="1750"/>
        <v>6.9326137879385241E-2</v>
      </c>
      <c r="NU42" s="143">
        <f t="shared" si="1750"/>
        <v>7.019044211447599E-2</v>
      </c>
      <c r="NV42" s="143">
        <f t="shared" si="1750"/>
        <v>7.191606765373397E-2</v>
      </c>
      <c r="NW42" s="143">
        <f t="shared" si="1750"/>
        <v>7.6233856945616532E-2</v>
      </c>
      <c r="NX42" s="143">
        <f t="shared" si="1750"/>
        <v>7.7960972662369551E-2</v>
      </c>
      <c r="NY42" s="143">
        <f t="shared" si="1750"/>
        <v>8.2301250440147328E-2</v>
      </c>
      <c r="NZ42" s="143">
        <f t="shared" si="1750"/>
        <v>8.2301250440147328E-2</v>
      </c>
      <c r="OA42" s="142"/>
      <c r="OB42" s="142"/>
      <c r="OC42" s="142"/>
      <c r="OD42" s="142"/>
      <c r="OE42" s="142"/>
      <c r="OF42" s="142"/>
      <c r="OG42" s="143">
        <f t="shared" ref="OG42:OL42" si="1751">(OG21+OG23+OG25)/(OG6+OG8+OG10)+OF42</f>
        <v>3.4843205574912892E-3</v>
      </c>
      <c r="OH42" s="143">
        <f t="shared" si="1751"/>
        <v>1.9413524097314297E-2</v>
      </c>
      <c r="OI42" s="143">
        <f t="shared" si="1751"/>
        <v>4.5557314946987504E-2</v>
      </c>
      <c r="OJ42" s="143">
        <f t="shared" si="1751"/>
        <v>4.8200486753154907E-2</v>
      </c>
      <c r="OK42" s="143">
        <f t="shared" si="1751"/>
        <v>4.8200486753154907E-2</v>
      </c>
      <c r="OL42" s="143">
        <f t="shared" si="1751"/>
        <v>7.044247963571719E-2</v>
      </c>
      <c r="OM42" s="142"/>
      <c r="ON42" s="143">
        <f>(ON21+ON23+ON25)/(ON6+ON8+ON10)+OL42</f>
        <v>8.4367631942070545E-2</v>
      </c>
      <c r="OO42" s="143">
        <f>(OO21+OO23+OO25)/(OO6+OO8+OO10)+ON42</f>
        <v>8.6956070250957515E-2</v>
      </c>
      <c r="OP42" s="143">
        <f>(OP21+OP23+OP25)/(OP6+OP8+OP10)+OO42</f>
        <v>9.1288825883539843E-2</v>
      </c>
      <c r="OQ42" s="143">
        <f>(OQ21+OQ23+OQ25)/(OQ6+OQ8+OQ10)+OP42</f>
        <v>9.3895255075546788E-2</v>
      </c>
      <c r="OR42" s="143">
        <f>(OR21+OR23+OR25)/(OR6+OR8+OR10)+OQ42</f>
        <v>9.3895255075546788E-2</v>
      </c>
      <c r="OS42" s="143">
        <f>(OS21+OS23+OS25)/(OS6+OS8+OS10)+OR42</f>
        <v>0.10623005683766132</v>
      </c>
      <c r="OT42" s="142"/>
      <c r="OU42" s="143">
        <f>(OU21+OU23+OU25)/(OU6+OU8+OU10)+OS42</f>
        <v>0.12419950876937741</v>
      </c>
      <c r="OV42" s="143">
        <f>(OV21+OV23+OV25)/(OV6+OV8+OV10)+OU42</f>
        <v>0.1323516826824209</v>
      </c>
      <c r="OW42" s="143">
        <f>(OW21+OW23+OW25)/(OW6+OW8+OW10)+OV42</f>
        <v>0.14057086076461267</v>
      </c>
      <c r="OX42" s="143">
        <f>(OX21+OX23+OX25)/(OX6+OX8+OX10)+OW42</f>
        <v>0.14057086076461267</v>
      </c>
      <c r="OY42" s="143">
        <f>(OY21+OY23+OY25)/(OY6+OY8+OY10)+OX42</f>
        <v>0.14057086076461267</v>
      </c>
      <c r="OZ42" s="143">
        <f>(OZ21+OZ23+OZ25)/(OZ6+OZ8+OZ10)+OY42</f>
        <v>0.14057086076461267</v>
      </c>
      <c r="PA42" s="142"/>
      <c r="PB42" s="143">
        <f>(PB21+PB23+PB25)/(PB6+PB8+PB10)+OZ42</f>
        <v>0.14234391041000274</v>
      </c>
      <c r="PC42" s="143">
        <f t="shared" ref="PC42:PN42" si="1752">(PC21+PC23+PC25)/(PC6+PC8+PC10)+PB42</f>
        <v>0.15124862991133844</v>
      </c>
      <c r="PD42" s="143">
        <f t="shared" si="1752"/>
        <v>0.15302798934194342</v>
      </c>
      <c r="PE42" s="143">
        <f t="shared" si="1752"/>
        <v>0.16109973822086718</v>
      </c>
      <c r="PF42" s="143">
        <f t="shared" si="1752"/>
        <v>0.16379757994748589</v>
      </c>
      <c r="PG42" s="143">
        <f>(PG21+PG23+PG25)/(PG6+PG8+PG10)</f>
        <v>1.5539305301645339E-2</v>
      </c>
      <c r="PH42" s="143"/>
      <c r="PI42" s="143">
        <f>(PI21+PI23+PI25)/(PI6+PI8+PI10)+PG42</f>
        <v>1.5539305301645339E-2</v>
      </c>
      <c r="PJ42" s="143">
        <f t="shared" si="1752"/>
        <v>1.736745886654479E-2</v>
      </c>
      <c r="PK42" s="143">
        <f t="shared" si="1752"/>
        <v>2.3807201276848378E-2</v>
      </c>
      <c r="PL42" s="143">
        <f t="shared" si="1752"/>
        <v>2.3807201276848378E-2</v>
      </c>
      <c r="PM42" s="143">
        <f t="shared" si="1752"/>
        <v>2.7443564913212013E-2</v>
      </c>
      <c r="PN42" s="143">
        <f t="shared" si="1752"/>
        <v>3.0178295997988679E-2</v>
      </c>
      <c r="PO42" s="142"/>
      <c r="PP42" s="143">
        <f>(PP21+PP23+PP25)/(PP6+PP8+PP10)+PN42</f>
        <v>3.5637804642210696E-2</v>
      </c>
      <c r="PQ42" s="143">
        <f t="shared" ref="PQ42:QB42" si="1753">(PQ21+PQ23+PQ25)/(PQ6+PQ8+PQ10)+PP42</f>
        <v>4.1107266811764021E-2</v>
      </c>
      <c r="PR42" s="143">
        <f t="shared" si="1753"/>
        <v>5.0315369942519089E-2</v>
      </c>
      <c r="PS42" s="143">
        <f t="shared" si="1753"/>
        <v>5.1234487589577909E-2</v>
      </c>
      <c r="PT42" s="143">
        <f t="shared" si="1753"/>
        <v>5.4880795702613464E-2</v>
      </c>
      <c r="PU42" s="143">
        <f t="shared" si="1753"/>
        <v>5.9451179614862092E-2</v>
      </c>
      <c r="PV42" s="142"/>
      <c r="PW42" s="143">
        <f>(PW21+PW23+PW25)/(PW6+PW8+PW10)+PU42</f>
        <v>7.425228969811834E-2</v>
      </c>
      <c r="PX42" s="143">
        <f t="shared" si="1753"/>
        <v>7.425228969811834E-2</v>
      </c>
      <c r="PY42" s="143">
        <f t="shared" si="1753"/>
        <v>7.6082115864632524E-2</v>
      </c>
      <c r="PZ42" s="143">
        <f t="shared" si="1753"/>
        <v>7.699535787376495E-2</v>
      </c>
      <c r="QA42" s="143">
        <f t="shared" si="1753"/>
        <v>7.699535787376495E-2</v>
      </c>
      <c r="QB42" s="143">
        <f t="shared" si="1753"/>
        <v>7.699535787376495E-2</v>
      </c>
      <c r="QC42" s="142"/>
      <c r="QD42" s="143">
        <f>(QD21+QD23+QD25)/(QD6+QD8+QD10)+QB42</f>
        <v>8.1503924149689211E-2</v>
      </c>
      <c r="QE42" s="143">
        <f>(QE21+QE23+QE25)/(QE6+QE8+QE10)+QD42</f>
        <v>8.6024719809725383E-2</v>
      </c>
      <c r="QF42" s="142"/>
      <c r="QG42" s="143">
        <f>(QG21+QG23+QG25)/(QG6+QG8+QG10)+QE42</f>
        <v>8.6024719809725383E-2</v>
      </c>
      <c r="QH42" s="143">
        <f>(QH21+QH23+QH25)/(QH6+QH8+QH10)+QG42</f>
        <v>9.3244936416223584E-2</v>
      </c>
      <c r="QI42" s="143">
        <f>(QI21+QI23+QI25)/(QI6+QI8+QI10)</f>
        <v>4.528985507246377E-3</v>
      </c>
      <c r="QJ42" s="143"/>
      <c r="QK42" s="143">
        <f>(QK21+QK23+QK25)/(QK6+QK8+QK10)+QI42</f>
        <v>1.4547200443494099E-2</v>
      </c>
      <c r="QL42" s="143">
        <f t="shared" ref="QL42:QT42" si="1754">(QL21+QL23+QL25)/(QL6+QL8+QL10)+QK42</f>
        <v>2.0036678943036644E-2</v>
      </c>
      <c r="QM42" s="143">
        <f t="shared" si="1754"/>
        <v>2.0036678943036644E-2</v>
      </c>
      <c r="QN42" s="143">
        <f t="shared" si="1754"/>
        <v>2.5521139637734998E-2</v>
      </c>
      <c r="QO42" s="143">
        <f t="shared" si="1754"/>
        <v>3.1015645132240494E-2</v>
      </c>
      <c r="QP42" s="143">
        <f t="shared" si="1754"/>
        <v>3.3767938710222142E-2</v>
      </c>
      <c r="QQ42" s="143">
        <f t="shared" si="1754"/>
        <v>3.3767938710222142E-2</v>
      </c>
      <c r="QR42" s="143">
        <f t="shared" si="1754"/>
        <v>3.5596092275121595E-2</v>
      </c>
      <c r="QS42" s="143">
        <f t="shared" si="1754"/>
        <v>4.4778828730585321E-2</v>
      </c>
      <c r="QT42" s="143">
        <f t="shared" si="1754"/>
        <v>4.4778828730585321E-2</v>
      </c>
      <c r="QU42" s="142"/>
      <c r="QV42" s="142"/>
      <c r="QW42" s="143">
        <f>(QW21+QW23+QW25)/(QW6+QW8+QW10)+QT42</f>
        <v>4.9378644737945024E-2</v>
      </c>
      <c r="QX42" s="143">
        <f t="shared" ref="QX42:RD42" si="1755">(QX21+QX23+QX25)/(QX6+QX8+QX10)+QW42</f>
        <v>5.3999716826669611E-2</v>
      </c>
      <c r="QY42" s="143">
        <f t="shared" si="1755"/>
        <v>5.7710291965816181E-2</v>
      </c>
      <c r="QZ42" s="143">
        <f t="shared" si="1755"/>
        <v>6.4227982841048956E-2</v>
      </c>
      <c r="RA42" s="143">
        <f t="shared" si="1755"/>
        <v>6.6086718900528515E-2</v>
      </c>
      <c r="RB42" s="143">
        <f t="shared" si="1755"/>
        <v>6.9807649133086652E-2</v>
      </c>
      <c r="RC42" s="143">
        <f t="shared" si="1755"/>
        <v>7.2603548480710142E-2</v>
      </c>
      <c r="RD42" s="143">
        <f t="shared" si="1755"/>
        <v>7.4451977316199972E-2</v>
      </c>
      <c r="RE42" s="142"/>
      <c r="RF42" s="143">
        <f>(RF21+RF23+RF25)/(RF6+RF8+RF10)+RD42</f>
        <v>8.1852532357828092E-2</v>
      </c>
      <c r="RG42" s="143">
        <f>(RG21+RG23+RG25)/(RG6+RG8+RG10)+RF42</f>
        <v>9.0216844625486084E-2</v>
      </c>
      <c r="RH42" s="143">
        <f>(RH21+RH23+RH25)/(RH6+RH8+RH10)+RG42</f>
        <v>9.0216844625486084E-2</v>
      </c>
      <c r="RI42" s="143">
        <f>(RI21+RI23+RI25)/(RI6+RI8+RI10)+RH42</f>
        <v>9.3007542299904683E-2</v>
      </c>
      <c r="RJ42" s="143">
        <f>(RJ21+RJ23+RJ25)/(RJ6+RJ8+RJ10)+RI42</f>
        <v>0.10144240640487188</v>
      </c>
      <c r="RK42" s="143">
        <f>(RK21+RK23+RK25)/(RK6+RK8+RK10)+RJ42</f>
        <v>0.10238049270881185</v>
      </c>
      <c r="RL42" s="142"/>
      <c r="RM42" s="142"/>
      <c r="RN42" s="143">
        <f>(RN21+RN23+RN25)/(RN6+RN8+RN10)+RM42</f>
        <v>5.6390977443609019E-3</v>
      </c>
      <c r="RO42" s="143">
        <f>(RO21+RO23+RO25)/(RO6+RO8+RO10)+RN42</f>
        <v>1.8008269961297153E-2</v>
      </c>
      <c r="RP42" s="143">
        <f>(RP21+RP23+RP25)/(RP6+RP8+RP10)+RO42</f>
        <v>1.9895062414127342E-2</v>
      </c>
      <c r="RQ42" s="143">
        <f>(RQ21+RQ23+RQ25)/(RQ6+RQ8+RQ10)+RP42</f>
        <v>2.4607597758142422E-2</v>
      </c>
      <c r="RR42" s="143">
        <f>(RR21+RR23+RR25)/(RR6+RR8+RR10)+RQ42</f>
        <v>2.5549217343829804E-2</v>
      </c>
      <c r="RS42" s="142"/>
      <c r="RT42" s="143">
        <f>(RT21+RT23+RT25)/(RT6+RT8+RT10)+RR42</f>
        <v>2.9287535100839149E-2</v>
      </c>
      <c r="RU42" s="143">
        <f>(RU21+RU23+RU25)/(RU6+RU8+RU10)+RT42</f>
        <v>3.3973570714709814E-2</v>
      </c>
      <c r="RV42" s="143">
        <f>(RV21+RV23+RV25)/(RV6+RV8+RV10)+RU42</f>
        <v>4.0564907814521489E-2</v>
      </c>
      <c r="RW42" s="143">
        <f>(RW21+RW23+RW25)/(RW6+RW8+RW10)+RV42</f>
        <v>4.4342056067590424E-2</v>
      </c>
      <c r="RX42" s="143">
        <f>(RX21+RX23+RX25)/(RX6+RX8+RX10)+RW42</f>
        <v>5.2897189147438337E-2</v>
      </c>
      <c r="RY42" s="143">
        <f>(RY21+RY23+RY25)/(RY6+RY8+RY10)+RX42</f>
        <v>6.1526144085118105E-2</v>
      </c>
      <c r="RZ42" s="142"/>
      <c r="SA42" s="142"/>
      <c r="SB42" s="143">
        <f>(SB21+SB23+SB25)/(SB6+SB8+SB10)+RY42</f>
        <v>8.0044662603636629E-2</v>
      </c>
      <c r="SC42" s="143">
        <f t="shared" ref="SC42:TA42" si="1756">(SC21+SC23+SC25)/(SC6+SC8+SC10)+SB42</f>
        <v>9.0860788464010273E-2</v>
      </c>
      <c r="SD42" s="143">
        <f t="shared" si="1756"/>
        <v>9.2810106202801695E-2</v>
      </c>
      <c r="SE42" s="143">
        <f t="shared" si="1756"/>
        <v>9.6712545227191943E-2</v>
      </c>
      <c r="SF42" s="143">
        <f t="shared" si="1756"/>
        <v>0.11047852359494022</v>
      </c>
      <c r="SG42" s="143">
        <f t="shared" si="1756"/>
        <v>0.11343710347659702</v>
      </c>
      <c r="SH42" s="143">
        <f t="shared" si="1756"/>
        <v>0.11837781493904762</v>
      </c>
      <c r="SI42" s="143">
        <f t="shared" si="1756"/>
        <v>0.12035020152681881</v>
      </c>
      <c r="SJ42" s="143">
        <f t="shared" si="1756"/>
        <v>0.12232258811459001</v>
      </c>
      <c r="SK42" s="143">
        <f t="shared" si="1756"/>
        <v>0.12232258811459001</v>
      </c>
      <c r="SL42" s="143">
        <f t="shared" si="1756"/>
        <v>0.12232258811459001</v>
      </c>
      <c r="SM42" s="143">
        <f t="shared" si="1756"/>
        <v>0.13327876341339479</v>
      </c>
      <c r="SN42" s="142"/>
      <c r="SO42" s="143">
        <f>(SO21+SO23+SO25)/(SO6+SO8+SO10)+SM42</f>
        <v>0.14942407118332415</v>
      </c>
      <c r="SP42" s="143">
        <f t="shared" si="1756"/>
        <v>0.15446439376396931</v>
      </c>
      <c r="SQ42" s="143">
        <f t="shared" si="1756"/>
        <v>0.16267794612536562</v>
      </c>
      <c r="SR42" s="143">
        <f>(SR21+SR23+SR25)/(SR6+SR8+SR10)</f>
        <v>6.1791967044284241E-3</v>
      </c>
      <c r="SS42" s="143">
        <f t="shared" si="1756"/>
        <v>1.7685472855056041E-2</v>
      </c>
      <c r="ST42" s="143">
        <f t="shared" si="1756"/>
        <v>2.3981380515077026E-2</v>
      </c>
      <c r="SU42" s="143">
        <f t="shared" si="1756"/>
        <v>3.0297169988761238E-2</v>
      </c>
      <c r="SV42" s="143">
        <f t="shared" si="1756"/>
        <v>3.6646376337967586E-2</v>
      </c>
      <c r="SW42" s="143">
        <f t="shared" si="1756"/>
        <v>4.1959872618520189E-2</v>
      </c>
      <c r="SX42" s="143">
        <f t="shared" si="1756"/>
        <v>5.1626897323138882E-2</v>
      </c>
      <c r="SY42" s="143">
        <f t="shared" si="1756"/>
        <v>5.4856176117541462E-2</v>
      </c>
      <c r="SZ42" s="143">
        <f t="shared" si="1756"/>
        <v>6.6786761800838645E-2</v>
      </c>
      <c r="TA42" s="143">
        <f t="shared" si="1756"/>
        <v>6.6786761800838645E-2</v>
      </c>
      <c r="TB42" s="142"/>
      <c r="TC42" s="143">
        <f>(TC21+TC23+TC25)/(TC6+TC8+TC10)+TA42</f>
        <v>7.6633588934317862E-2</v>
      </c>
      <c r="TD42" s="143">
        <f t="shared" ref="TD42:UJ42" si="1757">(TD21+TD23+TD25)/(TD6+TD8+TD10)+TC42</f>
        <v>8.5453875593634293E-2</v>
      </c>
      <c r="TE42" s="143">
        <f t="shared" si="1757"/>
        <v>9.5442776814500002E-2</v>
      </c>
      <c r="TF42" s="143">
        <f t="shared" si="1757"/>
        <v>0.10542060386549779</v>
      </c>
      <c r="TG42" s="143">
        <f t="shared" si="1757"/>
        <v>0.12681700026189419</v>
      </c>
      <c r="TH42" s="143">
        <f t="shared" si="1757"/>
        <v>0.13360433057863627</v>
      </c>
      <c r="TI42" s="143">
        <f t="shared" si="1757"/>
        <v>0.13360433057863627</v>
      </c>
      <c r="TJ42" s="143">
        <f t="shared" si="1757"/>
        <v>0.13586421758428599</v>
      </c>
      <c r="TK42" s="143">
        <f t="shared" si="1757"/>
        <v>0.14035859960675789</v>
      </c>
      <c r="TL42" s="143">
        <f t="shared" si="1757"/>
        <v>0.14035859960675789</v>
      </c>
      <c r="TM42" s="143">
        <f t="shared" si="1757"/>
        <v>0.14257589450697963</v>
      </c>
      <c r="TN42" s="143">
        <f t="shared" si="1757"/>
        <v>0.14590183685731223</v>
      </c>
      <c r="TO42" s="143">
        <f t="shared" si="1757"/>
        <v>0.14700803154757772</v>
      </c>
      <c r="TP42" s="142"/>
      <c r="TQ42" s="143">
        <f>(TQ21+TQ23+TQ25)/(TQ6+TQ8+TQ10)+TO42</f>
        <v>0.15699693276844343</v>
      </c>
      <c r="TR42" s="143">
        <f t="shared" si="1757"/>
        <v>0.16373093950245016</v>
      </c>
      <c r="TS42" s="143">
        <f t="shared" si="1757"/>
        <v>0.17154343950245016</v>
      </c>
      <c r="TT42" s="143">
        <f t="shared" si="1757"/>
        <v>0.17488792110780133</v>
      </c>
      <c r="TU42" s="143">
        <f t="shared" si="1757"/>
        <v>0.17600026816008163</v>
      </c>
      <c r="TV42" s="143">
        <f t="shared" si="1757"/>
        <v>0.18497894380542396</v>
      </c>
      <c r="TW42" s="142"/>
      <c r="TX42" s="143">
        <f t="shared" si="1757"/>
        <v>1.0169491525423728E-2</v>
      </c>
      <c r="TY42" s="143">
        <f t="shared" si="1757"/>
        <v>1.0169491525423728E-2</v>
      </c>
      <c r="TZ42" s="143">
        <f t="shared" si="1757"/>
        <v>1.1291825981091517E-2</v>
      </c>
      <c r="UA42" s="143">
        <f t="shared" si="1757"/>
        <v>1.4643781288354087E-2</v>
      </c>
      <c r="UB42" s="143">
        <f t="shared" si="1757"/>
        <v>2.2465010338633417E-2</v>
      </c>
      <c r="UC42" s="143">
        <f t="shared" si="1757"/>
        <v>4.5296060566943921E-2</v>
      </c>
      <c r="UD42" s="142"/>
      <c r="UE42" s="143">
        <f>(UE21+UE23+UE25)/(UE6+UE8+UE10)+UC42</f>
        <v>4.6417136800127781E-2</v>
      </c>
      <c r="UF42" s="143">
        <f t="shared" si="1757"/>
        <v>4.8634431700349513E-2</v>
      </c>
      <c r="UG42" s="143">
        <f t="shared" si="1757"/>
        <v>5.1938396458058762E-2</v>
      </c>
      <c r="UH42" s="143">
        <f t="shared" si="1757"/>
        <v>5.6295694933004299E-2</v>
      </c>
      <c r="UI42" s="143">
        <f t="shared" si="1757"/>
        <v>6.058294037780601E-2</v>
      </c>
      <c r="UJ42" s="143">
        <f t="shared" si="1757"/>
        <v>6.058294037780601E-2</v>
      </c>
      <c r="UK42" s="143"/>
      <c r="UL42" s="143">
        <f>(UL21+UL23+UL25)/(UL6+UL8+UL10)+UJ42</f>
        <v>6.266627371113935E-2</v>
      </c>
      <c r="UM42" s="143">
        <f>(UM21+UM23+UM25)/(UM6+UM8+UM10)+UL42</f>
        <v>6.4734526037923221E-2</v>
      </c>
      <c r="UN42" s="143">
        <f>(UN21+UN23+UN25)/(UN6+UN8+UN10)+UM42</f>
        <v>6.7795750527719134E-2</v>
      </c>
      <c r="UO42" s="143">
        <f>(UO21+UO23+UO25)/(UO6+UO8+UO10)+UN42</f>
        <v>6.8794751526720127E-2</v>
      </c>
      <c r="UP42" s="143">
        <f>(UP21+UP23+UP25)/(UP6+UP8+UP10)+UO42</f>
        <v>7.0753615385681923E-2</v>
      </c>
      <c r="UQ42" s="143">
        <f>(UQ21+UQ23+UQ25)/(UQ6+UQ8+UQ10)+UP42</f>
        <v>7.1725432684029838E-2</v>
      </c>
      <c r="UR42" s="142"/>
      <c r="US42" s="143">
        <f>(US21+US23+US25)/(US6+US8+US10)+UQ42</f>
        <v>7.1725432684029838E-2</v>
      </c>
      <c r="UT42" s="143">
        <f>(UT21+UT23+UT25)/(UT6+UT8+UT10)+US42</f>
        <v>7.3622965890860953E-2</v>
      </c>
      <c r="UU42" s="143">
        <f>(UU21+UU23+UU25)/(UU6+UU8+UU10)+UT42</f>
        <v>7.7407261065884608E-2</v>
      </c>
      <c r="UV42" s="143">
        <f>(UV21+UV23+UV25)/(UV6+UV8+UV10)+UU42</f>
        <v>8.397386519346435E-2</v>
      </c>
      <c r="UW42" s="143">
        <f>(UW21+UW23+UW25)/(UW6+UW8+UW10)+UV42</f>
        <v>8.6780226278590639E-2</v>
      </c>
      <c r="UX42" s="142"/>
      <c r="UY42" s="142"/>
      <c r="UZ42" s="142"/>
      <c r="VA42" s="143">
        <f>(VA21+VA23+VA25)/(VA6+VA8+VA10)+UZ42</f>
        <v>7.4766355140186919E-3</v>
      </c>
      <c r="VB42" s="143">
        <f>(VB21+VB23+VB25)/(VB6+VB8+VB10)+VA42</f>
        <v>1.782470700978539E-2</v>
      </c>
      <c r="VC42" s="143">
        <f>(VC21+VC23+VC25)/(VC6+VC8+VC10)+VB42</f>
        <v>2.2501975484995867E-2</v>
      </c>
      <c r="VD42" s="143"/>
      <c r="VE42" s="143">
        <f>(VE21+VE23+VE25)/(VE6+VE8+VE10)+VC42</f>
        <v>2.5287490805330128E-2</v>
      </c>
      <c r="VF42" s="143"/>
      <c r="VG42" s="143">
        <f>(VG21+VG23+VG25)/(VG6+VG8+VG10)+VE42</f>
        <v>4.3754711488617294E-2</v>
      </c>
      <c r="VH42" s="143">
        <f>(VH21+VH23+VH25)/(VH6+VH8+VH10)+VG42</f>
        <v>6.404991444064681E-2</v>
      </c>
      <c r="VI42" s="143">
        <f t="shared" ref="VI42:VS42" si="1758">(VI21+VI23+VI25)/(VI6+VI8+VI10)+VH42</f>
        <v>7.5965588134505657E-2</v>
      </c>
      <c r="VJ42" s="143">
        <f t="shared" si="1758"/>
        <v>8.2288984701804666E-2</v>
      </c>
      <c r="VK42" s="143">
        <f t="shared" si="1758"/>
        <v>8.9496191909011868E-2</v>
      </c>
      <c r="VL42" s="143">
        <f t="shared" si="1758"/>
        <v>9.3936689244713462E-2</v>
      </c>
      <c r="VM42" s="142"/>
      <c r="VN42" s="143">
        <f>(VN21+VN23+VN25)/(VN6+VN8+VN10)+VL42</f>
        <v>0.10007165856986684</v>
      </c>
      <c r="VO42" s="143">
        <f t="shared" si="1758"/>
        <v>0.11687095123122847</v>
      </c>
      <c r="VP42" s="143">
        <f t="shared" si="1758"/>
        <v>0.1211962107467994</v>
      </c>
      <c r="VQ42" s="143">
        <f t="shared" si="1758"/>
        <v>0.12722030713234156</v>
      </c>
      <c r="VR42" s="143">
        <f t="shared" si="1758"/>
        <v>0.13319300337807535</v>
      </c>
      <c r="VS42" s="143">
        <f t="shared" si="1758"/>
        <v>0.13823502018479805</v>
      </c>
      <c r="VT42" s="143">
        <f>(VT21+VT23+VT25)/(VT6+VT8+VT10)+VS42</f>
        <v>0.13906904854176219</v>
      </c>
      <c r="VU42" s="143">
        <f t="shared" ref="VU42:VZ42" si="1759">(VU21+VU23+VU25)/(VU6+VU8+VU10)+VT42</f>
        <v>0.13906904854176219</v>
      </c>
      <c r="VV42" s="143">
        <f t="shared" si="1759"/>
        <v>0.14731307162502683</v>
      </c>
      <c r="VW42" s="143">
        <f t="shared" si="1759"/>
        <v>0.15390285745698729</v>
      </c>
      <c r="VX42" s="143">
        <f t="shared" si="1759"/>
        <v>0.15714697748942849</v>
      </c>
      <c r="VY42" s="143">
        <f t="shared" si="1759"/>
        <v>0.16680104024083636</v>
      </c>
      <c r="VZ42" s="143">
        <f t="shared" si="1759"/>
        <v>0.16997061234860181</v>
      </c>
      <c r="WA42" s="143"/>
      <c r="WB42" s="143">
        <f>(WB21+WB23+WB25)/(WB6+WB8+WB10)+VZ42</f>
        <v>0.17786327217496328</v>
      </c>
      <c r="WC42" s="143">
        <f>(WC21+WC23+WC25)/(WC6+WC8+WC10)+WB42</f>
        <v>0.18734194516074526</v>
      </c>
      <c r="WD42" s="143">
        <f>(WD21+WD23+WD25)/(WD6+WD8+WD10)+WC42</f>
        <v>0.1936710590847959</v>
      </c>
      <c r="WE42" s="143">
        <f>(WE21+WE23+WE25)/(WE6+WE8+WE10)+WD42</f>
        <v>0.19524586223440221</v>
      </c>
      <c r="WF42" s="143">
        <f>(WF21+WF23+WF25)/(WF6+WF8+WF10)</f>
        <v>3.1670625494853522E-3</v>
      </c>
      <c r="WG42" s="143">
        <f>(WG21+WG23+WG25)/(WG6+WG8+WG10)+WF42</f>
        <v>9.3686129370822505E-3</v>
      </c>
      <c r="WH42" s="143"/>
      <c r="WI42" s="143">
        <f>(WI21+WI23+WI25)/(WI6+WI8+WI10)+WG42</f>
        <v>1.79489561508108E-2</v>
      </c>
      <c r="WJ42" s="143">
        <f>(WJ21+WJ23+WJ25)/(WJ6+WJ8+WJ10)+WI42</f>
        <v>1.79489561508108E-2</v>
      </c>
      <c r="WK42" s="143">
        <f>(WK21+WK23+WK25)/(WK6+WK8+WK10)+WJ42</f>
        <v>2.6562895070153008E-2</v>
      </c>
      <c r="WL42" s="143">
        <f>(WL21+WL23+WL25)/(WL6+WL8+WL10)+WK42</f>
        <v>2.8122957472649108E-2</v>
      </c>
      <c r="WM42" s="143">
        <f>(WM21+WM23+WM25)/(WM6+WM8+WM10)+WL42</f>
        <v>2.8122957472649108E-2</v>
      </c>
      <c r="WN42" s="143"/>
      <c r="WO42" s="142"/>
      <c r="WP42" s="143">
        <f>(WP21+WP23+WP25)/(WP6+WP8+WP10)+WM42</f>
        <v>5.3661664575602022E-2</v>
      </c>
      <c r="WQ42" s="143">
        <f t="shared" ref="WQ42:XI42" si="1760">(WQ21+WQ23+WQ25)/(WQ6+WQ8+WQ10)+WP42</f>
        <v>8.48859866791353E-2</v>
      </c>
      <c r="WR42" s="143">
        <f t="shared" si="1760"/>
        <v>0.10329602852013949</v>
      </c>
      <c r="WS42" s="143">
        <f t="shared" si="1760"/>
        <v>0.11004139108337727</v>
      </c>
      <c r="WT42" s="142"/>
      <c r="WU42" s="143">
        <f>(WU21+WU23+WU25)/(WU6+WU8+WU10)+WS42</f>
        <v>0.1261704233414418</v>
      </c>
      <c r="WV42" s="143">
        <f t="shared" si="1760"/>
        <v>0.14245148589499793</v>
      </c>
      <c r="WW42" s="143">
        <f t="shared" si="1760"/>
        <v>0.15108706447876305</v>
      </c>
      <c r="WX42" s="143">
        <f t="shared" si="1760"/>
        <v>0.15538629061805798</v>
      </c>
      <c r="WY42" s="143">
        <f t="shared" si="1760"/>
        <v>0.16921515837951001</v>
      </c>
      <c r="WZ42" s="143">
        <f t="shared" si="1760"/>
        <v>0.17262812766278646</v>
      </c>
      <c r="XA42" s="143">
        <f t="shared" si="1760"/>
        <v>0.18277183011418122</v>
      </c>
      <c r="XB42" s="143">
        <f t="shared" si="1760"/>
        <v>0.19613858032303669</v>
      </c>
      <c r="XC42" s="142"/>
      <c r="XD42" s="143">
        <f>(XD21+XD23+XD25)/(XD6+XD8+XD10)+XB42</f>
        <v>0.20111370470114615</v>
      </c>
      <c r="XE42" s="143">
        <f t="shared" si="1760"/>
        <v>0.20604791522746194</v>
      </c>
      <c r="XF42" s="143">
        <f t="shared" si="1760"/>
        <v>0.21427836790235905</v>
      </c>
      <c r="XG42" s="143">
        <f t="shared" si="1760"/>
        <v>0.22001607282039184</v>
      </c>
      <c r="XH42" s="143">
        <f t="shared" si="1760"/>
        <v>0.22820608101040005</v>
      </c>
      <c r="XI42" s="143">
        <f t="shared" si="1760"/>
        <v>0.23392036672468577</v>
      </c>
      <c r="XJ42" s="143"/>
      <c r="XK42" s="143">
        <f>(XK21+XK23+XK25)/(XK6+XK8+XK10)</f>
        <v>1.6181229773462784E-3</v>
      </c>
      <c r="XL42" s="143">
        <f t="shared" ref="XL42:XP42" si="1761">(XL21+XL23+XL25)/(XL6+XL8+XL10)+XK42</f>
        <v>4.0453074433656954E-3</v>
      </c>
      <c r="XM42" s="143">
        <f t="shared" si="1761"/>
        <v>1.214247343526853E-2</v>
      </c>
      <c r="XN42" s="143">
        <f t="shared" si="1761"/>
        <v>1.214247343526853E-2</v>
      </c>
      <c r="XO42" s="143">
        <f t="shared" si="1761"/>
        <v>1.611387931294923E-2</v>
      </c>
      <c r="XP42" s="143">
        <f t="shared" si="1761"/>
        <v>1.6901901377567041E-2</v>
      </c>
      <c r="XQ42" s="143"/>
      <c r="XR42" s="153">
        <f>(XR21+XR23+XR25)/(XR6+XR8+XR10)+XP42</f>
        <v>2.7138121850007985E-2</v>
      </c>
      <c r="XS42" s="143">
        <f t="shared" ref="XS42:XW42" si="1762">(XS21+XS23+XS25)/(XS6+XS8+XS10)+XR42</f>
        <v>3.5792724525066995E-2</v>
      </c>
      <c r="XT42" s="143">
        <f t="shared" si="1762"/>
        <v>4.6842448281973072E-2</v>
      </c>
      <c r="XU42" s="143">
        <f t="shared" si="1762"/>
        <v>5.0724435859612824E-2</v>
      </c>
      <c r="XV42" s="143">
        <f t="shared" si="1762"/>
        <v>5.6104912416107829E-2</v>
      </c>
      <c r="XW42" s="143">
        <f t="shared" si="1762"/>
        <v>6.0619585102338079E-2</v>
      </c>
      <c r="XX42" s="143"/>
      <c r="XY42" s="143">
        <f>(XY21+XY23+XY25)/(XY6+XY8+XY10)+XW42</f>
        <v>6.6532371502929358E-2</v>
      </c>
      <c r="XZ42" s="143">
        <f t="shared" ref="XZ42:YD42" si="1763">(XZ21+XZ23+XZ25)/(XZ6+XZ8+XZ10)+XY42</f>
        <v>6.8743130530195387E-2</v>
      </c>
      <c r="YA42" s="143">
        <f t="shared" si="1763"/>
        <v>7.1686471221880446E-2</v>
      </c>
      <c r="YB42" s="143">
        <f t="shared" si="1763"/>
        <v>7.3885884711616515E-2</v>
      </c>
      <c r="YC42" s="143">
        <f t="shared" si="1763"/>
        <v>7.6086911857617984E-2</v>
      </c>
      <c r="YD42" s="143">
        <f t="shared" si="1763"/>
        <v>8.3456108615171415E-2</v>
      </c>
      <c r="YE42" s="143"/>
      <c r="YF42" s="143">
        <f>(YF21+YF23+YF25)/(YF6+YF8+YF10)+YD42</f>
        <v>8.4194115995245219E-2</v>
      </c>
      <c r="YG42" s="143">
        <f t="shared" ref="YG42:YN42" si="1764">(YG21+YG23+YG25)/(YG6+YG8+YG10)+YF42</f>
        <v>8.7917124185863241E-2</v>
      </c>
      <c r="YH42" s="143">
        <f t="shared" si="1764"/>
        <v>8.9407437151586042E-2</v>
      </c>
      <c r="YI42" s="143">
        <f t="shared" si="1764"/>
        <v>9.3858475727253698E-2</v>
      </c>
      <c r="YJ42" s="143">
        <f t="shared" si="1764"/>
        <v>9.5344359828293812E-2</v>
      </c>
      <c r="YK42" s="143">
        <f t="shared" si="1764"/>
        <v>9.6830243929333926E-2</v>
      </c>
      <c r="YL42" s="143"/>
      <c r="YM42" s="143">
        <f>(YM21+YM23+YM25)/(YM6+YM8+YM10)+YK42</f>
        <v>0.10350185252829612</v>
      </c>
      <c r="YN42" s="143">
        <f t="shared" si="1764"/>
        <v>0.10722209062353422</v>
      </c>
      <c r="YO42" s="143">
        <f>(YO21+YO23+YO25)/(YO6+YO8+YO10)</f>
        <v>1.4771048744460858E-3</v>
      </c>
      <c r="YP42" s="143"/>
      <c r="YQ42" s="143">
        <f>(YQ21+YQ23+YQ25)/(YQ6+YQ8+YQ10)+YO42</f>
        <v>2.2162031745199956E-3</v>
      </c>
      <c r="YR42" s="143">
        <f t="shared" ref="YR42:YY42" si="1765">(YR21+YR23+YR25)/(YR6+YR8+YR10)+YQ42</f>
        <v>4.3964357326595309E-3</v>
      </c>
      <c r="YS42" s="143">
        <f t="shared" si="1765"/>
        <v>5.8488685576413759E-3</v>
      </c>
      <c r="YT42" s="143">
        <f t="shared" si="1765"/>
        <v>7.2897907478431051E-3</v>
      </c>
      <c r="YU42" s="143">
        <f t="shared" si="1765"/>
        <v>8.7276052697697771E-3</v>
      </c>
      <c r="YV42" s="143">
        <f t="shared" si="1765"/>
        <v>1.4499611041775549E-2</v>
      </c>
      <c r="YW42" s="143">
        <f t="shared" si="1765"/>
        <v>1.7373174260166352E-2</v>
      </c>
      <c r="YX42" s="143">
        <f t="shared" si="1765"/>
        <v>2.45829795954223E-2</v>
      </c>
      <c r="YY42" s="143">
        <f t="shared" si="1765"/>
        <v>2.45829795954223E-2</v>
      </c>
      <c r="YZ42" s="143"/>
      <c r="ZA42" s="143">
        <f>(ZA21+ZA23+ZA25)/(ZA6+ZA8+ZA10)+YY42</f>
        <v>2.45829795954223E-2</v>
      </c>
      <c r="ZB42" s="143">
        <f t="shared" ref="ZB42" si="1766">(ZB21+ZB23+ZB25)/(ZB6+ZB8+ZB10)+ZA42</f>
        <v>2.7464823975825756E-2</v>
      </c>
      <c r="ZC42" s="143">
        <f t="shared" ref="ZC42:ZF42" si="1767">(ZC21+ZC23+ZC25)/(ZC6+ZC8+ZC10)+ZB42</f>
        <v>2.89078254188272E-2</v>
      </c>
      <c r="ZD42" s="143">
        <f t="shared" si="1767"/>
        <v>3.0353957016802616E-2</v>
      </c>
      <c r="ZE42" s="143">
        <f t="shared" si="1767"/>
        <v>3.2526295901668653E-2</v>
      </c>
      <c r="ZF42" s="143">
        <f t="shared" si="1767"/>
        <v>3.3250933582828074E-2</v>
      </c>
      <c r="ZG42" s="143">
        <f t="shared" ref="ZG42" si="1768">(ZG21+ZG23+ZG25)/(ZG6+ZG8+ZG10)+ZF42</f>
        <v>3.3976622987762758E-2</v>
      </c>
      <c r="ZH42" s="143"/>
      <c r="ZI42" s="142"/>
      <c r="ZJ42" s="142"/>
      <c r="ZK42" s="142"/>
      <c r="ZL42" s="143">
        <f>(ZL21+ZL23+ZL25)/(ZL6+ZL8+ZL10)+ZG42</f>
        <v>3.9082385205122347E-2</v>
      </c>
      <c r="ZM42" s="143">
        <f t="shared" ref="ZM42" si="1769">(ZM21+ZM23+ZM25)/(ZM6+ZM8+ZM10)+ZL42</f>
        <v>4.6429923779699865E-2</v>
      </c>
      <c r="ZN42" s="143"/>
      <c r="ZO42" s="143">
        <f>(ZO21+ZO23+ZO25)/(ZO6+ZO8+ZO10)+ZM42</f>
        <v>5.8325834560369008E-2</v>
      </c>
      <c r="ZP42" s="143">
        <f t="shared" ref="ZP42:ZS42" si="1770">(ZP21+ZP23+ZP25)/(ZP6+ZP8+ZP10)+ZO42</f>
        <v>7.0355909748338941E-2</v>
      </c>
      <c r="ZQ42" s="143">
        <f t="shared" si="1770"/>
        <v>8.7098679915766641E-2</v>
      </c>
      <c r="ZR42" s="143">
        <f t="shared" si="1770"/>
        <v>0.10083913793103381</v>
      </c>
      <c r="ZS42" s="143">
        <f t="shared" si="1770"/>
        <v>0.1547218637630465</v>
      </c>
      <c r="ZT42" s="143">
        <f>(ZT21+ZT23+ZT25)/(ZT6+ZT8+ZT10)</f>
        <v>1.7828200972447326E-2</v>
      </c>
      <c r="ZU42" s="143"/>
      <c r="ZV42" s="143">
        <f>(ZV21+ZV23+ZV25)/(ZV6+ZV8+ZV10)+ZT42</f>
        <v>3.246234731391074E-2</v>
      </c>
      <c r="ZW42" s="143">
        <f t="shared" ref="ZW42:AAA42" si="1771">(ZW21+ZW23+ZW25)/(ZW6+ZW8+ZW10)+ZV42</f>
        <v>5.1549484243371323E-2</v>
      </c>
      <c r="ZX42" s="143">
        <f t="shared" si="1771"/>
        <v>7.2557887604715862E-2</v>
      </c>
      <c r="ZY42" s="143">
        <f t="shared" si="1771"/>
        <v>7.7621178743956368E-2</v>
      </c>
      <c r="ZZ42" s="143">
        <f t="shared" si="1771"/>
        <v>8.0999557122334753E-2</v>
      </c>
      <c r="AAA42" s="143">
        <f t="shared" si="1771"/>
        <v>9.8108196985465634E-2</v>
      </c>
      <c r="AAB42" s="143"/>
      <c r="AAC42" s="143">
        <f>(AAC21+AAC23+AAC25)/(AAC6+AAC8+AAC10)+AAA42</f>
        <v>9.9813226823487797E-2</v>
      </c>
      <c r="AAD42" s="143">
        <f t="shared" ref="AAD42:AAO42" si="1772">(AAD21+AAD23+AAD25)/(AAD6+AAD8+AAD10)+AAC42</f>
        <v>0.12413989928221933</v>
      </c>
      <c r="AAE42" s="143">
        <f t="shared" si="1772"/>
        <v>0.14163771205562264</v>
      </c>
      <c r="AAF42" s="143">
        <f t="shared" si="1772"/>
        <v>0.16472829820127097</v>
      </c>
      <c r="AAG42" s="143">
        <f t="shared" si="1772"/>
        <v>0.1763044335530074</v>
      </c>
      <c r="AAH42" s="143">
        <f t="shared" si="1772"/>
        <v>0.18076473685363184</v>
      </c>
      <c r="AAI42" s="142"/>
      <c r="AAJ42" s="143">
        <f>(AAJ21+AAJ23+AAJ25)/(AAJ6+AAJ8+AAJ10)+AAH42</f>
        <v>0.19242392967874394</v>
      </c>
      <c r="AAK42" s="143">
        <f t="shared" si="1772"/>
        <v>0.19242392967874394</v>
      </c>
      <c r="AAL42" s="143">
        <f t="shared" si="1772"/>
        <v>0.20645901739804218</v>
      </c>
      <c r="AAM42" s="143">
        <f t="shared" si="1772"/>
        <v>0.20732108636355942</v>
      </c>
      <c r="AAN42" s="143">
        <f t="shared" si="1772"/>
        <v>0.21683665729781548</v>
      </c>
      <c r="AAO42" s="143">
        <f t="shared" si="1772"/>
        <v>0.22111016157131977</v>
      </c>
      <c r="AAP42" s="143"/>
      <c r="AAQ42" s="143">
        <f>(AAQ21+AAQ23+AAQ25)/(AAQ6+AAQ8+AAQ10)+AAO42</f>
        <v>0.22542050639890598</v>
      </c>
      <c r="AAR42" s="143">
        <f t="shared" ref="AAR42:ABW42" si="1773">(AAR21+AAR23+AAR25)/(AAR6+AAR8+AAR10)+AAQ42</f>
        <v>0.23581911991710355</v>
      </c>
      <c r="AAS42" s="143">
        <f t="shared" si="1773"/>
        <v>0.24813222457849318</v>
      </c>
      <c r="AAT42" s="143">
        <f t="shared" si="1773"/>
        <v>0.2612901193153353</v>
      </c>
      <c r="AAU42" s="143">
        <f t="shared" si="1773"/>
        <v>0.2612901193153353</v>
      </c>
      <c r="AAV42" s="143">
        <f t="shared" si="1773"/>
        <v>0.27630778715985826</v>
      </c>
      <c r="AAW42" s="142"/>
      <c r="AAX42" s="143">
        <f t="shared" si="1773"/>
        <v>1.1565836298932384E-2</v>
      </c>
      <c r="AAY42" s="143">
        <f t="shared" si="1773"/>
        <v>3.1861039250961905E-2</v>
      </c>
      <c r="AAZ42" s="143">
        <f t="shared" si="1773"/>
        <v>3.6414773312892688E-2</v>
      </c>
      <c r="ABA42" s="143">
        <f t="shared" si="1773"/>
        <v>3.6414773312892688E-2</v>
      </c>
      <c r="ABB42" s="143">
        <f t="shared" si="1773"/>
        <v>5.4596591494710869E-2</v>
      </c>
      <c r="ABC42" s="143">
        <f t="shared" si="1773"/>
        <v>5.914618203156255E-2</v>
      </c>
      <c r="ABD42" s="143"/>
      <c r="ABE42" s="143">
        <f>(ABE21+ABE23+ABE25)/(ABE6+ABE8+ABE10)+ABC42</f>
        <v>6.824536310526591E-2</v>
      </c>
      <c r="ABF42" s="143">
        <f t="shared" si="1773"/>
        <v>7.9264646851822385E-2</v>
      </c>
      <c r="ABG42" s="143">
        <f t="shared" si="1773"/>
        <v>9.1346431238439482E-2</v>
      </c>
      <c r="ABH42" s="143">
        <f t="shared" si="1773"/>
        <v>0.10826372447152219</v>
      </c>
      <c r="ABI42" s="143">
        <f t="shared" si="1773"/>
        <v>0.11868039113818886</v>
      </c>
      <c r="ABJ42" s="143">
        <f t="shared" si="1773"/>
        <v>0.12341076010696843</v>
      </c>
      <c r="ABK42" s="142"/>
      <c r="ABL42" s="143">
        <f>(ABL21+ABL23+ABL25)/(ABL6+ABL8+ABL10)+ABJ42</f>
        <v>0.13194156579417221</v>
      </c>
      <c r="ABM42" s="143">
        <f t="shared" si="1773"/>
        <v>0.1405293520537142</v>
      </c>
      <c r="ABN42" s="143">
        <f t="shared" si="1773"/>
        <v>0.14148082683963237</v>
      </c>
      <c r="ABO42" s="143">
        <f t="shared" si="1773"/>
        <v>0.14241891314357233</v>
      </c>
      <c r="ABP42" s="143">
        <f t="shared" si="1773"/>
        <v>0.14711816126387309</v>
      </c>
      <c r="ABQ42" s="143">
        <f t="shared" si="1773"/>
        <v>0.15087755976011369</v>
      </c>
      <c r="ABR42" s="142"/>
      <c r="ABS42" s="143">
        <f>(ABS21+ABS23+ABS25)/(ABS6+ABS8+ABS10)+ABQ42</f>
        <v>0.152757259008234</v>
      </c>
      <c r="ABT42" s="143">
        <f t="shared" si="1773"/>
        <v>0.15557151792005389</v>
      </c>
      <c r="ABU42" s="143">
        <f t="shared" si="1773"/>
        <v>0.16025755353392454</v>
      </c>
      <c r="ABV42" s="143">
        <f t="shared" si="1773"/>
        <v>0.16212496716604405</v>
      </c>
      <c r="ABW42" s="143" t="e">
        <f t="shared" si="1773"/>
        <v>#DIV/0!</v>
      </c>
      <c r="ABX42" s="142"/>
      <c r="ABY42" s="142"/>
      <c r="ABZ42" s="142"/>
      <c r="ACA42" s="142"/>
      <c r="ACB42" s="142"/>
      <c r="ACC42" s="142"/>
      <c r="ACD42" s="142"/>
      <c r="ACE42" s="142"/>
      <c r="ACF42" s="142"/>
      <c r="ACG42" s="142"/>
      <c r="ACH42" s="142"/>
      <c r="ACI42" s="142"/>
      <c r="ACJ42" s="142"/>
      <c r="ACK42" s="142"/>
      <c r="ACL42" s="142"/>
      <c r="ACM42" s="142"/>
      <c r="ACN42" s="142"/>
      <c r="ACO42" s="142"/>
      <c r="ACP42" s="142"/>
      <c r="ACQ42" s="142"/>
      <c r="ACR42" s="142"/>
      <c r="ACS42" s="142"/>
      <c r="ACT42" s="142"/>
      <c r="ACU42" s="142"/>
      <c r="ACV42" s="142"/>
      <c r="ACW42" s="142"/>
      <c r="ACX42" s="142"/>
      <c r="ACY42" s="142"/>
      <c r="ACZ42" s="142"/>
      <c r="ADA42" s="142"/>
      <c r="ADB42" s="142"/>
      <c r="ADC42" s="142"/>
      <c r="ADD42" s="142"/>
      <c r="ADE42" s="142"/>
      <c r="ADF42" s="142"/>
      <c r="ADG42" s="142"/>
      <c r="ADH42" s="142"/>
      <c r="ADI42" s="142"/>
      <c r="ADJ42" s="142"/>
      <c r="ADK42" s="142"/>
      <c r="ADL42" s="142"/>
      <c r="ADM42" s="142"/>
      <c r="ADN42" s="142"/>
    </row>
    <row r="43" spans="1:794">
      <c r="A43" t="s">
        <v>911</v>
      </c>
      <c r="B43" t="s">
        <v>913</v>
      </c>
      <c r="D43" s="134" t="s">
        <v>251</v>
      </c>
      <c r="E43" s="137">
        <f>AVERAGE(($E$34:E34))</f>
        <v>0.73206751054852326</v>
      </c>
      <c r="F43" s="137">
        <f>AVERAGE(($E$34:F34))</f>
        <v>0.73479731275799265</v>
      </c>
      <c r="G43" s="137">
        <f>AVERAGE(($E$34:G34))</f>
        <v>0.75577396608108594</v>
      </c>
      <c r="H43" s="137">
        <f>AVERAGE(($E$34:H34))</f>
        <v>0.77132356211841813</v>
      </c>
      <c r="I43" s="137">
        <f>AVERAGE(($E$34:I34))</f>
        <v>0.77938443109008326</v>
      </c>
      <c r="J43" s="137">
        <f>AVERAGE(($E$34:J34))</f>
        <v>0.78837591479729163</v>
      </c>
      <c r="K43" s="137">
        <f>AVERAGE(($E$34:K34))</f>
        <v>0.78837591479729163</v>
      </c>
      <c r="L43" s="137">
        <f>AVERAGE(($E$34:L34))</f>
        <v>0.79275758683305264</v>
      </c>
      <c r="M43" s="137">
        <f>AVERAGE(($E$34:M34))</f>
        <v>0.79983572798509395</v>
      </c>
      <c r="N43" s="137">
        <f>AVERAGE(($E$34:N34))</f>
        <v>0.80364935996914832</v>
      </c>
      <c r="O43" s="137">
        <f>AVERAGE(($E$34:O34))</f>
        <v>0.80964806033587</v>
      </c>
      <c r="P43" s="137">
        <f>AVERAGE(($E$34:P34))</f>
        <v>0.81544815771566792</v>
      </c>
      <c r="Q43" s="137">
        <f>AVERAGE(($E$34:Q34))</f>
        <v>0.82041081123936221</v>
      </c>
      <c r="R43" s="137">
        <f>AVERAGE(($E$34:R34))</f>
        <v>0.82263941930167139</v>
      </c>
      <c r="S43" s="137">
        <f>AVERAGE(($E$34:S34))</f>
        <v>0.8246470513984604</v>
      </c>
      <c r="T43" s="134"/>
      <c r="U43" s="134"/>
      <c r="V43" s="134"/>
      <c r="W43" s="134"/>
      <c r="X43" s="134"/>
      <c r="Y43" s="134"/>
      <c r="Z43" s="137"/>
      <c r="AA43" s="137">
        <f>AVERAGE(($AA$34:AA34))</f>
        <v>0.76412776412776418</v>
      </c>
      <c r="AB43" s="137">
        <f>AVERAGE(($AA$34:AB34))</f>
        <v>0.78280829893733128</v>
      </c>
      <c r="AC43" s="137">
        <f>AVERAGE(($AA$34:AC34))</f>
        <v>0.78389143006078488</v>
      </c>
      <c r="AD43" s="137">
        <f>AVERAGE(($AA$34:AD34))</f>
        <v>0.78196619159320768</v>
      </c>
      <c r="AE43" s="137">
        <f>AVERAGE(($AA$34:AE34))</f>
        <v>0.78394615901619291</v>
      </c>
      <c r="AF43" s="134"/>
      <c r="AG43" s="137">
        <f>AVERAGE(($AA$34:AG34))</f>
        <v>0.78832496219719239</v>
      </c>
      <c r="AH43" s="137">
        <f>AVERAGE(($AA$34:AH34))</f>
        <v>0.79054626645612003</v>
      </c>
      <c r="AI43" s="137">
        <f>AVERAGE(($AA$34:AI34))</f>
        <v>0.79457608441492777</v>
      </c>
      <c r="AJ43" s="137">
        <f>AVERAGE(($AA$34:AJ34))</f>
        <v>0.79757010944785645</v>
      </c>
      <c r="AK43" s="137">
        <f>AVERAGE(($AA$34:AK34))</f>
        <v>0.80226905705229368</v>
      </c>
      <c r="AL43" s="137">
        <f>AVERAGE(($AA$34:AL34))</f>
        <v>0.80689592068045102</v>
      </c>
      <c r="AM43" s="137"/>
      <c r="AN43" s="137">
        <f>AVERAGE(($AA$34:AN34))</f>
        <v>0.80983003255357122</v>
      </c>
      <c r="AO43" s="137">
        <f>AVERAGE(($AA$34:AO34))</f>
        <v>0.81443342893127024</v>
      </c>
      <c r="AP43" s="137">
        <f>AVERAGE(($AA$34:AP34))</f>
        <v>0.81903575396342543</v>
      </c>
      <c r="AQ43" s="137">
        <f>AVERAGE(($AA$34:AQ34))</f>
        <v>0.82335592928842272</v>
      </c>
      <c r="AR43" s="137">
        <f>AVERAGE(($AA$34:AR34))</f>
        <v>0.82845145363077544</v>
      </c>
      <c r="AS43" s="137">
        <f>AVERAGE(($AA$34:AS34))</f>
        <v>0.83336962115293789</v>
      </c>
      <c r="AT43" s="134"/>
      <c r="AU43" s="137">
        <f>AVERAGE(($AA$34:AU34))</f>
        <v>0.83687973798543747</v>
      </c>
      <c r="AV43" s="137">
        <f>AVERAGE(($AA$34:AV34))</f>
        <v>0.83932920909773923</v>
      </c>
      <c r="AW43" s="137">
        <f>AVERAGE(($AA$34:AW34))</f>
        <v>0.84196073859260101</v>
      </c>
      <c r="AX43" s="137">
        <f>AVERAGE(($AA$34:AX34))</f>
        <v>0.84553810471369995</v>
      </c>
      <c r="AY43" s="134"/>
      <c r="AZ43" s="134"/>
      <c r="BA43" s="137">
        <f>AVERAGE(($AA$34:BA34))</f>
        <v>0.84745821580073299</v>
      </c>
      <c r="BB43" s="137">
        <f>AVERAGE(($AA$34:BB34))</f>
        <v>0.84770319700527308</v>
      </c>
      <c r="BC43" s="137">
        <f>AVERAGE(($AA$34:BC34))</f>
        <v>0.84860938451038415</v>
      </c>
      <c r="BD43" s="137">
        <f>AVERAGE(($AA$34:BD34))</f>
        <v>0.84971764070891609</v>
      </c>
      <c r="BE43" s="137">
        <f>AVERAGE(($BE$34:BE34))</f>
        <v>0.86772486772486768</v>
      </c>
      <c r="BF43" s="137">
        <f>AVERAGE(($BE$34:BF34))</f>
        <v>0.86445369350253665</v>
      </c>
      <c r="BG43" s="137">
        <f>AVERAGE(($BE$34:BG34))</f>
        <v>0.87604406440220794</v>
      </c>
      <c r="BH43" s="134"/>
      <c r="BI43" s="137">
        <f>AVERAGE(($BE$34:BI34))</f>
        <v>0.88047864415657828</v>
      </c>
      <c r="BJ43" s="137">
        <f>AVERAGE(($BE$34:BJ34))</f>
        <v>0.87874188968423694</v>
      </c>
      <c r="BK43" s="137">
        <f>AVERAGE(($BE$34:BK34))</f>
        <v>0.87712118011049978</v>
      </c>
      <c r="BL43" s="137">
        <f>AVERAGE(($BE$34:BL34))</f>
        <v>0.87269727525954921</v>
      </c>
      <c r="BM43" s="137">
        <f>AVERAGE(($BE$34:BM34))</f>
        <v>0.86674327512103511</v>
      </c>
      <c r="BN43" s="137">
        <f>AVERAGE(($BE$34:BN34))</f>
        <v>0.86434339532485127</v>
      </c>
      <c r="BO43" s="134"/>
      <c r="BP43" s="137">
        <f>AVERAGE(($BE$34:BP34))</f>
        <v>0.86041558320750977</v>
      </c>
      <c r="BQ43" s="137">
        <f>AVERAGE(($BE$34:BQ34))</f>
        <v>0.85950450298749992</v>
      </c>
      <c r="BR43" s="137">
        <f>AVERAGE(($BE$34:BR34))</f>
        <v>0.85706568830441254</v>
      </c>
      <c r="BS43" s="137">
        <f>AVERAGE(($BE$34:BS34))</f>
        <v>0.85527505581484653</v>
      </c>
      <c r="BT43" s="137">
        <f>AVERAGE(($BE$34:BT34))</f>
        <v>0.85243455335595564</v>
      </c>
      <c r="BU43" s="137">
        <f>AVERAGE(($BE$34:BU34))</f>
        <v>0.84844246256484934</v>
      </c>
      <c r="BV43" s="134"/>
      <c r="BW43" s="137">
        <f>AVERAGE(($BE$34:BW34))</f>
        <v>0.84608147532121292</v>
      </c>
      <c r="BX43" s="137">
        <f>AVERAGE(($BE$34:BX34))</f>
        <v>0.84509999591757201</v>
      </c>
      <c r="BY43" s="137">
        <f>AVERAGE(($BE$34:BY34))</f>
        <v>0.84553561705940627</v>
      </c>
      <c r="BZ43" s="137">
        <f>AVERAGE(($BE$34:BZ34))</f>
        <v>0.84537688379519371</v>
      </c>
      <c r="CA43" s="137">
        <f>AVERAGE(($BE$34:CA34))</f>
        <v>0.84590803960543415</v>
      </c>
      <c r="CB43" s="137">
        <f>AVERAGE(($BE$34:CB34))</f>
        <v>0.84667760750599641</v>
      </c>
      <c r="CC43" s="134"/>
      <c r="CD43" s="137">
        <f>AVERAGE(($BE$34:CD34))</f>
        <v>0.84760231973734856</v>
      </c>
      <c r="CE43" s="137">
        <f>AVERAGE(($BE$34:CE34))</f>
        <v>0.84736331727737224</v>
      </c>
      <c r="CF43" s="137">
        <f>AVERAGE(($BE$34:CF34))</f>
        <v>0.84746759371342462</v>
      </c>
      <c r="CG43" s="137">
        <f>AVERAGE(($BE$34:CG34))</f>
        <v>0.84840405480005243</v>
      </c>
      <c r="CH43" s="137">
        <f>AVERAGE(($CH$34:CH34))</f>
        <v>0.84696569920844322</v>
      </c>
      <c r="CI43" s="137">
        <f>AVERAGE(($CH$34:CI34))</f>
        <v>0.85690676264769983</v>
      </c>
      <c r="CJ43" s="134"/>
      <c r="CK43" s="137">
        <f>AVERAGE(($CH$34:CK34))</f>
        <v>0.84504895287624437</v>
      </c>
      <c r="CL43" s="137">
        <f>AVERAGE(($CH$34:CL34))</f>
        <v>0.84322820401888543</v>
      </c>
      <c r="CM43" s="137">
        <f>AVERAGE(($CH$34:CM34))</f>
        <v>0.83979995451945622</v>
      </c>
      <c r="CN43" s="137">
        <f>AVERAGE(($CH$34:CN34))</f>
        <v>0.83917021299560413</v>
      </c>
      <c r="CO43" s="137">
        <f>AVERAGE(($CH$34:CO34))</f>
        <v>0.83326642053454558</v>
      </c>
      <c r="CP43" s="137">
        <f>AVERAGE(($CH$34:CP34))</f>
        <v>0.83181082067043</v>
      </c>
      <c r="CQ43" s="134"/>
      <c r="CR43" s="137">
        <f>AVERAGE(($CH$34:CR34))</f>
        <v>0.83141571255654112</v>
      </c>
      <c r="CS43" s="137">
        <f>AVERAGE(($CH$34:CS34))</f>
        <v>0.83455985558660117</v>
      </c>
      <c r="CT43" s="137">
        <f>AVERAGE(($CH$34:CT34))</f>
        <v>0.83849449681426547</v>
      </c>
      <c r="CU43" s="137">
        <f>AVERAGE(($CH$34:CU34))</f>
        <v>0.84325763657249697</v>
      </c>
      <c r="CV43" s="137">
        <f>AVERAGE(($CH$34:CV34))</f>
        <v>0.84753350534660021</v>
      </c>
      <c r="CW43" s="137">
        <f>AVERAGE(($CH$34:CW34))</f>
        <v>0.85194944961800001</v>
      </c>
      <c r="CX43" s="134"/>
      <c r="CY43" s="137">
        <f>AVERAGE(($CH$34:CY34))</f>
        <v>0.85676330653485244</v>
      </c>
      <c r="CZ43" s="137">
        <f>AVERAGE(($CH$34:CZ34))</f>
        <v>0.86153732689592277</v>
      </c>
      <c r="DA43" s="137">
        <f>AVERAGE(($CH$34:DA34))</f>
        <v>0.86591355164512218</v>
      </c>
      <c r="DB43" s="137">
        <f>AVERAGE(($CH$34:DB34))</f>
        <v>0.86884988249832651</v>
      </c>
      <c r="DC43" s="137">
        <f>AVERAGE(($CH$34:DC34))</f>
        <v>0.87120059992017851</v>
      </c>
      <c r="DD43" s="137">
        <f>AVERAGE(($CH$34:DD34))</f>
        <v>0.87384653198379014</v>
      </c>
      <c r="DE43" s="134"/>
      <c r="DF43" s="134"/>
      <c r="DG43" s="137">
        <f>AVERAGE(($CH$34:DG34))</f>
        <v>0.8683684870357945</v>
      </c>
      <c r="DH43" s="137">
        <f>AVERAGE(($CH$34:DH34))</f>
        <v>0.86696380874954437</v>
      </c>
      <c r="DI43" s="137">
        <f>AVERAGE(($CH$34:DI34))</f>
        <v>0.8663999253412219</v>
      </c>
      <c r="DJ43" s="137">
        <f>AVERAGE(($CH$34:DJ34))</f>
        <v>0.86695748765054714</v>
      </c>
      <c r="DK43" s="137">
        <f>AVERAGE(($CH$34:DK34))</f>
        <v>0.86726556416632361</v>
      </c>
      <c r="DL43" s="134"/>
      <c r="DM43" s="134"/>
      <c r="DN43" s="137">
        <f>AVERAGE(($DM$34:DN34))</f>
        <v>0.8732782369146006</v>
      </c>
      <c r="DO43" s="137">
        <f>AVERAGE(($DM$34:DO34))</f>
        <v>0.87714903347146467</v>
      </c>
      <c r="DP43" s="137">
        <f>AVERAGE(($DM$34:DP34))</f>
        <v>0.88086048189650779</v>
      </c>
      <c r="DQ43" s="137">
        <f>AVERAGE(($DM$34:DQ34))</f>
        <v>0.88633980586682526</v>
      </c>
      <c r="DR43" s="137">
        <f>AVERAGE(($DM$34:DR34))</f>
        <v>0.88570227947606883</v>
      </c>
      <c r="DS43" s="134"/>
      <c r="DT43" s="137">
        <f>AVERAGE(($DM$34:DT34))</f>
        <v>0.88002662483811589</v>
      </c>
      <c r="DU43" s="137">
        <f>AVERAGE(($DM$34:DU34))</f>
        <v>0.87675751516736455</v>
      </c>
      <c r="DV43" s="137">
        <f>AVERAGE(($DM$34:DV34))</f>
        <v>0.8728294924381107</v>
      </c>
      <c r="DW43" s="137">
        <f>AVERAGE(($DM$34:DW34))</f>
        <v>0.8675449729676874</v>
      </c>
      <c r="DX43" s="137">
        <f>AVERAGE(($DM$34:DX34))</f>
        <v>0.86063934216965932</v>
      </c>
      <c r="DY43" s="137">
        <f>AVERAGE(($DM$34:DY34))</f>
        <v>0.85605907563209127</v>
      </c>
      <c r="DZ43" s="134"/>
      <c r="EA43" s="137">
        <f>AVERAGE(($DM$34:EA34))</f>
        <v>0.84993821063376485</v>
      </c>
      <c r="EB43" s="137">
        <f>AVERAGE(($DM$34:EB34))</f>
        <v>0.8452355845270767</v>
      </c>
      <c r="EC43" s="137">
        <f>AVERAGE(($DM$34:EC34))</f>
        <v>0.84116627892674611</v>
      </c>
      <c r="ED43" s="137">
        <f>AVERAGE(($DM$34:ED34))</f>
        <v>0.83771120043315261</v>
      </c>
      <c r="EE43" s="137">
        <f>AVERAGE(($DM$34:EE34))</f>
        <v>0.83396536151719169</v>
      </c>
      <c r="EF43" s="137">
        <f>AVERAGE(($DM$34:EF34))</f>
        <v>0.83144062119967466</v>
      </c>
      <c r="EG43" s="137">
        <f>AVERAGE(($DM$34:EG34))</f>
        <v>0.82674382352343145</v>
      </c>
      <c r="EH43" s="137">
        <f>AVERAGE(($DM$34:EH34))</f>
        <v>0.82412167896551802</v>
      </c>
      <c r="EI43" s="137">
        <f>AVERAGE(($DM$34:EI34))</f>
        <v>0.82334926848662993</v>
      </c>
      <c r="EJ43" s="137">
        <f>AVERAGE(($DM$34:EJ34))</f>
        <v>0.82196458109837756</v>
      </c>
      <c r="EK43" s="137">
        <f>AVERAGE(($DM$34:EK34))</f>
        <v>0.82115859124085155</v>
      </c>
      <c r="EL43" s="137">
        <f>AVERAGE(($DM$34:EL34))</f>
        <v>0.81864290781039828</v>
      </c>
      <c r="EM43" s="137">
        <f>AVERAGE(($DM$34:EM34))</f>
        <v>0.81719945331829835</v>
      </c>
      <c r="EN43" s="134"/>
      <c r="EO43" s="137">
        <f>AVERAGE(($DM$34:EO34))</f>
        <v>0.81676278408608993</v>
      </c>
      <c r="EP43" s="137">
        <f>AVERAGE(($DM$34:EP34))</f>
        <v>0.81721406324494639</v>
      </c>
      <c r="EQ43" s="137">
        <f>AVERAGE(($EQ$34:EQ34))</f>
        <v>0.82894736842105265</v>
      </c>
      <c r="ER43" s="137">
        <f>AVERAGE(($EQ$34:ER34))</f>
        <v>0.84247368421052626</v>
      </c>
      <c r="ES43" s="137">
        <f>AVERAGE(($EQ$34:ES34))</f>
        <v>0.85211281484551271</v>
      </c>
      <c r="ET43" s="137">
        <f>AVERAGE(($EQ$34:ET34))</f>
        <v>0.86036398450228069</v>
      </c>
      <c r="EU43" s="137">
        <f>AVERAGE(($EQ$34:EU34))</f>
        <v>0.83777572368429887</v>
      </c>
      <c r="EV43" s="137">
        <f>AVERAGE(($EQ$34:EV34))</f>
        <v>0.84704660560832012</v>
      </c>
      <c r="EW43" s="137">
        <f>AVERAGE(($EQ$34:EW34))</f>
        <v>0.85306317074661087</v>
      </c>
      <c r="EX43" s="137">
        <f>AVERAGE(($EQ$34:EX34))</f>
        <v>0.85511254041313667</v>
      </c>
      <c r="EY43" s="137">
        <f>AVERAGE(($EQ$34:EY34))</f>
        <v>0.85533813116088331</v>
      </c>
      <c r="EZ43" s="137">
        <f>AVERAGE(($EQ$34:EZ34))</f>
        <v>0.85524121124867847</v>
      </c>
      <c r="FA43" s="137">
        <f>AVERAGE(($EQ$34:FA34))</f>
        <v>0.85552901746661836</v>
      </c>
      <c r="FB43" s="134"/>
      <c r="FC43" s="137">
        <f>AVERAGE(($EQ$34:FC34))</f>
        <v>0.85639610483890571</v>
      </c>
      <c r="FD43" s="137">
        <f>AVERAGE(($EQ$34:FD34))</f>
        <v>0.85733462615590617</v>
      </c>
      <c r="FE43" s="137">
        <f>AVERAGE(($EQ$34:FE34))</f>
        <v>0.85725523685660321</v>
      </c>
      <c r="FF43" s="137">
        <f>AVERAGE(($EQ$34:FF34))</f>
        <v>0.85848913756310807</v>
      </c>
      <c r="FG43" s="137">
        <f>AVERAGE(($EQ$34:FG34))</f>
        <v>0.86051772284401462</v>
      </c>
      <c r="FH43" s="137">
        <f>AVERAGE(($EQ$34:FH34))</f>
        <v>0.86300691609419999</v>
      </c>
      <c r="FI43" s="137">
        <f>AVERAGE(($EQ$34:FI34))</f>
        <v>0.85191130986989971</v>
      </c>
      <c r="FJ43" s="137">
        <f>AVERAGE(($EQ$34:FJ34))</f>
        <v>0.85272264791218222</v>
      </c>
      <c r="FK43" s="137">
        <f>AVERAGE(($EQ$34:FK34))</f>
        <v>0.85370999729794972</v>
      </c>
      <c r="FL43" s="137">
        <f>AVERAGE(($EQ$34:FL34))</f>
        <v>0.85665204303359399</v>
      </c>
      <c r="FM43" s="137">
        <f>AVERAGE(($EQ$34:FM34))</f>
        <v>0.85864016039570334</v>
      </c>
      <c r="FN43" s="137">
        <f>AVERAGE(($EQ$34:FN34))</f>
        <v>0.8602521945522501</v>
      </c>
      <c r="FO43" s="137">
        <f>AVERAGE(($EQ$34:FO34))</f>
        <v>0.85778859076110336</v>
      </c>
      <c r="FP43" s="134"/>
      <c r="FQ43" s="137">
        <f>AVERAGE(($EQ$34:FQ34))</f>
        <v>0.85613622316062177</v>
      </c>
      <c r="FR43" s="137">
        <f>AVERAGE(($EQ$34:FR34))</f>
        <v>0.85529421766004865</v>
      </c>
      <c r="FS43" s="137">
        <f>AVERAGE(($EQ$34:FS34))</f>
        <v>0.85562397000094292</v>
      </c>
      <c r="FT43" s="137">
        <f>AVERAGE(($EQ$34:FT34))</f>
        <v>0.85626255226891901</v>
      </c>
      <c r="FU43" s="137">
        <f>AVERAGE(($EQ$34:FU34))</f>
        <v>0.85707621106115683</v>
      </c>
      <c r="FV43" s="137">
        <f>AVERAGE(($FV$34:FV34))</f>
        <v>0.82086956521739129</v>
      </c>
      <c r="FW43" s="134"/>
      <c r="FX43" s="137">
        <f>AVERAGE(($FV$34:FX34))</f>
        <v>0.82456716185735401</v>
      </c>
      <c r="FY43" s="137">
        <f>AVERAGE(($FV$34:FY34))</f>
        <v>0.81952496105175587</v>
      </c>
      <c r="FZ43" s="137">
        <f>AVERAGE(($FV$34:FZ34))</f>
        <v>0.82370295423829432</v>
      </c>
      <c r="GA43" s="137">
        <f>AVERAGE(($FV$34:GA34))</f>
        <v>0.82272790513131044</v>
      </c>
      <c r="GB43" s="137">
        <f>AVERAGE(($FV$34:GB34))</f>
        <v>0.82561884251138606</v>
      </c>
      <c r="GC43" s="137">
        <f>AVERAGE(($FV$34:GC34))</f>
        <v>0.82697971180064989</v>
      </c>
      <c r="GD43" s="134"/>
      <c r="GE43" s="137">
        <f>AVERAGE(($FV$34:GE34))</f>
        <v>0.821234985051846</v>
      </c>
      <c r="GF43" s="137">
        <f>AVERAGE(($FV$34:GF34))</f>
        <v>0.81700377803095192</v>
      </c>
      <c r="GG43" s="137">
        <f>AVERAGE(($FV$34:GG34))</f>
        <v>0.81206396360813837</v>
      </c>
      <c r="GH43" s="137">
        <f>AVERAGE(($FV$34:GH34))</f>
        <v>0.80860111262010081</v>
      </c>
      <c r="GI43" s="134"/>
      <c r="GJ43" s="134"/>
      <c r="GK43" s="134"/>
      <c r="GL43" s="137">
        <f>AVERAGE(($FV$34:GL34))</f>
        <v>0.80610441796001153</v>
      </c>
      <c r="GM43" s="137">
        <f>AVERAGE(($FV$34:GM34))</f>
        <v>0.80667787211954134</v>
      </c>
      <c r="GN43" s="137">
        <f>AVERAGE(($FV$34:GN34))</f>
        <v>0.80796958873685298</v>
      </c>
      <c r="GO43" s="137">
        <f>AVERAGE(($FV$34:GO34))</f>
        <v>0.80934304472582475</v>
      </c>
      <c r="GP43" s="137">
        <f>AVERAGE(($FV$34:GP34))</f>
        <v>0.81188410443046066</v>
      </c>
      <c r="GQ43" s="137">
        <f>AVERAGE(($FV$34:GQ34))</f>
        <v>0.81467591558319685</v>
      </c>
      <c r="GR43" s="134"/>
      <c r="GS43" s="137">
        <f>AVERAGE(($FV$34:GS34))</f>
        <v>0.81596268904178804</v>
      </c>
      <c r="GT43" s="137">
        <f>AVERAGE(($FV$34:GT34))</f>
        <v>0.81875301095511444</v>
      </c>
      <c r="GU43" s="137">
        <f>AVERAGE(($FV$34:GU34))</f>
        <v>0.82057465590638023</v>
      </c>
      <c r="GV43" s="137">
        <f>AVERAGE(($FV$34:GV34))</f>
        <v>0.82113579964721628</v>
      </c>
      <c r="GW43" s="137">
        <f>AVERAGE(($FV$34:GW34))</f>
        <v>0.82281144511779736</v>
      </c>
      <c r="GX43" s="134"/>
      <c r="GY43" s="134"/>
      <c r="GZ43" s="137">
        <f>AVERAGE(($GZ$34:GZ34))</f>
        <v>0.83436853002070388</v>
      </c>
      <c r="HA43" s="137">
        <f>AVERAGE(($GZ$34:HA34))</f>
        <v>0.8354037267080745</v>
      </c>
      <c r="HB43" s="137">
        <f>AVERAGE(($GZ$34:HB34))</f>
        <v>0.84382106370702237</v>
      </c>
      <c r="HC43" s="137">
        <f>AVERAGE(($GZ$34:HC34))</f>
        <v>0.84154348373068</v>
      </c>
      <c r="HD43" s="137">
        <f>AVERAGE(($GZ$34:HD34))</f>
        <v>0.84335926831234487</v>
      </c>
      <c r="HE43" s="137">
        <f>AVERAGE(($GZ$34:HE34))</f>
        <v>0.8410530285139256</v>
      </c>
      <c r="HF43" s="134"/>
      <c r="HG43" s="137">
        <f>AVERAGE(($GZ$34:HG34))</f>
        <v>0.8361693034104648</v>
      </c>
      <c r="HH43" s="137">
        <f>AVERAGE(($GZ$34:HH34))</f>
        <v>0.83223826923952149</v>
      </c>
      <c r="HI43" s="137">
        <f>AVERAGE(($GZ$34:HI34))</f>
        <v>0.83074423335832182</v>
      </c>
      <c r="HJ43" s="137">
        <f>AVERAGE(($GZ$34:HJ34))</f>
        <v>0.82853541366713657</v>
      </c>
      <c r="HK43" s="137">
        <f>AVERAGE(($GZ$34:HK34))</f>
        <v>0.83131604895626732</v>
      </c>
      <c r="HL43" s="137">
        <f>AVERAGE(($GZ$34:HL34))</f>
        <v>0.83409628646679235</v>
      </c>
      <c r="HM43" s="134"/>
      <c r="HN43" s="137">
        <f>AVERAGE(($GZ$34:HN34))</f>
        <v>0.83481199115606164</v>
      </c>
      <c r="HO43" s="137">
        <f>AVERAGE(($GZ$34:HO34))</f>
        <v>0.83659174227258082</v>
      </c>
      <c r="HP43" s="137">
        <f>AVERAGE(($GZ$34:HP34))</f>
        <v>0.83804742387388442</v>
      </c>
      <c r="HQ43" s="137">
        <f>AVERAGE(($GZ$34:HQ34))</f>
        <v>0.84072202997522461</v>
      </c>
      <c r="HR43" s="137">
        <f>AVERAGE(($GZ$34:HR34))</f>
        <v>0.84405813982585243</v>
      </c>
      <c r="HS43" s="137">
        <f>AVERAGE(($GZ$34:HS34))</f>
        <v>0.84778907390614</v>
      </c>
      <c r="HT43" s="134"/>
      <c r="HU43" s="137">
        <f>AVERAGE(($GZ$34:HU34))</f>
        <v>0.85188654505008132</v>
      </c>
      <c r="HV43" s="137">
        <f>AVERAGE(($GZ$34:HV34))</f>
        <v>0.85456584963837323</v>
      </c>
      <c r="HW43" s="137">
        <f>AVERAGE(($GZ$34:HW34))</f>
        <v>0.8569674758460698</v>
      </c>
      <c r="HX43" s="137">
        <f>AVERAGE(($GZ$34:HX34))</f>
        <v>0.85880986330761211</v>
      </c>
      <c r="HY43" s="137">
        <f>AVERAGE(($GZ$34:HY34))</f>
        <v>0.8600202985575166</v>
      </c>
      <c r="HZ43" s="137">
        <f>AVERAGE(($GZ$34:HZ34))</f>
        <v>0.85946668896519129</v>
      </c>
      <c r="IA43" s="134"/>
      <c r="IB43" s="137">
        <f>AVERAGE(($GZ$34:IB34))</f>
        <v>0.8608880214065836</v>
      </c>
      <c r="IC43" s="137">
        <f>AVERAGE(($GZ$34:IC34))</f>
        <v>0.86207262279212771</v>
      </c>
      <c r="ID43" s="137">
        <f>AVERAGE(($GZ$34:ID34))</f>
        <v>0.86271426583407185</v>
      </c>
      <c r="IE43" s="137">
        <f>AVERAGE(($IE$34:IE34))</f>
        <v>0.8693467336683417</v>
      </c>
      <c r="IF43" s="137">
        <f>AVERAGE(($IE$34:IF34))</f>
        <v>0.8589157910765951</v>
      </c>
      <c r="IG43" s="137">
        <f>AVERAGE(($IE$34:IG34))</f>
        <v>0.86594386071773011</v>
      </c>
      <c r="IH43" s="134"/>
      <c r="II43" s="137">
        <f>AVERAGE(($IE$34:II34))</f>
        <v>0.86997386605426807</v>
      </c>
      <c r="IJ43" s="137">
        <f>AVERAGE(($IE$34:IJ34))</f>
        <v>0.87274676961109121</v>
      </c>
      <c r="IK43" s="137">
        <f>AVERAGE(($IE$34:IK34))</f>
        <v>0.87557635980539972</v>
      </c>
      <c r="IL43" s="137">
        <f>AVERAGE(($IE$34:IL34))</f>
        <v>0.87314914534546517</v>
      </c>
      <c r="IM43" s="137">
        <f>AVERAGE(($IE$34:IM34))</f>
        <v>0.87253263396022773</v>
      </c>
      <c r="IN43" s="137">
        <f>AVERAGE(($IE$34:IN34))</f>
        <v>0.87331580261269814</v>
      </c>
      <c r="IO43" s="134"/>
      <c r="IP43" s="137">
        <f>AVERAGE(($IE$34:IP34))</f>
        <v>0.87203685393037556</v>
      </c>
      <c r="IQ43" s="137">
        <f>AVERAGE(($IE$34:IQ34))</f>
        <v>0.87448224631968374</v>
      </c>
      <c r="IR43" s="137">
        <f>AVERAGE(($IE$34:IR34))</f>
        <v>0.87469250475917537</v>
      </c>
      <c r="IS43" s="134"/>
      <c r="IT43" s="137">
        <f>AVERAGE(($IE$34:IT34))</f>
        <v>0.87196516264083179</v>
      </c>
      <c r="IU43" s="137">
        <f>AVERAGE(($IE$34:IU34))</f>
        <v>0.86949146054743909</v>
      </c>
      <c r="IV43" s="134"/>
      <c r="IW43" s="134"/>
      <c r="IX43" s="137">
        <f>AVERAGE(($IE$34:IX34))</f>
        <v>0.85428118891215898</v>
      </c>
      <c r="IY43" s="137">
        <f>AVERAGE(($IE$34:IY34))</f>
        <v>0.84854054830680647</v>
      </c>
      <c r="IZ43" s="137">
        <f>AVERAGE(($IE$34:IZ34))</f>
        <v>0.84577984423513974</v>
      </c>
      <c r="JA43" s="137">
        <f>AVERAGE(($IE$34:JA34))</f>
        <v>0.84412540844429862</v>
      </c>
      <c r="JB43" s="137">
        <f>AVERAGE(($IE$34:JB34))</f>
        <v>0.84277254761205023</v>
      </c>
      <c r="JC43" s="137">
        <f>AVERAGE(($IE$34:JC34))</f>
        <v>0.84103932563685313</v>
      </c>
      <c r="JD43" s="134"/>
      <c r="JE43" s="137">
        <f>AVERAGE(($IE$34:JE34))</f>
        <v>0.84078109290920133</v>
      </c>
      <c r="JF43" s="137">
        <f>AVERAGE(($IE$34:JF34))</f>
        <v>0.84246001556352612</v>
      </c>
      <c r="JG43" s="137">
        <f>AVERAGE(($IE$34:JG34))</f>
        <v>0.84423519422026128</v>
      </c>
      <c r="JH43" s="137">
        <f>AVERAGE(($IE$34:JH34))</f>
        <v>0.84586992923976478</v>
      </c>
      <c r="JI43" s="137">
        <f>AVERAGE(($IE$34:JI34))</f>
        <v>0.84813269304578398</v>
      </c>
      <c r="JJ43" s="134"/>
      <c r="JK43" s="137">
        <f>AVERAGE(($JJ$34:JK34))</f>
        <v>0.86979166666666663</v>
      </c>
      <c r="JL43" s="137">
        <f>AVERAGE(($JJ$34:JL34))</f>
        <v>0.8743288230240549</v>
      </c>
      <c r="JM43" s="137">
        <f>AVERAGE(($JJ$34:JM34))</f>
        <v>0.87550674715598564</v>
      </c>
      <c r="JN43" s="137">
        <f>AVERAGE(($JJ$34:JN34))</f>
        <v>0.87892387479997891</v>
      </c>
      <c r="JO43" s="137">
        <f>AVERAGE(($JJ$34:JO34))</f>
        <v>0.88143367348339408</v>
      </c>
      <c r="JP43" s="137">
        <f>AVERAGE(($JJ$34:JP34))</f>
        <v>0.88130082869858428</v>
      </c>
      <c r="JQ43" s="134"/>
      <c r="JR43" s="137">
        <f>AVERAGE(($JJ$34:JR34))</f>
        <v>0.87495762398763299</v>
      </c>
      <c r="JS43" s="137">
        <f>AVERAGE(($JJ$34:JS34))</f>
        <v>0.87492034605729874</v>
      </c>
      <c r="JT43" s="137">
        <f>AVERAGE(($JJ$34:JT34))</f>
        <v>0.87447132103750114</v>
      </c>
      <c r="JU43" s="137">
        <f>AVERAGE(($JJ$34:JU34))</f>
        <v>0.87533940632505536</v>
      </c>
      <c r="JV43" s="137">
        <f>AVERAGE(($JJ$34:JV34))</f>
        <v>0.8751242760203205</v>
      </c>
      <c r="JW43" s="137">
        <f>AVERAGE(($JJ$34:JW34))</f>
        <v>0.87680698671926993</v>
      </c>
      <c r="JX43" s="134"/>
      <c r="JY43" s="137">
        <f>AVERAGE(($JJ$34:JY34))</f>
        <v>0.8772588772982346</v>
      </c>
      <c r="JZ43" s="137">
        <f>AVERAGE(($JJ$34:JZ34))</f>
        <v>0.87751798796213187</v>
      </c>
      <c r="KA43" s="137">
        <f>AVERAGE(($JJ$34:KA34))</f>
        <v>0.87786222638104383</v>
      </c>
      <c r="KB43" s="137">
        <f>AVERAGE(($JJ$34:KB34))</f>
        <v>0.87905433305395564</v>
      </c>
      <c r="KC43" s="137">
        <f>AVERAGE(($JJ$34:KC34))</f>
        <v>0.88091081494135026</v>
      </c>
      <c r="KD43" s="137">
        <f>AVERAGE(($JJ$34:KD34))</f>
        <v>0.88249068310718337</v>
      </c>
      <c r="KE43" s="134"/>
      <c r="KF43" s="137">
        <f>AVERAGE(($JJ$34:KF34))</f>
        <v>0.88442845543568449</v>
      </c>
      <c r="KG43" s="137">
        <f>AVERAGE(($JJ$34:KG34))</f>
        <v>0.88614906164940754</v>
      </c>
      <c r="KH43" s="137">
        <f>AVERAGE(($JJ$34:KH34))</f>
        <v>0.88731638367598298</v>
      </c>
      <c r="KI43" s="137">
        <f>AVERAGE(($JJ$34:KI34))</f>
        <v>0.88847986227766151</v>
      </c>
      <c r="KJ43" s="137">
        <f>AVERAGE(($JJ$34:KJ34))</f>
        <v>0.88962012402006496</v>
      </c>
      <c r="KK43" s="137">
        <f>AVERAGE(($JJ$34:KK34))</f>
        <v>0.89132401865115252</v>
      </c>
      <c r="KL43" s="134"/>
      <c r="KM43" s="134"/>
      <c r="KN43" s="137">
        <f>AVERAGE(($KN$34:KN34))</f>
        <v>0.89910979228486643</v>
      </c>
      <c r="KO43" s="134"/>
      <c r="KP43" s="137">
        <f>AVERAGE(($KN$34:KP34))</f>
        <v>0.9064001342376713</v>
      </c>
      <c r="KQ43" s="137">
        <f>AVERAGE(($KN$34:KQ34))</f>
        <v>0.90575929347188033</v>
      </c>
      <c r="KR43" s="137">
        <f>AVERAGE(($KN$34:KR34))</f>
        <v>0.88239864898954079</v>
      </c>
      <c r="KS43" s="134"/>
      <c r="KT43" s="137">
        <f>AVERAGE(($KN$34:KT34))</f>
        <v>0.87917119882689099</v>
      </c>
      <c r="KU43" s="137">
        <f>AVERAGE(($KN$34:KU34))</f>
        <v>0.87718543855043274</v>
      </c>
      <c r="KV43" s="137">
        <f>AVERAGE(($KN$34:KV34))</f>
        <v>0.87444297099758139</v>
      </c>
      <c r="KW43" s="137">
        <f>AVERAGE(($KN$34:KW34))</f>
        <v>0.87319482853854635</v>
      </c>
      <c r="KX43" s="137">
        <f>AVERAGE(($KN$34:KX34))</f>
        <v>0.87419265054383044</v>
      </c>
      <c r="KY43" s="134"/>
      <c r="KZ43" s="134"/>
      <c r="LA43" s="137">
        <f>AVERAGE(($KN$34:LA34))</f>
        <v>0.87284149694455571</v>
      </c>
      <c r="LB43" s="137">
        <f>AVERAGE(($KN$34:LB34))</f>
        <v>0.87448915468479871</v>
      </c>
      <c r="LC43" s="137">
        <f>AVERAGE(($KN$34:LC34))</f>
        <v>0.87741983520042155</v>
      </c>
      <c r="LD43" s="137">
        <f>AVERAGE(($KN$34:LD34))</f>
        <v>0.87985607165353596</v>
      </c>
      <c r="LE43" s="137">
        <f>AVERAGE(($KN$34:LE34))</f>
        <v>0.88304694524162564</v>
      </c>
      <c r="LF43" s="137">
        <f>AVERAGE(($KN$34:LF34))</f>
        <v>0.88491788963292473</v>
      </c>
      <c r="LG43" s="134"/>
      <c r="LH43" s="137">
        <f>AVERAGE(($KN$34:LH34))</f>
        <v>0.88671914772895</v>
      </c>
      <c r="LI43" s="137">
        <f>AVERAGE(($KN$34:LI34))</f>
        <v>0.88882864757791114</v>
      </c>
      <c r="LJ43" s="137">
        <f>AVERAGE(($KN$34:LJ34))</f>
        <v>0.89218296433504662</v>
      </c>
      <c r="LK43" s="137">
        <f>AVERAGE(($KN$34:LK34))</f>
        <v>0.89397765312173105</v>
      </c>
      <c r="LL43" s="137">
        <f>AVERAGE(($KN$34:LL34))</f>
        <v>0.8957531294400034</v>
      </c>
      <c r="LM43" s="137">
        <f>AVERAGE(($KN$34:LM34))</f>
        <v>0.89616767559648502</v>
      </c>
      <c r="LN43" s="137">
        <f>AVERAGE(($KN$34:LN34))</f>
        <v>0.89326269327465058</v>
      </c>
      <c r="LO43" s="137">
        <f>AVERAGE(($KN$34:LO34))</f>
        <v>0.89347254017464506</v>
      </c>
      <c r="LP43" s="137">
        <f>AVERAGE(($KN$34:LP34))</f>
        <v>0.89467493837934231</v>
      </c>
      <c r="LQ43" s="137">
        <f>AVERAGE(($KN$34:LQ34))</f>
        <v>0.89593808833679389</v>
      </c>
      <c r="LR43" s="134"/>
      <c r="LS43" s="134"/>
      <c r="LT43" s="134"/>
      <c r="LU43" s="134"/>
      <c r="LV43" s="137">
        <f>AVERAGE(($LV$34:LV34))</f>
        <v>0.68888888888888888</v>
      </c>
      <c r="LW43" s="137">
        <f>AVERAGE(($LV$34:LW34))</f>
        <v>0.68790949003714963</v>
      </c>
      <c r="LX43" s="137">
        <f>AVERAGE(($LV$34:LX34))</f>
        <v>0.68204955013465651</v>
      </c>
      <c r="LY43" s="134"/>
      <c r="LZ43" s="137">
        <f>AVERAGE(($LV$34:LZ34))</f>
        <v>0.68721283827666801</v>
      </c>
      <c r="MA43" s="137">
        <f>AVERAGE(($LV$34:MA34))</f>
        <v>0.69130032526614316</v>
      </c>
      <c r="MB43" s="137"/>
      <c r="MC43" s="137">
        <f>AVERAGE(($LV$34:MC34))</f>
        <v>0.6925219605528361</v>
      </c>
      <c r="MD43" s="137">
        <f>AVERAGE(($LV$34:MD34))</f>
        <v>0.6943624526746317</v>
      </c>
      <c r="ME43" s="137">
        <f>AVERAGE(($LV$34:ME34))</f>
        <v>0.70266801064361684</v>
      </c>
      <c r="MF43" s="137">
        <f>AVERAGE(($LV$34:MF34))</f>
        <v>0.71805783952635216</v>
      </c>
      <c r="MG43" s="137">
        <f>AVERAGE(($LV$34:MG34))</f>
        <v>0.72978146733842286</v>
      </c>
      <c r="MH43" s="137">
        <f>AVERAGE(($LV$34:MH34))</f>
        <v>0.74071042485311167</v>
      </c>
      <c r="MI43" s="134"/>
      <c r="MJ43" s="137">
        <f>AVERAGE(($LV$34:MJ34))</f>
        <v>0.74740560874693129</v>
      </c>
      <c r="MK43" s="137">
        <f>AVERAGE(($LV$34:MK34))</f>
        <v>0.75509505584736991</v>
      </c>
      <c r="ML43" s="137">
        <f>AVERAGE(($LV$34:ML34))</f>
        <v>0.7615992551549754</v>
      </c>
      <c r="MM43" s="137">
        <f>AVERAGE(($LV$34:MM34))</f>
        <v>0.7676504840127959</v>
      </c>
      <c r="MN43" s="137">
        <f>AVERAGE(($LV$34:MN34))</f>
        <v>0.7723311685410017</v>
      </c>
      <c r="MO43" s="137">
        <f>AVERAGE(($LV$34:MO34))</f>
        <v>0.77794513480572647</v>
      </c>
      <c r="MP43" s="134"/>
      <c r="MQ43" s="137">
        <f>AVERAGE(($LV$34:MQ34))</f>
        <v>0.77962085554474769</v>
      </c>
      <c r="MR43" s="137">
        <f>AVERAGE(($LV$34:MR34))</f>
        <v>0.78224500887324133</v>
      </c>
      <c r="MS43" s="137">
        <f>AVERAGE(($LV$34:MS34))</f>
        <v>0.78520926116181966</v>
      </c>
      <c r="MT43" s="137">
        <f>AVERAGE(($LV$34:MT34))</f>
        <v>0.78672024352127512</v>
      </c>
      <c r="MU43" s="137">
        <f>AVERAGE(($LV$34:MU34))</f>
        <v>0.78917202066391434</v>
      </c>
      <c r="MV43" s="137">
        <f>AVERAGE(($LV$34:MV34))</f>
        <v>0.79234550507688162</v>
      </c>
      <c r="MW43" s="134"/>
      <c r="MX43" s="137">
        <f>AVERAGE(($MX$34:MX34))</f>
        <v>0.85123966942148765</v>
      </c>
      <c r="MY43" s="137">
        <f>AVERAGE(($MX$34:MY34))</f>
        <v>0.84859280768371681</v>
      </c>
      <c r="MZ43" s="137">
        <f>AVERAGE(($MX$34:MZ34))</f>
        <v>0.84750631623358907</v>
      </c>
      <c r="NA43" s="137">
        <f>AVERAGE(($MX$34:NA34))</f>
        <v>0.85251285405830868</v>
      </c>
      <c r="NB43" s="137">
        <f>AVERAGE(($MX$34:NB34))</f>
        <v>0.85255291890556162</v>
      </c>
      <c r="NC43" s="137">
        <f>AVERAGE(($MX$34:NC34))</f>
        <v>0.85042631269692581</v>
      </c>
      <c r="ND43" s="134"/>
      <c r="NE43" s="137">
        <f>AVERAGE(($MX$34:NE34))</f>
        <v>0.84322255374022215</v>
      </c>
      <c r="NF43" s="137">
        <f>AVERAGE(($MX$34:NF34))</f>
        <v>0.84496259166555143</v>
      </c>
      <c r="NG43" s="137">
        <f>AVERAGE(($MX$34:NG34))</f>
        <v>0.84622825827607029</v>
      </c>
      <c r="NH43" s="137">
        <f>AVERAGE(($MX$34:NH34))</f>
        <v>0.84659126814251418</v>
      </c>
      <c r="NI43" s="137">
        <f>AVERAGE(($MX$34:NI34))</f>
        <v>0.84744044407408836</v>
      </c>
      <c r="NJ43" s="137">
        <f>AVERAGE(($MX$34:NJ34))</f>
        <v>0.84927411077161796</v>
      </c>
      <c r="NK43" s="134"/>
      <c r="NL43" s="137">
        <f>AVERAGE(($MX$34:NL34))</f>
        <v>0.85018464925927129</v>
      </c>
      <c r="NM43" s="137">
        <f>AVERAGE(($MX$34:NM34))</f>
        <v>0.8518837887935895</v>
      </c>
      <c r="NN43" s="137">
        <f>AVERAGE(($MX$34:NN34))</f>
        <v>0.85363262577337051</v>
      </c>
      <c r="NO43" s="137">
        <f>AVERAGE(($MX$34:NO34))</f>
        <v>0.85533598832458479</v>
      </c>
      <c r="NP43" s="137">
        <f>AVERAGE(($MX$34:NP34))</f>
        <v>0.85668721714707263</v>
      </c>
      <c r="NQ43" s="137">
        <f>AVERAGE(($MX$34:NQ34))</f>
        <v>0.85766823562435857</v>
      </c>
      <c r="NR43" s="134"/>
      <c r="NS43" s="137">
        <f>AVERAGE(($MX$34:NS34))</f>
        <v>0.85885455655640985</v>
      </c>
      <c r="NT43" s="137">
        <f>AVERAGE(($MX$34:NT34))</f>
        <v>0.86153517090365583</v>
      </c>
      <c r="NU43" s="137">
        <f>AVERAGE(($MX$34:NU34))</f>
        <v>0.86378812395522431</v>
      </c>
      <c r="NV43" s="137">
        <f>AVERAGE(($MX$34:NV34))</f>
        <v>0.8647951021646384</v>
      </c>
      <c r="NW43" s="137">
        <f>AVERAGE(($MX$34:NW34))</f>
        <v>0.86519508198659767</v>
      </c>
      <c r="NX43" s="137">
        <f>AVERAGE(($MX$34:NX34))</f>
        <v>0.86549039559947494</v>
      </c>
      <c r="NY43" s="137">
        <f>AVERAGE(($MX$34:NY34))</f>
        <v>0.86427503509464487</v>
      </c>
      <c r="NZ43" s="137">
        <f>AVERAGE(($MX$34:NZ34))</f>
        <v>0.86321992240881851</v>
      </c>
      <c r="OA43" s="134"/>
      <c r="OB43" s="134"/>
      <c r="OC43" s="134"/>
      <c r="OD43" s="134"/>
      <c r="OE43" s="134"/>
      <c r="OF43" s="134"/>
      <c r="OG43" s="137">
        <f>AVERAGE(($OG$34:OG34))</f>
        <v>0.85470085470085466</v>
      </c>
      <c r="OH43" s="137">
        <f>AVERAGE(($OG$34:OH34))</f>
        <v>0.85551134689065722</v>
      </c>
      <c r="OI43" s="137">
        <f>AVERAGE(($OG$34:OI34))</f>
        <v>0.88145200903821586</v>
      </c>
      <c r="OJ43" s="137">
        <f>AVERAGE(($OG$34:OJ34))</f>
        <v>0.87527238786748707</v>
      </c>
      <c r="OK43" s="137">
        <f>AVERAGE(($OG$34:OK34))</f>
        <v>0.87528873182373468</v>
      </c>
      <c r="OL43" s="137">
        <f>AVERAGE(($OG$34:OL34))</f>
        <v>0.87682511689536569</v>
      </c>
      <c r="OM43" s="134"/>
      <c r="ON43" s="137">
        <f>AVERAGE(($OG$34:ON34))</f>
        <v>0.87626841116682486</v>
      </c>
      <c r="OO43" s="137">
        <f>AVERAGE(($OG$34:OO34))</f>
        <v>0.8774192173128712</v>
      </c>
      <c r="OP43" s="137">
        <f>AVERAGE(($OG$34:OP34))</f>
        <v>0.87699436045788304</v>
      </c>
      <c r="OQ43" s="137">
        <f>AVERAGE(($OG$34:OQ34))</f>
        <v>0.87414340926057954</v>
      </c>
      <c r="OR43" s="137">
        <f>AVERAGE(($OG$34:OR34))</f>
        <v>0.87522490714960732</v>
      </c>
      <c r="OS43" s="137">
        <f>AVERAGE(($OG$34:OS34))</f>
        <v>0.87724160550016694</v>
      </c>
      <c r="OT43" s="134"/>
      <c r="OU43" s="137">
        <f>AVERAGE(($OG$34:OU34))</f>
        <v>0.88036829454245047</v>
      </c>
      <c r="OV43" s="137">
        <f>AVERAGE(($OG$34:OV34))</f>
        <v>0.8834512314868973</v>
      </c>
      <c r="OW43" s="137">
        <f>AVERAGE(($OG$34:OW34))</f>
        <v>0.88601594418256557</v>
      </c>
      <c r="OX43" s="137">
        <f>AVERAGE(($OG$34:OX34))</f>
        <v>0.88771330096456835</v>
      </c>
      <c r="OY43" s="137">
        <f>AVERAGE(($OG$34:OY34))</f>
        <v>0.8899416502075489</v>
      </c>
      <c r="OZ43" s="137">
        <f>AVERAGE(($OG$34:OZ34))</f>
        <v>0.89230885406535698</v>
      </c>
      <c r="PA43" s="134"/>
      <c r="PB43" s="137">
        <f>AVERAGE(($OG$34:PB34))</f>
        <v>0.88991611684333016</v>
      </c>
      <c r="PC43" s="137">
        <f>AVERAGE(($OG$34:PC34))</f>
        <v>0.88829909887995162</v>
      </c>
      <c r="PD43" s="137">
        <f>AVERAGE(($OG$34:PD34))</f>
        <v>0.88753916205385475</v>
      </c>
      <c r="PE43" s="137">
        <f>AVERAGE(($OG$34:PE34))</f>
        <v>0.88653481037306381</v>
      </c>
      <c r="PF43" s="137">
        <f>AVERAGE(($OG$34:PF34))</f>
        <v>0.88505110725050518</v>
      </c>
      <c r="PG43" s="137">
        <f>AVERAGE(($PG$34:PG34))</f>
        <v>0.89028213166144199</v>
      </c>
      <c r="PH43" s="137"/>
      <c r="PI43" s="137">
        <f>AVERAGE(($PG$34:PI34))</f>
        <v>0.88162315052127482</v>
      </c>
      <c r="PJ43" s="137">
        <f>AVERAGE(($PG$34:PJ34))</f>
        <v>0.87848359129533338</v>
      </c>
      <c r="PK43" s="137">
        <f>AVERAGE(($PG$34:PK34))</f>
        <v>0.87821753218117748</v>
      </c>
      <c r="PL43" s="137">
        <f>AVERAGE(($PG$34:PL34))</f>
        <v>0.87685055307613169</v>
      </c>
      <c r="PM43" s="137">
        <f>AVERAGE(($PG$34:PM34))</f>
        <v>0.87472173921392848</v>
      </c>
      <c r="PN43" s="137">
        <f>AVERAGE(($PG$34:PN34))</f>
        <v>0.86525314196073277</v>
      </c>
      <c r="PO43" s="134"/>
      <c r="PP43" s="137">
        <f>AVERAGE(($PG$34:PP34))</f>
        <v>0.85742012381111044</v>
      </c>
      <c r="PQ43" s="137">
        <f>AVERAGE(($PG$34:PQ34))</f>
        <v>0.85914118772061543</v>
      </c>
      <c r="PR43" s="137">
        <f>AVERAGE(($PG$34:PR34))</f>
        <v>0.86174058246206742</v>
      </c>
      <c r="PS43" s="137">
        <f>AVERAGE(($PG$34:PS34))</f>
        <v>0.86287072818646704</v>
      </c>
      <c r="PT43" s="137">
        <f>AVERAGE(($PG$34:PT34))</f>
        <v>0.86312978262453643</v>
      </c>
      <c r="PU43" s="137">
        <f>AVERAGE(($PG$34:PU34))</f>
        <v>0.86417108139700793</v>
      </c>
      <c r="PV43" s="134"/>
      <c r="PW43" s="137">
        <f>AVERAGE(($PG$34:PW34))</f>
        <v>0.8630140736524341</v>
      </c>
      <c r="PX43" s="137">
        <f>AVERAGE(($PG$34:PX34))</f>
        <v>0.86333290942023799</v>
      </c>
      <c r="PY43" s="137">
        <f>AVERAGE(($PG$34:PY34))</f>
        <v>0.86499960258147313</v>
      </c>
      <c r="PZ43" s="137">
        <f>AVERAGE(($PG$34:PZ34))</f>
        <v>0.86566163658268103</v>
      </c>
      <c r="QA43" s="137">
        <f>AVERAGE(($PG$34:QA34))</f>
        <v>0.86699332938494378</v>
      </c>
      <c r="QB43" s="137">
        <f>AVERAGE(($PG$34:QB34))</f>
        <v>0.86855508397871883</v>
      </c>
      <c r="QC43" s="134"/>
      <c r="QD43" s="137">
        <f>AVERAGE(($PG$34:QD34))</f>
        <v>0.86960784926030232</v>
      </c>
      <c r="QE43" s="137">
        <f>AVERAGE(($PG$34:QE34))</f>
        <v>0.86938199286051965</v>
      </c>
      <c r="QF43" s="134"/>
      <c r="QG43" s="137">
        <f>AVERAGE(($PG$34:QG34))</f>
        <v>0.86905986054718765</v>
      </c>
      <c r="QH43" s="137">
        <f>AVERAGE(($PG$34:QH34))</f>
        <v>0.8692296131051841</v>
      </c>
      <c r="QI43" s="137">
        <f>AVERAGE(($QI$34:QI34))</f>
        <v>0.80405405405405406</v>
      </c>
      <c r="QJ43" s="137"/>
      <c r="QK43" s="137">
        <f>AVERAGE(($QI$34:QK34))</f>
        <v>0.8224815724815725</v>
      </c>
      <c r="QL43" s="137">
        <f>AVERAGE(($QI$34:QL34))</f>
        <v>0.82919536526093907</v>
      </c>
      <c r="QM43" s="137">
        <f>AVERAGE(($QI$34:QM34))</f>
        <v>0.83688023730075312</v>
      </c>
      <c r="QN43" s="137">
        <f>AVERAGE(($QI$34:QN34))</f>
        <v>0.83693089993832237</v>
      </c>
      <c r="QO43" s="137">
        <f>AVERAGE(($QI$34:QO34))</f>
        <v>0.83560031135211066</v>
      </c>
      <c r="QP43" s="137">
        <f>AVERAGE(($QI$34:QP34))</f>
        <v>0.83387589712533849</v>
      </c>
      <c r="QQ43" s="137">
        <f>AVERAGE(($QI$34:QQ34))</f>
        <v>0.82866738401064521</v>
      </c>
      <c r="QR43" s="137">
        <f>AVERAGE(($QI$34:QR34))</f>
        <v>0.83135354238330117</v>
      </c>
      <c r="QS43" s="137">
        <f>AVERAGE(($QI$34:QS34))</f>
        <v>0.83345308747383007</v>
      </c>
      <c r="QT43" s="137">
        <f>AVERAGE(($QI$34:QT34))</f>
        <v>0.83395819660581794</v>
      </c>
      <c r="QU43" s="134"/>
      <c r="QV43" s="134"/>
      <c r="QW43" s="137">
        <f>AVERAGE(($QI$34:QW34))</f>
        <v>0.82481521557553517</v>
      </c>
      <c r="QX43" s="137">
        <f>AVERAGE(($QI$34:QX34))</f>
        <v>0.81755308541672256</v>
      </c>
      <c r="QY43" s="137">
        <f>AVERAGE(($QI$34:QY34))</f>
        <v>0.81666442367883252</v>
      </c>
      <c r="QZ43" s="137">
        <f>AVERAGE(($QI$34:QZ34))</f>
        <v>0.81921912171756484</v>
      </c>
      <c r="RA43" s="137">
        <f>AVERAGE(($QI$34:RA34))</f>
        <v>0.82199519933748977</v>
      </c>
      <c r="RB43" s="137">
        <f>AVERAGE(($QI$34:RB34))</f>
        <v>0.8260322464352845</v>
      </c>
      <c r="RC43" s="137">
        <f>AVERAGE(($QI$34:RC34))</f>
        <v>0.82875267718887979</v>
      </c>
      <c r="RD43" s="137">
        <f>AVERAGE(($QI$34:RD34))</f>
        <v>0.83162257613145407</v>
      </c>
      <c r="RE43" s="134"/>
      <c r="RF43" s="137">
        <f>AVERAGE(($QI$34:RF34))</f>
        <v>0.83446869190692463</v>
      </c>
      <c r="RG43" s="137">
        <f>AVERAGE(($QI$34:RG34))</f>
        <v>0.83720710222764139</v>
      </c>
      <c r="RH43" s="137">
        <f>AVERAGE(($QI$34:RH34))</f>
        <v>0.83943847831244378</v>
      </c>
      <c r="RI43" s="137">
        <f>AVERAGE(($QI$34:RI34))</f>
        <v>0.84067228760120816</v>
      </c>
      <c r="RJ43" s="137">
        <f>AVERAGE(($QI$34:RJ34))</f>
        <v>0.84115563925418801</v>
      </c>
      <c r="RK43" s="137">
        <f>AVERAGE(($QI$34:RK34))</f>
        <v>0.84235182056081126</v>
      </c>
      <c r="RL43" s="134"/>
      <c r="RM43" s="134"/>
      <c r="RN43" s="137">
        <f>AVERAGE(($QI$34:RN34))</f>
        <v>0.84288912896541324</v>
      </c>
      <c r="RO43" s="137">
        <f>AVERAGE(($QI$34:RO34))</f>
        <v>0.8446167495119139</v>
      </c>
      <c r="RP43" s="137">
        <f>AVERAGE(($QI$34:RP34))</f>
        <v>0.8459644706427909</v>
      </c>
      <c r="RQ43" s="137">
        <f>AVERAGE(($QI$34:RQ34))</f>
        <v>0.84692777487080273</v>
      </c>
      <c r="RR43" s="137">
        <f>AVERAGE(($QI$34:RR34))</f>
        <v>0.84831561737022165</v>
      </c>
      <c r="RS43" s="134"/>
      <c r="RT43" s="137">
        <f>AVERAGE(($QI$34:RT34))</f>
        <v>0.84844007852097192</v>
      </c>
      <c r="RU43" s="137">
        <f>AVERAGE(($QI$34:RU34))</f>
        <v>0.84906448396192835</v>
      </c>
      <c r="RV43" s="137">
        <f>AVERAGE(($QI$34:RV34))</f>
        <v>0.85023143791753775</v>
      </c>
      <c r="RW43" s="137">
        <f>AVERAGE(($QI$34:RW34))</f>
        <v>0.85010493187755554</v>
      </c>
      <c r="RX43" s="137">
        <f>AVERAGE(($QI$34:RX34))</f>
        <v>0.85049922883659068</v>
      </c>
      <c r="RY43" s="137">
        <f>AVERAGE(($QI$34:RY34))</f>
        <v>0.8502915629192952</v>
      </c>
      <c r="RZ43" s="134"/>
      <c r="SA43" s="134"/>
      <c r="SB43" s="137">
        <f>AVERAGE(($QI$34:SB34))</f>
        <v>0.84936540551262252</v>
      </c>
      <c r="SC43" s="137">
        <f>AVERAGE(($QI$34:SC34))</f>
        <v>0.84877020327188868</v>
      </c>
      <c r="SD43" s="137">
        <f>AVERAGE(($QI$34:SD34))</f>
        <v>0.84815490098023216</v>
      </c>
      <c r="SE43" s="137">
        <f>AVERAGE(($QI$34:SE34))</f>
        <v>0.84793587694057471</v>
      </c>
      <c r="SF43" s="137">
        <f>AVERAGE(($QI$34:SF34))</f>
        <v>0.84784077499684629</v>
      </c>
      <c r="SG43" s="137">
        <f>AVERAGE(($QI$34:SG34))</f>
        <v>0.8461171637301691</v>
      </c>
      <c r="SH43" s="137">
        <f>AVERAGE(($QI$34:SH34))</f>
        <v>0.84539703236787478</v>
      </c>
      <c r="SI43" s="137">
        <f>AVERAGE(($QI$34:SI34))</f>
        <v>0.84491180255999376</v>
      </c>
      <c r="SJ43" s="137">
        <f>AVERAGE(($QI$34:SJ34))</f>
        <v>0.84469885897682417</v>
      </c>
      <c r="SK43" s="137">
        <f>AVERAGE(($QI$34:SK34))</f>
        <v>0.84514241941854951</v>
      </c>
      <c r="SL43" s="137">
        <f>AVERAGE(($QI$34:SL34))</f>
        <v>0.84526443587735611</v>
      </c>
      <c r="SM43" s="137">
        <f>AVERAGE(($QI$34:SM34))</f>
        <v>0.84410212855096389</v>
      </c>
      <c r="SN43" s="134"/>
      <c r="SO43" s="137">
        <f>AVERAGE(($QI$34:SO34))</f>
        <v>0.84303201708393738</v>
      </c>
      <c r="SP43" s="137">
        <f>AVERAGE(($QI$34:SP34))</f>
        <v>0.84187725909519984</v>
      </c>
      <c r="SQ43" s="137">
        <f>AVERAGE(($QI$34:SQ34))</f>
        <v>0.84088312598722015</v>
      </c>
      <c r="SR43" s="137">
        <f>AVERAGE(($SR$34:SR34))</f>
        <v>0.7927927927927928</v>
      </c>
      <c r="SS43" s="137">
        <f>AVERAGE(($SR$34:SS34))</f>
        <v>0.79191878445609787</v>
      </c>
      <c r="ST43" s="137">
        <f>AVERAGE(($SR$34:ST34))</f>
        <v>0.79063242346824436</v>
      </c>
      <c r="SU43" s="137">
        <f>AVERAGE(($SR$34:SU34))</f>
        <v>0.7639080525409423</v>
      </c>
      <c r="SV43" s="137">
        <f>AVERAGE(($SR$34:SV34))</f>
        <v>0.76127841771664451</v>
      </c>
      <c r="SW43" s="137">
        <f>AVERAGE(($SR$34:SW34))</f>
        <v>0.76272178981499517</v>
      </c>
      <c r="SX43" s="137">
        <f>AVERAGE(($SR$34:SX34))</f>
        <v>0.76361824276804191</v>
      </c>
      <c r="SY43" s="137">
        <f>AVERAGE(($SR$34:SY34))</f>
        <v>0.76125106880501536</v>
      </c>
      <c r="SZ43" s="137">
        <f>AVERAGE(($SR$34:SZ34))</f>
        <v>0.76141903480032058</v>
      </c>
      <c r="TA43" s="137">
        <f>AVERAGE(($SR$34:TA34))</f>
        <v>0.76275460879776602</v>
      </c>
      <c r="TB43" s="134"/>
      <c r="TC43" s="137">
        <f>AVERAGE(($SR$34:TC34))</f>
        <v>0.77014595399256858</v>
      </c>
      <c r="TD43" s="137">
        <f>AVERAGE(($SR$34:TD34))</f>
        <v>0.77646427200745027</v>
      </c>
      <c r="TE43" s="137">
        <f>AVERAGE(($SR$34:TE34))</f>
        <v>0.7823578332930603</v>
      </c>
      <c r="TF43" s="137">
        <f>AVERAGE(($SR$34:TF34))</f>
        <v>0.78899575117232534</v>
      </c>
      <c r="TG43" s="137">
        <f>AVERAGE(($SR$34:TG34))</f>
        <v>0.79457504677318269</v>
      </c>
      <c r="TH43" s="137">
        <f>AVERAGE(($SR$34:TH34))</f>
        <v>0.80043802434530298</v>
      </c>
      <c r="TI43" s="137">
        <f>AVERAGE(($SR$34:TI34))</f>
        <v>0.80001118868862742</v>
      </c>
      <c r="TJ43" s="137">
        <f>AVERAGE(($SR$34:TJ34))</f>
        <v>0.80205398982789267</v>
      </c>
      <c r="TK43" s="137">
        <f>AVERAGE(($SR$34:TK34))</f>
        <v>0.80543848757403558</v>
      </c>
      <c r="TL43" s="137">
        <f>AVERAGE(($SR$34:TL34))</f>
        <v>0.80951045459804871</v>
      </c>
      <c r="TM43" s="137">
        <f>AVERAGE(($SR$34:TM34))</f>
        <v>0.81254820282770424</v>
      </c>
      <c r="TN43" s="137">
        <f>AVERAGE(($SR$34:TN34))</f>
        <v>0.81563061059984932</v>
      </c>
      <c r="TO43" s="137">
        <f>AVERAGE(($SR$34:TO34))</f>
        <v>0.81861132676530557</v>
      </c>
      <c r="TP43" s="134"/>
      <c r="TQ43" s="137">
        <f>AVERAGE(($SR$34:TQ34))</f>
        <v>0.81922474370564002</v>
      </c>
      <c r="TR43" s="137">
        <f>AVERAGE(($SR$34:TR34))</f>
        <v>0.81956833673887142</v>
      </c>
      <c r="TS43" s="137">
        <f>AVERAGE(($SR$34:TS34))</f>
        <v>0.82033726377047023</v>
      </c>
      <c r="TT43" s="137">
        <f>AVERAGE(($SR$34:TT34))</f>
        <v>0.8214718807510536</v>
      </c>
      <c r="TU43" s="137">
        <f>AVERAGE(($SR$34:TU34))</f>
        <v>0.82272431659523693</v>
      </c>
      <c r="TV43" s="137">
        <f>AVERAGE(($SR$34:TV34))</f>
        <v>0.82407850408214245</v>
      </c>
      <c r="TW43" s="134"/>
      <c r="TX43" s="137">
        <f>AVERAGE(($SR$34:TX34))</f>
        <v>0.82463643149709143</v>
      </c>
      <c r="TY43" s="137">
        <f>AVERAGE(($SR$34:TY34))</f>
        <v>0.82469753410185931</v>
      </c>
      <c r="TZ43" s="137">
        <f>AVERAGE(($SR$34:TZ34))</f>
        <v>0.82482950398195021</v>
      </c>
      <c r="UA43" s="137">
        <f>AVERAGE(($SR$34:UA34))</f>
        <v>0.82498241351801838</v>
      </c>
      <c r="UB43" s="137">
        <f>AVERAGE(($SR$34:UB34))</f>
        <v>0.82549540848584857</v>
      </c>
      <c r="UC43" s="137">
        <f>AVERAGE(($SR$34:UC34))</f>
        <v>0.82593971903385277</v>
      </c>
      <c r="UD43" s="134"/>
      <c r="UE43" s="137">
        <f>AVERAGE(($SR$34:UE34))</f>
        <v>0.82567381754594182</v>
      </c>
      <c r="UF43" s="137">
        <f>AVERAGE(($SR$34:UF34))</f>
        <v>0.82580989440733055</v>
      </c>
      <c r="UG43" s="137">
        <f>AVERAGE(($SR$34:UG34))</f>
        <v>0.82637266976065482</v>
      </c>
      <c r="UH43" s="137">
        <f>AVERAGE(($SR$34:UH34))</f>
        <v>0.82674991595442859</v>
      </c>
      <c r="UI43" s="137">
        <f>AVERAGE(($SR$34:UI34))</f>
        <v>0.82738798623738607</v>
      </c>
      <c r="UJ43" s="137">
        <f>AVERAGE(($SR$34:UJ34))</f>
        <v>0.82822740663766325</v>
      </c>
      <c r="UK43" s="137"/>
      <c r="UL43" s="137">
        <f>AVERAGE(($SR$34:UL34))</f>
        <v>0.82882138750759027</v>
      </c>
      <c r="UM43" s="137">
        <f>AVERAGE(($SR$34:UM34))</f>
        <v>0.82922089012369282</v>
      </c>
      <c r="UN43" s="137">
        <f>AVERAGE(($SR$34:UN34))</f>
        <v>0.83028967682520016</v>
      </c>
      <c r="UO43" s="137">
        <f>AVERAGE(($SR$34:UO34))</f>
        <v>0.83162570531584268</v>
      </c>
      <c r="UP43" s="137">
        <f>AVERAGE(($SR$34:UP34))</f>
        <v>0.8327311079568922</v>
      </c>
      <c r="UQ43" s="137">
        <f>AVERAGE(($SR$34:UQ34))</f>
        <v>0.83334796623214535</v>
      </c>
      <c r="UR43" s="134"/>
      <c r="US43" s="137">
        <f>AVERAGE(($SR$34:US34))</f>
        <v>0.83412329348400693</v>
      </c>
      <c r="UT43" s="137">
        <f>AVERAGE(($SR$34:UT34))</f>
        <v>0.83479023195756852</v>
      </c>
      <c r="UU43" s="137">
        <f>AVERAGE(($SR$34:UU34))</f>
        <v>0.83564462812162998</v>
      </c>
      <c r="UV43" s="137">
        <f>AVERAGE(($SR$34:UV34))</f>
        <v>0.83549597347427884</v>
      </c>
      <c r="UW43" s="137">
        <f>AVERAGE(($SR$34:UW34))</f>
        <v>0.83482067067932886</v>
      </c>
      <c r="UX43" s="134"/>
      <c r="UY43" s="134"/>
      <c r="UZ43" s="134"/>
      <c r="VA43" s="137">
        <f>AVERAGE(($VA$34:VA34))</f>
        <v>0.76553106212424848</v>
      </c>
      <c r="VB43" s="137">
        <f>AVERAGE(($VA$34:VB34))</f>
        <v>0.76683811170728555</v>
      </c>
      <c r="VC43" s="137">
        <f>AVERAGE(($VA$34:VC34))</f>
        <v>0.76344081339449577</v>
      </c>
      <c r="VD43" s="137"/>
      <c r="VE43" s="137">
        <f>AVERAGE(($VA$34:VE34))</f>
        <v>0.77027935481574628</v>
      </c>
      <c r="VF43" s="137"/>
      <c r="VG43" s="137">
        <f>AVERAGE(($VA$34:VG34))</f>
        <v>0.7711903712698156</v>
      </c>
      <c r="VH43" s="137">
        <f>AVERAGE(($VA$34:VH34))</f>
        <v>0.77591773700843947</v>
      </c>
      <c r="VI43" s="137">
        <f>AVERAGE(($VA$34:VI34))</f>
        <v>0.77980548758601298</v>
      </c>
      <c r="VJ43" s="137">
        <f>AVERAGE(($VA$34:VJ34))</f>
        <v>0.78119343800139773</v>
      </c>
      <c r="VK43" s="137">
        <f>AVERAGE(($VA$34:VK34))</f>
        <v>0.78608541588324832</v>
      </c>
      <c r="VL43" s="137">
        <f>AVERAGE(($VA$34:VL34))</f>
        <v>0.78889280349846336</v>
      </c>
      <c r="VM43" s="134"/>
      <c r="VN43" s="137">
        <f>AVERAGE(($VA$34:VN34))</f>
        <v>0.7940983528307709</v>
      </c>
      <c r="VO43" s="137">
        <f>AVERAGE(($VA$34:VO34))</f>
        <v>0.80112685400924644</v>
      </c>
      <c r="VP43" s="137">
        <f>AVERAGE(($VA$34:VP34))</f>
        <v>0.80959516933707576</v>
      </c>
      <c r="VQ43" s="137">
        <f>AVERAGE(($VA$34:VQ34))</f>
        <v>0.81651008159062033</v>
      </c>
      <c r="VR43" s="137">
        <f>AVERAGE(($VA$34:VR34))</f>
        <v>0.82313218176180669</v>
      </c>
      <c r="VS43" s="137">
        <f>AVERAGE(($VA$34:VS34))</f>
        <v>0.82821908371827668</v>
      </c>
      <c r="VT43" s="137">
        <f>AVERAGE(($VA$34:VT34))</f>
        <v>0.8261179611466134</v>
      </c>
      <c r="VU43" s="137">
        <f>AVERAGE(($VA$34:VU34))</f>
        <v>0.82974552671703161</v>
      </c>
      <c r="VV43" s="137">
        <f>AVERAGE(($VA$34:VV34))</f>
        <v>0.83393365158688959</v>
      </c>
      <c r="VW43" s="137">
        <f>AVERAGE(($VA$34:VW34))</f>
        <v>0.83726247921162678</v>
      </c>
      <c r="VX43" s="137">
        <f>AVERAGE(($VA$34:VX34))</f>
        <v>0.84108454082992434</v>
      </c>
      <c r="VY43" s="137">
        <f>AVERAGE(($VA$34:VY34))</f>
        <v>0.84483815816208252</v>
      </c>
      <c r="VZ43" s="137">
        <f>AVERAGE(($VA$34:VZ34))</f>
        <v>0.84575053323373661</v>
      </c>
      <c r="WA43" s="137"/>
      <c r="WB43" s="137">
        <f>AVERAGE(($VA$34:WB34))</f>
        <v>0.84696926101566428</v>
      </c>
      <c r="WC43" s="137">
        <f>AVERAGE(($VA$34:WC34))</f>
        <v>0.84793259583819558</v>
      </c>
      <c r="WD43" s="137">
        <f>AVERAGE(($VA$34:WD34))</f>
        <v>0.8487072605608792</v>
      </c>
      <c r="WE43" s="137">
        <f>AVERAGE(($VA$34:WE34))</f>
        <v>0.84901969006391542</v>
      </c>
      <c r="WF43" s="137">
        <f>AVERAGE(($WF$34:WF34))</f>
        <v>0.85039370078740162</v>
      </c>
      <c r="WG43" s="137">
        <f>AVERAGE(($WF$34:WG34))</f>
        <v>0.86714935699000684</v>
      </c>
      <c r="WH43" s="137"/>
      <c r="WI43" s="137">
        <f>AVERAGE(($WF$34:WI34))</f>
        <v>0.87185506824839509</v>
      </c>
      <c r="WJ43" s="137">
        <f>AVERAGE(($WF$34:WJ34))</f>
        <v>0.87156940145014861</v>
      </c>
      <c r="WK43" s="137">
        <f>AVERAGE(($WF$34:WK34))</f>
        <v>0.87005552116011897</v>
      </c>
      <c r="WL43" s="137">
        <f>AVERAGE(($WF$34:WL34))</f>
        <v>0.86400844881197247</v>
      </c>
      <c r="WM43" s="137">
        <f>AVERAGE(($WF$34:WM34))</f>
        <v>0.85098523512492086</v>
      </c>
      <c r="WN43" s="137"/>
      <c r="WO43" s="134"/>
      <c r="WP43" s="137">
        <f>AVERAGE(($WF$34:WP34))</f>
        <v>0.83492621685996016</v>
      </c>
      <c r="WQ43" s="137">
        <f>AVERAGE(($WF$34:WQ34))</f>
        <v>0.82995168614379877</v>
      </c>
      <c r="WR43" s="137">
        <f>AVERAGE(($WF$34:WR34))</f>
        <v>0.82650197207487341</v>
      </c>
      <c r="WS43" s="137">
        <f>AVERAGE(($WF$34:WS34))</f>
        <v>0.82582865437596986</v>
      </c>
      <c r="WT43" s="134"/>
      <c r="WU43" s="137">
        <f>AVERAGE(($WF$34:WU34))</f>
        <v>0.82482422569497915</v>
      </c>
      <c r="WV43" s="137">
        <f>AVERAGE(($WF$34:WV34))</f>
        <v>0.82245081212199855</v>
      </c>
      <c r="WW43" s="137">
        <f>AVERAGE(($WF$34:WW34))</f>
        <v>0.82546587226580848</v>
      </c>
      <c r="WX43" s="137">
        <f>AVERAGE(($WF$34:WX34))</f>
        <v>0.82971316463021849</v>
      </c>
      <c r="WY43" s="137">
        <f>AVERAGE(($WF$34:WY34))</f>
        <v>0.8348736357004789</v>
      </c>
      <c r="WZ43" s="137">
        <f>AVERAGE(($WF$34:WZ34))</f>
        <v>0.83894226913223924</v>
      </c>
      <c r="XA43" s="137">
        <f>AVERAGE(($WF$34:XA34))</f>
        <v>0.8420272742809507</v>
      </c>
      <c r="XB43" s="137">
        <f>AVERAGE(($WF$34:XB34))</f>
        <v>0.84520684007617675</v>
      </c>
      <c r="XC43" s="134"/>
      <c r="XD43" s="137">
        <f>AVERAGE(($WF$34:XD34))</f>
        <v>0.84606244010135345</v>
      </c>
      <c r="XE43" s="137">
        <f>AVERAGE(($WF$34:XE34))</f>
        <v>0.84604967593097291</v>
      </c>
      <c r="XF43" s="137">
        <f>AVERAGE(($WF$34:XF34))</f>
        <v>0.84735216755800913</v>
      </c>
      <c r="XG43" s="137">
        <f>AVERAGE(($WF$34:XG34))</f>
        <v>0.8485802509739393</v>
      </c>
      <c r="XH43" s="137">
        <f>AVERAGE(($WF$34:XH34))</f>
        <v>0.85039594313107081</v>
      </c>
      <c r="XI43" s="137">
        <f>AVERAGE(($WF$34:XI34))</f>
        <v>0.85197912741071791</v>
      </c>
      <c r="XJ43" s="137"/>
      <c r="XK43" s="137">
        <f>AVERAGE(($XK$34:XK34))</f>
        <v>0.8635235732009926</v>
      </c>
      <c r="XL43" s="137">
        <f>AVERAGE(($XK$34:XL34))</f>
        <v>0.84061595326716299</v>
      </c>
      <c r="XM43" s="137">
        <f>AVERAGE(($XK$34:XM34))</f>
        <v>0.86032494570852858</v>
      </c>
      <c r="XN43" s="137">
        <f>AVERAGE(($XK$34:XN34))</f>
        <v>0.87456701755207311</v>
      </c>
      <c r="XO43" s="137">
        <f>AVERAGE(($XK$34:XO34))</f>
        <v>0.8782943907406876</v>
      </c>
      <c r="XP43" s="137">
        <f>AVERAGE(($XK$34:XP34))</f>
        <v>0.8814447025642802</v>
      </c>
      <c r="XQ43" s="137"/>
      <c r="XR43" s="137">
        <f>AVERAGE(($XK$34:XR34))</f>
        <v>0.87940256769139824</v>
      </c>
      <c r="XS43" s="137">
        <f>AVERAGE(($XK$34:XS34))</f>
        <v>0.88509468014401704</v>
      </c>
      <c r="XT43" s="137">
        <f>AVERAGE(($XK$34:XT34))</f>
        <v>0.88812957780846924</v>
      </c>
      <c r="XU43" s="137">
        <f>AVERAGE(($XK$34:XU34))</f>
        <v>0.88803842453890058</v>
      </c>
      <c r="XV43" s="137">
        <f>AVERAGE(($XK$34:XV34))</f>
        <v>0.88856467326207589</v>
      </c>
      <c r="XW43" s="137">
        <f>AVERAGE(($XK$34:XW34))</f>
        <v>0.88951761715690292</v>
      </c>
      <c r="XX43" s="137"/>
      <c r="XY43" s="137">
        <f>AVERAGE(($XK$34:XY34))</f>
        <v>0.88901254306360422</v>
      </c>
      <c r="XZ43" s="137">
        <f>AVERAGE(($XK$34:XZ34))</f>
        <v>0.88839787032205642</v>
      </c>
      <c r="YA43" s="137">
        <f>AVERAGE(($XK$34:YA34))</f>
        <v>0.88920624964788086</v>
      </c>
      <c r="YB43" s="137">
        <f>AVERAGE(($XK$34:YB34))</f>
        <v>0.89148894923056465</v>
      </c>
      <c r="YC43" s="137">
        <f>AVERAGE(($XK$34:YC34))</f>
        <v>0.8930605289669632</v>
      </c>
      <c r="YD43" s="137">
        <f>AVERAGE(($XK$34:YD34))</f>
        <v>0.89431090415334857</v>
      </c>
      <c r="YE43" s="137"/>
      <c r="YF43" s="137">
        <f>AVERAGE(($XK$34:YF34))</f>
        <v>0.89531484744904877</v>
      </c>
      <c r="YG43" s="137">
        <f>AVERAGE(($XK$34:YG34))</f>
        <v>0.89634963001097956</v>
      </c>
      <c r="YH43" s="137">
        <f>AVERAGE(($XK$34:YH34))</f>
        <v>0.896785924344915</v>
      </c>
      <c r="YI43" s="137">
        <f>AVERAGE(($XK$34:YI34))</f>
        <v>0.8981802523245267</v>
      </c>
      <c r="YJ43" s="137">
        <f>AVERAGE(($XK$34:YJ34))</f>
        <v>0.89841788628143127</v>
      </c>
      <c r="YK43" s="137">
        <f>AVERAGE(($XK$34:YK34))</f>
        <v>0.89901290821547208</v>
      </c>
      <c r="YL43" s="137"/>
      <c r="YM43" s="137">
        <f>AVERAGE(($XK$34:YM34))</f>
        <v>0.89810502346580057</v>
      </c>
      <c r="YN43" s="137">
        <f>AVERAGE(($XK$34:YN34))</f>
        <v>0.8982493211757977</v>
      </c>
      <c r="YO43" s="137">
        <f>AVERAGE(($YO$34:YO34))</f>
        <v>0.88976377952755903</v>
      </c>
      <c r="YP43" s="137"/>
      <c r="YQ43" s="137">
        <f>AVERAGE(($YO$34:YQ34))</f>
        <v>0.87628030665032308</v>
      </c>
      <c r="YR43" s="137">
        <f>AVERAGE(($YO$34:YR34))</f>
        <v>0.87585353776688202</v>
      </c>
      <c r="YS43" s="137">
        <f>AVERAGE(($YO$34:YS34))</f>
        <v>0.86433696183579989</v>
      </c>
      <c r="YT43" s="137">
        <f>AVERAGE(($YO$34:YT34))</f>
        <v>0.8713608738164661</v>
      </c>
      <c r="YU43" s="137">
        <f>AVERAGE(($YO$34:YU34))</f>
        <v>0.87473388084524839</v>
      </c>
      <c r="YV43" s="137">
        <f>AVERAGE(($YO$34:YV34))</f>
        <v>0.88027382836928625</v>
      </c>
      <c r="YW43" s="137">
        <f>AVERAGE(($YO$34:YW34))</f>
        <v>0.88736288749435843</v>
      </c>
      <c r="YX43" s="137">
        <f>AVERAGE(($YO$34:YX34))</f>
        <v>0.88977711211619726</v>
      </c>
      <c r="YY43" s="137">
        <f>AVERAGE(($YO$34:YY34))</f>
        <v>0.88987043915594377</v>
      </c>
      <c r="YZ43" s="137"/>
      <c r="ZA43" s="137">
        <f>AVERAGE(($YO$34:ZA34))</f>
        <v>0.89255898509126197</v>
      </c>
      <c r="ZB43" s="137">
        <f>AVERAGE(($YO$34:ZB34))</f>
        <v>0.89684386892002477</v>
      </c>
      <c r="ZC43" s="137">
        <f>AVERAGE(($YO$34:ZC34))</f>
        <v>0.90068501065576079</v>
      </c>
      <c r="ZD43" s="137">
        <f>AVERAGE(($YO$34:ZD34))</f>
        <v>0.90231556331430318</v>
      </c>
      <c r="ZE43" s="137">
        <f>AVERAGE(($YO$34:ZE34))</f>
        <v>0.90486185342762726</v>
      </c>
      <c r="ZF43" s="137">
        <f>AVERAGE(($YO$34:ZF34))</f>
        <v>0.90819656697558715</v>
      </c>
      <c r="ZG43" s="137">
        <f>AVERAGE(($YO$34:ZG34))</f>
        <v>0.90900118068290559</v>
      </c>
      <c r="ZH43" s="137"/>
      <c r="ZI43" s="134"/>
      <c r="ZJ43" s="134"/>
      <c r="ZK43" s="134"/>
      <c r="ZL43" s="137">
        <f>AVERAGE(($YO$34:ZL34))</f>
        <v>0.89952921215199055</v>
      </c>
      <c r="ZM43" s="137">
        <f>AVERAGE(($YO$34:ZM34))</f>
        <v>0.89206242030877625</v>
      </c>
      <c r="ZN43" s="137"/>
      <c r="ZO43" s="137">
        <f>AVERAGE(($YO$34:ZO34))</f>
        <v>0.88443990871161993</v>
      </c>
      <c r="ZP43" s="137">
        <f>AVERAGE(($YO$34:ZP34))</f>
        <v>0.87862995778375796</v>
      </c>
      <c r="ZQ43" s="137">
        <f>AVERAGE(($YO$34:ZQ34))</f>
        <v>0.87340751714523546</v>
      </c>
      <c r="ZR43" s="137">
        <f>AVERAGE(($YO$34:ZR34))</f>
        <v>0.86813180403902879</v>
      </c>
      <c r="ZS43" s="137">
        <f>AVERAGE(($YO$34:ZS34))</f>
        <v>0.86356076913290813</v>
      </c>
      <c r="ZT43" s="137">
        <f>AVERAGE(($ZT$34:ZT34))</f>
        <v>0.77994428969359331</v>
      </c>
      <c r="ZU43" s="137"/>
      <c r="ZV43" s="137">
        <f>AVERAGE(($ZT$34:ZV34))</f>
        <v>0.77025383498764177</v>
      </c>
      <c r="ZW43" s="137">
        <f>AVERAGE(($ZT$34:ZW34))</f>
        <v>0.78497070070274921</v>
      </c>
      <c r="ZX43" s="137">
        <f>AVERAGE(($ZT$34:ZX34))</f>
        <v>0.79706135886039531</v>
      </c>
      <c r="ZY43" s="137">
        <f>AVERAGE(($ZT$34:ZY34))</f>
        <v>0.80320464264387181</v>
      </c>
      <c r="ZZ43" s="137">
        <f>AVERAGE(($ZT$34:ZZ34))</f>
        <v>0.80892637120416022</v>
      </c>
      <c r="AAA43" s="137">
        <f>AVERAGE(($ZT$34:AAA34))</f>
        <v>0.81267472319854228</v>
      </c>
      <c r="AAB43" s="137"/>
      <c r="AAC43" s="137">
        <f>AVERAGE(($ZT$34:AAC34))</f>
        <v>0.81178482724316892</v>
      </c>
      <c r="AAD43" s="137">
        <f>AVERAGE(($ZT$34:AAD34))</f>
        <v>0.81489529149669027</v>
      </c>
      <c r="AAE43" s="137">
        <f>AVERAGE(($ZT$34:AAE34))</f>
        <v>0.81692531541964697</v>
      </c>
      <c r="AAF43" s="137">
        <f>AVERAGE(($ZT$34:AAF34))</f>
        <v>0.81816014807024928</v>
      </c>
      <c r="AAG43" s="137">
        <f>AVERAGE(($ZT$34:AAG34))</f>
        <v>0.82067301962619288</v>
      </c>
      <c r="AAH43" s="137">
        <f>AVERAGE(($ZT$34:AAH34))</f>
        <v>0.82304745013544722</v>
      </c>
      <c r="AAI43" s="134"/>
      <c r="AAJ43" s="137">
        <f>AVERAGE(($ZT$34:AAJ34))</f>
        <v>0.8228258178641974</v>
      </c>
      <c r="AAK43" s="137">
        <f>AVERAGE(($ZT$34:AAK34))</f>
        <v>0.82343449153091841</v>
      </c>
      <c r="AAL43" s="137">
        <f>AVERAGE(($ZT$34:AAL34))</f>
        <v>0.82559005438947097</v>
      </c>
      <c r="AAM43" s="137">
        <f>AVERAGE(($ZT$34:AAM34))</f>
        <v>0.82742249666266132</v>
      </c>
      <c r="AAN43" s="137">
        <f>AVERAGE(($ZT$34:AAN34))</f>
        <v>0.82682495055177274</v>
      </c>
      <c r="AAO43" s="137">
        <f>AVERAGE(($ZT$34:AAO34))</f>
        <v>0.82784226084661872</v>
      </c>
      <c r="AAP43" s="137"/>
      <c r="AAQ43" s="137">
        <f>AVERAGE(($ZT$34:AAQ34))</f>
        <v>0.82782481087706405</v>
      </c>
      <c r="AAR43" s="137">
        <f>AVERAGE(($ZT$34:AAR34))</f>
        <v>0.83000583767465008</v>
      </c>
      <c r="AAS43" s="137">
        <f>AVERAGE(($ZT$34:AAS34))</f>
        <v>0.83038539797960065</v>
      </c>
      <c r="AAT43" s="137">
        <f>AVERAGE(($ZT$34:AAT34))</f>
        <v>0.83005188856485479</v>
      </c>
      <c r="AAU43" s="137">
        <f>AVERAGE(($ZT$34:AAU34))</f>
        <v>0.83047557594444132</v>
      </c>
      <c r="AAV43" s="137">
        <f>AVERAGE(($ZT$34:AAV34))</f>
        <v>0.83008263986318542</v>
      </c>
      <c r="AAW43" s="134"/>
      <c r="AAX43" s="137">
        <f>AVERAGE(($ZT$34:AAX34))</f>
        <v>0.82815424177973951</v>
      </c>
      <c r="AAY43" s="137">
        <f>AVERAGE(($ZT$34:AAY34))</f>
        <v>0.82818614186350659</v>
      </c>
      <c r="AAZ43" s="137">
        <f>AVERAGE(($ZT$34:AAZ34))</f>
        <v>0.82912754588786186</v>
      </c>
      <c r="ABA43" s="137">
        <f>AVERAGE(($ZT$34:ABA34))</f>
        <v>0.82991445988993739</v>
      </c>
      <c r="ABB43" s="137">
        <f>AVERAGE(($ZT$34:ABB34))</f>
        <v>0.83057534231502239</v>
      </c>
      <c r="ABC43" s="137">
        <f>AVERAGE(($ZT$34:ABC34))</f>
        <v>0.83050139024946767</v>
      </c>
      <c r="ABD43" s="137"/>
      <c r="ABE43" s="137">
        <f>AVERAGE(($ZT$34:ABE34))</f>
        <v>0.8310658458250596</v>
      </c>
      <c r="ABF43" s="137">
        <f>AVERAGE(($ZT$34:ABF34))</f>
        <v>0.83190057247256699</v>
      </c>
      <c r="ABG43" s="137">
        <f>AVERAGE(($ZT$34:ABG34))</f>
        <v>0.83265368390934891</v>
      </c>
      <c r="ABH43" s="137">
        <f>AVERAGE(($ZT$34:ABH34))</f>
        <v>0.83413830392952137</v>
      </c>
      <c r="ABI43" s="137">
        <f>AVERAGE(($ZT$34:ABI34))</f>
        <v>0.83556491168720426</v>
      </c>
      <c r="ABJ43" s="137">
        <f>AVERAGE(($ZT$34:ABJ34))</f>
        <v>0.83762636788300937</v>
      </c>
      <c r="ABK43" s="134"/>
      <c r="ABL43" s="137">
        <f>AVERAGE(($ZT$34:ABL34))</f>
        <v>0.83863486786210406</v>
      </c>
      <c r="ABM43" s="137">
        <f>AVERAGE(($ZT$34:ABM34))</f>
        <v>0.8400091168000271</v>
      </c>
      <c r="ABN43" s="137">
        <f>AVERAGE(($ZT$34:ABN34))</f>
        <v>0.84109626752080313</v>
      </c>
      <c r="ABO43" s="137">
        <f>AVERAGE(($ZT$34:ABO34))</f>
        <v>0.84243492166591638</v>
      </c>
      <c r="ABP43" s="137">
        <f>AVERAGE(($ZT$34:ABP34))</f>
        <v>0.84399644419588327</v>
      </c>
      <c r="ABQ43" s="137">
        <f>AVERAGE(($ZT$34:ABQ34))</f>
        <v>0.84593607266537596</v>
      </c>
      <c r="ABR43" s="134"/>
      <c r="ABS43" s="137">
        <f>AVERAGE(($ZT$34:ABS34))</f>
        <v>0.84677968220937716</v>
      </c>
      <c r="ABT43" s="137">
        <f>AVERAGE(($ZT$34:ABT34))</f>
        <v>0.84765227841867796</v>
      </c>
      <c r="ABU43" s="137">
        <f>AVERAGE(($ZT$34:ABU34))</f>
        <v>0.84801822848149822</v>
      </c>
      <c r="ABV43" s="137">
        <f>AVERAGE(($ZT$34:ABV34))</f>
        <v>0.84869081148464987</v>
      </c>
      <c r="ABW43" s="137" t="e">
        <f>AVERAGE(($ZT$34:ABW34))</f>
        <v>#DIV/0!</v>
      </c>
      <c r="ABX43" s="134"/>
      <c r="ABY43" s="134"/>
      <c r="ABZ43" s="134"/>
      <c r="ACA43" s="134"/>
      <c r="ACB43" s="134"/>
      <c r="ACC43" s="134"/>
      <c r="ACD43" s="134"/>
      <c r="ACE43" s="134"/>
      <c r="ACF43" s="134"/>
      <c r="ACG43" s="134"/>
      <c r="ACH43" s="134"/>
      <c r="ACI43" s="134"/>
      <c r="ACJ43" s="134"/>
      <c r="ACK43" s="134"/>
      <c r="ACL43" s="134"/>
      <c r="ACM43" s="134"/>
      <c r="ACN43" s="134"/>
      <c r="ACO43" s="134"/>
      <c r="ACP43" s="134"/>
      <c r="ACQ43" s="134"/>
      <c r="ACR43" s="134"/>
      <c r="ACS43" s="134"/>
      <c r="ACT43" s="134"/>
      <c r="ACU43" s="134"/>
      <c r="ACV43" s="134"/>
      <c r="ACW43" s="134"/>
      <c r="ACX43" s="134"/>
      <c r="ACY43" s="134"/>
      <c r="ACZ43" s="134"/>
      <c r="ADA43" s="134"/>
      <c r="ADB43" s="134"/>
      <c r="ADC43" s="134"/>
      <c r="ADD43" s="134"/>
      <c r="ADE43" s="134"/>
      <c r="ADF43" s="134"/>
      <c r="ADG43" s="134"/>
      <c r="ADH43" s="134"/>
      <c r="ADI43" s="134"/>
      <c r="ADJ43" s="134"/>
      <c r="ADK43" s="134"/>
      <c r="ADL43" s="134"/>
      <c r="ADM43" s="134"/>
      <c r="ADN43" s="134"/>
    </row>
    <row r="44" spans="1:794">
      <c r="A44" t="s">
        <v>911</v>
      </c>
      <c r="B44" t="s">
        <v>913</v>
      </c>
      <c r="D44" s="134" t="s">
        <v>252</v>
      </c>
      <c r="E44" s="137">
        <f>AVERAGE(($E$35:E35))</f>
        <v>0.82870370370370372</v>
      </c>
      <c r="F44" s="137">
        <f>AVERAGE(($E$35:F35))</f>
        <v>0.83426031867107375</v>
      </c>
      <c r="G44" s="137">
        <f>AVERAGE(($E$35:G35))</f>
        <v>0.84061799022516037</v>
      </c>
      <c r="H44" s="137">
        <f>AVERAGE(($E$35:H35))</f>
        <v>0.84174667850957818</v>
      </c>
      <c r="I44" s="137">
        <f>AVERAGE(($E$35:I35))</f>
        <v>0.84450845391877361</v>
      </c>
      <c r="J44" s="137">
        <f>AVERAGE(($E$35:J35))</f>
        <v>0.84656174390441119</v>
      </c>
      <c r="K44" s="137">
        <f>AVERAGE(($E$35:K35))</f>
        <v>0.84656174390441119</v>
      </c>
      <c r="L44" s="137">
        <f>AVERAGE(($E$35:L35))</f>
        <v>0.84754553418407652</v>
      </c>
      <c r="M44" s="137">
        <f>AVERAGE(($E$35:M35))</f>
        <v>0.84666699758348074</v>
      </c>
      <c r="N44" s="137">
        <f>AVERAGE(($E$35:N35))</f>
        <v>0.84789940015083343</v>
      </c>
      <c r="O44" s="137">
        <f>AVERAGE(($E$35:O35))</f>
        <v>0.84940496334774152</v>
      </c>
      <c r="P44" s="137">
        <f>AVERAGE(($E$35:P35))</f>
        <v>0.85170806119485321</v>
      </c>
      <c r="Q44" s="137">
        <f>AVERAGE(($E$35:Q35))</f>
        <v>0.85236359510237436</v>
      </c>
      <c r="R44" s="137">
        <f>AVERAGE(($E$35:R35))</f>
        <v>0.85337764305506825</v>
      </c>
      <c r="S44" s="137">
        <f>AVERAGE(($E$35:S35))</f>
        <v>0.85360649229517072</v>
      </c>
      <c r="T44" s="134"/>
      <c r="U44" s="134"/>
      <c r="V44" s="134"/>
      <c r="W44" s="134"/>
      <c r="X44" s="134"/>
      <c r="Y44" s="134"/>
      <c r="Z44" s="137"/>
      <c r="AA44" s="137">
        <f>AVERAGE(($AA$35:AA35))</f>
        <v>0.77551020408163263</v>
      </c>
      <c r="AB44" s="137">
        <f>AVERAGE(($AA$35:AB35))</f>
        <v>0.79071258817760004</v>
      </c>
      <c r="AC44" s="137">
        <f>AVERAGE(($AA$35:AC35))</f>
        <v>0.80402344588184083</v>
      </c>
      <c r="AD44" s="137">
        <f>AVERAGE(($AA$35:AD35))</f>
        <v>0.81425018878513811</v>
      </c>
      <c r="AE44" s="137">
        <f>AVERAGE(($AA$35:AE35))</f>
        <v>0.82210327602811051</v>
      </c>
      <c r="AF44" s="134"/>
      <c r="AG44" s="137">
        <f>AVERAGE(($AA$35:AG35))</f>
        <v>0.82550352066226163</v>
      </c>
      <c r="AH44" s="137">
        <f>AVERAGE(($AA$35:AH35))</f>
        <v>0.82634839264209181</v>
      </c>
      <c r="AI44" s="137">
        <f>AVERAGE(($AA$35:AI35))</f>
        <v>0.82734055784754468</v>
      </c>
      <c r="AJ44" s="137">
        <f>AVERAGE(($AA$35:AJ35))</f>
        <v>0.82843213485980138</v>
      </c>
      <c r="AK44" s="137">
        <f>AVERAGE(($AA$35:AK35))</f>
        <v>0.83108797975423554</v>
      </c>
      <c r="AL44" s="137">
        <f>AVERAGE(($AA$35:AL35))</f>
        <v>0.83427734556907529</v>
      </c>
      <c r="AM44" s="137"/>
      <c r="AN44" s="137">
        <f>AVERAGE(($AA$35:AN35))</f>
        <v>0.83532916883883568</v>
      </c>
      <c r="AO44" s="137">
        <f>AVERAGE(($AA$35:AO35))</f>
        <v>0.83764112626543408</v>
      </c>
      <c r="AP44" s="137">
        <f>AVERAGE(($AA$35:AP35))</f>
        <v>0.8399688320774451</v>
      </c>
      <c r="AQ44" s="137">
        <f>AVERAGE(($AA$35:AQ35))</f>
        <v>0.84199096006426211</v>
      </c>
      <c r="AR44" s="137">
        <f>AVERAGE(($AA$35:AR35))</f>
        <v>0.84493513408280219</v>
      </c>
      <c r="AS44" s="137">
        <f>AVERAGE(($AA$35:AS35))</f>
        <v>0.84734961492564997</v>
      </c>
      <c r="AT44" s="134"/>
      <c r="AU44" s="137">
        <f>AVERAGE(($AA$35:AU35))</f>
        <v>0.84790819309299392</v>
      </c>
      <c r="AV44" s="137">
        <f>AVERAGE(($AA$35:AV35))</f>
        <v>0.8484077998787134</v>
      </c>
      <c r="AW44" s="137">
        <f>AVERAGE(($AA$35:AW35))</f>
        <v>0.84857669559906346</v>
      </c>
      <c r="AX44" s="137">
        <f>AVERAGE(($AA$35:AX35))</f>
        <v>0.84979273272183675</v>
      </c>
      <c r="AY44" s="134"/>
      <c r="AZ44" s="134"/>
      <c r="BA44" s="137">
        <f>AVERAGE(($AA$35:BA35))</f>
        <v>0.84913745088899406</v>
      </c>
      <c r="BB44" s="137">
        <f>AVERAGE(($AA$35:BB35))</f>
        <v>0.84862583312053919</v>
      </c>
      <c r="BC44" s="137">
        <f>AVERAGE(($AA$35:BC35))</f>
        <v>0.84847966695376031</v>
      </c>
      <c r="BD44" s="137">
        <f>AVERAGE(($AA$35:BD35))</f>
        <v>0.84792891002767601</v>
      </c>
      <c r="BE44" s="137">
        <f>AVERAGE(($BE$35:BE35))</f>
        <v>0.84329563812600972</v>
      </c>
      <c r="BF44" s="137">
        <f>AVERAGE(($BE$35:BF35))</f>
        <v>0.84927939801037322</v>
      </c>
      <c r="BG44" s="137">
        <f>AVERAGE(($BE$35:BG35))</f>
        <v>0.85197952128275845</v>
      </c>
      <c r="BH44" s="134"/>
      <c r="BI44" s="137">
        <f>AVERAGE(($BE$35:BI35))</f>
        <v>0.85553695657098827</v>
      </c>
      <c r="BJ44" s="137">
        <f>AVERAGE(($BE$35:BJ35))</f>
        <v>0.85819447156002737</v>
      </c>
      <c r="BK44" s="137">
        <f>AVERAGE(($BE$35:BK35))</f>
        <v>0.86296080177172085</v>
      </c>
      <c r="BL44" s="137">
        <f>AVERAGE(($BE$35:BL35))</f>
        <v>0.8657454231783891</v>
      </c>
      <c r="BM44" s="137">
        <f>AVERAGE(($BE$35:BM35))</f>
        <v>0.86643377085428275</v>
      </c>
      <c r="BN44" s="137">
        <f>AVERAGE(($BE$35:BN35))</f>
        <v>0.86770514144766131</v>
      </c>
      <c r="BO44" s="134"/>
      <c r="BP44" s="137">
        <f>AVERAGE(($BE$35:BP35))</f>
        <v>0.86774389646510541</v>
      </c>
      <c r="BQ44" s="137">
        <f>AVERAGE(($BE$35:BQ35))</f>
        <v>0.86622752676711723</v>
      </c>
      <c r="BR44" s="137">
        <f>AVERAGE(($BE$35:BR35))</f>
        <v>0.86450973579383394</v>
      </c>
      <c r="BS44" s="137">
        <f>AVERAGE(($BE$35:BS35))</f>
        <v>0.86277193264423313</v>
      </c>
      <c r="BT44" s="137">
        <f>AVERAGE(($BE$35:BT35))</f>
        <v>0.85761777448475596</v>
      </c>
      <c r="BU44" s="137">
        <f>AVERAGE(($BE$35:BU35))</f>
        <v>0.85264913853871349</v>
      </c>
      <c r="BV44" s="134"/>
      <c r="BW44" s="137">
        <f>AVERAGE(($BE$35:BW35))</f>
        <v>0.84728661838186536</v>
      </c>
      <c r="BX44" s="137">
        <f>AVERAGE(($BE$35:BX35))</f>
        <v>0.84429114885138135</v>
      </c>
      <c r="BY44" s="137">
        <f>AVERAGE(($BE$35:BY35))</f>
        <v>0.84265730906340885</v>
      </c>
      <c r="BZ44" s="137">
        <f>AVERAGE(($BE$35:BZ35))</f>
        <v>0.84180565330910639</v>
      </c>
      <c r="CA44" s="137">
        <f>AVERAGE(($BE$35:CA35))</f>
        <v>0.84238084470447405</v>
      </c>
      <c r="CB44" s="137">
        <f>AVERAGE(($BE$35:CB35))</f>
        <v>0.84332417651477753</v>
      </c>
      <c r="CC44" s="134"/>
      <c r="CD44" s="137">
        <f>AVERAGE(($BE$35:CD35))</f>
        <v>0.84391775843335137</v>
      </c>
      <c r="CE44" s="137">
        <f>AVERAGE(($BE$35:CE35))</f>
        <v>0.84425428809551772</v>
      </c>
      <c r="CF44" s="137">
        <f>AVERAGE(($BE$35:CF35))</f>
        <v>0.84523222891340721</v>
      </c>
      <c r="CG44" s="137">
        <f>AVERAGE(($BE$35:CG35))</f>
        <v>0.84570865404258522</v>
      </c>
      <c r="CH44" s="137">
        <f>AVERAGE(($CH$35:CH35))</f>
        <v>0.87205387205387208</v>
      </c>
      <c r="CI44" s="137">
        <f>AVERAGE(($CH$35:CI35))</f>
        <v>0.87299456805419329</v>
      </c>
      <c r="CJ44" s="134"/>
      <c r="CK44" s="137">
        <f>AVERAGE(($CH$35:CK35))</f>
        <v>0.86762856261084143</v>
      </c>
      <c r="CL44" s="137">
        <f>AVERAGE(($CH$35:CL35))</f>
        <v>0.86475650967742934</v>
      </c>
      <c r="CM44" s="137">
        <f>AVERAGE(($CH$35:CM35))</f>
        <v>0.86478766388229433</v>
      </c>
      <c r="CN44" s="137">
        <f>AVERAGE(($CH$35:CN35))</f>
        <v>0.86670748993675506</v>
      </c>
      <c r="CO44" s="137">
        <f>AVERAGE(($CH$35:CO35))</f>
        <v>0.85950515725700571</v>
      </c>
      <c r="CP44" s="137">
        <f>AVERAGE(($CH$35:CP35))</f>
        <v>0.86041476346493184</v>
      </c>
      <c r="CQ44" s="134"/>
      <c r="CR44" s="137">
        <f>AVERAGE(($CH$35:CR35))</f>
        <v>0.86029923419105048</v>
      </c>
      <c r="CS44" s="137">
        <f>AVERAGE(($CH$35:CS35))</f>
        <v>0.86048222525711127</v>
      </c>
      <c r="CT44" s="137">
        <f>AVERAGE(($CH$35:CT35))</f>
        <v>0.86182144798043536</v>
      </c>
      <c r="CU44" s="137">
        <f>AVERAGE(($CH$35:CU35))</f>
        <v>0.86428143201262608</v>
      </c>
      <c r="CV44" s="137">
        <f>AVERAGE(($CH$35:CV35))</f>
        <v>0.86656879062835435</v>
      </c>
      <c r="CW44" s="137">
        <f>AVERAGE(($CH$35:CW35))</f>
        <v>0.86859353802899253</v>
      </c>
      <c r="CX44" s="134"/>
      <c r="CY44" s="137">
        <f>AVERAGE(($CH$35:CY35))</f>
        <v>0.86999686639355656</v>
      </c>
      <c r="CZ44" s="137">
        <f>AVERAGE(($CH$35:CZ35))</f>
        <v>0.87109605553254987</v>
      </c>
      <c r="DA44" s="137">
        <f>AVERAGE(($CH$35:DA35))</f>
        <v>0.8715336860136047</v>
      </c>
      <c r="DB44" s="137">
        <f>AVERAGE(($CH$35:DB35))</f>
        <v>0.87194801438166314</v>
      </c>
      <c r="DC44" s="137">
        <f>AVERAGE(($CH$35:DC35))</f>
        <v>0.87282046573862471</v>
      </c>
      <c r="DD44" s="137">
        <f>AVERAGE(($CH$35:DD35))</f>
        <v>0.87269646027989434</v>
      </c>
      <c r="DE44" s="134"/>
      <c r="DF44" s="134"/>
      <c r="DG44" s="137">
        <f>AVERAGE(($CH$35:DG35))</f>
        <v>0.86631173363202019</v>
      </c>
      <c r="DH44" s="137">
        <f>AVERAGE(($CH$35:DH35))</f>
        <v>0.86191055954939477</v>
      </c>
      <c r="DI44" s="137">
        <f>AVERAGE(($CH$35:DI35))</f>
        <v>0.85975772260736649</v>
      </c>
      <c r="DJ44" s="137">
        <f>AVERAGE(($CH$35:DJ35))</f>
        <v>0.85904446724491912</v>
      </c>
      <c r="DK44" s="137">
        <f>AVERAGE(($CH$35:DK35))</f>
        <v>0.85827459412004647</v>
      </c>
      <c r="DL44" s="134"/>
      <c r="DM44" s="134"/>
      <c r="DN44" s="137">
        <f>AVERAGE(($DM$35:DN35))</f>
        <v>0.83648881239242689</v>
      </c>
      <c r="DO44" s="137">
        <f>AVERAGE(($DM$35:DO35))</f>
        <v>0.83807199240310992</v>
      </c>
      <c r="DP44" s="137">
        <f>AVERAGE(($DM$35:DP35))</f>
        <v>0.84459036781676256</v>
      </c>
      <c r="DQ44" s="137">
        <f>AVERAGE(($DM$35:DQ35))</f>
        <v>0.84714587537317554</v>
      </c>
      <c r="DR44" s="137">
        <f>AVERAGE(($DM$35:DR35))</f>
        <v>0.85158766804047592</v>
      </c>
      <c r="DS44" s="134"/>
      <c r="DT44" s="137">
        <f>AVERAGE(($DM$35:DT35))</f>
        <v>0.85129643263223898</v>
      </c>
      <c r="DU44" s="137">
        <f>AVERAGE(($DM$35:DU35))</f>
        <v>0.85219768196956591</v>
      </c>
      <c r="DV44" s="137">
        <f>AVERAGE(($DM$35:DV35))</f>
        <v>0.84974363224564364</v>
      </c>
      <c r="DW44" s="137">
        <f>AVERAGE(($DM$35:DW35))</f>
        <v>0.84612235128055779</v>
      </c>
      <c r="DX44" s="137">
        <f>AVERAGE(($DM$35:DX35))</f>
        <v>0.83997667406441079</v>
      </c>
      <c r="DY44" s="137">
        <f>AVERAGE(($DM$35:DY35))</f>
        <v>0.84022563385747162</v>
      </c>
      <c r="DZ44" s="134"/>
      <c r="EA44" s="137">
        <f>AVERAGE(($DM$35:EA35))</f>
        <v>0.83815345412969755</v>
      </c>
      <c r="EB44" s="137">
        <f>AVERAGE(($DM$35:EB35))</f>
        <v>0.83337042119464588</v>
      </c>
      <c r="EC44" s="137">
        <f>AVERAGE(($DM$35:EC35))</f>
        <v>0.82909572831596712</v>
      </c>
      <c r="ED44" s="137">
        <f>AVERAGE(($DM$35:ED35))</f>
        <v>0.82445962243672855</v>
      </c>
      <c r="EE44" s="137">
        <f>AVERAGE(($DM$35:EE35))</f>
        <v>0.82047874292438516</v>
      </c>
      <c r="EF44" s="137">
        <f>AVERAGE(($DM$35:EF35))</f>
        <v>0.81696218780316887</v>
      </c>
      <c r="EG44" s="137">
        <f>AVERAGE(($DM$35:EG35))</f>
        <v>0.80831942209539787</v>
      </c>
      <c r="EH44" s="137">
        <f>AVERAGE(($DM$35:EH35))</f>
        <v>0.80433392286452743</v>
      </c>
      <c r="EI44" s="137">
        <f>AVERAGE(($DM$35:EI35))</f>
        <v>0.8022688854890736</v>
      </c>
      <c r="EJ44" s="137">
        <f>AVERAGE(($DM$35:EJ35))</f>
        <v>0.79985571745092243</v>
      </c>
      <c r="EK44" s="137">
        <f>AVERAGE(($DM$35:EK35))</f>
        <v>0.79858003975955716</v>
      </c>
      <c r="EL44" s="137">
        <f>AVERAGE(($DM$35:EL35))</f>
        <v>0.79665615579876847</v>
      </c>
      <c r="EM44" s="137">
        <f>AVERAGE(($DM$35:EM35))</f>
        <v>0.79420837915634701</v>
      </c>
      <c r="EN44" s="134"/>
      <c r="EO44" s="137">
        <f>AVERAGE(($DM$35:EO35))</f>
        <v>0.79276684137571407</v>
      </c>
      <c r="EP44" s="137">
        <f>AVERAGE(($DM$35:EP35))</f>
        <v>0.79178231590855119</v>
      </c>
      <c r="EQ44" s="137">
        <f>AVERAGE(($EQ$35:EQ35))</f>
        <v>0.79933665008291876</v>
      </c>
      <c r="ER44" s="137">
        <f>AVERAGE(($EQ$35:ER35))</f>
        <v>0.80560891910086529</v>
      </c>
      <c r="ES44" s="137">
        <f>AVERAGE(($EQ$35:ES35))</f>
        <v>0.80814699289919945</v>
      </c>
      <c r="ET44" s="137">
        <f>AVERAGE(($EQ$35:ET35))</f>
        <v>0.81114324797472959</v>
      </c>
      <c r="EU44" s="137">
        <f>AVERAGE(($EQ$35:EU35))</f>
        <v>0.79719610410809794</v>
      </c>
      <c r="EV44" s="137">
        <f>AVERAGE(($EQ$35:EV35))</f>
        <v>0.80381388686657795</v>
      </c>
      <c r="EW44" s="137">
        <f>AVERAGE(($EQ$35:EW35))</f>
        <v>0.81043595305254545</v>
      </c>
      <c r="EX44" s="137">
        <f>AVERAGE(($EQ$35:EX35))</f>
        <v>0.81388938880411588</v>
      </c>
      <c r="EY44" s="137">
        <f>AVERAGE(($EQ$35:EY35))</f>
        <v>0.81882916628943703</v>
      </c>
      <c r="EZ44" s="137">
        <f>AVERAGE(($EQ$35:EZ35))</f>
        <v>0.82151111008742284</v>
      </c>
      <c r="FA44" s="137">
        <f>AVERAGE(($EQ$35:FA35))</f>
        <v>0.82295904768359529</v>
      </c>
      <c r="FB44" s="134"/>
      <c r="FC44" s="137">
        <f>AVERAGE(($EQ$35:FC35))</f>
        <v>0.82347460443023035</v>
      </c>
      <c r="FD44" s="137">
        <f>AVERAGE(($EQ$35:FD35))</f>
        <v>0.82365314600414519</v>
      </c>
      <c r="FE44" s="137">
        <f>AVERAGE(($EQ$35:FE35))</f>
        <v>0.82549923041522033</v>
      </c>
      <c r="FF44" s="137">
        <f>AVERAGE(($EQ$35:FF35))</f>
        <v>0.82751723043882097</v>
      </c>
      <c r="FG44" s="137">
        <f>AVERAGE(($EQ$35:FG35))</f>
        <v>0.82970112521924255</v>
      </c>
      <c r="FH44" s="137">
        <f>AVERAGE(($EQ$35:FH35))</f>
        <v>0.83248630493151476</v>
      </c>
      <c r="FI44" s="137">
        <f>AVERAGE(($EQ$35:FI35))</f>
        <v>0.82184726613295156</v>
      </c>
      <c r="FJ44" s="137">
        <f>AVERAGE(($EQ$35:FJ35))</f>
        <v>0.82325184170250132</v>
      </c>
      <c r="FK44" s="137">
        <f>AVERAGE(($EQ$35:FK35))</f>
        <v>0.82674385488053415</v>
      </c>
      <c r="FL44" s="137">
        <f>AVERAGE(($EQ$35:FL35))</f>
        <v>0.82918694657611847</v>
      </c>
      <c r="FM44" s="137">
        <f>AVERAGE(($EQ$35:FM35))</f>
        <v>0.83179106093344923</v>
      </c>
      <c r="FN44" s="137">
        <f>AVERAGE(($EQ$35:FN35))</f>
        <v>0.83386444208249766</v>
      </c>
      <c r="FO44" s="137">
        <f>AVERAGE(($EQ$35:FO35))</f>
        <v>0.83407943992255618</v>
      </c>
      <c r="FP44" s="134"/>
      <c r="FQ44" s="137">
        <f>AVERAGE(($EQ$35:FQ35))</f>
        <v>0.83385351722761469</v>
      </c>
      <c r="FR44" s="137">
        <f>AVERAGE(($EQ$35:FR35))</f>
        <v>0.83431188749880669</v>
      </c>
      <c r="FS44" s="137">
        <f>AVERAGE(($EQ$35:FS35))</f>
        <v>0.83490798440866731</v>
      </c>
      <c r="FT44" s="137">
        <f>AVERAGE(($EQ$35:FT35))</f>
        <v>0.83549219292210097</v>
      </c>
      <c r="FU44" s="137">
        <f>AVERAGE(($EQ$35:FU35))</f>
        <v>0.83562789878537591</v>
      </c>
      <c r="FV44" s="137">
        <f>AVERAGE(($FV$35:FV35))</f>
        <v>0.85871271585557296</v>
      </c>
      <c r="FW44" s="134"/>
      <c r="FX44" s="137">
        <f>AVERAGE(($FV$35:FX35))</f>
        <v>0.86131354447212893</v>
      </c>
      <c r="FY44" s="137">
        <f>AVERAGE(($FV$35:FY35))</f>
        <v>0.8529141383987181</v>
      </c>
      <c r="FZ44" s="137">
        <f>AVERAGE(($FV$35:FZ35))</f>
        <v>0.84957656953112581</v>
      </c>
      <c r="GA44" s="137">
        <f>AVERAGE(($FV$35:GA35))</f>
        <v>0.84669080461401425</v>
      </c>
      <c r="GB44" s="137">
        <f>AVERAGE(($FV$35:GB35))</f>
        <v>0.84468328206023502</v>
      </c>
      <c r="GC44" s="137">
        <f>AVERAGE(($FV$35:GC35))</f>
        <v>0.8429490194684659</v>
      </c>
      <c r="GD44" s="134"/>
      <c r="GE44" s="137">
        <f>AVERAGE(($FV$35:GE35))</f>
        <v>0.8337494283698208</v>
      </c>
      <c r="GF44" s="137">
        <f>AVERAGE(($FV$35:GF35))</f>
        <v>0.82668686248469925</v>
      </c>
      <c r="GG44" s="137">
        <f>AVERAGE(($FV$35:GG35))</f>
        <v>0.82191451769964397</v>
      </c>
      <c r="GH44" s="137">
        <f>AVERAGE(($FV$35:GH35))</f>
        <v>0.81693349678797023</v>
      </c>
      <c r="GI44" s="134"/>
      <c r="GJ44" s="134"/>
      <c r="GK44" s="134"/>
      <c r="GL44" s="137">
        <f>AVERAGE(($FV$35:GL35))</f>
        <v>0.81155040943881696</v>
      </c>
      <c r="GM44" s="137">
        <f>AVERAGE(($FV$35:GM35))</f>
        <v>0.80992135262101972</v>
      </c>
      <c r="GN44" s="137">
        <f>AVERAGE(($FV$35:GN35))</f>
        <v>0.80938377097529257</v>
      </c>
      <c r="GO44" s="137">
        <f>AVERAGE(($FV$35:GO35))</f>
        <v>0.80898007227487212</v>
      </c>
      <c r="GP44" s="137">
        <f>AVERAGE(($FV$35:GP35))</f>
        <v>0.81141589378108436</v>
      </c>
      <c r="GQ44" s="137">
        <f>AVERAGE(($FV$35:GQ35))</f>
        <v>0.81351747986118872</v>
      </c>
      <c r="GR44" s="134"/>
      <c r="GS44" s="137">
        <f>AVERAGE(($FV$35:GS35))</f>
        <v>0.81672454404629669</v>
      </c>
      <c r="GT44" s="137">
        <f>AVERAGE(($FV$35:GT35))</f>
        <v>0.82044030192080586</v>
      </c>
      <c r="GU44" s="137">
        <f>AVERAGE(($FV$35:GU35))</f>
        <v>0.82194621978565952</v>
      </c>
      <c r="GV44" s="137">
        <f>AVERAGE(($FV$35:GV35))</f>
        <v>0.82309388344952183</v>
      </c>
      <c r="GW44" s="137">
        <f>AVERAGE(($FV$35:GW35))</f>
        <v>0.82534428600754484</v>
      </c>
      <c r="GX44" s="134"/>
      <c r="GY44" s="134"/>
      <c r="GZ44" s="137">
        <f>AVERAGE(($GZ$35:GZ35))</f>
        <v>0.86062246278755072</v>
      </c>
      <c r="HA44" s="137">
        <f>AVERAGE(($GZ$35:HA35))</f>
        <v>0.86746592752637208</v>
      </c>
      <c r="HB44" s="137">
        <f>AVERAGE(($GZ$35:HB35))</f>
        <v>0.87094893568059006</v>
      </c>
      <c r="HC44" s="137">
        <f>AVERAGE(($GZ$35:HC35))</f>
        <v>0.8677387287874696</v>
      </c>
      <c r="HD44" s="137">
        <f>AVERAGE(($GZ$35:HD35))</f>
        <v>0.86989191760941487</v>
      </c>
      <c r="HE44" s="137">
        <f>AVERAGE(($GZ$35:HE35))</f>
        <v>0.87005705474917205</v>
      </c>
      <c r="HF44" s="134"/>
      <c r="HG44" s="137">
        <f>AVERAGE(($GZ$35:HG35))</f>
        <v>0.86536025938207417</v>
      </c>
      <c r="HH44" s="137">
        <f>AVERAGE(($GZ$35:HH35))</f>
        <v>0.86204956199767813</v>
      </c>
      <c r="HI44" s="137">
        <f>AVERAGE(($GZ$35:HI35))</f>
        <v>0.8594516522067851</v>
      </c>
      <c r="HJ44" s="137">
        <f>AVERAGE(($GZ$35:HJ35))</f>
        <v>0.85717482869464923</v>
      </c>
      <c r="HK44" s="137">
        <f>AVERAGE(($GZ$35:HK35))</f>
        <v>0.8553306016535136</v>
      </c>
      <c r="HL44" s="137">
        <f>AVERAGE(($GZ$35:HL35))</f>
        <v>0.85441419721933232</v>
      </c>
      <c r="HM44" s="134"/>
      <c r="HN44" s="137">
        <f>AVERAGE(($GZ$35:HN35))</f>
        <v>0.85160109483099933</v>
      </c>
      <c r="HO44" s="137">
        <f>AVERAGE(($GZ$35:HO35))</f>
        <v>0.85064241088560288</v>
      </c>
      <c r="HP44" s="137">
        <f>AVERAGE(($GZ$35:HP35))</f>
        <v>0.85043439924926501</v>
      </c>
      <c r="HQ44" s="137">
        <f>AVERAGE(($GZ$35:HQ35))</f>
        <v>0.85064946657699914</v>
      </c>
      <c r="HR44" s="137">
        <f>AVERAGE(($GZ$35:HR35))</f>
        <v>0.85165040490936483</v>
      </c>
      <c r="HS44" s="137">
        <f>AVERAGE(($GZ$35:HS35))</f>
        <v>0.8525401278714676</v>
      </c>
      <c r="HT44" s="134"/>
      <c r="HU44" s="137">
        <f>AVERAGE(($GZ$35:HU35))</f>
        <v>0.85252310791867836</v>
      </c>
      <c r="HV44" s="137">
        <f>AVERAGE(($GZ$35:HV35))</f>
        <v>0.85348669611248806</v>
      </c>
      <c r="HW44" s="137">
        <f>AVERAGE(($GZ$35:HW35))</f>
        <v>0.8537442679891063</v>
      </c>
      <c r="HX44" s="137">
        <f>AVERAGE(($GZ$35:HX35))</f>
        <v>0.85459307321637712</v>
      </c>
      <c r="HY44" s="137">
        <f>AVERAGE(($GZ$35:HY35))</f>
        <v>0.85421377860540393</v>
      </c>
      <c r="HZ44" s="137">
        <f>AVERAGE(($GZ$35:HZ35))</f>
        <v>0.85451110838232591</v>
      </c>
      <c r="IA44" s="134"/>
      <c r="IB44" s="137">
        <f>AVERAGE(($GZ$35:IB35))</f>
        <v>0.85369749821788721</v>
      </c>
      <c r="IC44" s="137">
        <f>AVERAGE(($GZ$35:IC35))</f>
        <v>0.85238883025364309</v>
      </c>
      <c r="ID44" s="137">
        <f>AVERAGE(($GZ$35:ID35))</f>
        <v>0.85131159421114788</v>
      </c>
      <c r="IE44" s="137">
        <f>AVERAGE(($IE$35:IE35))</f>
        <v>0.83463541666666663</v>
      </c>
      <c r="IF44" s="137">
        <f>AVERAGE(($IE$35:IF35))</f>
        <v>0.83036118659420288</v>
      </c>
      <c r="IG44" s="137">
        <f>AVERAGE(($IE$35:IG35))</f>
        <v>0.83824251371568737</v>
      </c>
      <c r="IH44" s="134"/>
      <c r="II44" s="137">
        <f>AVERAGE(($IE$35:II35))</f>
        <v>0.83817555617284145</v>
      </c>
      <c r="IJ44" s="137">
        <f>AVERAGE(($IE$35:IJ35))</f>
        <v>0.8427833197833785</v>
      </c>
      <c r="IK44" s="137">
        <f>AVERAGE(($IE$35:IK35))</f>
        <v>0.84572558202012926</v>
      </c>
      <c r="IL44" s="137">
        <f>AVERAGE(($IE$35:IL35))</f>
        <v>0.84750256766377163</v>
      </c>
      <c r="IM44" s="137">
        <f>AVERAGE(($IE$35:IM35))</f>
        <v>0.84898898913004262</v>
      </c>
      <c r="IN44" s="137">
        <f>AVERAGE(($IE$35:IN35))</f>
        <v>0.84946807183740825</v>
      </c>
      <c r="IO44" s="134"/>
      <c r="IP44" s="137">
        <f>AVERAGE(($IE$35:IP35))</f>
        <v>0.84976111705219137</v>
      </c>
      <c r="IQ44" s="137">
        <f>AVERAGE(($IE$35:IQ35))</f>
        <v>0.8503524115261154</v>
      </c>
      <c r="IR44" s="137">
        <f>AVERAGE(($IE$35:IR35))</f>
        <v>0.85063304810238594</v>
      </c>
      <c r="IS44" s="134"/>
      <c r="IT44" s="137">
        <f>AVERAGE(($IE$35:IT35))</f>
        <v>0.84546737895500879</v>
      </c>
      <c r="IU44" s="137">
        <f>AVERAGE(($IE$35:IU35))</f>
        <v>0.83882774923065606</v>
      </c>
      <c r="IV44" s="134"/>
      <c r="IW44" s="134"/>
      <c r="IX44" s="137">
        <f>AVERAGE(($IE$35:IX35))</f>
        <v>0.81366806640774902</v>
      </c>
      <c r="IY44" s="137">
        <f>AVERAGE(($IE$35:IY35))</f>
        <v>0.80259378674706072</v>
      </c>
      <c r="IZ44" s="137">
        <f>AVERAGE(($IE$35:IZ35))</f>
        <v>0.79394781369711354</v>
      </c>
      <c r="JA44" s="137">
        <f>AVERAGE(($IE$35:JA35))</f>
        <v>0.7879328281312058</v>
      </c>
      <c r="JB44" s="137">
        <f>AVERAGE(($IE$35:JB35))</f>
        <v>0.78426172234439595</v>
      </c>
      <c r="JC44" s="137">
        <f>AVERAGE(($IE$35:JC35))</f>
        <v>0.77952915570769565</v>
      </c>
      <c r="JD44" s="134"/>
      <c r="JE44" s="137">
        <f>AVERAGE(($IE$35:JE35))</f>
        <v>0.77669943995188839</v>
      </c>
      <c r="JF44" s="137">
        <f>AVERAGE(($IE$35:JF35))</f>
        <v>0.7758611142617492</v>
      </c>
      <c r="JG44" s="137">
        <f>AVERAGE(($IE$35:JG35))</f>
        <v>0.77664289341584225</v>
      </c>
      <c r="JH44" s="137">
        <f>AVERAGE(($IE$35:JH35))</f>
        <v>0.77792348323936256</v>
      </c>
      <c r="JI44" s="137">
        <f>AVERAGE(($IE$35:JI35))</f>
        <v>0.77940708010281756</v>
      </c>
      <c r="JJ44" s="134"/>
      <c r="JK44" s="137">
        <f>AVERAGE(($JJ$35:JK35))</f>
        <v>0.8603723404255319</v>
      </c>
      <c r="JL44" s="137">
        <f>AVERAGE(($JJ$35:JL35))</f>
        <v>0.86063236443848767</v>
      </c>
      <c r="JM44" s="137">
        <f>AVERAGE(($JJ$35:JM35))</f>
        <v>0.86161362927245755</v>
      </c>
      <c r="JN44" s="137">
        <f>AVERAGE(($JJ$35:JN35))</f>
        <v>0.86777884940532357</v>
      </c>
      <c r="JO44" s="137">
        <f>AVERAGE(($JJ$35:JO35))</f>
        <v>0.87185804096384756</v>
      </c>
      <c r="JP44" s="137">
        <f>AVERAGE(($JJ$35:JP35))</f>
        <v>0.87464854018144467</v>
      </c>
      <c r="JQ44" s="134"/>
      <c r="JR44" s="137">
        <f>AVERAGE(($JJ$35:JR35))</f>
        <v>0.87122008453400268</v>
      </c>
      <c r="JS44" s="137">
        <f>AVERAGE(($JJ$35:JS35))</f>
        <v>0.87189136531585287</v>
      </c>
      <c r="JT44" s="137">
        <f>AVERAGE(($JJ$35:JT35))</f>
        <v>0.87312775449459457</v>
      </c>
      <c r="JU44" s="137">
        <f>AVERAGE(($JJ$35:JU35))</f>
        <v>0.87562389624258741</v>
      </c>
      <c r="JV44" s="137">
        <f>AVERAGE(($JJ$35:JV35))</f>
        <v>0.87837600696400386</v>
      </c>
      <c r="JW44" s="137">
        <f>AVERAGE(($JJ$35:JW35))</f>
        <v>0.87972308496100682</v>
      </c>
      <c r="JX44" s="134"/>
      <c r="JY44" s="137">
        <f>AVERAGE(($JJ$35:JY35))</f>
        <v>0.87923805700392832</v>
      </c>
      <c r="JZ44" s="137">
        <f>AVERAGE(($JJ$35:JZ35))</f>
        <v>0.87787830374186293</v>
      </c>
      <c r="KA44" s="137">
        <f>AVERAGE(($JJ$35:KA35))</f>
        <v>0.87737155536478162</v>
      </c>
      <c r="KB44" s="137">
        <f>AVERAGE(($JJ$35:KB35))</f>
        <v>0.87798576978312659</v>
      </c>
      <c r="KC44" s="137">
        <f>AVERAGE(($JJ$35:KC35))</f>
        <v>0.87926579467196631</v>
      </c>
      <c r="KD44" s="137">
        <f>AVERAGE(($JJ$35:KD35))</f>
        <v>0.8808003480291926</v>
      </c>
      <c r="KE44" s="134"/>
      <c r="KF44" s="137">
        <f>AVERAGE(($JJ$35:KF35))</f>
        <v>0.88276657012107385</v>
      </c>
      <c r="KG44" s="137">
        <f>AVERAGE(($JJ$35:KG35))</f>
        <v>0.88431352080283754</v>
      </c>
      <c r="KH44" s="137">
        <f>AVERAGE(($JJ$35:KH35))</f>
        <v>0.88575809988501963</v>
      </c>
      <c r="KI44" s="137">
        <f>AVERAGE(($JJ$35:KI35))</f>
        <v>0.88623881146937478</v>
      </c>
      <c r="KJ44" s="137">
        <f>AVERAGE(($JJ$35:KJ35))</f>
        <v>0.88948436623401339</v>
      </c>
      <c r="KK44" s="137">
        <f>AVERAGE(($JJ$35:KK35))</f>
        <v>0.89034081403380216</v>
      </c>
      <c r="KL44" s="134"/>
      <c r="KM44" s="134"/>
      <c r="KN44" s="137">
        <f>AVERAGE(($KN$35:KN35))</f>
        <v>0.90777338603425561</v>
      </c>
      <c r="KO44" s="134"/>
      <c r="KP44" s="137">
        <f>AVERAGE(($KN$35:KP35))</f>
        <v>0.89483157490689158</v>
      </c>
      <c r="KQ44" s="137">
        <f>AVERAGE(($KN$35:KQ35))</f>
        <v>0.89459359895753554</v>
      </c>
      <c r="KR44" s="137">
        <f>AVERAGE(($KN$35:KR35))</f>
        <v>0.890801031459305</v>
      </c>
      <c r="KS44" s="134"/>
      <c r="KT44" s="137">
        <f>AVERAGE(($KN$35:KT35))</f>
        <v>0.88790398306218088</v>
      </c>
      <c r="KU44" s="137">
        <f>AVERAGE(($KN$35:KU35))</f>
        <v>0.88558753672511525</v>
      </c>
      <c r="KV44" s="137">
        <f>AVERAGE(($KN$35:KV35))</f>
        <v>0.88481214390020335</v>
      </c>
      <c r="KW44" s="137">
        <f>AVERAGE(($KN$35:KW35))</f>
        <v>0.88428525277834957</v>
      </c>
      <c r="KX44" s="137">
        <f>AVERAGE(($KN$35:KX35))</f>
        <v>0.88236783512455141</v>
      </c>
      <c r="KY44" s="134"/>
      <c r="KZ44" s="134"/>
      <c r="LA44" s="137">
        <f>AVERAGE(($KN$35:LA35))</f>
        <v>0.88156199083861553</v>
      </c>
      <c r="LB44" s="137">
        <f>AVERAGE(($KN$35:LB35))</f>
        <v>0.88268158721877843</v>
      </c>
      <c r="LC44" s="137">
        <f>AVERAGE(($KN$35:LC35))</f>
        <v>0.88626830043427007</v>
      </c>
      <c r="LD44" s="137">
        <f>AVERAGE(($KN$35:LD35))</f>
        <v>0.88850883765681254</v>
      </c>
      <c r="LE44" s="137">
        <f>AVERAGE(($KN$35:LE35))</f>
        <v>0.89034722042445968</v>
      </c>
      <c r="LF44" s="137">
        <f>AVERAGE(($KN$35:LF35))</f>
        <v>0.89240878694496539</v>
      </c>
      <c r="LG44" s="134"/>
      <c r="LH44" s="137">
        <f>AVERAGE(($KN$35:LH35))</f>
        <v>0.89366448776090501</v>
      </c>
      <c r="LI44" s="137">
        <f>AVERAGE(($KN$35:LI35))</f>
        <v>0.89520713570217125</v>
      </c>
      <c r="LJ44" s="137">
        <f>AVERAGE(($KN$35:LJ35))</f>
        <v>0.89665511250938634</v>
      </c>
      <c r="LK44" s="137">
        <f>AVERAGE(($KN$35:LK35))</f>
        <v>0.89787797515428347</v>
      </c>
      <c r="LL44" s="137">
        <f>AVERAGE(($KN$35:LL35))</f>
        <v>0.89992852084101371</v>
      </c>
      <c r="LM44" s="137">
        <f>AVERAGE(($KN$35:LM35))</f>
        <v>0.89895015742956352</v>
      </c>
      <c r="LN44" s="137">
        <f>AVERAGE(($KN$35:LN35))</f>
        <v>0.89297103530786015</v>
      </c>
      <c r="LO44" s="137">
        <f>AVERAGE(($KN$35:LO35))</f>
        <v>0.89346621013181371</v>
      </c>
      <c r="LP44" s="137">
        <f>AVERAGE(($KN$35:LP35))</f>
        <v>0.89413306604670206</v>
      </c>
      <c r="LQ44" s="137">
        <f>AVERAGE(($KN$35:LQ35))</f>
        <v>0.89194012056286853</v>
      </c>
      <c r="LR44" s="134"/>
      <c r="LS44" s="134"/>
      <c r="LT44" s="134"/>
      <c r="LU44" s="134"/>
      <c r="LV44" s="137">
        <f>AVERAGE(($LV$35:LV35))</f>
        <v>0.60863697705802966</v>
      </c>
      <c r="LW44" s="137">
        <f>AVERAGE(($LV$35:LW35))</f>
        <v>0.6068791354292844</v>
      </c>
      <c r="LX44" s="137">
        <f>AVERAGE(($LV$35:LX35))</f>
        <v>0.6142846486086011</v>
      </c>
      <c r="LY44" s="134"/>
      <c r="LZ44" s="137">
        <f>AVERAGE(($LV$35:LZ35))</f>
        <v>0.62824934043298275</v>
      </c>
      <c r="MA44" s="137">
        <f>AVERAGE(($LV$35:MA35))</f>
        <v>0.63948362680710524</v>
      </c>
      <c r="MB44" s="137"/>
      <c r="MC44" s="137">
        <f>AVERAGE(($LV$35:MC35))</f>
        <v>0.64638766853418084</v>
      </c>
      <c r="MD44" s="137">
        <f>AVERAGE(($LV$35:MD35))</f>
        <v>0.65461176499967411</v>
      </c>
      <c r="ME44" s="137">
        <f>AVERAGE(($LV$35:ME35))</f>
        <v>0.6669754352197852</v>
      </c>
      <c r="MF44" s="137">
        <f>AVERAGE(($LV$35:MF35))</f>
        <v>0.68082354148518598</v>
      </c>
      <c r="MG44" s="137">
        <f>AVERAGE(($LV$35:MG35))</f>
        <v>0.69335916486475724</v>
      </c>
      <c r="MH44" s="137">
        <f>AVERAGE(($LV$35:MH35))</f>
        <v>0.70195185786603276</v>
      </c>
      <c r="MI44" s="134"/>
      <c r="MJ44" s="137">
        <f>AVERAGE(($LV$35:MJ35))</f>
        <v>0.71055543681009714</v>
      </c>
      <c r="MK44" s="137">
        <f>AVERAGE(($LV$35:MK35))</f>
        <v>0.71901077070532593</v>
      </c>
      <c r="ML44" s="137">
        <f>AVERAGE(($LV$35:ML35))</f>
        <v>0.72742394795676824</v>
      </c>
      <c r="MM44" s="137">
        <f>AVERAGE(($LV$35:MM35))</f>
        <v>0.73539475740261795</v>
      </c>
      <c r="MN44" s="137">
        <f>AVERAGE(($LV$35:MN35))</f>
        <v>0.74320942555575187</v>
      </c>
      <c r="MO44" s="137">
        <f>AVERAGE(($LV$35:MO35))</f>
        <v>0.74953647292125058</v>
      </c>
      <c r="MP44" s="134"/>
      <c r="MQ44" s="137">
        <f>AVERAGE(($LV$35:MQ35))</f>
        <v>0.75490410476750602</v>
      </c>
      <c r="MR44" s="137">
        <f>AVERAGE(($LV$35:MR35))</f>
        <v>0.75808110849408561</v>
      </c>
      <c r="MS44" s="137">
        <f>AVERAGE(($LV$35:MS35))</f>
        <v>0.76217400428889348</v>
      </c>
      <c r="MT44" s="137">
        <f>AVERAGE(($LV$35:MT35))</f>
        <v>0.76639922382074777</v>
      </c>
      <c r="MU44" s="137">
        <f>AVERAGE(($LV$35:MU35))</f>
        <v>0.77057290506350418</v>
      </c>
      <c r="MV44" s="137">
        <f>AVERAGE(($LV$35:MV35))</f>
        <v>0.77415988585501982</v>
      </c>
      <c r="MW44" s="134"/>
      <c r="MX44" s="137">
        <f>AVERAGE(($MX$35:MX35))</f>
        <v>0.84398216939078752</v>
      </c>
      <c r="MY44" s="137">
        <f>AVERAGE(($MX$35:MY35))</f>
        <v>0.84587168171031912</v>
      </c>
      <c r="MZ44" s="137">
        <f>AVERAGE(($MX$35:MZ35))</f>
        <v>0.8435497128322087</v>
      </c>
      <c r="NA44" s="137">
        <f>AVERAGE(($MX$35:NA35))</f>
        <v>0.84391414751536364</v>
      </c>
      <c r="NB44" s="137">
        <f>AVERAGE(($MX$35:NB35))</f>
        <v>0.84447655610752892</v>
      </c>
      <c r="NC44" s="137">
        <f>AVERAGE(($MX$35:NC35))</f>
        <v>0.84410672970369338</v>
      </c>
      <c r="ND44" s="134"/>
      <c r="NE44" s="137">
        <f>AVERAGE(($MX$35:NE35))</f>
        <v>0.84131454024727603</v>
      </c>
      <c r="NF44" s="137">
        <f>AVERAGE(($MX$35:NF35))</f>
        <v>0.8397906387639148</v>
      </c>
      <c r="NG44" s="137">
        <f>AVERAGE(($MX$35:NG35))</f>
        <v>0.8400564445518639</v>
      </c>
      <c r="NH44" s="137">
        <f>AVERAGE(($MX$35:NH35))</f>
        <v>0.84023820858862486</v>
      </c>
      <c r="NI44" s="137">
        <f>AVERAGE(($MX$35:NI35))</f>
        <v>0.83998761675233702</v>
      </c>
      <c r="NJ44" s="137">
        <f>AVERAGE(($MX$35:NJ35))</f>
        <v>0.83939236325464706</v>
      </c>
      <c r="NK44" s="134"/>
      <c r="NL44" s="137">
        <f>AVERAGE(($MX$35:NL35))</f>
        <v>0.83892628402993075</v>
      </c>
      <c r="NM44" s="137">
        <f>AVERAGE(($MX$35:NM35))</f>
        <v>0.83912117651974305</v>
      </c>
      <c r="NN44" s="137">
        <f>AVERAGE(($MX$35:NN35))</f>
        <v>0.83975383882583421</v>
      </c>
      <c r="NO44" s="137">
        <f>AVERAGE(($MX$35:NO35))</f>
        <v>0.84017415347668445</v>
      </c>
      <c r="NP44" s="137">
        <f>AVERAGE(($MX$35:NP35))</f>
        <v>0.84064784741067999</v>
      </c>
      <c r="NQ44" s="137">
        <f>AVERAGE(($MX$35:NQ35))</f>
        <v>0.84089354602870958</v>
      </c>
      <c r="NR44" s="134"/>
      <c r="NS44" s="137">
        <f>AVERAGE(($MX$35:NS35))</f>
        <v>0.84150101887382811</v>
      </c>
      <c r="NT44" s="137">
        <f>AVERAGE(($MX$35:NT35))</f>
        <v>0.84200521865059774</v>
      </c>
      <c r="NU44" s="137">
        <f>AVERAGE(($MX$35:NU35))</f>
        <v>0.8423281818817594</v>
      </c>
      <c r="NV44" s="137">
        <f>AVERAGE(($MX$35:NV35))</f>
        <v>0.84019756204415874</v>
      </c>
      <c r="NW44" s="137">
        <f>AVERAGE(($MX$35:NW35))</f>
        <v>0.83954614194282429</v>
      </c>
      <c r="NX44" s="137">
        <f>AVERAGE(($MX$35:NX35))</f>
        <v>0.83869943815670833</v>
      </c>
      <c r="NY44" s="137">
        <f>AVERAGE(($MX$35:NY35))</f>
        <v>0.83565217593802232</v>
      </c>
      <c r="NZ44" s="137">
        <f>AVERAGE(($MX$35:NZ35))</f>
        <v>0.83402128244608598</v>
      </c>
      <c r="OA44" s="134"/>
      <c r="OB44" s="134"/>
      <c r="OC44" s="134"/>
      <c r="OD44" s="134"/>
      <c r="OE44" s="134"/>
      <c r="OF44" s="134"/>
      <c r="OG44" s="137">
        <f>AVERAGE(($OG$35:OG35))</f>
        <v>0.79795021961932655</v>
      </c>
      <c r="OH44" s="137">
        <f>AVERAGE(($OG$35:OH35))</f>
        <v>0.78893079666342991</v>
      </c>
      <c r="OI44" s="137">
        <f>AVERAGE(($OG$35:OI35))</f>
        <v>0.82595386444228669</v>
      </c>
      <c r="OJ44" s="137">
        <f>AVERAGE(($OG$35:OJ35))</f>
        <v>0.82272626789693237</v>
      </c>
      <c r="OK44" s="137">
        <f>AVERAGE(($OG$35:OK35))</f>
        <v>0.81938791086926999</v>
      </c>
      <c r="OL44" s="137">
        <f>AVERAGE(($OG$35:OL35))</f>
        <v>0.82187364665462426</v>
      </c>
      <c r="OM44" s="134"/>
      <c r="ON44" s="137">
        <f>AVERAGE(($OG$35:ON35))</f>
        <v>0.8243110648796339</v>
      </c>
      <c r="OO44" s="137">
        <f>AVERAGE(($OG$35:OO35))</f>
        <v>0.82577145608027469</v>
      </c>
      <c r="OP44" s="137">
        <f>AVERAGE(($OG$35:OP35))</f>
        <v>0.82704232788530874</v>
      </c>
      <c r="OQ44" s="137">
        <f>AVERAGE(($OG$35:OQ35))</f>
        <v>0.82712145234211509</v>
      </c>
      <c r="OR44" s="137">
        <f>AVERAGE(($OG$35:OR35))</f>
        <v>0.82737514062559647</v>
      </c>
      <c r="OS44" s="137">
        <f>AVERAGE(($OG$35:OS35))</f>
        <v>0.82858969377631919</v>
      </c>
      <c r="OT44" s="134"/>
      <c r="OU44" s="137">
        <f>AVERAGE(($OG$35:OU35))</f>
        <v>0.83040885625276772</v>
      </c>
      <c r="OV44" s="137">
        <f>AVERAGE(($OG$35:OV35))</f>
        <v>0.83199276556515145</v>
      </c>
      <c r="OW44" s="137">
        <f>AVERAGE(($OG$35:OW35))</f>
        <v>0.83470463502436909</v>
      </c>
      <c r="OX44" s="137">
        <f>AVERAGE(($OG$35:OX35))</f>
        <v>0.8380173859271518</v>
      </c>
      <c r="OY44" s="137">
        <f>AVERAGE(($OG$35:OY35))</f>
        <v>0.84198972948360207</v>
      </c>
      <c r="OZ44" s="137">
        <f>AVERAGE(($OG$35:OZ35))</f>
        <v>0.84618617635650617</v>
      </c>
      <c r="PA44" s="134"/>
      <c r="PB44" s="137">
        <f>AVERAGE(($OG$35:PB35))</f>
        <v>0.84683007593018134</v>
      </c>
      <c r="PC44" s="137">
        <f>AVERAGE(($OG$35:PC35))</f>
        <v>0.84792140795456772</v>
      </c>
      <c r="PD44" s="137">
        <f>AVERAGE(($OG$35:PD35))</f>
        <v>0.84882343163889529</v>
      </c>
      <c r="PE44" s="137">
        <f>AVERAGE(($OG$35:PE35))</f>
        <v>0.85014029096488775</v>
      </c>
      <c r="PF44" s="137">
        <f>AVERAGE(($OG$35:PF35))</f>
        <v>0.85126176658355879</v>
      </c>
      <c r="PG44" s="137">
        <f>AVERAGE(($PG$35:PG35))</f>
        <v>0.88479262672811065</v>
      </c>
      <c r="PH44" s="137"/>
      <c r="PI44" s="137">
        <f>AVERAGE(($PG$35:PI35))</f>
        <v>0.87390316267912382</v>
      </c>
      <c r="PJ44" s="137">
        <f>AVERAGE(($PG$35:PJ35))</f>
        <v>0.86838942951614395</v>
      </c>
      <c r="PK44" s="137">
        <f>AVERAGE(($PG$35:PK35))</f>
        <v>0.86956424339093052</v>
      </c>
      <c r="PL44" s="137">
        <f>AVERAGE(($PG$35:PL35))</f>
        <v>0.87080476894587322</v>
      </c>
      <c r="PM44" s="137">
        <f>AVERAGE(($PG$35:PM35))</f>
        <v>0.87128467587594705</v>
      </c>
      <c r="PN44" s="137">
        <f>AVERAGE(($PG$35:PN35))</f>
        <v>0.86889725269983731</v>
      </c>
      <c r="PO44" s="134"/>
      <c r="PP44" s="137">
        <f>AVERAGE(($PG$35:PP35))</f>
        <v>0.86293661126387278</v>
      </c>
      <c r="PQ44" s="137">
        <f>AVERAGE(($PG$35:PQ35))</f>
        <v>0.85964735816047944</v>
      </c>
      <c r="PR44" s="137">
        <f>AVERAGE(($PG$35:PR35))</f>
        <v>0.85773170209903282</v>
      </c>
      <c r="PS44" s="137">
        <f>AVERAGE(($PG$35:PS35))</f>
        <v>0.85763857618759087</v>
      </c>
      <c r="PT44" s="137">
        <f>AVERAGE(($PG$35:PT35))</f>
        <v>0.85705858925793121</v>
      </c>
      <c r="PU44" s="137">
        <f>AVERAGE(($PG$35:PU35))</f>
        <v>0.85709837143622558</v>
      </c>
      <c r="PV44" s="134"/>
      <c r="PW44" s="137">
        <f>AVERAGE(($PG$35:PW35))</f>
        <v>0.8567236200373417</v>
      </c>
      <c r="PX44" s="137">
        <f>AVERAGE(($PG$35:PX35))</f>
        <v>0.85743391528688473</v>
      </c>
      <c r="PY44" s="137">
        <f>AVERAGE(($PG$35:PY35))</f>
        <v>0.8585901849685994</v>
      </c>
      <c r="PZ44" s="137">
        <f>AVERAGE(($PG$35:PZ35))</f>
        <v>0.85861843672148275</v>
      </c>
      <c r="QA44" s="137">
        <f>AVERAGE(($PG$35:QA35))</f>
        <v>0.85950803848343249</v>
      </c>
      <c r="QB44" s="137">
        <f>AVERAGE(($PG$35:QB35))</f>
        <v>0.86025733223689083</v>
      </c>
      <c r="QC44" s="134"/>
      <c r="QD44" s="137">
        <f>AVERAGE(($PG$35:QD35))</f>
        <v>0.86002720372028441</v>
      </c>
      <c r="QE44" s="137">
        <f>AVERAGE(($PG$35:QE35))</f>
        <v>0.86102705575196326</v>
      </c>
      <c r="QF44" s="134"/>
      <c r="QG44" s="137">
        <f>AVERAGE(($PG$35:QG35))</f>
        <v>0.86086976983499386</v>
      </c>
      <c r="QH44" s="137">
        <f>AVERAGE(($PG$35:QH35))</f>
        <v>0.86047059258557612</v>
      </c>
      <c r="QI44" s="137">
        <f>AVERAGE(($QI$35:QI35))</f>
        <v>0.82503770739064852</v>
      </c>
      <c r="QJ44" s="137"/>
      <c r="QK44" s="137">
        <f>AVERAGE(($QI$35:QK35))</f>
        <v>0.83971053274435836</v>
      </c>
      <c r="QL44" s="137">
        <f>AVERAGE(($QI$35:QL35))</f>
        <v>0.84723217153017105</v>
      </c>
      <c r="QM44" s="137">
        <f>AVERAGE(($QI$35:QM35))</f>
        <v>0.85088959411309384</v>
      </c>
      <c r="QN44" s="137">
        <f>AVERAGE(($QI$35:QN35))</f>
        <v>0.85414451111137057</v>
      </c>
      <c r="QO44" s="137">
        <f>AVERAGE(($QI$35:QO35))</f>
        <v>0.85538828306899939</v>
      </c>
      <c r="QP44" s="137">
        <f>AVERAGE(($QI$35:QP35))</f>
        <v>0.85691444671220363</v>
      </c>
      <c r="QQ44" s="137">
        <f>AVERAGE(($QI$35:QQ35))</f>
        <v>0.8460390789262755</v>
      </c>
      <c r="QR44" s="137">
        <f>AVERAGE(($QI$35:QR35))</f>
        <v>0.8438799452604927</v>
      </c>
      <c r="QS44" s="137">
        <f>AVERAGE(($QI$35:QS35))</f>
        <v>0.84195851834217006</v>
      </c>
      <c r="QT44" s="137">
        <f>AVERAGE(($QI$35:QT35))</f>
        <v>0.83806412891143689</v>
      </c>
      <c r="QU44" s="134"/>
      <c r="QV44" s="134"/>
      <c r="QW44" s="137">
        <f>AVERAGE(($QI$35:QW35))</f>
        <v>0.82407384507644765</v>
      </c>
      <c r="QX44" s="137">
        <f>AVERAGE(($QI$35:QX35))</f>
        <v>0.81173355510247325</v>
      </c>
      <c r="QY44" s="137">
        <f>AVERAGE(($QI$35:QY35))</f>
        <v>0.80833582905982226</v>
      </c>
      <c r="QZ44" s="137">
        <f>AVERAGE(($QI$35:QZ35))</f>
        <v>0.80731333898449975</v>
      </c>
      <c r="RA44" s="137">
        <f>AVERAGE(($QI$35:RA35))</f>
        <v>0.80776123267353417</v>
      </c>
      <c r="RB44" s="137">
        <f>AVERAGE(($QI$35:RB35))</f>
        <v>0.80842260280373091</v>
      </c>
      <c r="RC44" s="137">
        <f>AVERAGE(($QI$35:RC35))</f>
        <v>0.81121282578915432</v>
      </c>
      <c r="RD44" s="137">
        <f>AVERAGE(($QI$35:RD35))</f>
        <v>0.81428739441233733</v>
      </c>
      <c r="RE44" s="134"/>
      <c r="RF44" s="137">
        <f>AVERAGE(($QI$35:RF35))</f>
        <v>0.81699018445503402</v>
      </c>
      <c r="RG44" s="137">
        <f>AVERAGE(($QI$35:RG35))</f>
        <v>0.81980586152789314</v>
      </c>
      <c r="RH44" s="137">
        <f>AVERAGE(($QI$35:RH35))</f>
        <v>0.82157063838485034</v>
      </c>
      <c r="RI44" s="137">
        <f>AVERAGE(($QI$35:RI35))</f>
        <v>0.82386928288478767</v>
      </c>
      <c r="RJ44" s="137">
        <f>AVERAGE(($QI$35:RJ35))</f>
        <v>0.8264515939670235</v>
      </c>
      <c r="RK44" s="137">
        <f>AVERAGE(($QI$35:RK35))</f>
        <v>0.82831032294661777</v>
      </c>
      <c r="RL44" s="134"/>
      <c r="RM44" s="134"/>
      <c r="RN44" s="137">
        <f>AVERAGE(($QI$35:RN35))</f>
        <v>0.82861249992043418</v>
      </c>
      <c r="RO44" s="137">
        <f>AVERAGE(($QI$35:RO35))</f>
        <v>0.82950511763799495</v>
      </c>
      <c r="RP44" s="137">
        <f>AVERAGE(($QI$35:RP35))</f>
        <v>0.83035976038320292</v>
      </c>
      <c r="RQ44" s="137">
        <f>AVERAGE(($QI$35:RQ35))</f>
        <v>0.83172301346822053</v>
      </c>
      <c r="RR44" s="137">
        <f>AVERAGE(($QI$35:RR35))</f>
        <v>0.83299092898734373</v>
      </c>
      <c r="RS44" s="134"/>
      <c r="RT44" s="137">
        <f>AVERAGE(($QI$35:RT35))</f>
        <v>0.83308294332626731</v>
      </c>
      <c r="RU44" s="137">
        <f>AVERAGE(($QI$35:RU35))</f>
        <v>0.83311455035797588</v>
      </c>
      <c r="RV44" s="137">
        <f>AVERAGE(($QI$35:RV35))</f>
        <v>0.83275050087534608</v>
      </c>
      <c r="RW44" s="137">
        <f>AVERAGE(($QI$35:RW35))</f>
        <v>0.83298534111173916</v>
      </c>
      <c r="RX44" s="137">
        <f>AVERAGE(($QI$35:RX35))</f>
        <v>0.83313469236062665</v>
      </c>
      <c r="RY44" s="137">
        <f>AVERAGE(($QI$35:RY35))</f>
        <v>0.83372706462551793</v>
      </c>
      <c r="RZ44" s="134"/>
      <c r="SA44" s="134"/>
      <c r="SB44" s="137">
        <f>AVERAGE(($QI$35:SB35))</f>
        <v>0.83415416505629492</v>
      </c>
      <c r="SC44" s="137">
        <f>AVERAGE(($QI$35:SC35))</f>
        <v>0.83396705611158273</v>
      </c>
      <c r="SD44" s="137">
        <f>AVERAGE(($QI$35:SD35))</f>
        <v>0.8340241430763603</v>
      </c>
      <c r="SE44" s="137">
        <f>AVERAGE(($QI$35:SE35))</f>
        <v>0.83411202530386763</v>
      </c>
      <c r="SF44" s="137">
        <f>AVERAGE(($QI$35:SF35))</f>
        <v>0.83479259795196759</v>
      </c>
      <c r="SG44" s="137">
        <f>AVERAGE(($QI$35:SG35))</f>
        <v>0.83273629021396778</v>
      </c>
      <c r="SH44" s="137">
        <f>AVERAGE(($QI$35:SH35))</f>
        <v>0.83282330642809377</v>
      </c>
      <c r="SI44" s="137">
        <f>AVERAGE(($QI$35:SI35))</f>
        <v>0.83319019977455744</v>
      </c>
      <c r="SJ44" s="137">
        <f>AVERAGE(($QI$35:SJ35))</f>
        <v>0.83340850930686527</v>
      </c>
      <c r="SK44" s="137">
        <f>AVERAGE(($QI$35:SK35))</f>
        <v>0.83395822980397505</v>
      </c>
      <c r="SL44" s="137">
        <f>AVERAGE(($QI$35:SL35))</f>
        <v>0.83439443967828864</v>
      </c>
      <c r="SM44" s="137">
        <f>AVERAGE(($QI$35:SM35))</f>
        <v>0.83360559652778798</v>
      </c>
      <c r="SN44" s="134"/>
      <c r="SO44" s="137">
        <f>AVERAGE(($QI$35:SO35))</f>
        <v>0.83253916562548846</v>
      </c>
      <c r="SP44" s="137">
        <f>AVERAGE(($QI$35:SP35))</f>
        <v>0.8313399952162045</v>
      </c>
      <c r="SQ44" s="137">
        <f>AVERAGE(($QI$35:SQ35))</f>
        <v>0.83000898357088793</v>
      </c>
      <c r="SR44" s="137">
        <f>AVERAGE(($SR$35:SR35))</f>
        <v>0.76051779935275077</v>
      </c>
      <c r="SS44" s="137">
        <f>AVERAGE(($SR$35:SS35))</f>
        <v>0.76160096186950144</v>
      </c>
      <c r="ST44" s="137">
        <f>AVERAGE(($SR$35:ST35))</f>
        <v>0.7629942182120043</v>
      </c>
      <c r="SU44" s="137">
        <f>AVERAGE(($SR$35:SU35))</f>
        <v>0.71911035012765012</v>
      </c>
      <c r="SV44" s="137">
        <f>AVERAGE(($SR$35:SV35))</f>
        <v>0.72380313158726861</v>
      </c>
      <c r="SW44" s="137">
        <f>AVERAGE(($SR$35:SW35))</f>
        <v>0.72754738577546008</v>
      </c>
      <c r="SX44" s="137">
        <f>AVERAGE(($SR$35:SX35))</f>
        <v>0.73099621483456434</v>
      </c>
      <c r="SY44" s="137">
        <f>AVERAGE(($SR$35:SY35))</f>
        <v>0.73226874680377319</v>
      </c>
      <c r="SZ44" s="137">
        <f>AVERAGE(($SR$35:SZ35))</f>
        <v>0.73203727465563051</v>
      </c>
      <c r="TA44" s="137">
        <f>AVERAGE(($SR$35:TA35))</f>
        <v>0.73274659066832837</v>
      </c>
      <c r="TB44" s="134"/>
      <c r="TC44" s="137">
        <f>AVERAGE(($SR$35:TC35))</f>
        <v>0.7335688137690366</v>
      </c>
      <c r="TD44" s="137">
        <f>AVERAGE(($SR$35:TD35))</f>
        <v>0.73401077958501959</v>
      </c>
      <c r="TE44" s="137">
        <f>AVERAGE(($SR$35:TE35))</f>
        <v>0.7353844473391441</v>
      </c>
      <c r="TF44" s="137">
        <f>AVERAGE(($SR$35:TF35))</f>
        <v>0.73724852120645401</v>
      </c>
      <c r="TG44" s="137">
        <f>AVERAGE(($SR$35:TG35))</f>
        <v>0.74025957359298844</v>
      </c>
      <c r="TH44" s="137">
        <f>AVERAGE(($SR$35:TH35))</f>
        <v>0.74363940091406755</v>
      </c>
      <c r="TI44" s="137">
        <f>AVERAGE(($SR$35:TI35))</f>
        <v>0.73986462687472243</v>
      </c>
      <c r="TJ44" s="137">
        <f>AVERAGE(($SR$35:TJ35))</f>
        <v>0.74254213102015654</v>
      </c>
      <c r="TK44" s="137">
        <f>AVERAGE(($SR$35:TK35))</f>
        <v>0.74507304914555017</v>
      </c>
      <c r="TL44" s="137">
        <f>AVERAGE(($SR$35:TL35))</f>
        <v>0.74779011411140595</v>
      </c>
      <c r="TM44" s="137">
        <f>AVERAGE(($SR$35:TM35))</f>
        <v>0.75005673005807016</v>
      </c>
      <c r="TN44" s="137">
        <f>AVERAGE(($SR$35:TN35))</f>
        <v>0.752590383303125</v>
      </c>
      <c r="TO44" s="137">
        <f>AVERAGE(($SR$35:TO35))</f>
        <v>0.75441428967625246</v>
      </c>
      <c r="TP44" s="134"/>
      <c r="TQ44" s="137">
        <f>AVERAGE(($SR$35:TQ35))</f>
        <v>0.75450210007017671</v>
      </c>
      <c r="TR44" s="137">
        <f>AVERAGE(($SR$35:TR35))</f>
        <v>0.75432201606736971</v>
      </c>
      <c r="TS44" s="137">
        <f>AVERAGE(($SR$35:TS35))</f>
        <v>0.75387788339070105</v>
      </c>
      <c r="TT44" s="137">
        <f>AVERAGE(($SR$35:TT35))</f>
        <v>0.75425086911156691</v>
      </c>
      <c r="TU44" s="137">
        <f>AVERAGE(($SR$35:TU35))</f>
        <v>0.75436652739324572</v>
      </c>
      <c r="TV44" s="137">
        <f>AVERAGE(($SR$35:TV35))</f>
        <v>0.75471139941733911</v>
      </c>
      <c r="TW44" s="134"/>
      <c r="TX44" s="137">
        <f>AVERAGE(($SR$35:TX35))</f>
        <v>0.7558984387915999</v>
      </c>
      <c r="TY44" s="137">
        <f>AVERAGE(($SR$35:TY35))</f>
        <v>0.75698397536506246</v>
      </c>
      <c r="TZ44" s="137">
        <f>AVERAGE(($SR$35:TZ35))</f>
        <v>0.75803752846048567</v>
      </c>
      <c r="UA44" s="137">
        <f>AVERAGE(($SR$35:UA35))</f>
        <v>0.75909861988853489</v>
      </c>
      <c r="UB44" s="137">
        <f>AVERAGE(($SR$35:UB35))</f>
        <v>0.7606058612914075</v>
      </c>
      <c r="UC44" s="137">
        <f>AVERAGE(($SR$35:UC35))</f>
        <v>0.76222430702560451</v>
      </c>
      <c r="UD44" s="134"/>
      <c r="UE44" s="137">
        <f>AVERAGE(($SR$35:UE35))</f>
        <v>0.76358809723925392</v>
      </c>
      <c r="UF44" s="137">
        <f>AVERAGE(($SR$35:UF35))</f>
        <v>0.76521039425362491</v>
      </c>
      <c r="UG44" s="137">
        <f>AVERAGE(($SR$35:UG35))</f>
        <v>0.76687245741343057</v>
      </c>
      <c r="UH44" s="137">
        <f>AVERAGE(($SR$35:UH35))</f>
        <v>0.76852856553506832</v>
      </c>
      <c r="UI44" s="137">
        <f>AVERAGE(($SR$35:UI35))</f>
        <v>0.77070924876146285</v>
      </c>
      <c r="UJ44" s="137">
        <f>AVERAGE(($SR$35:UJ35))</f>
        <v>0.77294678947842244</v>
      </c>
      <c r="UK44" s="137"/>
      <c r="UL44" s="137">
        <f>AVERAGE(($SR$35:UL35))</f>
        <v>0.77472029733081182</v>
      </c>
      <c r="UM44" s="137">
        <f>AVERAGE(($SR$35:UM35))</f>
        <v>0.77672038888086936</v>
      </c>
      <c r="UN44" s="137">
        <f>AVERAGE(($SR$35:UN35))</f>
        <v>0.77924518991423664</v>
      </c>
      <c r="UO44" s="137">
        <f>AVERAGE(($SR$35:UO35))</f>
        <v>0.78122523767026619</v>
      </c>
      <c r="UP44" s="137">
        <f>AVERAGE(($SR$35:UP35))</f>
        <v>0.78315126479063224</v>
      </c>
      <c r="UQ44" s="137">
        <f>AVERAGE(($SR$35:UQ35))</f>
        <v>0.78529029746751722</v>
      </c>
      <c r="UR44" s="134"/>
      <c r="US44" s="137">
        <f>AVERAGE(($SR$35:US35))</f>
        <v>0.7871012072559137</v>
      </c>
      <c r="UT44" s="137">
        <f>AVERAGE(($SR$35:UT35))</f>
        <v>0.78885132839063266</v>
      </c>
      <c r="UU44" s="137">
        <f>AVERAGE(($SR$35:UU35))</f>
        <v>0.79068113942965768</v>
      </c>
      <c r="UV44" s="137">
        <f>AVERAGE(($SR$35:UV35))</f>
        <v>0.79159028088712413</v>
      </c>
      <c r="UW44" s="137">
        <f>AVERAGE(($SR$35:UW35))</f>
        <v>0.79246008478702568</v>
      </c>
      <c r="UX44" s="134"/>
      <c r="UY44" s="134"/>
      <c r="UZ44" s="134"/>
      <c r="VA44" s="137">
        <f>AVERAGE(($VA$35:VA35))</f>
        <v>0.78028169014084503</v>
      </c>
      <c r="VB44" s="137">
        <f>AVERAGE(($VA$35:VB35))</f>
        <v>0.79014084507042259</v>
      </c>
      <c r="VC44" s="137">
        <f>AVERAGE(($VA$35:VC35))</f>
        <v>0.79324022677439121</v>
      </c>
      <c r="VD44" s="137"/>
      <c r="VE44" s="137">
        <f>AVERAGE(($VA$35:VE35))</f>
        <v>0.79995109058288549</v>
      </c>
      <c r="VF44" s="137"/>
      <c r="VG44" s="137">
        <f>AVERAGE(($VA$35:VG35))</f>
        <v>0.79996087246630831</v>
      </c>
      <c r="VH44" s="137">
        <f>AVERAGE(($VA$35:VH35))</f>
        <v>0.80929334016698373</v>
      </c>
      <c r="VI44" s="137">
        <f>AVERAGE(($VA$35:VI35))</f>
        <v>0.81511840239897482</v>
      </c>
      <c r="VJ44" s="137">
        <f>AVERAGE(($VA$35:VJ35))</f>
        <v>0.81845556220914428</v>
      </c>
      <c r="VK44" s="137">
        <f>AVERAGE(($VA$35:VK35))</f>
        <v>0.82243283442432258</v>
      </c>
      <c r="VL44" s="137">
        <f>AVERAGE(($VA$35:VL35))</f>
        <v>0.82692695151239426</v>
      </c>
      <c r="VM44" s="134"/>
      <c r="VN44" s="137">
        <f>AVERAGE(($VA$35:VN35))</f>
        <v>0.82873124624293915</v>
      </c>
      <c r="VO44" s="137">
        <f>AVERAGE(($VA$35:VO35))</f>
        <v>0.83220742106682388</v>
      </c>
      <c r="VP44" s="137">
        <f>AVERAGE(($VA$35:VP35))</f>
        <v>0.83731075211073602</v>
      </c>
      <c r="VQ44" s="137">
        <f>AVERAGE(($VA$35:VQ35))</f>
        <v>0.84164473961576969</v>
      </c>
      <c r="VR44" s="137">
        <f>AVERAGE(($VA$35:VR35))</f>
        <v>0.84588221981405964</v>
      </c>
      <c r="VS44" s="137">
        <f>AVERAGE(($VA$35:VS35))</f>
        <v>0.84914203205607308</v>
      </c>
      <c r="VT44" s="137">
        <f>AVERAGE(($VA$35:VT35))</f>
        <v>0.84132904449532264</v>
      </c>
      <c r="VU44" s="137">
        <f>AVERAGE(($VA$35:VU35))</f>
        <v>0.84336369512922205</v>
      </c>
      <c r="VV44" s="137">
        <f>AVERAGE(($VA$35:VV35))</f>
        <v>0.84634455328031555</v>
      </c>
      <c r="VW44" s="137">
        <f>AVERAGE(($VA$35:VW35))</f>
        <v>0.84857985479917919</v>
      </c>
      <c r="VX44" s="137">
        <f>AVERAGE(($VA$35:VX35))</f>
        <v>0.85063413529554821</v>
      </c>
      <c r="VY44" s="137">
        <f>AVERAGE(($VA$35:VY35))</f>
        <v>0.85255336291198425</v>
      </c>
      <c r="VZ44" s="137">
        <f>AVERAGE(($VA$35:VZ35))</f>
        <v>0.85221280351991591</v>
      </c>
      <c r="WA44" s="137"/>
      <c r="WB44" s="137">
        <f>AVERAGE(($VA$35:WB35))</f>
        <v>0.85153830523660679</v>
      </c>
      <c r="WC44" s="137">
        <f>AVERAGE(($VA$35:WC35))</f>
        <v>0.85187578170124412</v>
      </c>
      <c r="WD44" s="137">
        <f>AVERAGE(($VA$35:WD35))</f>
        <v>0.85210576554335049</v>
      </c>
      <c r="WE44" s="137">
        <f>AVERAGE(($VA$35:WE35))</f>
        <v>0.85233146879696242</v>
      </c>
      <c r="WF44" s="137">
        <f>AVERAGE(($WF$35:WF35))</f>
        <v>0.84520884520884521</v>
      </c>
      <c r="WG44" s="137">
        <f>AVERAGE(($WF$35:WG35))</f>
        <v>0.85160562597385703</v>
      </c>
      <c r="WH44" s="137"/>
      <c r="WI44" s="137">
        <f>AVERAGE(($WF$35:WI35))</f>
        <v>0.84988439983775244</v>
      </c>
      <c r="WJ44" s="137">
        <f>AVERAGE(($WF$35:WJ35))</f>
        <v>0.84595290383871036</v>
      </c>
      <c r="WK44" s="137">
        <f>AVERAGE(($WF$35:WK35))</f>
        <v>0.8406720975070584</v>
      </c>
      <c r="WL44" s="137">
        <f>AVERAGE(($WF$35:WL35))</f>
        <v>0.82370364561231757</v>
      </c>
      <c r="WM44" s="137">
        <f>AVERAGE(($WF$35:WM35))</f>
        <v>0.80267551982022234</v>
      </c>
      <c r="WN44" s="137"/>
      <c r="WO44" s="134"/>
      <c r="WP44" s="137">
        <f>AVERAGE(($WF$35:WP35))</f>
        <v>0.78268679047009537</v>
      </c>
      <c r="WQ44" s="137">
        <f>AVERAGE(($WF$35:WQ35))</f>
        <v>0.77008501745489955</v>
      </c>
      <c r="WR44" s="137">
        <f>AVERAGE(($WF$35:WR35))</f>
        <v>0.76416085305880721</v>
      </c>
      <c r="WS44" s="137">
        <f>AVERAGE(($WF$35:WS35))</f>
        <v>0.76041650032373131</v>
      </c>
      <c r="WT44" s="134"/>
      <c r="WU44" s="137">
        <f>AVERAGE(($WF$35:WU35))</f>
        <v>0.75683106732573924</v>
      </c>
      <c r="WV44" s="137">
        <f>AVERAGE(($WF$35:WV35))</f>
        <v>0.74774413501037329</v>
      </c>
      <c r="WW44" s="137">
        <f>AVERAGE(($WF$35:WW35))</f>
        <v>0.75044923186746681</v>
      </c>
      <c r="WX44" s="137">
        <f>AVERAGE(($WF$35:WX35))</f>
        <v>0.75513884531980435</v>
      </c>
      <c r="WY44" s="137">
        <f>AVERAGE(($WF$35:WY35))</f>
        <v>0.76098599623559715</v>
      </c>
      <c r="WZ44" s="137">
        <f>AVERAGE(($WF$35:WZ35))</f>
        <v>0.76697027339472557</v>
      </c>
      <c r="XA44" s="137">
        <f>AVERAGE(($WF$35:XA35))</f>
        <v>0.77290736828433537</v>
      </c>
      <c r="XB44" s="137">
        <f>AVERAGE(($WF$35:XB35))</f>
        <v>0.77907218099736109</v>
      </c>
      <c r="XC44" s="134"/>
      <c r="XD44" s="137">
        <f>AVERAGE(($WF$35:XD35))</f>
        <v>0.78352942466067133</v>
      </c>
      <c r="XE44" s="137">
        <f>AVERAGE(($WF$35:XE35))</f>
        <v>0.78568486988249964</v>
      </c>
      <c r="XF44" s="137">
        <f>AVERAGE(($WF$35:XF35))</f>
        <v>0.78913641211309582</v>
      </c>
      <c r="XG44" s="137">
        <f>AVERAGE(($WF$35:XG35))</f>
        <v>0.79238076870629226</v>
      </c>
      <c r="XH44" s="137">
        <f>AVERAGE(($WF$35:XH35))</f>
        <v>0.7950166968693394</v>
      </c>
      <c r="XI44" s="137">
        <f>AVERAGE(($WF$35:XI35))</f>
        <v>0.79836441609134001</v>
      </c>
      <c r="XJ44" s="137"/>
      <c r="XK44" s="137">
        <f>AVERAGE(($XK$35:XK35))</f>
        <v>0.84693877551020413</v>
      </c>
      <c r="XL44" s="137">
        <f>AVERAGE(($XK$35:XL35))</f>
        <v>0.81480185864772814</v>
      </c>
      <c r="XM44" s="137">
        <f>AVERAGE(($XK$35:XM35))</f>
        <v>0.83309371221676498</v>
      </c>
      <c r="XN44" s="137">
        <f>AVERAGE(($XK$35:XN35))</f>
        <v>0.84518598403647038</v>
      </c>
      <c r="XO44" s="137">
        <f>AVERAGE(($XK$35:XO35))</f>
        <v>0.85370238117621289</v>
      </c>
      <c r="XP44" s="137">
        <f>AVERAGE(($XK$35:XP35))</f>
        <v>0.85824404780557428</v>
      </c>
      <c r="XQ44" s="137"/>
      <c r="XR44" s="137">
        <f>AVERAGE(($XK$35:XR35))</f>
        <v>0.85964065591456773</v>
      </c>
      <c r="XS44" s="137">
        <f>AVERAGE(($XK$35:XS35))</f>
        <v>0.8607633800476957</v>
      </c>
      <c r="XT44" s="137">
        <f>AVERAGE(($XK$35:XT35))</f>
        <v>0.8631287024925387</v>
      </c>
      <c r="XU44" s="137">
        <f>AVERAGE(($XK$35:XU35))</f>
        <v>0.86505112636093195</v>
      </c>
      <c r="XV44" s="137">
        <f>AVERAGE(($XK$35:XV35))</f>
        <v>0.86894153115343409</v>
      </c>
      <c r="XW44" s="137">
        <f>AVERAGE(($XK$35:XW35))</f>
        <v>0.87177245533725001</v>
      </c>
      <c r="XX44" s="137"/>
      <c r="XY44" s="137">
        <f>AVERAGE(($XK$35:XY35))</f>
        <v>0.87309941409436409</v>
      </c>
      <c r="XZ44" s="137">
        <f>AVERAGE(($XK$35:XZ35))</f>
        <v>0.87553723563495611</v>
      </c>
      <c r="YA44" s="137">
        <f>AVERAGE(($XK$35:YA35))</f>
        <v>0.87729722299294854</v>
      </c>
      <c r="YB44" s="137">
        <f>AVERAGE(($XK$35:YB35))</f>
        <v>0.87895945555832233</v>
      </c>
      <c r="YC44" s="137">
        <f>AVERAGE(($XK$35:YC35))</f>
        <v>0.88139952502400387</v>
      </c>
      <c r="YD44" s="137">
        <f>AVERAGE(($XK$35:YD35))</f>
        <v>0.88310443541644323</v>
      </c>
      <c r="YE44" s="137"/>
      <c r="YF44" s="137">
        <f>AVERAGE(($XK$35:YF35))</f>
        <v>0.88232992217804307</v>
      </c>
      <c r="YG44" s="137">
        <f>AVERAGE(($XK$35:YG35))</f>
        <v>0.88244178240540183</v>
      </c>
      <c r="YH44" s="137">
        <f>AVERAGE(($XK$35:YH35))</f>
        <v>0.88235393633492432</v>
      </c>
      <c r="YI44" s="137">
        <f>AVERAGE(($XK$35:YI35))</f>
        <v>0.88288733331746139</v>
      </c>
      <c r="YJ44" s="137">
        <f>AVERAGE(($XK$35:YJ35))</f>
        <v>0.88233407087446702</v>
      </c>
      <c r="YK44" s="137">
        <f>AVERAGE(($XK$35:YK35))</f>
        <v>0.88224928674929437</v>
      </c>
      <c r="YL44" s="137"/>
      <c r="YM44" s="137">
        <f>AVERAGE(($XK$35:YM35))</f>
        <v>0.88131636896221888</v>
      </c>
      <c r="YN44" s="137">
        <f>AVERAGE(($XK$35:YN35))</f>
        <v>0.88026912593730533</v>
      </c>
      <c r="YO44" s="137">
        <f>AVERAGE(($YO$35:YO35))</f>
        <v>0.85148514851485146</v>
      </c>
      <c r="YP44" s="137"/>
      <c r="YQ44" s="137">
        <f>AVERAGE(($YO$35:YQ35))</f>
        <v>0.85234232331639692</v>
      </c>
      <c r="YR44" s="137">
        <f>AVERAGE(($YO$35:YR35))</f>
        <v>0.85797801376863914</v>
      </c>
      <c r="YS44" s="137">
        <f>AVERAGE(($YO$35:YS35))</f>
        <v>0.82808008734359428</v>
      </c>
      <c r="YT44" s="137">
        <f>AVERAGE(($YO$35:YT35))</f>
        <v>0.83800886406373754</v>
      </c>
      <c r="YU44" s="137">
        <f>AVERAGE(($YO$35:YU35))</f>
        <v>0.84332063973182947</v>
      </c>
      <c r="YV44" s="137">
        <f>AVERAGE(($YO$35:YV35))</f>
        <v>0.84773724466112144</v>
      </c>
      <c r="YW44" s="137">
        <f>AVERAGE(($YO$35:YW35))</f>
        <v>0.85208183967800166</v>
      </c>
      <c r="YX44" s="137">
        <f>AVERAGE(($YO$35:YX35))</f>
        <v>0.8491935193273058</v>
      </c>
      <c r="YY44" s="137">
        <f>AVERAGE(($YO$35:YY35))</f>
        <v>0.85017778185240656</v>
      </c>
      <c r="YZ44" s="137"/>
      <c r="ZA44" s="137">
        <f>AVERAGE(($YO$35:ZA35))</f>
        <v>0.85270620446782497</v>
      </c>
      <c r="ZB44" s="137">
        <f>AVERAGE(($YO$35:ZB35))</f>
        <v>0.8554882813536997</v>
      </c>
      <c r="ZC44" s="137">
        <f>AVERAGE(($YO$35:ZC35))</f>
        <v>0.8592917839173464</v>
      </c>
      <c r="ZD44" s="137">
        <f>AVERAGE(($YO$35:ZD35))</f>
        <v>0.86278612509371266</v>
      </c>
      <c r="ZE44" s="137">
        <f>AVERAGE(($YO$35:ZE35))</f>
        <v>0.86584397316438821</v>
      </c>
      <c r="ZF44" s="137">
        <f>AVERAGE(($YO$35:ZF35))</f>
        <v>0.86950183408531145</v>
      </c>
      <c r="ZG44" s="137">
        <f>AVERAGE(($YO$35:ZG35))</f>
        <v>0.86722861695424269</v>
      </c>
      <c r="ZH44" s="137"/>
      <c r="ZI44" s="134"/>
      <c r="ZJ44" s="134"/>
      <c r="ZK44" s="134"/>
      <c r="ZL44" s="137">
        <f>AVERAGE(($YO$35:ZL35))</f>
        <v>0.85675482495738653</v>
      </c>
      <c r="ZM44" s="137">
        <f>AVERAGE(($YO$35:ZM35))</f>
        <v>0.84482228838260987</v>
      </c>
      <c r="ZN44" s="137"/>
      <c r="ZO44" s="137">
        <f>AVERAGE(($YO$35:ZO35))</f>
        <v>0.83275253259261039</v>
      </c>
      <c r="ZP44" s="137">
        <f>AVERAGE(($YO$35:ZP35))</f>
        <v>0.8233310305691055</v>
      </c>
      <c r="ZQ44" s="137">
        <f>AVERAGE(($YO$35:ZQ35))</f>
        <v>0.81605878581075009</v>
      </c>
      <c r="ZR44" s="137">
        <f>AVERAGE(($YO$35:ZR35))</f>
        <v>0.81016506228219964</v>
      </c>
      <c r="ZS44" s="137">
        <f>AVERAGE(($YO$35:ZS35))</f>
        <v>0.80646194812796823</v>
      </c>
      <c r="ZT44" s="137">
        <f>AVERAGE(($ZT$35:ZT35))</f>
        <v>0.72346002621231975</v>
      </c>
      <c r="ZU44" s="137"/>
      <c r="ZV44" s="137">
        <f>AVERAGE(($ZT$34:ZV35))</f>
        <v>0.74636327683204673</v>
      </c>
      <c r="ZW44" s="137">
        <f>AVERAGE(($ZT$34:ZW35))</f>
        <v>0.76077374761628491</v>
      </c>
      <c r="ZX44" s="137">
        <f>AVERAGE(($ZT$34:ZX35))</f>
        <v>0.77430897198804483</v>
      </c>
      <c r="ZY44" s="137">
        <f>AVERAGE(($ZT$34:ZY35))</f>
        <v>0.78348350529981414</v>
      </c>
      <c r="ZZ44" s="137">
        <f>AVERAGE(($ZT$34:ZZ35))</f>
        <v>0.78823804612418591</v>
      </c>
      <c r="AAA44" s="137">
        <f>AVERAGE(($ZT$34:AAA35))</f>
        <v>0.79050851533871591</v>
      </c>
      <c r="AAB44" s="137"/>
      <c r="AAC44" s="137">
        <f>AVERAGE(($ZT$34:AAC35))</f>
        <v>0.78805865666008224</v>
      </c>
      <c r="AAD44" s="137">
        <f>AVERAGE(($ZT$34:AAD35))</f>
        <v>0.78860456037236859</v>
      </c>
      <c r="AAE44" s="137">
        <f>AVERAGE(($ZT$34:AAE35))</f>
        <v>0.78953984214392059</v>
      </c>
      <c r="AAF44" s="137">
        <f>AVERAGE(($ZT$34:AAF35))</f>
        <v>0.79056620438058411</v>
      </c>
      <c r="AAG44" s="137">
        <f>AVERAGE(($ZT$34:AAG35))</f>
        <v>0.79189146077275752</v>
      </c>
      <c r="AAH44" s="137">
        <f>AVERAGE(($ZT$34:AAH35))</f>
        <v>0.79383100497454362</v>
      </c>
      <c r="AAI44" s="134"/>
      <c r="AAJ44" s="137">
        <f>AVERAGE(($ZT$34:AAJ35))</f>
        <v>0.79453239462554148</v>
      </c>
      <c r="AAK44" s="137">
        <f>AVERAGE(($ZT$34:AAK35))</f>
        <v>0.79564463876187885</v>
      </c>
      <c r="AAL44" s="137">
        <f>AVERAGE(($ZT$34:AAL35))</f>
        <v>0.79771838474067591</v>
      </c>
      <c r="AAM44" s="137">
        <f>AVERAGE(($ZT$34:AAM35))</f>
        <v>0.79956877834775908</v>
      </c>
      <c r="AAN44" s="137">
        <f>AVERAGE(($ZT$34:AAN35))</f>
        <v>0.80014615487605456</v>
      </c>
      <c r="AAO44" s="137">
        <f>AVERAGE(($ZT$34:AAO35))</f>
        <v>0.80103298051393812</v>
      </c>
      <c r="AAP44" s="137"/>
      <c r="AAQ44" s="137">
        <f>AVERAGE(($ZT$34:AAQ35))</f>
        <v>0.80126510625308356</v>
      </c>
      <c r="AAR44" s="137">
        <f>AVERAGE(($ZT$34:AAR35))</f>
        <v>0.80252555814709281</v>
      </c>
      <c r="AAS44" s="137">
        <f>AVERAGE(($ZT$34:AAS35))</f>
        <v>0.80237215311083976</v>
      </c>
      <c r="AAT44" s="137">
        <f>AVERAGE(($ZT$34:AAT35))</f>
        <v>0.80193895151372541</v>
      </c>
      <c r="AAU44" s="137">
        <f>AVERAGE(($ZT$34:AAU35))</f>
        <v>0.80185364576742402</v>
      </c>
      <c r="AAV44" s="137">
        <f>AVERAGE(($ZT$34:AAV35))</f>
        <v>0.80146375342889609</v>
      </c>
      <c r="AAW44" s="134"/>
      <c r="AAX44" s="137">
        <f>AVERAGE(($ZT$34:AAX35))</f>
        <v>0.799669689190175</v>
      </c>
      <c r="AAY44" s="137">
        <f>AVERAGE(($ZT$34:AAY35))</f>
        <v>0.799660950619969</v>
      </c>
      <c r="AAZ44" s="137">
        <f>AVERAGE(($ZT$34:AAZ35))</f>
        <v>0.80008845295649789</v>
      </c>
      <c r="ABA44" s="137">
        <f>AVERAGE(($ZT$34:ABA35))</f>
        <v>0.80017585466459018</v>
      </c>
      <c r="ABB44" s="137">
        <f>AVERAGE(($ZT$34:ABB35))</f>
        <v>0.80082123060870081</v>
      </c>
      <c r="ABC44" s="137">
        <f>AVERAGE(($ZT$34:ABC35))</f>
        <v>0.80124234606944411</v>
      </c>
      <c r="ABD44" s="137"/>
      <c r="ABE44" s="137">
        <f>AVERAGE(($ZT$34:ABE35))</f>
        <v>0.80168346337414176</v>
      </c>
      <c r="ABF44" s="137">
        <f>AVERAGE(($ZT$34:ABF35))</f>
        <v>0.8022753501482589</v>
      </c>
      <c r="ABG44" s="137">
        <f>AVERAGE(($ZT$34:ABG35))</f>
        <v>0.80308577798736103</v>
      </c>
      <c r="ABH44" s="137">
        <f>AVERAGE(($ZT$34:ABH35))</f>
        <v>0.80429857000941662</v>
      </c>
      <c r="ABI44" s="137">
        <f>AVERAGE(($ZT$34:ABI35))</f>
        <v>0.80567359041307318</v>
      </c>
      <c r="ABJ44" s="137">
        <f>AVERAGE(($ZT$34:ABJ35))</f>
        <v>0.80767906977556725</v>
      </c>
      <c r="ABK44" s="134"/>
      <c r="ABL44" s="137">
        <f>AVERAGE(($ZT$34:ABL35))</f>
        <v>0.80884417789115648</v>
      </c>
      <c r="ABM44" s="137">
        <f>AVERAGE(($ZT$34:ABM35))</f>
        <v>0.81028258429516697</v>
      </c>
      <c r="ABN44" s="137">
        <f>AVERAGE(($ZT$34:ABN35))</f>
        <v>0.81165784229640336</v>
      </c>
      <c r="ABO44" s="137">
        <f>AVERAGE(($ZT$34:ABO35))</f>
        <v>0.81315212710884566</v>
      </c>
      <c r="ABP44" s="137">
        <f>AVERAGE(($ZT$34:ABP35))</f>
        <v>0.81486272540012328</v>
      </c>
      <c r="ABQ44" s="137">
        <f>AVERAGE(($ZT$34:ABQ35))</f>
        <v>0.81657126929922474</v>
      </c>
      <c r="ABR44" s="134"/>
      <c r="ABS44" s="137">
        <f>AVERAGE(($ZT$34:ABS35))</f>
        <v>0.81775717604190745</v>
      </c>
      <c r="ABT44" s="137">
        <f>AVERAGE(($ZT$34:ABT35))</f>
        <v>0.81926974362888605</v>
      </c>
      <c r="ABU44" s="137">
        <f>AVERAGE(($ZT$34:ABU35))</f>
        <v>0.82035606028236796</v>
      </c>
      <c r="ABV44" s="137">
        <f>AVERAGE(($ZT$34:ABV35))</f>
        <v>0.82156440257738472</v>
      </c>
      <c r="ABW44" s="137" t="e">
        <f>AVERAGE(($ZT$34:ABW35))</f>
        <v>#DIV/0!</v>
      </c>
      <c r="ABX44" s="134"/>
      <c r="ABY44" s="134"/>
      <c r="ABZ44" s="134"/>
      <c r="ACA44" s="134"/>
      <c r="ACB44" s="134"/>
      <c r="ACC44" s="134"/>
      <c r="ACD44" s="134"/>
      <c r="ACE44" s="134"/>
      <c r="ACF44" s="134"/>
      <c r="ACG44" s="134"/>
      <c r="ACH44" s="134"/>
      <c r="ACI44" s="134"/>
      <c r="ACJ44" s="134"/>
      <c r="ACK44" s="134"/>
      <c r="ACL44" s="134"/>
      <c r="ACM44" s="134"/>
      <c r="ACN44" s="134"/>
      <c r="ACO44" s="134"/>
      <c r="ACP44" s="134"/>
      <c r="ACQ44" s="134"/>
      <c r="ACR44" s="134"/>
      <c r="ACS44" s="134"/>
      <c r="ACT44" s="134"/>
      <c r="ACU44" s="134"/>
      <c r="ACV44" s="134"/>
      <c r="ACW44" s="134"/>
      <c r="ACX44" s="134"/>
      <c r="ACY44" s="134"/>
      <c r="ACZ44" s="134"/>
      <c r="ADA44" s="134"/>
      <c r="ADB44" s="134"/>
      <c r="ADC44" s="134"/>
      <c r="ADD44" s="134"/>
      <c r="ADE44" s="134"/>
      <c r="ADF44" s="134"/>
      <c r="ADG44" s="134"/>
      <c r="ADH44" s="134"/>
      <c r="ADI44" s="134"/>
      <c r="ADJ44" s="134"/>
      <c r="ADK44" s="134"/>
      <c r="ADL44" s="134"/>
      <c r="ADM44" s="134"/>
      <c r="ADN44" s="134"/>
    </row>
    <row r="45" spans="1:794">
      <c r="A45" t="s">
        <v>911</v>
      </c>
      <c r="B45" t="s">
        <v>913</v>
      </c>
      <c r="D45" s="134" t="s">
        <v>253</v>
      </c>
      <c r="E45" s="137">
        <f>AVERAGE(($E$36:E36))</f>
        <v>0.81818181818181823</v>
      </c>
      <c r="F45" s="137">
        <f>AVERAGE(($E$36:F36))</f>
        <v>0.84659090909090917</v>
      </c>
      <c r="G45" s="137">
        <f>AVERAGE(($E$36:G36))</f>
        <v>0.8464452214452215</v>
      </c>
      <c r="H45" s="137">
        <f>AVERAGE(($E$36:H36))</f>
        <v>0.84637237762237771</v>
      </c>
      <c r="I45" s="137">
        <f>AVERAGE(($E$36:I36))</f>
        <v>0.84376456876456873</v>
      </c>
      <c r="J45" s="137">
        <f>AVERAGE(($E$36:J36))</f>
        <v>0.84416278166278158</v>
      </c>
      <c r="K45" s="137">
        <f>AVERAGE(($E$36:K36))</f>
        <v>0.84416278166278158</v>
      </c>
      <c r="L45" s="137">
        <f>AVERAGE(($E$36:L36))</f>
        <v>0.85343822843822836</v>
      </c>
      <c r="M45" s="137">
        <f>AVERAGE(($E$36:M36))</f>
        <v>0.85092511655011649</v>
      </c>
      <c r="N45" s="137">
        <f>AVERAGE(($E$36:N36))</f>
        <v>0.85267417767417752</v>
      </c>
      <c r="O45" s="137">
        <f>AVERAGE(($E$36:O36))</f>
        <v>0.83740675990675972</v>
      </c>
      <c r="P45" s="137">
        <f>AVERAGE(($E$36:P36))</f>
        <v>0.81913011231193034</v>
      </c>
      <c r="Q45" s="137">
        <f>AVERAGE(($E$36:Q36))</f>
        <v>0.82031371406371401</v>
      </c>
      <c r="R45" s="137">
        <f>AVERAGE(($E$36:R36))</f>
        <v>0.8223014165321858</v>
      </c>
      <c r="S45" s="137">
        <f>AVERAGE(($E$36:S36))</f>
        <v>0.81118464868464868</v>
      </c>
      <c r="T45" s="134"/>
      <c r="U45" s="134"/>
      <c r="V45" s="134"/>
      <c r="W45" s="134"/>
      <c r="X45" s="134"/>
      <c r="Y45" s="134"/>
      <c r="Z45" s="137"/>
      <c r="AA45" s="137">
        <f>AVERAGE(($AA$36:AA36))</f>
        <v>0.8</v>
      </c>
      <c r="AB45" s="137">
        <f>AVERAGE(($AA$36:AB36))</f>
        <v>0.8545454545454545</v>
      </c>
      <c r="AC45" s="137">
        <f>AVERAGE(($AA$36:AC36))</f>
        <v>0.84747474747474749</v>
      </c>
      <c r="AD45" s="137">
        <f>AVERAGE(($AA$36:AD36))</f>
        <v>0.83005050505050504</v>
      </c>
      <c r="AE45" s="137">
        <f>AVERAGE(($AA$36:AE36))</f>
        <v>0.84865578865578861</v>
      </c>
      <c r="AF45" s="134"/>
      <c r="AG45" s="137">
        <f>AVERAGE(($AA$36:AG36))</f>
        <v>0.84610204610204598</v>
      </c>
      <c r="AH45" s="137">
        <f>AVERAGE(($AA$36:AH36))</f>
        <v>0.83951603951603937</v>
      </c>
      <c r="AI45" s="137">
        <f>AVERAGE(($AA$36:AI36))</f>
        <v>0.84821289821289814</v>
      </c>
      <c r="AJ45" s="137">
        <f>AVERAGE(($AA$36:AJ36))</f>
        <v>0.85923017852842409</v>
      </c>
      <c r="AK45" s="137">
        <f>AVERAGE(($AA$36:AK36))</f>
        <v>0.85108493845335942</v>
      </c>
      <c r="AL45" s="137">
        <f>AVERAGE(($AA$36:AL36))</f>
        <v>0.84809374570140117</v>
      </c>
      <c r="AM45" s="137"/>
      <c r="AN45" s="137">
        <f>AVERAGE(($AA$36:AN36))</f>
        <v>0.84686371133739557</v>
      </c>
      <c r="AO45" s="137">
        <f>AVERAGE(($AA$36:AO36))</f>
        <v>0.83300240020887795</v>
      </c>
      <c r="AP45" s="137">
        <f>AVERAGE(($AA$36:AP36))</f>
        <v>0.83194378720694506</v>
      </c>
      <c r="AQ45" s="137">
        <f>AVERAGE(($AA$36:AQ36))</f>
        <v>0.83708692866587597</v>
      </c>
      <c r="AR45" s="137">
        <f>AVERAGE(($AA$36:AR36))</f>
        <v>0.83338010673536989</v>
      </c>
      <c r="AS45" s="137">
        <f>AVERAGE(($AA$36:AS36))</f>
        <v>0.82637455423833128</v>
      </c>
      <c r="AT45" s="134"/>
      <c r="AU45" s="137">
        <f>AVERAGE(($AA$36:AU36))</f>
        <v>0.8290759678917573</v>
      </c>
      <c r="AV45" s="137">
        <f>AVERAGE(($AA$36:AV36))</f>
        <v>0.83328728058644952</v>
      </c>
      <c r="AW45" s="137">
        <f>AVERAGE(($AA$36:AW36))</f>
        <v>0.83606736100157142</v>
      </c>
      <c r="AX45" s="137">
        <f>AVERAGE(($AA$36:AX36))</f>
        <v>0.8395446728153495</v>
      </c>
      <c r="AY45" s="134"/>
      <c r="AZ45" s="134"/>
      <c r="BA45" s="137">
        <f>AVERAGE(($AA$36:BA36))</f>
        <v>0.84229264223283351</v>
      </c>
      <c r="BB45" s="137">
        <f>AVERAGE(($AA$36:BB36))</f>
        <v>0.8491494838748842</v>
      </c>
      <c r="BC45" s="137">
        <f>AVERAGE(($AA$36:BC36))</f>
        <v>0.84987936649120854</v>
      </c>
      <c r="BD45" s="137">
        <f>AVERAGE(($AA$36:BD36))</f>
        <v>0.85088419183156017</v>
      </c>
      <c r="BE45" s="137">
        <f>AVERAGE(($BE$36:BE36))</f>
        <v>0.9</v>
      </c>
      <c r="BF45" s="137">
        <f>AVERAGE(($BE$36:BF36))</f>
        <v>0.8666666666666667</v>
      </c>
      <c r="BG45" s="137">
        <f>AVERAGE(($BE$36:BG36))</f>
        <v>0.87407407407407411</v>
      </c>
      <c r="BH45" s="134"/>
      <c r="BI45" s="137">
        <f>AVERAGE(($BE$36:BI36))</f>
        <v>0.88282828282828285</v>
      </c>
      <c r="BJ45" s="137">
        <f>AVERAGE(($BE$36:BJ36))</f>
        <v>0.88126262626262641</v>
      </c>
      <c r="BK45" s="137">
        <f>AVERAGE(($BE$36:BK36))</f>
        <v>0.884385521885522</v>
      </c>
      <c r="BL45" s="137">
        <f>AVERAGE(($BE$36:BL36))</f>
        <v>0.88049371263656984</v>
      </c>
      <c r="BM45" s="137">
        <f>AVERAGE(($BE$36:BM36))</f>
        <v>0.88154310966810967</v>
      </c>
      <c r="BN45" s="137">
        <f>AVERAGE(($BE$36:BN36))</f>
        <v>0.87001362834696172</v>
      </c>
      <c r="BO45" s="134"/>
      <c r="BP45" s="137">
        <f>AVERAGE(($BE$36:BP36))</f>
        <v>0.86872655122655118</v>
      </c>
      <c r="BQ45" s="137">
        <f>AVERAGE(($BE$36:BQ36))</f>
        <v>0.85793322838777375</v>
      </c>
      <c r="BR45" s="137">
        <f>AVERAGE(($BE$36:BR36))</f>
        <v>0.84477212602212592</v>
      </c>
      <c r="BS45" s="137">
        <f>AVERAGE(($BE$36:BS36))</f>
        <v>0.84132811632811633</v>
      </c>
      <c r="BT45" s="137">
        <f>AVERAGE(($BE$36:BT36))</f>
        <v>0.83480467944753656</v>
      </c>
      <c r="BU45" s="137">
        <f>AVERAGE(($BE$36:BU36))</f>
        <v>0.83100288600288608</v>
      </c>
      <c r="BV45" s="134"/>
      <c r="BW45" s="137">
        <f>AVERAGE(($BE$36:BW36))</f>
        <v>0.83263663419913425</v>
      </c>
      <c r="BX45" s="137">
        <f>AVERAGE(($BE$36:BX36))</f>
        <v>0.831786350903998</v>
      </c>
      <c r="BY45" s="137">
        <f>AVERAGE(($BE$36:BY36))</f>
        <v>0.8300204425204426</v>
      </c>
      <c r="BZ45" s="137">
        <f>AVERAGE(($BE$36:BZ36))</f>
        <v>0.81641034404192303</v>
      </c>
      <c r="CA45" s="137">
        <f>AVERAGE(($BE$36:CA36))</f>
        <v>0.81447871572871589</v>
      </c>
      <c r="CB45" s="137">
        <f>AVERAGE(($BE$36:CB36))</f>
        <v>0.81736068164639608</v>
      </c>
      <c r="CC45" s="134"/>
      <c r="CD45" s="137">
        <f>AVERAGE(($BE$36:CD36))</f>
        <v>0.81739800603436974</v>
      </c>
      <c r="CE45" s="137">
        <f>AVERAGE(($BE$36:CE36))</f>
        <v>0.82199274155795898</v>
      </c>
      <c r="CF45" s="137">
        <f>AVERAGE(($BE$36:CF36))</f>
        <v>0.82562183187183191</v>
      </c>
      <c r="CG45" s="137">
        <f>AVERAGE(($BE$36:CG36))</f>
        <v>0.829930291930292</v>
      </c>
      <c r="CH45" s="137">
        <f>AVERAGE(($CH$36:CH36))</f>
        <v>0.6</v>
      </c>
      <c r="CI45" s="137">
        <f>AVERAGE(($CH$36:CI36))</f>
        <v>0.68888888888888888</v>
      </c>
      <c r="CJ45" s="134"/>
      <c r="CK45" s="137">
        <f>AVERAGE(($CH$36:CK36))</f>
        <v>0.75555555555555554</v>
      </c>
      <c r="CL45" s="137">
        <f>AVERAGE(($CH$36:CL36))</f>
        <v>0.78095238095238095</v>
      </c>
      <c r="CM45" s="137">
        <f>AVERAGE(($CH$36:CM36))</f>
        <v>0.80809523809523809</v>
      </c>
      <c r="CN45" s="137">
        <f>AVERAGE(($CH$36:CN36))</f>
        <v>0.82492784992784995</v>
      </c>
      <c r="CO45" s="137">
        <f>AVERAGE(($CH$36:CO36))</f>
        <v>0.79799010513296231</v>
      </c>
      <c r="CP45" s="137">
        <f>AVERAGE(($CH$36:CP36))</f>
        <v>0.79199134199134202</v>
      </c>
      <c r="CQ45" s="134"/>
      <c r="CR45" s="137">
        <f>AVERAGE(($CH$36:CR36))</f>
        <v>0.80584415584415592</v>
      </c>
      <c r="CS45" s="137">
        <f>AVERAGE(($CH$36:CS36))</f>
        <v>0.81692640692640706</v>
      </c>
      <c r="CT45" s="137">
        <f>AVERAGE(($CH$36:CT36))</f>
        <v>0.8205824478551752</v>
      </c>
      <c r="CU45" s="137">
        <f>AVERAGE(($CH$36:CU36))</f>
        <v>0.82362914862914882</v>
      </c>
      <c r="CV45" s="137">
        <f>AVERAGE(($CH$36:CV36))</f>
        <v>0.81796536796536812</v>
      </c>
      <c r="CW45" s="137">
        <f>AVERAGE(($CH$36:CW36))</f>
        <v>0.81148732220160802</v>
      </c>
      <c r="CX45" s="134"/>
      <c r="CY45" s="137">
        <f>AVERAGE(($CH$36:CY36))</f>
        <v>0.81664742664742673</v>
      </c>
      <c r="CZ45" s="137">
        <f>AVERAGE(($CH$36:CZ36))</f>
        <v>0.82810696248196258</v>
      </c>
      <c r="DA45" s="137">
        <f>AVERAGE(($CH$36:DA36))</f>
        <v>0.83821831763008248</v>
      </c>
      <c r="DB45" s="137">
        <f>AVERAGE(($CH$36:DB36))</f>
        <v>0.84720618887285559</v>
      </c>
      <c r="DC45" s="137">
        <f>AVERAGE(($CH$36:DC36))</f>
        <v>0.84209007366902111</v>
      </c>
      <c r="DD45" s="137">
        <f>AVERAGE(($CH$36:DD36))</f>
        <v>0.84284271284271295</v>
      </c>
      <c r="DE45" s="134"/>
      <c r="DF45" s="134"/>
      <c r="DG45" s="137">
        <f>AVERAGE(($CH$36:DG36))</f>
        <v>0.8373393801965231</v>
      </c>
      <c r="DH45" s="137">
        <f>AVERAGE(($CH$36:DH36))</f>
        <v>0.83968253968253981</v>
      </c>
      <c r="DI45" s="137">
        <f>AVERAGE(($CH$36:DI36))</f>
        <v>0.84302967563837139</v>
      </c>
      <c r="DJ45" s="137">
        <f>AVERAGE(($CH$36:DJ36))</f>
        <v>0.84436177248677258</v>
      </c>
      <c r="DK45" s="137">
        <f>AVERAGE(($CH$36:DK36))</f>
        <v>0.85058730158730167</v>
      </c>
      <c r="DL45" s="134"/>
      <c r="DM45" s="134"/>
      <c r="DN45" s="137">
        <f>AVERAGE(($DM$36:DN36))</f>
        <v>0.77777777777777779</v>
      </c>
      <c r="DO45" s="137">
        <f>AVERAGE(($DM$36:DO36))</f>
        <v>0.79797979797979801</v>
      </c>
      <c r="DP45" s="137">
        <f>AVERAGE(($DM$36:DP36))</f>
        <v>0.75420875420875422</v>
      </c>
      <c r="DQ45" s="137">
        <f>AVERAGE(($DM$36:DQ36))</f>
        <v>0.79065656565656561</v>
      </c>
      <c r="DR45" s="137">
        <f>AVERAGE(($DM$36:DR36))</f>
        <v>0.81252525252525254</v>
      </c>
      <c r="DS45" s="134"/>
      <c r="DT45" s="137">
        <f>AVERAGE(($DM$36:DT36))</f>
        <v>0.83186628186628198</v>
      </c>
      <c r="DU45" s="137">
        <f>AVERAGE(($DM$36:DU36))</f>
        <v>0.84159967017109882</v>
      </c>
      <c r="DV45" s="137">
        <f>AVERAGE(($DM$36:DV36))</f>
        <v>0.84751082251082255</v>
      </c>
      <c r="DW45" s="137">
        <f>AVERAGE(($DM$36:DW36))</f>
        <v>0.86445406445406447</v>
      </c>
      <c r="DX45" s="137">
        <f>AVERAGE(($DM$36:DX36))</f>
        <v>0.86689754689754694</v>
      </c>
      <c r="DY45" s="137">
        <f>AVERAGE(($DM$36:DY36))</f>
        <v>0.85879574970484074</v>
      </c>
      <c r="DZ45" s="134"/>
      <c r="EA45" s="137">
        <f>AVERAGE(($DM$36:EA36))</f>
        <v>0.85865800865800879</v>
      </c>
      <c r="EB45" s="137">
        <f>AVERAGE(($DM$36:EB36))</f>
        <v>0.84755244755244763</v>
      </c>
      <c r="EC45" s="137">
        <f>AVERAGE(($DM$36:EC36))</f>
        <v>0.82782931354359934</v>
      </c>
      <c r="ED45" s="137">
        <f>AVERAGE(($DM$36:ED36))</f>
        <v>0.82025974025974024</v>
      </c>
      <c r="EE45" s="137">
        <f>AVERAGE(($DM$36:EE36))</f>
        <v>0.80805600649350651</v>
      </c>
      <c r="EF45" s="137">
        <f>AVERAGE(($DM$36:EF36))</f>
        <v>0.79581741787624138</v>
      </c>
      <c r="EG45" s="137">
        <f>AVERAGE(($DM$36:EG36))</f>
        <v>0.79922438672438678</v>
      </c>
      <c r="EH45" s="137">
        <f>AVERAGE(($DM$36:EH36))</f>
        <v>0.80101959444064708</v>
      </c>
      <c r="EI45" s="137">
        <f>AVERAGE(($DM$36:EI36))</f>
        <v>0.79985750360750374</v>
      </c>
      <c r="EJ45" s="137">
        <f>AVERAGE(($DM$36:EJ36))</f>
        <v>0.79351508280079719</v>
      </c>
      <c r="EK45" s="137">
        <f>AVERAGE(($DM$36:EK36))</f>
        <v>0.79153712449167013</v>
      </c>
      <c r="EL45" s="137">
        <f>AVERAGE(($DM$36:EL36))</f>
        <v>0.79335435096304674</v>
      </c>
      <c r="EM45" s="137">
        <f>AVERAGE(($DM$36:EM36))</f>
        <v>0.79303601491101494</v>
      </c>
      <c r="EN45" s="134"/>
      <c r="EO45" s="137">
        <f>AVERAGE(($DM$36:EO36))</f>
        <v>0.79040548340548344</v>
      </c>
      <c r="EP45" s="137">
        <f>AVERAGE(($DM$36:EP36))</f>
        <v>0.78885142635142635</v>
      </c>
      <c r="EQ45" s="137">
        <f>AVERAGE(($EQ$36:EQ36))</f>
        <v>0.77777777777777779</v>
      </c>
      <c r="ER45" s="137">
        <f>AVERAGE(($EQ$36:ER36))</f>
        <v>0.77777777777777779</v>
      </c>
      <c r="ES45" s="137">
        <f>AVERAGE(($EQ$36:ES36))</f>
        <v>0.74074074074074081</v>
      </c>
      <c r="ET45" s="137">
        <f>AVERAGE(($EQ$36:ET36))</f>
        <v>0.68055555555555558</v>
      </c>
      <c r="EU45" s="137">
        <f>AVERAGE(($EQ$36:EU36))</f>
        <v>0.69444444444444442</v>
      </c>
      <c r="EV45" s="137">
        <f>AVERAGE(($EQ$36:EV36))</f>
        <v>0.69408831908831914</v>
      </c>
      <c r="EW45" s="137">
        <f>AVERAGE(($EQ$36:EW36))</f>
        <v>0.68064713064713067</v>
      </c>
      <c r="EX45" s="137">
        <f>AVERAGE(($EQ$36:EX36))</f>
        <v>0.6978389665889666</v>
      </c>
      <c r="EY45" s="137">
        <f>AVERAGE(($EQ$36:EY36))</f>
        <v>0.70919019252352589</v>
      </c>
      <c r="EZ45" s="137">
        <f>AVERAGE(($EQ$36:EZ36))</f>
        <v>0.71099844599844597</v>
      </c>
      <c r="FA45" s="137">
        <f>AVERAGE(($EQ$36:FA36))</f>
        <v>0.72211979939252668</v>
      </c>
      <c r="FB45" s="134"/>
      <c r="FC45" s="137">
        <f>AVERAGE(($EQ$36:FC36))</f>
        <v>0.71749870499870505</v>
      </c>
      <c r="FD45" s="137">
        <f>AVERAGE(($EQ$36:FD36))</f>
        <v>0.71038341999880461</v>
      </c>
      <c r="FE45" s="137">
        <f>AVERAGE(($EQ$36:FE36))</f>
        <v>0.71678460428460433</v>
      </c>
      <c r="FF45" s="137">
        <f>AVERAGE(($EQ$36:FF36))</f>
        <v>0.71344340844340848</v>
      </c>
      <c r="FG45" s="137">
        <f>AVERAGE(($EQ$36:FG36))</f>
        <v>0.71051986208236206</v>
      </c>
      <c r="FH45" s="137">
        <f>AVERAGE(($EQ$36:FH36))</f>
        <v>0.70794026235202701</v>
      </c>
      <c r="FI45" s="137">
        <f>AVERAGE(($EQ$36:FI36))</f>
        <v>0.69947444530777858</v>
      </c>
      <c r="FJ45" s="137">
        <f>AVERAGE(($EQ$36:FJ36))</f>
        <v>0.69273518878782026</v>
      </c>
      <c r="FK45" s="137">
        <f>AVERAGE(($EQ$36:FK36))</f>
        <v>0.69698731823731819</v>
      </c>
      <c r="FL45" s="137">
        <f>AVERAGE(($EQ$36:FL36))</f>
        <v>0.69410047624333338</v>
      </c>
      <c r="FM45" s="137">
        <f>AVERAGE(($EQ$36:FM36))</f>
        <v>0.7023231818686364</v>
      </c>
      <c r="FN45" s="137">
        <f>AVERAGE(($EQ$36:FN36))</f>
        <v>0.70077289859898551</v>
      </c>
      <c r="FO45" s="137">
        <f>AVERAGE(($EQ$36:FO36))</f>
        <v>0.70861106486106484</v>
      </c>
      <c r="FP45" s="134"/>
      <c r="FQ45" s="137">
        <f>AVERAGE(($EQ$36:FQ36))</f>
        <v>0.71582217782217783</v>
      </c>
      <c r="FR45" s="137">
        <f>AVERAGE(($EQ$36:FR36))</f>
        <v>0.71905978636747869</v>
      </c>
      <c r="FS45" s="137">
        <f>AVERAGE(($EQ$36:FS36))</f>
        <v>0.71888296888296899</v>
      </c>
      <c r="FT45" s="137">
        <f>AVERAGE(($EQ$36:FT36))</f>
        <v>0.72178000570857725</v>
      </c>
      <c r="FU45" s="137">
        <f>AVERAGE(($EQ$36:FU36))</f>
        <v>0.72447724689104009</v>
      </c>
      <c r="FV45" s="137">
        <f>AVERAGE(($FV$36:FV36))</f>
        <v>0.6</v>
      </c>
      <c r="FW45" s="134"/>
      <c r="FX45" s="137">
        <f>AVERAGE(($FV$36:FX36))</f>
        <v>0.64615384615384608</v>
      </c>
      <c r="FY45" s="137">
        <f>AVERAGE(($FV$36:FY36))</f>
        <v>0.68076923076923068</v>
      </c>
      <c r="FZ45" s="137">
        <f>AVERAGE(($FV$36:FZ36))</f>
        <v>0.66057692307692306</v>
      </c>
      <c r="GA45" s="137">
        <f>AVERAGE(($FV$36:GA36))</f>
        <v>0.67846153846153845</v>
      </c>
      <c r="GB45" s="137">
        <f>AVERAGE(($FV$36:GB36))</f>
        <v>0.67144522144522145</v>
      </c>
      <c r="GC45" s="137">
        <f>AVERAGE(($FV$36:GC36))</f>
        <v>0.67076257076257073</v>
      </c>
      <c r="GD45" s="134"/>
      <c r="GE45" s="137">
        <f>AVERAGE(($FV$36:GE36))</f>
        <v>0.64941724941724943</v>
      </c>
      <c r="GF45" s="137">
        <f>AVERAGE(($FV$36:GF36))</f>
        <v>0.62776482776482778</v>
      </c>
      <c r="GG45" s="137">
        <f>AVERAGE(($FV$36:GG36))</f>
        <v>0.60498834498834497</v>
      </c>
      <c r="GH45" s="137">
        <f>AVERAGE(($FV$36:GH36))</f>
        <v>0.57271667726213182</v>
      </c>
      <c r="GI45" s="134"/>
      <c r="GJ45" s="134"/>
      <c r="GK45" s="134"/>
      <c r="GL45" s="137">
        <f>AVERAGE(($FV$36:GL36))</f>
        <v>0.59165695415695418</v>
      </c>
      <c r="GM45" s="137">
        <f>AVERAGE(($FV$36:GM36))</f>
        <v>0.58810292271830733</v>
      </c>
      <c r="GN45" s="137">
        <f>AVERAGE(($FV$36:GN36))</f>
        <v>0.59371461871461861</v>
      </c>
      <c r="GO45" s="137">
        <f>AVERAGE(($FV$36:GO36))</f>
        <v>0.59857808857808847</v>
      </c>
      <c r="GP45" s="137">
        <f>AVERAGE(($FV$36:GP36))</f>
        <v>0.60283362470862456</v>
      </c>
      <c r="GQ45" s="137">
        <f>AVERAGE(($FV$36:GQ36))</f>
        <v>0.61884341149047017</v>
      </c>
      <c r="GR45" s="134"/>
      <c r="GS45" s="137">
        <f>AVERAGE(($FV$36:GS36))</f>
        <v>0.6344632219632218</v>
      </c>
      <c r="GT45" s="137">
        <f>AVERAGE(($FV$36:GT36))</f>
        <v>0.64054410501778913</v>
      </c>
      <c r="GU45" s="137">
        <f>AVERAGE(($FV$36:GU36))</f>
        <v>0.65137404262404253</v>
      </c>
      <c r="GV45" s="137">
        <f>AVERAGE(($FV$36:GV36))</f>
        <v>0.64416575488004058</v>
      </c>
      <c r="GW45" s="137">
        <f>AVERAGE(($FV$36:GW36))</f>
        <v>0.64897640238549326</v>
      </c>
      <c r="GX45" s="134"/>
      <c r="GY45" s="134"/>
      <c r="GZ45" s="137">
        <f>AVERAGE(($GZ$36:GZ36))</f>
        <v>0.58333333333333337</v>
      </c>
      <c r="HA45" s="137">
        <f>AVERAGE(($GZ$36:HA36))</f>
        <v>0.68452380952380953</v>
      </c>
      <c r="HB45" s="137">
        <f>AVERAGE(($GZ$36:HB36))</f>
        <v>0.64153439153439151</v>
      </c>
      <c r="HC45" s="137">
        <f>AVERAGE(($GZ$36:HC36))</f>
        <v>0.64781746031746035</v>
      </c>
      <c r="HD45" s="137">
        <f>AVERAGE(($GZ$36:HD36))</f>
        <v>0.6515873015873016</v>
      </c>
      <c r="HE45" s="137">
        <f>AVERAGE(($GZ$36:HE36))</f>
        <v>0.67119454619454622</v>
      </c>
      <c r="HF45" s="134"/>
      <c r="HG45" s="137">
        <f>AVERAGE(($GZ$36:HG36))</f>
        <v>0.68642072213500782</v>
      </c>
      <c r="HH45" s="137">
        <f>AVERAGE(($GZ$36:HH36))</f>
        <v>0.68016358641358643</v>
      </c>
      <c r="HI45" s="137">
        <f>AVERAGE(($GZ$36:HI36))</f>
        <v>0.69549894549894553</v>
      </c>
      <c r="HJ45" s="137">
        <f>AVERAGE(($GZ$36:HJ36))</f>
        <v>0.70928238428238433</v>
      </c>
      <c r="HK45" s="137">
        <f>AVERAGE(($GZ$36:HK36))</f>
        <v>0.71918233281869648</v>
      </c>
      <c r="HL45" s="137">
        <f>AVERAGE(($GZ$36:HL36))</f>
        <v>0.72406528656528657</v>
      </c>
      <c r="HM45" s="134"/>
      <c r="HN45" s="137">
        <f>AVERAGE(($GZ$36:HN36))</f>
        <v>0.73829802675956513</v>
      </c>
      <c r="HO45" s="137">
        <f>AVERAGE(($GZ$36:HO36))</f>
        <v>0.74508626294340574</v>
      </c>
      <c r="HP45" s="137">
        <f>AVERAGE(($GZ$36:HP36))</f>
        <v>0.74541384541384537</v>
      </c>
      <c r="HQ45" s="137">
        <f>AVERAGE(($GZ$36:HQ36))</f>
        <v>0.75090881340881344</v>
      </c>
      <c r="HR45" s="137">
        <f>AVERAGE(($GZ$36:HR36))</f>
        <v>0.75715787480493368</v>
      </c>
      <c r="HS45" s="137">
        <f>AVERAGE(($GZ$36:HS36))</f>
        <v>0.76271259604592945</v>
      </c>
      <c r="HT45" s="134"/>
      <c r="HU45" s="137">
        <f>AVERAGE(($GZ$36:HU36))</f>
        <v>0.77169263485052964</v>
      </c>
      <c r="HV45" s="137">
        <f>AVERAGE(($GZ$36:HV36))</f>
        <v>0.77810800310800321</v>
      </c>
      <c r="HW45" s="137">
        <f>AVERAGE(($GZ$36:HW36))</f>
        <v>0.78272190772190786</v>
      </c>
      <c r="HX45" s="137">
        <f>AVERAGE(($GZ$36:HX36))</f>
        <v>0.78754767959313421</v>
      </c>
      <c r="HY45" s="137">
        <f>AVERAGE(($GZ$36:HY36))</f>
        <v>0.78808908482821538</v>
      </c>
      <c r="HZ45" s="137">
        <f>AVERAGE(($GZ$36:HZ36))</f>
        <v>0.78997426184926189</v>
      </c>
      <c r="IA45" s="134"/>
      <c r="IB45" s="137">
        <f>AVERAGE(($GZ$36:IB36))</f>
        <v>0.78948640248640256</v>
      </c>
      <c r="IC45" s="137">
        <f>AVERAGE(($GZ$36:IC36))</f>
        <v>0.79277538700615635</v>
      </c>
      <c r="ID45" s="137">
        <f>AVERAGE(($GZ$36:ID36))</f>
        <v>0.79427753316642213</v>
      </c>
      <c r="IE45" s="137">
        <f>AVERAGE(($IE$36:IE36))</f>
        <v>0.7</v>
      </c>
      <c r="IF45" s="137">
        <f>AVERAGE(($IE$36:IF36))</f>
        <v>0.69615384615384612</v>
      </c>
      <c r="IG45" s="137">
        <f>AVERAGE(($IE$36:IG36))</f>
        <v>0.70652680652680644</v>
      </c>
      <c r="IH45" s="134"/>
      <c r="II45" s="137">
        <f>AVERAGE(($IE$36:II36))</f>
        <v>0.72107157548334011</v>
      </c>
      <c r="IJ45" s="137">
        <f>AVERAGE(($IE$36:IJ36))</f>
        <v>0.7368572603866721</v>
      </c>
      <c r="IK45" s="137">
        <f>AVERAGE(($IE$36:IK36))</f>
        <v>0.74225284519402157</v>
      </c>
      <c r="IL45" s="137">
        <f>AVERAGE(($IE$36:IL36))</f>
        <v>0.73145481969011372</v>
      </c>
      <c r="IM45" s="137">
        <f>AVERAGE(($IE$36:IM36))</f>
        <v>0.73617681338269569</v>
      </c>
      <c r="IN45" s="137">
        <f>AVERAGE(($IE$36:IN36))</f>
        <v>0.74326827856239619</v>
      </c>
      <c r="IO45" s="134"/>
      <c r="IP45" s="137">
        <f>AVERAGE(($IE$36:IP36))</f>
        <v>0.75783033959504542</v>
      </c>
      <c r="IQ45" s="137">
        <f>AVERAGE(($IE$36:IQ36))</f>
        <v>0.76974475316721314</v>
      </c>
      <c r="IR45" s="137">
        <f>AVERAGE(($IE$36:IR36))</f>
        <v>0.77504380151438979</v>
      </c>
      <c r="IS45" s="134"/>
      <c r="IT45" s="137">
        <f>AVERAGE(($IE$36:IT36))</f>
        <v>0.78135911348581044</v>
      </c>
      <c r="IU45" s="137">
        <f>AVERAGE(($IE$36:IU36))</f>
        <v>0.77656815640008925</v>
      </c>
      <c r="IV45" s="134"/>
      <c r="IW45" s="134"/>
      <c r="IX45" s="137">
        <f>AVERAGE(($IE$36:IX36))</f>
        <v>0.78720829349114707</v>
      </c>
      <c r="IY45" s="137">
        <f>AVERAGE(($IE$36:IY36))</f>
        <v>0.79009110848128372</v>
      </c>
      <c r="IZ45" s="137">
        <f>AVERAGE(($IE$36:IZ36))</f>
        <v>0.79263476876669847</v>
      </c>
      <c r="JA45" s="137">
        <f>AVERAGE(($IE$36:JA36))</f>
        <v>0.8041550593907707</v>
      </c>
      <c r="JB45" s="137">
        <f>AVERAGE(($IE$36:JB36))</f>
        <v>0.81446268784388809</v>
      </c>
      <c r="JC45" s="137">
        <f>AVERAGE(($IE$36:JC36))</f>
        <v>0.8237395534516937</v>
      </c>
      <c r="JD45" s="134"/>
      <c r="JE45" s="137">
        <f>AVERAGE(($IE$36:JE36))</f>
        <v>0.8265306671528736</v>
      </c>
      <c r="JF45" s="137">
        <f>AVERAGE(($IE$36:JF36))</f>
        <v>0.82305200046410654</v>
      </c>
      <c r="JG45" s="137">
        <f>AVERAGE(($IE$36:JG36))</f>
        <v>0.82284025340835487</v>
      </c>
      <c r="JH45" s="137">
        <f>AVERAGE(($IE$36:JH36))</f>
        <v>0.82327746507189559</v>
      </c>
      <c r="JI45" s="137">
        <f>AVERAGE(($IE$36:JI36))</f>
        <v>0.82590192202457535</v>
      </c>
      <c r="JJ45" s="134"/>
      <c r="JK45" s="137">
        <f>AVERAGE(($JJ$36:JK36))</f>
        <v>0.91666666666666663</v>
      </c>
      <c r="JL45" s="137">
        <f>AVERAGE(($JJ$36:JL36))</f>
        <v>0.91666666666666663</v>
      </c>
      <c r="JM45" s="137">
        <f>AVERAGE(($JJ$36:JM36))</f>
        <v>0.8931623931623931</v>
      </c>
      <c r="JN45" s="137">
        <f>AVERAGE(($JJ$36:JN36))</f>
        <v>0.88141025641025639</v>
      </c>
      <c r="JO45" s="137">
        <f>AVERAGE(($JJ$36:JO36))</f>
        <v>0.85897435897435892</v>
      </c>
      <c r="JP45" s="137">
        <f>AVERAGE(($JJ$36:JP36))</f>
        <v>0.85866910866910862</v>
      </c>
      <c r="JQ45" s="134"/>
      <c r="JR45" s="137">
        <f>AVERAGE(($JJ$36:JR36))</f>
        <v>0.8550497121925692</v>
      </c>
      <c r="JS45" s="137">
        <f>AVERAGE(($JJ$36:JS36))</f>
        <v>0.84191849816849806</v>
      </c>
      <c r="JT45" s="137">
        <f>AVERAGE(($JJ$36:JT36))</f>
        <v>0.83567358567358552</v>
      </c>
      <c r="JU45" s="137">
        <f>AVERAGE(($JJ$36:JU36))</f>
        <v>0.82133699633699619</v>
      </c>
      <c r="JV45" s="137">
        <f>AVERAGE(($JJ$36:JV36))</f>
        <v>0.80452123633941808</v>
      </c>
      <c r="JW45" s="137">
        <f>AVERAGE(($JJ$36:JW36))</f>
        <v>0.79700160950160936</v>
      </c>
      <c r="JX45" s="134"/>
      <c r="JY45" s="137">
        <f>AVERAGE(($JJ$36:JY36))</f>
        <v>0.80300148569379326</v>
      </c>
      <c r="JZ45" s="137">
        <f>AVERAGE(($JJ$36:JZ36))</f>
        <v>0.80686872651158359</v>
      </c>
      <c r="KA45" s="137">
        <f>AVERAGE(($JJ$36:KA36))</f>
        <v>0.80948773448773437</v>
      </c>
      <c r="KB45" s="137">
        <f>AVERAGE(($JJ$36:KB36))</f>
        <v>0.81003111471861466</v>
      </c>
      <c r="KC45" s="137">
        <f>AVERAGE(($JJ$36:KC36))</f>
        <v>0.80649987267634327</v>
      </c>
      <c r="KD45" s="137">
        <f>AVERAGE(($JJ$36:KD36))</f>
        <v>0.80336099086099078</v>
      </c>
      <c r="KE45" s="134"/>
      <c r="KF45" s="137">
        <f>AVERAGE(($JJ$36:KF36))</f>
        <v>0.80493848257006151</v>
      </c>
      <c r="KG45" s="137">
        <f>AVERAGE(($JJ$36:KG36))</f>
        <v>0.80560064935064923</v>
      </c>
      <c r="KH45" s="137">
        <f>AVERAGE(($JJ$36:KH36))</f>
        <v>0.81009585652442784</v>
      </c>
      <c r="KI45" s="137">
        <f>AVERAGE(($JJ$36:KI36))</f>
        <v>0.81046340023612728</v>
      </c>
      <c r="KJ45" s="137">
        <f>AVERAGE(($JJ$36:KJ36))</f>
        <v>0.81145774515339708</v>
      </c>
      <c r="KK45" s="137">
        <f>AVERAGE(($JJ$36:KK36))</f>
        <v>0.81931367243867215</v>
      </c>
      <c r="KL45" s="134"/>
      <c r="KM45" s="134"/>
      <c r="KN45" s="137">
        <f>AVERAGE(($KN$36:KN36))</f>
        <v>1</v>
      </c>
      <c r="KO45" s="134"/>
      <c r="KP45" s="137">
        <f>AVERAGE(($KN$36:KP36))</f>
        <v>1</v>
      </c>
      <c r="KQ45" s="137">
        <f>AVERAGE(($KN$36:KQ36))</f>
        <v>1</v>
      </c>
      <c r="KR45" s="137">
        <f>AVERAGE(($KN$36:KR36))</f>
        <v>0.95833333333333337</v>
      </c>
      <c r="KS45" s="134"/>
      <c r="KT45" s="137">
        <f>AVERAGE(($KN$36:KT36))</f>
        <v>0.95666666666666667</v>
      </c>
      <c r="KU45" s="137">
        <f>AVERAGE(($KN$36:KU36))</f>
        <v>0.91843434343434349</v>
      </c>
      <c r="KV45" s="137">
        <f>AVERAGE(($KN$36:KV36))</f>
        <v>0.93008658008658007</v>
      </c>
      <c r="KW45" s="137">
        <f>AVERAGE(($KN$36:KW36))</f>
        <v>0.93882575757575759</v>
      </c>
      <c r="KX45" s="137">
        <f>AVERAGE(($KN$36:KX36))</f>
        <v>0.9456228956228957</v>
      </c>
      <c r="KY45" s="134"/>
      <c r="KZ45" s="134"/>
      <c r="LA45" s="137">
        <f>AVERAGE(($KN$36:LA36))</f>
        <v>0.95106060606060616</v>
      </c>
      <c r="LB45" s="137">
        <f>AVERAGE(($KN$36:LB36))</f>
        <v>0.95550964187327836</v>
      </c>
      <c r="LC45" s="137">
        <f>AVERAGE(($KN$36:LC36))</f>
        <v>0.95431521093285809</v>
      </c>
      <c r="LD45" s="137">
        <f>AVERAGE(($KN$36:LD36))</f>
        <v>0.95141916906622792</v>
      </c>
      <c r="LE45" s="137">
        <f>AVERAGE(($KN$36:LE36))</f>
        <v>0.94939472292413474</v>
      </c>
      <c r="LF45" s="137">
        <f>AVERAGE(($KN$36:LF36))</f>
        <v>0.95276840806252572</v>
      </c>
      <c r="LG45" s="134"/>
      <c r="LH45" s="137">
        <f>AVERAGE(($KN$36:LH36))</f>
        <v>0.95091269025092562</v>
      </c>
      <c r="LI45" s="137">
        <f>AVERAGE(($KN$36:LI36))</f>
        <v>0.95380017905969461</v>
      </c>
      <c r="LJ45" s="137">
        <f>AVERAGE(($KN$36:LJ36))</f>
        <v>0.94710757651934108</v>
      </c>
      <c r="LK45" s="137">
        <f>AVERAGE(($KN$36:LK36))</f>
        <v>0.93485379429651871</v>
      </c>
      <c r="LL45" s="137">
        <f>AVERAGE(($KN$36:LL36))</f>
        <v>0.92382539029597854</v>
      </c>
      <c r="LM45" s="137">
        <f>AVERAGE(($KN$36:LM36))</f>
        <v>0.91280073801082207</v>
      </c>
      <c r="LN45" s="137">
        <f>AVERAGE(($KN$36:LN36))</f>
        <v>0.90377732784149911</v>
      </c>
      <c r="LO45" s="137">
        <f>AVERAGE(($KN$36:LO36))</f>
        <v>0.90796092228317304</v>
      </c>
      <c r="LP45" s="137">
        <f>AVERAGE(($KN$36:LP36))</f>
        <v>0.89393874099756465</v>
      </c>
      <c r="LQ45" s="137">
        <f>AVERAGE(($KN$36:LQ36))</f>
        <v>0.88675261992909071</v>
      </c>
      <c r="LR45" s="134"/>
      <c r="LS45" s="134"/>
      <c r="LT45" s="134"/>
      <c r="LU45" s="134"/>
      <c r="LV45" s="137">
        <f>AVERAGE(($LV$36:LV36))</f>
        <v>0.82608695652173914</v>
      </c>
      <c r="LW45" s="137">
        <f>AVERAGE(($LV$36:LW36))</f>
        <v>0.78804347826086962</v>
      </c>
      <c r="LX45" s="137">
        <f>AVERAGE(($LV$36:LX36))</f>
        <v>0.79202898550724632</v>
      </c>
      <c r="LY45" s="134"/>
      <c r="LZ45" s="137">
        <f>AVERAGE(($LV$36:LZ36))</f>
        <v>0.77735507246376812</v>
      </c>
      <c r="MA45" s="137">
        <f>AVERAGE(($LV$36:MA36))</f>
        <v>0.78552042160737812</v>
      </c>
      <c r="MB45" s="137"/>
      <c r="MC45" s="137">
        <f>AVERAGE(($LV$36:MC36))</f>
        <v>0.7879336846728151</v>
      </c>
      <c r="MD45" s="137">
        <f>AVERAGE(($LV$36:MD36))</f>
        <v>0.78965744400527005</v>
      </c>
      <c r="ME45" s="137">
        <f>AVERAGE(($LV$36:ME36))</f>
        <v>0.80702169207603991</v>
      </c>
      <c r="MF45" s="137">
        <f>AVERAGE(($LV$36:MF36))</f>
        <v>0.82846372628981324</v>
      </c>
      <c r="MG45" s="137">
        <f>AVERAGE(($LV$36:MG36))</f>
        <v>0.84561735366083179</v>
      </c>
      <c r="MH45" s="137">
        <f>AVERAGE(($LV$36:MH36))</f>
        <v>0.84955112959065526</v>
      </c>
      <c r="MI45" s="134"/>
      <c r="MJ45" s="137">
        <f>AVERAGE(($LV$36:MJ36))</f>
        <v>0.84819964656921176</v>
      </c>
      <c r="MK45" s="137">
        <f>AVERAGE(($LV$36:MK36))</f>
        <v>0.83620795777986412</v>
      </c>
      <c r="ML45" s="137">
        <f>AVERAGE(($LV$36:ML36))</f>
        <v>0.83142387288350028</v>
      </c>
      <c r="MM45" s="137">
        <f>AVERAGE(($LV$36:MM36))</f>
        <v>0.83155117024682246</v>
      </c>
      <c r="MN45" s="137">
        <f>AVERAGE(($LV$36:MN36))</f>
        <v>0.83071558574275972</v>
      </c>
      <c r="MO45" s="137">
        <f>AVERAGE(($LV$36:MO36))</f>
        <v>0.82386676977469819</v>
      </c>
      <c r="MP45" s="134"/>
      <c r="MQ45" s="137">
        <f>AVERAGE(($LV$36:MQ36))</f>
        <v>0.82355093913064925</v>
      </c>
      <c r="MR45" s="137">
        <f>AVERAGE(($LV$36:MR36))</f>
        <v>0.82878914881203214</v>
      </c>
      <c r="MS45" s="137">
        <f>AVERAGE(($LV$36:MS36))</f>
        <v>0.82901635803809715</v>
      </c>
      <c r="MT45" s="137">
        <f>AVERAGE(($LV$36:MT36))</f>
        <v>0.83349543256375558</v>
      </c>
      <c r="MU45" s="137">
        <f>AVERAGE(($LV$36:MU36))</f>
        <v>0.83601331694217074</v>
      </c>
      <c r="MV45" s="137">
        <f>AVERAGE(($LV$36:MV36))</f>
        <v>0.84314317272729367</v>
      </c>
      <c r="MW45" s="134"/>
      <c r="MX45" s="137">
        <f>AVERAGE(($MX$36:MX36))</f>
        <v>1</v>
      </c>
      <c r="MY45" s="137">
        <f>AVERAGE(($MX$36:MY36))</f>
        <v>0.95833333333333326</v>
      </c>
      <c r="MZ45" s="137">
        <f>AVERAGE(($MX$36:MZ36))</f>
        <v>0.89529914529914523</v>
      </c>
      <c r="NA45" s="137">
        <f>AVERAGE(($MX$36:NA36))</f>
        <v>0.89369658119658113</v>
      </c>
      <c r="NB45" s="137">
        <f>AVERAGE(($MX$36:NB36))</f>
        <v>0.89677544677544674</v>
      </c>
      <c r="NC45" s="137">
        <f>AVERAGE(($MX$36:NC36))</f>
        <v>0.88064620564620555</v>
      </c>
      <c r="ND45" s="134"/>
      <c r="NE45" s="137">
        <f>AVERAGE(($MX$36:NE36))</f>
        <v>0.88470973470973469</v>
      </c>
      <c r="NF45" s="137">
        <f>AVERAGE(($MX$36:NF36))</f>
        <v>0.88775738150738148</v>
      </c>
      <c r="NG45" s="137">
        <f>AVERAGE(($MX$36:NG36))</f>
        <v>0.87553742553742553</v>
      </c>
      <c r="NH45" s="137">
        <f>AVERAGE(($MX$36:NH36))</f>
        <v>0.862983682983683</v>
      </c>
      <c r="NI45" s="137">
        <f>AVERAGE(($MX$36:NI36))</f>
        <v>0.85891078618351346</v>
      </c>
      <c r="NJ45" s="137">
        <f>AVERAGE(($MX$36:NJ36))</f>
        <v>0.85400155400155409</v>
      </c>
      <c r="NK45" s="134"/>
      <c r="NL45" s="137">
        <f>AVERAGE(($MX$36:NL36))</f>
        <v>0.85497579343733199</v>
      </c>
      <c r="NM45" s="137">
        <f>AVERAGE(($MX$36:NM36))</f>
        <v>0.85434565434565446</v>
      </c>
      <c r="NN45" s="137">
        <f>AVERAGE(($MX$36:NN36))</f>
        <v>0.84867132867132888</v>
      </c>
      <c r="NO45" s="137">
        <f>AVERAGE(($MX$36:NO36))</f>
        <v>0.84875437062937076</v>
      </c>
      <c r="NP45" s="137">
        <f>AVERAGE(($MX$36:NP36))</f>
        <v>0.84407651172357068</v>
      </c>
      <c r="NQ45" s="137">
        <f>AVERAGE(($MX$36:NQ36))</f>
        <v>0.83991841491841512</v>
      </c>
      <c r="NR45" s="134"/>
      <c r="NS45" s="137">
        <f>AVERAGE(($MX$36:NS36))</f>
        <v>0.83781744571218275</v>
      </c>
      <c r="NT45" s="137">
        <f>AVERAGE(($MX$36:NT36))</f>
        <v>0.83592657342657373</v>
      </c>
      <c r="NU45" s="137">
        <f>AVERAGE(($MX$36:NU36))</f>
        <v>0.83481102231102255</v>
      </c>
      <c r="NV45" s="137">
        <f>AVERAGE(($MX$36:NV36))</f>
        <v>0.8347438546302185</v>
      </c>
      <c r="NW45" s="137">
        <f>AVERAGE(($MX$36:NW36))</f>
        <v>0.83681381491483808</v>
      </c>
      <c r="NX45" s="137">
        <f>AVERAGE(($MX$36:NX36))</f>
        <v>0.83703429192496548</v>
      </c>
      <c r="NY45" s="137">
        <f>AVERAGE(($MX$36:NY36))</f>
        <v>0.82641006310510978</v>
      </c>
      <c r="NZ45" s="137">
        <f>AVERAGE(($MX$36:NZ36))</f>
        <v>0.81866352221645167</v>
      </c>
      <c r="OA45" s="134"/>
      <c r="OB45" s="134"/>
      <c r="OC45" s="134"/>
      <c r="OD45" s="134"/>
      <c r="OE45" s="134"/>
      <c r="OF45" s="134"/>
      <c r="OG45" s="137">
        <f>AVERAGE(($OG$36:OG36))</f>
        <v>0.66666666666666663</v>
      </c>
      <c r="OH45" s="137">
        <f>AVERAGE(($OG$36:OH36))</f>
        <v>0.66666666666666663</v>
      </c>
      <c r="OI45" s="137">
        <f>AVERAGE(($OG$36:OI36))</f>
        <v>0.56111111111111101</v>
      </c>
      <c r="OJ45" s="137">
        <f>AVERAGE(($OG$36:OJ36))</f>
        <v>0.58154761904761898</v>
      </c>
      <c r="OK45" s="137">
        <f>AVERAGE(($OG$36:OK36))</f>
        <v>0.61908424908424897</v>
      </c>
      <c r="OL45" s="137">
        <f>AVERAGE(($OG$36:OL36))</f>
        <v>0.64685592185592178</v>
      </c>
      <c r="OM45" s="134"/>
      <c r="ON45" s="137">
        <f>AVERAGE(($OG$36:ON36))</f>
        <v>0.68778126635269488</v>
      </c>
      <c r="OO45" s="137">
        <f>AVERAGE(($OG$36:OO36))</f>
        <v>0.7163919413919414</v>
      </c>
      <c r="OP45" s="137">
        <f>AVERAGE(($OG$36:OP36))</f>
        <v>0.73203093203093195</v>
      </c>
      <c r="OQ45" s="137">
        <f>AVERAGE(($OG$36:OQ36))</f>
        <v>0.73882783882783876</v>
      </c>
      <c r="OR45" s="137">
        <f>AVERAGE(($OG$36:OR36))</f>
        <v>0.75607725607725595</v>
      </c>
      <c r="OS45" s="137">
        <f>AVERAGE(($OG$36:OS36))</f>
        <v>0.76807081807081801</v>
      </c>
      <c r="OT45" s="134"/>
      <c r="OU45" s="137">
        <f>AVERAGE(($OG$36:OU36))</f>
        <v>0.78591152437306278</v>
      </c>
      <c r="OV45" s="137">
        <f>AVERAGE(($OG$36:OV36))</f>
        <v>0.80120355834641543</v>
      </c>
      <c r="OW45" s="137">
        <f>AVERAGE(($OG$36:OW36))</f>
        <v>0.80932844932844927</v>
      </c>
      <c r="OX45" s="137">
        <f>AVERAGE(($OG$36:OX36))</f>
        <v>0.82124542124542121</v>
      </c>
      <c r="OY45" s="137">
        <f>AVERAGE(($OG$36:OY36))</f>
        <v>0.83176039646627875</v>
      </c>
      <c r="OZ45" s="137">
        <f>AVERAGE(($OG$36:OZ36))</f>
        <v>0.84110704110704104</v>
      </c>
      <c r="PA45" s="134"/>
      <c r="PB45" s="137">
        <f>AVERAGE(($OG$36:PB36))</f>
        <v>0.84946982841719676</v>
      </c>
      <c r="PC45" s="137">
        <f>AVERAGE(($OG$36:PC36))</f>
        <v>0.85699633699633693</v>
      </c>
      <c r="PD45" s="137">
        <f>AVERAGE(($OG$36:PD36))</f>
        <v>0.86380603523460664</v>
      </c>
      <c r="PE45" s="137">
        <f>AVERAGE(($OG$36:PE36))</f>
        <v>0.86999666999667002</v>
      </c>
      <c r="PF45" s="137">
        <f>AVERAGE(($OG$36:PF36))</f>
        <v>0.87564898869246688</v>
      </c>
      <c r="PG45" s="137">
        <f>AVERAGE(($PG$36:PG36))</f>
        <v>1</v>
      </c>
      <c r="PH45" s="137"/>
      <c r="PI45" s="137">
        <f>AVERAGE(($PG$36:PI36))</f>
        <v>0.97058823529411764</v>
      </c>
      <c r="PJ45" s="137">
        <f>AVERAGE(($PG$36:PJ36))</f>
        <v>0.95475113122171951</v>
      </c>
      <c r="PK45" s="137">
        <f>AVERAGE(($PG$36:PK36))</f>
        <v>0.9303490627020039</v>
      </c>
      <c r="PL45" s="137">
        <f>AVERAGE(($PG$36:PL36))</f>
        <v>0.91761258349493635</v>
      </c>
      <c r="PM45" s="137">
        <f>AVERAGE(($PG$36:PM36))</f>
        <v>0.90753429576958977</v>
      </c>
      <c r="PN45" s="137">
        <f>AVERAGE(($PG$36:PN36))</f>
        <v>0.89876566011019776</v>
      </c>
      <c r="PO45" s="134"/>
      <c r="PP45" s="137">
        <f>AVERAGE(($PG$36:PP36))</f>
        <v>0.8825737987502692</v>
      </c>
      <c r="PQ45" s="137">
        <f>AVERAGE(($PG$36:PQ36))</f>
        <v>0.86998012880365805</v>
      </c>
      <c r="PR45" s="137">
        <f>AVERAGE(($PG$36:PR36))</f>
        <v>0.86964878258995904</v>
      </c>
      <c r="PS45" s="137">
        <f>AVERAGE(($PG$36:PS36))</f>
        <v>0.87450588627059211</v>
      </c>
      <c r="PT45" s="137">
        <f>AVERAGE(($PG$36:PT36))</f>
        <v>0.87107484019248727</v>
      </c>
      <c r="PU45" s="137">
        <f>AVERAGE(($PG$36:PU36))</f>
        <v>0.87458190376742406</v>
      </c>
      <c r="PV45" s="134"/>
      <c r="PW45" s="137">
        <f>AVERAGE(($PG$36:PW36))</f>
        <v>0.87843829839628162</v>
      </c>
      <c r="PX45" s="137">
        <f>AVERAGE(($PG$36:PX36))</f>
        <v>0.88209796739208501</v>
      </c>
      <c r="PY45" s="137">
        <f>AVERAGE(($PG$36:PY36))</f>
        <v>0.88425851109674636</v>
      </c>
      <c r="PZ45" s="137">
        <f>AVERAGE(($PG$36:PZ36))</f>
        <v>0.87636095162046712</v>
      </c>
      <c r="QA45" s="137">
        <f>AVERAGE(($PG$36:QA36))</f>
        <v>0.87582238023414494</v>
      </c>
      <c r="QB45" s="137">
        <f>AVERAGE(($PG$36:QB36))</f>
        <v>0.87830946143639632</v>
      </c>
      <c r="QC45" s="134"/>
      <c r="QD45" s="137">
        <f>AVERAGE(($PG$36:QD36))</f>
        <v>0.87367970265029071</v>
      </c>
      <c r="QE45" s="137">
        <f>AVERAGE(($PG$36:QE36))</f>
        <v>0.87374257395265786</v>
      </c>
      <c r="QF45" s="134"/>
      <c r="QG45" s="137">
        <f>AVERAGE(($PG$36:QG36))</f>
        <v>0.87379972968208253</v>
      </c>
      <c r="QH45" s="137">
        <f>AVERAGE(($PG$36:QH36))</f>
        <v>0.87204032114518026</v>
      </c>
      <c r="QI45" s="137">
        <f>AVERAGE(($QI$36:QI36))</f>
        <v>0.81818181818181823</v>
      </c>
      <c r="QJ45" s="137"/>
      <c r="QK45" s="137">
        <f>AVERAGE(($QI$36:QK36))</f>
        <v>0.75524475524475521</v>
      </c>
      <c r="QL45" s="137">
        <f>AVERAGE(($QI$36:QL36))</f>
        <v>0.72571872571872564</v>
      </c>
      <c r="QM45" s="137">
        <f>AVERAGE(($QI$36:QM36))</f>
        <v>0.72762237762237758</v>
      </c>
      <c r="QN45" s="137">
        <f>AVERAGE(($QI$36:QN36))</f>
        <v>0.72209790209790214</v>
      </c>
      <c r="QO45" s="137">
        <f>AVERAGE(($QI$36:QO36))</f>
        <v>0.73716491841491838</v>
      </c>
      <c r="QP45" s="137">
        <f>AVERAGE(($QI$36:QP36))</f>
        <v>0.74873876123876126</v>
      </c>
      <c r="QQ45" s="137">
        <f>AVERAGE(($QI$36:QQ36))</f>
        <v>0.74889641608391611</v>
      </c>
      <c r="QR45" s="137">
        <f>AVERAGE(($QI$36:QR36))</f>
        <v>0.77062397479064149</v>
      </c>
      <c r="QS45" s="137">
        <f>AVERAGE(($QI$36:QS36))</f>
        <v>0.77048465423465429</v>
      </c>
      <c r="QT45" s="137">
        <f>AVERAGE(($QI$36:QT36))</f>
        <v>0.77316786748604938</v>
      </c>
      <c r="QU45" s="134"/>
      <c r="QV45" s="134"/>
      <c r="QW45" s="137">
        <f>AVERAGE(($QI$36:QW36))</f>
        <v>0.77891265045870328</v>
      </c>
      <c r="QX45" s="137">
        <f>AVERAGE(($QI$36:QX36))</f>
        <v>0.79111167734649535</v>
      </c>
      <c r="QY45" s="137">
        <f>AVERAGE(($QI$36:QY36))</f>
        <v>0.80206401785349168</v>
      </c>
      <c r="QZ45" s="137">
        <f>AVERAGE(($QI$36:QZ36))</f>
        <v>0.79748197221881445</v>
      </c>
      <c r="RA45" s="137">
        <f>AVERAGE(($QI$36:RA36))</f>
        <v>0.79571627203206163</v>
      </c>
      <c r="RB45" s="137">
        <f>AVERAGE(($QI$36:RB36))</f>
        <v>0.79932960056799085</v>
      </c>
      <c r="RC45" s="137">
        <f>AVERAGE(($QI$36:RC36))</f>
        <v>0.80307054868458394</v>
      </c>
      <c r="RD45" s="137">
        <f>AVERAGE(($QI$36:RD36))</f>
        <v>0.80992648471872863</v>
      </c>
      <c r="RE45" s="134"/>
      <c r="RF45" s="137">
        <f>AVERAGE(($QI$36:RF36))</f>
        <v>0.80514444619707803</v>
      </c>
      <c r="RG45" s="137">
        <f>AVERAGE(($QI$36:RG36))</f>
        <v>0.810094277763451</v>
      </c>
      <c r="RH45" s="137">
        <f>AVERAGE(($QI$36:RH36))</f>
        <v>0.81115059847117277</v>
      </c>
      <c r="RI45" s="137">
        <f>AVERAGE(($QI$36:RI36))</f>
        <v>0.8121150652043102</v>
      </c>
      <c r="RJ45" s="137">
        <f>AVERAGE(($QI$36:RJ36))</f>
        <v>0.81236784657837291</v>
      </c>
      <c r="RK45" s="137">
        <f>AVERAGE(($QI$36:RK36))</f>
        <v>0.8165397993819048</v>
      </c>
      <c r="RL45" s="134"/>
      <c r="RM45" s="134"/>
      <c r="RN45" s="137">
        <f>AVERAGE(($QI$36:RN36))</f>
        <v>0.82119211479029297</v>
      </c>
      <c r="RO45" s="137">
        <f>AVERAGE(($QI$36:RO36))</f>
        <v>0.82252362376631394</v>
      </c>
      <c r="RP45" s="137">
        <f>AVERAGE(($QI$36:RP36))</f>
        <v>0.81814778006037414</v>
      </c>
      <c r="RQ45" s="137">
        <f>AVERAGE(($QI$36:RQ36))</f>
        <v>0.81814895378869967</v>
      </c>
      <c r="RR45" s="137">
        <f>AVERAGE(($QI$36:RR36))</f>
        <v>0.81587732199574303</v>
      </c>
      <c r="RS45" s="134"/>
      <c r="RT45" s="137">
        <f>AVERAGE(($QI$36:RT36))</f>
        <v>0.81933537364352305</v>
      </c>
      <c r="RU45" s="137">
        <f>AVERAGE(($QI$36:RU36))</f>
        <v>0.82498114321716298</v>
      </c>
      <c r="RV45" s="137">
        <f>AVERAGE(($QI$36:RV36))</f>
        <v>0.82826454291765295</v>
      </c>
      <c r="RW45" s="137">
        <f>AVERAGE(($QI$36:RW36))</f>
        <v>0.82911390510074723</v>
      </c>
      <c r="RX45" s="137">
        <f>AVERAGE(($QI$36:RX36))</f>
        <v>0.82787391597541971</v>
      </c>
      <c r="RY45" s="137">
        <f>AVERAGE(($QI$36:RY36))</f>
        <v>0.83012994356196113</v>
      </c>
      <c r="RZ45" s="134"/>
      <c r="SA45" s="134"/>
      <c r="SB45" s="137">
        <f>AVERAGE(($QI$36:SB36))</f>
        <v>0.83264202408939259</v>
      </c>
      <c r="SC45" s="137">
        <f>AVERAGE(($QI$36:SC36))</f>
        <v>0.83240221850190077</v>
      </c>
      <c r="SD45" s="137">
        <f>AVERAGE(($QI$36:SD36))</f>
        <v>0.82815258896766408</v>
      </c>
      <c r="SE45" s="137">
        <f>AVERAGE(($QI$36:SE36))</f>
        <v>0.82619877424347243</v>
      </c>
      <c r="SF45" s="137">
        <f>AVERAGE(($QI$36:SF36))</f>
        <v>0.82613366784155129</v>
      </c>
      <c r="SG45" s="137">
        <f>AVERAGE(($QI$36:SG36))</f>
        <v>0.82035270749611755</v>
      </c>
      <c r="SH45" s="137">
        <f>AVERAGE(($QI$36:SH36))</f>
        <v>0.82259256701171168</v>
      </c>
      <c r="SI45" s="137">
        <f>AVERAGE(($QI$36:SI36))</f>
        <v>0.81980637230690012</v>
      </c>
      <c r="SJ45" s="137">
        <f>AVERAGE(($QI$36:SJ36))</f>
        <v>0.81868247001631933</v>
      </c>
      <c r="SK45" s="137">
        <f>AVERAGE(($QI$36:SK36))</f>
        <v>0.81927967384539602</v>
      </c>
      <c r="SL45" s="137">
        <f>AVERAGE(($QI$36:SL36))</f>
        <v>0.8207607209739809</v>
      </c>
      <c r="SM45" s="137">
        <f>AVERAGE(($QI$36:SM36))</f>
        <v>0.81691911504459869</v>
      </c>
      <c r="SN45" s="134"/>
      <c r="SO45" s="137">
        <f>AVERAGE(($QI$36:SO36))</f>
        <v>0.81628228179295959</v>
      </c>
      <c r="SP45" s="137">
        <f>AVERAGE(($QI$36:SP36))</f>
        <v>0.81662330282376716</v>
      </c>
      <c r="SQ45" s="137">
        <f>AVERAGE(($QI$36:SQ36))</f>
        <v>0.81130626836554709</v>
      </c>
      <c r="SR45" s="137">
        <f>AVERAGE(($SR$36:SR36))</f>
        <v>0.6875</v>
      </c>
      <c r="SS45" s="137">
        <f>AVERAGE(($SR$36:SS36))</f>
        <v>0.6294642857142857</v>
      </c>
      <c r="ST45" s="137">
        <f>AVERAGE(($SR$36:ST36))</f>
        <v>0.6696428571428571</v>
      </c>
      <c r="SU45" s="137">
        <f>AVERAGE(($SR$36:SU36))</f>
        <v>0.6808035714285714</v>
      </c>
      <c r="SV45" s="137">
        <f>AVERAGE(($SR$36:SV36))</f>
        <v>0.69758403361344534</v>
      </c>
      <c r="SW45" s="137">
        <f>AVERAGE(($SR$36:SW36))</f>
        <v>0.70877100840336127</v>
      </c>
      <c r="SX45" s="137">
        <f>AVERAGE(($SR$36:SX36))</f>
        <v>0.69323229291716681</v>
      </c>
      <c r="SY45" s="137">
        <f>AVERAGE(($SR$36:SY36))</f>
        <v>0.68991158963585431</v>
      </c>
      <c r="SZ45" s="137">
        <f>AVERAGE(($SR$36:SZ36))</f>
        <v>0.67992141300964826</v>
      </c>
      <c r="TA45" s="137">
        <f>AVERAGE(($SR$36:TA36))</f>
        <v>0.67859593837535015</v>
      </c>
      <c r="TB45" s="134"/>
      <c r="TC45" s="137">
        <f>AVERAGE(($SR$36:TC36))</f>
        <v>0.688333969951617</v>
      </c>
      <c r="TD45" s="137">
        <f>AVERAGE(($SR$36:TD36))</f>
        <v>0.69469829598506061</v>
      </c>
      <c r="TE45" s="137">
        <f>AVERAGE(($SR$36:TE36))</f>
        <v>0.68933688860159437</v>
      </c>
      <c r="TF45" s="137">
        <f>AVERAGE(($SR$36:TF36))</f>
        <v>0.69111894757903147</v>
      </c>
      <c r="TG45" s="137">
        <f>AVERAGE(($SR$36:TG36))</f>
        <v>0.69767593002113104</v>
      </c>
      <c r="TH45" s="137">
        <f>AVERAGE(($SR$36:TH36))</f>
        <v>0.68696592123691569</v>
      </c>
      <c r="TI45" s="137">
        <f>AVERAGE(($SR$36:TI36))</f>
        <v>0.6857718474386657</v>
      </c>
      <c r="TJ45" s="137">
        <f>AVERAGE(($SR$36:TJ36))</f>
        <v>0.68586785591429544</v>
      </c>
      <c r="TK45" s="137">
        <f>AVERAGE(($SR$36:TK36))</f>
        <v>0.6877812436147126</v>
      </c>
      <c r="TL45" s="137">
        <f>AVERAGE(($SR$36:TL36))</f>
        <v>0.68776718143397697</v>
      </c>
      <c r="TM45" s="137">
        <f>AVERAGE(($SR$36:TM36))</f>
        <v>0.6907306489847399</v>
      </c>
      <c r="TN45" s="137">
        <f>AVERAGE(($SR$36:TN36))</f>
        <v>0.69342471039452447</v>
      </c>
      <c r="TO45" s="137">
        <f>AVERAGE(($SR$36:TO36))</f>
        <v>0.69467677612616352</v>
      </c>
      <c r="TP45" s="134"/>
      <c r="TQ45" s="137">
        <f>AVERAGE(($SR$36:TQ36))</f>
        <v>0.69747794220027171</v>
      </c>
      <c r="TR45" s="137">
        <f>AVERAGE(($SR$36:TR36))</f>
        <v>0.6981502530836895</v>
      </c>
      <c r="TS45" s="137">
        <f>AVERAGE(($SR$36:TS36))</f>
        <v>0.69693934591380402</v>
      </c>
      <c r="TT45" s="137">
        <f>AVERAGE(($SR$36:TT36))</f>
        <v>0.68964529606514458</v>
      </c>
      <c r="TU45" s="137">
        <f>AVERAGE(($SR$36:TU36))</f>
        <v>0.68882463072948474</v>
      </c>
      <c r="TV45" s="137">
        <f>AVERAGE(($SR$36:TV36))</f>
        <v>0.68701563092376583</v>
      </c>
      <c r="TW45" s="134"/>
      <c r="TX45" s="137">
        <f>AVERAGE(($SR$36:TX36))</f>
        <v>0.68633733211519588</v>
      </c>
      <c r="TY45" s="137">
        <f>AVERAGE(($SR$36:TY36))</f>
        <v>0.68765782873318071</v>
      </c>
      <c r="TZ45" s="137">
        <f>AVERAGE(($SR$36:TZ36))</f>
        <v>0.69072209301384024</v>
      </c>
      <c r="UA45" s="137">
        <f>AVERAGE(($SR$36:UA36))</f>
        <v>0.69310114380829269</v>
      </c>
      <c r="UB45" s="137">
        <f>AVERAGE(($SR$36:UB36))</f>
        <v>0.6923236591864802</v>
      </c>
      <c r="UC45" s="137">
        <f>AVERAGE(($SR$36:UC36))</f>
        <v>0.69754298320972363</v>
      </c>
      <c r="UD45" s="134"/>
      <c r="UE45" s="137">
        <f>AVERAGE(($SR$36:UE36))</f>
        <v>0.70594456700945352</v>
      </c>
      <c r="UF45" s="137">
        <f>AVERAGE(($SR$36:UF36))</f>
        <v>0.71143500868733067</v>
      </c>
      <c r="UG45" s="137">
        <f>AVERAGE(($SR$36:UG36))</f>
        <v>0.71902882424819037</v>
      </c>
      <c r="UH45" s="137">
        <f>AVERAGE(($SR$36:UH36))</f>
        <v>0.72623321337003166</v>
      </c>
      <c r="UI45" s="137">
        <f>AVERAGE(($SR$36:UI36))</f>
        <v>0.73307738303578085</v>
      </c>
      <c r="UJ45" s="137">
        <f>AVERAGE(($SR$36:UJ36))</f>
        <v>0.73714866637637155</v>
      </c>
      <c r="UK45" s="137"/>
      <c r="UL45" s="137">
        <f>AVERAGE(($SR$36:UL36))</f>
        <v>0.74181972987534683</v>
      </c>
      <c r="UM45" s="137">
        <f>AVERAGE(($SR$36:UM36))</f>
        <v>0.74346345708754813</v>
      </c>
      <c r="UN45" s="137">
        <f>AVERAGE(($SR$36:UN36))</f>
        <v>0.74929383306283104</v>
      </c>
      <c r="UO45" s="137">
        <f>AVERAGE(($SR$36:UO36))</f>
        <v>0.75486508121699036</v>
      </c>
      <c r="UP45" s="137">
        <f>AVERAGE(($SR$36:UP36))</f>
        <v>0.7601941011905341</v>
      </c>
      <c r="UQ45" s="137">
        <f>AVERAGE(($SR$36:UQ36))</f>
        <v>0.76175025506591287</v>
      </c>
      <c r="UR45" s="134"/>
      <c r="US45" s="137">
        <f>AVERAGE(($SR$36:US36))</f>
        <v>0.76439897660389144</v>
      </c>
      <c r="UT45" s="137">
        <f>AVERAGE(($SR$36:UT36))</f>
        <v>0.76629170885978859</v>
      </c>
      <c r="UU45" s="137">
        <f>AVERAGE(($SR$36:UU36))</f>
        <v>0.76481202852874675</v>
      </c>
      <c r="UV45" s="137">
        <f>AVERAGE(($SR$36:UV36))</f>
        <v>0.76550198875367326</v>
      </c>
      <c r="UW45" s="137">
        <f>AVERAGE(($SR$36:UW36))</f>
        <v>0.76424233512379491</v>
      </c>
      <c r="UX45" s="134"/>
      <c r="UY45" s="134"/>
      <c r="UZ45" s="134"/>
      <c r="VA45" s="137">
        <f>AVERAGE(($VA$36:VA36))</f>
        <v>0.88235294117647056</v>
      </c>
      <c r="VB45" s="137">
        <f>AVERAGE(($VA$36:VB36))</f>
        <v>0.86425339366515841</v>
      </c>
      <c r="VC45" s="137">
        <f>AVERAGE(($VA$36:VC36))</f>
        <v>0.88172448466566111</v>
      </c>
      <c r="VD45" s="137"/>
      <c r="VE45" s="137">
        <f>AVERAGE(($VA$36:VE36))</f>
        <v>0.89046003016591246</v>
      </c>
      <c r="VF45" s="137"/>
      <c r="VG45" s="137">
        <f>AVERAGE(($VA$36:VG36))</f>
        <v>0.89418620595091181</v>
      </c>
      <c r="VH45" s="137">
        <f>AVERAGE(($VA$36:VH36))</f>
        <v>0.89427797864330361</v>
      </c>
      <c r="VI45" s="137">
        <f>AVERAGE(($VA$36:VI36))</f>
        <v>0.89985731502759359</v>
      </c>
      <c r="VJ45" s="137">
        <f>AVERAGE(($VA$36:VJ36))</f>
        <v>0.90502220947267387</v>
      </c>
      <c r="VK45" s="137">
        <f>AVERAGE(($VA$36:VK36))</f>
        <v>0.91001974175348777</v>
      </c>
      <c r="VL45" s="137">
        <f>AVERAGE(($VA$36:VL36))</f>
        <v>0.90568443424480571</v>
      </c>
      <c r="VM45" s="134"/>
      <c r="VN45" s="137">
        <f>AVERAGE(($VA$36:VN36))</f>
        <v>0.90213736446497494</v>
      </c>
      <c r="VO45" s="137">
        <f>AVERAGE(($VA$36:VO36))</f>
        <v>0.89918147298178264</v>
      </c>
      <c r="VP45" s="137">
        <f>AVERAGE(($VA$36:VP36))</f>
        <v>0.9010195845275627</v>
      </c>
      <c r="VQ45" s="137">
        <f>AVERAGE(($VA$36:VQ36))</f>
        <v>0.89221659833114952</v>
      </c>
      <c r="VR45" s="137">
        <f>AVERAGE(($VA$36:VR36))</f>
        <v>0.88914574818599601</v>
      </c>
      <c r="VS45" s="137">
        <f>AVERAGE(($VA$36:VS36))</f>
        <v>0.8908658055910379</v>
      </c>
      <c r="VT45" s="137">
        <f>AVERAGE(($VA$36:VT36))</f>
        <v>0.89193787050279494</v>
      </c>
      <c r="VU45" s="137">
        <f>AVERAGE(($VA$36:VU36))</f>
        <v>0.8933116925118989</v>
      </c>
      <c r="VV45" s="137">
        <f>AVERAGE(($VA$36:VV36))</f>
        <v>0.89307891337384582</v>
      </c>
      <c r="VW45" s="137">
        <f>AVERAGE(($VA$36:VW36))</f>
        <v>0.89387951315969905</v>
      </c>
      <c r="VX45" s="137">
        <f>AVERAGE(($VA$36:VX36))</f>
        <v>0.8989328696759038</v>
      </c>
      <c r="VY45" s="137">
        <f>AVERAGE(($VA$36:VY36))</f>
        <v>0.8984763250946759</v>
      </c>
      <c r="VZ45" s="137">
        <f>AVERAGE(($VA$36:VZ36))</f>
        <v>0.89620143470594416</v>
      </c>
      <c r="WA45" s="137"/>
      <c r="WB45" s="137">
        <f>AVERAGE(($VA$36:WB36))</f>
        <v>0.89673849613865109</v>
      </c>
      <c r="WC45" s="137">
        <f>AVERAGE(($VA$36:WC36))</f>
        <v>0.90086895629310504</v>
      </c>
      <c r="WD45" s="137">
        <f>AVERAGE(($VA$36:WD36))</f>
        <v>0.90468168874337018</v>
      </c>
      <c r="WE45" s="137">
        <f>AVERAGE(($VA$36:WE36))</f>
        <v>0.90821199656768981</v>
      </c>
      <c r="WF45" s="137">
        <f>AVERAGE(($WF$36:WF36))</f>
        <v>0.66666666666666663</v>
      </c>
      <c r="WG45" s="137">
        <f>AVERAGE(($WF$36:WG36))</f>
        <v>0.77083333333333326</v>
      </c>
      <c r="WH45" s="137"/>
      <c r="WI45" s="137">
        <f>AVERAGE(($WF$36:WI36))</f>
        <v>0.81018518518518512</v>
      </c>
      <c r="WJ45" s="137">
        <f>AVERAGE(($WF$36:WJ36))</f>
        <v>0.82638888888888884</v>
      </c>
      <c r="WK45" s="137">
        <f>AVERAGE(($WF$36:WK36))</f>
        <v>0.82474747474747478</v>
      </c>
      <c r="WL45" s="137">
        <f>AVERAGE(($WF$36:WL36))</f>
        <v>0.83173400673400677</v>
      </c>
      <c r="WM45" s="137">
        <f>AVERAGE(($WF$36:WM36))</f>
        <v>0.8504810004810005</v>
      </c>
      <c r="WN45" s="137"/>
      <c r="WO45" s="134"/>
      <c r="WP45" s="137">
        <f>AVERAGE(($WF$36:WP36))</f>
        <v>0.86222643097643104</v>
      </c>
      <c r="WQ45" s="137">
        <f>AVERAGE(($WF$36:WQ36))</f>
        <v>0.8636457164234943</v>
      </c>
      <c r="WR45" s="137">
        <f>AVERAGE(($WF$36:WR36))</f>
        <v>0.86958883708883705</v>
      </c>
      <c r="WS45" s="137">
        <f>AVERAGE(($WF$36:WS36))</f>
        <v>0.86124237715146812</v>
      </c>
      <c r="WT45" s="134"/>
      <c r="WU45" s="137">
        <f>AVERAGE(($WF$36:WU36))</f>
        <v>0.85613884572217913</v>
      </c>
      <c r="WV45" s="137">
        <f>AVERAGE(($WF$36:WV36))</f>
        <v>0.85072157187541819</v>
      </c>
      <c r="WW45" s="137">
        <f>AVERAGE(($WF$36:WW36))</f>
        <v>0.85588981124695429</v>
      </c>
      <c r="WX45" s="137">
        <f>AVERAGE(($WF$36:WX36))</f>
        <v>0.85883049049715732</v>
      </c>
      <c r="WY45" s="137">
        <f>AVERAGE(($WF$36:WY36))</f>
        <v>0.85202858484108501</v>
      </c>
      <c r="WZ45" s="137">
        <f>AVERAGE(($WF$36:WZ36))</f>
        <v>0.84896807985043299</v>
      </c>
      <c r="XA45" s="137">
        <f>AVERAGE(($WF$36:XA36))</f>
        <v>0.85339048811271057</v>
      </c>
      <c r="XB45" s="137">
        <f>AVERAGE(($WF$36:XB36))</f>
        <v>0.85584362031730465</v>
      </c>
      <c r="XC45" s="134"/>
      <c r="XD45" s="137">
        <f>AVERAGE(($WF$36:XD36))</f>
        <v>0.85471810596810605</v>
      </c>
      <c r="XE45" s="137">
        <f>AVERAGE(($WF$36:XE36))</f>
        <v>0.8529782827401875</v>
      </c>
      <c r="XF45" s="137">
        <f>AVERAGE(($WF$36:XF36))</f>
        <v>0.85397926988836081</v>
      </c>
      <c r="XG45" s="137">
        <f>AVERAGE(($WF$36:XG36))</f>
        <v>0.8487337943859683</v>
      </c>
      <c r="XH45" s="137">
        <f>AVERAGE(($WF$36:XH36))</f>
        <v>0.84670321961988637</v>
      </c>
      <c r="XI45" s="137">
        <f>AVERAGE(($WF$36:XI36))</f>
        <v>0.8448350908350909</v>
      </c>
      <c r="XJ45" s="137"/>
      <c r="XK45" s="137">
        <f>AVERAGE(($XK$36:XK36))</f>
        <v>0.6</v>
      </c>
      <c r="XL45" s="137">
        <f>AVERAGE(($XK$36:XL36))</f>
        <v>0.75238095238095237</v>
      </c>
      <c r="XM45" s="137">
        <f>AVERAGE(($XK$36:XM36))</f>
        <v>0.80714285714285705</v>
      </c>
      <c r="XN45" s="137">
        <f>AVERAGE(($XK$36:XN36))</f>
        <v>0.8386904761904761</v>
      </c>
      <c r="XO45" s="137">
        <f>AVERAGE(($XK$36:XO36))</f>
        <v>0.83761904761904749</v>
      </c>
      <c r="XP45" s="137">
        <f>AVERAGE(($XK$36:XP36))</f>
        <v>0.85277777777777775</v>
      </c>
      <c r="XQ45" s="137"/>
      <c r="XR45" s="137">
        <f>AVERAGE(($XK$36:XR36))</f>
        <v>0.82916666666666661</v>
      </c>
      <c r="XS45" s="137">
        <f>AVERAGE(($XK$36:XS36))</f>
        <v>0.82373511904761898</v>
      </c>
      <c r="XT45" s="137">
        <f>AVERAGE(($XK$36:XT36))</f>
        <v>0.811574074074074</v>
      </c>
      <c r="XU45" s="137">
        <f>AVERAGE(($XK$36:XU36))</f>
        <v>0.81613095238095235</v>
      </c>
      <c r="XV45" s="137">
        <f>AVERAGE(($XK$36:XV36))</f>
        <v>0.81886030636030638</v>
      </c>
      <c r="XW45" s="137">
        <f>AVERAGE(($XK$36:XW36))</f>
        <v>0.81609813797313802</v>
      </c>
      <c r="XX45" s="137"/>
      <c r="XY45" s="137">
        <f>AVERAGE(($XK$36:XY36))</f>
        <v>0.81582135812905043</v>
      </c>
      <c r="XZ45" s="137">
        <f>AVERAGE(($XK$36:XZ36))</f>
        <v>0.81558411826268973</v>
      </c>
      <c r="YA45" s="137">
        <f>AVERAGE(($XK$36:YA36))</f>
        <v>0.81010073260073256</v>
      </c>
      <c r="YB45" s="137">
        <f>AVERAGE(($XK$36:YB36))</f>
        <v>0.81235405219780221</v>
      </c>
      <c r="YC45" s="137">
        <f>AVERAGE(($XK$36:YC36))</f>
        <v>0.81886716224951517</v>
      </c>
      <c r="YD45" s="137">
        <f>AVERAGE(($XK$36:YD36))</f>
        <v>0.82430046805046808</v>
      </c>
      <c r="YE45" s="137"/>
      <c r="YF45" s="137">
        <f>AVERAGE(($XK$36:YF36))</f>
        <v>0.82876312284207021</v>
      </c>
      <c r="YG45" s="137">
        <f>AVERAGE(($XK$36:YG36))</f>
        <v>0.83315830003329994</v>
      </c>
      <c r="YH45" s="137">
        <f>AVERAGE(($XK$36:YH36))</f>
        <v>0.83812695241266666</v>
      </c>
      <c r="YI45" s="137">
        <f>AVERAGE(($XK$36:YI36))</f>
        <v>0.83722035540217343</v>
      </c>
      <c r="YJ45" s="137">
        <f>AVERAGE(($XK$36:YJ36))</f>
        <v>0.84429773125425289</v>
      </c>
      <c r="YK45" s="137">
        <f>AVERAGE(($XK$36:YK36))</f>
        <v>0.85078532578532562</v>
      </c>
      <c r="YL45" s="137"/>
      <c r="YM45" s="137">
        <f>AVERAGE(($XK$36:YM36))</f>
        <v>0.85675391275391266</v>
      </c>
      <c r="YN45" s="137">
        <f>AVERAGE(($XK$36:YN36))</f>
        <v>0.86012662551124075</v>
      </c>
      <c r="YO45" s="137">
        <f>AVERAGE(($YO$36:YO36))</f>
        <v>0.9375</v>
      </c>
      <c r="YP45" s="137"/>
      <c r="YQ45" s="137">
        <f>AVERAGE(($YO$36:YQ36))</f>
        <v>0.92708333333333326</v>
      </c>
      <c r="YR45" s="137">
        <f>AVERAGE(($YO$36:YR36))</f>
        <v>0.92361111111111105</v>
      </c>
      <c r="YS45" s="137">
        <f>AVERAGE(($YO$36:YS36))</f>
        <v>0.87691885964912275</v>
      </c>
      <c r="YT45" s="137">
        <f>AVERAGE(($YO$36:YT36))</f>
        <v>0.89042397660818706</v>
      </c>
      <c r="YU45" s="137">
        <f>AVERAGE(($YO$36:YU36))</f>
        <v>0.88487712336396529</v>
      </c>
      <c r="YV45" s="137">
        <f>AVERAGE(($YO$36:YV36))</f>
        <v>0.88227562955006555</v>
      </c>
      <c r="YW45" s="137">
        <f>AVERAGE(($YO$36:YW36))</f>
        <v>0.89699117585630739</v>
      </c>
      <c r="YX45" s="137">
        <f>AVERAGE(($YO$36:YX36))</f>
        <v>0.90843660076116217</v>
      </c>
      <c r="YY45" s="137">
        <f>AVERAGE(($YO$36:YY36))</f>
        <v>0.91092627401837922</v>
      </c>
      <c r="YZ45" s="137"/>
      <c r="ZA45" s="137">
        <f>AVERAGE(($YO$36:ZA36))</f>
        <v>0.91203087847824693</v>
      </c>
      <c r="ZB45" s="137">
        <f>AVERAGE(($YO$36:ZB36))</f>
        <v>0.91936163860505971</v>
      </c>
      <c r="ZC45" s="137">
        <f>AVERAGE(($YO$36:ZC36))</f>
        <v>0.92007008398708812</v>
      </c>
      <c r="ZD45" s="137">
        <f>AVERAGE(($YO$36:ZD36))</f>
        <v>0.91625555417848659</v>
      </c>
      <c r="ZE45" s="137">
        <f>AVERAGE(($YO$36:ZE36))</f>
        <v>0.91158210697684394</v>
      </c>
      <c r="ZF45" s="137">
        <f>AVERAGE(($YO$36:ZF36))</f>
        <v>0.91230053298309888</v>
      </c>
      <c r="ZG45" s="137">
        <f>AVERAGE(($YO$36:ZG36))</f>
        <v>0.90840955140490753</v>
      </c>
      <c r="ZH45" s="137"/>
      <c r="ZI45" s="134"/>
      <c r="ZJ45" s="134"/>
      <c r="ZK45" s="134"/>
      <c r="ZL45" s="137">
        <f>AVERAGE(($YO$36:ZL36))</f>
        <v>0.89595405001106776</v>
      </c>
      <c r="ZM45" s="137">
        <f>AVERAGE(($YO$36:ZM36))</f>
        <v>0.88388629299294141</v>
      </c>
      <c r="ZN45" s="137"/>
      <c r="ZO45" s="137">
        <f>AVERAGE(($YO$36:ZO36))</f>
        <v>0.87302531167662778</v>
      </c>
      <c r="ZP45" s="137">
        <f>AVERAGE(($YO$36:ZP36))</f>
        <v>0.86055320688779369</v>
      </c>
      <c r="ZQ45" s="137">
        <f>AVERAGE(($YO$36:ZQ36))</f>
        <v>0.85174018233228788</v>
      </c>
      <c r="ZR45" s="137">
        <f>AVERAGE(($YO$36:ZR36))</f>
        <v>0.84127804880093238</v>
      </c>
      <c r="ZS45" s="137">
        <f>AVERAGE(($YO$36:ZS36))</f>
        <v>0.83226646343422683</v>
      </c>
      <c r="ZT45" s="137">
        <f>AVERAGE(($ZT$36:ZT36))</f>
        <v>0.625</v>
      </c>
      <c r="ZU45" s="137"/>
      <c r="ZV45" s="137">
        <f>AVERAGE(($ZT$34:ZV36))</f>
        <v>0.70590885122136449</v>
      </c>
      <c r="ZW45" s="137">
        <f>AVERAGE(($ZT$34:ZW36))</f>
        <v>0.72687946810782633</v>
      </c>
      <c r="ZX45" s="137">
        <f>AVERAGE(($ZT$34:ZX36))</f>
        <v>0.74764537526475727</v>
      </c>
      <c r="ZY45" s="137">
        <f>AVERAGE(($ZT$34:ZY36))</f>
        <v>0.76080718535139125</v>
      </c>
      <c r="ZZ45" s="137">
        <f>AVERAGE(($ZT$34:ZZ36))</f>
        <v>0.76998103847375921</v>
      </c>
      <c r="AAA45" s="137">
        <f>AVERAGE(($ZT$34:AAA36))</f>
        <v>0.77228196922759329</v>
      </c>
      <c r="AAB45" s="137"/>
      <c r="AAC45" s="137">
        <f>AVERAGE(($ZT$34:AAC36))</f>
        <v>0.77384336023328126</v>
      </c>
      <c r="AAD45" s="137">
        <f>AVERAGE(($ZT$34:AAD36))</f>
        <v>0.77508944425817916</v>
      </c>
      <c r="AAE45" s="137">
        <f>AVERAGE(($ZT$34:AAE36))</f>
        <v>0.77994432503822053</v>
      </c>
      <c r="AAF45" s="137">
        <f>AVERAGE(($ZT$34:AAF36))</f>
        <v>0.78354946247830037</v>
      </c>
      <c r="AAG45" s="137">
        <f>AVERAGE(($ZT$34:AAG36))</f>
        <v>0.78442504425522264</v>
      </c>
      <c r="AAH45" s="137">
        <f>AVERAGE(($ZT$34:AAH36))</f>
        <v>0.78521827343538375</v>
      </c>
      <c r="AAI45" s="134"/>
      <c r="AAJ45" s="137">
        <f>AVERAGE(($ZT$34:AAJ36))</f>
        <v>0.78754684357882943</v>
      </c>
      <c r="AAK45" s="137">
        <f>AVERAGE(($ZT$34:AAK36))</f>
        <v>0.79014538668433099</v>
      </c>
      <c r="AAL45" s="137">
        <f>AVERAGE(($ZT$34:AAL36))</f>
        <v>0.79234111182962452</v>
      </c>
      <c r="AAM45" s="137">
        <f>AVERAGE(($ZT$34:AAM36))</f>
        <v>0.79365564324820459</v>
      </c>
      <c r="AAN45" s="137">
        <f>AVERAGE(($ZT$34:AAN36))</f>
        <v>0.79437705402541825</v>
      </c>
      <c r="AAO45" s="137">
        <f>AVERAGE(($ZT$34:AAO36))</f>
        <v>0.7971832194816697</v>
      </c>
      <c r="AAP45" s="137"/>
      <c r="AAQ45" s="137">
        <f>AVERAGE(($ZT$34:AAQ36))</f>
        <v>0.79700042117132719</v>
      </c>
      <c r="AAR45" s="137">
        <f>AVERAGE(($ZT$34:AAR36))</f>
        <v>0.79875632235695282</v>
      </c>
      <c r="AAS45" s="137">
        <f>AVERAGE(($ZT$34:AAS36))</f>
        <v>0.79802953944222854</v>
      </c>
      <c r="AAT45" s="137">
        <f>AVERAGE(($ZT$34:AAT36))</f>
        <v>0.79982753578659171</v>
      </c>
      <c r="AAU45" s="137">
        <f>AVERAGE(($ZT$34:AAU36))</f>
        <v>0.80161742534793401</v>
      </c>
      <c r="AAV45" s="137">
        <f>AVERAGE(($ZT$34:AAV36))</f>
        <v>0.80178667510657387</v>
      </c>
      <c r="AAW45" s="134"/>
      <c r="AAX45" s="137">
        <f>AVERAGE(($ZT$34:AAX36))</f>
        <v>0.80055944614663244</v>
      </c>
      <c r="AAY45" s="137">
        <f>AVERAGE(($ZT$34:AAY36))</f>
        <v>0.80093626701678877</v>
      </c>
      <c r="AAZ45" s="137">
        <f>AVERAGE(($ZT$34:AAZ36))</f>
        <v>0.8026449593276469</v>
      </c>
      <c r="ABA45" s="137">
        <f>AVERAGE(($ZT$34:ABA36))</f>
        <v>0.80203934239660579</v>
      </c>
      <c r="ABB45" s="137">
        <f>AVERAGE(($ZT$34:ABB36))</f>
        <v>0.80277589319793163</v>
      </c>
      <c r="ABC45" s="137">
        <f>AVERAGE(($ZT$34:ABC36))</f>
        <v>0.80423923305660228</v>
      </c>
      <c r="ABD45" s="137"/>
      <c r="ABE45" s="137">
        <f>AVERAGE(($ZT$34:ABE36))</f>
        <v>0.8044267174364953</v>
      </c>
      <c r="ABF45" s="137">
        <f>AVERAGE(($ZT$34:ABF36))</f>
        <v>0.8058231034023684</v>
      </c>
      <c r="ABG45" s="137">
        <f>AVERAGE(($ZT$34:ABG36))</f>
        <v>0.80721712774696019</v>
      </c>
      <c r="ABH45" s="137">
        <f>AVERAGE(($ZT$34:ABH36))</f>
        <v>0.80898933994643074</v>
      </c>
      <c r="ABI45" s="137">
        <f>AVERAGE(($ZT$34:ABI36))</f>
        <v>0.81087552061605805</v>
      </c>
      <c r="ABJ45" s="137">
        <f>AVERAGE(($ZT$34:ABJ36))</f>
        <v>0.81292170162328814</v>
      </c>
      <c r="ABK45" s="134"/>
      <c r="ABL45" s="137">
        <f>AVERAGE(($ZT$34:ABL36))</f>
        <v>0.81378551377065111</v>
      </c>
      <c r="ABM45" s="137">
        <f>AVERAGE(($ZT$34:ABM36))</f>
        <v>0.81625156089871265</v>
      </c>
      <c r="ABN45" s="137">
        <f>AVERAGE(($ZT$34:ABN36))</f>
        <v>0.81860015361532179</v>
      </c>
      <c r="ABO45" s="137">
        <f>AVERAGE(($ZT$34:ABO36))</f>
        <v>0.82095825587846905</v>
      </c>
      <c r="ABP45" s="137">
        <f>AVERAGE(($ZT$34:ABP36))</f>
        <v>0.82282882073260422</v>
      </c>
      <c r="ABQ45" s="137">
        <f>AVERAGE(($ZT$34:ABQ36))</f>
        <v>0.82521776463900076</v>
      </c>
      <c r="ABR45" s="134"/>
      <c r="ABS45" s="137">
        <f>AVERAGE(($ZT$34:ABS36))</f>
        <v>0.8267558366740444</v>
      </c>
      <c r="ABT45" s="137">
        <f>AVERAGE(($ZT$34:ABT36))</f>
        <v>0.82891419167322777</v>
      </c>
      <c r="ABU45" s="137">
        <f>AVERAGE(($ZT$34:ABU36))</f>
        <v>0.83022078205677752</v>
      </c>
      <c r="ABV45" s="137">
        <f>AVERAGE(($ZT$34:ABV36))</f>
        <v>0.83209052638391201</v>
      </c>
      <c r="ABW45" s="137" t="e">
        <f>AVERAGE(($ZT$34:ABW36))</f>
        <v>#DIV/0!</v>
      </c>
      <c r="ABX45" s="134"/>
      <c r="ABY45" s="134"/>
      <c r="ABZ45" s="134"/>
      <c r="ACA45" s="134"/>
      <c r="ACB45" s="134"/>
      <c r="ACC45" s="134"/>
      <c r="ACD45" s="134"/>
      <c r="ACE45" s="134"/>
      <c r="ACF45" s="134"/>
      <c r="ACG45" s="134"/>
      <c r="ACH45" s="134"/>
      <c r="ACI45" s="134"/>
      <c r="ACJ45" s="134"/>
      <c r="ACK45" s="134"/>
      <c r="ACL45" s="134"/>
      <c r="ACM45" s="134"/>
      <c r="ACN45" s="134"/>
      <c r="ACO45" s="134"/>
      <c r="ACP45" s="134"/>
      <c r="ACQ45" s="134"/>
      <c r="ACR45" s="134"/>
      <c r="ACS45" s="134"/>
      <c r="ACT45" s="134"/>
      <c r="ACU45" s="134"/>
      <c r="ACV45" s="134"/>
      <c r="ACW45" s="134"/>
      <c r="ACX45" s="134"/>
      <c r="ACY45" s="134"/>
      <c r="ACZ45" s="134"/>
      <c r="ADA45" s="134"/>
      <c r="ADB45" s="134"/>
      <c r="ADC45" s="134"/>
      <c r="ADD45" s="134"/>
      <c r="ADE45" s="134"/>
      <c r="ADF45" s="134"/>
      <c r="ADG45" s="134"/>
      <c r="ADH45" s="134"/>
      <c r="ADI45" s="134"/>
      <c r="ADJ45" s="134"/>
      <c r="ADK45" s="134"/>
      <c r="ADL45" s="134"/>
      <c r="ADM45" s="134"/>
      <c r="ADN45" s="134"/>
    </row>
    <row r="46" spans="1:794">
      <c r="A46" t="s">
        <v>911</v>
      </c>
      <c r="B46" t="s">
        <v>913</v>
      </c>
      <c r="D46" s="134" t="s">
        <v>254</v>
      </c>
      <c r="E46" s="137">
        <f>AVERAGE(($E$37:E37))</f>
        <v>1</v>
      </c>
      <c r="F46" s="137">
        <f>AVERAGE(($E$37:F37))</f>
        <v>1</v>
      </c>
      <c r="G46" s="137">
        <f>AVERAGE(($E$37:G37))</f>
        <v>1</v>
      </c>
      <c r="H46" s="137">
        <f>AVERAGE(($E$37:H37))</f>
        <v>1</v>
      </c>
      <c r="I46" s="137">
        <f>AVERAGE(($E$37:I37))</f>
        <v>1</v>
      </c>
      <c r="J46" s="137">
        <f>AVERAGE(($E$37:J37))</f>
        <v>1</v>
      </c>
      <c r="K46" s="137">
        <f>AVERAGE(($E$37:K37))</f>
        <v>1</v>
      </c>
      <c r="L46" s="137">
        <f>AVERAGE(($E$37:L37))</f>
        <v>1</v>
      </c>
      <c r="M46" s="137">
        <f>AVERAGE(($E$37:M37))</f>
        <v>1</v>
      </c>
      <c r="N46" s="137">
        <f>AVERAGE(($E$37:N37))</f>
        <v>1</v>
      </c>
      <c r="O46" s="137">
        <f>AVERAGE(($E$37:O37))</f>
        <v>1</v>
      </c>
      <c r="P46" s="137">
        <f>AVERAGE(($E$37:P37))</f>
        <v>1</v>
      </c>
      <c r="Q46" s="137">
        <f>AVERAGE(($E$37:Q37))</f>
        <v>1</v>
      </c>
      <c r="R46" s="137">
        <f>AVERAGE(($E$37:R37))</f>
        <v>1</v>
      </c>
      <c r="S46" s="137">
        <f>AVERAGE(($E$37:S37))</f>
        <v>1</v>
      </c>
      <c r="T46" s="134"/>
      <c r="U46" s="134"/>
      <c r="V46" s="134"/>
      <c r="W46" s="134"/>
      <c r="X46" s="134"/>
      <c r="Y46" s="134"/>
      <c r="Z46" s="137"/>
      <c r="AA46" s="137">
        <f>AVERAGE(($AA$37:AA37))</f>
        <v>1</v>
      </c>
      <c r="AB46" s="137">
        <f>AVERAGE(($AA$37:AB37))</f>
        <v>1</v>
      </c>
      <c r="AC46" s="137">
        <f>AVERAGE(($AA$37:AC37))</f>
        <v>1</v>
      </c>
      <c r="AD46" s="137">
        <f>AVERAGE(($AA$37:AD37))</f>
        <v>1</v>
      </c>
      <c r="AE46" s="137">
        <f>AVERAGE(($AA$37:AE37))</f>
        <v>1</v>
      </c>
      <c r="AF46" s="134"/>
      <c r="AG46" s="137">
        <f>AVERAGE(($AA$37:AG37))</f>
        <v>1</v>
      </c>
      <c r="AH46" s="137">
        <f>AVERAGE(($AA$37:AH37))</f>
        <v>1</v>
      </c>
      <c r="AI46" s="137">
        <f>AVERAGE(($AA$37:AI37))</f>
        <v>1</v>
      </c>
      <c r="AJ46" s="137">
        <f>AVERAGE(($AA$37:AJ37))</f>
        <v>1</v>
      </c>
      <c r="AK46" s="137">
        <f>AVERAGE(($AA$37:AK37))</f>
        <v>1</v>
      </c>
      <c r="AL46" s="137">
        <f>AVERAGE(($AA$37:AL37))</f>
        <v>1</v>
      </c>
      <c r="AM46" s="137"/>
      <c r="AN46" s="137">
        <f>AVERAGE(($AA$37:AN37))</f>
        <v>1</v>
      </c>
      <c r="AO46" s="137">
        <f>AVERAGE(($AA$37:AO37))</f>
        <v>1</v>
      </c>
      <c r="AP46" s="137">
        <f>AVERAGE(($AA$37:AP37))</f>
        <v>1</v>
      </c>
      <c r="AQ46" s="137">
        <f>AVERAGE(($AA$37:AQ37))</f>
        <v>1</v>
      </c>
      <c r="AR46" s="137">
        <f>AVERAGE(($AA$37:AR37))</f>
        <v>1</v>
      </c>
      <c r="AS46" s="137">
        <f>AVERAGE(($AA$37:AS37))</f>
        <v>1</v>
      </c>
      <c r="AT46" s="134"/>
      <c r="AU46" s="137">
        <f>AVERAGE(($AA$37:AU37))</f>
        <v>1</v>
      </c>
      <c r="AV46" s="137">
        <f>AVERAGE(($AA$37:AV37))</f>
        <v>1</v>
      </c>
      <c r="AW46" s="137">
        <f>AVERAGE(($AA$37:AW37))</f>
        <v>1</v>
      </c>
      <c r="AX46" s="137">
        <f>AVERAGE(($AA$37:AX37))</f>
        <v>1</v>
      </c>
      <c r="AY46" s="134"/>
      <c r="AZ46" s="134"/>
      <c r="BA46" s="137">
        <f>AVERAGE(($AA$37:BA37))</f>
        <v>1</v>
      </c>
      <c r="BB46" s="137">
        <f>AVERAGE(($AA$37:BB37))</f>
        <v>0.98484848484848486</v>
      </c>
      <c r="BC46" s="137">
        <f>AVERAGE(($AA$37:BC37))</f>
        <v>0.98550724637681164</v>
      </c>
      <c r="BD46" s="137">
        <f>AVERAGE(($AA$37:BD37))</f>
        <v>0.98550724637681164</v>
      </c>
      <c r="BE46" s="137" t="e">
        <f>AVERAGE(($BE$37:BE37))</f>
        <v>#DIV/0!</v>
      </c>
      <c r="BF46" s="137">
        <f>AVERAGE(($BE$37:BF37))</f>
        <v>1</v>
      </c>
      <c r="BG46" s="137">
        <f>AVERAGE(($BE$37:BG37))</f>
        <v>1</v>
      </c>
      <c r="BH46" s="134"/>
      <c r="BI46" s="137">
        <f>AVERAGE(($BE$37:BI37))</f>
        <v>1</v>
      </c>
      <c r="BJ46" s="137">
        <f>AVERAGE(($BE$37:BJ37))</f>
        <v>1</v>
      </c>
      <c r="BK46" s="137">
        <f>AVERAGE(($BE$37:BK37))</f>
        <v>1</v>
      </c>
      <c r="BL46" s="137">
        <f>AVERAGE(($BE$37:BL37))</f>
        <v>1</v>
      </c>
      <c r="BM46" s="137">
        <f>AVERAGE(($BE$37:BM37))</f>
        <v>1</v>
      </c>
      <c r="BN46" s="137">
        <f>AVERAGE(($BE$37:BN37))</f>
        <v>0.96875</v>
      </c>
      <c r="BO46" s="134"/>
      <c r="BP46" s="137">
        <f>AVERAGE(($BE$37:BP37))</f>
        <v>0.93518518518518512</v>
      </c>
      <c r="BQ46" s="137">
        <f>AVERAGE(($BE$37:BQ37))</f>
        <v>0.89166666666666661</v>
      </c>
      <c r="BR46" s="137">
        <f>AVERAGE(($BE$37:BR37))</f>
        <v>0.90151515151515149</v>
      </c>
      <c r="BS46" s="137">
        <f>AVERAGE(($BE$37:BS37))</f>
        <v>0.89583333333333337</v>
      </c>
      <c r="BT46" s="137">
        <f>AVERAGE(($BE$37:BT37))</f>
        <v>0.88461538461538458</v>
      </c>
      <c r="BU46" s="137">
        <f>AVERAGE(($BE$37:BU37))</f>
        <v>0.86904761904761896</v>
      </c>
      <c r="BV46" s="134"/>
      <c r="BW46" s="137">
        <f>AVERAGE(($BE$37:BW37))</f>
        <v>0.86444444444444446</v>
      </c>
      <c r="BX46" s="137">
        <f>AVERAGE(($BE$37:BX37))</f>
        <v>0.87291666666666667</v>
      </c>
      <c r="BY46" s="137">
        <f>AVERAGE(($BE$37:BY37))</f>
        <v>0.88039215686274508</v>
      </c>
      <c r="BZ46" s="137">
        <f>AVERAGE(($BE$37:BZ37))</f>
        <v>0.88039215686274508</v>
      </c>
      <c r="CA46" s="137">
        <f>AVERAGE(($BE$37:CA37))</f>
        <v>0.88703703703703707</v>
      </c>
      <c r="CB46" s="137">
        <f>AVERAGE(($BE$37:CB37))</f>
        <v>0.88703703703703707</v>
      </c>
      <c r="CC46" s="134"/>
      <c r="CD46" s="137">
        <f>AVERAGE(($BE$37:CD37))</f>
        <v>0.88421052631578956</v>
      </c>
      <c r="CE46" s="137">
        <f>AVERAGE(($BE$37:CE37))</f>
        <v>0.88500000000000001</v>
      </c>
      <c r="CF46" s="137">
        <f>AVERAGE(($BE$37:CF37))</f>
        <v>0.8825396825396824</v>
      </c>
      <c r="CG46" s="137">
        <f>AVERAGE(($BE$37:CG37))</f>
        <v>0.87272727272727268</v>
      </c>
      <c r="CH46" s="137">
        <f>AVERAGE(($CH$37:CH37))</f>
        <v>1</v>
      </c>
      <c r="CI46" s="137">
        <f>AVERAGE(($CH$37:CI37))</f>
        <v>1</v>
      </c>
      <c r="CJ46" s="134"/>
      <c r="CK46" s="137">
        <f>AVERAGE(($CH$37:CK37))</f>
        <v>1</v>
      </c>
      <c r="CL46" s="137">
        <f>AVERAGE(($CH$37:CL37))</f>
        <v>1</v>
      </c>
      <c r="CM46" s="137">
        <f>AVERAGE(($CH$37:CM37))</f>
        <v>1</v>
      </c>
      <c r="CN46" s="137">
        <f>AVERAGE(($CH$37:CN37))</f>
        <v>1</v>
      </c>
      <c r="CO46" s="137">
        <f>AVERAGE(($CH$37:CO37))</f>
        <v>1</v>
      </c>
      <c r="CP46" s="137">
        <f>AVERAGE(($CH$37:CP37))</f>
        <v>0.96875</v>
      </c>
      <c r="CQ46" s="134"/>
      <c r="CR46" s="137">
        <f>AVERAGE(($CH$37:CR37))</f>
        <v>0.97222222222222221</v>
      </c>
      <c r="CS46" s="137">
        <f>AVERAGE(($CH$37:CS37))</f>
        <v>0.97499999999999998</v>
      </c>
      <c r="CT46" s="137">
        <f>AVERAGE(($CH$37:CT37))</f>
        <v>0.97499999999999998</v>
      </c>
      <c r="CU46" s="137">
        <f>AVERAGE(($CH$37:CU37))</f>
        <v>0.97727272727272729</v>
      </c>
      <c r="CV46" s="137">
        <f>AVERAGE(($CH$37:CV37))</f>
        <v>0.97916666666666663</v>
      </c>
      <c r="CW46" s="137">
        <f>AVERAGE(($CH$37:CW37))</f>
        <v>0.98076923076923073</v>
      </c>
      <c r="CX46" s="134"/>
      <c r="CY46" s="137">
        <f>AVERAGE(($CH$37:CY37))</f>
        <v>0.9821428571428571</v>
      </c>
      <c r="CZ46" s="137">
        <f>AVERAGE(($CH$37:CZ37))</f>
        <v>0.98333333333333328</v>
      </c>
      <c r="DA46" s="137">
        <f>AVERAGE(($CH$37:DA37))</f>
        <v>0.984375</v>
      </c>
      <c r="DB46" s="137">
        <f>AVERAGE(($CH$37:DB37))</f>
        <v>0.98529411764705888</v>
      </c>
      <c r="DC46" s="137">
        <f>AVERAGE(($CH$37:DC37))</f>
        <v>0.97222222222222221</v>
      </c>
      <c r="DD46" s="137">
        <f>AVERAGE(($CH$37:DD37))</f>
        <v>0.97368421052631582</v>
      </c>
      <c r="DE46" s="134"/>
      <c r="DF46" s="134"/>
      <c r="DG46" s="137">
        <f>AVERAGE(($CH$37:DG37))</f>
        <v>0.97499999999999998</v>
      </c>
      <c r="DH46" s="137">
        <f>AVERAGE(($CH$37:DH37))</f>
        <v>0.97619047619047616</v>
      </c>
      <c r="DI46" s="137">
        <f>AVERAGE(($CH$37:DI37))</f>
        <v>0.97727272727272729</v>
      </c>
      <c r="DJ46" s="137">
        <f>AVERAGE(($CH$37:DJ37))</f>
        <v>0.97826086956521741</v>
      </c>
      <c r="DK46" s="137">
        <f>AVERAGE(($CH$37:DK37))</f>
        <v>0.97916666666666663</v>
      </c>
      <c r="DL46" s="134"/>
      <c r="DM46" s="134"/>
      <c r="DN46" s="137">
        <f>AVERAGE(($DM$37:DN37))</f>
        <v>1</v>
      </c>
      <c r="DO46" s="137">
        <f>AVERAGE(($DM$37:DO37))</f>
        <v>1</v>
      </c>
      <c r="DP46" s="137">
        <f>AVERAGE(($DM$37:DP37))</f>
        <v>0.91666666666666663</v>
      </c>
      <c r="DQ46" s="137">
        <f>AVERAGE(($DM$37:DQ37))</f>
        <v>0.77083333333333337</v>
      </c>
      <c r="DR46" s="137">
        <f>AVERAGE(($DM$37:DR37))</f>
        <v>0.77083333333333337</v>
      </c>
      <c r="DS46" s="134"/>
      <c r="DT46" s="137">
        <f>AVERAGE(($DM$37:DT37))</f>
        <v>0.81666666666666676</v>
      </c>
      <c r="DU46" s="137">
        <f>AVERAGE(($DM$37:DU37))</f>
        <v>0.84722222222222232</v>
      </c>
      <c r="DV46" s="137">
        <f>AVERAGE(($DM$37:DV37))</f>
        <v>0.86904761904761918</v>
      </c>
      <c r="DW46" s="137">
        <f>AVERAGE(($DM$37:DW37))</f>
        <v>0.82291666666666674</v>
      </c>
      <c r="DX46" s="137">
        <f>AVERAGE(($DM$37:DX37))</f>
        <v>0.81481481481481488</v>
      </c>
      <c r="DY46" s="137">
        <f>AVERAGE(($DM$37:DY37))</f>
        <v>0.83333333333333337</v>
      </c>
      <c r="DZ46" s="134"/>
      <c r="EA46" s="137">
        <f>AVERAGE(($DM$37:EA37))</f>
        <v>0.84848484848484851</v>
      </c>
      <c r="EB46" s="137">
        <f>AVERAGE(($DM$37:EB37))</f>
        <v>0.82986111111111116</v>
      </c>
      <c r="EC46" s="137">
        <f>AVERAGE(($DM$37:EC37))</f>
        <v>0.81730769230769229</v>
      </c>
      <c r="ED46" s="137">
        <f>AVERAGE(($DM$37:ED37))</f>
        <v>0.8125</v>
      </c>
      <c r="EE46" s="137">
        <f>AVERAGE(($DM$37:EE37))</f>
        <v>0.80833333333333335</v>
      </c>
      <c r="EF46" s="137">
        <f>AVERAGE(($DM$37:EF37))</f>
        <v>0.78281250000000002</v>
      </c>
      <c r="EG46" s="137">
        <f>AVERAGE(($DM$37:EG37))</f>
        <v>0.78088235294117647</v>
      </c>
      <c r="EH46" s="137">
        <f>AVERAGE(($DM$37:EH37))</f>
        <v>0.79305555555555562</v>
      </c>
      <c r="EI46" s="137">
        <f>AVERAGE(($DM$37:EI37))</f>
        <v>0.79305555555555562</v>
      </c>
      <c r="EJ46" s="137">
        <f>AVERAGE(($DM$37:EJ37))</f>
        <v>0.79342105263157903</v>
      </c>
      <c r="EK46" s="137">
        <f>AVERAGE(($DM$37:EK37))</f>
        <v>0.79342105263157903</v>
      </c>
      <c r="EL46" s="137">
        <f>AVERAGE(($DM$37:EL37))</f>
        <v>0.78708333333333336</v>
      </c>
      <c r="EM46" s="137">
        <f>AVERAGE(($DM$37:EM37))</f>
        <v>0.79722222222222228</v>
      </c>
      <c r="EN46" s="134"/>
      <c r="EO46" s="137">
        <f>AVERAGE(($DM$37:EO37))</f>
        <v>0.79734848484848486</v>
      </c>
      <c r="EP46" s="137">
        <f>AVERAGE(($DM$37:EP37))</f>
        <v>0.79430171277997363</v>
      </c>
      <c r="EQ46" s="137">
        <f>AVERAGE(($EQ$37:EQ37))</f>
        <v>0.33333333333333331</v>
      </c>
      <c r="ER46" s="137">
        <f>AVERAGE(($EQ$37:ER37))</f>
        <v>0.66666666666666663</v>
      </c>
      <c r="ES46" s="137">
        <f>AVERAGE(($EQ$37:ES37))</f>
        <v>0.77777777777777768</v>
      </c>
      <c r="ET46" s="137">
        <f>AVERAGE(($EQ$37:ET37))</f>
        <v>0.70833333333333326</v>
      </c>
      <c r="EU46" s="137">
        <f>AVERAGE(($EQ$37:EU37))</f>
        <v>0.72666666666666657</v>
      </c>
      <c r="EV46" s="137">
        <f>AVERAGE(($EQ$37:EV37))</f>
        <v>0.77222222222222214</v>
      </c>
      <c r="EW46" s="137">
        <f>AVERAGE(($EQ$37:EW37))</f>
        <v>0.70952380952380945</v>
      </c>
      <c r="EX46" s="137">
        <f>AVERAGE(($EQ$37:EX37))</f>
        <v>0.70416666666666661</v>
      </c>
      <c r="EY46" s="137">
        <f>AVERAGE(($EQ$37:EY37))</f>
        <v>0.71234567901234558</v>
      </c>
      <c r="EZ46" s="137">
        <f>AVERAGE(($EQ$37:EZ37))</f>
        <v>0.70111111111111102</v>
      </c>
      <c r="FA46" s="137">
        <f>AVERAGE(($EQ$37:FA37))</f>
        <v>0.69797979797979792</v>
      </c>
      <c r="FB46" s="134"/>
      <c r="FC46" s="137">
        <f>AVERAGE(($EQ$37:FC37))</f>
        <v>0.70648148148148149</v>
      </c>
      <c r="FD46" s="137">
        <f>AVERAGE(($EQ$37:FD37))</f>
        <v>0.70341880341880336</v>
      </c>
      <c r="FE46" s="137">
        <f>AVERAGE(($EQ$37:FE37))</f>
        <v>0.71269841269841272</v>
      </c>
      <c r="FF46" s="137">
        <f>AVERAGE(($EQ$37:FF37))</f>
        <v>0.73185185185185186</v>
      </c>
      <c r="FG46" s="137">
        <f>AVERAGE(($EQ$37:FG37))</f>
        <v>0.74861111111111112</v>
      </c>
      <c r="FH46" s="137">
        <f>AVERAGE(($EQ$37:FH37))</f>
        <v>0.76339869281045747</v>
      </c>
      <c r="FI46" s="137">
        <f>AVERAGE(($EQ$37:FI37))</f>
        <v>0.75802469135802464</v>
      </c>
      <c r="FJ46" s="137">
        <f>AVERAGE(($EQ$37:FJ37))</f>
        <v>0.75572263993316613</v>
      </c>
      <c r="FK46" s="137">
        <f>AVERAGE(($EQ$37:FK37))</f>
        <v>0.74293650793650789</v>
      </c>
      <c r="FL46" s="137">
        <f>AVERAGE(($EQ$37:FL37))</f>
        <v>0.75517762660619803</v>
      </c>
      <c r="FM46" s="137">
        <f>AVERAGE(($EQ$37:FM37))</f>
        <v>0.75494227994227991</v>
      </c>
      <c r="FN46" s="137">
        <f>AVERAGE(($EQ$37:FN37))</f>
        <v>0.75472739820565904</v>
      </c>
      <c r="FO46" s="137">
        <f>AVERAGE(($EQ$37:FO37))</f>
        <v>0.75453042328042319</v>
      </c>
      <c r="FP46" s="134"/>
      <c r="FQ46" s="137">
        <f>AVERAGE(($EQ$37:FQ37))</f>
        <v>0.76434920634920633</v>
      </c>
      <c r="FR46" s="137">
        <f>AVERAGE(($EQ$37:FR37))</f>
        <v>0.77341269841269833</v>
      </c>
      <c r="FS46" s="137">
        <f>AVERAGE(($EQ$37:FS37))</f>
        <v>0.78180482069370949</v>
      </c>
      <c r="FT46" s="137">
        <f>AVERAGE(($EQ$37:FT37))</f>
        <v>0.78245464852607705</v>
      </c>
      <c r="FU46" s="137">
        <f>AVERAGE(($EQ$37:FU37))</f>
        <v>0.78995621237000546</v>
      </c>
      <c r="FV46" s="137">
        <f>AVERAGE(($FV$37:FV37))</f>
        <v>0.66666666666666663</v>
      </c>
      <c r="FW46" s="134"/>
      <c r="FX46" s="137">
        <f>AVERAGE(($FV$37:FX37))</f>
        <v>0.83333333333333326</v>
      </c>
      <c r="FY46" s="137">
        <f>AVERAGE(($FV$37:FY37))</f>
        <v>0.80555555555555547</v>
      </c>
      <c r="FZ46" s="137">
        <f>AVERAGE(($FV$37:FZ37))</f>
        <v>0.72916666666666663</v>
      </c>
      <c r="GA46" s="137">
        <f>AVERAGE(($FV$37:GA37))</f>
        <v>0.75</v>
      </c>
      <c r="GB46" s="137">
        <f>AVERAGE(($FV$37:GB37))</f>
        <v>0.68055555555555547</v>
      </c>
      <c r="GC46" s="137">
        <f>AVERAGE(($FV$37:GC37))</f>
        <v>0.65476190476190477</v>
      </c>
      <c r="GD46" s="134"/>
      <c r="GE46" s="137">
        <f>AVERAGE(($FV$37:GE37))</f>
        <v>0.68005952380952372</v>
      </c>
      <c r="GF46" s="137">
        <f>AVERAGE(($FV$37:GF37))</f>
        <v>0.69338624338624333</v>
      </c>
      <c r="GG46" s="137">
        <f>AVERAGE(($FV$37:GG37))</f>
        <v>0.67404761904761901</v>
      </c>
      <c r="GH46" s="137">
        <f>AVERAGE(($FV$37:GH37))</f>
        <v>0.65822510822510816</v>
      </c>
      <c r="GI46" s="134"/>
      <c r="GJ46" s="134"/>
      <c r="GK46" s="134"/>
      <c r="GL46" s="137">
        <f>AVERAGE(($FV$37:GL37))</f>
        <v>0.6774470899470898</v>
      </c>
      <c r="GM46" s="137" t="e">
        <f>AVERAGE(($FV$37:GM37))</f>
        <v>#DIV/0!</v>
      </c>
      <c r="GN46" s="137" t="e">
        <f>AVERAGE(($FV$37:GN37))</f>
        <v>#DIV/0!</v>
      </c>
      <c r="GO46" s="137" t="e">
        <f>AVERAGE(($FV$37:GO37))</f>
        <v>#DIV/0!</v>
      </c>
      <c r="GP46" s="137" t="e">
        <f>AVERAGE(($FV$37:GP37))</f>
        <v>#DIV/0!</v>
      </c>
      <c r="GQ46" s="137" t="e">
        <f>AVERAGE(($FV$37:GQ37))</f>
        <v>#DIV/0!</v>
      </c>
      <c r="GR46" s="134"/>
      <c r="GS46" s="137" t="e">
        <f>AVERAGE(($FV$37:GS37))</f>
        <v>#DIV/0!</v>
      </c>
      <c r="GT46" s="137" t="e">
        <f>AVERAGE(($FV$37:GT37))</f>
        <v>#DIV/0!</v>
      </c>
      <c r="GU46" s="137" t="e">
        <f>AVERAGE(($FV$37:GU37))</f>
        <v>#DIV/0!</v>
      </c>
      <c r="GV46" s="137" t="e">
        <f>AVERAGE(($FV$37:GV37))</f>
        <v>#DIV/0!</v>
      </c>
      <c r="GW46" s="137" t="e">
        <f>AVERAGE(($FV$37:GW37))</f>
        <v>#DIV/0!</v>
      </c>
      <c r="GX46" s="134"/>
      <c r="GY46" s="134"/>
      <c r="GZ46" s="137">
        <f>AVERAGE(($GZ$37:GZ37))</f>
        <v>0</v>
      </c>
      <c r="HA46" s="137">
        <f>AVERAGE(($GZ$37:HA37))</f>
        <v>0.45454545454545453</v>
      </c>
      <c r="HB46" s="137">
        <f>AVERAGE(($GZ$37:HB37))</f>
        <v>0.63636363636363635</v>
      </c>
      <c r="HC46" s="137">
        <f>AVERAGE(($GZ$37:HC37))</f>
        <v>0.72727272727272729</v>
      </c>
      <c r="HD46" s="137">
        <f>AVERAGE(($GZ$37:HD37))</f>
        <v>0.78181818181818186</v>
      </c>
      <c r="HE46" s="137">
        <f>AVERAGE(($GZ$37:HE37))</f>
        <v>0.81818181818181823</v>
      </c>
      <c r="HF46" s="134"/>
      <c r="HG46" s="137">
        <f>AVERAGE(($GZ$37:HG37))</f>
        <v>0.84415584415584421</v>
      </c>
      <c r="HH46" s="137">
        <f>AVERAGE(($GZ$37:HH37))</f>
        <v>0.86363636363636365</v>
      </c>
      <c r="HI46" s="137">
        <f>AVERAGE(($GZ$37:HI37))</f>
        <v>0.87878787878787878</v>
      </c>
      <c r="HJ46" s="137">
        <f>AVERAGE(($GZ$37:HJ37))</f>
        <v>0.89090909090909098</v>
      </c>
      <c r="HK46" s="137">
        <f>AVERAGE(($GZ$37:HK37))</f>
        <v>0.90082644628099184</v>
      </c>
      <c r="HL46" s="137">
        <f>AVERAGE(($GZ$37:HL37))</f>
        <v>0.90909090909090917</v>
      </c>
      <c r="HM46" s="134"/>
      <c r="HN46" s="137">
        <f>AVERAGE(($GZ$37:HN37))</f>
        <v>0.91608391608391615</v>
      </c>
      <c r="HO46" s="137">
        <f>AVERAGE(($GZ$37:HO37))</f>
        <v>0.91187384044526909</v>
      </c>
      <c r="HP46" s="137">
        <f>AVERAGE(($GZ$37:HP37))</f>
        <v>0.9066378066378068</v>
      </c>
      <c r="HQ46" s="137">
        <f>AVERAGE(($GZ$37:HQ37))</f>
        <v>0.90205627705627722</v>
      </c>
      <c r="HR46" s="137">
        <f>AVERAGE(($GZ$37:HR37))</f>
        <v>0.89311179017061382</v>
      </c>
      <c r="HS46" s="137">
        <f>AVERAGE(($GZ$37:HS37))</f>
        <v>0.89905002405002421</v>
      </c>
      <c r="HT46" s="134"/>
      <c r="HU46" s="137">
        <f>AVERAGE(($GZ$37:HU37))</f>
        <v>0.89684438368648911</v>
      </c>
      <c r="HV46" s="137">
        <f>AVERAGE(($GZ$37:HV37))</f>
        <v>0.90200216450216464</v>
      </c>
      <c r="HW46" s="137">
        <f>AVERAGE(($GZ$37:HW37))</f>
        <v>0.89986600700886432</v>
      </c>
      <c r="HX46" s="137">
        <f>AVERAGE(($GZ$37:HX37))</f>
        <v>0.904417552144825</v>
      </c>
      <c r="HY46" s="137">
        <f>AVERAGE(($GZ$37:HY37))</f>
        <v>0.90857331074722392</v>
      </c>
      <c r="HZ46" s="137">
        <f>AVERAGE(($GZ$37:HZ37))</f>
        <v>0.91238275613275632</v>
      </c>
      <c r="IA46" s="134"/>
      <c r="IB46" s="137">
        <f>AVERAGE(($GZ$37:IB37))</f>
        <v>0.91588744588744608</v>
      </c>
      <c r="IC46" s="137">
        <f>AVERAGE(($GZ$37:IC37))</f>
        <v>0.91912254412254424</v>
      </c>
      <c r="ID46" s="137">
        <f>AVERAGE(($GZ$37:ID37))</f>
        <v>0.92211800545133893</v>
      </c>
      <c r="IE46" s="137">
        <f>AVERAGE(($IE$37:IE37))</f>
        <v>1</v>
      </c>
      <c r="IF46" s="137">
        <f>AVERAGE(($IE$37:IF37))</f>
        <v>0.875</v>
      </c>
      <c r="IG46" s="137">
        <f>AVERAGE(($IE$37:IG37))</f>
        <v>0.86904761904761907</v>
      </c>
      <c r="IH46" s="134"/>
      <c r="II46" s="137">
        <f>AVERAGE(($IE$37:II37))</f>
        <v>0.9017857142857143</v>
      </c>
      <c r="IJ46" s="137">
        <f>AVERAGE(($IE$37:IJ37))</f>
        <v>0.92142857142857149</v>
      </c>
      <c r="IK46" s="137">
        <f>AVERAGE(($IE$37:IK37))</f>
        <v>0.93452380952380965</v>
      </c>
      <c r="IL46" s="137">
        <f>AVERAGE(($IE$37:IL37))</f>
        <v>0.94387755102040827</v>
      </c>
      <c r="IM46" s="137">
        <f>AVERAGE(($IE$37:IM37))</f>
        <v>0.95089285714285721</v>
      </c>
      <c r="IN46" s="137">
        <f>AVERAGE(($IE$37:IN37))</f>
        <v>0.95634920634920639</v>
      </c>
      <c r="IO46" s="134"/>
      <c r="IP46" s="137">
        <f>AVERAGE(($IE$37:IP37))</f>
        <v>0.96071428571428574</v>
      </c>
      <c r="IQ46" s="137">
        <f>AVERAGE(($IE$37:IQ37))</f>
        <v>0.9642857142857143</v>
      </c>
      <c r="IR46" s="137">
        <f>AVERAGE(($IE$37:IR37))</f>
        <v>0.96726190476190477</v>
      </c>
      <c r="IS46" s="134"/>
      <c r="IT46" s="137">
        <f>AVERAGE(($IE$37:IT37))</f>
        <v>0.96978021978021978</v>
      </c>
      <c r="IU46" s="137">
        <f>AVERAGE(($IE$37:IU37))</f>
        <v>0.97193877551020413</v>
      </c>
      <c r="IV46" s="134"/>
      <c r="IW46" s="134"/>
      <c r="IX46" s="137">
        <f>AVERAGE(($IE$37:IX37))</f>
        <v>0.97380952380952379</v>
      </c>
      <c r="IY46" s="137">
        <f>AVERAGE(($IE$37:IY37))</f>
        <v>0.9754464285714286</v>
      </c>
      <c r="IZ46" s="137">
        <f>AVERAGE(($IE$37:IZ37))</f>
        <v>0.97198879551820738</v>
      </c>
      <c r="JA46" s="137">
        <f>AVERAGE(($IE$37:JA37))</f>
        <v>0.9735449735449736</v>
      </c>
      <c r="JB46" s="137">
        <f>AVERAGE(($IE$37:JB37))</f>
        <v>0.9749373433583961</v>
      </c>
      <c r="JC46" s="137">
        <f>AVERAGE(($IE$37:JC37))</f>
        <v>0.97619047619047628</v>
      </c>
      <c r="JD46" s="134"/>
      <c r="JE46" s="137">
        <f>AVERAGE(($IE$37:JE37))</f>
        <v>0.97256235827664406</v>
      </c>
      <c r="JF46" s="137">
        <f>AVERAGE(($IE$37:JF37))</f>
        <v>0.95676406926406932</v>
      </c>
      <c r="JG46" s="137">
        <f>AVERAGE(($IE$37:JG37))</f>
        <v>0.9586438923395445</v>
      </c>
      <c r="JH46" s="137">
        <f>AVERAGE(($IE$37:JH37))</f>
        <v>0.94647817460317463</v>
      </c>
      <c r="JI46" s="137">
        <f>AVERAGE(($IE$37:JI37))</f>
        <v>0.9486190476190477</v>
      </c>
      <c r="JJ46" s="134"/>
      <c r="JK46" s="137">
        <f>AVERAGE(($JJ$37:JK37))</f>
        <v>0.6</v>
      </c>
      <c r="JL46" s="137">
        <f>AVERAGE(($JJ$37:JL37))</f>
        <v>0.6</v>
      </c>
      <c r="JM46" s="137">
        <f>AVERAGE(($JJ$37:JM37))</f>
        <v>0.66666666666666663</v>
      </c>
      <c r="JN46" s="137">
        <f>AVERAGE(($JJ$37:JN37))</f>
        <v>0.6875</v>
      </c>
      <c r="JO46" s="137">
        <f>AVERAGE(($JJ$37:JO37))</f>
        <v>0.75</v>
      </c>
      <c r="JP46" s="137">
        <f>AVERAGE(($JJ$37:JP37))</f>
        <v>0.75</v>
      </c>
      <c r="JQ46" s="134"/>
      <c r="JR46" s="137">
        <f>AVERAGE(($JJ$37:JR37))</f>
        <v>0.77472527472527475</v>
      </c>
      <c r="JS46" s="137">
        <f>AVERAGE(($JJ$37:JS37))</f>
        <v>0.80288461538461542</v>
      </c>
      <c r="JT46" s="137">
        <f>AVERAGE(($JJ$37:JT37))</f>
        <v>0.78774928774928776</v>
      </c>
      <c r="JU46" s="137">
        <f>AVERAGE(($JJ$37:JU37))</f>
        <v>0.8089743589743591</v>
      </c>
      <c r="JV46" s="137">
        <f>AVERAGE(($JJ$37:JV37))</f>
        <v>0.80815850815850832</v>
      </c>
      <c r="JW46" s="137">
        <f>AVERAGE(($JJ$37:JW37))</f>
        <v>0.82414529914529933</v>
      </c>
      <c r="JX46" s="134"/>
      <c r="JY46" s="137">
        <f>AVERAGE(($JJ$37:JY37))</f>
        <v>0.83767258382643017</v>
      </c>
      <c r="JZ46" s="137">
        <f>AVERAGE(($JJ$37:JZ37))</f>
        <v>0.83339438339438365</v>
      </c>
      <c r="KA46" s="137">
        <f>AVERAGE(($JJ$37:KA37))</f>
        <v>0.81116809116809141</v>
      </c>
      <c r="KB46" s="137">
        <f>AVERAGE(($JJ$37:KB37))</f>
        <v>0.82297008547008565</v>
      </c>
      <c r="KC46" s="137">
        <f>AVERAGE(($JJ$37:KC37))</f>
        <v>0.83338360985419824</v>
      </c>
      <c r="KD46" s="137">
        <f>AVERAGE(($JJ$37:KD37))</f>
        <v>0.84264007597340951</v>
      </c>
      <c r="KE46" s="134"/>
      <c r="KF46" s="137">
        <f>AVERAGE(($JJ$37:KF37))</f>
        <v>0.83776428250112478</v>
      </c>
      <c r="KG46" s="137">
        <f>AVERAGE(($JJ$37:KG37))</f>
        <v>0.84587606837606855</v>
      </c>
      <c r="KH46" s="137">
        <f>AVERAGE(($JJ$37:KH37))</f>
        <v>0.85321530321530337</v>
      </c>
      <c r="KI46" s="137">
        <f>AVERAGE(($JJ$37:KI37))</f>
        <v>0.85988733488733504</v>
      </c>
      <c r="KJ46" s="137">
        <f>AVERAGE(($JJ$37:KJ37))</f>
        <v>0.86597918989223355</v>
      </c>
      <c r="KK46" s="137">
        <f>AVERAGE(($JJ$37:KK37))</f>
        <v>0.87156339031339047</v>
      </c>
      <c r="KL46" s="134"/>
      <c r="KM46" s="134"/>
      <c r="KN46" s="137">
        <f>AVERAGE(($KN$37:KN37))</f>
        <v>0.90909090909090906</v>
      </c>
      <c r="KO46" s="134"/>
      <c r="KP46" s="137">
        <f>AVERAGE(($KN$37:KP37))</f>
        <v>0.87121212121212122</v>
      </c>
      <c r="KQ46" s="137">
        <f>AVERAGE(($KN$37:KQ37))</f>
        <v>0.85858585858585856</v>
      </c>
      <c r="KR46" s="137">
        <f>AVERAGE(($KN$37:KR37))</f>
        <v>0.89393939393939392</v>
      </c>
      <c r="KS46" s="134"/>
      <c r="KT46" s="137">
        <f>AVERAGE(($KN$37:KT37))</f>
        <v>0.91515151515151527</v>
      </c>
      <c r="KU46" s="137">
        <f>AVERAGE(($KN$37:KU37))</f>
        <v>0.84595959595959602</v>
      </c>
      <c r="KV46" s="137">
        <f>AVERAGE(($KN$37:KV37))</f>
        <v>0.82034632034632049</v>
      </c>
      <c r="KW46" s="137">
        <f>AVERAGE(($KN$37:KW37))</f>
        <v>0.83030303030303043</v>
      </c>
      <c r="KX46" s="137">
        <f>AVERAGE(($KN$37:KX37))</f>
        <v>0.83681257014590349</v>
      </c>
      <c r="KY46" s="134"/>
      <c r="KZ46" s="134"/>
      <c r="LA46" s="137">
        <f>AVERAGE(($KN$37:LA37))</f>
        <v>0.83979797979797988</v>
      </c>
      <c r="LB46" s="137">
        <f>AVERAGE(($KN$37:LB37))</f>
        <v>0.80890725436179989</v>
      </c>
      <c r="LC46" s="137">
        <f>AVERAGE(($KN$37:LC37))</f>
        <v>0.82483164983164992</v>
      </c>
      <c r="LD46" s="137">
        <f>AVERAGE(($KN$37:LD37))</f>
        <v>0.8229215229215231</v>
      </c>
      <c r="LE46" s="137">
        <f>AVERAGE(($KN$37:LE37))</f>
        <v>0.83556998556998574</v>
      </c>
      <c r="LF46" s="137">
        <f>AVERAGE(($KN$37:LF37))</f>
        <v>0.82986531986531997</v>
      </c>
      <c r="LG46" s="134"/>
      <c r="LH46" s="137">
        <f>AVERAGE(($KN$37:LH37))</f>
        <v>0.83355429292929306</v>
      </c>
      <c r="LI46" s="137">
        <f>AVERAGE(($KN$37:LI37))</f>
        <v>0.82373737373737388</v>
      </c>
      <c r="LJ46" s="137">
        <f>AVERAGE(($KN$37:LJ37))</f>
        <v>0.83352974186307527</v>
      </c>
      <c r="LK46" s="137">
        <f>AVERAGE(($KN$37:LK37))</f>
        <v>0.8291334396597555</v>
      </c>
      <c r="LL46" s="137">
        <f>AVERAGE(($KN$37:LL37))</f>
        <v>0.8376767676767678</v>
      </c>
      <c r="LM46" s="137">
        <f>AVERAGE(($KN$37:LM37))</f>
        <v>0.82159692159692166</v>
      </c>
      <c r="LN46" s="137">
        <f>AVERAGE(($KN$37:LN37))</f>
        <v>0.81455463728191013</v>
      </c>
      <c r="LO46" s="137">
        <f>AVERAGE(($KN$37:LO37))</f>
        <v>0.80812472551602998</v>
      </c>
      <c r="LP46" s="137">
        <f>AVERAGE(($KN$37:LP37))</f>
        <v>0.78834175084175095</v>
      </c>
      <c r="LQ46" s="137">
        <f>AVERAGE(($KN$37:LQ37))</f>
        <v>0.77966522366522384</v>
      </c>
      <c r="LR46" s="134"/>
      <c r="LS46" s="134"/>
      <c r="LT46" s="134"/>
      <c r="LU46" s="134"/>
      <c r="LV46" s="137">
        <f>AVERAGE(($LV$37:LV37))</f>
        <v>0.88235294117647056</v>
      </c>
      <c r="LW46" s="137">
        <f>AVERAGE(($LV$37:LW37))</f>
        <v>0.69117647058823528</v>
      </c>
      <c r="LX46" s="137">
        <f>AVERAGE(($LV$37:LX37))</f>
        <v>0.50245098039215685</v>
      </c>
      <c r="LY46" s="134"/>
      <c r="LZ46" s="137">
        <f>AVERAGE(($LV$37:LZ37))</f>
        <v>0.50183823529411764</v>
      </c>
      <c r="MA46" s="137">
        <f>AVERAGE(($LV$37:MA37))</f>
        <v>0.5125816993464053</v>
      </c>
      <c r="MB46" s="137"/>
      <c r="MC46" s="137">
        <f>AVERAGE(($LV$37:MC37))</f>
        <v>0.54381808278867105</v>
      </c>
      <c r="MD46" s="137">
        <f>AVERAGE(($LV$37:MD37))</f>
        <v>0.60898692810457522</v>
      </c>
      <c r="ME46" s="137">
        <f>AVERAGE(($LV$37:ME37))</f>
        <v>0.61098856209150332</v>
      </c>
      <c r="MF46" s="137">
        <f>AVERAGE(($LV$37:MF37))</f>
        <v>0.65421205519244741</v>
      </c>
      <c r="MG46" s="137">
        <f>AVERAGE(($LV$37:MG37))</f>
        <v>0.65545751633986937</v>
      </c>
      <c r="MH46" s="137">
        <f>AVERAGE(($LV$37:MH37))</f>
        <v>0.63223410576351757</v>
      </c>
      <c r="MI46" s="134"/>
      <c r="MJ46" s="137">
        <f>AVERAGE(($LV$37:MJ37))</f>
        <v>0.61526221599751019</v>
      </c>
      <c r="MK46" s="137">
        <f>AVERAGE(($LV$37:MK37))</f>
        <v>0.61688540217951993</v>
      </c>
      <c r="ML46" s="137">
        <f>AVERAGE(($LV$37:ML37))</f>
        <v>0.6263935877381257</v>
      </c>
      <c r="MM46" s="137">
        <f>AVERAGE(($LV$37:MM37))</f>
        <v>0.60963401522225058</v>
      </c>
      <c r="MN46" s="137">
        <f>AVERAGE(($LV$37:MN37))</f>
        <v>0.60278188927085996</v>
      </c>
      <c r="MO46" s="137">
        <f>AVERAGE(($LV$37:MO37))</f>
        <v>0.60934093780114551</v>
      </c>
      <c r="MP46" s="134"/>
      <c r="MQ46" s="137">
        <f>AVERAGE(($LV$37:MQ37))</f>
        <v>0.63104421903441521</v>
      </c>
      <c r="MR46" s="137">
        <f>AVERAGE(($LV$37:MR37))</f>
        <v>0.62122317826652196</v>
      </c>
      <c r="MS46" s="137">
        <f>AVERAGE(($LV$37:MS37))</f>
        <v>0.61516201935319592</v>
      </c>
      <c r="MT46" s="137">
        <f>AVERAGE(($LV$37:MT37))</f>
        <v>0.61516201935319592</v>
      </c>
      <c r="MU46" s="137">
        <f>AVERAGE(($LV$37:MU37))</f>
        <v>0.62158287557447223</v>
      </c>
      <c r="MV46" s="137">
        <f>AVERAGE(($LV$37:MV37))</f>
        <v>0.62742001759381438</v>
      </c>
      <c r="MW46" s="134"/>
      <c r="MX46" s="137">
        <f>AVERAGE(($MX$37:MX37))</f>
        <v>0.8571428571428571</v>
      </c>
      <c r="MY46" s="137">
        <f>AVERAGE(($MX$37:MY37))</f>
        <v>0.9285714285714286</v>
      </c>
      <c r="MZ46" s="137">
        <f>AVERAGE(($MX$37:MZ37))</f>
        <v>0.86904761904761907</v>
      </c>
      <c r="NA46" s="137">
        <f>AVERAGE(($MX$37:NA37))</f>
        <v>0.9017857142857143</v>
      </c>
      <c r="NB46" s="137">
        <f>AVERAGE(($MX$37:NB37))</f>
        <v>0.9017857142857143</v>
      </c>
      <c r="NC46" s="137">
        <f>AVERAGE(($MX$37:NC37))</f>
        <v>0.92142857142857149</v>
      </c>
      <c r="ND46" s="134"/>
      <c r="NE46" s="137">
        <f>AVERAGE(($MX$37:NE37))</f>
        <v>0.93452380952380965</v>
      </c>
      <c r="NF46" s="137">
        <f>AVERAGE(($MX$37:NF37))</f>
        <v>0.94387755102040827</v>
      </c>
      <c r="NG46" s="137">
        <f>AVERAGE(($MX$37:NG37))</f>
        <v>0.95089285714285721</v>
      </c>
      <c r="NH46" s="137">
        <f>AVERAGE(($MX$37:NH37))</f>
        <v>0.95634920634920639</v>
      </c>
      <c r="NI46" s="137">
        <f>AVERAGE(($MX$37:NI37))</f>
        <v>0.96071428571428574</v>
      </c>
      <c r="NJ46" s="137">
        <f>AVERAGE(($MX$37:NJ37))</f>
        <v>0.9642857142857143</v>
      </c>
      <c r="NK46" s="134"/>
      <c r="NL46" s="137">
        <f>AVERAGE(($MX$37:NL37))</f>
        <v>0.95337301587301593</v>
      </c>
      <c r="NM46" s="137">
        <f>AVERAGE(($MX$37:NM37))</f>
        <v>0.93498168498168499</v>
      </c>
      <c r="NN46" s="137">
        <f>AVERAGE(($MX$37:NN37))</f>
        <v>0.93962585034013613</v>
      </c>
      <c r="NO46" s="137">
        <f>AVERAGE(($MX$37:NO37))</f>
        <v>0.94365079365079363</v>
      </c>
      <c r="NP46" s="137">
        <f>AVERAGE(($MX$37:NP37))</f>
        <v>0.94717261904761907</v>
      </c>
      <c r="NQ46" s="137">
        <f>AVERAGE(($MX$37:NQ37))</f>
        <v>0.95028011204481799</v>
      </c>
      <c r="NR46" s="134"/>
      <c r="NS46" s="137">
        <f>AVERAGE(($MX$37:NS37))</f>
        <v>0.95304232804232802</v>
      </c>
      <c r="NT46" s="137">
        <f>AVERAGE(($MX$37:NT37))</f>
        <v>0.95551378446115287</v>
      </c>
      <c r="NU46" s="137">
        <f>AVERAGE(($MX$37:NU37))</f>
        <v>0.95773809523809528</v>
      </c>
      <c r="NV46" s="137">
        <f>AVERAGE(($MX$37:NV37))</f>
        <v>0.95975056689342408</v>
      </c>
      <c r="NW46" s="137">
        <f>AVERAGE(($MX$37:NW37))</f>
        <v>0.96158008658008665</v>
      </c>
      <c r="NX46" s="137">
        <f>AVERAGE(($MX$37:NX37))</f>
        <v>0.96325051759834368</v>
      </c>
      <c r="NY46" s="137">
        <f>AVERAGE(($MX$37:NY37))</f>
        <v>0.96478174603174605</v>
      </c>
      <c r="NZ46" s="137">
        <f>AVERAGE(($MX$37:NZ37))</f>
        <v>0.96619047619047616</v>
      </c>
      <c r="OA46" s="134"/>
      <c r="OB46" s="134"/>
      <c r="OC46" s="134"/>
      <c r="OD46" s="134"/>
      <c r="OE46" s="134"/>
      <c r="OF46" s="134"/>
      <c r="OG46" s="137">
        <f>AVERAGE(($OG$37:OG37))</f>
        <v>1</v>
      </c>
      <c r="OH46" s="137">
        <f>AVERAGE(($OG$37:OH37))</f>
        <v>1</v>
      </c>
      <c r="OI46" s="137">
        <f>AVERAGE(($OG$37:OI37))</f>
        <v>1</v>
      </c>
      <c r="OJ46" s="137">
        <f>AVERAGE(($OG$37:OJ37))</f>
        <v>1</v>
      </c>
      <c r="OK46" s="137">
        <f>AVERAGE(($OG$37:OK37))</f>
        <v>0.91666666666666663</v>
      </c>
      <c r="OL46" s="137">
        <f>AVERAGE(($OG$37:OL37))</f>
        <v>0.9375</v>
      </c>
      <c r="OM46" s="134"/>
      <c r="ON46" s="137">
        <f>AVERAGE(($OG$37:ON37))</f>
        <v>0.95</v>
      </c>
      <c r="OO46" s="137">
        <f>AVERAGE(($OG$37:OO37))</f>
        <v>0.95833333333333337</v>
      </c>
      <c r="OP46" s="137">
        <f>AVERAGE(($OG$37:OP37))</f>
        <v>0.9642857142857143</v>
      </c>
      <c r="OQ46" s="137">
        <f>AVERAGE(($OG$37:OQ37))</f>
        <v>0.96875</v>
      </c>
      <c r="OR46" s="137">
        <f>AVERAGE(($OG$37:OR37))</f>
        <v>0.97222222222222221</v>
      </c>
      <c r="OS46" s="137">
        <f>AVERAGE(($OG$37:OS37))</f>
        <v>0.97499999999999998</v>
      </c>
      <c r="OT46" s="134"/>
      <c r="OU46" s="137">
        <f>AVERAGE(($OG$37:OU37))</f>
        <v>0.97727272727272729</v>
      </c>
      <c r="OV46" s="137">
        <f>AVERAGE(($OG$37:OV37))</f>
        <v>0.97916666666666663</v>
      </c>
      <c r="OW46" s="137">
        <f>AVERAGE(($OG$37:OW37))</f>
        <v>0.95879120879120872</v>
      </c>
      <c r="OX46" s="137">
        <f>AVERAGE(($OG$37:OX37))</f>
        <v>0.96173469387755095</v>
      </c>
      <c r="OY46" s="137">
        <f>AVERAGE(($OG$37:OY37))</f>
        <v>0.96428571428571419</v>
      </c>
      <c r="OZ46" s="137">
        <f>AVERAGE(($OG$37:OZ37))</f>
        <v>0.9665178571428571</v>
      </c>
      <c r="PA46" s="134"/>
      <c r="PB46" s="137">
        <f>AVERAGE(($OG$37:PB37))</f>
        <v>0.96848739495798331</v>
      </c>
      <c r="PC46" s="137">
        <f>AVERAGE(($OG$37:PC37))</f>
        <v>0.97023809523809534</v>
      </c>
      <c r="PD46" s="137">
        <f>AVERAGE(($OG$37:PD37))</f>
        <v>0.97180451127819556</v>
      </c>
      <c r="PE46" s="137">
        <f>AVERAGE(($OG$37:PE37))</f>
        <v>0.97321428571428581</v>
      </c>
      <c r="PF46" s="137">
        <f>AVERAGE(($OG$37:PF37))</f>
        <v>0.95861678004535156</v>
      </c>
      <c r="PG46" s="137">
        <f>AVERAGE(($PG$37:PG37))</f>
        <v>1</v>
      </c>
      <c r="PH46" s="137"/>
      <c r="PI46" s="137">
        <f>AVERAGE(($PG$37:PI37))</f>
        <v>1</v>
      </c>
      <c r="PJ46" s="137">
        <f>AVERAGE(($PG$37:PJ37))</f>
        <v>1</v>
      </c>
      <c r="PK46" s="137">
        <f>AVERAGE(($PG$37:PK37))</f>
        <v>1</v>
      </c>
      <c r="PL46" s="137">
        <f>AVERAGE(($PG$37:PL37))</f>
        <v>1</v>
      </c>
      <c r="PM46" s="137">
        <f>AVERAGE(($PG$37:PM37))</f>
        <v>0.95833333333333337</v>
      </c>
      <c r="PN46" s="137">
        <f>AVERAGE(($PG$37:PN37))</f>
        <v>0.93571428571428572</v>
      </c>
      <c r="PO46" s="134"/>
      <c r="PP46" s="137">
        <f>AVERAGE(($PG$37:PP37))</f>
        <v>0.9341346153846154</v>
      </c>
      <c r="PQ46" s="137">
        <f>AVERAGE(($PG$37:PQ37))</f>
        <v>0.92910731244064571</v>
      </c>
      <c r="PR46" s="137">
        <f>AVERAGE(($PG$37:PR37))</f>
        <v>0.91619658119658121</v>
      </c>
      <c r="PS46" s="137">
        <f>AVERAGE(($PG$37:PS37))</f>
        <v>0.85563325563325565</v>
      </c>
      <c r="PT46" s="137">
        <f>AVERAGE(($PG$37:PT37))</f>
        <v>0.84385429385429378</v>
      </c>
      <c r="PU46" s="137">
        <f>AVERAGE(($PG$37:PU37))</f>
        <v>0.81740396355780964</v>
      </c>
      <c r="PV46" s="134"/>
      <c r="PW46" s="137">
        <f>AVERAGE(($PG$37:PW37))</f>
        <v>0.82024245595674172</v>
      </c>
      <c r="PX46" s="137">
        <f>AVERAGE(($PG$37:PX37))</f>
        <v>0.82111518111518111</v>
      </c>
      <c r="PY46" s="137">
        <f>AVERAGE(($PG$37:PY37))</f>
        <v>0.81667048229548234</v>
      </c>
      <c r="PZ46" s="137">
        <f>AVERAGE(($PG$37:PZ37))</f>
        <v>0.82091862385980041</v>
      </c>
      <c r="QA46" s="137">
        <f>AVERAGE(($PG$37:QA37))</f>
        <v>0.81697870031203368</v>
      </c>
      <c r="QB46" s="137">
        <f>AVERAGE(($PG$37:QB37))</f>
        <v>0.80029561082192668</v>
      </c>
      <c r="QC46" s="134"/>
      <c r="QD46" s="137">
        <f>AVERAGE(($PG$37:QD37))</f>
        <v>0.80472527472527466</v>
      </c>
      <c r="QE46" s="137">
        <f>AVERAGE(($PG$37:QE37))</f>
        <v>0.80722135007849294</v>
      </c>
      <c r="QF46" s="134"/>
      <c r="QG46" s="137">
        <f>AVERAGE(($PG$37:QG37))</f>
        <v>0.81598401598401604</v>
      </c>
      <c r="QH46" s="137">
        <f>AVERAGE(($PG$37:QH37))</f>
        <v>0.81528905876731972</v>
      </c>
      <c r="QI46" s="137">
        <f>AVERAGE(($QI$37:QI37))</f>
        <v>0.94117647058823528</v>
      </c>
      <c r="QJ46" s="137"/>
      <c r="QK46" s="137">
        <f>AVERAGE(($QI$37:QK37))</f>
        <v>0.77058823529411757</v>
      </c>
      <c r="QL46" s="137">
        <f>AVERAGE(($QI$37:QL37))</f>
        <v>0.84705882352941175</v>
      </c>
      <c r="QM46" s="137">
        <f>AVERAGE(($QI$37:QM37))</f>
        <v>0.84362745098039216</v>
      </c>
      <c r="QN46" s="137">
        <f>AVERAGE(($QI$37:QN37))</f>
        <v>0.84362745098039216</v>
      </c>
      <c r="QO46" s="137">
        <f>AVERAGE(($QI$37:QO37))</f>
        <v>0.84362745098039216</v>
      </c>
      <c r="QP46" s="137">
        <f>AVERAGE(($QI$37:QP37))</f>
        <v>0.87490196078431381</v>
      </c>
      <c r="QQ46" s="137">
        <f>AVERAGE(($QI$37:QQ37))</f>
        <v>0.89575163398692814</v>
      </c>
      <c r="QR46" s="137">
        <f>AVERAGE(($QI$37:QR37))</f>
        <v>0.91064425770308133</v>
      </c>
      <c r="QS46" s="137">
        <f>AVERAGE(($QI$37:QS37))</f>
        <v>0.92181372549019613</v>
      </c>
      <c r="QT46" s="137">
        <f>AVERAGE(($QI$37:QT37))</f>
        <v>0.93050108932461884</v>
      </c>
      <c r="QU46" s="134"/>
      <c r="QV46" s="134"/>
      <c r="QW46" s="137">
        <f>AVERAGE(($QI$37:QW37))</f>
        <v>0.93745098039215691</v>
      </c>
      <c r="QX46" s="137">
        <f>AVERAGE(($QI$37:QX37))</f>
        <v>0.94313725490196088</v>
      </c>
      <c r="QY46" s="137">
        <f>AVERAGE(($QI$37:QY37))</f>
        <v>0.94787581699346413</v>
      </c>
      <c r="QZ46" s="137">
        <f>AVERAGE(($QI$37:QZ37))</f>
        <v>0.95188536953242842</v>
      </c>
      <c r="RA46" s="137">
        <f>AVERAGE(($QI$37:RA37))</f>
        <v>0.95532212885154066</v>
      </c>
      <c r="RB46" s="137">
        <f>AVERAGE(($QI$37:RB37))</f>
        <v>0.95532212885154066</v>
      </c>
      <c r="RC46" s="137">
        <f>AVERAGE(($QI$37:RC37))</f>
        <v>0.95830065359477123</v>
      </c>
      <c r="RD46" s="137">
        <f>AVERAGE(($QI$37:RD37))</f>
        <v>0.96090686274509807</v>
      </c>
      <c r="RE46" s="134"/>
      <c r="RF46" s="137">
        <f>AVERAGE(($QI$37:RF37))</f>
        <v>0.96320645905420998</v>
      </c>
      <c r="RG46" s="137">
        <f>AVERAGE(($QI$37:RG37))</f>
        <v>0.96525054466230942</v>
      </c>
      <c r="RH46" s="137">
        <f>AVERAGE(($QI$37:RH37))</f>
        <v>0.96525054466230942</v>
      </c>
      <c r="RI46" s="137">
        <f>AVERAGE(($QI$37:RI37))</f>
        <v>0.96525054466230942</v>
      </c>
      <c r="RJ46" s="137">
        <f>AVERAGE(($QI$37:RJ37))</f>
        <v>0.96707946336429307</v>
      </c>
      <c r="RK46" s="137">
        <f>AVERAGE(($QI$37:RK37))</f>
        <v>0.96872549019607845</v>
      </c>
      <c r="RL46" s="134"/>
      <c r="RM46" s="134"/>
      <c r="RN46" s="137">
        <f>AVERAGE(($QI$37:RN37))</f>
        <v>0.97021475256769374</v>
      </c>
      <c r="RO46" s="137">
        <f>AVERAGE(($QI$37:RO37))</f>
        <v>0.97156862745098038</v>
      </c>
      <c r="RP46" s="137">
        <f>AVERAGE(($QI$37:RP37))</f>
        <v>0.95831202046035813</v>
      </c>
      <c r="RQ46" s="137">
        <f>AVERAGE(($QI$37:RQ37))</f>
        <v>0.96004901960784317</v>
      </c>
      <c r="RR46" s="137">
        <f>AVERAGE(($QI$37:RR37))</f>
        <v>0.96004901960784317</v>
      </c>
      <c r="RS46" s="134"/>
      <c r="RT46" s="137">
        <f>AVERAGE(($QI$37:RT37))</f>
        <v>0.96164705882352952</v>
      </c>
      <c r="RU46" s="137">
        <f>AVERAGE(($QI$37:RU37))</f>
        <v>0.96312217194570138</v>
      </c>
      <c r="RV46" s="137">
        <f>AVERAGE(($QI$37:RV37))</f>
        <v>0.96448801742919399</v>
      </c>
      <c r="RW46" s="137">
        <f>AVERAGE(($QI$37:RW37))</f>
        <v>0.94789915966386562</v>
      </c>
      <c r="RX46" s="137">
        <f>AVERAGE(($QI$37:RX37))</f>
        <v>0.93590263691683584</v>
      </c>
      <c r="RY46" s="137">
        <f>AVERAGE(($QI$37:RY37))</f>
        <v>0.92970588235294127</v>
      </c>
      <c r="RZ46" s="134"/>
      <c r="SA46" s="134"/>
      <c r="SB46" s="137">
        <f>AVERAGE(($QI$37:SB37))</f>
        <v>0.92390891840607225</v>
      </c>
      <c r="SC46" s="137">
        <f>AVERAGE(($QI$37:SC37))</f>
        <v>0.92003676470588247</v>
      </c>
      <c r="SD46" s="137">
        <f>AVERAGE(($QI$37:SD37))</f>
        <v>0.90730837789661334</v>
      </c>
      <c r="SE46" s="137">
        <f>AVERAGE(($QI$37:SE37))</f>
        <v>0.90349865436370635</v>
      </c>
      <c r="SF46" s="137">
        <f>AVERAGE(($QI$37:SF37))</f>
        <v>0.89673202614379099</v>
      </c>
      <c r="SG46" s="137">
        <f>AVERAGE(($QI$37:SG37))</f>
        <v>0.89404502541757458</v>
      </c>
      <c r="SH46" s="137">
        <f>AVERAGE(($QI$37:SH37))</f>
        <v>0.89015191662250504</v>
      </c>
      <c r="SI46" s="137">
        <f>AVERAGE(($QI$37:SI37))</f>
        <v>0.88825796666353962</v>
      </c>
      <c r="SJ46" s="137">
        <f>AVERAGE(($QI$37:SJ37))</f>
        <v>0.88013413601648915</v>
      </c>
      <c r="SK46" s="137">
        <f>AVERAGE(($QI$37:SK37))</f>
        <v>0.8747974492827435</v>
      </c>
      <c r="SL46" s="137">
        <f>AVERAGE(($QI$37:SL37))</f>
        <v>0.87088252891696227</v>
      </c>
      <c r="SM46" s="137">
        <f>AVERAGE(($QI$37:SM37))</f>
        <v>0.86205199251417752</v>
      </c>
      <c r="SN46" s="134"/>
      <c r="SO46" s="137">
        <f>AVERAGE(($QI$37:SO37))</f>
        <v>0.84975620974253008</v>
      </c>
      <c r="SP46" s="137">
        <f>AVERAGE(($QI$37:SP37))</f>
        <v>0.84407993224838163</v>
      </c>
      <c r="SQ46" s="137">
        <f>AVERAGE(($QI$37:SQ37))</f>
        <v>0.83865593375397318</v>
      </c>
      <c r="SR46" s="137">
        <f>AVERAGE(($SR$37:SR37))</f>
        <v>0.7142857142857143</v>
      </c>
      <c r="SS46" s="137">
        <f>AVERAGE(($SR$37:SS37))</f>
        <v>0.7142857142857143</v>
      </c>
      <c r="ST46" s="137">
        <f>AVERAGE(($SR$37:ST37))</f>
        <v>0.73214285714285721</v>
      </c>
      <c r="SU46" s="137">
        <f>AVERAGE(($SR$37:SU37))</f>
        <v>0.71031746031746035</v>
      </c>
      <c r="SV46" s="137">
        <f>AVERAGE(($SR$37:SV37))</f>
        <v>0.68273809523809526</v>
      </c>
      <c r="SW46" s="137">
        <f>AVERAGE(($SR$37:SW37))</f>
        <v>0.61285714285714288</v>
      </c>
      <c r="SX46" s="137">
        <f>AVERAGE(($SR$37:SX37))</f>
        <v>0.62182539682539684</v>
      </c>
      <c r="SY46" s="137">
        <f>AVERAGE(($SR$37:SY37))</f>
        <v>0.61462585034013606</v>
      </c>
      <c r="SZ46" s="137">
        <f>AVERAGE(($SR$37:SZ37))</f>
        <v>0.60029761904761902</v>
      </c>
      <c r="TA46" s="137">
        <f>AVERAGE(($SR$37:TA37))</f>
        <v>0.5891534391534391</v>
      </c>
      <c r="TB46" s="134"/>
      <c r="TC46" s="137">
        <f>AVERAGE(($SR$37:TC37))</f>
        <v>0.58023809523809522</v>
      </c>
      <c r="TD46" s="137">
        <f>AVERAGE(($SR$37:TD37))</f>
        <v>0.57294372294372298</v>
      </c>
      <c r="TE46" s="137">
        <f>AVERAGE(($SR$37:TE37))</f>
        <v>0.5807539682539683</v>
      </c>
      <c r="TF46" s="137">
        <f>AVERAGE(($SR$37:TF37))</f>
        <v>0.56904761904761902</v>
      </c>
      <c r="TG46" s="137">
        <f>AVERAGE(($SR$37:TG37))</f>
        <v>0.56411564625850341</v>
      </c>
      <c r="TH46" s="137">
        <f>AVERAGE(($SR$37:TH37))</f>
        <v>0.56411564625850341</v>
      </c>
      <c r="TI46" s="137">
        <f>AVERAGE(($SR$37:TI37))</f>
        <v>0.56411564625850341</v>
      </c>
      <c r="TJ46" s="137">
        <f>AVERAGE(($SR$37:TJ37))</f>
        <v>0.57835978835978841</v>
      </c>
      <c r="TK46" s="137">
        <f>AVERAGE(($SR$37:TK37))</f>
        <v>0.57835978835978841</v>
      </c>
      <c r="TL46" s="137">
        <f>AVERAGE(($SR$37:TL37))</f>
        <v>0.6047123015873016</v>
      </c>
      <c r="TM46" s="137">
        <f>AVERAGE(($SR$37:TM37))</f>
        <v>0.62796451914098972</v>
      </c>
      <c r="TN46" s="137">
        <f>AVERAGE(($SR$37:TN37))</f>
        <v>0.64863315696649027</v>
      </c>
      <c r="TO46" s="137">
        <f>AVERAGE(($SR$37:TO37))</f>
        <v>0.66712614870509612</v>
      </c>
      <c r="TP46" s="134"/>
      <c r="TQ46" s="137">
        <f>AVERAGE(($SR$37:TQ37))</f>
        <v>0.68376984126984131</v>
      </c>
      <c r="TR46" s="137">
        <f>AVERAGE(($SR$37:TR37))</f>
        <v>0.69882842025699166</v>
      </c>
      <c r="TS46" s="137">
        <f>AVERAGE(($SR$37:TS37))</f>
        <v>0.71251803751803755</v>
      </c>
      <c r="TT46" s="137">
        <f>AVERAGE(($SR$37:TT37))</f>
        <v>0.72501725327812283</v>
      </c>
      <c r="TU46" s="137">
        <f>AVERAGE(($SR$37:TU37))</f>
        <v>0.7364748677248677</v>
      </c>
      <c r="TV46" s="137">
        <f>AVERAGE(($SR$37:TV37))</f>
        <v>0.74701587301587291</v>
      </c>
      <c r="TW46" s="134"/>
      <c r="TX46" s="137">
        <f>AVERAGE(($SR$37:TX37))</f>
        <v>0.75125152625152625</v>
      </c>
      <c r="TY46" s="137">
        <f>AVERAGE(($SR$37:TY37))</f>
        <v>0.76046443268665487</v>
      </c>
      <c r="TZ46" s="137">
        <f>AVERAGE(($SR$37:TZ37))</f>
        <v>0.7650510204081632</v>
      </c>
      <c r="UA46" s="137">
        <f>AVERAGE(($SR$37:UA37))</f>
        <v>0.76625615763546795</v>
      </c>
      <c r="UB46" s="137">
        <f>AVERAGE(($SR$37:UB37))</f>
        <v>0.7740476190476191</v>
      </c>
      <c r="UC46" s="137">
        <f>AVERAGE(($SR$37:UC37))</f>
        <v>0.7740476190476191</v>
      </c>
      <c r="UD46" s="134"/>
      <c r="UE46" s="137">
        <f>AVERAGE(($SR$37:UE37))</f>
        <v>0.78133640552995387</v>
      </c>
      <c r="UF46" s="137">
        <f>AVERAGE(($SR$37:UF37))</f>
        <v>0.78816964285714286</v>
      </c>
      <c r="UG46" s="137">
        <f>AVERAGE(($SR$37:UG37))</f>
        <v>0.79458874458874462</v>
      </c>
      <c r="UH46" s="137">
        <f>AVERAGE(($SR$37:UH37))</f>
        <v>0.80063025210084038</v>
      </c>
      <c r="UI46" s="137">
        <f>AVERAGE(($SR$37:UI37))</f>
        <v>0.80632653061224491</v>
      </c>
      <c r="UJ46" s="137">
        <f>AVERAGE(($SR$37:UJ37))</f>
        <v>0.80632653061224491</v>
      </c>
      <c r="UK46" s="137"/>
      <c r="UL46" s="137">
        <f>AVERAGE(($SR$37:UL37))</f>
        <v>0.81170634920634921</v>
      </c>
      <c r="UM46" s="137">
        <f>AVERAGE(($SR$37:UM37))</f>
        <v>0.8167953667953668</v>
      </c>
      <c r="UN46" s="137">
        <f>AVERAGE(($SR$37:UN37))</f>
        <v>0.82161654135338347</v>
      </c>
      <c r="UO46" s="137">
        <f>AVERAGE(($SR$37:UO37))</f>
        <v>0.82191697191697188</v>
      </c>
      <c r="UP46" s="137">
        <f>AVERAGE(($SR$37:UP37))</f>
        <v>0.82636904761904761</v>
      </c>
      <c r="UQ46" s="137">
        <f>AVERAGE(($SR$37:UQ37))</f>
        <v>0.83060394889663181</v>
      </c>
      <c r="UR46" s="134"/>
      <c r="US46" s="137">
        <f>AVERAGE(($SR$37:US37))</f>
        <v>0.83463718820861676</v>
      </c>
      <c r="UT46" s="137">
        <f>AVERAGE(($SR$37:UT37))</f>
        <v>0.83848283499446286</v>
      </c>
      <c r="UU46" s="137">
        <f>AVERAGE(($SR$37:UU37))</f>
        <v>0.8421536796536796</v>
      </c>
      <c r="UV46" s="137" t="e">
        <f>AVERAGE(($SR$37:UV37))</f>
        <v>#DIV/0!</v>
      </c>
      <c r="UW46" s="137" t="e">
        <f>AVERAGE(($SR$37:UW37))</f>
        <v>#DIV/0!</v>
      </c>
      <c r="UX46" s="134"/>
      <c r="UY46" s="134"/>
      <c r="UZ46" s="134"/>
      <c r="VA46" s="137">
        <f>AVERAGE(($VA$37:VA37))</f>
        <v>0.6</v>
      </c>
      <c r="VB46" s="137">
        <f>AVERAGE(($VA$37:VB37))</f>
        <v>0.6</v>
      </c>
      <c r="VC46" s="137">
        <f>AVERAGE(($VA$37:VC37))</f>
        <v>0.67500000000000004</v>
      </c>
      <c r="VD46" s="137"/>
      <c r="VE46" s="137">
        <f>AVERAGE(($VA$37:VE37))</f>
        <v>0.72777777777777786</v>
      </c>
      <c r="VF46" s="137"/>
      <c r="VG46" s="137">
        <f>AVERAGE(($VA$37:VG37))</f>
        <v>0.74895833333333339</v>
      </c>
      <c r="VH46" s="137">
        <f>AVERAGE(($VA$37:VH37))</f>
        <v>0.72416666666666674</v>
      </c>
      <c r="VI46" s="137">
        <f>AVERAGE(($VA$37:VI37))</f>
        <v>0.70347222222222217</v>
      </c>
      <c r="VJ46" s="137">
        <f>AVERAGE(($VA$37:VJ37))</f>
        <v>0.70501700680272106</v>
      </c>
      <c r="VK46" s="137">
        <f>AVERAGE(($VA$37:VK37))</f>
        <v>0.70022321428571432</v>
      </c>
      <c r="VL46" s="137">
        <f>AVERAGE(($VA$37:VL37))</f>
        <v>0.73353174603174609</v>
      </c>
      <c r="VM46" s="134"/>
      <c r="VN46" s="137">
        <f>AVERAGE(($VA$37:VN37))</f>
        <v>0.76017857142857148</v>
      </c>
      <c r="VO46" s="137">
        <f>AVERAGE(($VA$37:VO37))</f>
        <v>0.7819805194805195</v>
      </c>
      <c r="VP46" s="137">
        <f>AVERAGE(($VA$37:VP37))</f>
        <v>0.80014880952380951</v>
      </c>
      <c r="VQ46" s="137">
        <f>AVERAGE(($VA$37:VQ37))</f>
        <v>0.81552197802197801</v>
      </c>
      <c r="VR46" s="137">
        <f>AVERAGE(($VA$37:VR37))</f>
        <v>0.8286989795918368</v>
      </c>
      <c r="VS46" s="137">
        <f>AVERAGE(($VA$37:VS37))</f>
        <v>0.84011904761904765</v>
      </c>
      <c r="VT46" s="137">
        <f>AVERAGE(($VA$37:VT37))</f>
        <v>0.85011160714285716</v>
      </c>
      <c r="VU46" s="137">
        <f>AVERAGE(($VA$37:VU37))</f>
        <v>0.85239262371615321</v>
      </c>
      <c r="VV46" s="137">
        <f>AVERAGE(($VA$37:VV37))</f>
        <v>0.86059303350970018</v>
      </c>
      <c r="VW46" s="137">
        <f>AVERAGE(($VA$37:VW37))</f>
        <v>0.86793024227234761</v>
      </c>
      <c r="VX46" s="137">
        <f>AVERAGE(($VA$37:VX37))</f>
        <v>0.87453373015873015</v>
      </c>
      <c r="VY46" s="137">
        <f>AVERAGE(($VA$37:VY37))</f>
        <v>0.87521730914588058</v>
      </c>
      <c r="VZ46" s="137">
        <f>AVERAGE(($VA$37:VZ37))</f>
        <v>0.85816197691197693</v>
      </c>
      <c r="WA46" s="137"/>
      <c r="WB46" s="137">
        <f>AVERAGE(($VA$37:WB37))</f>
        <v>0.85811766735679784</v>
      </c>
      <c r="WC46" s="137">
        <f>AVERAGE(($VA$37:WC37))</f>
        <v>0.85569609788359802</v>
      </c>
      <c r="WD46" s="137">
        <f>AVERAGE(($VA$37:WD37))</f>
        <v>0.8548015873015874</v>
      </c>
      <c r="WE46" s="137">
        <f>AVERAGE(($VA$37:WE37))</f>
        <v>0.85077075702075711</v>
      </c>
      <c r="WF46" s="137">
        <f>AVERAGE(($WF$37:WF37))</f>
        <v>1</v>
      </c>
      <c r="WG46" s="137">
        <f>AVERAGE(($WF$37:WG37))</f>
        <v>0.83333333333333326</v>
      </c>
      <c r="WH46" s="137"/>
      <c r="WI46" s="137">
        <f>AVERAGE(($WF$37:WI37))</f>
        <v>0.84126984126984128</v>
      </c>
      <c r="WJ46" s="137">
        <f>AVERAGE(($WF$37:WJ37))</f>
        <v>0.79761904761904756</v>
      </c>
      <c r="WK46" s="137">
        <f>AVERAGE(($WF$37:WK37))</f>
        <v>0.81309523809523798</v>
      </c>
      <c r="WL46" s="137">
        <f>AVERAGE(($WF$37:WL37))</f>
        <v>0.81646825396825384</v>
      </c>
      <c r="WM46" s="137">
        <f>AVERAGE(($WF$37:WM37))</f>
        <v>0.81411564625850319</v>
      </c>
      <c r="WN46" s="137"/>
      <c r="WO46" s="134"/>
      <c r="WP46" s="137">
        <f>AVERAGE(($WF$37:WP37))</f>
        <v>0.79985119047619035</v>
      </c>
      <c r="WQ46" s="137">
        <f>AVERAGE(($WF$37:WQ37))</f>
        <v>0.82208994708994698</v>
      </c>
      <c r="WR46" s="137">
        <f>AVERAGE(($WF$37:WR37))</f>
        <v>0.83988095238095217</v>
      </c>
      <c r="WS46" s="137">
        <f>AVERAGE(($WF$37:WS37))</f>
        <v>0.85443722943722922</v>
      </c>
      <c r="WT46" s="134"/>
      <c r="WU46" s="137">
        <f>AVERAGE(($WF$37:WU37))</f>
        <v>0.86656746031746013</v>
      </c>
      <c r="WV46" s="137">
        <f>AVERAGE(($WF$37:WV37))</f>
        <v>0.86721611721611702</v>
      </c>
      <c r="WW46" s="137">
        <f>AVERAGE(($WF$37:WW37))</f>
        <v>0.86479591836734682</v>
      </c>
      <c r="WX46" s="137">
        <f>AVERAGE(($WF$37:WX37))</f>
        <v>0.8738095238095237</v>
      </c>
      <c r="WY46" s="137">
        <f>AVERAGE(($WF$37:WY37))</f>
        <v>0.88169642857142849</v>
      </c>
      <c r="WZ46" s="137">
        <f>AVERAGE(($WF$37:WZ37))</f>
        <v>0.8886554621848739</v>
      </c>
      <c r="XA46" s="137">
        <f>AVERAGE(($WF$37:XA37))</f>
        <v>0.89484126984126966</v>
      </c>
      <c r="XB46" s="137">
        <f>AVERAGE(($WF$37:XB37))</f>
        <v>0.88283208020050119</v>
      </c>
      <c r="XC46" s="134"/>
      <c r="XD46" s="137">
        <f>AVERAGE(($WF$37:XD37))</f>
        <v>0.87619047619047608</v>
      </c>
      <c r="XE46" s="137">
        <f>AVERAGE(($WF$37:XE37))</f>
        <v>0.87528344671201808</v>
      </c>
      <c r="XF46" s="137">
        <f>AVERAGE(($WF$37:XF37))</f>
        <v>0.85822510822510811</v>
      </c>
      <c r="XG46" s="137">
        <f>AVERAGE(($WF$37:XG37))</f>
        <v>0.85134575569358173</v>
      </c>
      <c r="XH46" s="137">
        <f>AVERAGE(($WF$37:XH37))</f>
        <v>0.84503968253968242</v>
      </c>
      <c r="XI46" s="137">
        <f>AVERAGE(($WF$37:XI37))</f>
        <v>0.84123809523809512</v>
      </c>
      <c r="XJ46" s="137"/>
      <c r="XK46" s="137">
        <f>AVERAGE(($XK$37:XK37))</f>
        <v>0.5</v>
      </c>
      <c r="XL46" s="137">
        <f>AVERAGE(($XK$37:XL37))</f>
        <v>0.69444444444444442</v>
      </c>
      <c r="XM46" s="137">
        <f>AVERAGE(($XK$37:XM37))</f>
        <v>0.75462962962962965</v>
      </c>
      <c r="XN46" s="137">
        <f>AVERAGE(($XK$37:XN37))</f>
        <v>0.76597222222222228</v>
      </c>
      <c r="XO46" s="137">
        <f>AVERAGE(($XK$37:XO37))</f>
        <v>0.81277777777777782</v>
      </c>
      <c r="XP46" s="137">
        <f>AVERAGE(($XK$37:XP37))</f>
        <v>0.82546296296296295</v>
      </c>
      <c r="XQ46" s="137"/>
      <c r="XR46" s="137">
        <f>AVERAGE(($XK$37:XR37))</f>
        <v>0.82998866213151923</v>
      </c>
      <c r="XS46" s="137">
        <f>AVERAGE(($XK$37:XS37))</f>
        <v>0.85124007936507928</v>
      </c>
      <c r="XT46" s="137">
        <f>AVERAGE(($XK$37:XT37))</f>
        <v>0.86776895943562604</v>
      </c>
      <c r="XU46" s="137">
        <f>AVERAGE(($XK$37:XU37))</f>
        <v>0.88099206349206338</v>
      </c>
      <c r="XV46" s="137">
        <f>AVERAGE(($XK$37:XV37))</f>
        <v>0.89181096681096672</v>
      </c>
      <c r="XW46" s="137">
        <f>AVERAGE(($XK$37:XW37))</f>
        <v>0.88416005291005284</v>
      </c>
      <c r="XX46" s="137"/>
      <c r="XY46" s="137">
        <f>AVERAGE(($XK$37:XY37))</f>
        <v>0.89307081807081801</v>
      </c>
      <c r="XZ46" s="137">
        <f>AVERAGE(($XK$37:XZ37))</f>
        <v>0.90070861678004532</v>
      </c>
      <c r="YA46" s="137">
        <f>AVERAGE(($XK$37:YA37))</f>
        <v>0.90732804232804232</v>
      </c>
      <c r="YB46" s="137">
        <f>AVERAGE(($XK$37:YB37))</f>
        <v>0.91312003968253963</v>
      </c>
      <c r="YC46" s="137">
        <f>AVERAGE(($XK$37:YC37))</f>
        <v>0.91823062558356672</v>
      </c>
      <c r="YD46" s="137">
        <f>AVERAGE(($XK$37:YD37))</f>
        <v>0.92277336860670189</v>
      </c>
      <c r="YE46" s="137"/>
      <c r="YF46" s="137">
        <f>AVERAGE(($XK$37:YF37))</f>
        <v>0.92683792815371757</v>
      </c>
      <c r="YG46" s="137">
        <f>AVERAGE(($XK$37:YG37))</f>
        <v>0.93049603174603168</v>
      </c>
      <c r="YH46" s="137">
        <f>AVERAGE(($XK$37:YH37))</f>
        <v>0.92428193499622069</v>
      </c>
      <c r="YI46" s="137">
        <f>AVERAGE(($XK$37:YI37))</f>
        <v>0.92772366522366523</v>
      </c>
      <c r="YJ46" s="137">
        <f>AVERAGE(($XK$37:YJ37))</f>
        <v>0.93086611456176671</v>
      </c>
      <c r="YK46" s="137">
        <f>AVERAGE(($XK$37:YK37))</f>
        <v>0.92779431216931219</v>
      </c>
      <c r="YL46" s="137"/>
      <c r="YM46" s="137">
        <f>AVERAGE(($XK$37:YM37))</f>
        <v>0.9262380952380953</v>
      </c>
      <c r="YN46" s="137">
        <f>AVERAGE(($XK$37:YN37))</f>
        <v>0.91945970695970702</v>
      </c>
      <c r="YO46" s="137">
        <f>AVERAGE(($YO$37:YO37))</f>
        <v>0.7142857142857143</v>
      </c>
      <c r="YP46" s="137"/>
      <c r="YQ46" s="137">
        <f>AVERAGE(($YO$37:YQ37))</f>
        <v>0.65714285714285714</v>
      </c>
      <c r="YR46" s="137">
        <f>AVERAGE(($YO$37:YR37))</f>
        <v>0.6603174603174603</v>
      </c>
      <c r="YS46" s="137">
        <f>AVERAGE(($YO$37:YS37))</f>
        <v>0.66190476190476188</v>
      </c>
      <c r="YT46" s="137">
        <f>AVERAGE(($YO$37:YT37))</f>
        <v>0.66285714285714281</v>
      </c>
      <c r="YU46" s="137">
        <f>AVERAGE(($YO$37:YU37))</f>
        <v>0.63571428571428568</v>
      </c>
      <c r="YV46" s="137">
        <f>AVERAGE(($YO$37:YV37))</f>
        <v>0.65204081632653055</v>
      </c>
      <c r="YW46" s="137">
        <f>AVERAGE(($YO$37:YW37))</f>
        <v>0.69553571428571426</v>
      </c>
      <c r="YX46" s="137">
        <f>AVERAGE(($YO$37:YX37))</f>
        <v>0.72936507936507933</v>
      </c>
      <c r="YY46" s="137">
        <f>AVERAGE(($YO$37:YY37))</f>
        <v>0.75642857142857145</v>
      </c>
      <c r="YZ46" s="137"/>
      <c r="ZA46" s="137">
        <f>AVERAGE(($YO$37:ZA37))</f>
        <v>0.75584415584415576</v>
      </c>
      <c r="ZB46" s="137">
        <f>AVERAGE(($YO$37:ZB37))</f>
        <v>0.7761904761904761</v>
      </c>
      <c r="ZC46" s="137">
        <f>AVERAGE(($YO$37:ZC37))</f>
        <v>0.79340659340659336</v>
      </c>
      <c r="ZD46" s="137">
        <f>AVERAGE(($YO$37:ZD37))</f>
        <v>0.80816326530612237</v>
      </c>
      <c r="ZE46" s="137">
        <f>AVERAGE(($YO$37:ZE37))</f>
        <v>0.82095238095238088</v>
      </c>
      <c r="ZF46" s="137">
        <f>AVERAGE(($YO$37:ZF37))</f>
        <v>0.82095238095238088</v>
      </c>
      <c r="ZG46" s="137">
        <f>AVERAGE(($YO$37:ZG37))</f>
        <v>0.83214285714285707</v>
      </c>
      <c r="ZH46" s="137"/>
      <c r="ZI46" s="134"/>
      <c r="ZJ46" s="134"/>
      <c r="ZK46" s="134"/>
      <c r="ZL46" s="137">
        <f>AVERAGE(($YO$37:ZL37))</f>
        <v>0.83613445378151252</v>
      </c>
      <c r="ZM46" s="137">
        <f>AVERAGE(($YO$37:ZM37))</f>
        <v>0.8382936507936507</v>
      </c>
      <c r="ZN46" s="137"/>
      <c r="ZO46" s="137">
        <f>AVERAGE(($YO$37:ZO37))</f>
        <v>0.82926065162907259</v>
      </c>
      <c r="ZP46" s="137">
        <f>AVERAGE(($YO$37:ZP37))</f>
        <v>0.82279761904761894</v>
      </c>
      <c r="ZQ46" s="137">
        <f>AVERAGE(($YO$37:ZQ37))</f>
        <v>0.79552154195011326</v>
      </c>
      <c r="ZR46" s="137">
        <f>AVERAGE(($YO$37:ZR37))</f>
        <v>0.79471500721500721</v>
      </c>
      <c r="ZS46" s="137">
        <f>AVERAGE(($YO$37:ZS37))</f>
        <v>0.78500690131124917</v>
      </c>
      <c r="ZT46" s="137">
        <f>AVERAGE(($ZT$37:ZT37))</f>
        <v>0.7142857142857143</v>
      </c>
      <c r="ZU46" s="137"/>
      <c r="ZV46" s="137">
        <f>AVERAGE(($ZT$34:ZV37))</f>
        <v>0.70205068603507104</v>
      </c>
      <c r="ZW46" s="137">
        <f>AVERAGE(($ZT$34:ZW37))</f>
        <v>0.71857229949356816</v>
      </c>
      <c r="ZX46" s="137">
        <f>AVERAGE(($ZT$34:ZX37))</f>
        <v>0.7354364124009487</v>
      </c>
      <c r="ZY46" s="137">
        <f>AVERAGE(($ZT$34:ZY37))</f>
        <v>0.75267498608314043</v>
      </c>
      <c r="ZZ46" s="137">
        <f>AVERAGE(($ZT$34:ZZ37))</f>
        <v>0.75421044307998353</v>
      </c>
      <c r="AAA46" s="137">
        <f>AVERAGE(($ZT$34:AAA37))</f>
        <v>0.75747547482755018</v>
      </c>
      <c r="AAB46" s="137"/>
      <c r="AAC46" s="137">
        <f>AVERAGE(($ZT$34:AAC37))</f>
        <v>0.75719685167679263</v>
      </c>
      <c r="AAD46" s="137">
        <f>AVERAGE(($ZT$34:AAD37))</f>
        <v>0.75700389638044774</v>
      </c>
      <c r="AAE46" s="137">
        <f>AVERAGE(($ZT$34:AAE37))</f>
        <v>0.75021923278965452</v>
      </c>
      <c r="AAF46" s="137">
        <f>AVERAGE(($ZT$34:AAF37))</f>
        <v>0.74926299595962442</v>
      </c>
      <c r="AAG46" s="137">
        <f>AVERAGE(($ZT$34:AAG37))</f>
        <v>0.75728627403390769</v>
      </c>
      <c r="AAH46" s="137">
        <f>AVERAGE(($ZT$34:AAH37))</f>
        <v>0.76136721310696887</v>
      </c>
      <c r="AAI46" s="134"/>
      <c r="AAJ46" s="137">
        <f>AVERAGE(($ZT$34:AAJ37))</f>
        <v>0.75972410442666516</v>
      </c>
      <c r="AAK46" s="137">
        <f>AVERAGE(($ZT$34:AAK37))</f>
        <v>0.76290208030628848</v>
      </c>
      <c r="AAL46" s="137">
        <f>AVERAGE(($ZT$34:AAL37))</f>
        <v>0.76171805914694357</v>
      </c>
      <c r="AAM46" s="137">
        <f>AVERAGE(($ZT$34:AAM37))</f>
        <v>0.76265716014569873</v>
      </c>
      <c r="AAN46" s="137">
        <f>AVERAGE(($ZT$34:AAN37))</f>
        <v>0.76257791668918973</v>
      </c>
      <c r="AAO46" s="137">
        <f>AVERAGE(($ZT$34:AAO37))</f>
        <v>0.76467577975488044</v>
      </c>
      <c r="AAP46" s="137"/>
      <c r="AAQ46" s="137">
        <f>AVERAGE(($ZT$34:AAQ37))</f>
        <v>0.76529017185585124</v>
      </c>
      <c r="AAR46" s="137">
        <f>AVERAGE(($ZT$34:AAR37))</f>
        <v>0.76458139031757733</v>
      </c>
      <c r="AAS46" s="137">
        <f>AVERAGE(($ZT$34:AAS37))</f>
        <v>0.76598262971260123</v>
      </c>
      <c r="AAT46" s="137">
        <f>AVERAGE(($ZT$34:AAT37))</f>
        <v>0.76729661355938394</v>
      </c>
      <c r="AAU46" s="137">
        <f>AVERAGE(($ZT$34:AAU37))</f>
        <v>0.76374628232541408</v>
      </c>
      <c r="AAV46" s="137">
        <f>AVERAGE(($ZT$34:AAV37))</f>
        <v>0.76373552747545193</v>
      </c>
      <c r="AAW46" s="134"/>
      <c r="AAX46" s="137">
        <f>AVERAGE(($ZT$34:AAX37))</f>
        <v>0.75656912417297562</v>
      </c>
      <c r="AAY46" s="137">
        <f>AVERAGE(($ZT$34:AAY37))</f>
        <v>0.75847583095288917</v>
      </c>
      <c r="AAZ46" s="137">
        <f>AVERAGE(($ZT$34:AAZ37))</f>
        <v>0.75980439584319748</v>
      </c>
      <c r="ABA46" s="137">
        <f>AVERAGE(($ZT$34:ABA37))</f>
        <v>0.76061307169998493</v>
      </c>
      <c r="ABB46" s="137">
        <f>AVERAGE(($ZT$34:ABB37))</f>
        <v>0.76141825485978387</v>
      </c>
      <c r="ABC46" s="137">
        <f>AVERAGE(($ZT$34:ABC37))</f>
        <v>0.7639741184500487</v>
      </c>
      <c r="ABD46" s="137"/>
      <c r="ABE46" s="137">
        <f>AVERAGE(($ZT$34:ABE37))</f>
        <v>0.76467025470102568</v>
      </c>
      <c r="ABF46" s="137">
        <f>AVERAGE(($ZT$34:ABF37))</f>
        <v>0.76650996185350162</v>
      </c>
      <c r="ABG46" s="137">
        <f>AVERAGE(($ZT$34:ABG37))</f>
        <v>0.76940422616189474</v>
      </c>
      <c r="ABH46" s="137">
        <f>AVERAGE(($ZT$34:ABH37))</f>
        <v>0.7717622030157355</v>
      </c>
      <c r="ABI46" s="137">
        <f>AVERAGE(($ZT$34:ABI37))</f>
        <v>0.77553738857195842</v>
      </c>
      <c r="ABJ46" s="137">
        <f>AVERAGE(($ZT$34:ABJ37))</f>
        <v>0.77705272482891485</v>
      </c>
      <c r="ABK46" s="134"/>
      <c r="ABL46" s="137">
        <f>AVERAGE(($ZT$34:ABL37))</f>
        <v>0.77855949318650419</v>
      </c>
      <c r="ABM46" s="137">
        <f>AVERAGE(($ZT$34:ABM37))</f>
        <v>0.781704660382332</v>
      </c>
      <c r="ABN46" s="137">
        <f>AVERAGE(($ZT$34:ABN37))</f>
        <v>0.78422820517708147</v>
      </c>
      <c r="ABO46" s="137">
        <f>AVERAGE(($ZT$34:ABO37))</f>
        <v>0.78794121870454947</v>
      </c>
      <c r="ABP46" s="137">
        <f>AVERAGE(($ZT$34:ABP37))</f>
        <v>0.79119598694525328</v>
      </c>
      <c r="ABQ46" s="137">
        <f>AVERAGE(($ZT$34:ABQ37))</f>
        <v>0.79475340716817167</v>
      </c>
      <c r="ABR46" s="134"/>
      <c r="ABS46" s="137">
        <f>AVERAGE(($ZT$34:ABS37))</f>
        <v>0.79678072552619983</v>
      </c>
      <c r="ABT46" s="137">
        <f>AVERAGE(($ZT$34:ABT37))</f>
        <v>0.7989169618195725</v>
      </c>
      <c r="ABU46" s="137">
        <f>AVERAGE(($ZT$34:ABU37))</f>
        <v>0.80039187595365535</v>
      </c>
      <c r="ABV46" s="137">
        <f>AVERAGE(($ZT$34:ABV37))</f>
        <v>0.80155887307678464</v>
      </c>
      <c r="ABW46" s="137" t="e">
        <f>AVERAGE(($ZT$34:ABW37))</f>
        <v>#DIV/0!</v>
      </c>
      <c r="ABX46" s="134"/>
      <c r="ABY46" s="134"/>
      <c r="ABZ46" s="134"/>
      <c r="ACA46" s="134"/>
      <c r="ACB46" s="134"/>
      <c r="ACC46" s="134"/>
      <c r="ACD46" s="134"/>
      <c r="ACE46" s="134"/>
      <c r="ACF46" s="134"/>
      <c r="ACG46" s="134"/>
      <c r="ACH46" s="134"/>
      <c r="ACI46" s="134"/>
      <c r="ACJ46" s="134"/>
      <c r="ACK46" s="134"/>
      <c r="ACL46" s="134"/>
      <c r="ACM46" s="134"/>
      <c r="ACN46" s="134"/>
      <c r="ACO46" s="134"/>
      <c r="ACP46" s="134"/>
      <c r="ACQ46" s="134"/>
      <c r="ACR46" s="134"/>
      <c r="ACS46" s="134"/>
      <c r="ACT46" s="134"/>
      <c r="ACU46" s="134"/>
      <c r="ACV46" s="134"/>
      <c r="ACW46" s="134"/>
      <c r="ACX46" s="134"/>
      <c r="ACY46" s="134"/>
      <c r="ACZ46" s="134"/>
      <c r="ADA46" s="134"/>
      <c r="ADB46" s="134"/>
      <c r="ADC46" s="134"/>
      <c r="ADD46" s="134"/>
      <c r="ADE46" s="134"/>
      <c r="ADF46" s="134"/>
      <c r="ADG46" s="134"/>
      <c r="ADH46" s="134"/>
      <c r="ADI46" s="134"/>
      <c r="ADJ46" s="134"/>
      <c r="ADK46" s="134"/>
      <c r="ADL46" s="134"/>
      <c r="ADM46" s="134"/>
      <c r="ADN46" s="134"/>
    </row>
    <row r="47" spans="1:794">
      <c r="A47" t="s">
        <v>911</v>
      </c>
      <c r="B47" t="s">
        <v>913</v>
      </c>
      <c r="D47" s="134" t="s">
        <v>257</v>
      </c>
      <c r="E47" s="137">
        <f>AVERAGE(($E$38:E38))</f>
        <v>0.87184115523465699</v>
      </c>
      <c r="F47" s="137">
        <f>AVERAGE(($E$38:F38))</f>
        <v>0.87767685001876217</v>
      </c>
      <c r="G47" s="137">
        <f>AVERAGE(($E$38:G38))</f>
        <v>0.88075983169684269</v>
      </c>
      <c r="H47" s="137">
        <f>AVERAGE(($E$38:H38))</f>
        <v>0.87788436140514081</v>
      </c>
      <c r="I47" s="137">
        <f>AVERAGE(($E$38:I38))</f>
        <v>0.87620519635515315</v>
      </c>
      <c r="J47" s="137">
        <f>AVERAGE(($E$38:J38))</f>
        <v>0.87480867812204799</v>
      </c>
      <c r="K47" s="137">
        <f>AVERAGE(($E$38:K38))</f>
        <v>0.87480867812204799</v>
      </c>
      <c r="L47" s="137">
        <f>AVERAGE(($E$38:L38))</f>
        <v>0.87462233460522298</v>
      </c>
      <c r="M47" s="137">
        <f>AVERAGE(($E$38:M38))</f>
        <v>0.87474832429217519</v>
      </c>
      <c r="N47" s="137">
        <f>AVERAGE(($E$38:N38))</f>
        <v>0.87603046886171798</v>
      </c>
      <c r="O47" s="137">
        <f>AVERAGE(($E$38:O38))</f>
        <v>0.87607157354062026</v>
      </c>
      <c r="P47" s="137">
        <f>AVERAGE(($E$38:P38))</f>
        <v>0.87641689684330293</v>
      </c>
      <c r="Q47" s="137">
        <f>AVERAGE(($E$38:Q38))</f>
        <v>0.87619768942027687</v>
      </c>
      <c r="R47" s="137">
        <f>AVERAGE(($E$38:R38))</f>
        <v>0.87294139136460069</v>
      </c>
      <c r="S47" s="137">
        <f>AVERAGE(($E$38:S38))</f>
        <v>0.87101927384082534</v>
      </c>
      <c r="T47" s="134"/>
      <c r="U47" s="134"/>
      <c r="V47" s="134"/>
      <c r="W47" s="134"/>
      <c r="X47" s="134"/>
      <c r="Y47" s="134"/>
      <c r="Z47" s="137"/>
      <c r="AA47" s="137">
        <f>AVERAGE(($AA$38:AA38))</f>
        <v>0.81803797468354433</v>
      </c>
      <c r="AB47" s="137">
        <f>AVERAGE(($AA$38:AB38))</f>
        <v>0.79243056793645139</v>
      </c>
      <c r="AC47" s="137">
        <f>AVERAGE(($AA$38:AC38))</f>
        <v>0.79068704529096756</v>
      </c>
      <c r="AD47" s="137">
        <f>AVERAGE(($AA$38:AD38))</f>
        <v>0.79901216870342817</v>
      </c>
      <c r="AE47" s="137">
        <f>AVERAGE(($AA$38:AE38))</f>
        <v>0.8017845852621438</v>
      </c>
      <c r="AF47" s="134"/>
      <c r="AG47" s="137">
        <f>AVERAGE(($AA$38:AG38))</f>
        <v>0.79814384101186631</v>
      </c>
      <c r="AH47" s="137">
        <f>AVERAGE(($AA$38:AH38))</f>
        <v>0.79774966592225904</v>
      </c>
      <c r="AI47" s="137">
        <f>AVERAGE(($AA$38:AI38))</f>
        <v>0.80019990745366609</v>
      </c>
      <c r="AJ47" s="137">
        <f>AVERAGE(($AA$38:AJ38))</f>
        <v>0.80113056262343918</v>
      </c>
      <c r="AK47" s="137">
        <f>AVERAGE(($AA$38:AK38))</f>
        <v>0.80379696255444877</v>
      </c>
      <c r="AL47" s="137">
        <f>AVERAGE(($AA$38:AL38))</f>
        <v>0.80639053723021847</v>
      </c>
      <c r="AM47" s="137"/>
      <c r="AN47" s="137">
        <f>AVERAGE(($AA$38:AN38))</f>
        <v>0.80697255959426328</v>
      </c>
      <c r="AO47" s="137">
        <f>AVERAGE(($AA$38:AO38))</f>
        <v>0.80900031142034556</v>
      </c>
      <c r="AP47" s="137">
        <f>AVERAGE(($AA$38:AP38))</f>
        <v>0.81205279030266886</v>
      </c>
      <c r="AQ47" s="137">
        <f>AVERAGE(($AA$38:AQ38))</f>
        <v>0.81418890349508932</v>
      </c>
      <c r="AR47" s="137">
        <f>AVERAGE(($AA$38:AR38))</f>
        <v>0.81783838734922687</v>
      </c>
      <c r="AS47" s="137">
        <f>AVERAGE(($AA$38:AS38))</f>
        <v>0.82177379160752295</v>
      </c>
      <c r="AT47" s="134"/>
      <c r="AU47" s="137">
        <f>AVERAGE(($AA$38:AU38))</f>
        <v>0.82310785670899511</v>
      </c>
      <c r="AV47" s="137">
        <f>AVERAGE(($AA$38:AV38))</f>
        <v>0.82492350519765478</v>
      </c>
      <c r="AW47" s="137">
        <f>AVERAGE(($AA$38:AW38))</f>
        <v>0.82702122851146453</v>
      </c>
      <c r="AX47" s="137">
        <f>AVERAGE(($AA$38:AX38))</f>
        <v>0.82920183622334964</v>
      </c>
      <c r="AY47" s="134"/>
      <c r="AZ47" s="134"/>
      <c r="BA47" s="137">
        <f>AVERAGE(($AA$38:BA38))</f>
        <v>0.82660496303152509</v>
      </c>
      <c r="BB47" s="137">
        <f>AVERAGE(($AA$38:BB38))</f>
        <v>0.8264504841193695</v>
      </c>
      <c r="BC47" s="137">
        <f>AVERAGE(($AA$38:BC38))</f>
        <v>0.82581881072192276</v>
      </c>
      <c r="BD47" s="137">
        <f>AVERAGE(($AA$38:BD38))</f>
        <v>0.82608687130117586</v>
      </c>
      <c r="BE47" s="137">
        <f>AVERAGE(($BE$38:BE38))</f>
        <v>0.80065359477124187</v>
      </c>
      <c r="BF47" s="137">
        <f>AVERAGE(($BE$38:BF38))</f>
        <v>0.81369313401928434</v>
      </c>
      <c r="BG47" s="137">
        <f>AVERAGE(($BE$38:BG38))</f>
        <v>0.82316384373215445</v>
      </c>
      <c r="BH47" s="134"/>
      <c r="BI47" s="137">
        <f>AVERAGE(($BE$38:BI38))</f>
        <v>0.8223728827991158</v>
      </c>
      <c r="BJ47" s="137">
        <f>AVERAGE(($BE$38:BJ38))</f>
        <v>0.82071237659105145</v>
      </c>
      <c r="BK47" s="137">
        <f>AVERAGE(($BE$38:BK38))</f>
        <v>0.81981548223470313</v>
      </c>
      <c r="BL47" s="137">
        <f>AVERAGE(($BE$38:BL38))</f>
        <v>0.82086476960505428</v>
      </c>
      <c r="BM47" s="137">
        <f>AVERAGE(($BE$38:BM38))</f>
        <v>0.82121081802523377</v>
      </c>
      <c r="BN47" s="137">
        <f>AVERAGE(($BE$38:BN38))</f>
        <v>0.8217010355558424</v>
      </c>
      <c r="BO47" s="134"/>
      <c r="BP47" s="137">
        <f>AVERAGE(($BE$38:BP38))</f>
        <v>0.8216342530334686</v>
      </c>
      <c r="BQ47" s="137">
        <f>AVERAGE(($BE$38:BQ38))</f>
        <v>0.82215154622845954</v>
      </c>
      <c r="BR47" s="137">
        <f>AVERAGE(($BE$38:BR38))</f>
        <v>0.8220108607480312</v>
      </c>
      <c r="BS47" s="137">
        <f>AVERAGE(($BE$38:BS38))</f>
        <v>0.82060799337554124</v>
      </c>
      <c r="BT47" s="137">
        <f>AVERAGE(($BE$38:BT38))</f>
        <v>0.82069053686667448</v>
      </c>
      <c r="BU47" s="137">
        <f>AVERAGE(($BE$38:BU38))</f>
        <v>0.81951129282040336</v>
      </c>
      <c r="BV47" s="134"/>
      <c r="BW47" s="137">
        <f>AVERAGE(($BE$38:BW38))</f>
        <v>0.8193735677883589</v>
      </c>
      <c r="BX47" s="137">
        <f>AVERAGE(($BE$38:BX38))</f>
        <v>0.81976358286503059</v>
      </c>
      <c r="BY47" s="137">
        <f>AVERAGE(($BE$38:BY38))</f>
        <v>0.82066213381697339</v>
      </c>
      <c r="BZ47" s="137">
        <f>AVERAGE(($BE$38:BZ38))</f>
        <v>0.82190258831243634</v>
      </c>
      <c r="CA47" s="137">
        <f>AVERAGE(($BE$38:CA38))</f>
        <v>0.82348568625712271</v>
      </c>
      <c r="CB47" s="137">
        <f>AVERAGE(($BE$38:CB38))</f>
        <v>0.82523370951903507</v>
      </c>
      <c r="CC47" s="134"/>
      <c r="CD47" s="137">
        <f>AVERAGE(($BE$38:CD38))</f>
        <v>0.82601943567905034</v>
      </c>
      <c r="CE47" s="137">
        <f>AVERAGE(($BE$38:CE38))</f>
        <v>0.82654032977996128</v>
      </c>
      <c r="CF47" s="137">
        <f>AVERAGE(($BE$38:CF38))</f>
        <v>0.82757969722724833</v>
      </c>
      <c r="CG47" s="137">
        <f>AVERAGE(($BE$38:CG38))</f>
        <v>0.82799650933815838</v>
      </c>
      <c r="CH47" s="137">
        <f>AVERAGE(($CH$38:CH38))</f>
        <v>0.82424242424242422</v>
      </c>
      <c r="CI47" s="137">
        <f>AVERAGE(($CH$38:CI38))</f>
        <v>0.83109354413702241</v>
      </c>
      <c r="CJ47" s="134"/>
      <c r="CK47" s="137">
        <f>AVERAGE(($CH$38:CK38))</f>
        <v>0.82447735606457451</v>
      </c>
      <c r="CL47" s="137">
        <f>AVERAGE(($CH$38:CL38))</f>
        <v>0.82643882512923894</v>
      </c>
      <c r="CM47" s="137">
        <f>AVERAGE(($CH$38:CM38))</f>
        <v>0.82754782123699433</v>
      </c>
      <c r="CN47" s="137">
        <f>AVERAGE(($CH$38:CN38))</f>
        <v>0.82901107524905882</v>
      </c>
      <c r="CO47" s="137">
        <f>AVERAGE(($CH$38:CO38))</f>
        <v>0.82324061966760198</v>
      </c>
      <c r="CP47" s="137">
        <f>AVERAGE(($CH$38:CP38))</f>
        <v>0.82306833573141891</v>
      </c>
      <c r="CQ47" s="134"/>
      <c r="CR47" s="137">
        <f>AVERAGE(($CH$38:CR38))</f>
        <v>0.82409528047746206</v>
      </c>
      <c r="CS47" s="137">
        <f>AVERAGE(($CH$38:CS38))</f>
        <v>0.82473659988734305</v>
      </c>
      <c r="CT47" s="137">
        <f>AVERAGE(($CH$38:CT38))</f>
        <v>0.8279577718544413</v>
      </c>
      <c r="CU47" s="137">
        <f>AVERAGE(($CH$38:CU38))</f>
        <v>0.83163364338967005</v>
      </c>
      <c r="CV47" s="137">
        <f>AVERAGE(($CH$38:CV38))</f>
        <v>0.83601993714314726</v>
      </c>
      <c r="CW47" s="137">
        <f>AVERAGE(($CH$38:CW38))</f>
        <v>0.83917317657979373</v>
      </c>
      <c r="CX47" s="134"/>
      <c r="CY47" s="137">
        <f>AVERAGE(($CH$38:CY38))</f>
        <v>0.84182259180850327</v>
      </c>
      <c r="CZ47" s="137">
        <f>AVERAGE(($CH$38:CZ38))</f>
        <v>0.84384785507820381</v>
      </c>
      <c r="DA47" s="137">
        <f>AVERAGE(($CH$38:DA38))</f>
        <v>0.84668033419125066</v>
      </c>
      <c r="DB47" s="137">
        <f>AVERAGE(($CH$38:DB38))</f>
        <v>0.84824005904755317</v>
      </c>
      <c r="DC47" s="137">
        <f>AVERAGE(($CH$38:DC38))</f>
        <v>0.84929147984839604</v>
      </c>
      <c r="DD47" s="137">
        <f>AVERAGE(($CH$38:DD38))</f>
        <v>0.84935117770063651</v>
      </c>
      <c r="DE47" s="134"/>
      <c r="DF47" s="134"/>
      <c r="DG47" s="137">
        <f>AVERAGE(($CH$38:DG38))</f>
        <v>0.84573624066727282</v>
      </c>
      <c r="DH47" s="137">
        <f>AVERAGE(($CH$38:DH38))</f>
        <v>0.8431502579784852</v>
      </c>
      <c r="DI47" s="137">
        <f>AVERAGE(($CH$38:DI38))</f>
        <v>0.84165524416372695</v>
      </c>
      <c r="DJ47" s="137">
        <f>AVERAGE(($CH$38:DJ38))</f>
        <v>0.84199871649530922</v>
      </c>
      <c r="DK47" s="137">
        <f>AVERAGE(($CH$38:DK38))</f>
        <v>0.84232686500148868</v>
      </c>
      <c r="DL47" s="134"/>
      <c r="DM47" s="134"/>
      <c r="DN47" s="137">
        <f>AVERAGE(($DM$38:DN38))</f>
        <v>0.82213438735177868</v>
      </c>
      <c r="DO47" s="137">
        <f>AVERAGE(($DM$38:DO38))</f>
        <v>0.8230045713666917</v>
      </c>
      <c r="DP47" s="137">
        <f>AVERAGE(($DM$38:DP38))</f>
        <v>0.82793180075845607</v>
      </c>
      <c r="DQ47" s="137">
        <f>AVERAGE(($DM$38:DQ38))</f>
        <v>0.83108018265139372</v>
      </c>
      <c r="DR47" s="137">
        <f>AVERAGE(($DM$38:DR38))</f>
        <v>0.83338266463963362</v>
      </c>
      <c r="DS47" s="134"/>
      <c r="DT47" s="137">
        <f>AVERAGE(($DM$38:DT38))</f>
        <v>0.82745787636936974</v>
      </c>
      <c r="DU47" s="137">
        <f>AVERAGE(($DM$38:DU38))</f>
        <v>0.82864865944997113</v>
      </c>
      <c r="DV47" s="137">
        <f>AVERAGE(($DM$38:DV38))</f>
        <v>0.8296130315641792</v>
      </c>
      <c r="DW47" s="137">
        <f>AVERAGE(($DM$38:DW38))</f>
        <v>0.82708482869884525</v>
      </c>
      <c r="DX47" s="137">
        <f>AVERAGE(($DM$38:DX38))</f>
        <v>0.82715412360673857</v>
      </c>
      <c r="DY47" s="137">
        <f>AVERAGE(($DM$38:DY38))</f>
        <v>0.82488909473068484</v>
      </c>
      <c r="DZ47" s="134"/>
      <c r="EA47" s="137">
        <f>AVERAGE(($DM$38:EA38))</f>
        <v>0.82151093225630845</v>
      </c>
      <c r="EB47" s="137">
        <f>AVERAGE(($DM$38:EB38))</f>
        <v>0.81623284153626574</v>
      </c>
      <c r="EC47" s="137">
        <f>AVERAGE(($DM$38:EC38))</f>
        <v>0.8119883056066326</v>
      </c>
      <c r="ED47" s="137">
        <f>AVERAGE(($DM$38:ED38))</f>
        <v>0.8063524839256675</v>
      </c>
      <c r="EE47" s="137">
        <f>AVERAGE(($DM$38:EE38))</f>
        <v>0.80065022112217377</v>
      </c>
      <c r="EF47" s="137">
        <f>AVERAGE(($DM$38:EF38))</f>
        <v>0.79515721724476862</v>
      </c>
      <c r="EG47" s="137">
        <f>AVERAGE(($DM$38:EG38))</f>
        <v>0.78560964800193633</v>
      </c>
      <c r="EH47" s="137">
        <f>AVERAGE(($DM$38:EH38))</f>
        <v>0.78070684966975668</v>
      </c>
      <c r="EI47" s="137">
        <f>AVERAGE(($DM$38:EI38))</f>
        <v>0.77751135093626877</v>
      </c>
      <c r="EJ47" s="137">
        <f>AVERAGE(($DM$38:EJ38))</f>
        <v>0.77505217831400486</v>
      </c>
      <c r="EK47" s="137">
        <f>AVERAGE(($DM$38:EK38))</f>
        <v>0.77344644418142561</v>
      </c>
      <c r="EL47" s="137">
        <f>AVERAGE(($DM$38:EL38))</f>
        <v>0.76983291642222962</v>
      </c>
      <c r="EM47" s="137">
        <f>AVERAGE(($DM$38:EM38))</f>
        <v>0.76745868680557383</v>
      </c>
      <c r="EN47" s="134"/>
      <c r="EO47" s="137">
        <f>AVERAGE(($DM$38:EO38))</f>
        <v>0.76627253445530219</v>
      </c>
      <c r="EP47" s="137">
        <f>AVERAGE(($DM$38:EP38))</f>
        <v>0.76685114267607246</v>
      </c>
      <c r="EQ47" s="137">
        <f>AVERAGE(($EQ$38:EQ38))</f>
        <v>0.79368421052631577</v>
      </c>
      <c r="ER47" s="137">
        <f>AVERAGE(($EQ$38:ER38))</f>
        <v>0.7872109577221742</v>
      </c>
      <c r="ES47" s="137">
        <f>AVERAGE(($EQ$38:ES38))</f>
        <v>0.79091957126038226</v>
      </c>
      <c r="ET47" s="137">
        <f>AVERAGE(($EQ$38:ET38))</f>
        <v>0.79171909020999254</v>
      </c>
      <c r="EU47" s="137">
        <f>AVERAGE(($EQ$38:EU38))</f>
        <v>0.77539207889068318</v>
      </c>
      <c r="EV47" s="137">
        <f>AVERAGE(($EQ$38:EV38))</f>
        <v>0.78413820781873866</v>
      </c>
      <c r="EW47" s="137">
        <f>AVERAGE(($EQ$38:EW38))</f>
        <v>0.78971244880703917</v>
      </c>
      <c r="EX47" s="137">
        <f>AVERAGE(($EQ$38:EX38))</f>
        <v>0.79242847745192191</v>
      </c>
      <c r="EY47" s="137">
        <f>AVERAGE(($EQ$38:EY38))</f>
        <v>0.79427118835020627</v>
      </c>
      <c r="EZ47" s="137">
        <f>AVERAGE(($EQ$38:EZ38))</f>
        <v>0.79630240284851894</v>
      </c>
      <c r="FA47" s="137">
        <f>AVERAGE(($EQ$38:FA38))</f>
        <v>0.7995093614412373</v>
      </c>
      <c r="FB47" s="134"/>
      <c r="FC47" s="137">
        <f>AVERAGE(($EQ$38:FC38))</f>
        <v>0.80530421624176907</v>
      </c>
      <c r="FD47" s="137">
        <f>AVERAGE(($EQ$38:FD38))</f>
        <v>0.81131609550136696</v>
      </c>
      <c r="FE47" s="137">
        <f>AVERAGE(($EQ$38:FE38))</f>
        <v>0.81618611745681913</v>
      </c>
      <c r="FF47" s="137">
        <f>AVERAGE(($EQ$38:FF38))</f>
        <v>0.8199424708471903</v>
      </c>
      <c r="FG47" s="137">
        <f>AVERAGE(($EQ$38:FG38))</f>
        <v>0.82461124499066951</v>
      </c>
      <c r="FH47" s="137">
        <f>AVERAGE(($EQ$38:FH38))</f>
        <v>0.82984847847135657</v>
      </c>
      <c r="FI47" s="137">
        <f>AVERAGE(($EQ$38:FI38))</f>
        <v>0.80756892225363208</v>
      </c>
      <c r="FJ47" s="137">
        <f>AVERAGE(($EQ$38:FJ38))</f>
        <v>0.81284806828330525</v>
      </c>
      <c r="FK47" s="137">
        <f>AVERAGE(($EQ$38:FK38))</f>
        <v>0.81791549326227564</v>
      </c>
      <c r="FL47" s="137">
        <f>AVERAGE(($EQ$38:FL38))</f>
        <v>0.82255189258175088</v>
      </c>
      <c r="FM47" s="137">
        <f>AVERAGE(($EQ$38:FM38))</f>
        <v>0.82660702045905088</v>
      </c>
      <c r="FN47" s="137">
        <f>AVERAGE(($EQ$38:FN38))</f>
        <v>0.83011555742981036</v>
      </c>
      <c r="FO47" s="137">
        <f>AVERAGE(($EQ$38:FO38))</f>
        <v>0.8326195608790532</v>
      </c>
      <c r="FP47" s="134"/>
      <c r="FQ47" s="137">
        <f>AVERAGE(($EQ$38:FQ38))</f>
        <v>0.83375633688544948</v>
      </c>
      <c r="FR47" s="137">
        <f>AVERAGE(($EQ$38:FR38))</f>
        <v>0.83437853927206995</v>
      </c>
      <c r="FS47" s="137">
        <f>AVERAGE(($EQ$38:FS38))</f>
        <v>0.83556119190746769</v>
      </c>
      <c r="FT47" s="137">
        <f>AVERAGE(($EQ$38:FT38))</f>
        <v>0.83638490512959773</v>
      </c>
      <c r="FU47" s="137">
        <f>AVERAGE(($EQ$38:FU38))</f>
        <v>0.8376070605102155</v>
      </c>
      <c r="FV47" s="137">
        <f>AVERAGE(($FV$38:FV38))</f>
        <v>0.85121951219512193</v>
      </c>
      <c r="FW47" s="134"/>
      <c r="FX47" s="137">
        <f>AVERAGE(($FV$38:FX38))</f>
        <v>0.84446119180292922</v>
      </c>
      <c r="FY47" s="137">
        <f>AVERAGE(($FV$38:FY38))</f>
        <v>0.84278870856815591</v>
      </c>
      <c r="FZ47" s="137">
        <f>AVERAGE(($FV$38:FZ38))</f>
        <v>0.83864064981402631</v>
      </c>
      <c r="GA47" s="137">
        <f>AVERAGE(($FV$38:GA38))</f>
        <v>0.84271408643085555</v>
      </c>
      <c r="GB47" s="137">
        <f>AVERAGE(($FV$38:GB38))</f>
        <v>0.84414770360466029</v>
      </c>
      <c r="GC47" s="137">
        <f>AVERAGE(($FV$38:GC38))</f>
        <v>0.83986533494608773</v>
      </c>
      <c r="GD47" s="134"/>
      <c r="GE47" s="137">
        <f>AVERAGE(($FV$38:GE38))</f>
        <v>0.8320105464562052</v>
      </c>
      <c r="GF47" s="137">
        <f>AVERAGE(($FV$38:GF38))</f>
        <v>0.82552743589888555</v>
      </c>
      <c r="GG47" s="137">
        <f>AVERAGE(($FV$38:GG38))</f>
        <v>0.81943727734301075</v>
      </c>
      <c r="GH47" s="137">
        <f>AVERAGE(($FV$38:GH38))</f>
        <v>0.81570601138460563</v>
      </c>
      <c r="GI47" s="134"/>
      <c r="GJ47" s="134"/>
      <c r="GK47" s="134"/>
      <c r="GL47" s="137">
        <f>AVERAGE(($FV$38:GL38))</f>
        <v>0.81245429320742402</v>
      </c>
      <c r="GM47" s="137">
        <f>AVERAGE(($FV$38:GM38))</f>
        <v>0.81213162350074897</v>
      </c>
      <c r="GN47" s="137">
        <f>AVERAGE(($FV$38:GN38))</f>
        <v>0.81355679025219474</v>
      </c>
      <c r="GO47" s="137">
        <f>AVERAGE(($FV$38:GO38))</f>
        <v>0.81476234143905857</v>
      </c>
      <c r="GP47" s="137">
        <f>AVERAGE(($FV$38:GP38))</f>
        <v>0.81739835032086272</v>
      </c>
      <c r="GQ47" s="137">
        <f>AVERAGE(($FV$38:GQ38))</f>
        <v>0.82064250733774391</v>
      </c>
      <c r="GR47" s="134"/>
      <c r="GS47" s="137">
        <f>AVERAGE(($FV$38:GS38))</f>
        <v>0.82337751812763982</v>
      </c>
      <c r="GT47" s="137">
        <f>AVERAGE(($FV$38:GT38))</f>
        <v>0.82725655805635856</v>
      </c>
      <c r="GU47" s="137">
        <f>AVERAGE(($FV$38:GU38))</f>
        <v>0.82850125703526112</v>
      </c>
      <c r="GV47" s="137">
        <f>AVERAGE(($FV$38:GV38))</f>
        <v>0.82904112539537156</v>
      </c>
      <c r="GW47" s="137">
        <f>AVERAGE(($FV$38:GW38))</f>
        <v>0.83104672055733697</v>
      </c>
      <c r="GX47" s="134"/>
      <c r="GY47" s="134"/>
      <c r="GZ47" s="137">
        <f>AVERAGE(($GZ$38:GZ38))</f>
        <v>0.84049930651872395</v>
      </c>
      <c r="HA47" s="137">
        <f>AVERAGE(($GZ$38:HA38))</f>
        <v>0.83371119172090036</v>
      </c>
      <c r="HB47" s="137">
        <f>AVERAGE(($GZ$38:HB38))</f>
        <v>0.83577000796374623</v>
      </c>
      <c r="HC47" s="137">
        <f>AVERAGE(($GZ$38:HC38))</f>
        <v>0.83527821019816173</v>
      </c>
      <c r="HD47" s="137">
        <f>AVERAGE(($GZ$38:HD38))</f>
        <v>0.83771409358225812</v>
      </c>
      <c r="HE47" s="137">
        <f>AVERAGE(($GZ$38:HE38))</f>
        <v>0.83443734408770676</v>
      </c>
      <c r="HF47" s="134"/>
      <c r="HG47" s="137">
        <f>AVERAGE(($GZ$38:HG38))</f>
        <v>0.82564017248334054</v>
      </c>
      <c r="HH47" s="137">
        <f>AVERAGE(($GZ$38:HH38))</f>
        <v>0.82254496058617332</v>
      </c>
      <c r="HI47" s="137">
        <f>AVERAGE(($GZ$38:HI38))</f>
        <v>0.82090749916635497</v>
      </c>
      <c r="HJ47" s="137">
        <f>AVERAGE(($GZ$38:HJ38))</f>
        <v>0.8190314731760997</v>
      </c>
      <c r="HK47" s="137">
        <f>AVERAGE(($GZ$38:HK38))</f>
        <v>0.81693881833633164</v>
      </c>
      <c r="HL47" s="137">
        <f>AVERAGE(($GZ$38:HL38))</f>
        <v>0.81602281613016103</v>
      </c>
      <c r="HM47" s="134"/>
      <c r="HN47" s="137">
        <f>AVERAGE(($GZ$38:HN38))</f>
        <v>0.81800353426620509</v>
      </c>
      <c r="HO47" s="137">
        <f>AVERAGE(($GZ$38:HO38))</f>
        <v>0.82014345199327199</v>
      </c>
      <c r="HP47" s="137">
        <f>AVERAGE(($GZ$38:HP38))</f>
        <v>0.82190233225349429</v>
      </c>
      <c r="HQ47" s="137">
        <f>AVERAGE(($GZ$38:HQ38))</f>
        <v>0.82401901341072781</v>
      </c>
      <c r="HR47" s="137">
        <f>AVERAGE(($GZ$38:HR38))</f>
        <v>0.82727796684921162</v>
      </c>
      <c r="HS47" s="137">
        <f>AVERAGE(($GZ$38:HS38))</f>
        <v>0.83007841038054553</v>
      </c>
      <c r="HT47" s="134"/>
      <c r="HU47" s="137">
        <f>AVERAGE(($GZ$38:HU38))</f>
        <v>0.83256271853630459</v>
      </c>
      <c r="HV47" s="137">
        <f>AVERAGE(($GZ$38:HV38))</f>
        <v>0.83370769185318694</v>
      </c>
      <c r="HW47" s="137">
        <f>AVERAGE(($GZ$38:HW38))</f>
        <v>0.83724669490078951</v>
      </c>
      <c r="HX47" s="137">
        <f>AVERAGE(($GZ$38:HX38))</f>
        <v>0.84075956852029521</v>
      </c>
      <c r="HY47" s="137">
        <f>AVERAGE(($GZ$38:HY38))</f>
        <v>0.84090340452420276</v>
      </c>
      <c r="HZ47" s="137">
        <f>AVERAGE(($GZ$38:HZ38))</f>
        <v>0.84092323393339541</v>
      </c>
      <c r="IA47" s="134"/>
      <c r="IB47" s="137">
        <f>AVERAGE(($GZ$38:IB38))</f>
        <v>0.8413958936171555</v>
      </c>
      <c r="IC47" s="137">
        <f>AVERAGE(($GZ$38:IC38))</f>
        <v>0.84213394378321094</v>
      </c>
      <c r="ID47" s="137">
        <f>AVERAGE(($GZ$38:ID38))</f>
        <v>0.84207544929942424</v>
      </c>
      <c r="IE47" s="137">
        <f>AVERAGE(($IE$38:IE38))</f>
        <v>0.83038869257950532</v>
      </c>
      <c r="IF47" s="137">
        <f>AVERAGE(($IE$38:IF38))</f>
        <v>0.84440581582380281</v>
      </c>
      <c r="IG47" s="137">
        <f>AVERAGE(($IE$38:IG38))</f>
        <v>0.84933055576607652</v>
      </c>
      <c r="IH47" s="134"/>
      <c r="II47" s="137">
        <f>AVERAGE(($IE$38:II38))</f>
        <v>0.85672268746675928</v>
      </c>
      <c r="IJ47" s="137">
        <f>AVERAGE(($IE$38:IJ38))</f>
        <v>0.85868710792587544</v>
      </c>
      <c r="IK47" s="137">
        <f>AVERAGE(($IE$38:IK38))</f>
        <v>0.85527847229117071</v>
      </c>
      <c r="IL47" s="137">
        <f>AVERAGE(($IE$38:IL38))</f>
        <v>0.85577241331808263</v>
      </c>
      <c r="IM47" s="137">
        <f>AVERAGE(($IE$38:IM38))</f>
        <v>0.85047996613093424</v>
      </c>
      <c r="IN47" s="137">
        <f>AVERAGE(($IE$38:IN38))</f>
        <v>0.85060185816462353</v>
      </c>
      <c r="IO47" s="134"/>
      <c r="IP47" s="137">
        <f>AVERAGE(($IE$38:IP38))</f>
        <v>0.84807526159960067</v>
      </c>
      <c r="IQ47" s="137">
        <f>AVERAGE(($IE$38:IQ38))</f>
        <v>0.84902543161626842</v>
      </c>
      <c r="IR47" s="137">
        <f>AVERAGE(($IE$38:IR38))</f>
        <v>0.8474740920420083</v>
      </c>
      <c r="IS47" s="134"/>
      <c r="IT47" s="137">
        <f>AVERAGE(($IE$38:IT38))</f>
        <v>0.84243188063965335</v>
      </c>
      <c r="IU47" s="137">
        <f>AVERAGE(($IE$38:IU38))</f>
        <v>0.8371706537052005</v>
      </c>
      <c r="IV47" s="134"/>
      <c r="IW47" s="134"/>
      <c r="IX47" s="137">
        <f>AVERAGE(($IE$38:IX38))</f>
        <v>0.82553598361882963</v>
      </c>
      <c r="IY47" s="137">
        <f>AVERAGE(($IE$38:IY38))</f>
        <v>0.81800564120830932</v>
      </c>
      <c r="IZ47" s="137">
        <f>AVERAGE(($IE$38:IZ38))</f>
        <v>0.8130169303141821</v>
      </c>
      <c r="JA47" s="137">
        <f>AVERAGE(($IE$38:JA38))</f>
        <v>0.81131270432022751</v>
      </c>
      <c r="JB47" s="137">
        <f>AVERAGE(($IE$38:JB38))</f>
        <v>0.81364379610736615</v>
      </c>
      <c r="JC47" s="137">
        <f>AVERAGE(($IE$38:JC38))</f>
        <v>0.81269189675842934</v>
      </c>
      <c r="JD47" s="134"/>
      <c r="JE47" s="137">
        <f>AVERAGE(($IE$38:JE38))</f>
        <v>0.81327799691278979</v>
      </c>
      <c r="JF47" s="137">
        <f>AVERAGE(($IE$38:JF38))</f>
        <v>0.81535152912227538</v>
      </c>
      <c r="JG47" s="137">
        <f>AVERAGE(($IE$38:JG38))</f>
        <v>0.81779866310678717</v>
      </c>
      <c r="JH47" s="137">
        <f>AVERAGE(($IE$38:JH38))</f>
        <v>0.82065553699248917</v>
      </c>
      <c r="JI47" s="137">
        <f>AVERAGE(($IE$38:JI38))</f>
        <v>0.82306545514317975</v>
      </c>
      <c r="JJ47" s="134"/>
      <c r="JK47" s="137">
        <f>AVERAGE(($JJ$38:JK38))</f>
        <v>0.88702928870292885</v>
      </c>
      <c r="JL47" s="137">
        <f>AVERAGE(($JJ$38:JL38))</f>
        <v>0.90026569920378507</v>
      </c>
      <c r="JM47" s="137">
        <f>AVERAGE(($JJ$38:JM38))</f>
        <v>0.89709590030952624</v>
      </c>
      <c r="JN47" s="137">
        <f>AVERAGE(($JJ$38:JN38))</f>
        <v>0.89808508312688151</v>
      </c>
      <c r="JO47" s="137">
        <f>AVERAGE(($JJ$38:JO38))</f>
        <v>0.89876156754972314</v>
      </c>
      <c r="JP47" s="137">
        <f>AVERAGE(($JJ$38:JP38))</f>
        <v>0.89719492331271244</v>
      </c>
      <c r="JQ47" s="134"/>
      <c r="JR47" s="137">
        <f>AVERAGE(($JJ$38:JR38))</f>
        <v>0.8947621184474962</v>
      </c>
      <c r="JS47" s="137">
        <f>AVERAGE(($JJ$38:JS38))</f>
        <v>0.89348386395083756</v>
      </c>
      <c r="JT47" s="137">
        <f>AVERAGE(($JJ$38:JT38))</f>
        <v>0.89200402231809983</v>
      </c>
      <c r="JU47" s="137">
        <f>AVERAGE(($JJ$38:JU38))</f>
        <v>0.8916234958626873</v>
      </c>
      <c r="JV47" s="137">
        <f>AVERAGE(($JJ$38:JV38))</f>
        <v>0.89177639981431056</v>
      </c>
      <c r="JW47" s="137">
        <f>AVERAGE(($JJ$38:JW38))</f>
        <v>0.8913610708989671</v>
      </c>
      <c r="JX47" s="134"/>
      <c r="JY47" s="137">
        <f>AVERAGE(($JJ$38:JY38))</f>
        <v>0.89155197986623591</v>
      </c>
      <c r="JZ47" s="137">
        <f>AVERAGE(($JJ$38:JZ38))</f>
        <v>0.89218633133528336</v>
      </c>
      <c r="KA47" s="137">
        <f>AVERAGE(($JJ$38:KA38))</f>
        <v>0.8932869527245253</v>
      </c>
      <c r="KB47" s="137">
        <f>AVERAGE(($JJ$38:KB38))</f>
        <v>0.89490332668988082</v>
      </c>
      <c r="KC47" s="137">
        <f>AVERAGE(($JJ$38:KC38))</f>
        <v>0.89567938277209525</v>
      </c>
      <c r="KD47" s="137">
        <f>AVERAGE(($JJ$38:KD38))</f>
        <v>0.89690546804858551</v>
      </c>
      <c r="KE47" s="134"/>
      <c r="KF47" s="137">
        <f>AVERAGE(($JJ$38:KF38))</f>
        <v>0.89740086882437953</v>
      </c>
      <c r="KG47" s="137">
        <f>AVERAGE(($JJ$38:KG38))</f>
        <v>0.89777920551275014</v>
      </c>
      <c r="KH47" s="137">
        <f>AVERAGE(($JJ$38:KH38))</f>
        <v>0.89877454423506298</v>
      </c>
      <c r="KI47" s="137">
        <f>AVERAGE(($JJ$38:KI38))</f>
        <v>0.89879122999261862</v>
      </c>
      <c r="KJ47" s="137">
        <f>AVERAGE(($JJ$38:KJ38))</f>
        <v>0.89929945257315602</v>
      </c>
      <c r="KK47" s="137">
        <f>AVERAGE(($JJ$38:KK38))</f>
        <v>0.89969096088985434</v>
      </c>
      <c r="KL47" s="134"/>
      <c r="KM47" s="134"/>
      <c r="KN47" s="137">
        <f>AVERAGE(($KN$38:KN38))</f>
        <v>0.86373626373626378</v>
      </c>
      <c r="KO47" s="134"/>
      <c r="KP47" s="137">
        <f>AVERAGE(($KN$38:KP38))</f>
        <v>0.86867522721181256</v>
      </c>
      <c r="KQ47" s="137">
        <f>AVERAGE(($KN$38:KQ38))</f>
        <v>0.87398861301300323</v>
      </c>
      <c r="KR47" s="137">
        <f>AVERAGE(($KN$38:KR38))</f>
        <v>0.87100870113906281</v>
      </c>
      <c r="KS47" s="134"/>
      <c r="KT47" s="137">
        <f>AVERAGE(($KN$38:KT38))</f>
        <v>0.87577892352807274</v>
      </c>
      <c r="KU47" s="137">
        <f>AVERAGE(($KN$38:KU38))</f>
        <v>0.87550064688305351</v>
      </c>
      <c r="KV47" s="137">
        <f>AVERAGE(($KN$38:KV38))</f>
        <v>0.87593932998139279</v>
      </c>
      <c r="KW47" s="137">
        <f>AVERAGE(($KN$38:KW38))</f>
        <v>0.87696700829636642</v>
      </c>
      <c r="KX47" s="137">
        <f>AVERAGE(($KN$38:KX38))</f>
        <v>0.8783510159215564</v>
      </c>
      <c r="KY47" s="134"/>
      <c r="KZ47" s="134"/>
      <c r="LA47" s="137">
        <f>AVERAGE(($KN$38:LA38))</f>
        <v>0.87795667262323962</v>
      </c>
      <c r="LB47" s="137">
        <f>AVERAGE(($KN$38:LB38))</f>
        <v>0.87880517219073662</v>
      </c>
      <c r="LC47" s="137">
        <f>AVERAGE(($KN$38:LC38))</f>
        <v>0.88162318777678372</v>
      </c>
      <c r="LD47" s="137">
        <f>AVERAGE(($KN$38:LD38))</f>
        <v>0.88390378742575648</v>
      </c>
      <c r="LE47" s="137">
        <f>AVERAGE(($KN$38:LE38))</f>
        <v>0.88748104047201315</v>
      </c>
      <c r="LF47" s="137">
        <f>AVERAGE(($KN$38:LF38))</f>
        <v>0.88979171238863963</v>
      </c>
      <c r="LG47" s="134"/>
      <c r="LH47" s="137">
        <f>AVERAGE(($KN$38:LH38))</f>
        <v>0.8932489427748509</v>
      </c>
      <c r="LI47" s="137">
        <f>AVERAGE(($KN$38:LI38))</f>
        <v>0.89590627821869484</v>
      </c>
      <c r="LJ47" s="137">
        <f>AVERAGE(($KN$38:LJ38))</f>
        <v>0.89802178109950903</v>
      </c>
      <c r="LK47" s="137">
        <f>AVERAGE(($KN$38:LK38))</f>
        <v>0.9002930805462841</v>
      </c>
      <c r="LL47" s="137">
        <f>AVERAGE(($KN$38:LL38))</f>
        <v>0.90184705396995013</v>
      </c>
      <c r="LM47" s="137">
        <f>AVERAGE(($KN$38:LM38))</f>
        <v>0.89958390795492027</v>
      </c>
      <c r="LN47" s="137">
        <f>AVERAGE(($KN$38:LN38))</f>
        <v>0.89267212816038966</v>
      </c>
      <c r="LO47" s="137">
        <f>AVERAGE(($KN$38:LO38))</f>
        <v>0.8909289857438446</v>
      </c>
      <c r="LP47" s="137">
        <f>AVERAGE(($KN$38:LP38))</f>
        <v>0.8897122944654231</v>
      </c>
      <c r="LQ47" s="137">
        <f>AVERAGE(($KN$38:LQ38))</f>
        <v>0.88584097440397802</v>
      </c>
      <c r="LR47" s="134"/>
      <c r="LS47" s="134"/>
      <c r="LT47" s="134"/>
      <c r="LU47" s="134"/>
      <c r="LV47" s="137">
        <f>AVERAGE(($LV$38:LV38))</f>
        <v>0.68341708542713564</v>
      </c>
      <c r="LW47" s="137">
        <f>AVERAGE(($LV$38:LW38))</f>
        <v>0.68795854271356782</v>
      </c>
      <c r="LX47" s="137">
        <f>AVERAGE(($LV$38:LX38))</f>
        <v>0.6890999503193993</v>
      </c>
      <c r="LY47" s="134"/>
      <c r="LZ47" s="137">
        <f>AVERAGE(($LV$38:LZ38))</f>
        <v>0.70002334330635108</v>
      </c>
      <c r="MA47" s="137">
        <f>AVERAGE(($LV$38:MA38))</f>
        <v>0.70671288952111389</v>
      </c>
      <c r="MB47" s="137"/>
      <c r="MC47" s="137">
        <f>AVERAGE(($LV$38:MC38))</f>
        <v>0.71131234517275532</v>
      </c>
      <c r="MD47" s="137">
        <f>AVERAGE(($LV$38:MD38))</f>
        <v>0.71920990858796585</v>
      </c>
      <c r="ME47" s="137">
        <f>AVERAGE(($LV$38:ME38))</f>
        <v>0.72817720449722878</v>
      </c>
      <c r="MF47" s="137">
        <f>AVERAGE(($LV$38:MF38))</f>
        <v>0.73562495640615444</v>
      </c>
      <c r="MG47" s="137">
        <f>AVERAGE(($LV$38:MG38))</f>
        <v>0.74365891309369869</v>
      </c>
      <c r="MH47" s="137">
        <f>AVERAGE(($LV$38:MH38))</f>
        <v>0.74996838127273191</v>
      </c>
      <c r="MI47" s="134"/>
      <c r="MJ47" s="137">
        <f>AVERAGE(($LV$38:MJ38))</f>
        <v>0.75567117758717128</v>
      </c>
      <c r="MK47" s="137">
        <f>AVERAGE(($LV$38:MK38))</f>
        <v>0.76170772865457459</v>
      </c>
      <c r="ML47" s="137">
        <f>AVERAGE(($LV$38:ML38))</f>
        <v>0.76705613131165207</v>
      </c>
      <c r="MM47" s="137">
        <f>AVERAGE(($LV$38:MM38))</f>
        <v>0.7727628562129365</v>
      </c>
      <c r="MN47" s="137">
        <f>AVERAGE(($LV$38:MN38))</f>
        <v>0.77744136817581844</v>
      </c>
      <c r="MO47" s="137">
        <f>AVERAGE(($LV$38:MO38))</f>
        <v>0.78219132940350289</v>
      </c>
      <c r="MP47" s="134"/>
      <c r="MQ47" s="137">
        <f>AVERAGE(($LV$38:MQ38))</f>
        <v>0.78720847776997493</v>
      </c>
      <c r="MR47" s="137">
        <f>AVERAGE(($LV$38:MR38))</f>
        <v>0.79081309486269447</v>
      </c>
      <c r="MS47" s="137">
        <f>AVERAGE(($LV$38:MS38))</f>
        <v>0.7945366888242229</v>
      </c>
      <c r="MT47" s="137">
        <f>AVERAGE(($LV$38:MT38))</f>
        <v>0.7979962512611648</v>
      </c>
      <c r="MU47" s="137">
        <f>AVERAGE(($LV$38:MU38))</f>
        <v>0.80115698836440574</v>
      </c>
      <c r="MV47" s="137">
        <f>AVERAGE(($LV$38:MV38))</f>
        <v>0.80349460973085529</v>
      </c>
      <c r="MW47" s="134"/>
      <c r="MX47" s="137">
        <f>AVERAGE(($MX$38:MX38))</f>
        <v>0.84840425531914898</v>
      </c>
      <c r="MY47" s="137">
        <f>AVERAGE(($MX$38:MY38))</f>
        <v>0.86591197221915994</v>
      </c>
      <c r="MZ47" s="137">
        <f>AVERAGE(($MX$38:MZ38))</f>
        <v>0.87204757016838597</v>
      </c>
      <c r="NA47" s="137">
        <f>AVERAGE(($MX$38:NA38))</f>
        <v>0.8719843955750074</v>
      </c>
      <c r="NB47" s="137">
        <f>AVERAGE(($MX$38:NB38))</f>
        <v>0.87316003554397548</v>
      </c>
      <c r="NC47" s="137">
        <f>AVERAGE(($MX$38:NC38))</f>
        <v>0.87202068086248163</v>
      </c>
      <c r="ND47" s="134"/>
      <c r="NE47" s="137">
        <f>AVERAGE(($MX$38:NE38))</f>
        <v>0.87051214890767592</v>
      </c>
      <c r="NF47" s="137">
        <f>AVERAGE(($MX$38:NF38))</f>
        <v>0.87115086661262442</v>
      </c>
      <c r="NG47" s="137">
        <f>AVERAGE(($MX$38:NG38))</f>
        <v>0.87116600684598522</v>
      </c>
      <c r="NH47" s="137">
        <f>AVERAGE(($MX$38:NH38))</f>
        <v>0.87226995753983272</v>
      </c>
      <c r="NI47" s="137">
        <f>AVERAGE(($MX$38:NI38))</f>
        <v>0.87300970000729639</v>
      </c>
      <c r="NJ47" s="137">
        <f>AVERAGE(($MX$38:NJ38))</f>
        <v>0.87375135398491288</v>
      </c>
      <c r="NK47" s="134"/>
      <c r="NL47" s="137">
        <f>AVERAGE(($MX$38:NL38))</f>
        <v>0.8738474036783811</v>
      </c>
      <c r="NM47" s="137">
        <f>AVERAGE(($MX$38:NM38))</f>
        <v>0.87492179547913174</v>
      </c>
      <c r="NN47" s="137">
        <f>AVERAGE(($MX$38:NN38))</f>
        <v>0.87739769588102545</v>
      </c>
      <c r="NO47" s="137">
        <f>AVERAGE(($MX$38:NO38))</f>
        <v>0.8786859617790086</v>
      </c>
      <c r="NP47" s="137">
        <f>AVERAGE(($MX$38:NP38))</f>
        <v>0.88105260631665039</v>
      </c>
      <c r="NQ47" s="137">
        <f>AVERAGE(($MX$38:NQ38))</f>
        <v>0.88290665195866203</v>
      </c>
      <c r="NR47" s="134"/>
      <c r="NS47" s="137">
        <f>AVERAGE(($MX$38:NS38))</f>
        <v>0.8846727185114649</v>
      </c>
      <c r="NT47" s="137">
        <f>AVERAGE(($MX$38:NT38))</f>
        <v>0.88631286899365858</v>
      </c>
      <c r="NU47" s="137">
        <f>AVERAGE(($MX$38:NU38))</f>
        <v>0.88682458111440876</v>
      </c>
      <c r="NV47" s="137">
        <f>AVERAGE(($MX$38:NV38))</f>
        <v>0.88671152512728069</v>
      </c>
      <c r="NW47" s="137">
        <f>AVERAGE(($MX$38:NW38))</f>
        <v>0.88362514645760837</v>
      </c>
      <c r="NX47" s="137">
        <f>AVERAGE(($MX$38:NX38))</f>
        <v>0.88401343364393459</v>
      </c>
      <c r="NY47" s="137">
        <f>AVERAGE(($MX$38:NY38))</f>
        <v>0.88295265059793149</v>
      </c>
      <c r="NZ47" s="137">
        <f>AVERAGE(($MX$38:NZ38))</f>
        <v>0.88237642019596108</v>
      </c>
      <c r="OA47" s="134"/>
      <c r="OB47" s="134"/>
      <c r="OC47" s="134"/>
      <c r="OD47" s="134"/>
      <c r="OE47" s="134"/>
      <c r="OF47" s="134"/>
      <c r="OG47" s="137">
        <f>AVERAGE(($OG$38:OG38))</f>
        <v>0.852112676056338</v>
      </c>
      <c r="OH47" s="137">
        <f>AVERAGE(($OG$38:OH38))</f>
        <v>0.84830514185592021</v>
      </c>
      <c r="OI47" s="137">
        <f>AVERAGE(($OG$38:OI38))</f>
        <v>0.84490184060235951</v>
      </c>
      <c r="OJ47" s="137">
        <f>AVERAGE(($OG$38:OJ38))</f>
        <v>0.84365174990989777</v>
      </c>
      <c r="OK47" s="137">
        <f>AVERAGE(($OG$38:OK38))</f>
        <v>0.84357811634582869</v>
      </c>
      <c r="OL47" s="137">
        <f>AVERAGE(($OG$38:OL38))</f>
        <v>0.84173176362152391</v>
      </c>
      <c r="OM47" s="134"/>
      <c r="ON47" s="137">
        <f>AVERAGE(($OG$38:ON38))</f>
        <v>0.84059288178885461</v>
      </c>
      <c r="OO47" s="137">
        <f>AVERAGE(($OG$38:OO38))</f>
        <v>0.84225680682973147</v>
      </c>
      <c r="OP47" s="137">
        <f>AVERAGE(($OG$38:OP38))</f>
        <v>0.84610431963871158</v>
      </c>
      <c r="OQ47" s="137">
        <f>AVERAGE(($OG$38:OQ38))</f>
        <v>0.84610431963871158</v>
      </c>
      <c r="OR47" s="137">
        <f>AVERAGE(($OG$38:OR38))</f>
        <v>0.84608984727079994</v>
      </c>
      <c r="OS47" s="137">
        <f>AVERAGE(($OG$38:OS38))</f>
        <v>0.84837369035637455</v>
      </c>
      <c r="OT47" s="134"/>
      <c r="OU47" s="137">
        <f>AVERAGE(($OG$38:OU38))</f>
        <v>0.85016737942531606</v>
      </c>
      <c r="OV47" s="137">
        <f>AVERAGE(($OG$38:OV38))</f>
        <v>0.85305874270343152</v>
      </c>
      <c r="OW47" s="137">
        <f>AVERAGE(($OG$38:OW38))</f>
        <v>0.85724656905949448</v>
      </c>
      <c r="OX47" s="137">
        <f>AVERAGE(($OG$38:OX38))</f>
        <v>0.8600967977888615</v>
      </c>
      <c r="OY47" s="137">
        <f>AVERAGE(($OG$38:OY38))</f>
        <v>0.86194972228603206</v>
      </c>
      <c r="OZ47" s="137">
        <f>AVERAGE(($OG$38:OZ38))</f>
        <v>0.86337876134234703</v>
      </c>
      <c r="PA47" s="134"/>
      <c r="PB47" s="137">
        <f>AVERAGE(($OG$38:PB38))</f>
        <v>0.86219690033209972</v>
      </c>
      <c r="PC47" s="137">
        <f>AVERAGE(($OG$38:PC38))</f>
        <v>0.86213193541172173</v>
      </c>
      <c r="PD47" s="137">
        <f>AVERAGE(($OG$38:PD38))</f>
        <v>0.86285911880199362</v>
      </c>
      <c r="PE47" s="137">
        <f>AVERAGE(($OG$38:PE38))</f>
        <v>0.86353274874445007</v>
      </c>
      <c r="PF47" s="137">
        <f>AVERAGE(($OG$38:PF38))</f>
        <v>0.86285619874009545</v>
      </c>
      <c r="PG47" s="137">
        <f>AVERAGE(($PG$38:PG38))</f>
        <v>0.85164835164835162</v>
      </c>
      <c r="PH47" s="137"/>
      <c r="PI47" s="137">
        <f>AVERAGE(($PG$38:PI38))</f>
        <v>0.8406890406890406</v>
      </c>
      <c r="PJ47" s="137">
        <f>AVERAGE(($PG$38:PJ38))</f>
        <v>0.84787901151537515</v>
      </c>
      <c r="PK47" s="137">
        <f>AVERAGE(($PG$38:PK38))</f>
        <v>0.85491752309934133</v>
      </c>
      <c r="PL47" s="137">
        <f>AVERAGE(($PG$38:PL38))</f>
        <v>0.85734122069553964</v>
      </c>
      <c r="PM47" s="137">
        <f>AVERAGE(($PG$38:PM38))</f>
        <v>0.85703836379963516</v>
      </c>
      <c r="PN47" s="137">
        <f>AVERAGE(($PG$38:PN38))</f>
        <v>0.85372015300713711</v>
      </c>
      <c r="PO47" s="134"/>
      <c r="PP47" s="137">
        <f>AVERAGE(($PG$38:PP38))</f>
        <v>0.85123149491276362</v>
      </c>
      <c r="PQ47" s="137">
        <f>AVERAGE(($PG$38:PQ38))</f>
        <v>0.85115851910508744</v>
      </c>
      <c r="PR47" s="137">
        <f>AVERAGE(($PG$38:PR38))</f>
        <v>0.85121708579922983</v>
      </c>
      <c r="PS47" s="137">
        <f>AVERAGE(($PG$38:PS38))</f>
        <v>0.84914302044147305</v>
      </c>
      <c r="PT47" s="137">
        <f>AVERAGE(($PG$38:PT38))</f>
        <v>0.84616535863111719</v>
      </c>
      <c r="PU47" s="137">
        <f>AVERAGE(($PG$38:PU38))</f>
        <v>0.8440536733742926</v>
      </c>
      <c r="PV47" s="134"/>
      <c r="PW47" s="137">
        <f>AVERAGE(($PG$38:PW38))</f>
        <v>0.84498861507204726</v>
      </c>
      <c r="PX47" s="137">
        <f>AVERAGE(($PG$38:PX38))</f>
        <v>0.84637961796968308</v>
      </c>
      <c r="PY47" s="137">
        <f>AVERAGE(($PG$38:PY38))</f>
        <v>0.84819213804718574</v>
      </c>
      <c r="PZ47" s="137">
        <f>AVERAGE(($PG$38:PZ38))</f>
        <v>0.85034839374137983</v>
      </c>
      <c r="QA47" s="137">
        <f>AVERAGE(($PG$38:QA38))</f>
        <v>0.852213959168446</v>
      </c>
      <c r="QB47" s="137">
        <f>AVERAGE(($PG$38:QB38))</f>
        <v>0.85326022569936011</v>
      </c>
      <c r="QC47" s="134"/>
      <c r="QD47" s="137">
        <f>AVERAGE(($PG$38:QD38))</f>
        <v>0.8542362676688301</v>
      </c>
      <c r="QE47" s="137">
        <f>AVERAGE(($PG$38:QE38))</f>
        <v>0.85596466179787134</v>
      </c>
      <c r="QF47" s="134"/>
      <c r="QG47" s="137">
        <f>AVERAGE(($PG$38:QG38))</f>
        <v>0.85615637584436222</v>
      </c>
      <c r="QH47" s="137">
        <f>AVERAGE(($PG$38:QH38))</f>
        <v>0.85631051135275149</v>
      </c>
      <c r="QI47" s="137">
        <f>AVERAGE(($QI$38:QI38))</f>
        <v>0.84894259818731121</v>
      </c>
      <c r="QJ47" s="137"/>
      <c r="QK47" s="137">
        <f>AVERAGE(($QI$38:QK38))</f>
        <v>0.8541349076563467</v>
      </c>
      <c r="QL47" s="137">
        <f>AVERAGE(($QI$38:QL38))</f>
        <v>0.86134246369008982</v>
      </c>
      <c r="QM47" s="137">
        <f>AVERAGE(($QI$38:QM38))</f>
        <v>0.86993322813566554</v>
      </c>
      <c r="QN47" s="137">
        <f>AVERAGE(($QI$38:QN38))</f>
        <v>0.87372436028631029</v>
      </c>
      <c r="QO47" s="137">
        <f>AVERAGE(($QI$38:QO38))</f>
        <v>0.87412578865752444</v>
      </c>
      <c r="QP47" s="137">
        <f>AVERAGE(($QI$38:QP38))</f>
        <v>0.87387073678243732</v>
      </c>
      <c r="QQ47" s="137">
        <f>AVERAGE(($QI$38:QQ38))</f>
        <v>0.85943811792622293</v>
      </c>
      <c r="QR47" s="137">
        <f>AVERAGE(($QI$38:QR38))</f>
        <v>0.85603708580429028</v>
      </c>
      <c r="QS47" s="137">
        <f>AVERAGE(($QI$38:QS38))</f>
        <v>0.85084880749092362</v>
      </c>
      <c r="QT47" s="137">
        <f>AVERAGE(($QI$38:QT38))</f>
        <v>0.84736255226447599</v>
      </c>
      <c r="QU47" s="134"/>
      <c r="QV47" s="134"/>
      <c r="QW47" s="137">
        <f>AVERAGE(($QI$38:QW38))</f>
        <v>0.83850290890543</v>
      </c>
      <c r="QX47" s="137">
        <f>AVERAGE(($QI$38:QX38))</f>
        <v>0.83244703409061604</v>
      </c>
      <c r="QY47" s="137">
        <f>AVERAGE(($QI$38:QY38))</f>
        <v>0.83117272748221727</v>
      </c>
      <c r="QZ47" s="137">
        <f>AVERAGE(($QI$38:QZ38))</f>
        <v>0.83231551943284099</v>
      </c>
      <c r="RA47" s="137">
        <f>AVERAGE(($QI$38:RA38))</f>
        <v>0.83526778826380665</v>
      </c>
      <c r="RB47" s="137">
        <f>AVERAGE(($QI$38:RB38))</f>
        <v>0.83817710805910395</v>
      </c>
      <c r="RC47" s="137">
        <f>AVERAGE(($QI$38:RC38))</f>
        <v>0.84036454763405166</v>
      </c>
      <c r="RD47" s="137">
        <f>AVERAGE(($QI$38:RD38))</f>
        <v>0.84313818111726102</v>
      </c>
      <c r="RE47" s="134"/>
      <c r="RF47" s="137">
        <f>AVERAGE(($QI$38:RF38))</f>
        <v>0.84544191346081488</v>
      </c>
      <c r="RG47" s="137">
        <f>AVERAGE(($QI$38:RG38))</f>
        <v>0.84847281801462893</v>
      </c>
      <c r="RH47" s="137">
        <f>AVERAGE(($QI$38:RH38))</f>
        <v>0.84907699473588916</v>
      </c>
      <c r="RI47" s="137">
        <f>AVERAGE(($QI$38:RI38))</f>
        <v>0.84924500263739777</v>
      </c>
      <c r="RJ47" s="137">
        <f>AVERAGE(($QI$38:RJ38))</f>
        <v>0.85033358252256053</v>
      </c>
      <c r="RK47" s="137">
        <f>AVERAGE(($QI$38:RK38))</f>
        <v>0.8514824811095637</v>
      </c>
      <c r="RL47" s="134"/>
      <c r="RM47" s="134"/>
      <c r="RN47" s="137">
        <f>AVERAGE(($QI$38:RN38))</f>
        <v>0.85139132514517679</v>
      </c>
      <c r="RO47" s="137">
        <f>AVERAGE(($QI$38:RO38))</f>
        <v>0.85169910912266344</v>
      </c>
      <c r="RP47" s="137">
        <f>AVERAGE(($QI$38:RP38))</f>
        <v>0.85219812814653417</v>
      </c>
      <c r="RQ47" s="137">
        <f>AVERAGE(($QI$38:RQ38))</f>
        <v>0.85276566567313339</v>
      </c>
      <c r="RR47" s="137">
        <f>AVERAGE(($QI$38:RR38))</f>
        <v>0.85313698766548851</v>
      </c>
      <c r="RS47" s="134"/>
      <c r="RT47" s="137">
        <f>AVERAGE(($QI$38:RT38))</f>
        <v>0.85173475173163449</v>
      </c>
      <c r="RU47" s="137">
        <f>AVERAGE(($QI$38:RU38))</f>
        <v>0.85083125395323411</v>
      </c>
      <c r="RV47" s="137">
        <f>AVERAGE(($QI$38:RV38))</f>
        <v>0.84967542267441698</v>
      </c>
      <c r="RW47" s="137">
        <f>AVERAGE(($QI$38:RW38))</f>
        <v>0.84914896027030407</v>
      </c>
      <c r="RX47" s="137">
        <f>AVERAGE(($QI$38:RX38))</f>
        <v>0.84922284757037736</v>
      </c>
      <c r="RY47" s="137">
        <f>AVERAGE(($QI$38:RY38))</f>
        <v>0.84901588380172066</v>
      </c>
      <c r="RZ47" s="134"/>
      <c r="SA47" s="134"/>
      <c r="SB47" s="137">
        <f>AVERAGE(($QI$38:SB38))</f>
        <v>0.84753470366247186</v>
      </c>
      <c r="SC47" s="137">
        <f>AVERAGE(($QI$38:SC38))</f>
        <v>0.84635083700558145</v>
      </c>
      <c r="SD47" s="137">
        <f>AVERAGE(($QI$38:SD38))</f>
        <v>0.84551272826885615</v>
      </c>
      <c r="SE47" s="137">
        <f>AVERAGE(($QI$38:SE38))</f>
        <v>0.84489729812183612</v>
      </c>
      <c r="SF47" s="137">
        <f>AVERAGE(($QI$38:SF38))</f>
        <v>0.84408395309388107</v>
      </c>
      <c r="SG47" s="137">
        <f>AVERAGE(($QI$38:SG38))</f>
        <v>0.84107698780695406</v>
      </c>
      <c r="SH47" s="137">
        <f>AVERAGE(($QI$38:SH38))</f>
        <v>0.8405768686822207</v>
      </c>
      <c r="SI47" s="137">
        <f>AVERAGE(($QI$38:SI38))</f>
        <v>0.84091252875648126</v>
      </c>
      <c r="SJ47" s="137">
        <f>AVERAGE(($QI$38:SJ38))</f>
        <v>0.8413422158331143</v>
      </c>
      <c r="SK47" s="137">
        <f>AVERAGE(($QI$38:SK38))</f>
        <v>0.84166629809761184</v>
      </c>
      <c r="SL47" s="137">
        <f>AVERAGE(($QI$38:SL38))</f>
        <v>0.84191010026574775</v>
      </c>
      <c r="SM47" s="137">
        <f>AVERAGE(($QI$38:SM38))</f>
        <v>0.84126042217792951</v>
      </c>
      <c r="SN47" s="134"/>
      <c r="SO47" s="137">
        <f>AVERAGE(($QI$38:SO38))</f>
        <v>0.84023463365523543</v>
      </c>
      <c r="SP47" s="137">
        <f>AVERAGE(($QI$38:SP38))</f>
        <v>0.83876540424091661</v>
      </c>
      <c r="SQ47" s="137">
        <f>AVERAGE(($QI$38:SQ38))</f>
        <v>0.83728131637495595</v>
      </c>
      <c r="SR47" s="137">
        <f>AVERAGE(($SR$38:SR38))</f>
        <v>0.78899082568807344</v>
      </c>
      <c r="SS47" s="137">
        <f>AVERAGE(($SR$38:SS38))</f>
        <v>0.78866719198514101</v>
      </c>
      <c r="ST47" s="137">
        <f>AVERAGE(($SR$38:ST38))</f>
        <v>0.78218838440035043</v>
      </c>
      <c r="SU47" s="137">
        <f>AVERAGE(($SR$38:SU38))</f>
        <v>0.74992253830026279</v>
      </c>
      <c r="SV47" s="137">
        <f>AVERAGE(($SR$38:SV38))</f>
        <v>0.75373549899464065</v>
      </c>
      <c r="SW47" s="137">
        <f>AVERAGE(($SR$38:SW38))</f>
        <v>0.75891460359258023</v>
      </c>
      <c r="SX47" s="137">
        <f>AVERAGE(($SR$38:SX38))</f>
        <v>0.75662068063037491</v>
      </c>
      <c r="SY47" s="137">
        <f>AVERAGE(($SR$38:SY38))</f>
        <v>0.75569388920237168</v>
      </c>
      <c r="SZ47" s="137">
        <f>AVERAGE(($SR$38:SZ38))</f>
        <v>0.75506123484655263</v>
      </c>
      <c r="TA47" s="137">
        <f>AVERAGE(($SR$38:TA38))</f>
        <v>0.75231152161830761</v>
      </c>
      <c r="TB47" s="134"/>
      <c r="TC47" s="137">
        <f>AVERAGE(($SR$38:TC38))</f>
        <v>0.7427203388019431</v>
      </c>
      <c r="TD47" s="137">
        <f>AVERAGE(($SR$38:TD38))</f>
        <v>0.73798036956549795</v>
      </c>
      <c r="TE47" s="137">
        <f>AVERAGE(($SR$38:TE38))</f>
        <v>0.73498757760461919</v>
      </c>
      <c r="TF47" s="137">
        <f>AVERAGE(($SR$38:TF38))</f>
        <v>0.73379631200106998</v>
      </c>
      <c r="TG47" s="137">
        <f>AVERAGE(($SR$38:TG38))</f>
        <v>0.73199194248305</v>
      </c>
      <c r="TH47" s="137">
        <f>AVERAGE(($SR$38:TH38))</f>
        <v>0.7302695396739185</v>
      </c>
      <c r="TI47" s="137">
        <f>AVERAGE(($SR$38:TI38))</f>
        <v>0.72643301049835385</v>
      </c>
      <c r="TJ47" s="137">
        <f>AVERAGE(($SR$38:TJ38))</f>
        <v>0.72767646357493299</v>
      </c>
      <c r="TK47" s="137">
        <f>AVERAGE(($SR$38:TK38))</f>
        <v>0.72722231386296909</v>
      </c>
      <c r="TL47" s="137">
        <f>AVERAGE(($SR$38:TL38))</f>
        <v>0.7293977835356743</v>
      </c>
      <c r="TM47" s="137">
        <f>AVERAGE(($SR$38:TM38))</f>
        <v>0.7324392810229865</v>
      </c>
      <c r="TN47" s="137">
        <f>AVERAGE(($SR$38:TN38))</f>
        <v>0.73555435342132369</v>
      </c>
      <c r="TO47" s="137">
        <f>AVERAGE(($SR$38:TO38))</f>
        <v>0.7392648390285731</v>
      </c>
      <c r="TP47" s="134"/>
      <c r="TQ47" s="137">
        <f>AVERAGE(($SR$38:TQ38))</f>
        <v>0.74221213740238257</v>
      </c>
      <c r="TR47" s="137">
        <f>AVERAGE(($SR$38:TR38))</f>
        <v>0.74518065673720513</v>
      </c>
      <c r="TS47" s="137">
        <f>AVERAGE(($SR$38:TS38))</f>
        <v>0.74736341482999569</v>
      </c>
      <c r="TT47" s="137">
        <f>AVERAGE(($SR$38:TT38))</f>
        <v>0.74984201851354082</v>
      </c>
      <c r="TU47" s="137">
        <f>AVERAGE(($SR$38:TU38))</f>
        <v>0.75095310288635653</v>
      </c>
      <c r="TV47" s="137">
        <f>AVERAGE(($SR$38:TV38))</f>
        <v>0.75321075867554932</v>
      </c>
      <c r="TW47" s="134"/>
      <c r="TX47" s="137">
        <f>AVERAGE(($SR$38:TX38))</f>
        <v>0.75537646065909159</v>
      </c>
      <c r="TY47" s="137">
        <f>AVERAGE(($SR$38:TY38))</f>
        <v>0.75773758865626373</v>
      </c>
      <c r="TZ47" s="137">
        <f>AVERAGE(($SR$38:TZ38))</f>
        <v>0.76074207896509338</v>
      </c>
      <c r="UA47" s="137">
        <f>AVERAGE(($SR$38:UA38))</f>
        <v>0.76433505671850233</v>
      </c>
      <c r="UB47" s="137">
        <f>AVERAGE(($SR$38:UB38))</f>
        <v>0.76668272693724759</v>
      </c>
      <c r="UC47" s="137">
        <f>AVERAGE(($SR$38:UC38))</f>
        <v>0.76854701397073322</v>
      </c>
      <c r="UD47" s="134"/>
      <c r="UE47" s="137">
        <f>AVERAGE(($SR$38:UE38))</f>
        <v>0.76982393383355341</v>
      </c>
      <c r="UF47" s="137">
        <f>AVERAGE(($SR$38:UF38))</f>
        <v>0.77218390473380483</v>
      </c>
      <c r="UG47" s="137">
        <f>AVERAGE(($SR$38:UG38))</f>
        <v>0.77500848809052458</v>
      </c>
      <c r="UH47" s="137">
        <f>AVERAGE(($SR$38:UH38))</f>
        <v>0.77768122642202064</v>
      </c>
      <c r="UI47" s="137">
        <f>AVERAGE(($SR$38:UI38))</f>
        <v>0.77977204247679854</v>
      </c>
      <c r="UJ47" s="137">
        <f>AVERAGE(($SR$38:UJ38))</f>
        <v>0.78186338879149397</v>
      </c>
      <c r="UK47" s="137"/>
      <c r="UL47" s="137">
        <f>AVERAGE(($SR$38:UL38))</f>
        <v>0.78412908557554606</v>
      </c>
      <c r="UM47" s="137">
        <f>AVERAGE(($SR$38:UM38))</f>
        <v>0.7859780920420768</v>
      </c>
      <c r="UN47" s="137">
        <f>AVERAGE(($SR$38:UN38))</f>
        <v>0.78827187999350135</v>
      </c>
      <c r="UO47" s="137">
        <f>AVERAGE(($SR$38:UO38))</f>
        <v>0.79041043915483522</v>
      </c>
      <c r="UP47" s="137">
        <f>AVERAGE(($SR$38:UP38))</f>
        <v>0.79279282091233871</v>
      </c>
      <c r="UQ47" s="137">
        <f>AVERAGE(($SR$38:UQ38))</f>
        <v>0.79500550537858028</v>
      </c>
      <c r="UR47" s="134"/>
      <c r="US47" s="137">
        <f>AVERAGE(($SR$38:US38))</f>
        <v>0.79717461582939197</v>
      </c>
      <c r="UT47" s="137">
        <f>AVERAGE(($SR$38:UT38))</f>
        <v>0.79906631431062258</v>
      </c>
      <c r="UU47" s="137">
        <f>AVERAGE(($SR$38:UU38))</f>
        <v>0.80105035598977803</v>
      </c>
      <c r="UV47" s="137">
        <f>AVERAGE(($SR$38:UV38))</f>
        <v>0.80178195820498865</v>
      </c>
      <c r="UW47" s="137">
        <f>AVERAGE(($SR$38:UW38))</f>
        <v>0.80223271360370141</v>
      </c>
      <c r="UX47" s="134"/>
      <c r="UY47" s="134"/>
      <c r="UZ47" s="134"/>
      <c r="VA47" s="137">
        <f>AVERAGE(($VA$38:VA38))</f>
        <v>0.78033472803347281</v>
      </c>
      <c r="VB47" s="137">
        <f>AVERAGE(($VA$38:VB38))</f>
        <v>0.77999787249131269</v>
      </c>
      <c r="VC47" s="137">
        <f>AVERAGE(($VA$38:VC38))</f>
        <v>0.78034945885385765</v>
      </c>
      <c r="VD47" s="137"/>
      <c r="VE47" s="137">
        <f>AVERAGE(($VA$38:VE38))</f>
        <v>0.77947697017345108</v>
      </c>
      <c r="VF47" s="137"/>
      <c r="VG47" s="137">
        <f>AVERAGE(($VA$38:VG38))</f>
        <v>0.77923189596818521</v>
      </c>
      <c r="VH47" s="137">
        <f>AVERAGE(($VA$38:VH38))</f>
        <v>0.7796240103803399</v>
      </c>
      <c r="VI47" s="137">
        <f>AVERAGE(($VA$38:VI38))</f>
        <v>0.77813926164468694</v>
      </c>
      <c r="VJ47" s="137">
        <f>AVERAGE(($VA$38:VJ38))</f>
        <v>0.77529245479747022</v>
      </c>
      <c r="VK47" s="137">
        <f>AVERAGE(($VA$38:VK38))</f>
        <v>0.77355298073204204</v>
      </c>
      <c r="VL47" s="137">
        <f>AVERAGE(($VA$38:VL38))</f>
        <v>0.77357324826969753</v>
      </c>
      <c r="VM47" s="134"/>
      <c r="VN47" s="137">
        <f>AVERAGE(($VA$38:VN38))</f>
        <v>0.77708432769529034</v>
      </c>
      <c r="VO47" s="137">
        <f>AVERAGE(($VA$38:VO38))</f>
        <v>0.7815292953998183</v>
      </c>
      <c r="VP47" s="137">
        <f>AVERAGE(($VA$38:VP38))</f>
        <v>0.78797203991469877</v>
      </c>
      <c r="VQ47" s="137">
        <f>AVERAGE(($VA$38:VQ38))</f>
        <v>0.79490451834707121</v>
      </c>
      <c r="VR47" s="137">
        <f>AVERAGE(($VA$38:VR38))</f>
        <v>0.80266357196264293</v>
      </c>
      <c r="VS47" s="137">
        <f>AVERAGE(($VA$38:VS38))</f>
        <v>0.80902892895370448</v>
      </c>
      <c r="VT47" s="137">
        <f>AVERAGE(($VA$38:VT38))</f>
        <v>0.80805976792639012</v>
      </c>
      <c r="VU47" s="137">
        <f>AVERAGE(($VA$38:VU38))</f>
        <v>0.81255027464652896</v>
      </c>
      <c r="VV47" s="137">
        <f>AVERAGE(($VA$38:VV38))</f>
        <v>0.81680201457741342</v>
      </c>
      <c r="VW47" s="137">
        <f>AVERAGE(($VA$38:VW38))</f>
        <v>0.82048063042608277</v>
      </c>
      <c r="VX47" s="137">
        <f>AVERAGE(($VA$38:VX38))</f>
        <v>0.8249107677159605</v>
      </c>
      <c r="VY47" s="137">
        <f>AVERAGE(($VA$38:VY38))</f>
        <v>0.82917387768304718</v>
      </c>
      <c r="VZ47" s="137">
        <f>AVERAGE(($VA$38:VZ38))</f>
        <v>0.82812344506972357</v>
      </c>
      <c r="WA47" s="137"/>
      <c r="WB47" s="137">
        <f>AVERAGE(($VA$38:WB38))</f>
        <v>0.82812164440958347</v>
      </c>
      <c r="WC47" s="137">
        <f>AVERAGE(($VA$38:WC38))</f>
        <v>0.82954750327088134</v>
      </c>
      <c r="WD47" s="137">
        <f>AVERAGE(($VA$38:WD38))</f>
        <v>0.83101287079213704</v>
      </c>
      <c r="WE47" s="137">
        <f>AVERAGE(($VA$38:WE38))</f>
        <v>0.83161629740063403</v>
      </c>
      <c r="WF47" s="137">
        <f>AVERAGE(($WF$38:WF38))</f>
        <v>0.87425149700598803</v>
      </c>
      <c r="WG47" s="137">
        <f>AVERAGE(($WF$38:WG38))</f>
        <v>0.86657360126373018</v>
      </c>
      <c r="WH47" s="137"/>
      <c r="WI47" s="137">
        <f>AVERAGE(($WF$38:WI38))</f>
        <v>0.85758994801229804</v>
      </c>
      <c r="WJ47" s="137">
        <f>AVERAGE(($WF$38:WJ38))</f>
        <v>0.8462693840861466</v>
      </c>
      <c r="WK47" s="137">
        <f>AVERAGE(($WF$38:WK38))</f>
        <v>0.83955518980859978</v>
      </c>
      <c r="WL47" s="137">
        <f>AVERAGE(($WF$38:WL38))</f>
        <v>0.81702974412771157</v>
      </c>
      <c r="WM47" s="137">
        <f>AVERAGE(($WF$38:WM38))</f>
        <v>0.79570441539471592</v>
      </c>
      <c r="WN47" s="137"/>
      <c r="WO47" s="134"/>
      <c r="WP47" s="137">
        <f>AVERAGE(($WF$38:WP38))</f>
        <v>0.78281094275840235</v>
      </c>
      <c r="WQ47" s="137">
        <f>AVERAGE(($WF$38:WQ38))</f>
        <v>0.77581747210084551</v>
      </c>
      <c r="WR47" s="137">
        <f>AVERAGE(($WF$38:WR38))</f>
        <v>0.77423572489076098</v>
      </c>
      <c r="WS47" s="137">
        <f>AVERAGE(($WF$38:WS38))</f>
        <v>0.77547600334421785</v>
      </c>
      <c r="WT47" s="134"/>
      <c r="WU47" s="137">
        <f>AVERAGE(($WF$38:WU38))</f>
        <v>0.77264438628548771</v>
      </c>
      <c r="WV47" s="137">
        <f>AVERAGE(($WF$38:WV38))</f>
        <v>0.76888529686169815</v>
      </c>
      <c r="WW47" s="137">
        <f>AVERAGE(($WF$38:WW38))</f>
        <v>0.77388821669276564</v>
      </c>
      <c r="WX47" s="137">
        <f>AVERAGE(($WF$38:WX38))</f>
        <v>0.78088152749910655</v>
      </c>
      <c r="WY47" s="137">
        <f>AVERAGE(($WF$38:WY38))</f>
        <v>0.78624309869707909</v>
      </c>
      <c r="WZ47" s="137">
        <f>AVERAGE(($WF$38:WZ38))</f>
        <v>0.79230237608738319</v>
      </c>
      <c r="XA47" s="137">
        <f>AVERAGE(($WF$38:XA38))</f>
        <v>0.79712363115587648</v>
      </c>
      <c r="XB47" s="137">
        <f>AVERAGE(($WF$38:XB38))</f>
        <v>0.80183642249854958</v>
      </c>
      <c r="XC47" s="134"/>
      <c r="XD47" s="137">
        <f>AVERAGE(($WF$38:XD38))</f>
        <v>0.80700603928211889</v>
      </c>
      <c r="XE47" s="137">
        <f>AVERAGE(($WF$38:XE38))</f>
        <v>0.80888219116193072</v>
      </c>
      <c r="XF47" s="137">
        <f>AVERAGE(($WF$38:XF38))</f>
        <v>0.81351609272173875</v>
      </c>
      <c r="XG47" s="137">
        <f>AVERAGE(($WF$38:XG38))</f>
        <v>0.81744348668366984</v>
      </c>
      <c r="XH47" s="137">
        <f>AVERAGE(($WF$38:XH38))</f>
        <v>0.82110679040623502</v>
      </c>
      <c r="XI47" s="137">
        <f>AVERAGE(($WF$38:XI38))</f>
        <v>0.82444086273903028</v>
      </c>
      <c r="XJ47" s="137"/>
      <c r="XK47" s="137">
        <f>AVERAGE(($XK$38:XK38))</f>
        <v>0.83809523809523812</v>
      </c>
      <c r="XL47" s="137">
        <f>AVERAGE(($XK$38:XL38))</f>
        <v>0.84626280892103678</v>
      </c>
      <c r="XM47" s="137">
        <f>AVERAGE(($XK$38:XM38))</f>
        <v>0.85229297671497084</v>
      </c>
      <c r="XN47" s="137">
        <f>AVERAGE(($XK$38:XN38))</f>
        <v>0.86206318301546137</v>
      </c>
      <c r="XO47" s="137">
        <f>AVERAGE(($XK$38:XO38))</f>
        <v>0.86801120215007399</v>
      </c>
      <c r="XP47" s="137">
        <f>AVERAGE(($XK$38:XP38))</f>
        <v>0.86703924965497625</v>
      </c>
      <c r="XQ47" s="137"/>
      <c r="XR47" s="137">
        <f>AVERAGE(($XK$38:XR38))</f>
        <v>0.87165808101603537</v>
      </c>
      <c r="XS47" s="137">
        <f>AVERAGE(($XK$38:XS38))</f>
        <v>0.87372318510628333</v>
      </c>
      <c r="XT47" s="137">
        <f>AVERAGE(($XK$38:XT38))</f>
        <v>0.87775394231669635</v>
      </c>
      <c r="XU47" s="137">
        <f>AVERAGE(($XK$38:XU38))</f>
        <v>0.87994618562547977</v>
      </c>
      <c r="XV47" s="137">
        <f>AVERAGE(($XK$38:XV38))</f>
        <v>0.8793832735526107</v>
      </c>
      <c r="XW47" s="137">
        <f>AVERAGE(($XK$38:XW38))</f>
        <v>0.87858810657666575</v>
      </c>
      <c r="XX47" s="137"/>
      <c r="XY47" s="137">
        <f>AVERAGE(($XK$38:XY38))</f>
        <v>0.87869671376307612</v>
      </c>
      <c r="XZ47" s="137">
        <f>AVERAGE(($XK$38:XZ38))</f>
        <v>0.88080385715939025</v>
      </c>
      <c r="YA47" s="137">
        <f>AVERAGE(($XK$38:YA38))</f>
        <v>0.8813669876375807</v>
      </c>
      <c r="YB47" s="137">
        <f>AVERAGE(($XK$38:YB38))</f>
        <v>0.88386351812334663</v>
      </c>
      <c r="YC47" s="137">
        <f>AVERAGE(($XK$38:YC38))</f>
        <v>0.88527711922445007</v>
      </c>
      <c r="YD47" s="137">
        <f>AVERAGE(($XK$38:YD38))</f>
        <v>0.88604076822881017</v>
      </c>
      <c r="YE47" s="137"/>
      <c r="YF47" s="137">
        <f>AVERAGE(($XK$38:YF38))</f>
        <v>0.88530868292945097</v>
      </c>
      <c r="YG47" s="137">
        <f>AVERAGE(($XK$38:YG38))</f>
        <v>0.88526767122522254</v>
      </c>
      <c r="YH47" s="137">
        <f>AVERAGE(($XK$38:YH38))</f>
        <v>0.88619596806030265</v>
      </c>
      <c r="YI47" s="137">
        <f>AVERAGE(($XK$38:YI38))</f>
        <v>0.88732155606254293</v>
      </c>
      <c r="YJ47" s="137">
        <f>AVERAGE(($XK$38:YJ38))</f>
        <v>0.88787279275547581</v>
      </c>
      <c r="YK47" s="137">
        <f>AVERAGE(($XK$38:YK38))</f>
        <v>0.88818102098525886</v>
      </c>
      <c r="YL47" s="137"/>
      <c r="YM47" s="137">
        <f>AVERAGE(($XK$38:YM38))</f>
        <v>0.88822471440190387</v>
      </c>
      <c r="YN47" s="137">
        <f>AVERAGE(($XK$38:YN38))</f>
        <v>0.88905154162576217</v>
      </c>
      <c r="YO47" s="137">
        <f>AVERAGE(($YO$38:YO38))</f>
        <v>0.89473684210526316</v>
      </c>
      <c r="YP47" s="137"/>
      <c r="YQ47" s="137">
        <f>AVERAGE(($YO$38:YQ38))</f>
        <v>0.88290849073904276</v>
      </c>
      <c r="YR47" s="137">
        <f>AVERAGE(($YO$38:YR38))</f>
        <v>0.88975508578005158</v>
      </c>
      <c r="YS47" s="137">
        <f>AVERAGE(($YO$38:YS38))</f>
        <v>0.87639104743112406</v>
      </c>
      <c r="YT47" s="137">
        <f>AVERAGE(($YO$38:YT38))</f>
        <v>0.87745692396640462</v>
      </c>
      <c r="YU47" s="137">
        <f>AVERAGE(($YO$38:YU38))</f>
        <v>0.88364589452716402</v>
      </c>
      <c r="YV47" s="137">
        <f>AVERAGE(($YO$38:YV38))</f>
        <v>0.88671212231629704</v>
      </c>
      <c r="YW47" s="137">
        <f>AVERAGE(($YO$38:YW38))</f>
        <v>0.89083661067639497</v>
      </c>
      <c r="YX47" s="137">
        <f>AVERAGE(($YO$38:YX38))</f>
        <v>0.88294953628751449</v>
      </c>
      <c r="YY47" s="137">
        <f>AVERAGE(($YO$38:YY38))</f>
        <v>0.88342269860079203</v>
      </c>
      <c r="YZ47" s="137"/>
      <c r="ZA47" s="137">
        <f>AVERAGE(($YO$38:ZA38))</f>
        <v>0.88473766454105285</v>
      </c>
      <c r="ZB47" s="137">
        <f>AVERAGE(($YO$38:ZB38))</f>
        <v>0.88770034708533707</v>
      </c>
      <c r="ZC47" s="137">
        <f>AVERAGE(($YO$38:ZC38))</f>
        <v>0.88924255711652467</v>
      </c>
      <c r="ZD47" s="137">
        <f>AVERAGE(($YO$38:ZD38))</f>
        <v>0.89171902042807727</v>
      </c>
      <c r="ZE47" s="137">
        <f>AVERAGE(($YO$38:ZE38))</f>
        <v>0.89239229785408425</v>
      </c>
      <c r="ZF47" s="137">
        <f>AVERAGE(($YO$38:ZF38))</f>
        <v>0.89284454503746047</v>
      </c>
      <c r="ZG47" s="137">
        <f>AVERAGE(($YO$38:ZG38))</f>
        <v>0.88980201270155712</v>
      </c>
      <c r="ZH47" s="137"/>
      <c r="ZI47" s="134"/>
      <c r="ZJ47" s="134"/>
      <c r="ZK47" s="134"/>
      <c r="ZL47" s="137">
        <f>AVERAGE(($YO$38:ZL38))</f>
        <v>0.8850114246943277</v>
      </c>
      <c r="ZM47" s="137">
        <f>AVERAGE(($YO$38:ZM38))</f>
        <v>0.87838114679348489</v>
      </c>
      <c r="ZN47" s="137"/>
      <c r="ZO47" s="137">
        <f>AVERAGE(($YO$38:ZO38))</f>
        <v>0.86963559103109778</v>
      </c>
      <c r="ZP47" s="137">
        <f>AVERAGE(($YO$38:ZP38))</f>
        <v>0.86443950571308126</v>
      </c>
      <c r="ZQ47" s="137">
        <f>AVERAGE(($YO$38:ZQ38))</f>
        <v>0.85934875530533539</v>
      </c>
      <c r="ZR47" s="137">
        <f>AVERAGE(($YO$38:ZR38))</f>
        <v>0.85578614150396237</v>
      </c>
      <c r="ZS47" s="137">
        <f>AVERAGE(($YO$38:ZS38))</f>
        <v>0.85290810588768418</v>
      </c>
      <c r="ZT47" s="137">
        <f>AVERAGE(($ZT$38:ZT38))</f>
        <v>0.75778546712802763</v>
      </c>
      <c r="ZU47" s="137"/>
      <c r="ZV47" s="137">
        <f>AVERAGE(($ZT$34:ZV38))</f>
        <v>0.71611945655168996</v>
      </c>
      <c r="ZW47" s="137">
        <f>AVERAGE(($ZT$34:ZW38))</f>
        <v>0.72966945534465</v>
      </c>
      <c r="ZX47" s="137">
        <f>AVERAGE(($ZT$34:ZX38))</f>
        <v>0.74362751682335826</v>
      </c>
      <c r="ZY47" s="137">
        <f>AVERAGE(($ZT$34:ZY38))</f>
        <v>0.7589174429141391</v>
      </c>
      <c r="ZZ47" s="137">
        <f>AVERAGE(($ZT$34:ZZ38))</f>
        <v>0.7602677590885355</v>
      </c>
      <c r="AAA47" s="137">
        <f>AVERAGE(($ZT$34:AAA38))</f>
        <v>0.76313295335677722</v>
      </c>
      <c r="AAB47" s="137"/>
      <c r="AAC47" s="137">
        <f>AVERAGE(($ZT$34:AAC38))</f>
        <v>0.76391815706237254</v>
      </c>
      <c r="AAD47" s="137">
        <f>AVERAGE(($ZT$34:AAD38))</f>
        <v>0.76462838763247098</v>
      </c>
      <c r="AAE47" s="137">
        <f>AVERAGE(($ZT$34:AAE38))</f>
        <v>0.75948860589750145</v>
      </c>
      <c r="AAF47" s="137">
        <f>AVERAGE(($ZT$34:AAF38))</f>
        <v>0.7598344916198001</v>
      </c>
      <c r="AAG47" s="137">
        <f>AVERAGE(($ZT$34:AAG38))</f>
        <v>0.76714436730605218</v>
      </c>
      <c r="AAH47" s="137">
        <f>AVERAGE(($ZT$34:AAH38))</f>
        <v>0.7710052262662328</v>
      </c>
      <c r="AAI47" s="134"/>
      <c r="AAJ47" s="137">
        <f>AVERAGE(($ZT$34:AAJ38))</f>
        <v>0.76990874274120258</v>
      </c>
      <c r="AAK47" s="137">
        <f>AVERAGE(($ZT$34:AAK38))</f>
        <v>0.77230915949824308</v>
      </c>
      <c r="AAL47" s="137">
        <f>AVERAGE(($ZT$34:AAL38))</f>
        <v>0.77161758277468517</v>
      </c>
      <c r="AAM47" s="137">
        <f>AVERAGE(($ZT$34:AAM38))</f>
        <v>0.77227819409891496</v>
      </c>
      <c r="AAN47" s="137">
        <f>AVERAGE(($ZT$34:AAN38))</f>
        <v>0.77216324510112799</v>
      </c>
      <c r="AAO47" s="137">
        <f>AVERAGE(($ZT$34:AAO38))</f>
        <v>0.77392901736696007</v>
      </c>
      <c r="AAP47" s="137"/>
      <c r="AAQ47" s="137">
        <f>AVERAGE(($ZT$34:AAQ38))</f>
        <v>0.77420584821168903</v>
      </c>
      <c r="AAR47" s="137">
        <f>AVERAGE(($ZT$34:AAR38))</f>
        <v>0.77319137578395658</v>
      </c>
      <c r="AAS47" s="137">
        <f>AVERAGE(($ZT$34:AAS38))</f>
        <v>0.77363488357687249</v>
      </c>
      <c r="AAT47" s="137">
        <f>AVERAGE(($ZT$34:AAT38))</f>
        <v>0.77435314498277308</v>
      </c>
      <c r="AAU47" s="137">
        <f>AVERAGE(($ZT$34:AAU38))</f>
        <v>0.77143893852084688</v>
      </c>
      <c r="AAV47" s="137">
        <f>AVERAGE(($ZT$34:AAV38))</f>
        <v>0.77139532961460089</v>
      </c>
      <c r="AAW47" s="134"/>
      <c r="AAX47" s="137">
        <f>AVERAGE(($ZT$34:AAX38))</f>
        <v>0.76550919404163265</v>
      </c>
      <c r="AAY47" s="137">
        <f>AVERAGE(($ZT$34:AAY38))</f>
        <v>0.7664121291381123</v>
      </c>
      <c r="AAZ47" s="137">
        <f>AVERAGE(($ZT$34:AAZ38))</f>
        <v>0.76716419189514251</v>
      </c>
      <c r="ABA47" s="137">
        <f>AVERAGE(($ZT$34:ABA38))</f>
        <v>0.76765487729816095</v>
      </c>
      <c r="ABB47" s="137">
        <f>AVERAGE(($ZT$34:ABB38))</f>
        <v>0.76818734161100666</v>
      </c>
      <c r="ABC47" s="137">
        <f>AVERAGE(($ZT$34:ABC38))</f>
        <v>0.77030830942229811</v>
      </c>
      <c r="ABD47" s="137"/>
      <c r="ABE47" s="137">
        <f>AVERAGE(($ZT$34:ABE38))</f>
        <v>0.77077749418614849</v>
      </c>
      <c r="ABF47" s="137">
        <f>AVERAGE(($ZT$34:ABF38))</f>
        <v>0.77244876625887682</v>
      </c>
      <c r="ABG47" s="137">
        <f>AVERAGE(($ZT$34:ABG38))</f>
        <v>0.77509321355230087</v>
      </c>
      <c r="ABH47" s="137">
        <f>AVERAGE(($ZT$34:ABH38))</f>
        <v>0.77731206340846337</v>
      </c>
      <c r="ABI47" s="137">
        <f>AVERAGE(($ZT$34:ABI38))</f>
        <v>0.78059636362316387</v>
      </c>
      <c r="ABJ47" s="137">
        <f>AVERAGE(($ZT$34:ABJ38))</f>
        <v>0.78201611058789933</v>
      </c>
      <c r="ABK47" s="134"/>
      <c r="ABL47" s="137">
        <f>AVERAGE(($ZT$34:ABL38))</f>
        <v>0.78344514802675969</v>
      </c>
      <c r="ABM47" s="137">
        <f>AVERAGE(($ZT$34:ABM38))</f>
        <v>0.78625044707886915</v>
      </c>
      <c r="ABN47" s="137">
        <f>AVERAGE(($ZT$34:ABN38))</f>
        <v>0.78855813856739099</v>
      </c>
      <c r="ABO47" s="137">
        <f>AVERAGE(($ZT$34:ABO38))</f>
        <v>0.79175926515056538</v>
      </c>
      <c r="ABP47" s="137">
        <f>AVERAGE(($ZT$34:ABP38))</f>
        <v>0.79463949838191295</v>
      </c>
      <c r="ABQ47" s="137">
        <f>AVERAGE(($ZT$34:ABQ38))</f>
        <v>0.79781549915456418</v>
      </c>
      <c r="ABR47" s="134"/>
      <c r="ABS47" s="137">
        <f>AVERAGE(($ZT$34:ABS38))</f>
        <v>0.79974552987880365</v>
      </c>
      <c r="ABT47" s="137">
        <f>AVERAGE(($ZT$34:ABT38))</f>
        <v>0.80177901063495138</v>
      </c>
      <c r="ABU47" s="137">
        <f>AVERAGE(($ZT$34:ABU38))</f>
        <v>0.80317358635069969</v>
      </c>
      <c r="ABV47" s="137">
        <f>AVERAGE(($ZT$34:ABV38))</f>
        <v>0.80433324283424723</v>
      </c>
      <c r="ABW47" s="137" t="e">
        <f>AVERAGE(($ZT$34:ABW38))</f>
        <v>#DIV/0!</v>
      </c>
      <c r="ABX47" s="134"/>
      <c r="ABY47" s="134"/>
      <c r="ABZ47" s="134"/>
      <c r="ACA47" s="134"/>
      <c r="ACB47" s="134"/>
      <c r="ACC47" s="134"/>
      <c r="ACD47" s="134"/>
      <c r="ACE47" s="134"/>
      <c r="ACF47" s="134"/>
      <c r="ACG47" s="134"/>
      <c r="ACH47" s="134"/>
      <c r="ACI47" s="134"/>
      <c r="ACJ47" s="134"/>
      <c r="ACK47" s="134"/>
      <c r="ACL47" s="134"/>
      <c r="ACM47" s="134"/>
      <c r="ACN47" s="134"/>
      <c r="ACO47" s="134"/>
      <c r="ACP47" s="134"/>
      <c r="ACQ47" s="134"/>
      <c r="ACR47" s="134"/>
      <c r="ACS47" s="134"/>
      <c r="ACT47" s="134"/>
      <c r="ACU47" s="134"/>
      <c r="ACV47" s="134"/>
      <c r="ACW47" s="134"/>
      <c r="ACX47" s="134"/>
      <c r="ACY47" s="134"/>
      <c r="ACZ47" s="134"/>
      <c r="ADA47" s="134"/>
      <c r="ADB47" s="134"/>
      <c r="ADC47" s="134"/>
      <c r="ADD47" s="134"/>
      <c r="ADE47" s="134"/>
      <c r="ADF47" s="134"/>
      <c r="ADG47" s="134"/>
      <c r="ADH47" s="134"/>
      <c r="ADI47" s="134"/>
      <c r="ADJ47" s="134"/>
      <c r="ADK47" s="134"/>
      <c r="ADL47" s="134"/>
      <c r="ADM47" s="134"/>
      <c r="ADN47" s="134"/>
    </row>
    <row r="48" spans="1:794">
      <c r="A48" t="s">
        <v>911</v>
      </c>
      <c r="B48" t="s">
        <v>913</v>
      </c>
      <c r="D48" s="134" t="s">
        <v>258</v>
      </c>
      <c r="E48" s="137">
        <f>AVERAGE(($E$39:E39))</f>
        <v>0.95918367346938771</v>
      </c>
      <c r="F48" s="137">
        <f>AVERAGE(($E$39:F39))</f>
        <v>0.96444032158317872</v>
      </c>
      <c r="G48" s="137">
        <f>AVERAGE(($E$39:G39))</f>
        <v>0.96619253762110902</v>
      </c>
      <c r="H48" s="137">
        <f>AVERAGE(($E$39:H39))</f>
        <v>0.96454339311482173</v>
      </c>
      <c r="I48" s="137">
        <f>AVERAGE(($E$39:I39))</f>
        <v>0.96355390641104921</v>
      </c>
      <c r="J48" s="137">
        <f>AVERAGE(($E$39:J39))</f>
        <v>0.95952724524153099</v>
      </c>
      <c r="K48" s="137">
        <f>AVERAGE(($E$39:K39))</f>
        <v>0.95952724524153099</v>
      </c>
      <c r="L48" s="137">
        <f>AVERAGE(($E$39:L39))</f>
        <v>0.95520805724887359</v>
      </c>
      <c r="M48" s="137">
        <f>AVERAGE(($E$39:M39))</f>
        <v>0.95315398886827452</v>
      </c>
      <c r="N48" s="137">
        <f>AVERAGE(($E$39:N39))</f>
        <v>0.95042259327973611</v>
      </c>
      <c r="O48" s="137">
        <f>AVERAGE(($E$39:O39))</f>
        <v>0.95231910946196652</v>
      </c>
      <c r="P48" s="137">
        <f>AVERAGE(($E$39:P39))</f>
        <v>0.95387080452015516</v>
      </c>
      <c r="Q48" s="137">
        <f>AVERAGE(($E$39:Q39))</f>
        <v>0.95250657081014223</v>
      </c>
      <c r="R48" s="137">
        <f>AVERAGE(($E$39:R39))</f>
        <v>0.95341265876980152</v>
      </c>
      <c r="S48" s="137">
        <f>AVERAGE(($E$39:S39))</f>
        <v>0.95349357275377677</v>
      </c>
      <c r="T48" s="134"/>
      <c r="U48" s="134"/>
      <c r="V48" s="134"/>
      <c r="W48" s="134"/>
      <c r="X48" s="134"/>
      <c r="Y48" s="134"/>
      <c r="Z48" s="137"/>
      <c r="AA48" s="137">
        <f>AVERAGE(($AA$39:AA39))</f>
        <v>0.9285714285714286</v>
      </c>
      <c r="AB48" s="137">
        <f>AVERAGE(($AA$39:AB39))</f>
        <v>0.89225181598062964</v>
      </c>
      <c r="AC48" s="137">
        <f>AVERAGE(($AA$39:AC39))</f>
        <v>0.89275121065375307</v>
      </c>
      <c r="AD48" s="137">
        <f>AVERAGE(($AA$39:AD39))</f>
        <v>0.89094895015898945</v>
      </c>
      <c r="AE48" s="137">
        <f>AVERAGE(($AA$39:AE39))</f>
        <v>0.89025916012719153</v>
      </c>
      <c r="AF48" s="134"/>
      <c r="AG48" s="137">
        <f>AVERAGE(($AA$39:AG39))</f>
        <v>0.88410485566154851</v>
      </c>
      <c r="AH48" s="137">
        <f>AVERAGE(($AA$39:AH39))</f>
        <v>0.87363427782572878</v>
      </c>
      <c r="AI48" s="137">
        <f>AVERAGE(($AA$39:AI39))</f>
        <v>0.87000431742183704</v>
      </c>
      <c r="AJ48" s="137">
        <f>AVERAGE(($AA$39:AJ39))</f>
        <v>0.86793176563622743</v>
      </c>
      <c r="AK48" s="137">
        <f>AVERAGE(($AA$39:AK39))</f>
        <v>0.86889369111342096</v>
      </c>
      <c r="AL48" s="137">
        <f>AVERAGE(($AA$39:AL39))</f>
        <v>0.86586848631730673</v>
      </c>
      <c r="AM48" s="137"/>
      <c r="AN48" s="137">
        <f>AVERAGE(($AA$39:AN39))</f>
        <v>0.86675804661390965</v>
      </c>
      <c r="AO48" s="137">
        <f>AVERAGE(($AA$39:AO39))</f>
        <v>0.86787281225899349</v>
      </c>
      <c r="AP48" s="137">
        <f>AVERAGE(($AA$39:AP39))</f>
        <v>0.8699062873415393</v>
      </c>
      <c r="AQ48" s="137">
        <f>AVERAGE(($AA$39:AQ39))</f>
        <v>0.87103203170744925</v>
      </c>
      <c r="AR48" s="137">
        <f>AVERAGE(($AA$39:AR39))</f>
        <v>0.87108948094524585</v>
      </c>
      <c r="AS48" s="137">
        <f>AVERAGE(($AA$39:AS39))</f>
        <v>0.87109396113504189</v>
      </c>
      <c r="AT48" s="134"/>
      <c r="AU48" s="137">
        <f>AVERAGE(($AA$39:AU39))</f>
        <v>0.87269985218309509</v>
      </c>
      <c r="AV48" s="137">
        <f>AVERAGE(($AA$39:AV39))</f>
        <v>0.87573563611216609</v>
      </c>
      <c r="AW48" s="137">
        <f>AVERAGE(($AA$39:AW39))</f>
        <v>0.87878429734453256</v>
      </c>
      <c r="AX48" s="137">
        <f>AVERAGE(($AA$39:AX39))</f>
        <v>0.88251148388640843</v>
      </c>
      <c r="AY48" s="134"/>
      <c r="AZ48" s="134"/>
      <c r="BA48" s="137">
        <f>AVERAGE(($AA$39:BA39))</f>
        <v>0.88333464907395465</v>
      </c>
      <c r="BB48" s="137">
        <f>AVERAGE(($AA$39:BB39))</f>
        <v>0.8837874904185653</v>
      </c>
      <c r="BC48" s="137">
        <f>AVERAGE(($AA$39:BC39))</f>
        <v>0.88379542417414536</v>
      </c>
      <c r="BD48" s="137">
        <f>AVERAGE(($AA$39:BD39))</f>
        <v>0.88338866215223444</v>
      </c>
      <c r="BE48" s="137">
        <f>AVERAGE(($BE$39:BE39))</f>
        <v>0.8820224719101124</v>
      </c>
      <c r="BF48" s="137">
        <f>AVERAGE(($BE$39:BF39))</f>
        <v>0.88331892826274849</v>
      </c>
      <c r="BG48" s="137">
        <f>AVERAGE(($BE$39:BG39))</f>
        <v>0.88099398084900082</v>
      </c>
      <c r="BH48" s="134"/>
      <c r="BI48" s="137">
        <f>AVERAGE(($BE$39:BI39))</f>
        <v>0.88296770785897283</v>
      </c>
      <c r="BJ48" s="137">
        <f>AVERAGE(($BE$39:BJ39))</f>
        <v>0.8882837140258717</v>
      </c>
      <c r="BK48" s="137">
        <f>AVERAGE(($BE$39:BK39))</f>
        <v>0.889661715711215</v>
      </c>
      <c r="BL48" s="137">
        <f>AVERAGE(($BE$39:BL39))</f>
        <v>0.88532382523990716</v>
      </c>
      <c r="BM48" s="137">
        <f>AVERAGE(($BE$39:BM39))</f>
        <v>0.88220339212996379</v>
      </c>
      <c r="BN48" s="137">
        <f>AVERAGE(($BE$39:BN39))</f>
        <v>0.88222000869068673</v>
      </c>
      <c r="BO48" s="134"/>
      <c r="BP48" s="137">
        <f>AVERAGE(($BE$39:BP39))</f>
        <v>0.87990709873070894</v>
      </c>
      <c r="BQ48" s="137">
        <f>AVERAGE(($BE$39:BQ39))</f>
        <v>0.87642726787119163</v>
      </c>
      <c r="BR48" s="137">
        <f>AVERAGE(($BE$39:BR39))</f>
        <v>0.87133460515820194</v>
      </c>
      <c r="BS48" s="137">
        <f>AVERAGE(($BE$39:BS39))</f>
        <v>0.86869382055267441</v>
      </c>
      <c r="BT48" s="137">
        <f>AVERAGE(($BE$39:BT39))</f>
        <v>0.86570424957318526</v>
      </c>
      <c r="BU48" s="137">
        <f>AVERAGE(($BE$39:BU39))</f>
        <v>0.86224748719182709</v>
      </c>
      <c r="BV48" s="134"/>
      <c r="BW48" s="137">
        <f>AVERAGE(($BE$39:BW39))</f>
        <v>0.86002368590900458</v>
      </c>
      <c r="BX48" s="137">
        <f>AVERAGE(($BE$39:BX39))</f>
        <v>0.8587116631052758</v>
      </c>
      <c r="BY48" s="137">
        <f>AVERAGE(($BE$39:BY39))</f>
        <v>0.85714481929810882</v>
      </c>
      <c r="BZ48" s="137">
        <f>AVERAGE(($BE$39:BZ39))</f>
        <v>0.85521681936204097</v>
      </c>
      <c r="CA48" s="137">
        <f>AVERAGE(($BE$39:CA39))</f>
        <v>0.85458363796840708</v>
      </c>
      <c r="CB48" s="137">
        <f>AVERAGE(($BE$39:CB39))</f>
        <v>0.85397871910707057</v>
      </c>
      <c r="CC48" s="134"/>
      <c r="CD48" s="137">
        <f>AVERAGE(($BE$39:CD39))</f>
        <v>0.85333545186706017</v>
      </c>
      <c r="CE48" s="137">
        <f>AVERAGE(($BE$39:CE39))</f>
        <v>0.85274097340576993</v>
      </c>
      <c r="CF48" s="137">
        <f>AVERAGE(($BE$39:CF39))</f>
        <v>0.8518175375303918</v>
      </c>
      <c r="CG48" s="137">
        <f>AVERAGE(($BE$39:CG39))</f>
        <v>0.8513850033931929</v>
      </c>
      <c r="CH48" s="137">
        <f>AVERAGE(($CH$39:CH39))</f>
        <v>0.84552845528455289</v>
      </c>
      <c r="CI48" s="137">
        <f>AVERAGE(($CH$39:CI39))</f>
        <v>0.85805834528933533</v>
      </c>
      <c r="CJ48" s="134"/>
      <c r="CK48" s="137">
        <f>AVERAGE(($CH$39:CK39))</f>
        <v>0.85287879187268023</v>
      </c>
      <c r="CL48" s="137">
        <f>AVERAGE(($CH$39:CL39))</f>
        <v>0.85096861771403398</v>
      </c>
      <c r="CM48" s="137">
        <f>AVERAGE(($CH$39:CM39))</f>
        <v>0.85117489417122716</v>
      </c>
      <c r="CN48" s="137">
        <f>AVERAGE(($CH$39:CN39))</f>
        <v>0.85264574514268932</v>
      </c>
      <c r="CO48" s="137">
        <f>AVERAGE(($CH$39:CO39))</f>
        <v>0.8473050735761205</v>
      </c>
      <c r="CP48" s="137">
        <f>AVERAGE(($CH$39:CP39))</f>
        <v>0.84809925645227613</v>
      </c>
      <c r="CQ48" s="134"/>
      <c r="CR48" s="137">
        <f>AVERAGE(($CH$39:CR39))</f>
        <v>0.84982560169495247</v>
      </c>
      <c r="CS48" s="137">
        <f>AVERAGE(($CH$39:CS39))</f>
        <v>0.85279484875437284</v>
      </c>
      <c r="CT48" s="137">
        <f>AVERAGE(($CH$39:CT39))</f>
        <v>0.85250381667988073</v>
      </c>
      <c r="CU48" s="137">
        <f>AVERAGE(($CH$39:CU39))</f>
        <v>0.85604166388933045</v>
      </c>
      <c r="CV48" s="137">
        <f>AVERAGE(($CH$39:CV39))</f>
        <v>0.85910256153886921</v>
      </c>
      <c r="CW48" s="137">
        <f>AVERAGE(($CH$39:CW39))</f>
        <v>0.86199392071167558</v>
      </c>
      <c r="CX48" s="134"/>
      <c r="CY48" s="137">
        <f>AVERAGE(($CH$39:CY39))</f>
        <v>0.86143822843658824</v>
      </c>
      <c r="CZ48" s="137">
        <f>AVERAGE(($CH$39:CZ39))</f>
        <v>0.85976776064690474</v>
      </c>
      <c r="DA48" s="137">
        <f>AVERAGE(($CH$39:DA39))</f>
        <v>0.86093836589076511</v>
      </c>
      <c r="DB48" s="137">
        <f>AVERAGE(($CH$39:DB39))</f>
        <v>0.86011700368315858</v>
      </c>
      <c r="DC48" s="137">
        <f>AVERAGE(($CH$39:DC39))</f>
        <v>0.85712912350692527</v>
      </c>
      <c r="DD48" s="137">
        <f>AVERAGE(($CH$39:DD39))</f>
        <v>0.85456802598136805</v>
      </c>
      <c r="DE48" s="134"/>
      <c r="DF48" s="134"/>
      <c r="DG48" s="137">
        <f>AVERAGE(($CH$39:DG39))</f>
        <v>0.85080719384802217</v>
      </c>
      <c r="DH48" s="137">
        <f>AVERAGE(($CH$39:DH39))</f>
        <v>0.84645695961930867</v>
      </c>
      <c r="DI48" s="137">
        <f>AVERAGE(($CH$39:DI39))</f>
        <v>0.84493602267221124</v>
      </c>
      <c r="DJ48" s="137">
        <f>AVERAGE(($CH$39:DJ39))</f>
        <v>0.84462618839420234</v>
      </c>
      <c r="DK48" s="137">
        <f>AVERAGE(($CH$39:DK39))</f>
        <v>0.84472543837909542</v>
      </c>
      <c r="DL48" s="134"/>
      <c r="DM48" s="134"/>
      <c r="DN48" s="137">
        <f>AVERAGE(($DM$39:DN39))</f>
        <v>0.81027667984189722</v>
      </c>
      <c r="DO48" s="137">
        <f>AVERAGE(($DM$39:DO39))</f>
        <v>0.81713833992094864</v>
      </c>
      <c r="DP48" s="137">
        <f>AVERAGE(($DM$39:DP39))</f>
        <v>0.84634619486793394</v>
      </c>
      <c r="DQ48" s="137">
        <f>AVERAGE(($DM$39:DQ39))</f>
        <v>0.85288713619079115</v>
      </c>
      <c r="DR48" s="137">
        <f>AVERAGE(($DM$39:DR39))</f>
        <v>0.86137947639449342</v>
      </c>
      <c r="DS48" s="134"/>
      <c r="DT48" s="137">
        <f>AVERAGE(($DM$39:DT39))</f>
        <v>0.85533207316778126</v>
      </c>
      <c r="DU48" s="137">
        <f>AVERAGE(($DM$39:DU39))</f>
        <v>0.84721021806559416</v>
      </c>
      <c r="DV48" s="137">
        <f>AVERAGE(($DM$39:DV39))</f>
        <v>0.83976453926299333</v>
      </c>
      <c r="DW48" s="137">
        <f>AVERAGE(($DM$39:DW39))</f>
        <v>0.8365028040041147</v>
      </c>
      <c r="DX48" s="137">
        <f>AVERAGE(($DM$39:DX39))</f>
        <v>0.82829112009493122</v>
      </c>
      <c r="DY48" s="137">
        <f>AVERAGE(($DM$39:DY39))</f>
        <v>0.81972306855825472</v>
      </c>
      <c r="DZ48" s="134"/>
      <c r="EA48" s="137">
        <f>AVERAGE(($DM$39:EA39))</f>
        <v>0.80827201862124021</v>
      </c>
      <c r="EB48" s="137">
        <f>AVERAGE(($DM$39:EB39))</f>
        <v>0.80329645900343283</v>
      </c>
      <c r="EC48" s="137">
        <f>AVERAGE(($DM$39:EC39))</f>
        <v>0.79750544209048913</v>
      </c>
      <c r="ED48" s="137">
        <f>AVERAGE(($DM$39:ED39))</f>
        <v>0.79427599064525556</v>
      </c>
      <c r="EE48" s="137">
        <f>AVERAGE(($DM$39:EE39))</f>
        <v>0.7901526091544554</v>
      </c>
      <c r="EF48" s="137">
        <f>AVERAGE(($DM$39:EF39))</f>
        <v>0.78543325944667197</v>
      </c>
      <c r="EG48" s="137">
        <f>AVERAGE(($DM$39:EG39))</f>
        <v>0.77466491466825216</v>
      </c>
      <c r="EH48" s="137">
        <f>AVERAGE(($DM$39:EH39))</f>
        <v>0.77099733194423248</v>
      </c>
      <c r="EI48" s="137">
        <f>AVERAGE(($DM$39:EI39))</f>
        <v>0.76782295941816714</v>
      </c>
      <c r="EJ48" s="137">
        <f>AVERAGE(($DM$39:EJ39))</f>
        <v>0.76589199598266988</v>
      </c>
      <c r="EK48" s="137">
        <f>AVERAGE(($DM$39:EK39))</f>
        <v>0.76331342101134614</v>
      </c>
      <c r="EL48" s="137">
        <f>AVERAGE(($DM$39:EL39))</f>
        <v>0.75869217633208896</v>
      </c>
      <c r="EM48" s="137">
        <f>AVERAGE(($DM$39:EM39))</f>
        <v>0.75439673814121189</v>
      </c>
      <c r="EN48" s="134"/>
      <c r="EO48" s="137">
        <f>AVERAGE(($DM$39:EO39))</f>
        <v>0.75217267584447911</v>
      </c>
      <c r="EP48" s="137">
        <f>AVERAGE(($DM$39:EP39))</f>
        <v>0.75128782933764016</v>
      </c>
      <c r="EQ48" s="137">
        <f>AVERAGE(($EQ$39:EQ39))</f>
        <v>0.73191489361702122</v>
      </c>
      <c r="ER48" s="137">
        <f>AVERAGE(($EQ$39:ER39))</f>
        <v>0.73505615925486256</v>
      </c>
      <c r="ES48" s="137">
        <f>AVERAGE(($EQ$39:ES39))</f>
        <v>0.74722134754921876</v>
      </c>
      <c r="ET48" s="137">
        <f>AVERAGE(($EQ$39:ET39))</f>
        <v>0.7454380370936321</v>
      </c>
      <c r="EU48" s="137">
        <f>AVERAGE(($EQ$39:EU39))</f>
        <v>0.71793633275860613</v>
      </c>
      <c r="EV48" s="137">
        <f>AVERAGE(($EQ$39:EV39))</f>
        <v>0.72419002984614556</v>
      </c>
      <c r="EW48" s="137">
        <f>AVERAGE(($EQ$39:EW39))</f>
        <v>0.72849293198635134</v>
      </c>
      <c r="EX48" s="137">
        <f>AVERAGE(($EQ$39:EX39))</f>
        <v>0.73118131548805743</v>
      </c>
      <c r="EY48" s="137">
        <f>AVERAGE(($EQ$39:EY39))</f>
        <v>0.73398453114607953</v>
      </c>
      <c r="EZ48" s="137">
        <f>AVERAGE(($EQ$39:EZ39))</f>
        <v>0.73816455336779441</v>
      </c>
      <c r="FA48" s="137">
        <f>AVERAGE(($EQ$39:FA39))</f>
        <v>0.74304552157253212</v>
      </c>
      <c r="FB48" s="134"/>
      <c r="FC48" s="137">
        <f>AVERAGE(($EQ$39:FC39))</f>
        <v>0.74660125191767834</v>
      </c>
      <c r="FD48" s="137">
        <f>AVERAGE(($EQ$39:FD39))</f>
        <v>0.75070884792401082</v>
      </c>
      <c r="FE48" s="137">
        <f>AVERAGE(($EQ$39:FE39))</f>
        <v>0.754036594307817</v>
      </c>
      <c r="FF48" s="137">
        <f>AVERAGE(($EQ$39:FF39))</f>
        <v>0.75837066262380382</v>
      </c>
      <c r="FG48" s="137">
        <f>AVERAGE(($EQ$39:FG39))</f>
        <v>0.76365106763838753</v>
      </c>
      <c r="FH48" s="137">
        <f>AVERAGE(($EQ$39:FH39))</f>
        <v>0.77104811787489336</v>
      </c>
      <c r="FI48" s="137">
        <f>AVERAGE(($EQ$39:FI39))</f>
        <v>0.74613325827969312</v>
      </c>
      <c r="FJ48" s="137">
        <f>AVERAGE(($EQ$39:FJ39))</f>
        <v>0.75294495813631745</v>
      </c>
      <c r="FK48" s="137">
        <f>AVERAGE(($EQ$39:FK39))</f>
        <v>0.75979110229998614</v>
      </c>
      <c r="FL48" s="137">
        <f>AVERAGE(($EQ$39:FL39))</f>
        <v>0.7657584966180212</v>
      </c>
      <c r="FM48" s="137">
        <f>AVERAGE(($EQ$39:FM39))</f>
        <v>0.77198920168525509</v>
      </c>
      <c r="FN48" s="137">
        <f>AVERAGE(($EQ$39:FN39))</f>
        <v>0.77746615742387304</v>
      </c>
      <c r="FO48" s="137">
        <f>AVERAGE(($EQ$39:FO39))</f>
        <v>0.77880992583080688</v>
      </c>
      <c r="FP48" s="134"/>
      <c r="FQ48" s="137">
        <f>AVERAGE(($EQ$39:FQ39))</f>
        <v>0.78139246855661071</v>
      </c>
      <c r="FR48" s="137">
        <f>AVERAGE(($EQ$39:FR39))</f>
        <v>0.78204733408643401</v>
      </c>
      <c r="FS48" s="137">
        <f>AVERAGE(($EQ$39:FS39))</f>
        <v>0.78497164989819057</v>
      </c>
      <c r="FT48" s="137">
        <f>AVERAGE(($EQ$39:FT39))</f>
        <v>0.78674464042380465</v>
      </c>
      <c r="FU48" s="137">
        <f>AVERAGE(($EQ$39:FU39))</f>
        <v>0.78774618639830141</v>
      </c>
      <c r="FV48" s="137">
        <f>AVERAGE(($FV$39:FV39))</f>
        <v>0.79699248120300747</v>
      </c>
      <c r="FW48" s="134"/>
      <c r="FX48" s="137">
        <f>AVERAGE(($FV$39:FX39))</f>
        <v>0.79776363986890297</v>
      </c>
      <c r="FY48" s="137">
        <f>AVERAGE(($FV$39:FY39))</f>
        <v>0.80358155701405121</v>
      </c>
      <c r="FZ48" s="137">
        <f>AVERAGE(($FV$39:FZ39))</f>
        <v>0.8101514455383162</v>
      </c>
      <c r="GA48" s="137">
        <f>AVERAGE(($FV$39:GA39))</f>
        <v>0.81410755098847609</v>
      </c>
      <c r="GB48" s="137">
        <f>AVERAGE(($FV$39:GB39))</f>
        <v>0.80593973768055338</v>
      </c>
      <c r="GC48" s="137">
        <f>AVERAGE(($FV$39:GC39))</f>
        <v>0.80138925783155168</v>
      </c>
      <c r="GD48" s="134"/>
      <c r="GE48" s="137">
        <f>AVERAGE(($FV$39:GE39))</f>
        <v>0.79239710745192271</v>
      </c>
      <c r="GF48" s="137">
        <f>AVERAGE(($FV$39:GF39))</f>
        <v>0.78377261021308753</v>
      </c>
      <c r="GG48" s="137">
        <f>AVERAGE(($FV$39:GG39))</f>
        <v>0.77494552220215929</v>
      </c>
      <c r="GH48" s="137">
        <f>AVERAGE(($FV$39:GH39))</f>
        <v>0.7685164158303881</v>
      </c>
      <c r="GI48" s="134"/>
      <c r="GJ48" s="134"/>
      <c r="GK48" s="134"/>
      <c r="GL48" s="137">
        <f>AVERAGE(($FV$39:GL39))</f>
        <v>0.76661043111978378</v>
      </c>
      <c r="GM48" s="137">
        <f>AVERAGE(($FV$39:GM39))</f>
        <v>0.76424928203039622</v>
      </c>
      <c r="GN48" s="137">
        <f>AVERAGE(($FV$39:GN39))</f>
        <v>0.76515850597580992</v>
      </c>
      <c r="GO48" s="137">
        <f>AVERAGE(($FV$39:GO39))</f>
        <v>0.76845096921378619</v>
      </c>
      <c r="GP48" s="137">
        <f>AVERAGE(($FV$39:GP39))</f>
        <v>0.76952992649506746</v>
      </c>
      <c r="GQ48" s="137">
        <f>AVERAGE(($FV$39:GQ39))</f>
        <v>0.77144924101778667</v>
      </c>
      <c r="GR48" s="134"/>
      <c r="GS48" s="137">
        <f>AVERAGE(($FV$39:GS39))</f>
        <v>0.77505200164926202</v>
      </c>
      <c r="GT48" s="137">
        <f>AVERAGE(($FV$39:GT39))</f>
        <v>0.77998580820672903</v>
      </c>
      <c r="GU48" s="137">
        <f>AVERAGE(($FV$39:GU39))</f>
        <v>0.78450187615816724</v>
      </c>
      <c r="GV48" s="137">
        <f>AVERAGE(($FV$39:GV39))</f>
        <v>0.78921584137116252</v>
      </c>
      <c r="GW48" s="137">
        <f>AVERAGE(($FV$39:GW39))</f>
        <v>0.79387510972806108</v>
      </c>
      <c r="GX48" s="134"/>
      <c r="GY48" s="134"/>
      <c r="GZ48" s="137">
        <f>AVERAGE(($GZ$39:GZ39))</f>
        <v>0.87540983606557377</v>
      </c>
      <c r="HA48" s="137">
        <f>AVERAGE(($GZ$39:HA39))</f>
        <v>0.88197243395635372</v>
      </c>
      <c r="HB48" s="137">
        <f>AVERAGE(($GZ$39:HB39))</f>
        <v>0.88369740111196826</v>
      </c>
      <c r="HC48" s="137">
        <f>AVERAGE(($GZ$39:HC39))</f>
        <v>0.88482274027496999</v>
      </c>
      <c r="HD48" s="137">
        <f>AVERAGE(($GZ$39:HD39))</f>
        <v>0.88496662595491582</v>
      </c>
      <c r="HE48" s="137">
        <f>AVERAGE(($GZ$39:HE39))</f>
        <v>0.88672591963904679</v>
      </c>
      <c r="HF48" s="134"/>
      <c r="HG48" s="137">
        <f>AVERAGE(($GZ$39:HG39))</f>
        <v>0.87868069636563229</v>
      </c>
      <c r="HH48" s="137">
        <f>AVERAGE(($GZ$39:HH39))</f>
        <v>0.87167991164550973</v>
      </c>
      <c r="HI48" s="137">
        <f>AVERAGE(($GZ$39:HI39))</f>
        <v>0.86979865516844812</v>
      </c>
      <c r="HJ48" s="137">
        <f>AVERAGE(($GZ$39:HJ39))</f>
        <v>0.8676502503257606</v>
      </c>
      <c r="HK48" s="137">
        <f>AVERAGE(($GZ$39:HK39))</f>
        <v>0.86579315686180247</v>
      </c>
      <c r="HL48" s="137">
        <f>AVERAGE(($GZ$39:HL39))</f>
        <v>0.86503950306454946</v>
      </c>
      <c r="HM48" s="134"/>
      <c r="HN48" s="137">
        <f>AVERAGE(($GZ$39:HN39))</f>
        <v>0.86457819922816026</v>
      </c>
      <c r="HO48" s="137">
        <f>AVERAGE(($GZ$39:HO39))</f>
        <v>0.86307902382541624</v>
      </c>
      <c r="HP48" s="137">
        <f>AVERAGE(($GZ$39:HP39))</f>
        <v>0.86372532469676677</v>
      </c>
      <c r="HQ48" s="137">
        <f>AVERAGE(($GZ$39:HQ39))</f>
        <v>0.86347335925015767</v>
      </c>
      <c r="HR48" s="137">
        <f>AVERAGE(($GZ$39:HR39))</f>
        <v>0.86467130187299457</v>
      </c>
      <c r="HS48" s="137">
        <f>AVERAGE(($GZ$39:HS39))</f>
        <v>0.86600109593208974</v>
      </c>
      <c r="HT48" s="134"/>
      <c r="HU48" s="137">
        <f>AVERAGE(($GZ$39:HU39))</f>
        <v>0.86570972858193085</v>
      </c>
      <c r="HV48" s="137">
        <f>AVERAGE(($GZ$39:HV39))</f>
        <v>0.86473193446052665</v>
      </c>
      <c r="HW48" s="137">
        <f>AVERAGE(($GZ$39:HW39))</f>
        <v>0.86584187627041553</v>
      </c>
      <c r="HX48" s="137">
        <f>AVERAGE(($GZ$39:HX39))</f>
        <v>0.86572106733094156</v>
      </c>
      <c r="HY48" s="137">
        <f>AVERAGE(($GZ$39:HY39))</f>
        <v>0.86456034224020084</v>
      </c>
      <c r="HZ48" s="137">
        <f>AVERAGE(($GZ$39:HZ39))</f>
        <v>0.8631755488637266</v>
      </c>
      <c r="IA48" s="134"/>
      <c r="IB48" s="137">
        <f>AVERAGE(($GZ$39:IB39))</f>
        <v>0.85992814776225812</v>
      </c>
      <c r="IC48" s="137">
        <f>AVERAGE(($GZ$39:IC39))</f>
        <v>0.85713222063883243</v>
      </c>
      <c r="ID48" s="137">
        <f>AVERAGE(($GZ$39:ID39))</f>
        <v>0.85458048261952935</v>
      </c>
      <c r="IE48" s="137">
        <f>AVERAGE(($IE$39:IE39))</f>
        <v>0.79523809523809519</v>
      </c>
      <c r="IF48" s="137">
        <f>AVERAGE(($IE$39:IF39))</f>
        <v>0.80670995670995671</v>
      </c>
      <c r="IG48" s="137">
        <f>AVERAGE(($IE$39:IG39))</f>
        <v>0.81240981240981236</v>
      </c>
      <c r="IH48" s="134"/>
      <c r="II48" s="137">
        <f>AVERAGE(($IE$39:II39))</f>
        <v>0.80834812669345035</v>
      </c>
      <c r="IJ48" s="137">
        <f>AVERAGE(($IE$39:IJ39))</f>
        <v>0.81262574356099526</v>
      </c>
      <c r="IK48" s="137">
        <f>AVERAGE(($IE$39:IK39))</f>
        <v>0.81092305939319875</v>
      </c>
      <c r="IL48" s="137">
        <f>AVERAGE(($IE$39:IL39))</f>
        <v>0.81154418461711197</v>
      </c>
      <c r="IM48" s="137">
        <f>AVERAGE(($IE$39:IM39))</f>
        <v>0.81140447907551794</v>
      </c>
      <c r="IN48" s="137">
        <f>AVERAGE(($IE$39:IN39))</f>
        <v>0.81340834277117691</v>
      </c>
      <c r="IO48" s="134"/>
      <c r="IP48" s="137">
        <f>AVERAGE(($IE$39:IP39))</f>
        <v>0.81094074793067894</v>
      </c>
      <c r="IQ48" s="137">
        <f>AVERAGE(($IE$39:IQ39))</f>
        <v>0.81417446429216056</v>
      </c>
      <c r="IR48" s="137">
        <f>AVERAGE(($IE$39:IR39))</f>
        <v>0.81571065023882838</v>
      </c>
      <c r="IS48" s="134"/>
      <c r="IT48" s="137">
        <f>AVERAGE(($IE$39:IT39))</f>
        <v>0.81214839486483703</v>
      </c>
      <c r="IU48" s="137">
        <f>AVERAGE(($IE$39:IU39))</f>
        <v>0.80547217513744285</v>
      </c>
      <c r="IV48" s="134"/>
      <c r="IW48" s="134"/>
      <c r="IX48" s="137">
        <f>AVERAGE(($IE$39:IX39))</f>
        <v>0.79163218615664876</v>
      </c>
      <c r="IY48" s="137">
        <f>AVERAGE(($IE$39:IY39))</f>
        <v>0.78303654924469634</v>
      </c>
      <c r="IZ48" s="137">
        <f>AVERAGE(($IE$39:IZ39))</f>
        <v>0.77506087639881682</v>
      </c>
      <c r="JA48" s="137">
        <f>AVERAGE(($IE$39:JA39))</f>
        <v>0.76908059050649802</v>
      </c>
      <c r="JB48" s="137">
        <f>AVERAGE(($IE$39:JB39))</f>
        <v>0.76372640834107441</v>
      </c>
      <c r="JC48" s="137">
        <f>AVERAGE(($IE$39:JC39))</f>
        <v>0.75768294506687783</v>
      </c>
      <c r="JD48" s="134"/>
      <c r="JE48" s="137">
        <f>AVERAGE(($IE$39:JE39))</f>
        <v>0.75609927564774726</v>
      </c>
      <c r="JF48" s="137">
        <f>AVERAGE(($IE$39:JF39))</f>
        <v>0.75599092216096009</v>
      </c>
      <c r="JG48" s="137">
        <f>AVERAGE(($IE$39:JG39))</f>
        <v>0.75738299360224404</v>
      </c>
      <c r="JH48" s="137">
        <f>AVERAGE(($IE$39:JH39))</f>
        <v>0.76122841897774973</v>
      </c>
      <c r="JI48" s="137">
        <f>AVERAGE(($IE$39:JI39))</f>
        <v>0.76458459195315298</v>
      </c>
      <c r="JJ48" s="134"/>
      <c r="JK48" s="137">
        <f>AVERAGE(($JJ$39:JK39))</f>
        <v>0.83820224719101122</v>
      </c>
      <c r="JL48" s="137">
        <f>AVERAGE(($JJ$39:JL39))</f>
        <v>0.85476703781672458</v>
      </c>
      <c r="JM48" s="137">
        <f>AVERAGE(($JJ$39:JM39))</f>
        <v>0.85979902977735978</v>
      </c>
      <c r="JN48" s="137">
        <f>AVERAGE(($JJ$39:JN39))</f>
        <v>0.86771301367251175</v>
      </c>
      <c r="JO48" s="137">
        <f>AVERAGE(($JJ$39:JO39))</f>
        <v>0.86806318483078326</v>
      </c>
      <c r="JP48" s="137">
        <f>AVERAGE(($JJ$39:JP39))</f>
        <v>0.86607740267221123</v>
      </c>
      <c r="JQ48" s="134"/>
      <c r="JR48" s="137">
        <f>AVERAGE(($JJ$39:JR39))</f>
        <v>0.85696618094399712</v>
      </c>
      <c r="JS48" s="137">
        <f>AVERAGE(($JJ$39:JS39))</f>
        <v>0.85434887252923075</v>
      </c>
      <c r="JT48" s="137">
        <f>AVERAGE(($JJ$39:JT39))</f>
        <v>0.85626117925126322</v>
      </c>
      <c r="JU48" s="137">
        <f>AVERAGE(($JJ$39:JU39))</f>
        <v>0.85590978660086225</v>
      </c>
      <c r="JV48" s="137">
        <f>AVERAGE(($JJ$39:JV39))</f>
        <v>0.85661220269499871</v>
      </c>
      <c r="JW48" s="137">
        <f>AVERAGE(($JJ$39:JW39))</f>
        <v>0.85675861069645265</v>
      </c>
      <c r="JX48" s="134"/>
      <c r="JY48" s="137">
        <f>AVERAGE(($JJ$39:JY39))</f>
        <v>0.85744660059202116</v>
      </c>
      <c r="JZ48" s="137">
        <f>AVERAGE(($JJ$39:JZ39))</f>
        <v>0.85853265462071515</v>
      </c>
      <c r="KA48" s="137">
        <f>AVERAGE(($JJ$39:KA39))</f>
        <v>0.85830197523054186</v>
      </c>
      <c r="KB48" s="137">
        <f>AVERAGE(($JJ$39:KB39))</f>
        <v>0.86054503123921389</v>
      </c>
      <c r="KC48" s="137">
        <f>AVERAGE(($JJ$39:KC39))</f>
        <v>0.86336731813831358</v>
      </c>
      <c r="KD48" s="137">
        <f>AVERAGE(($JJ$39:KD39))</f>
        <v>0.86518301691117927</v>
      </c>
      <c r="KE48" s="134"/>
      <c r="KF48" s="137">
        <f>AVERAGE(($JJ$39:KF39))</f>
        <v>0.86710357602992583</v>
      </c>
      <c r="KG48" s="137">
        <f>AVERAGE(($JJ$39:KG39))</f>
        <v>0.867958923544219</v>
      </c>
      <c r="KH48" s="137">
        <f>AVERAGE(($JJ$39:KH39))</f>
        <v>0.87011893856119116</v>
      </c>
      <c r="KI48" s="137">
        <f>AVERAGE(($JJ$39:KI39))</f>
        <v>0.87136061851004143</v>
      </c>
      <c r="KJ48" s="137">
        <f>AVERAGE(($JJ$39:KJ39))</f>
        <v>0.87261504006286816</v>
      </c>
      <c r="KK48" s="137">
        <f>AVERAGE(($JJ$39:KK39))</f>
        <v>0.8752744416421695</v>
      </c>
      <c r="KL48" s="134"/>
      <c r="KM48" s="134"/>
      <c r="KN48" s="137">
        <f>AVERAGE(($KN$39:KN39))</f>
        <v>0.90697674418604646</v>
      </c>
      <c r="KO48" s="134"/>
      <c r="KP48" s="137">
        <f>AVERAGE(($KN$39:KP39))</f>
        <v>0.90242454230578917</v>
      </c>
      <c r="KQ48" s="137">
        <f>AVERAGE(($KN$39:KQ39))</f>
        <v>0.90282978052363105</v>
      </c>
      <c r="KR48" s="137">
        <f>AVERAGE(($KN$39:KR39))</f>
        <v>0.89613942940981728</v>
      </c>
      <c r="KS48" s="134"/>
      <c r="KT48" s="137">
        <f>AVERAGE(($KN$39:KT39))</f>
        <v>0.8986902853933636</v>
      </c>
      <c r="KU48" s="137">
        <f>AVERAGE(($KN$39:KU39))</f>
        <v>0.89901656252182738</v>
      </c>
      <c r="KV48" s="137">
        <f>AVERAGE(($KN$39:KV39))</f>
        <v>0.90414620760315301</v>
      </c>
      <c r="KW48" s="137">
        <f>AVERAGE(($KN$39:KW39))</f>
        <v>0.90694866599401158</v>
      </c>
      <c r="KX48" s="137">
        <f>AVERAGE(($KN$39:KX39))</f>
        <v>0.90909295738392737</v>
      </c>
      <c r="KY48" s="134"/>
      <c r="KZ48" s="134"/>
      <c r="LA48" s="137">
        <f>AVERAGE(($KN$39:LA39))</f>
        <v>0.90798843387980788</v>
      </c>
      <c r="LB48" s="137">
        <f>AVERAGE(($KN$39:LB39))</f>
        <v>0.90779931227983335</v>
      </c>
      <c r="LC48" s="137">
        <f>AVERAGE(($KN$39:LC39))</f>
        <v>0.90752897913431585</v>
      </c>
      <c r="LD48" s="137">
        <f>AVERAGE(($KN$39:LD39))</f>
        <v>0.90749809072441578</v>
      </c>
      <c r="LE48" s="137">
        <f>AVERAGE(($KN$39:LE39))</f>
        <v>0.90794773449040578</v>
      </c>
      <c r="LF48" s="137">
        <f>AVERAGE(($KN$39:LF39))</f>
        <v>0.90728773368056104</v>
      </c>
      <c r="LG48" s="134"/>
      <c r="LH48" s="137">
        <f>AVERAGE(($KN$39:LH39))</f>
        <v>0.90533768510813462</v>
      </c>
      <c r="LI48" s="137">
        <f>AVERAGE(($KN$39:LI39))</f>
        <v>0.90515442258543388</v>
      </c>
      <c r="LJ48" s="137">
        <f>AVERAGE(($KN$39:LJ39))</f>
        <v>0.90551805351121262</v>
      </c>
      <c r="LK48" s="137">
        <f>AVERAGE(($KN$39:LK39))</f>
        <v>0.90553445050602011</v>
      </c>
      <c r="LL48" s="137">
        <f>AVERAGE(($KN$39:LL39))</f>
        <v>0.90616480762673679</v>
      </c>
      <c r="LM48" s="137">
        <f>AVERAGE(($KN$39:LM39))</f>
        <v>0.90341180004220878</v>
      </c>
      <c r="LN48" s="137">
        <f>AVERAGE(($KN$39:LN39))</f>
        <v>0.89585643476391852</v>
      </c>
      <c r="LO48" s="137">
        <f>AVERAGE(($KN$39:LO39))</f>
        <v>0.89337798530158474</v>
      </c>
      <c r="LP48" s="137">
        <f>AVERAGE(($KN$39:LP39))</f>
        <v>0.89078353221031492</v>
      </c>
      <c r="LQ48" s="137">
        <f>AVERAGE(($KN$39:LQ39))</f>
        <v>0.88574042621602</v>
      </c>
      <c r="LR48" s="134"/>
      <c r="LS48" s="134"/>
      <c r="LT48" s="134"/>
      <c r="LU48" s="134"/>
      <c r="LV48" s="137">
        <f>AVERAGE(($LV$39:LV39))</f>
        <v>0.67481662591687042</v>
      </c>
      <c r="LW48" s="137">
        <f>AVERAGE(($LV$39:LW39))</f>
        <v>0.64365831295843523</v>
      </c>
      <c r="LX48" s="137">
        <f>AVERAGE(($LV$39:LX39))</f>
        <v>0.63872753509943792</v>
      </c>
      <c r="LY48" s="134"/>
      <c r="LZ48" s="137">
        <f>AVERAGE(($LV$39:LZ39))</f>
        <v>0.65197311246447476</v>
      </c>
      <c r="MA48" s="137">
        <f>AVERAGE(($LV$39:MA39))</f>
        <v>0.66309285028489573</v>
      </c>
      <c r="MB48" s="137"/>
      <c r="MC48" s="137">
        <f>AVERAGE(($LV$39:MC39))</f>
        <v>0.6660154206126313</v>
      </c>
      <c r="MD48" s="137">
        <f>AVERAGE(($LV$39:MD39))</f>
        <v>0.6776372778183456</v>
      </c>
      <c r="ME48" s="137">
        <f>AVERAGE(($LV$39:ME39))</f>
        <v>0.68742080706743036</v>
      </c>
      <c r="MF48" s="137">
        <f>AVERAGE(($LV$39:MF39))</f>
        <v>0.69535267162392478</v>
      </c>
      <c r="MG48" s="137">
        <f>AVERAGE(($LV$39:MG39))</f>
        <v>0.70338497202909989</v>
      </c>
      <c r="MH48" s="137">
        <f>AVERAGE(($LV$39:MH39))</f>
        <v>0.71632676374018756</v>
      </c>
      <c r="MI48" s="134"/>
      <c r="MJ48" s="137">
        <f>AVERAGE(($LV$39:MJ39))</f>
        <v>0.72631855741527118</v>
      </c>
      <c r="MK48" s="137">
        <f>AVERAGE(($LV$39:MK39))</f>
        <v>0.73442538508126343</v>
      </c>
      <c r="ML48" s="137">
        <f>AVERAGE(($LV$39:ML39))</f>
        <v>0.74160928614688737</v>
      </c>
      <c r="MM48" s="137">
        <f>AVERAGE(($LV$39:MM39))</f>
        <v>0.74926595574666421</v>
      </c>
      <c r="MN48" s="137">
        <f>AVERAGE(($LV$39:MN39))</f>
        <v>0.75553945881082707</v>
      </c>
      <c r="MO48" s="137">
        <f>AVERAGE(($LV$39:MO39))</f>
        <v>0.76123601725612855</v>
      </c>
      <c r="MP48" s="134"/>
      <c r="MQ48" s="137">
        <f>AVERAGE(($LV$39:MQ39))</f>
        <v>0.76570771733662335</v>
      </c>
      <c r="MR48" s="137">
        <f>AVERAGE(($LV$39:MR39))</f>
        <v>0.7699515987091502</v>
      </c>
      <c r="MS48" s="137">
        <f>AVERAGE(($LV$39:MS39))</f>
        <v>0.77381855079339723</v>
      </c>
      <c r="MT48" s="137">
        <f>AVERAGE(($LV$39:MT39))</f>
        <v>0.77814787216118342</v>
      </c>
      <c r="MU48" s="137">
        <f>AVERAGE(($LV$39:MU39))</f>
        <v>0.78153804121971726</v>
      </c>
      <c r="MV48" s="137">
        <f>AVERAGE(($LV$39:MV39))</f>
        <v>0.7848692580522858</v>
      </c>
      <c r="MW48" s="134"/>
      <c r="MX48" s="137">
        <f>AVERAGE(($MX$39:MX39))</f>
        <v>0.84037558685446012</v>
      </c>
      <c r="MY48" s="137">
        <f>AVERAGE(($MX$39:MY39))</f>
        <v>0.84344360738071844</v>
      </c>
      <c r="MZ48" s="137">
        <f>AVERAGE(($MX$39:MZ39))</f>
        <v>0.83671434290497515</v>
      </c>
      <c r="NA48" s="137">
        <f>AVERAGE(($MX$39:NA39))</f>
        <v>0.83626781459499933</v>
      </c>
      <c r="NB48" s="137">
        <f>AVERAGE(($MX$39:NB39))</f>
        <v>0.83701425167599941</v>
      </c>
      <c r="NC48" s="137">
        <f>AVERAGE(($MX$39:NC39))</f>
        <v>0.83646769968983892</v>
      </c>
      <c r="ND48" s="134"/>
      <c r="NE48" s="137">
        <f>AVERAGE(($MX$39:NE39))</f>
        <v>0.8330001885843219</v>
      </c>
      <c r="NF48" s="137">
        <f>AVERAGE(($MX$39:NF39))</f>
        <v>0.83284435932407785</v>
      </c>
      <c r="NG48" s="137">
        <f>AVERAGE(($MX$39:NG39))</f>
        <v>0.83210503897589982</v>
      </c>
      <c r="NH48" s="137">
        <f>AVERAGE(($MX$39:NH39))</f>
        <v>0.83270405888783361</v>
      </c>
      <c r="NI48" s="137">
        <f>AVERAGE(($MX$39:NI39))</f>
        <v>0.83449286738720818</v>
      </c>
      <c r="NJ48" s="137">
        <f>AVERAGE(($MX$39:NJ39))</f>
        <v>0.83574654819136052</v>
      </c>
      <c r="NK48" s="134"/>
      <c r="NL48" s="137">
        <f>AVERAGE(($MX$39:NL39))</f>
        <v>0.83653350690696748</v>
      </c>
      <c r="NM48" s="137">
        <f>AVERAGE(($MX$39:NM39))</f>
        <v>0.8377247570689208</v>
      </c>
      <c r="NN48" s="137">
        <f>AVERAGE(($MX$39:NN39))</f>
        <v>0.83740621564638329</v>
      </c>
      <c r="NO48" s="137">
        <f>AVERAGE(($MX$39:NO39))</f>
        <v>0.83907178338968247</v>
      </c>
      <c r="NP48" s="137">
        <f>AVERAGE(($MX$39:NP39))</f>
        <v>0.84118520789617168</v>
      </c>
      <c r="NQ48" s="137">
        <f>AVERAGE(($MX$39:NQ39))</f>
        <v>0.84227106265790141</v>
      </c>
      <c r="NR48" s="134"/>
      <c r="NS48" s="137">
        <f>AVERAGE(($MX$39:NS39))</f>
        <v>0.84333287066786244</v>
      </c>
      <c r="NT48" s="137">
        <f>AVERAGE(($MX$39:NT39))</f>
        <v>0.84488917085741311</v>
      </c>
      <c r="NU48" s="137">
        <f>AVERAGE(($MX$39:NU39))</f>
        <v>0.84575800357070985</v>
      </c>
      <c r="NV48" s="137">
        <f>AVERAGE(($MX$39:NV39))</f>
        <v>0.84430296833483098</v>
      </c>
      <c r="NW48" s="137">
        <f>AVERAGE(($MX$39:NW39))</f>
        <v>0.83879954748724106</v>
      </c>
      <c r="NX48" s="137">
        <f>AVERAGE(($MX$39:NX39))</f>
        <v>0.83743707541964441</v>
      </c>
      <c r="NY48" s="137">
        <f>AVERAGE(($MX$39:NY39))</f>
        <v>0.83577994717004278</v>
      </c>
      <c r="NZ48" s="137">
        <f>AVERAGE(($MX$39:NZ39))</f>
        <v>0.83477009572211069</v>
      </c>
      <c r="OA48" s="134"/>
      <c r="OB48" s="134"/>
      <c r="OC48" s="134"/>
      <c r="OD48" s="134"/>
      <c r="OE48" s="134"/>
      <c r="OF48" s="134"/>
      <c r="OG48" s="137">
        <f>AVERAGE(($OG$39:OG39))</f>
        <v>0.76367614879649892</v>
      </c>
      <c r="OH48" s="137">
        <f>AVERAGE(($OG$39:OH39))</f>
        <v>0.75601025982871306</v>
      </c>
      <c r="OI48" s="137">
        <f>AVERAGE(($OG$39:OI39))</f>
        <v>0.74528375154133952</v>
      </c>
      <c r="OJ48" s="137">
        <f>AVERAGE(($OG$39:OJ39))</f>
        <v>0.74533668752987858</v>
      </c>
      <c r="OK48" s="137">
        <f>AVERAGE(($OG$39:OK39))</f>
        <v>0.75032340407795695</v>
      </c>
      <c r="OL48" s="137">
        <f>AVERAGE(($OG$39:OL39))</f>
        <v>0.76145777500323575</v>
      </c>
      <c r="OM48" s="134"/>
      <c r="ON48" s="137">
        <f>AVERAGE(($OG$39:ON39))</f>
        <v>0.76848145808591439</v>
      </c>
      <c r="OO48" s="137">
        <f>AVERAGE(($OG$39:OO39))</f>
        <v>0.7755530252852183</v>
      </c>
      <c r="OP48" s="137">
        <f>AVERAGE(($OG$39:OP39))</f>
        <v>0.78057317150382732</v>
      </c>
      <c r="OQ48" s="137">
        <f>AVERAGE(($OG$39:OQ39))</f>
        <v>0.78057317150382732</v>
      </c>
      <c r="OR48" s="137">
        <f>AVERAGE(($OG$39:OR39))</f>
        <v>0.78411758595517622</v>
      </c>
      <c r="OS48" s="137">
        <f>AVERAGE(($OG$39:OS39))</f>
        <v>0.78872523833329999</v>
      </c>
      <c r="OT48" s="134"/>
      <c r="OU48" s="137">
        <f>AVERAGE(($OG$39:OU39))</f>
        <v>0.79200266002573627</v>
      </c>
      <c r="OV48" s="137">
        <f>AVERAGE(($OG$39:OV39))</f>
        <v>0.7966902382138018</v>
      </c>
      <c r="OW48" s="137">
        <f>AVERAGE(($OG$39:OW39))</f>
        <v>0.80155985440316346</v>
      </c>
      <c r="OX48" s="137">
        <f>AVERAGE(($OG$39:OX39))</f>
        <v>0.80624987160025596</v>
      </c>
      <c r="OY48" s="137">
        <f>AVERAGE(($OG$39:OY39))</f>
        <v>0.80971412990868663</v>
      </c>
      <c r="OZ48" s="137">
        <f>AVERAGE(($OG$39:OZ39))</f>
        <v>0.81363709252476524</v>
      </c>
      <c r="PA48" s="134"/>
      <c r="PB48" s="137">
        <f>AVERAGE(($OG$39:PB39))</f>
        <v>0.81356625576811592</v>
      </c>
      <c r="PC48" s="137">
        <f>AVERAGE(($OG$39:PC39))</f>
        <v>0.81499998835336729</v>
      </c>
      <c r="PD48" s="137">
        <f>AVERAGE(($OG$39:PD39))</f>
        <v>0.81795785410423816</v>
      </c>
      <c r="PE48" s="137">
        <f>AVERAGE(($OG$39:PE39))</f>
        <v>0.81994693280343312</v>
      </c>
      <c r="PF48" s="137">
        <f>AVERAGE(($OG$39:PF39))</f>
        <v>0.82151959288261589</v>
      </c>
      <c r="PG48" s="137">
        <f>AVERAGE(($PG$39:PG39))</f>
        <v>0.86073059360730597</v>
      </c>
      <c r="PH48" s="137"/>
      <c r="PI48" s="137">
        <f>AVERAGE(($PG$39:PI39))</f>
        <v>0.83997628078534636</v>
      </c>
      <c r="PJ48" s="137">
        <f>AVERAGE(($PG$39:PJ39))</f>
        <v>0.83409200799509042</v>
      </c>
      <c r="PK48" s="137">
        <f>AVERAGE(($PG$39:PK39))</f>
        <v>0.83911067266298445</v>
      </c>
      <c r="PL48" s="137">
        <f>AVERAGE(($PG$39:PL39))</f>
        <v>0.83934409368594309</v>
      </c>
      <c r="PM48" s="137">
        <f>AVERAGE(($PG$39:PM39))</f>
        <v>0.84291822192312738</v>
      </c>
      <c r="PN48" s="137">
        <f>AVERAGE(($PG$39:PN39))</f>
        <v>0.83880385408536973</v>
      </c>
      <c r="PO48" s="134"/>
      <c r="PP48" s="137">
        <f>AVERAGE(($PG$39:PP39))</f>
        <v>0.83371863054066098</v>
      </c>
      <c r="PQ48" s="137">
        <f>AVERAGE(($PG$39:PQ39))</f>
        <v>0.82857024687726466</v>
      </c>
      <c r="PR48" s="137">
        <f>AVERAGE(($PG$39:PR39))</f>
        <v>0.82826039200085899</v>
      </c>
      <c r="PS48" s="137">
        <f>AVERAGE(($PG$39:PS39))</f>
        <v>0.82730553903221671</v>
      </c>
      <c r="PT48" s="137">
        <f>AVERAGE(($PG$39:PT39))</f>
        <v>0.82920650211442659</v>
      </c>
      <c r="PU48" s="137">
        <f>AVERAGE(($PG$39:PU39))</f>
        <v>0.83060737428836195</v>
      </c>
      <c r="PV48" s="134"/>
      <c r="PW48" s="137">
        <f>AVERAGE(($PG$39:PW39))</f>
        <v>0.83147277646025297</v>
      </c>
      <c r="PX48" s="137">
        <f>AVERAGE(($PG$39:PX39))</f>
        <v>0.83366030564861704</v>
      </c>
      <c r="PY48" s="137">
        <f>AVERAGE(($PG$39:PY39))</f>
        <v>0.83527677464081651</v>
      </c>
      <c r="PZ48" s="137">
        <f>AVERAGE(($PG$39:PZ39))</f>
        <v>0.83668334931798871</v>
      </c>
      <c r="QA48" s="137">
        <f>AVERAGE(($PG$39:QA39))</f>
        <v>0.83762966471026135</v>
      </c>
      <c r="QB48" s="137">
        <f>AVERAGE(($PG$39:QB39))</f>
        <v>0.8389812272264574</v>
      </c>
      <c r="QC48" s="134"/>
      <c r="QD48" s="137">
        <f>AVERAGE(($PG$39:QD39))</f>
        <v>0.84107422193990078</v>
      </c>
      <c r="QE48" s="137">
        <f>AVERAGE(($PG$39:QE39))</f>
        <v>0.84316866238392307</v>
      </c>
      <c r="QF48" s="134"/>
      <c r="QG48" s="137">
        <f>AVERAGE(($PG$39:QG39))</f>
        <v>0.84194640817408306</v>
      </c>
      <c r="QH48" s="137">
        <f>AVERAGE(($PG$39:QH39))</f>
        <v>0.84078203724378597</v>
      </c>
      <c r="QI48" s="137">
        <f>AVERAGE(($QI$39:QI39))</f>
        <v>0.79716981132075471</v>
      </c>
      <c r="QJ48" s="137"/>
      <c r="QK48" s="137">
        <f>AVERAGE(($QI$39:QK39))</f>
        <v>0.81406109613656785</v>
      </c>
      <c r="QL48" s="137">
        <f>AVERAGE(($QI$39:QL39))</f>
        <v>0.82179544773884405</v>
      </c>
      <c r="QM48" s="137">
        <f>AVERAGE(($QI$39:QM39))</f>
        <v>0.82711941952778645</v>
      </c>
      <c r="QN48" s="137">
        <f>AVERAGE(($QI$39:QN39))</f>
        <v>0.82678987524487069</v>
      </c>
      <c r="QO48" s="137">
        <f>AVERAGE(($QI$39:QO39))</f>
        <v>0.82589632460882079</v>
      </c>
      <c r="QP48" s="137">
        <f>AVERAGE(($QI$39:QP39))</f>
        <v>0.82918554442318249</v>
      </c>
      <c r="QQ48" s="137">
        <f>AVERAGE(($QI$39:QQ39))</f>
        <v>0.81688350521643849</v>
      </c>
      <c r="QR48" s="137">
        <f>AVERAGE(($QI$39:QR39))</f>
        <v>0.8120375257187753</v>
      </c>
      <c r="QS48" s="137">
        <f>AVERAGE(($QI$39:QS39))</f>
        <v>0.80510561780709189</v>
      </c>
      <c r="QT48" s="137">
        <f>AVERAGE(($QI$39:QT39))</f>
        <v>0.79624298960796613</v>
      </c>
      <c r="QU48" s="134"/>
      <c r="QV48" s="134"/>
      <c r="QW48" s="137">
        <f>AVERAGE(($QI$39:QW39))</f>
        <v>0.78503944769213596</v>
      </c>
      <c r="QX48" s="137">
        <f>AVERAGE(($QI$39:QX39))</f>
        <v>0.7739808471987133</v>
      </c>
      <c r="QY48" s="137">
        <f>AVERAGE(($QI$39:QY39))</f>
        <v>0.77144641449496565</v>
      </c>
      <c r="QZ48" s="137">
        <f>AVERAGE(($QI$39:QZ39))</f>
        <v>0.77094933803796151</v>
      </c>
      <c r="RA48" s="137">
        <f>AVERAGE(($QI$39:RA39))</f>
        <v>0.77276500441058893</v>
      </c>
      <c r="RB48" s="137">
        <f>AVERAGE(($QI$39:RB39))</f>
        <v>0.77599470432247319</v>
      </c>
      <c r="RC48" s="137">
        <f>AVERAGE(($QI$39:RC39))</f>
        <v>0.77993464187383099</v>
      </c>
      <c r="RD48" s="137">
        <f>AVERAGE(($QI$39:RD39))</f>
        <v>0.78281007657702772</v>
      </c>
      <c r="RE48" s="134"/>
      <c r="RF48" s="137">
        <f>AVERAGE(($QI$39:RF39))</f>
        <v>0.78745066727553947</v>
      </c>
      <c r="RG48" s="137">
        <f>AVERAGE(($QI$39:RG39))</f>
        <v>0.79188620763981732</v>
      </c>
      <c r="RH48" s="137">
        <f>AVERAGE(($QI$39:RH39))</f>
        <v>0.79597198906595201</v>
      </c>
      <c r="RI48" s="137">
        <f>AVERAGE(($QI$39:RI39))</f>
        <v>0.79970248515068365</v>
      </c>
      <c r="RJ48" s="137">
        <f>AVERAGE(($QI$39:RJ39))</f>
        <v>0.80326011387657703</v>
      </c>
      <c r="RK48" s="137">
        <f>AVERAGE(($QI$39:RK39))</f>
        <v>0.80576990783268032</v>
      </c>
      <c r="RL48" s="134"/>
      <c r="RM48" s="134"/>
      <c r="RN48" s="137">
        <f>AVERAGE(($QI$39:RN39))</f>
        <v>0.80690878966145552</v>
      </c>
      <c r="RO48" s="137">
        <f>AVERAGE(($QI$39:RO39))</f>
        <v>0.80796444453776062</v>
      </c>
      <c r="RP48" s="137">
        <f>AVERAGE(($QI$39:RP39))</f>
        <v>0.80904815929396356</v>
      </c>
      <c r="RQ48" s="137">
        <f>AVERAGE(($QI$39:RQ39))</f>
        <v>0.81023388978156285</v>
      </c>
      <c r="RR48" s="137">
        <f>AVERAGE(($QI$39:RR39))</f>
        <v>0.81131407991913174</v>
      </c>
      <c r="RS48" s="134"/>
      <c r="RT48" s="137">
        <f>AVERAGE(($QI$39:RT39))</f>
        <v>0.81217185917682844</v>
      </c>
      <c r="RU48" s="137">
        <f>AVERAGE(($QI$39:RU39))</f>
        <v>0.81238745434772375</v>
      </c>
      <c r="RV48" s="137">
        <f>AVERAGE(($QI$39:RV39))</f>
        <v>0.81223654383438082</v>
      </c>
      <c r="RW48" s="137">
        <f>AVERAGE(($QI$39:RW39))</f>
        <v>0.8111742749858718</v>
      </c>
      <c r="RX48" s="137">
        <f>AVERAGE(($QI$39:RX39))</f>
        <v>0.8108262949826861</v>
      </c>
      <c r="RY48" s="137">
        <f>AVERAGE(($QI$39:RY39))</f>
        <v>0.81045612012205592</v>
      </c>
      <c r="RZ48" s="134"/>
      <c r="SA48" s="134"/>
      <c r="SB48" s="137">
        <f>AVERAGE(($QI$39:SB39))</f>
        <v>0.80994829705569404</v>
      </c>
      <c r="SC48" s="137">
        <f>AVERAGE(($QI$39:SC39))</f>
        <v>0.8098404751286965</v>
      </c>
      <c r="SD48" s="137">
        <f>AVERAGE(($QI$39:SD39))</f>
        <v>0.80976221965743111</v>
      </c>
      <c r="SE48" s="137">
        <f>AVERAGE(($QI$39:SE39))</f>
        <v>0.81000245735971266</v>
      </c>
      <c r="SF48" s="137">
        <f>AVERAGE(($QI$39:SF39))</f>
        <v>0.81014186467244087</v>
      </c>
      <c r="SG48" s="137">
        <f>AVERAGE(($QI$39:SG39))</f>
        <v>0.80827904611487544</v>
      </c>
      <c r="SH48" s="137">
        <f>AVERAGE(($QI$39:SH39))</f>
        <v>0.80850359812635963</v>
      </c>
      <c r="SI48" s="137">
        <f>AVERAGE(($QI$39:SI39))</f>
        <v>0.80908816632645331</v>
      </c>
      <c r="SJ48" s="137">
        <f>AVERAGE(($QI$39:SJ39))</f>
        <v>0.80930662749517479</v>
      </c>
      <c r="SK48" s="137">
        <f>AVERAGE(($QI$39:SK39))</f>
        <v>0.80923498187488285</v>
      </c>
      <c r="SL48" s="137">
        <f>AVERAGE(($QI$39:SL39))</f>
        <v>0.80931526162395562</v>
      </c>
      <c r="SM48" s="137">
        <f>AVERAGE(($QI$39:SM39))</f>
        <v>0.80683405599229718</v>
      </c>
      <c r="SN48" s="134"/>
      <c r="SO48" s="137">
        <f>AVERAGE(($QI$39:SO39))</f>
        <v>0.80419653706215444</v>
      </c>
      <c r="SP48" s="137">
        <f>AVERAGE(($QI$39:SP39))</f>
        <v>0.80146410495851361</v>
      </c>
      <c r="SQ48" s="137">
        <f>AVERAGE(($QI$39:SQ39))</f>
        <v>0.79929836242903407</v>
      </c>
      <c r="SR48" s="137">
        <f>AVERAGE(($SR$39:SR39))</f>
        <v>0.67630057803468213</v>
      </c>
      <c r="SS48" s="137">
        <f>AVERAGE(($SR$39:SS39))</f>
        <v>0.69032420206081935</v>
      </c>
      <c r="ST48" s="137">
        <f>AVERAGE(($SR$39:ST39))</f>
        <v>0.67984684413384067</v>
      </c>
      <c r="SU48" s="137">
        <f>AVERAGE(($SR$39:SU39))</f>
        <v>0.62896797333706689</v>
      </c>
      <c r="SV48" s="137">
        <f>AVERAGE(($SR$39:SV39))</f>
        <v>0.63311449843013246</v>
      </c>
      <c r="SW48" s="137">
        <f>AVERAGE(($SR$39:SW39))</f>
        <v>0.64202327605496112</v>
      </c>
      <c r="SX48" s="137">
        <f>AVERAGE(($SR$39:SX39))</f>
        <v>0.64727536215966364</v>
      </c>
      <c r="SY48" s="137">
        <f>AVERAGE(($SR$39:SY39))</f>
        <v>0.65122832721080659</v>
      </c>
      <c r="SZ48" s="137">
        <f>AVERAGE(($SR$39:SZ39))</f>
        <v>0.65523701324827111</v>
      </c>
      <c r="TA48" s="137">
        <f>AVERAGE(($SR$39:TA39))</f>
        <v>0.66065081192344399</v>
      </c>
      <c r="TB48" s="134"/>
      <c r="TC48" s="137">
        <f>AVERAGE(($SR$39:TC39))</f>
        <v>0.65769157207165074</v>
      </c>
      <c r="TD48" s="137">
        <f>AVERAGE(($SR$39:TD39))</f>
        <v>0.65771799589973468</v>
      </c>
      <c r="TE48" s="137">
        <f>AVERAGE(($SR$39:TE39))</f>
        <v>0.65647760547313838</v>
      </c>
      <c r="TF48" s="137">
        <f>AVERAGE(($SR$39:TF39))</f>
        <v>0.65471621806921299</v>
      </c>
      <c r="TG48" s="137">
        <f>AVERAGE(($SR$39:TG39))</f>
        <v>0.65602971050800962</v>
      </c>
      <c r="TH48" s="137">
        <f>AVERAGE(($SR$39:TH39))</f>
        <v>0.65698794749797262</v>
      </c>
      <c r="TI48" s="137">
        <f>AVERAGE(($SR$39:TI39))</f>
        <v>0.65171263836913251</v>
      </c>
      <c r="TJ48" s="137">
        <f>AVERAGE(($SR$39:TJ39))</f>
        <v>0.65434133213826917</v>
      </c>
      <c r="TK48" s="137">
        <f>AVERAGE(($SR$39:TK39))</f>
        <v>0.65727836347500412</v>
      </c>
      <c r="TL48" s="137">
        <f>AVERAGE(($SR$39:TL39))</f>
        <v>0.66047213760894619</v>
      </c>
      <c r="TM48" s="137">
        <f>AVERAGE(($SR$39:TM39))</f>
        <v>0.66339971293767241</v>
      </c>
      <c r="TN48" s="137">
        <f>AVERAGE(($SR$39:TN39))</f>
        <v>0.66689902668526069</v>
      </c>
      <c r="TO48" s="137">
        <f>AVERAGE(($SR$39:TO39))</f>
        <v>0.66793912361366881</v>
      </c>
      <c r="TP48" s="134"/>
      <c r="TQ48" s="137">
        <f>AVERAGE(($SR$39:TQ39))</f>
        <v>0.66943680576083386</v>
      </c>
      <c r="TR48" s="137">
        <f>AVERAGE(($SR$39:TR39))</f>
        <v>0.67058012560960845</v>
      </c>
      <c r="TS48" s="137">
        <f>AVERAGE(($SR$39:TS39))</f>
        <v>0.67176906452129392</v>
      </c>
      <c r="TT48" s="137">
        <f>AVERAGE(($SR$39:TT39))</f>
        <v>0.67183203945587944</v>
      </c>
      <c r="TU48" s="137">
        <f>AVERAGE(($SR$39:TU39))</f>
        <v>0.6718905161808516</v>
      </c>
      <c r="TV48" s="137">
        <f>AVERAGE(($SR$39:TV39))</f>
        <v>0.67213385591327235</v>
      </c>
      <c r="TW48" s="134"/>
      <c r="TX48" s="137">
        <f>AVERAGE(($SR$39:TX39))</f>
        <v>0.67285864575017684</v>
      </c>
      <c r="TY48" s="137">
        <f>AVERAGE(($SR$39:TY39))</f>
        <v>0.67421887997551788</v>
      </c>
      <c r="TZ48" s="137">
        <f>AVERAGE(($SR$39:TZ39))</f>
        <v>0.67602325131648922</v>
      </c>
      <c r="UA48" s="137">
        <f>AVERAGE(($SR$39:UA39))</f>
        <v>0.67853145490839095</v>
      </c>
      <c r="UB48" s="137">
        <f>AVERAGE(($SR$39:UB39))</f>
        <v>0.68161891666517871</v>
      </c>
      <c r="UC48" s="137">
        <f>AVERAGE(($SR$39:UC39))</f>
        <v>0.68416789999855454</v>
      </c>
      <c r="UD48" s="134"/>
      <c r="UE48" s="137">
        <f>AVERAGE(($SR$39:UE39))</f>
        <v>0.68746963341610323</v>
      </c>
      <c r="UF48" s="137">
        <f>AVERAGE(($SR$39:UF39))</f>
        <v>0.69072939489352769</v>
      </c>
      <c r="UG48" s="137">
        <f>AVERAGE(($SR$39:UG39))</f>
        <v>0.69326621905083707</v>
      </c>
      <c r="UH48" s="137">
        <f>AVERAGE(($SR$39:UH39))</f>
        <v>0.69723475742610475</v>
      </c>
      <c r="UI48" s="137">
        <f>AVERAGE(($SR$39:UI39))</f>
        <v>0.70148635294542838</v>
      </c>
      <c r="UJ48" s="137">
        <f>AVERAGE(($SR$39:UJ39))</f>
        <v>0.70554379335387229</v>
      </c>
      <c r="UK48" s="137"/>
      <c r="UL48" s="137">
        <f>AVERAGE(($SR$39:UL39))</f>
        <v>0.7091389431404036</v>
      </c>
      <c r="UM48" s="137">
        <f>AVERAGE(($SR$39:UM39))</f>
        <v>0.71308995046422019</v>
      </c>
      <c r="UN48" s="137">
        <f>AVERAGE(($SR$39:UN39))</f>
        <v>0.71668094590821518</v>
      </c>
      <c r="UO48" s="137">
        <f>AVERAGE(($SR$39:UO39))</f>
        <v>0.72036719772314528</v>
      </c>
      <c r="UP48" s="137">
        <f>AVERAGE(($SR$39:UP39))</f>
        <v>0.7240942774573611</v>
      </c>
      <c r="UQ48" s="137">
        <f>AVERAGE(($SR$39:UQ39))</f>
        <v>0.72748921856880644</v>
      </c>
      <c r="UR48" s="134"/>
      <c r="US48" s="137">
        <f>AVERAGE(($SR$39:US39))</f>
        <v>0.73098238673034344</v>
      </c>
      <c r="UT48" s="137">
        <f>AVERAGE(($SR$39:UT39))</f>
        <v>0.73461196881404889</v>
      </c>
      <c r="UU48" s="137">
        <f>AVERAGE(($SR$39:UU39))</f>
        <v>0.73746258658062502</v>
      </c>
      <c r="UV48" s="137">
        <f>AVERAGE(($SR$39:UV39))</f>
        <v>0.74041294830419635</v>
      </c>
      <c r="UW48" s="137">
        <f>AVERAGE(($SR$39:UW39))</f>
        <v>0.74319457374573805</v>
      </c>
      <c r="UX48" s="134"/>
      <c r="UY48" s="134"/>
      <c r="UZ48" s="134"/>
      <c r="VA48" s="137">
        <f>AVERAGE(($VA$39:VA39))</f>
        <v>0.85070422535211265</v>
      </c>
      <c r="VB48" s="137">
        <f>AVERAGE(($VA$39:VB39))</f>
        <v>0.8290348322227985</v>
      </c>
      <c r="VC48" s="137">
        <f>AVERAGE(($VA$39:VC39))</f>
        <v>0.82257625178489591</v>
      </c>
      <c r="VD48" s="137"/>
      <c r="VE48" s="137">
        <f>AVERAGE(($VA$39:VE39))</f>
        <v>0.83303388375392617</v>
      </c>
      <c r="VF48" s="137"/>
      <c r="VG48" s="137">
        <f>AVERAGE(($VA$39:VG39))</f>
        <v>0.83785567843171227</v>
      </c>
      <c r="VH48" s="137">
        <f>AVERAGE(($VA$39:VH39))</f>
        <v>0.84275167176277332</v>
      </c>
      <c r="VI48" s="137">
        <f>AVERAGE(($VA$39:VI39))</f>
        <v>0.8489005574918479</v>
      </c>
      <c r="VJ48" s="137">
        <f>AVERAGE(($VA$39:VJ39))</f>
        <v>0.85170219692064841</v>
      </c>
      <c r="VK48" s="137">
        <f>AVERAGE(($VA$39:VK39))</f>
        <v>0.85573285749352113</v>
      </c>
      <c r="VL48" s="137">
        <f>AVERAGE(($VA$39:VL39))</f>
        <v>0.85606743082275982</v>
      </c>
      <c r="VM48" s="134"/>
      <c r="VN48" s="137">
        <f>AVERAGE(($VA$39:VN39))</f>
        <v>0.85755666252903961</v>
      </c>
      <c r="VO48" s="137">
        <f>AVERAGE(($VA$39:VO39))</f>
        <v>0.8589028856688018</v>
      </c>
      <c r="VP48" s="137">
        <f>AVERAGE(($VA$39:VP39))</f>
        <v>0.86062675071836559</v>
      </c>
      <c r="VQ48" s="137">
        <f>AVERAGE(($VA$39:VQ39))</f>
        <v>0.86449925774908365</v>
      </c>
      <c r="VR48" s="137">
        <f>AVERAGE(($VA$39:VR39))</f>
        <v>0.86496121199438281</v>
      </c>
      <c r="VS48" s="137">
        <f>AVERAGE(($VA$39:VS39))</f>
        <v>0.86735750416926227</v>
      </c>
      <c r="VT48" s="137">
        <f>AVERAGE(($VA$39:VT39))</f>
        <v>0.85781816152667534</v>
      </c>
      <c r="VU48" s="137">
        <f>AVERAGE(($VA$39:VU39))</f>
        <v>0.8580325972493682</v>
      </c>
      <c r="VV48" s="137">
        <f>AVERAGE(($VA$39:VV39))</f>
        <v>0.85856012137074644</v>
      </c>
      <c r="VW48" s="137">
        <f>AVERAGE(($VA$39:VW39))</f>
        <v>0.85991129150358214</v>
      </c>
      <c r="VX48" s="137">
        <f>AVERAGE(($VA$39:VX39))</f>
        <v>0.8609234166359121</v>
      </c>
      <c r="VY48" s="137">
        <f>AVERAGE(($VA$39:VY39))</f>
        <v>0.86209356436458284</v>
      </c>
      <c r="VZ48" s="137">
        <f>AVERAGE(($VA$39:VZ39))</f>
        <v>0.86235609931098656</v>
      </c>
      <c r="WA48" s="137"/>
      <c r="WB48" s="137">
        <f>AVERAGE(($VA$39:WB39))</f>
        <v>0.85957477832321194</v>
      </c>
      <c r="WC48" s="137">
        <f>AVERAGE(($VA$39:WC39))</f>
        <v>0.85902438630922617</v>
      </c>
      <c r="WD48" s="137">
        <f>AVERAGE(($VA$39:WD39))</f>
        <v>0.85896406915698198</v>
      </c>
      <c r="WE48" s="137">
        <f>AVERAGE(($VA$39:WE39))</f>
        <v>0.85702441498796067</v>
      </c>
      <c r="WF48" s="137">
        <f>AVERAGE(($WF$39:WF39))</f>
        <v>0.8080357142857143</v>
      </c>
      <c r="WG48" s="137">
        <f>AVERAGE(($WF$39:WG39))</f>
        <v>0.81410557644110271</v>
      </c>
      <c r="WH48" s="137"/>
      <c r="WI48" s="137">
        <f>AVERAGE(($WF$39:WI39))</f>
        <v>0.80504366136861139</v>
      </c>
      <c r="WJ48" s="137">
        <f>AVERAGE(($WF$39:WJ39))</f>
        <v>0.80409987076218792</v>
      </c>
      <c r="WK48" s="137">
        <f>AVERAGE(($WF$39:WK39))</f>
        <v>0.80251556539955937</v>
      </c>
      <c r="WL48" s="137">
        <f>AVERAGE(($WF$39:WL39))</f>
        <v>0.78592821333154161</v>
      </c>
      <c r="WM48" s="137">
        <f>AVERAGE(($WF$39:WM39))</f>
        <v>0.76028869898463936</v>
      </c>
      <c r="WN48" s="137"/>
      <c r="WO48" s="134"/>
      <c r="WP48" s="137">
        <f>AVERAGE(($WF$39:WP39))</f>
        <v>0.74236300122194909</v>
      </c>
      <c r="WQ48" s="137">
        <f>AVERAGE(($WF$39:WQ39))</f>
        <v>0.73344494071073307</v>
      </c>
      <c r="WR48" s="137">
        <f>AVERAGE(($WF$39:WR39))</f>
        <v>0.73223527810033384</v>
      </c>
      <c r="WS48" s="137">
        <f>AVERAGE(($WF$39:WS39))</f>
        <v>0.73200750097573353</v>
      </c>
      <c r="WT48" s="134"/>
      <c r="WU48" s="137">
        <f>AVERAGE(($WF$39:WU39))</f>
        <v>0.72578543067297707</v>
      </c>
      <c r="WV48" s="137">
        <f>AVERAGE(($WF$39:WV39))</f>
        <v>0.71391182611571513</v>
      </c>
      <c r="WW48" s="137">
        <f>AVERAGE(($WF$39:WW39))</f>
        <v>0.72019418152636416</v>
      </c>
      <c r="WX48" s="137">
        <f>AVERAGE(($WF$39:WX39))</f>
        <v>0.72631890043775427</v>
      </c>
      <c r="WY48" s="137">
        <f>AVERAGE(($WF$39:WY39))</f>
        <v>0.73200710733369678</v>
      </c>
      <c r="WZ48" s="137">
        <f>AVERAGE(($WF$39:WZ39))</f>
        <v>0.73766758890922324</v>
      </c>
      <c r="XA48" s="137">
        <f>AVERAGE(($WF$39:XA39))</f>
        <v>0.74506894612422991</v>
      </c>
      <c r="XB48" s="137">
        <f>AVERAGE(($WF$39:XB39))</f>
        <v>0.75323571368038678</v>
      </c>
      <c r="XC48" s="134"/>
      <c r="XD48" s="137">
        <f>AVERAGE(($WF$39:XD39))</f>
        <v>0.76078420837019922</v>
      </c>
      <c r="XE48" s="137">
        <f>AVERAGE(($WF$39:XE39))</f>
        <v>0.75869424497966353</v>
      </c>
      <c r="XF48" s="137">
        <f>AVERAGE(($WF$39:XF39))</f>
        <v>0.76401934753189094</v>
      </c>
      <c r="XG48" s="137">
        <f>AVERAGE(($WF$39:XG39))</f>
        <v>0.76795874766793015</v>
      </c>
      <c r="XH48" s="137">
        <f>AVERAGE(($WF$39:XH39))</f>
        <v>0.7716880092025532</v>
      </c>
      <c r="XI48" s="137">
        <f>AVERAGE(($WF$39:XI39))</f>
        <v>0.77520962910594438</v>
      </c>
      <c r="XJ48" s="137"/>
      <c r="XK48" s="137">
        <f>AVERAGE(($XK$39:XK39))</f>
        <v>0.77477477477477474</v>
      </c>
      <c r="XL48" s="137">
        <f>AVERAGE(($XK$39:XL39))</f>
        <v>0.81359884113188075</v>
      </c>
      <c r="XM48" s="137">
        <f>AVERAGE(($XK$39:XM39))</f>
        <v>0.83664701503187333</v>
      </c>
      <c r="XN48" s="137">
        <f>AVERAGE(($XK$39:XN39))</f>
        <v>0.84492455487213902</v>
      </c>
      <c r="XO48" s="137">
        <f>AVERAGE(($XK$39:XO39))</f>
        <v>0.85284596198049978</v>
      </c>
      <c r="XP48" s="137">
        <f>AVERAGE(($XK$39:XP39))</f>
        <v>0.85789111550323038</v>
      </c>
      <c r="XQ48" s="137"/>
      <c r="XR48" s="137">
        <f>AVERAGE(($XK$39:XR39))</f>
        <v>0.85924501629600203</v>
      </c>
      <c r="XS48" s="137">
        <f>AVERAGE(($XK$39:XS39))</f>
        <v>0.86395279132085745</v>
      </c>
      <c r="XT48" s="137">
        <f>AVERAGE(($XK$39:XT39))</f>
        <v>0.86434635050926922</v>
      </c>
      <c r="XU48" s="137">
        <f>AVERAGE(($XK$39:XU39))</f>
        <v>0.86554058143772372</v>
      </c>
      <c r="XV48" s="137">
        <f>AVERAGE(($XK$39:XV39))</f>
        <v>0.86803046430059372</v>
      </c>
      <c r="XW48" s="137">
        <f>AVERAGE(($XK$39:XW39))</f>
        <v>0.86802792560887765</v>
      </c>
      <c r="XX48" s="137"/>
      <c r="XY48" s="137">
        <f>AVERAGE(($XK$39:XY39))</f>
        <v>0.86682786859788863</v>
      </c>
      <c r="XZ48" s="137">
        <f>AVERAGE(($XK$39:XZ39))</f>
        <v>0.86572791880008026</v>
      </c>
      <c r="YA48" s="137">
        <f>AVERAGE(($XK$39:YA39))</f>
        <v>0.8648495232052168</v>
      </c>
      <c r="YB48" s="137">
        <f>AVERAGE(($XK$39:YB39))</f>
        <v>0.86666234979260026</v>
      </c>
      <c r="YC48" s="137">
        <f>AVERAGE(($XK$39:YC39))</f>
        <v>0.86701713668346314</v>
      </c>
      <c r="YD48" s="137">
        <f>AVERAGE(($XK$39:YD39))</f>
        <v>0.86838222825920008</v>
      </c>
      <c r="YE48" s="137"/>
      <c r="YF48" s="137">
        <f>AVERAGE(($XK$39:YF39))</f>
        <v>0.8679587002208593</v>
      </c>
      <c r="YG48" s="137">
        <f>AVERAGE(($XK$39:YG39))</f>
        <v>0.86915031744862237</v>
      </c>
      <c r="YH48" s="137">
        <f>AVERAGE(($XK$39:YH39))</f>
        <v>0.87109286018067678</v>
      </c>
      <c r="YI48" s="137">
        <f>AVERAGE(($XK$39:YI39))</f>
        <v>0.87239822853988125</v>
      </c>
      <c r="YJ48" s="137">
        <f>AVERAGE(($XK$39:YJ39))</f>
        <v>0.87141229281486754</v>
      </c>
      <c r="YK48" s="137">
        <f>AVERAGE(($XK$39:YK39))</f>
        <v>0.87149388800096439</v>
      </c>
      <c r="YL48" s="137"/>
      <c r="YM48" s="137">
        <f>AVERAGE(($XK$39:YM39))</f>
        <v>0.87106826977220597</v>
      </c>
      <c r="YN48" s="137">
        <f>AVERAGE(($XK$39:YN39))</f>
        <v>0.87048189596680536</v>
      </c>
      <c r="YO48" s="137">
        <f>AVERAGE(($YO$39:YO39))</f>
        <v>0.88682745825602971</v>
      </c>
      <c r="YP48" s="137"/>
      <c r="YQ48" s="137">
        <f>AVERAGE(($YO$39:YQ39))</f>
        <v>0.87444821188663546</v>
      </c>
      <c r="YR48" s="137">
        <f>AVERAGE(($YO$39:YR39))</f>
        <v>0.87647037655187454</v>
      </c>
      <c r="YS48" s="137">
        <f>AVERAGE(($YO$39:YS39))</f>
        <v>0.84530242270167566</v>
      </c>
      <c r="YT48" s="137">
        <f>AVERAGE(($YO$39:YT39))</f>
        <v>0.84547270739210967</v>
      </c>
      <c r="YU48" s="137">
        <f>AVERAGE(($YO$39:YU39))</f>
        <v>0.85065480535508253</v>
      </c>
      <c r="YV48" s="137">
        <f>AVERAGE(($YO$39:YV39))</f>
        <v>0.85537853748043613</v>
      </c>
      <c r="YW48" s="137">
        <f>AVERAGE(($YO$39:YW39))</f>
        <v>0.85879015531343217</v>
      </c>
      <c r="YX48" s="137">
        <f>AVERAGE(($YO$39:YX39))</f>
        <v>0.84930028194127627</v>
      </c>
      <c r="YY48" s="137">
        <f>AVERAGE(($YO$39:YY39))</f>
        <v>0.8510847959374539</v>
      </c>
      <c r="YZ48" s="137"/>
      <c r="ZA48" s="137">
        <f>AVERAGE(($YO$39:ZA39))</f>
        <v>0.85203261370376782</v>
      </c>
      <c r="ZB48" s="137">
        <f>AVERAGE(($YO$39:ZB39))</f>
        <v>0.85478293725765087</v>
      </c>
      <c r="ZC48" s="137">
        <f>AVERAGE(($YO$39:ZC39))</f>
        <v>0.85581740723255528</v>
      </c>
      <c r="ZD48" s="137">
        <f>AVERAGE(($YO$39:ZD39))</f>
        <v>0.85733290371930249</v>
      </c>
      <c r="ZE48" s="137">
        <f>AVERAGE(($YO$39:ZE39))</f>
        <v>0.85990973690200589</v>
      </c>
      <c r="ZF48" s="137">
        <f>AVERAGE(($YO$39:ZF39))</f>
        <v>0.86215258127067618</v>
      </c>
      <c r="ZG48" s="137">
        <f>AVERAGE(($YO$39:ZG39))</f>
        <v>0.85788355639102654</v>
      </c>
      <c r="ZH48" s="137"/>
      <c r="ZI48" s="134"/>
      <c r="ZJ48" s="134"/>
      <c r="ZK48" s="134"/>
      <c r="ZL48" s="137">
        <f>AVERAGE(($YO$39:ZL39))</f>
        <v>0.85204725818481652</v>
      </c>
      <c r="ZM48" s="137">
        <f>AVERAGE(($YO$39:ZM39))</f>
        <v>0.84372457879666241</v>
      </c>
      <c r="ZN48" s="137"/>
      <c r="ZO48" s="137">
        <f>AVERAGE(($YO$39:ZO39))</f>
        <v>0.83142340732809361</v>
      </c>
      <c r="ZP48" s="137">
        <f>AVERAGE(($YO$39:ZP39))</f>
        <v>0.82168672721723202</v>
      </c>
      <c r="ZQ48" s="137">
        <f>AVERAGE(($YO$39:ZQ39))</f>
        <v>0.81386488958065784</v>
      </c>
      <c r="ZR48" s="137">
        <f>AVERAGE(($YO$39:ZR39))</f>
        <v>0.80803780295685546</v>
      </c>
      <c r="ZS48" s="137">
        <f>AVERAGE(($YO$39:ZS39))</f>
        <v>0.80388345005587525</v>
      </c>
      <c r="ZT48" s="137">
        <f>AVERAGE(($ZT$39:ZT39))</f>
        <v>0.69827586206896552</v>
      </c>
      <c r="ZU48" s="137"/>
      <c r="ZV48" s="137">
        <f>AVERAGE(($ZT$34:ZV39))</f>
        <v>0.71386391494250023</v>
      </c>
      <c r="ZW48" s="137">
        <f>AVERAGE(($ZT$34:ZW39))</f>
        <v>0.72837479970771701</v>
      </c>
      <c r="ZX48" s="137">
        <f>AVERAGE(($ZT$34:ZX39))</f>
        <v>0.74148435481453312</v>
      </c>
      <c r="ZY48" s="137">
        <f>AVERAGE(($ZT$34:ZY39))</f>
        <v>0.75669996380222093</v>
      </c>
      <c r="ZZ48" s="137">
        <f>AVERAGE(($ZT$34:ZZ39))</f>
        <v>0.75907023376920935</v>
      </c>
      <c r="AAA48" s="137">
        <f>AVERAGE(($ZT$34:AAA39))</f>
        <v>0.76084337470941432</v>
      </c>
      <c r="AAB48" s="137"/>
      <c r="AAC48" s="137">
        <f>AVERAGE(($ZT$34:AAC39))</f>
        <v>0.76130861582102127</v>
      </c>
      <c r="AAD48" s="137">
        <f>AVERAGE(($ZT$34:AAD39))</f>
        <v>0.76171634217379003</v>
      </c>
      <c r="AAE48" s="137">
        <f>AVERAGE(($ZT$34:AAE39))</f>
        <v>0.75745032246948329</v>
      </c>
      <c r="AAF48" s="137">
        <f>AVERAGE(($ZT$34:AAF39))</f>
        <v>0.75871061340064372</v>
      </c>
      <c r="AAG48" s="137">
        <f>AVERAGE(($ZT$34:AAG39))</f>
        <v>0.76579059596471089</v>
      </c>
      <c r="AAH48" s="137">
        <f>AVERAGE(($ZT$34:AAH39))</f>
        <v>0.76978349709645055</v>
      </c>
      <c r="AAI48" s="134"/>
      <c r="AAJ48" s="137">
        <f>AVERAGE(($ZT$34:AAJ39))</f>
        <v>0.76907627328467143</v>
      </c>
      <c r="AAK48" s="137">
        <f>AVERAGE(($ZT$34:AAK39))</f>
        <v>0.77112666002360664</v>
      </c>
      <c r="AAL48" s="137">
        <f>AVERAGE(($ZT$34:AAL39))</f>
        <v>0.77075837757204546</v>
      </c>
      <c r="AAM48" s="137">
        <f>AVERAGE(($ZT$34:AAM39))</f>
        <v>0.77120195763632249</v>
      </c>
      <c r="AAN48" s="137">
        <f>AVERAGE(($ZT$34:AAN39))</f>
        <v>0.77113427488228892</v>
      </c>
      <c r="AAO48" s="137">
        <f>AVERAGE(($ZT$34:AAO39))</f>
        <v>0.77242903077588332</v>
      </c>
      <c r="AAP48" s="137"/>
      <c r="AAQ48" s="137">
        <f>AVERAGE(($ZT$34:AAQ39))</f>
        <v>0.77240572867103297</v>
      </c>
      <c r="AAR48" s="137">
        <f>AVERAGE(($ZT$34:AAR39))</f>
        <v>0.77130876502971157</v>
      </c>
      <c r="AAS48" s="137">
        <f>AVERAGE(($ZT$34:AAS39))</f>
        <v>0.77122075505452736</v>
      </c>
      <c r="AAT48" s="137">
        <f>AVERAGE(($ZT$34:AAT39))</f>
        <v>0.77152211160625017</v>
      </c>
      <c r="AAU48" s="137">
        <f>AVERAGE(($ZT$34:AAU39))</f>
        <v>0.76874519708973543</v>
      </c>
      <c r="AAV48" s="137">
        <f>AVERAGE(($ZT$34:AAV39))</f>
        <v>0.76825079416282993</v>
      </c>
      <c r="AAW48" s="134"/>
      <c r="AAX48" s="137">
        <f>AVERAGE(($ZT$34:AAX39))</f>
        <v>0.76300104859045126</v>
      </c>
      <c r="AAY48" s="137">
        <f>AVERAGE(($ZT$34:AAY39))</f>
        <v>0.76353019446067294</v>
      </c>
      <c r="AAZ48" s="137">
        <f>AVERAGE(($ZT$34:AAZ39))</f>
        <v>0.76396461365235624</v>
      </c>
      <c r="ABA48" s="137">
        <f>AVERAGE(($ZT$34:ABA39))</f>
        <v>0.76419887751281435</v>
      </c>
      <c r="ABB48" s="137">
        <f>AVERAGE(($ZT$34:ABB39))</f>
        <v>0.76464749615087568</v>
      </c>
      <c r="ABC48" s="137">
        <f>AVERAGE(($ZT$34:ABC39))</f>
        <v>0.76649155943985781</v>
      </c>
      <c r="ABD48" s="137"/>
      <c r="ABE48" s="137">
        <f>AVERAGE(($ZT$34:ABE39))</f>
        <v>0.76676189369470593</v>
      </c>
      <c r="ABF48" s="137">
        <f>AVERAGE(($ZT$34:ABF39))</f>
        <v>0.76804394744705173</v>
      </c>
      <c r="ABG48" s="137">
        <f>AVERAGE(($ZT$34:ABG39))</f>
        <v>0.77020266456350917</v>
      </c>
      <c r="ABH48" s="137">
        <f>AVERAGE(($ZT$34:ABH39))</f>
        <v>0.77203793098287121</v>
      </c>
      <c r="ABI48" s="137">
        <f>AVERAGE(($ZT$34:ABI39))</f>
        <v>0.7749268587534992</v>
      </c>
      <c r="ABJ48" s="137">
        <f>AVERAGE(($ZT$34:ABJ39))</f>
        <v>0.77624238974469251</v>
      </c>
      <c r="ABK48" s="134"/>
      <c r="ABL48" s="137">
        <f>AVERAGE(($ZT$34:ABL39))</f>
        <v>0.77765260443227957</v>
      </c>
      <c r="ABM48" s="137">
        <f>AVERAGE(($ZT$34:ABM39))</f>
        <v>0.78024303613432244</v>
      </c>
      <c r="ABN48" s="137">
        <f>AVERAGE(($ZT$34:ABN39))</f>
        <v>0.78250116617099297</v>
      </c>
      <c r="ABO48" s="137">
        <f>AVERAGE(($ZT$34:ABO39))</f>
        <v>0.78555262963755346</v>
      </c>
      <c r="ABP48" s="137">
        <f>AVERAGE(($ZT$34:ABP39))</f>
        <v>0.78835472844529653</v>
      </c>
      <c r="ABQ48" s="137">
        <f>AVERAGE(($ZT$34:ABQ39))</f>
        <v>0.79137066079110829</v>
      </c>
      <c r="ABR48" s="134"/>
      <c r="ABS48" s="137">
        <f>AVERAGE(($ZT$34:ABS39))</f>
        <v>0.79341034322813364</v>
      </c>
      <c r="ABT48" s="137">
        <f>AVERAGE(($ZT$34:ABT39))</f>
        <v>0.79554479472743944</v>
      </c>
      <c r="ABU48" s="137">
        <f>AVERAGE(($ZT$34:ABU39))</f>
        <v>0.79715935706715446</v>
      </c>
      <c r="ABV48" s="137">
        <f>AVERAGE(($ZT$34:ABV39))</f>
        <v>0.79849011002043646</v>
      </c>
      <c r="ABW48" s="137" t="e">
        <f>AVERAGE(($ZT$34:ABW39))</f>
        <v>#DIV/0!</v>
      </c>
      <c r="ABX48" s="134"/>
      <c r="ABY48" s="134"/>
      <c r="ABZ48" s="134"/>
      <c r="ACA48" s="134"/>
      <c r="ACB48" s="134"/>
      <c r="ACC48" s="134"/>
      <c r="ACD48" s="134"/>
      <c r="ACE48" s="134"/>
      <c r="ACF48" s="134"/>
      <c r="ACG48" s="134"/>
      <c r="ACH48" s="134"/>
      <c r="ACI48" s="134"/>
      <c r="ACJ48" s="134"/>
      <c r="ACK48" s="134"/>
      <c r="ACL48" s="134"/>
      <c r="ACM48" s="134"/>
      <c r="ACN48" s="134"/>
      <c r="ACO48" s="134"/>
      <c r="ACP48" s="134"/>
      <c r="ACQ48" s="134"/>
      <c r="ACR48" s="134"/>
      <c r="ACS48" s="134"/>
      <c r="ACT48" s="134"/>
      <c r="ACU48" s="134"/>
      <c r="ACV48" s="134"/>
      <c r="ACW48" s="134"/>
      <c r="ACX48" s="134"/>
      <c r="ACY48" s="134"/>
      <c r="ACZ48" s="134"/>
      <c r="ADA48" s="134"/>
      <c r="ADB48" s="134"/>
      <c r="ADC48" s="134"/>
      <c r="ADD48" s="134"/>
      <c r="ADE48" s="134"/>
      <c r="ADF48" s="134"/>
      <c r="ADG48" s="134"/>
      <c r="ADH48" s="134"/>
      <c r="ADI48" s="134"/>
      <c r="ADJ48" s="134"/>
      <c r="ADK48" s="134"/>
      <c r="ADL48" s="134"/>
      <c r="ADM48" s="134"/>
      <c r="ADN48" s="134"/>
    </row>
    <row r="49" spans="1:794">
      <c r="A49" t="s">
        <v>911</v>
      </c>
      <c r="B49" t="s">
        <v>913</v>
      </c>
      <c r="D49" s="134" t="s">
        <v>635</v>
      </c>
      <c r="E49" s="137">
        <f>AVERAGE(($E$40:E40))</f>
        <v>0.8902439024390244</v>
      </c>
      <c r="F49" s="137">
        <f>AVERAGE(($E$40:F40))</f>
        <v>0.87637195121951228</v>
      </c>
      <c r="G49" s="137">
        <f>AVERAGE(($E$40:G40))</f>
        <v>0.90091463414634154</v>
      </c>
      <c r="H49" s="137">
        <f>AVERAGE(($E$40:H40))</f>
        <v>0.91006097560975618</v>
      </c>
      <c r="I49" s="137">
        <f>AVERAGE(($E$40:I40))</f>
        <v>0.92304878048780492</v>
      </c>
      <c r="J49" s="137">
        <f>AVERAGE(($E$40:J40))</f>
        <v>0.94004065040650409</v>
      </c>
      <c r="K49" s="137">
        <f>AVERAGE(($E$40:K40))</f>
        <v>0.94004065040650409</v>
      </c>
      <c r="L49" s="137">
        <f>AVERAGE(($E$40:L40))</f>
        <v>0.94180355068856814</v>
      </c>
      <c r="M49" s="137">
        <f>AVERAGE(($E$40:M40))</f>
        <v>0.93935588463027497</v>
      </c>
      <c r="N49" s="137">
        <f>AVERAGE(($E$40:N40))</f>
        <v>0.93427378870208833</v>
      </c>
      <c r="O49" s="137">
        <f>AVERAGE(($E$40:O40))</f>
        <v>0.92382513323613491</v>
      </c>
      <c r="P49" s="137">
        <f>AVERAGE(($E$40:P40))</f>
        <v>0.92301317721660225</v>
      </c>
      <c r="Q49" s="137">
        <f>AVERAGE(($E$40:Q40))</f>
        <v>0.92056349755493505</v>
      </c>
      <c r="R49" s="137">
        <f>AVERAGE(($E$40:R40))</f>
        <v>0.9143990386595473</v>
      </c>
      <c r="S49" s="137">
        <f>AVERAGE(($E$40:S40))</f>
        <v>0.91139485200757353</v>
      </c>
      <c r="T49" s="134"/>
      <c r="U49" s="134"/>
      <c r="V49" s="134"/>
      <c r="W49" s="134"/>
      <c r="X49" s="134"/>
      <c r="Y49" s="134"/>
      <c r="Z49" s="137"/>
      <c r="AA49" s="137">
        <f>AVERAGE(($AA$40:AA40))</f>
        <v>0.78723404255319152</v>
      </c>
      <c r="AB49" s="137">
        <f>AVERAGE(($AA$40:AB40))</f>
        <v>0.7978723404255319</v>
      </c>
      <c r="AC49" s="137">
        <f>AVERAGE(($AA$40:AC40))</f>
        <v>0.79787234042553179</v>
      </c>
      <c r="AD49" s="137">
        <f>AVERAGE(($AA$40:AD40))</f>
        <v>0.81117021276595735</v>
      </c>
      <c r="AE49" s="137">
        <f>AVERAGE(($AA$40:AE40))</f>
        <v>0.81276595744680846</v>
      </c>
      <c r="AF49" s="134"/>
      <c r="AG49" s="137">
        <f>AVERAGE(($AA$40:AG40))</f>
        <v>0.82067414016624729</v>
      </c>
      <c r="AH49" s="137">
        <f>AVERAGE(($AA$40:AH40))</f>
        <v>0.81403405562636866</v>
      </c>
      <c r="AI49" s="137">
        <f>AVERAGE(($AA$40:AI40))</f>
        <v>0.82307525321852715</v>
      </c>
      <c r="AJ49" s="137">
        <f>AVERAGE(($AA$40:AJ40))</f>
        <v>0.82253153821444835</v>
      </c>
      <c r="AK49" s="137">
        <f>AVERAGE(($AA$40:AK40))</f>
        <v>0.82664202075663995</v>
      </c>
      <c r="AL49" s="137">
        <f>AVERAGE(($AA$40:AL40))</f>
        <v>0.83000514283661486</v>
      </c>
      <c r="AM49" s="137"/>
      <c r="AN49" s="137">
        <f>AVERAGE(($AA$40:AN40))</f>
        <v>0.82901986578204845</v>
      </c>
      <c r="AO49" s="137">
        <f>AVERAGE(($AA$40:AO40))</f>
        <v>0.82838408510505479</v>
      </c>
      <c r="AP49" s="137">
        <f>AVERAGE(($AA$40:AP40))</f>
        <v>0.83120840247625705</v>
      </c>
      <c r="AQ49" s="137">
        <f>AVERAGE(($AA$40:AQ40))</f>
        <v>0.83312784231117321</v>
      </c>
      <c r="AR49" s="137">
        <f>AVERAGE(($AA$40:AR40))</f>
        <v>0.83661290772228047</v>
      </c>
      <c r="AS49" s="137">
        <f>AVERAGE(($AA$40:AS40))</f>
        <v>0.84097181231004559</v>
      </c>
      <c r="AT49" s="134"/>
      <c r="AU49" s="137">
        <f>AVERAGE(($AA$40:AU40))</f>
        <v>0.84292840474784725</v>
      </c>
      <c r="AV49" s="137">
        <f>AVERAGE(($AA$40:AV40))</f>
        <v>0.8479349675161254</v>
      </c>
      <c r="AW49" s="137">
        <f>AVERAGE(($AA$40:AW40))</f>
        <v>0.85039803222443133</v>
      </c>
      <c r="AX49" s="137">
        <f>AVERAGE(($AA$40:AX40))</f>
        <v>0.85494793287783688</v>
      </c>
      <c r="AY49" s="134"/>
      <c r="AZ49" s="134"/>
      <c r="BA49" s="137">
        <f>AVERAGE(($AA$40:BA40))</f>
        <v>0.85596659459093694</v>
      </c>
      <c r="BB49" s="137">
        <f>AVERAGE(($AA$40:BB40))</f>
        <v>0.85650809276661699</v>
      </c>
      <c r="BC49" s="137">
        <f>AVERAGE(($AA$40:BC40))</f>
        <v>0.8580226365203889</v>
      </c>
      <c r="BD49" s="137">
        <f>AVERAGE(($AA$40:BD40))</f>
        <v>0.85570173105957337</v>
      </c>
      <c r="BE49" s="137">
        <f>AVERAGE(($BE$40:BE40))</f>
        <v>0.86554621848739499</v>
      </c>
      <c r="BF49" s="137">
        <f>AVERAGE(($BE$40:BF40))</f>
        <v>0.85886006576543661</v>
      </c>
      <c r="BG49" s="137">
        <f>AVERAGE(($BE$40:BG40))</f>
        <v>0.86280326223442894</v>
      </c>
      <c r="BH49" s="134"/>
      <c r="BI49" s="137">
        <f>AVERAGE(($BE$40:BI40))</f>
        <v>0.86138816096153603</v>
      </c>
      <c r="BJ49" s="137">
        <f>AVERAGE(($BE$40:BJ40))</f>
        <v>0.85796298778562219</v>
      </c>
      <c r="BK49" s="137">
        <f>AVERAGE(($BE$40:BK40))</f>
        <v>0.86576280728166932</v>
      </c>
      <c r="BL49" s="137">
        <f>AVERAGE(($BE$40:BL40))</f>
        <v>0.86722083370543968</v>
      </c>
      <c r="BM49" s="137">
        <f>AVERAGE(($BE$40:BM40))</f>
        <v>0.86610169405918891</v>
      </c>
      <c r="BN49" s="137">
        <f>AVERAGE(($BE$40:BN40))</f>
        <v>0.86610614275077513</v>
      </c>
      <c r="BO49" s="134"/>
      <c r="BP49" s="137">
        <f>AVERAGE(($BE$40:BP40))</f>
        <v>0.86616219514236426</v>
      </c>
      <c r="BQ49" s="137">
        <f>AVERAGE(($BE$40:BQ40))</f>
        <v>0.86973943294975131</v>
      </c>
      <c r="BR49" s="137">
        <f>AVERAGE(($BE$40:BR40))</f>
        <v>0.87290217251163105</v>
      </c>
      <c r="BS49" s="137">
        <f>AVERAGE(($BE$40:BS40))</f>
        <v>0.87492699048777867</v>
      </c>
      <c r="BT49" s="137">
        <f>AVERAGE(($BE$40:BT40))</f>
        <v>0.87500141918494179</v>
      </c>
      <c r="BU49" s="137">
        <f>AVERAGE(($BE$40:BU40))</f>
        <v>0.87570107011968601</v>
      </c>
      <c r="BV49" s="134"/>
      <c r="BW49" s="137">
        <f>AVERAGE(($BE$40:BW40))</f>
        <v>0.87488196697766374</v>
      </c>
      <c r="BX49" s="137">
        <f>AVERAGE(($BE$40:BX40))</f>
        <v>0.87332919530161579</v>
      </c>
      <c r="BY49" s="137">
        <f>AVERAGE(($BE$40:BY40))</f>
        <v>0.87352266190724259</v>
      </c>
      <c r="BZ49" s="137">
        <f>AVERAGE(($BE$40:BZ40))</f>
        <v>0.87255159884728861</v>
      </c>
      <c r="CA49" s="137">
        <f>AVERAGE(($BE$40:CA40))</f>
        <v>0.87223387805985375</v>
      </c>
      <c r="CB49" s="137">
        <f>AVERAGE(($BE$40:CB40))</f>
        <v>0.8711751219617655</v>
      </c>
      <c r="CC49" s="134"/>
      <c r="CD49" s="137">
        <f>AVERAGE(($BE$40:CD40))</f>
        <v>0.86583185225467607</v>
      </c>
      <c r="CE49" s="137">
        <f>AVERAGE(($BE$40:CE40))</f>
        <v>0.86225577561543976</v>
      </c>
      <c r="CF49" s="137">
        <f>AVERAGE(($BE$40:CF40))</f>
        <v>0.85947239102540252</v>
      </c>
      <c r="CG49" s="137">
        <f>AVERAGE(($BE$40:CG40))</f>
        <v>0.8572739465122059</v>
      </c>
      <c r="CH49" s="137">
        <f>AVERAGE(($CH$40:CH40))</f>
        <v>0.81203007518796988</v>
      </c>
      <c r="CI49" s="137">
        <f>AVERAGE(($CH$40:CI40))</f>
        <v>0.81077694235588971</v>
      </c>
      <c r="CJ49" s="134"/>
      <c r="CK49" s="137">
        <f>AVERAGE(($CH$40:CK40))</f>
        <v>0.79833046157059318</v>
      </c>
      <c r="CL49" s="137">
        <f>AVERAGE(($CH$40:CL40))</f>
        <v>0.79559823987873224</v>
      </c>
      <c r="CM49" s="137">
        <f>AVERAGE(($CH$40:CM40))</f>
        <v>0.79801705344144724</v>
      </c>
      <c r="CN49" s="137">
        <f>AVERAGE(($CH$40:CN40))</f>
        <v>0.80114652672283448</v>
      </c>
      <c r="CO49" s="137">
        <f>AVERAGE(($CH$40:CO40))</f>
        <v>0.79768603389429771</v>
      </c>
      <c r="CP49" s="137">
        <f>AVERAGE(($CH$40:CP40))</f>
        <v>0.79878173127041374</v>
      </c>
      <c r="CQ49" s="134"/>
      <c r="CR49" s="137">
        <f>AVERAGE(($CH$40:CR40))</f>
        <v>0.80142605503606668</v>
      </c>
      <c r="CS49" s="137">
        <f>AVERAGE(($CH$40:CS40))</f>
        <v>0.8029010965912835</v>
      </c>
      <c r="CT49" s="137">
        <f>AVERAGE(($CH$40:CT40))</f>
        <v>0.80622063857336324</v>
      </c>
      <c r="CU49" s="137">
        <f>AVERAGE(($CH$40:CU40))</f>
        <v>0.81397563332054712</v>
      </c>
      <c r="CV49" s="137">
        <f>AVERAGE(($CH$40:CV40))</f>
        <v>0.82159623677749494</v>
      </c>
      <c r="CW49" s="137">
        <f>AVERAGE(($CH$40:CW40))</f>
        <v>0.82593600137742185</v>
      </c>
      <c r="CX49" s="134"/>
      <c r="CY49" s="137">
        <f>AVERAGE(($CH$40:CY40))</f>
        <v>0.83161434202633444</v>
      </c>
      <c r="CZ49" s="137">
        <f>AVERAGE(($CH$40:CZ40))</f>
        <v>0.83528913058119536</v>
      </c>
      <c r="DA49" s="137">
        <f>AVERAGE(($CH$40:DA40))</f>
        <v>0.84132688963422853</v>
      </c>
      <c r="DB49" s="137">
        <f>AVERAGE(($CH$40:DB40))</f>
        <v>0.84648709167209302</v>
      </c>
      <c r="DC49" s="137">
        <f>AVERAGE(($CH$40:DC40))</f>
        <v>0.85003552288767825</v>
      </c>
      <c r="DD49" s="137">
        <f>AVERAGE(($CH$40:DD40))</f>
        <v>0.8508670800766277</v>
      </c>
      <c r="DE49" s="134"/>
      <c r="DF49" s="134"/>
      <c r="DG49" s="137">
        <f>AVERAGE(($CH$40:DG40))</f>
        <v>0.84567986120969152</v>
      </c>
      <c r="DH49" s="137">
        <f>AVERAGE(($CH$40:DH40))</f>
        <v>0.84252694885805479</v>
      </c>
      <c r="DI49" s="137">
        <f>AVERAGE(($CH$40:DI40))</f>
        <v>0.84179997071696122</v>
      </c>
      <c r="DJ49" s="137">
        <f>AVERAGE(($CH$40:DJ40))</f>
        <v>0.84214163860375457</v>
      </c>
      <c r="DK49" s="137">
        <f>AVERAGE(($CH$40:DK40))</f>
        <v>0.84166352022941571</v>
      </c>
      <c r="DL49" s="134"/>
      <c r="DM49" s="134"/>
      <c r="DN49" s="137">
        <f>AVERAGE(($DM$40:DN40))</f>
        <v>0.78064516129032258</v>
      </c>
      <c r="DO49" s="137">
        <f>AVERAGE(($DM$40:DO40))</f>
        <v>0.77814309346567412</v>
      </c>
      <c r="DP49" s="137">
        <f>AVERAGE(($DM$40:DP40))</f>
        <v>0.77990855912573609</v>
      </c>
      <c r="DQ49" s="137">
        <f>AVERAGE(($DM$40:DQ40))</f>
        <v>0.78947687388975663</v>
      </c>
      <c r="DR49" s="137">
        <f>AVERAGE(($DM$40:DR40))</f>
        <v>0.78742565495596106</v>
      </c>
      <c r="DS49" s="134"/>
      <c r="DT49" s="137">
        <f>AVERAGE(($DM$40:DT40))</f>
        <v>0.77539334380987934</v>
      </c>
      <c r="DU49" s="137">
        <f>AVERAGE(($DM$40:DU40))</f>
        <v>0.7724752786109278</v>
      </c>
      <c r="DV49" s="137">
        <f>AVERAGE(($DM$40:DV40))</f>
        <v>0.76763664800534104</v>
      </c>
      <c r="DW49" s="137">
        <f>AVERAGE(($DM$40:DW40))</f>
        <v>0.76402139131011915</v>
      </c>
      <c r="DX49" s="137">
        <f>AVERAGE(($DM$40:DX40))</f>
        <v>0.7665308168049576</v>
      </c>
      <c r="DY49" s="137">
        <f>AVERAGE(($DM$40:DY40))</f>
        <v>0.76396029105514751</v>
      </c>
      <c r="DZ49" s="134"/>
      <c r="EA49" s="137">
        <f>AVERAGE(($DM$40:EA40))</f>
        <v>0.76331776680055186</v>
      </c>
      <c r="EB49" s="137">
        <f>AVERAGE(($DM$40:EB40))</f>
        <v>0.76032093661273825</v>
      </c>
      <c r="EC49" s="137">
        <f>AVERAGE(($DM$40:EC40))</f>
        <v>0.755004972275931</v>
      </c>
      <c r="ED49" s="137">
        <f>AVERAGE(($DM$40:ED40))</f>
        <v>0.7553042188499407</v>
      </c>
      <c r="EE49" s="137">
        <f>AVERAGE(($DM$40:EE40))</f>
        <v>0.75467413829283847</v>
      </c>
      <c r="EF49" s="137">
        <f>AVERAGE(($DM$40:EF40))</f>
        <v>0.75402211507500927</v>
      </c>
      <c r="EG49" s="137">
        <f>AVERAGE(($DM$40:EG40))</f>
        <v>0.74916903460787909</v>
      </c>
      <c r="EH49" s="137">
        <f>AVERAGE(($DM$40:EH40))</f>
        <v>0.74771376896229458</v>
      </c>
      <c r="EI49" s="137">
        <f>AVERAGE(($DM$40:EI40))</f>
        <v>0.74717018577733774</v>
      </c>
      <c r="EJ49" s="137">
        <f>AVERAGE(($DM$40:EJ40))</f>
        <v>0.74866320026093525</v>
      </c>
      <c r="EK49" s="137">
        <f>AVERAGE(($DM$40:EK40))</f>
        <v>0.74903108919256345</v>
      </c>
      <c r="EL49" s="137">
        <f>AVERAGE(($DM$40:EL40))</f>
        <v>0.74720986171214132</v>
      </c>
      <c r="EM49" s="137">
        <f>AVERAGE(($DM$40:EM40))</f>
        <v>0.74375024682736923</v>
      </c>
      <c r="EN49" s="134"/>
      <c r="EO49" s="137">
        <f>AVERAGE(($DM$40:EO40))</f>
        <v>0.74312023695427454</v>
      </c>
      <c r="EP49" s="137">
        <f>AVERAGE(($DM$40:EP40))</f>
        <v>0.74214414843618215</v>
      </c>
      <c r="EQ49" s="137">
        <f>AVERAGE(($EQ$40:EQ40))</f>
        <v>0.68421052631578949</v>
      </c>
      <c r="ER49" s="137">
        <f>AVERAGE(($EQ$40:ER40))</f>
        <v>0.68191108840061321</v>
      </c>
      <c r="ES49" s="137">
        <f>AVERAGE(($EQ$40:ES40))</f>
        <v>0.71101764867733186</v>
      </c>
      <c r="ET49" s="137">
        <f>AVERAGE(($EQ$40:ET40))</f>
        <v>0.73553596378072617</v>
      </c>
      <c r="EU49" s="137">
        <f>AVERAGE(($EQ$40:EU40))</f>
        <v>0.73751968011549007</v>
      </c>
      <c r="EV49" s="137">
        <f>AVERAGE(($EQ$40:EV40))</f>
        <v>0.7506541551982826</v>
      </c>
      <c r="EW49" s="137">
        <f>AVERAGE(($EQ$40:EW40))</f>
        <v>0.76586682690465036</v>
      </c>
      <c r="EX49" s="137">
        <f>AVERAGE(($EQ$40:EX40))</f>
        <v>0.77219769372505531</v>
      </c>
      <c r="EY49" s="137">
        <f>AVERAGE(($EQ$40:EY40))</f>
        <v>0.77293641151628856</v>
      </c>
      <c r="EZ49" s="137">
        <f>AVERAGE(($EQ$40:EZ40))</f>
        <v>0.77443064915253845</v>
      </c>
      <c r="FA49" s="137">
        <f>AVERAGE(($EQ$40:FA40))</f>
        <v>0.77616225021772278</v>
      </c>
      <c r="FB49" s="134"/>
      <c r="FC49" s="137">
        <f>AVERAGE(($EQ$40:FC40))</f>
        <v>0.78107913229664883</v>
      </c>
      <c r="FD49" s="137">
        <f>AVERAGE(($EQ$40:FD40))</f>
        <v>0.78149741857633614</v>
      </c>
      <c r="FE49" s="137">
        <f>AVERAGE(($EQ$40:FE40))</f>
        <v>0.78712010680398647</v>
      </c>
      <c r="FF49" s="137">
        <f>AVERAGE(($EQ$40:FF40))</f>
        <v>0.79030292537179403</v>
      </c>
      <c r="FG49" s="137">
        <f>AVERAGE(($EQ$40:FG40))</f>
        <v>0.793571029573094</v>
      </c>
      <c r="FH49" s="137">
        <f>AVERAGE(($EQ$40:FH40))</f>
        <v>0.79754397554591849</v>
      </c>
      <c r="FI49" s="137">
        <f>AVERAGE(($EQ$40:FI40))</f>
        <v>0.79447309030654045</v>
      </c>
      <c r="FJ49" s="137">
        <f>AVERAGE(($EQ$40:FJ40))</f>
        <v>0.79899250030840052</v>
      </c>
      <c r="FK49" s="137">
        <f>AVERAGE(($EQ$40:FK40))</f>
        <v>0.80395028270038793</v>
      </c>
      <c r="FL49" s="137">
        <f>AVERAGE(($EQ$40:FL40))</f>
        <v>0.80899597923417466</v>
      </c>
      <c r="FM49" s="137">
        <f>AVERAGE(($EQ$40:FM40))</f>
        <v>0.81309432853560071</v>
      </c>
      <c r="FN49" s="137">
        <f>AVERAGE(($EQ$40:FN40))</f>
        <v>0.81704674903405283</v>
      </c>
      <c r="FO49" s="137">
        <f>AVERAGE(($EQ$40:FO40))</f>
        <v>0.81974854131511421</v>
      </c>
      <c r="FP49" s="134"/>
      <c r="FQ49" s="137">
        <f>AVERAGE(($EQ$40:FQ40))</f>
        <v>0.82039143548340521</v>
      </c>
      <c r="FR49" s="137">
        <f>AVERAGE(($EQ$40:FR40))</f>
        <v>0.82288157777770254</v>
      </c>
      <c r="FS49" s="137">
        <f>AVERAGE(($EQ$40:FS40))</f>
        <v>0.82500750786522636</v>
      </c>
      <c r="FT49" s="137">
        <f>AVERAGE(($EQ$40:FT40))</f>
        <v>0.82538989278840702</v>
      </c>
      <c r="FU49" s="137">
        <f>AVERAGE(($EQ$40:FU40))</f>
        <v>0.82627520096078033</v>
      </c>
      <c r="FV49" s="137">
        <f>AVERAGE(($FV$40:FV40))</f>
        <v>0.80740740740740746</v>
      </c>
      <c r="FW49" s="134"/>
      <c r="FX49" s="137">
        <f>AVERAGE(($FV$40:FX40))</f>
        <v>0.81312399355877618</v>
      </c>
      <c r="FY49" s="137">
        <f>AVERAGE(($FV$40:FY40))</f>
        <v>0.80874932903918406</v>
      </c>
      <c r="FZ49" s="137">
        <f>AVERAGE(($FV$40:FZ40))</f>
        <v>0.81244434972056445</v>
      </c>
      <c r="GA49" s="137">
        <f>AVERAGE(($FV$40:GA40))</f>
        <v>0.81254540783400553</v>
      </c>
      <c r="GB49" s="137">
        <f>AVERAGE(($FV$40:GB40))</f>
        <v>0.80675080282463429</v>
      </c>
      <c r="GC49" s="137">
        <f>AVERAGE(($FV$40:GC40))</f>
        <v>0.8005740472087598</v>
      </c>
      <c r="GD49" s="134"/>
      <c r="GE49" s="137">
        <f>AVERAGE(($FV$40:GE40))</f>
        <v>0.79205158708231271</v>
      </c>
      <c r="GF49" s="137">
        <f>AVERAGE(($FV$40:GF40))</f>
        <v>0.78563093676935958</v>
      </c>
      <c r="GG49" s="137">
        <f>AVERAGE(($FV$40:GG40))</f>
        <v>0.77901028913558901</v>
      </c>
      <c r="GH49" s="137">
        <f>AVERAGE(($FV$40:GH40))</f>
        <v>0.77584444889704718</v>
      </c>
      <c r="GI49" s="134"/>
      <c r="GJ49" s="134"/>
      <c r="GK49" s="134"/>
      <c r="GL49" s="137">
        <f>AVERAGE(($FV$40:GL40))</f>
        <v>0.77494913408403809</v>
      </c>
      <c r="GM49" s="137">
        <f>AVERAGE(($FV$40:GM40))</f>
        <v>0.7727735596673172</v>
      </c>
      <c r="GN49" s="137">
        <f>AVERAGE(($FV$40:GN40))</f>
        <v>0.7716295023165628</v>
      </c>
      <c r="GO49" s="137">
        <f>AVERAGE(($FV$40:GO40))</f>
        <v>0.77178570901144039</v>
      </c>
      <c r="GP49" s="137">
        <f>AVERAGE(($FV$40:GP40))</f>
        <v>0.77414434029346346</v>
      </c>
      <c r="GQ49" s="137">
        <f>AVERAGE(($FV$40:GQ40))</f>
        <v>0.77512700693517822</v>
      </c>
      <c r="GR49" s="134"/>
      <c r="GS49" s="137">
        <f>AVERAGE(($FV$40:GS40))</f>
        <v>0.77287372328514437</v>
      </c>
      <c r="GT49" s="137">
        <f>AVERAGE(($FV$40:GT40))</f>
        <v>0.77584940967570959</v>
      </c>
      <c r="GU49" s="137">
        <f>AVERAGE(($FV$40:GU40))</f>
        <v>0.77402663616162104</v>
      </c>
      <c r="GV49" s="137">
        <f>AVERAGE(($FV$40:GV40))</f>
        <v>0.77537107667800342</v>
      </c>
      <c r="GW49" s="137">
        <f>AVERAGE(($FV$40:GW40))</f>
        <v>0.7764905731926397</v>
      </c>
      <c r="GX49" s="134"/>
      <c r="GY49" s="134"/>
      <c r="GZ49" s="137">
        <f>AVERAGE(($GZ$40:GZ40))</f>
        <v>0.80571428571428572</v>
      </c>
      <c r="HA49" s="137">
        <f>AVERAGE(($GZ$40:HA40))</f>
        <v>0.79743545611015487</v>
      </c>
      <c r="HB49" s="137">
        <f>AVERAGE(($GZ$40:HB40))</f>
        <v>0.78162363740676988</v>
      </c>
      <c r="HC49" s="137">
        <f>AVERAGE(($GZ$40:HC40))</f>
        <v>0.78465522805507737</v>
      </c>
      <c r="HD49" s="137">
        <f>AVERAGE(($GZ$40:HD40))</f>
        <v>0.78747261011701786</v>
      </c>
      <c r="HE49" s="137">
        <f>AVERAGE(($GZ$40:HE40))</f>
        <v>0.78757375346396075</v>
      </c>
      <c r="HF49" s="134"/>
      <c r="HG49" s="137">
        <f>AVERAGE(($GZ$40:HG40))</f>
        <v>0.78340454036124729</v>
      </c>
      <c r="HH49" s="137">
        <f>AVERAGE(($GZ$40:HH40))</f>
        <v>0.77366390432294074</v>
      </c>
      <c r="HI49" s="137">
        <f>AVERAGE(($GZ$40:HI40))</f>
        <v>0.77067383125964151</v>
      </c>
      <c r="HJ49" s="137">
        <f>AVERAGE(($GZ$40:HJ40))</f>
        <v>0.76953237405960329</v>
      </c>
      <c r="HK49" s="137">
        <f>AVERAGE(($GZ$40:HK40))</f>
        <v>0.77195473495864342</v>
      </c>
      <c r="HL49" s="137">
        <f>AVERAGE(($GZ$40:HL40))</f>
        <v>0.77418361527053126</v>
      </c>
      <c r="HM49" s="134"/>
      <c r="HN49" s="137">
        <f>AVERAGE(($GZ$40:HN40))</f>
        <v>0.77789013879223134</v>
      </c>
      <c r="HO49" s="137">
        <f>AVERAGE(($GZ$40:HO40))</f>
        <v>0.78014968670162976</v>
      </c>
      <c r="HP49" s="137">
        <f>AVERAGE(($GZ$40:HP40))</f>
        <v>0.78284056228904253</v>
      </c>
      <c r="HQ49" s="137">
        <f>AVERAGE(($GZ$40:HQ40))</f>
        <v>0.78694333017628038</v>
      </c>
      <c r="HR49" s="137">
        <f>AVERAGE(($GZ$40:HR40))</f>
        <v>0.78973230064949096</v>
      </c>
      <c r="HS49" s="137">
        <f>AVERAGE(($GZ$40:HS40))</f>
        <v>0.79412217283563036</v>
      </c>
      <c r="HT49" s="134"/>
      <c r="HU49" s="137">
        <f>AVERAGE(($GZ$40:HU40))</f>
        <v>0.80009018746886307</v>
      </c>
      <c r="HV49" s="137">
        <f>AVERAGE(($GZ$40:HV40))</f>
        <v>0.80411976900451076</v>
      </c>
      <c r="HW49" s="137">
        <f>AVERAGE(($GZ$40:HW40))</f>
        <v>0.80821756145213519</v>
      </c>
      <c r="HX49" s="137">
        <f>AVERAGE(($GZ$40:HX40))</f>
        <v>0.81176965576629445</v>
      </c>
      <c r="HY49" s="137">
        <f>AVERAGE(($GZ$40:HY40))</f>
        <v>0.81186460501002478</v>
      </c>
      <c r="HZ49" s="137">
        <f>AVERAGE(($GZ$40:HZ40))</f>
        <v>0.81316288212685517</v>
      </c>
      <c r="IA49" s="134"/>
      <c r="IB49" s="137">
        <f>AVERAGE(($GZ$40:IB40))</f>
        <v>0.81231421919077418</v>
      </c>
      <c r="IC49" s="137">
        <f>AVERAGE(($GZ$40:IC40))</f>
        <v>0.81152008255523167</v>
      </c>
      <c r="ID49" s="137">
        <f>AVERAGE(($GZ$40:ID40))</f>
        <v>0.80606695780450877</v>
      </c>
      <c r="IE49" s="137">
        <f>AVERAGE(($IE$40:IE40))</f>
        <v>0.82857142857142863</v>
      </c>
      <c r="IF49" s="137">
        <f>AVERAGE(($IE$40:IF40))</f>
        <v>0.830952380952381</v>
      </c>
      <c r="IG49" s="137">
        <f>AVERAGE(($IE$40:IG40))</f>
        <v>0.84035323049407562</v>
      </c>
      <c r="IH49" s="134"/>
      <c r="II49" s="137">
        <f>AVERAGE(($IE$40:II40))</f>
        <v>0.84380658953722332</v>
      </c>
      <c r="IJ49" s="137">
        <f>AVERAGE(($IE$40:IJ40))</f>
        <v>0.83608423266873966</v>
      </c>
      <c r="IK49" s="137">
        <f>AVERAGE(($IE$40:IK40))</f>
        <v>0.82877149259191507</v>
      </c>
      <c r="IL49" s="137">
        <f>AVERAGE(($IE$40:IL40))</f>
        <v>0.82866491903692818</v>
      </c>
      <c r="IM49" s="137">
        <f>AVERAGE(($IE$40:IM40))</f>
        <v>0.82416717001097073</v>
      </c>
      <c r="IN49" s="137">
        <f>AVERAGE(($IE$40:IN40))</f>
        <v>0.81877537619208796</v>
      </c>
      <c r="IO49" s="134"/>
      <c r="IP49" s="137">
        <f>AVERAGE(($IE$40:IP40))</f>
        <v>0.8173856434509279</v>
      </c>
      <c r="IQ49" s="137">
        <f>AVERAGE(($IE$40:IQ40))</f>
        <v>0.81800898715924575</v>
      </c>
      <c r="IR49" s="137">
        <f>AVERAGE(($IE$40:IR40))</f>
        <v>0.81815552505101408</v>
      </c>
      <c r="IS49" s="134"/>
      <c r="IT49" s="137">
        <f>AVERAGE(($IE$40:IT40))</f>
        <v>0.82069667513866496</v>
      </c>
      <c r="IU49" s="137">
        <f>AVERAGE(($IE$40:IU40))</f>
        <v>0.81632503197776585</v>
      </c>
      <c r="IV49" s="134"/>
      <c r="IW49" s="134"/>
      <c r="IX49" s="137">
        <f>AVERAGE(($IE$40:IX40))</f>
        <v>0.80580580220363829</v>
      </c>
      <c r="IY49" s="137">
        <f>AVERAGE(($IE$40:IY40))</f>
        <v>0.79942442104739242</v>
      </c>
      <c r="IZ49" s="137">
        <f>AVERAGE(($IE$40:IZ40))</f>
        <v>0.79716453094508555</v>
      </c>
      <c r="JA49" s="137">
        <f>AVERAGE(($IE$40:JA40))</f>
        <v>0.79512644822125678</v>
      </c>
      <c r="JB49" s="137">
        <f>AVERAGE(($IE$40:JB40))</f>
        <v>0.79675594865812427</v>
      </c>
      <c r="JC49" s="137">
        <f>AVERAGE(($IE$40:JC40))</f>
        <v>0.79814622140065672</v>
      </c>
      <c r="JD49" s="134"/>
      <c r="JE49" s="137">
        <f>AVERAGE(($IE$40:JE40))</f>
        <v>0.79735874397216344</v>
      </c>
      <c r="JF49" s="137">
        <f>AVERAGE(($IE$40:JF40))</f>
        <v>0.79638162238095223</v>
      </c>
      <c r="JG49" s="137">
        <f>AVERAGE(($IE$40:JG40))</f>
        <v>0.79749919921528256</v>
      </c>
      <c r="JH49" s="137">
        <f>AVERAGE(($IE$40:JH40))</f>
        <v>0.79852364464675218</v>
      </c>
      <c r="JI49" s="137">
        <f>AVERAGE(($IE$40:JI40))</f>
        <v>0.7993326988608821</v>
      </c>
      <c r="JJ49" s="134"/>
      <c r="JK49" s="137">
        <f>AVERAGE(($JJ$40:JK40))</f>
        <v>0.83750000000000002</v>
      </c>
      <c r="JL49" s="137">
        <f>AVERAGE(($JJ$40:JL40))</f>
        <v>0.8512653374233129</v>
      </c>
      <c r="JM49" s="137">
        <f>AVERAGE(($JJ$40:JM40))</f>
        <v>0.86997936075134452</v>
      </c>
      <c r="JN49" s="137">
        <f>AVERAGE(($JJ$40:JN40))</f>
        <v>0.86369141711523256</v>
      </c>
      <c r="JO49" s="137">
        <f>AVERAGE(($JJ$40:JO40))</f>
        <v>0.85781027654932895</v>
      </c>
      <c r="JP49" s="137">
        <f>AVERAGE(($JJ$40:JP40))</f>
        <v>0.8468643690345532</v>
      </c>
      <c r="JQ49" s="134"/>
      <c r="JR49" s="137">
        <f>AVERAGE(($JJ$40:JR40))</f>
        <v>0.83843785744087251</v>
      </c>
      <c r="JS49" s="137">
        <f>AVERAGE(($JJ$40:JS40))</f>
        <v>0.8331701622978005</v>
      </c>
      <c r="JT49" s="137">
        <f>AVERAGE(($JJ$40:JT40))</f>
        <v>0.8302878015605617</v>
      </c>
      <c r="JU49" s="137">
        <f>AVERAGE(($JJ$40:JU40))</f>
        <v>0.82850902140450555</v>
      </c>
      <c r="JV49" s="137">
        <f>AVERAGE(($JJ$40:JV40))</f>
        <v>0.82828883368789041</v>
      </c>
      <c r="JW49" s="137">
        <f>AVERAGE(($JJ$40:JW40))</f>
        <v>0.82845668340581868</v>
      </c>
      <c r="JX49" s="134"/>
      <c r="JY49" s="137">
        <f>AVERAGE(($JJ$40:JY40))</f>
        <v>0.82853015119813134</v>
      </c>
      <c r="JZ49" s="137">
        <f>AVERAGE(($JJ$40:JZ40))</f>
        <v>0.82927006103318546</v>
      </c>
      <c r="KA49" s="137">
        <f>AVERAGE(($JJ$40:KA40))</f>
        <v>0.82979934378601183</v>
      </c>
      <c r="KB49" s="137">
        <f>AVERAGE(($JJ$40:KB40))</f>
        <v>0.8324338360188982</v>
      </c>
      <c r="KC49" s="137">
        <f>AVERAGE(($JJ$40:KC40))</f>
        <v>0.83624024902618987</v>
      </c>
      <c r="KD49" s="137">
        <f>AVERAGE(($JJ$40:KD40))</f>
        <v>0.83955766614837002</v>
      </c>
      <c r="KE49" s="134"/>
      <c r="KF49" s="137">
        <f>AVERAGE(($JJ$40:KF40))</f>
        <v>0.84228771379469658</v>
      </c>
      <c r="KG49" s="137">
        <f>AVERAGE(($JJ$40:KG40))</f>
        <v>0.84410396394311193</v>
      </c>
      <c r="KH49" s="137">
        <f>AVERAGE(($JJ$40:KH40))</f>
        <v>0.84519672866588702</v>
      </c>
      <c r="KI49" s="137">
        <f>AVERAGE(($JJ$40:KI40))</f>
        <v>0.84709254835856318</v>
      </c>
      <c r="KJ49" s="137">
        <f>AVERAGE(($JJ$40:KJ40))</f>
        <v>0.8486726802917598</v>
      </c>
      <c r="KK49" s="137">
        <f>AVERAGE(($JJ$40:KK40))</f>
        <v>0.8502610041475277</v>
      </c>
      <c r="KL49" s="134"/>
      <c r="KM49" s="134"/>
      <c r="KN49" s="137">
        <f>AVERAGE(($KN$40:KN40))</f>
        <v>0.82692307692307687</v>
      </c>
      <c r="KO49" s="134"/>
      <c r="KP49" s="137">
        <f>AVERAGE(($KN$40:KP40))</f>
        <v>0.84158653846153841</v>
      </c>
      <c r="KQ49" s="137">
        <f>AVERAGE(($KN$40:KQ40))</f>
        <v>0.84884237139671914</v>
      </c>
      <c r="KR49" s="137">
        <f>AVERAGE(($KN$40:KR40))</f>
        <v>0.8431535176779742</v>
      </c>
      <c r="KS49" s="134"/>
      <c r="KT49" s="137">
        <f>AVERAGE(($KN$40:KT40))</f>
        <v>0.84859688821645352</v>
      </c>
      <c r="KU49" s="137">
        <f>AVERAGE(($KN$40:KU40))</f>
        <v>0.85387066034005865</v>
      </c>
      <c r="KV49" s="137">
        <f>AVERAGE(($KN$40:KV40))</f>
        <v>0.85656446210966064</v>
      </c>
      <c r="KW49" s="137">
        <f>AVERAGE(($KN$40:KW40))</f>
        <v>0.8537883828735604</v>
      </c>
      <c r="KX49" s="137">
        <f>AVERAGE(($KN$40:KX40))</f>
        <v>0.85231087339272171</v>
      </c>
      <c r="KY49" s="134"/>
      <c r="KZ49" s="134"/>
      <c r="LA49" s="137">
        <f>AVERAGE(($KN$40:LA40))</f>
        <v>0.84917855148554833</v>
      </c>
      <c r="LB49" s="137">
        <f>AVERAGE(($KN$40:LB40))</f>
        <v>0.85180311775848072</v>
      </c>
      <c r="LC49" s="137">
        <f>AVERAGE(($KN$40:LC40))</f>
        <v>0.85489359868601478</v>
      </c>
      <c r="LD49" s="137">
        <f>AVERAGE(($KN$40:LD40))</f>
        <v>0.85798345481747995</v>
      </c>
      <c r="LE49" s="137">
        <f>AVERAGE(($KN$40:LE40))</f>
        <v>0.86239557136049949</v>
      </c>
      <c r="LF49" s="137">
        <f>AVERAGE(($KN$40:LF40))</f>
        <v>0.86666122447634353</v>
      </c>
      <c r="LG49" s="134"/>
      <c r="LH49" s="137">
        <f>AVERAGE(($KN$40:LH40))</f>
        <v>0.86827021440226826</v>
      </c>
      <c r="LI49" s="137">
        <f>AVERAGE(($KN$40:LI40))</f>
        <v>0.8691622948975517</v>
      </c>
      <c r="LJ49" s="137">
        <f>AVERAGE(($KN$40:LJ40))</f>
        <v>0.86999474192898851</v>
      </c>
      <c r="LK49" s="137">
        <f>AVERAGE(($KN$40:LK40))</f>
        <v>0.8714144764048154</v>
      </c>
      <c r="LL49" s="137">
        <f>AVERAGE(($KN$40:LL40))</f>
        <v>0.87057102531184738</v>
      </c>
      <c r="LM49" s="137">
        <f>AVERAGE(($KN$40:LM40))</f>
        <v>0.8677877008741981</v>
      </c>
      <c r="LN49" s="137">
        <f>AVERAGE(($KN$40:LN40))</f>
        <v>0.86229680318933577</v>
      </c>
      <c r="LO49" s="137">
        <f>AVERAGE(($KN$40:LO40))</f>
        <v>0.85937220548113091</v>
      </c>
      <c r="LP49" s="137">
        <f>AVERAGE(($KN$40:LP40))</f>
        <v>0.85674404259842951</v>
      </c>
      <c r="LQ49" s="137">
        <f>AVERAGE(($KN$40:LQ40))</f>
        <v>0.85273743878922914</v>
      </c>
      <c r="LR49" s="134"/>
      <c r="LS49" s="134"/>
      <c r="LT49" s="134"/>
      <c r="LU49" s="134"/>
      <c r="LV49" s="137">
        <f>AVERAGE(($LV$40:LV40))</f>
        <v>0.67567567567567566</v>
      </c>
      <c r="LW49" s="137">
        <f>AVERAGE(($LV$40:LW40))</f>
        <v>0.66504372019077906</v>
      </c>
      <c r="LX49" s="137">
        <f>AVERAGE(($LV$40:LX40))</f>
        <v>0.66504372019077906</v>
      </c>
      <c r="LY49" s="134"/>
      <c r="LZ49" s="137">
        <f>AVERAGE(($LV$40:LZ40))</f>
        <v>0.66504372019077906</v>
      </c>
      <c r="MA49" s="137">
        <f>AVERAGE(($LV$40:MA40))</f>
        <v>0.66504372019077906</v>
      </c>
      <c r="MB49" s="137"/>
      <c r="MC49" s="137">
        <f>AVERAGE(($LV$40:MC40))</f>
        <v>0.66504372019077906</v>
      </c>
      <c r="MD49" s="137">
        <f>AVERAGE(($LV$40:MD40))</f>
        <v>0.66504372019077906</v>
      </c>
      <c r="ME49" s="137">
        <f>AVERAGE(($LV$40:ME40))</f>
        <v>0.66504372019077906</v>
      </c>
      <c r="MF49" s="137">
        <f>AVERAGE(($LV$40:MF40))</f>
        <v>0.66504372019077906</v>
      </c>
      <c r="MG49" s="137">
        <f>AVERAGE(($LV$40:MG40))</f>
        <v>0.66504372019077906</v>
      </c>
      <c r="MH49" s="137">
        <f>AVERAGE(($LV$40:MH40))</f>
        <v>0.66504372019077906</v>
      </c>
      <c r="MI49" s="134"/>
      <c r="MJ49" s="137">
        <f>AVERAGE(($LV$40:MJ40))</f>
        <v>0.66504372019077906</v>
      </c>
      <c r="MK49" s="137">
        <f>AVERAGE(($LV$40:MK40))</f>
        <v>0.66504372019077906</v>
      </c>
      <c r="ML49" s="137">
        <f>AVERAGE(($LV$40:ML40))</f>
        <v>0.66504372019077906</v>
      </c>
      <c r="MM49" s="137">
        <f>AVERAGE(($LV$40:MM40))</f>
        <v>0.66504372019077906</v>
      </c>
      <c r="MN49" s="137">
        <f>AVERAGE(($LV$40:MN40))</f>
        <v>0.66504372019077906</v>
      </c>
      <c r="MO49" s="137">
        <f>AVERAGE(($LV$40:MO40))</f>
        <v>0.66504372019077906</v>
      </c>
      <c r="MP49" s="134"/>
      <c r="MQ49" s="137">
        <f>AVERAGE(($LV$40:MQ40))</f>
        <v>0.74891803568274151</v>
      </c>
      <c r="MR49" s="137">
        <f>AVERAGE(($LV$40:MR40))</f>
        <v>0.81168852676205616</v>
      </c>
      <c r="MS49" s="137">
        <f>AVERAGE(($LV$40:MS40))</f>
        <v>0.82999598269996755</v>
      </c>
      <c r="MT49" s="137">
        <f>AVERAGE(($LV$40:MT40))</f>
        <v>0.85832998558330631</v>
      </c>
      <c r="MU49" s="137">
        <f>AVERAGE(($LV$40:MU40))</f>
        <v>0.87470755521040144</v>
      </c>
      <c r="MV49" s="137">
        <f>AVERAGE(($LV$40:MV40))</f>
        <v>0.87786911080910135</v>
      </c>
      <c r="MW49" s="134"/>
      <c r="MX49" s="137">
        <f>AVERAGE(($MX$40:MX40))</f>
        <v>0.90243902439024393</v>
      </c>
      <c r="MY49" s="137">
        <f>AVERAGE(($MX$40:MY40))</f>
        <v>0.90121951219512197</v>
      </c>
      <c r="MZ49" s="137">
        <f>AVERAGE(($MX$40:MZ40))</f>
        <v>0.91089052750992627</v>
      </c>
      <c r="NA49" s="137">
        <f>AVERAGE(($MX$40:NA40))</f>
        <v>0.91686354780635781</v>
      </c>
      <c r="NB49" s="137">
        <f>AVERAGE(($MX$40:NB40))</f>
        <v>0.92498019994721381</v>
      </c>
      <c r="NC49" s="137">
        <f>AVERAGE(($MX$40:NC40))</f>
        <v>0.91707533669070551</v>
      </c>
      <c r="ND49" s="134"/>
      <c r="NE49" s="137">
        <f>AVERAGE(($MX$40:NE40))</f>
        <v>0.92353088158394692</v>
      </c>
      <c r="NF49" s="137">
        <f>AVERAGE(($MX$40:NF40))</f>
        <v>0.91335267928069042</v>
      </c>
      <c r="NG49" s="137">
        <f>AVERAGE(($MX$40:NG40))</f>
        <v>0.90840821036243524</v>
      </c>
      <c r="NH49" s="137">
        <f>AVERAGE(($MX$40:NH40))</f>
        <v>0.90328167504047752</v>
      </c>
      <c r="NI49" s="137">
        <f>AVERAGE(($MX$40:NI40))</f>
        <v>0.90380978722688032</v>
      </c>
      <c r="NJ49" s="137">
        <f>AVERAGE(($MX$40:NJ40))</f>
        <v>0.90298725445292316</v>
      </c>
      <c r="NK49" s="134"/>
      <c r="NL49" s="137">
        <f>AVERAGE(($MX$40:NL40))</f>
        <v>0.9028658080107157</v>
      </c>
      <c r="NM49" s="137">
        <f>AVERAGE(($MX$40:NM40))</f>
        <v>0.90255758776978467</v>
      </c>
      <c r="NN49" s="137">
        <f>AVERAGE(($MX$40:NN40))</f>
        <v>0.90392554345692722</v>
      </c>
      <c r="NO49" s="137">
        <f>AVERAGE(($MX$40:NO40))</f>
        <v>0.90397781603848837</v>
      </c>
      <c r="NP49" s="137">
        <f>AVERAGE(($MX$40:NP40))</f>
        <v>0.90466515924813085</v>
      </c>
      <c r="NQ49" s="137">
        <f>AVERAGE(($MX$40:NQ40))</f>
        <v>0.90393744290435918</v>
      </c>
      <c r="NR49" s="134"/>
      <c r="NS49" s="137">
        <f>AVERAGE(($MX$40:NS40))</f>
        <v>0.90321673024828897</v>
      </c>
      <c r="NT49" s="137">
        <f>AVERAGE(($MX$40:NT40))</f>
        <v>0.90317784495538667</v>
      </c>
      <c r="NU49" s="137">
        <f>AVERAGE(($MX$40:NU40))</f>
        <v>0.90395700614251395</v>
      </c>
      <c r="NV49" s="137">
        <f>AVERAGE(($MX$40:NV40))</f>
        <v>0.90270461924430978</v>
      </c>
      <c r="NW49" s="137">
        <f>AVERAGE(($MX$40:NW40))</f>
        <v>0.89937341651724145</v>
      </c>
      <c r="NX49" s="137">
        <f>AVERAGE(($MX$40:NX40))</f>
        <v>0.89801063527346747</v>
      </c>
      <c r="NY49" s="137">
        <f>AVERAGE(($MX$40:NY40))</f>
        <v>0.89764576541808438</v>
      </c>
      <c r="NZ49" s="137">
        <f>AVERAGE(($MX$40:NZ40))</f>
        <v>0.89608796125365253</v>
      </c>
      <c r="OA49" s="134"/>
      <c r="OB49" s="134"/>
      <c r="OC49" s="134"/>
      <c r="OD49" s="134"/>
      <c r="OE49" s="134"/>
      <c r="OF49" s="134"/>
      <c r="OG49" s="137">
        <f>AVERAGE(($OG$40:OG40))</f>
        <v>0.78409090909090906</v>
      </c>
      <c r="OH49" s="137">
        <f>AVERAGE(($OG$40:OH40))</f>
        <v>0.75951533406352678</v>
      </c>
      <c r="OI49" s="137">
        <f>AVERAGE(($OG$40:OI40))</f>
        <v>0.76412133382012903</v>
      </c>
      <c r="OJ49" s="137">
        <f>AVERAGE(($OG$40:OJ40))</f>
        <v>0.76860382087791723</v>
      </c>
      <c r="OK49" s="137">
        <f>AVERAGE(($OG$40:OK40))</f>
        <v>0.77690837315802996</v>
      </c>
      <c r="OL49" s="137">
        <f>AVERAGE(($OG$40:OL40))</f>
        <v>0.7859517828264968</v>
      </c>
      <c r="OM49" s="134"/>
      <c r="ON49" s="137">
        <f>AVERAGE(($OG$40:ON40))</f>
        <v>0.79483028039739512</v>
      </c>
      <c r="OO49" s="137">
        <f>AVERAGE(($OG$40:OO40))</f>
        <v>0.80065942217698904</v>
      </c>
      <c r="OP49" s="137">
        <f>AVERAGE(($OG$40:OP40))</f>
        <v>0.80654821266680865</v>
      </c>
      <c r="OQ49" s="137">
        <f>AVERAGE(($OG$40:OQ40))</f>
        <v>0.80654821266680865</v>
      </c>
      <c r="OR49" s="137">
        <f>AVERAGE(($OG$40:OR40))</f>
        <v>0.80684577235250876</v>
      </c>
      <c r="OS49" s="137">
        <f>AVERAGE(($OG$40:OS40))</f>
        <v>0.80492472811267035</v>
      </c>
      <c r="OT49" s="134"/>
      <c r="OU49" s="137">
        <f>AVERAGE(($OG$40:OU40))</f>
        <v>0.80883532175760209</v>
      </c>
      <c r="OV49" s="137">
        <f>AVERAGE(($OG$40:OV40))</f>
        <v>0.81241888829524711</v>
      </c>
      <c r="OW49" s="137">
        <f>AVERAGE(($OG$40:OW40))</f>
        <v>0.81979344274575883</v>
      </c>
      <c r="OX49" s="137">
        <f>AVERAGE(($OG$40:OX40))</f>
        <v>0.82715605043867724</v>
      </c>
      <c r="OY49" s="137">
        <f>AVERAGE(($OG$40:OY40))</f>
        <v>0.83281173846273049</v>
      </c>
      <c r="OZ49" s="137">
        <f>AVERAGE(($OG$40:OZ40))</f>
        <v>0.8366302993018212</v>
      </c>
      <c r="PA49" s="134"/>
      <c r="PB49" s="137">
        <f>AVERAGE(($OG$40:PB40))</f>
        <v>0.84002457560323529</v>
      </c>
      <c r="PC49" s="137">
        <f>AVERAGE(($OG$40:PC40))</f>
        <v>0.84186538741359129</v>
      </c>
      <c r="PD49" s="137">
        <f>AVERAGE(($OG$40:PD40))</f>
        <v>0.84522666349745723</v>
      </c>
      <c r="PE49" s="137">
        <f>AVERAGE(($OG$40:PE40))</f>
        <v>0.84610331588502419</v>
      </c>
      <c r="PF49" s="137">
        <f>AVERAGE(($OG$40:PF40))</f>
        <v>0.84390556557155783</v>
      </c>
      <c r="PG49" s="137">
        <f>AVERAGE(($PG$40:PG40))</f>
        <v>0.80681818181818177</v>
      </c>
      <c r="PH49" s="137"/>
      <c r="PI49" s="137">
        <f>AVERAGE(($PG$40:PI40))</f>
        <v>0.81081649831649827</v>
      </c>
      <c r="PJ49" s="137">
        <f>AVERAGE(($PG$40:PJ40))</f>
        <v>0.83729229969067365</v>
      </c>
      <c r="PK49" s="137">
        <f>AVERAGE(($PG$40:PK40))</f>
        <v>0.84443263940215152</v>
      </c>
      <c r="PL49" s="137">
        <f>AVERAGE(($PG$40:PL40))</f>
        <v>0.84139977005830657</v>
      </c>
      <c r="PM49" s="137">
        <f>AVERAGE(($PG$40:PM40))</f>
        <v>0.84822529857800044</v>
      </c>
      <c r="PN49" s="137">
        <f>AVERAGE(($PG$40:PN40))</f>
        <v>0.84973933155425241</v>
      </c>
      <c r="PO49" s="134"/>
      <c r="PP49" s="137">
        <f>AVERAGE(($PG$40:PP40))</f>
        <v>0.84795229485680634</v>
      </c>
      <c r="PQ49" s="137">
        <f>AVERAGE(($PG$40:PQ40))</f>
        <v>0.84374943790365908</v>
      </c>
      <c r="PR49" s="137">
        <f>AVERAGE(($PG$40:PR40))</f>
        <v>0.84085597559477454</v>
      </c>
      <c r="PS49" s="137">
        <f>AVERAGE(($PG$40:PS40))</f>
        <v>0.83736626288638305</v>
      </c>
      <c r="PT49" s="137">
        <f>AVERAGE(($PG$40:PT40))</f>
        <v>0.83321074097918446</v>
      </c>
      <c r="PU49" s="137">
        <f>AVERAGE(($PG$40:PU40))</f>
        <v>0.82860478654488823</v>
      </c>
      <c r="PV49" s="134"/>
      <c r="PW49" s="137">
        <f>AVERAGE(($PG$40:PW40))</f>
        <v>0.82894253988692002</v>
      </c>
      <c r="PX49" s="137">
        <f>AVERAGE(($PG$40:PX40))</f>
        <v>0.82938746645153627</v>
      </c>
      <c r="PY49" s="137">
        <f>AVERAGE(($PG$40:PY40))</f>
        <v>0.83223824979831529</v>
      </c>
      <c r="PZ49" s="137">
        <f>AVERAGE(($PG$40:PZ40))</f>
        <v>0.83082536322677858</v>
      </c>
      <c r="QA49" s="137">
        <f>AVERAGE(($PG$40:QA40))</f>
        <v>0.82825814219281235</v>
      </c>
      <c r="QB49" s="137">
        <f>AVERAGE(($PG$40:QB40))</f>
        <v>0.82694343410501114</v>
      </c>
      <c r="QC49" s="134"/>
      <c r="QD49" s="137">
        <f>AVERAGE(($PG$40:QD40))</f>
        <v>0.82682433257519927</v>
      </c>
      <c r="QE49" s="137">
        <f>AVERAGE(($PG$40:QE40))</f>
        <v>0.82837436435733258</v>
      </c>
      <c r="QF49" s="134"/>
      <c r="QG49" s="137">
        <f>AVERAGE(($PG$40:QG40))</f>
        <v>0.82836302961381747</v>
      </c>
      <c r="QH49" s="137">
        <f>AVERAGE(($PG$40:QH40))</f>
        <v>0.82903202832626022</v>
      </c>
      <c r="QI49" s="137">
        <f>AVERAGE(($QI$40:QI40))</f>
        <v>0.8125</v>
      </c>
      <c r="QJ49" s="137"/>
      <c r="QK49" s="137">
        <f>AVERAGE(($QI$40:QK40))</f>
        <v>0.85706967213114749</v>
      </c>
      <c r="QL49" s="137">
        <f>AVERAGE(($QI$40:QL40))</f>
        <v>0.87646452718347678</v>
      </c>
      <c r="QM49" s="137">
        <f>AVERAGE(($QI$40:QM40))</f>
        <v>0.87456151014170591</v>
      </c>
      <c r="QN49" s="137">
        <f>AVERAGE(($QI$40:QN40))</f>
        <v>0.87551127707888199</v>
      </c>
      <c r="QO49" s="137">
        <f>AVERAGE(($QI$40:QO40))</f>
        <v>0.87366052750923784</v>
      </c>
      <c r="QP49" s="137">
        <f>AVERAGE(($QI$40:QP40))</f>
        <v>0.87097169639040661</v>
      </c>
      <c r="QQ49" s="137">
        <f>AVERAGE(($QI$40:QQ40))</f>
        <v>0.86527483751620893</v>
      </c>
      <c r="QR49" s="137">
        <f>AVERAGE(($QI$40:QR40))</f>
        <v>0.86437128414139197</v>
      </c>
      <c r="QS49" s="137">
        <f>AVERAGE(($QI$40:QS40))</f>
        <v>0.86503092992080111</v>
      </c>
      <c r="QT49" s="137">
        <f>AVERAGE(($QI$40:QT40))</f>
        <v>0.86343335693878676</v>
      </c>
      <c r="QU49" s="134"/>
      <c r="QV49" s="134"/>
      <c r="QW49" s="137">
        <f>AVERAGE(($QI$40:QW40))</f>
        <v>0.86343335693878676</v>
      </c>
      <c r="QX49" s="137">
        <f>AVERAGE(($QI$40:QX40))</f>
        <v>0.86343335693878676</v>
      </c>
      <c r="QY49" s="137">
        <f>AVERAGE(($QI$40:QY40))</f>
        <v>0.86343335693878676</v>
      </c>
      <c r="QZ49" s="137">
        <f>AVERAGE(($QI$40:QZ40))</f>
        <v>0.86343335693878676</v>
      </c>
      <c r="RA49" s="137">
        <f>AVERAGE(($QI$40:RA40))</f>
        <v>0.86343335693878676</v>
      </c>
      <c r="RB49" s="137">
        <f>AVERAGE(($QI$40:RB40))</f>
        <v>0.86370279941611017</v>
      </c>
      <c r="RC49" s="137">
        <f>AVERAGE(($QI$40:RC40))</f>
        <v>0.86457181484564016</v>
      </c>
      <c r="RD49" s="137">
        <f>AVERAGE(($QI$40:RD40))</f>
        <v>0.86085239949952297</v>
      </c>
      <c r="RE49" s="134"/>
      <c r="RF49" s="137">
        <f>AVERAGE(($QI$40:RF40))</f>
        <v>0.85444263168975099</v>
      </c>
      <c r="RG49" s="137">
        <f>AVERAGE(($QI$40:RG40))</f>
        <v>0.84933542175459609</v>
      </c>
      <c r="RH49" s="137">
        <f>AVERAGE(($QI$40:RH40))</f>
        <v>0.84541032021915952</v>
      </c>
      <c r="RI49" s="137">
        <f>AVERAGE(($QI$40:RI40))</f>
        <v>0.84606212782603163</v>
      </c>
      <c r="RJ49" s="137">
        <f>AVERAGE(($QI$40:RJ40))</f>
        <v>0.84871947500034206</v>
      </c>
      <c r="RK49" s="137">
        <f>AVERAGE(($QI$40:RK40))</f>
        <v>0.8493869495261871</v>
      </c>
      <c r="RL49" s="134"/>
      <c r="RM49" s="134"/>
      <c r="RN49" s="137">
        <f>AVERAGE(($QI$40:RN40))</f>
        <v>0.85020979319954326</v>
      </c>
      <c r="RO49" s="137">
        <f>AVERAGE(($QI$40:RO40))</f>
        <v>0.85434464217175654</v>
      </c>
      <c r="RP49" s="137">
        <f>AVERAGE(($QI$40:RP40))</f>
        <v>0.85715221942163322</v>
      </c>
      <c r="RQ49" s="137">
        <f>AVERAGE(($QI$40:RQ40))</f>
        <v>0.85963198805684293</v>
      </c>
      <c r="RR49" s="137">
        <f>AVERAGE(($QI$40:RR40))</f>
        <v>0.86080226409012484</v>
      </c>
      <c r="RS49" s="134"/>
      <c r="RT49" s="137">
        <f>AVERAGE(($QI$40:RT40))</f>
        <v>0.86199801900557738</v>
      </c>
      <c r="RU49" s="137">
        <f>AVERAGE(($QI$40:RU40))</f>
        <v>0.8661082024858513</v>
      </c>
      <c r="RV49" s="137">
        <f>AVERAGE(($QI$40:RV40))</f>
        <v>0.86905855056556902</v>
      </c>
      <c r="RW49" s="137">
        <f>AVERAGE(($QI$40:RW40))</f>
        <v>0.87098756606330807</v>
      </c>
      <c r="RX49" s="137">
        <f>AVERAGE(($QI$40:RX40))</f>
        <v>0.86922737446725828</v>
      </c>
      <c r="RY49" s="137">
        <f>AVERAGE(($QI$40:RY40))</f>
        <v>0.86831388144925292</v>
      </c>
      <c r="RZ49" s="134"/>
      <c r="SA49" s="134"/>
      <c r="SB49" s="137">
        <f>AVERAGE(($QI$40:SB40))</f>
        <v>0.86661511916559164</v>
      </c>
      <c r="SC49" s="137">
        <f>AVERAGE(($QI$40:SC40))</f>
        <v>0.86383890343330094</v>
      </c>
      <c r="SD49" s="137">
        <f>AVERAGE(($QI$40:SD40))</f>
        <v>0.86324805333232146</v>
      </c>
      <c r="SE49" s="137">
        <f>AVERAGE(($QI$40:SE40))</f>
        <v>0.85445683911012826</v>
      </c>
      <c r="SF49" s="137">
        <f>AVERAGE(($QI$40:SF40))</f>
        <v>0.85294414913484695</v>
      </c>
      <c r="SG49" s="137">
        <f>AVERAGE(($QI$40:SG40))</f>
        <v>0.84790962258165292</v>
      </c>
      <c r="SH49" s="137">
        <f>AVERAGE(($QI$40:SH40))</f>
        <v>0.84473496744194443</v>
      </c>
      <c r="SI49" s="137">
        <f>AVERAGE(($QI$40:SI40))</f>
        <v>0.84358791699471503</v>
      </c>
      <c r="SJ49" s="137">
        <f>AVERAGE(($QI$40:SJ40))</f>
        <v>0.84249821906984701</v>
      </c>
      <c r="SK49" s="137">
        <f>AVERAGE(($QI$40:SK40))</f>
        <v>0.84362969882153094</v>
      </c>
      <c r="SL49" s="137">
        <f>AVERAGE(($QI$40:SL40))</f>
        <v>0.84302379690153784</v>
      </c>
      <c r="SM49" s="137">
        <f>AVERAGE(($QI$40:SM40))</f>
        <v>0.84244607646619551</v>
      </c>
      <c r="SN49" s="134"/>
      <c r="SO49" s="137">
        <f>AVERAGE(($QI$40:SO40))</f>
        <v>0.84396073175312081</v>
      </c>
      <c r="SP49" s="137">
        <f>AVERAGE(($QI$40:SP40))</f>
        <v>0.8433878670070919</v>
      </c>
      <c r="SQ49" s="137">
        <f>AVERAGE(($QI$40:SQ40))</f>
        <v>0.8433878670070919</v>
      </c>
      <c r="SR49" s="137" t="e">
        <f>AVERAGE(($SR$40:SR40))</f>
        <v>#DIV/0!</v>
      </c>
      <c r="SS49" s="137" t="e">
        <f>AVERAGE(($SR$40:SS40))</f>
        <v>#DIV/0!</v>
      </c>
      <c r="ST49" s="137" t="e">
        <f>AVERAGE(($SR$40:ST40))</f>
        <v>#DIV/0!</v>
      </c>
      <c r="SU49" s="137" t="e">
        <f>AVERAGE(($SR$40:SU40))</f>
        <v>#DIV/0!</v>
      </c>
      <c r="SV49" s="137" t="e">
        <f>AVERAGE(($SR$40:SV40))</f>
        <v>#DIV/0!</v>
      </c>
      <c r="SW49" s="137" t="e">
        <f>AVERAGE(($SR$40:SW40))</f>
        <v>#DIV/0!</v>
      </c>
      <c r="SX49" s="137" t="e">
        <f>AVERAGE(($SR$40:SX40))</f>
        <v>#DIV/0!</v>
      </c>
      <c r="SY49" s="137" t="e">
        <f>AVERAGE(($SR$40:SY40))</f>
        <v>#DIV/0!</v>
      </c>
      <c r="SZ49" s="137" t="e">
        <f>AVERAGE(($SR$40:SZ40))</f>
        <v>#DIV/0!</v>
      </c>
      <c r="TA49" s="137" t="e">
        <f>AVERAGE(($SR$40:TA40))</f>
        <v>#DIV/0!</v>
      </c>
      <c r="TB49" s="134"/>
      <c r="TC49" s="137" t="e">
        <f>AVERAGE(($SR$40:TC40))</f>
        <v>#DIV/0!</v>
      </c>
      <c r="TD49" s="137" t="e">
        <f>AVERAGE(($SR$40:TD40))</f>
        <v>#DIV/0!</v>
      </c>
      <c r="TE49" s="137" t="e">
        <f>AVERAGE(($SR$40:TE40))</f>
        <v>#DIV/0!</v>
      </c>
      <c r="TF49" s="137" t="e">
        <f>AVERAGE(($SR$40:TF40))</f>
        <v>#DIV/0!</v>
      </c>
      <c r="TG49" s="137" t="e">
        <f>AVERAGE(($SR$40:TG40))</f>
        <v>#DIV/0!</v>
      </c>
      <c r="TH49" s="137" t="e">
        <f>AVERAGE(($SR$40:TH40))</f>
        <v>#DIV/0!</v>
      </c>
      <c r="TI49" s="137" t="e">
        <f>AVERAGE(($SR$40:TI40))</f>
        <v>#DIV/0!</v>
      </c>
      <c r="TJ49" s="137" t="e">
        <f>AVERAGE(($SR$40:TJ40))</f>
        <v>#DIV/0!</v>
      </c>
      <c r="TK49" s="137" t="e">
        <f>AVERAGE(($SR$40:TK40))</f>
        <v>#DIV/0!</v>
      </c>
      <c r="TL49" s="137" t="e">
        <f>AVERAGE(($SR$40:TL40))</f>
        <v>#DIV/0!</v>
      </c>
      <c r="TM49" s="137" t="e">
        <f>AVERAGE(($SR$40:TM40))</f>
        <v>#DIV/0!</v>
      </c>
      <c r="TN49" s="137" t="e">
        <f>AVERAGE(($SR$40:TN40))</f>
        <v>#DIV/0!</v>
      </c>
      <c r="TO49" s="137" t="e">
        <f>AVERAGE(($SR$40:TO40))</f>
        <v>#DIV/0!</v>
      </c>
      <c r="TP49" s="134"/>
      <c r="TQ49" s="137" t="e">
        <f>AVERAGE(($SR$40:TQ40))</f>
        <v>#DIV/0!</v>
      </c>
      <c r="TR49" s="137" t="e">
        <f>AVERAGE(($SR$40:TR40))</f>
        <v>#DIV/0!</v>
      </c>
      <c r="TS49" s="137" t="e">
        <f>AVERAGE(($SR$40:TS40))</f>
        <v>#DIV/0!</v>
      </c>
      <c r="TT49" s="137" t="e">
        <f>AVERAGE(($SR$40:TT40))</f>
        <v>#DIV/0!</v>
      </c>
      <c r="TU49" s="137" t="e">
        <f>AVERAGE(($SR$40:TU40))</f>
        <v>#DIV/0!</v>
      </c>
      <c r="TV49" s="137" t="e">
        <f>AVERAGE(($SR$40:TV40))</f>
        <v>#DIV/0!</v>
      </c>
      <c r="TW49" s="134"/>
      <c r="TX49" s="137" t="e">
        <f>AVERAGE(($SR$40:TX40))</f>
        <v>#DIV/0!</v>
      </c>
      <c r="TY49" s="137" t="e">
        <f>AVERAGE(($SR$40:TY40))</f>
        <v>#DIV/0!</v>
      </c>
      <c r="TZ49" s="137" t="e">
        <f>AVERAGE(($SR$40:TZ40))</f>
        <v>#DIV/0!</v>
      </c>
      <c r="UA49" s="137" t="e">
        <f>AVERAGE(($SR$40:UA40))</f>
        <v>#DIV/0!</v>
      </c>
      <c r="UB49" s="137" t="e">
        <f>AVERAGE(($SR$40:UB40))</f>
        <v>#DIV/0!</v>
      </c>
      <c r="UC49" s="137" t="e">
        <f>AVERAGE(($SR$40:UC40))</f>
        <v>#DIV/0!</v>
      </c>
      <c r="UD49" s="134"/>
      <c r="UE49" s="137" t="e">
        <f>AVERAGE(($SR$40:UE40))</f>
        <v>#DIV/0!</v>
      </c>
      <c r="UF49" s="137" t="e">
        <f>AVERAGE(($SR$40:UF40))</f>
        <v>#DIV/0!</v>
      </c>
      <c r="UG49" s="137" t="e">
        <f>AVERAGE(($SR$40:UG40))</f>
        <v>#DIV/0!</v>
      </c>
      <c r="UH49" s="137" t="e">
        <f>AVERAGE(($SR$40:UH40))</f>
        <v>#DIV/0!</v>
      </c>
      <c r="UI49" s="137" t="e">
        <f>AVERAGE(($SR$40:UI40))</f>
        <v>#DIV/0!</v>
      </c>
      <c r="UJ49" s="137" t="e">
        <f>AVERAGE(($SR$40:UJ40))</f>
        <v>#DIV/0!</v>
      </c>
      <c r="UK49" s="137"/>
      <c r="UL49" s="137" t="e">
        <f>AVERAGE(($SR$40:UL40))</f>
        <v>#DIV/0!</v>
      </c>
      <c r="UM49" s="137" t="e">
        <f>AVERAGE(($SR$40:UM40))</f>
        <v>#DIV/0!</v>
      </c>
      <c r="UN49" s="137" t="e">
        <f>AVERAGE(($SR$40:UN40))</f>
        <v>#DIV/0!</v>
      </c>
      <c r="UO49" s="137" t="e">
        <f>AVERAGE(($SR$40:UO40))</f>
        <v>#DIV/0!</v>
      </c>
      <c r="UP49" s="137" t="e">
        <f>AVERAGE(($SR$40:UP40))</f>
        <v>#DIV/0!</v>
      </c>
      <c r="UQ49" s="137" t="e">
        <f>AVERAGE(($SR$40:UQ40))</f>
        <v>#DIV/0!</v>
      </c>
      <c r="UR49" s="134"/>
      <c r="US49" s="137" t="e">
        <f>AVERAGE(($SR$40:US40))</f>
        <v>#DIV/0!</v>
      </c>
      <c r="UT49" s="137" t="e">
        <f>AVERAGE(($SR$40:UT40))</f>
        <v>#DIV/0!</v>
      </c>
      <c r="UU49" s="137" t="e">
        <f>AVERAGE(($SR$40:UU40))</f>
        <v>#DIV/0!</v>
      </c>
      <c r="UV49" s="137" t="e">
        <f>AVERAGE(($SR$40:UV40))</f>
        <v>#DIV/0!</v>
      </c>
      <c r="UW49" s="137" t="e">
        <f>AVERAGE(($SR$40:UW40))</f>
        <v>#DIV/0!</v>
      </c>
      <c r="UX49" s="134"/>
      <c r="UY49" s="134"/>
      <c r="UZ49" s="134"/>
      <c r="VA49" s="137" t="e">
        <f>AVERAGE(($VA$40:VA40))</f>
        <v>#DIV/0!</v>
      </c>
      <c r="VB49" s="137" t="e">
        <f>AVERAGE(($VA$40:VB40))</f>
        <v>#DIV/0!</v>
      </c>
      <c r="VC49" s="137" t="e">
        <f>AVERAGE(($VA$40:VC40))</f>
        <v>#DIV/0!</v>
      </c>
      <c r="VD49" s="137"/>
      <c r="VE49" s="137" t="e">
        <f>AVERAGE(($VA$40:VE40))</f>
        <v>#DIV/0!</v>
      </c>
      <c r="VF49" s="137"/>
      <c r="VG49" s="137" t="e">
        <f>AVERAGE(($VA$40:VG40))</f>
        <v>#DIV/0!</v>
      </c>
      <c r="VH49" s="137" t="e">
        <f>AVERAGE(($VA$40:VH40))</f>
        <v>#DIV/0!</v>
      </c>
      <c r="VI49" s="137" t="e">
        <f>AVERAGE(($VA$40:VI40))</f>
        <v>#DIV/0!</v>
      </c>
      <c r="VJ49" s="137" t="e">
        <f>AVERAGE(($VA$40:VJ40))</f>
        <v>#DIV/0!</v>
      </c>
      <c r="VK49" s="137" t="e">
        <f>AVERAGE(($VA$40:VK40))</f>
        <v>#DIV/0!</v>
      </c>
      <c r="VL49" s="137" t="e">
        <f>AVERAGE(($VA$40:VL40))</f>
        <v>#DIV/0!</v>
      </c>
      <c r="VM49" s="134"/>
      <c r="VN49" s="137" t="e">
        <f>AVERAGE(($VA$40:VN40))</f>
        <v>#DIV/0!</v>
      </c>
      <c r="VO49" s="137" t="e">
        <f>AVERAGE(($VA$40:VO40))</f>
        <v>#DIV/0!</v>
      </c>
      <c r="VP49" s="137" t="e">
        <f>AVERAGE(($VA$40:VP40))</f>
        <v>#DIV/0!</v>
      </c>
      <c r="VQ49" s="137">
        <f>AVERAGE(($VA$40:VQ40))</f>
        <v>1</v>
      </c>
      <c r="VR49" s="137">
        <f>AVERAGE(($VA$40:VR40))</f>
        <v>0.95833333333333326</v>
      </c>
      <c r="VS49" s="137">
        <f>AVERAGE(($VA$40:VS40))</f>
        <v>0.94444444444444431</v>
      </c>
      <c r="VT49" s="137">
        <f>AVERAGE(($VA$40:VT40))</f>
        <v>0.93560606060606055</v>
      </c>
      <c r="VU49" s="137">
        <f>AVERAGE(($VA$40:VU40))</f>
        <v>0.94848484848484849</v>
      </c>
      <c r="VV49" s="137">
        <f>AVERAGE(($VA$40:VV40))</f>
        <v>0.94516594516594521</v>
      </c>
      <c r="VW49" s="137">
        <f>AVERAGE(($VA$40:VW40))</f>
        <v>0.94548058457832895</v>
      </c>
      <c r="VX49" s="137">
        <f>AVERAGE(($VA$40:VX40))</f>
        <v>0.9325586694007747</v>
      </c>
      <c r="VY49" s="137">
        <f>AVERAGE(($VA$40:VY40))</f>
        <v>0.94005215057846625</v>
      </c>
      <c r="VZ49" s="137">
        <f>AVERAGE(($VA$40:VZ40))</f>
        <v>0.94604693552061969</v>
      </c>
      <c r="WA49" s="137"/>
      <c r="WB49" s="137">
        <f>AVERAGE(($VA$40:WB40))</f>
        <v>0.95095175956419975</v>
      </c>
      <c r="WC49" s="137">
        <f>AVERAGE(($VA$40:WC40))</f>
        <v>0.95141592452805268</v>
      </c>
      <c r="WD49" s="137">
        <f>AVERAGE(($VA$40:WD40))</f>
        <v>0.95207623802589469</v>
      </c>
      <c r="WE49" s="137">
        <f>AVERAGE(($VA$40:WE40))</f>
        <v>0.95285386123568538</v>
      </c>
      <c r="WF49" s="137">
        <f>AVERAGE(($WF$40:WF40))</f>
        <v>0.92592592592592593</v>
      </c>
      <c r="WG49" s="137">
        <f>AVERAGE(($WF$40:WG40))</f>
        <v>0.90939153439153442</v>
      </c>
      <c r="WH49" s="137"/>
      <c r="WI49" s="137">
        <f>AVERAGE(($WF$40:WI40))</f>
        <v>0.91808897991693694</v>
      </c>
      <c r="WJ49" s="137">
        <f>AVERAGE(($WF$40:WJ40))</f>
        <v>0.89856673493770267</v>
      </c>
      <c r="WK49" s="137">
        <f>AVERAGE(($WF$40:WK40))</f>
        <v>0.88922375832053258</v>
      </c>
      <c r="WL49" s="137">
        <f>AVERAGE(($WF$40:WL40))</f>
        <v>0.87827470056122803</v>
      </c>
      <c r="WM49" s="137">
        <f>AVERAGE(($WF$40:WM40))</f>
        <v>0.83443953925656278</v>
      </c>
      <c r="WN49" s="137"/>
      <c r="WO49" s="134"/>
      <c r="WP49" s="137">
        <f>AVERAGE(($WF$40:WP40))</f>
        <v>0.82572283214361009</v>
      </c>
      <c r="WQ49" s="137">
        <f>AVERAGE(($WF$40:WQ40))</f>
        <v>0.81545733227580153</v>
      </c>
      <c r="WR49" s="137">
        <f>AVERAGE(($WF$40:WR40))</f>
        <v>0.81852698366360599</v>
      </c>
      <c r="WS49" s="137">
        <f>AVERAGE(($WF$40:WS40))</f>
        <v>0.82103851661726424</v>
      </c>
      <c r="WT49" s="134"/>
      <c r="WU49" s="137">
        <f>AVERAGE(($WF$40:WU40))</f>
        <v>0.83039641801026998</v>
      </c>
      <c r="WV49" s="137">
        <f>AVERAGE(($WF$40:WV40))</f>
        <v>0.84344284739409536</v>
      </c>
      <c r="WW49" s="137">
        <f>AVERAGE(($WF$40:WW40))</f>
        <v>0.85065724718340607</v>
      </c>
      <c r="WX49" s="137">
        <f>AVERAGE(($WF$40:WX40))</f>
        <v>0.86061343070451235</v>
      </c>
      <c r="WY49" s="137">
        <f>AVERAGE(($WF$40:WY40))</f>
        <v>0.8693250912854803</v>
      </c>
      <c r="WZ49" s="137">
        <f>AVERAGE(($WF$40:WZ40))</f>
        <v>0.87701185062162856</v>
      </c>
      <c r="XA49" s="137">
        <f>AVERAGE(($WF$40:XA40))</f>
        <v>0.8813192730618411</v>
      </c>
      <c r="XB49" s="137">
        <f>AVERAGE(($WF$40:XB40))</f>
        <v>0.88546036395332317</v>
      </c>
      <c r="XC49" s="134"/>
      <c r="XD49" s="137">
        <f>AVERAGE(($WF$40:XD40))</f>
        <v>0.88910401242232362</v>
      </c>
      <c r="XE49" s="137">
        <f>AVERAGE(($WF$40:XE40))</f>
        <v>0.89255327190404443</v>
      </c>
      <c r="XF49" s="137">
        <f>AVERAGE(($WF$40:XF40))</f>
        <v>0.89743721409022426</v>
      </c>
      <c r="XG49" s="137">
        <f>AVERAGE(($WF$40:XG40))</f>
        <v>0.90189646565151882</v>
      </c>
      <c r="XH49" s="137">
        <f>AVERAGE(($WF$40:XH40))</f>
        <v>0.90598411291603886</v>
      </c>
      <c r="XI49" s="137">
        <f>AVERAGE(($WF$40:XI40))</f>
        <v>0.90860189125654012</v>
      </c>
      <c r="XJ49" s="137"/>
      <c r="XK49" s="137">
        <f>AVERAGE(($XK$40:XK40))</f>
        <v>0.86842105263157898</v>
      </c>
      <c r="XL49" s="137">
        <f>AVERAGE(($XK$40:XL40))</f>
        <v>0.89671052631578951</v>
      </c>
      <c r="XM49" s="137">
        <f>AVERAGE(($XK$40:XM40))</f>
        <v>0.87558479532163747</v>
      </c>
      <c r="XN49" s="137">
        <f>AVERAGE(($XK$40:XN40))</f>
        <v>0.86992389060887521</v>
      </c>
      <c r="XO49" s="137">
        <f>AVERAGE(($XK$40:XO40))</f>
        <v>0.86165339820138587</v>
      </c>
      <c r="XP49" s="137">
        <f>AVERAGE(($XK$40:XP40))</f>
        <v>0.85317963363629001</v>
      </c>
      <c r="XQ49" s="137"/>
      <c r="XR49" s="137">
        <f>AVERAGE(($XK$40:XR40))</f>
        <v>0.85714716896716026</v>
      </c>
      <c r="XS49" s="137">
        <f>AVERAGE(($XK$40:XS40))</f>
        <v>0.86719127284626518</v>
      </c>
      <c r="XT49" s="137">
        <f>AVERAGE(($XK$40:XT40))</f>
        <v>0.87371734541067192</v>
      </c>
      <c r="XU49" s="137">
        <f>AVERAGE(($XK$40:XU40))</f>
        <v>0.87361833814233203</v>
      </c>
      <c r="XV49" s="137">
        <f>AVERAGE(($XK$40:XV40))</f>
        <v>0.8753673203891329</v>
      </c>
      <c r="XW49" s="137">
        <f>AVERAGE(($XK$40:XW40))</f>
        <v>0.88128909130908617</v>
      </c>
      <c r="XX49" s="137"/>
      <c r="XY49" s="137">
        <f>AVERAGE(($XK$40:XY40))</f>
        <v>0.88353206591562028</v>
      </c>
      <c r="XZ49" s="137">
        <f>AVERAGE(($XK$40:XZ40))</f>
        <v>0.88689088660418702</v>
      </c>
      <c r="YA49" s="137">
        <f>AVERAGE(($XK$40:YA40))</f>
        <v>0.89087593860835246</v>
      </c>
      <c r="YB49" s="137">
        <f>AVERAGE(($XK$40:YB40))</f>
        <v>0.89276198191901457</v>
      </c>
      <c r="YC49" s="137">
        <f>AVERAGE(($XK$40:YC40))</f>
        <v>0.89219462316594811</v>
      </c>
      <c r="YD49" s="137">
        <f>AVERAGE(($XK$40:YD40))</f>
        <v>0.8930668517035123</v>
      </c>
      <c r="YE49" s="137"/>
      <c r="YF49" s="137">
        <f>AVERAGE(($XK$40:YF40))</f>
        <v>0.89194727381358385</v>
      </c>
      <c r="YG49" s="137">
        <f>AVERAGE(($XK$40:YG40))</f>
        <v>0.8947858075588021</v>
      </c>
      <c r="YH49" s="137">
        <f>AVERAGE(($XK$40:YH40))</f>
        <v>0.89450500190785387</v>
      </c>
      <c r="YI49" s="137">
        <f>AVERAGE(($XK$40:YI40))</f>
        <v>0.89375699184330626</v>
      </c>
      <c r="YJ49" s="137">
        <f>AVERAGE(($XK$40:YJ40))</f>
        <v>0.89112987625591611</v>
      </c>
      <c r="YK49" s="137">
        <f>AVERAGE(($XK$40:YK40))</f>
        <v>0.89020978220557045</v>
      </c>
      <c r="YL49" s="137"/>
      <c r="YM49" s="137">
        <f>AVERAGE(($XK$40:YM40))</f>
        <v>0.88992606624202297</v>
      </c>
      <c r="YN49" s="137">
        <f>AVERAGE(($XK$40:YN40))</f>
        <v>0.8879096790788682</v>
      </c>
      <c r="YO49" s="137">
        <f>AVERAGE(($YO$40:YO40))</f>
        <v>0.86075949367088611</v>
      </c>
      <c r="YP49" s="137"/>
      <c r="YQ49" s="137">
        <f>AVERAGE(($YO$40:YQ40))</f>
        <v>0.87616287936556358</v>
      </c>
      <c r="YR49" s="137">
        <f>AVERAGE(($YO$40:YR40))</f>
        <v>0.859108586243709</v>
      </c>
      <c r="YS49" s="137">
        <f>AVERAGE(($YO$40:YS40))</f>
        <v>0.83335582992668411</v>
      </c>
      <c r="YT49" s="137">
        <f>AVERAGE(($YO$40:YT40))</f>
        <v>0.84315525217664133</v>
      </c>
      <c r="YU49" s="137">
        <f>AVERAGE(($YO$40:YU40))</f>
        <v>0.84519965793836571</v>
      </c>
      <c r="YV49" s="137">
        <f>AVERAGE(($YO$40:YV40))</f>
        <v>0.84118158833741463</v>
      </c>
      <c r="YW49" s="137">
        <f>AVERAGE(($YO$40:YW40))</f>
        <v>0.84578998735621336</v>
      </c>
      <c r="YX49" s="137">
        <f>AVERAGE(($YO$40:YX40))</f>
        <v>0.84486887764996743</v>
      </c>
      <c r="YY49" s="137">
        <f>AVERAGE(($YO$40:YY40))</f>
        <v>0.84327672672707599</v>
      </c>
      <c r="YZ49" s="137"/>
      <c r="ZA49" s="137">
        <f>AVERAGE(($YO$40:ZA40))</f>
        <v>0.83934247884279645</v>
      </c>
      <c r="ZB49" s="137">
        <f>AVERAGE(($YO$40:ZB40))</f>
        <v>0.83850296332947405</v>
      </c>
      <c r="ZC49" s="137">
        <f>AVERAGE(($YO$40:ZC40))</f>
        <v>0.83810529948361712</v>
      </c>
      <c r="ZD49" s="137">
        <f>AVERAGE(($YO$40:ZD40))</f>
        <v>0.83398976415464798</v>
      </c>
      <c r="ZE49" s="137">
        <f>AVERAGE(($YO$40:ZE40))</f>
        <v>0.83106534366367968</v>
      </c>
      <c r="ZF49" s="137">
        <f>AVERAGE(($YO$40:ZF40))</f>
        <v>0.82960452891546899</v>
      </c>
      <c r="ZG49" s="137">
        <f>AVERAGE(($YO$40:ZG40))</f>
        <v>0.82960452891546899</v>
      </c>
      <c r="ZH49" s="137"/>
      <c r="ZI49" s="134"/>
      <c r="ZJ49" s="134"/>
      <c r="ZK49" s="134"/>
      <c r="ZL49" s="137">
        <f>AVERAGE(($YO$40:ZL40))</f>
        <v>0.82804133915751799</v>
      </c>
      <c r="ZM49" s="137">
        <f>AVERAGE(($YO$40:ZM40))</f>
        <v>0.82804133915751799</v>
      </c>
      <c r="ZN49" s="137"/>
      <c r="ZO49" s="137">
        <f>AVERAGE(($YO$40:ZO40))</f>
        <v>0.82804133915751799</v>
      </c>
      <c r="ZP49" s="137">
        <f>AVERAGE(($YO$40:ZP40))</f>
        <v>0.82804133915751799</v>
      </c>
      <c r="ZQ49" s="137">
        <f>AVERAGE(($YO$40:ZQ40))</f>
        <v>0.82804133915751799</v>
      </c>
      <c r="ZR49" s="137">
        <f>AVERAGE(($YO$40:ZR40))</f>
        <v>0.82804133915751799</v>
      </c>
      <c r="ZS49" s="137">
        <f>AVERAGE(($YO$40:ZS40))</f>
        <v>0.82804133915751799</v>
      </c>
      <c r="ZT49" s="137"/>
      <c r="ZU49" s="137"/>
      <c r="ZV49" s="137"/>
      <c r="ZW49" s="137">
        <f>AVERAGE(($ZT$34:ZW40))</f>
        <v>0.72837479970771701</v>
      </c>
      <c r="ZX49" s="137">
        <f>AVERAGE(($ZT$34:ZX40))</f>
        <v>0.74148435481453312</v>
      </c>
      <c r="ZY49" s="137">
        <f>AVERAGE(($ZT$34:ZY40))</f>
        <v>0.75669996380222093</v>
      </c>
      <c r="ZZ49" s="137">
        <f>AVERAGE(($ZT$34:ZZ40))</f>
        <v>0.75907023376920935</v>
      </c>
      <c r="AAA49" s="137">
        <f>AVERAGE(($ZT$34:AAA40))</f>
        <v>0.76084337470941432</v>
      </c>
      <c r="AAB49" s="137"/>
      <c r="AAC49" s="137">
        <f>AVERAGE(($ZT$34:AAC40))</f>
        <v>0.76130861582102127</v>
      </c>
      <c r="AAD49" s="137">
        <f>AVERAGE(($ZT$34:AAD40))</f>
        <v>0.76171634217379003</v>
      </c>
      <c r="AAE49" s="137">
        <f>AVERAGE(($ZT$34:AAE40))</f>
        <v>0.75745032246948329</v>
      </c>
      <c r="AAF49" s="137">
        <f>AVERAGE(($ZT$34:AAF40))</f>
        <v>0.75871061340064372</v>
      </c>
      <c r="AAG49" s="137">
        <f>AVERAGE(($ZT$34:AAG40))</f>
        <v>0.76579059596471089</v>
      </c>
      <c r="AAH49" s="137">
        <f>AVERAGE(($ZT$34:AAH40))</f>
        <v>0.76978349709645055</v>
      </c>
      <c r="AAI49" s="134"/>
      <c r="AAJ49" s="137">
        <f>AVERAGE(($ZT$34:AAJ40))</f>
        <v>0.76907627328467143</v>
      </c>
      <c r="AAK49" s="137">
        <f>AVERAGE(($ZT$34:AAK40))</f>
        <v>0.77112666002360664</v>
      </c>
      <c r="AAL49" s="137">
        <f>AVERAGE(($ZT$34:AAL40))</f>
        <v>0.77075837757204546</v>
      </c>
      <c r="AAM49" s="137">
        <f>AVERAGE(($ZT$34:AAM40))</f>
        <v>0.77120195763632249</v>
      </c>
      <c r="AAN49" s="137">
        <f>AVERAGE(($ZT$34:AAN40))</f>
        <v>0.77113427488228892</v>
      </c>
      <c r="AAO49" s="137">
        <f>AVERAGE(($ZT$34:AAO40))</f>
        <v>0.77242903077588332</v>
      </c>
      <c r="AAP49" s="137"/>
      <c r="AAQ49" s="137">
        <f>AVERAGE(($ZT$34:AAQ40))</f>
        <v>0.77240572867103297</v>
      </c>
      <c r="AAR49" s="137">
        <f>AVERAGE(($ZT$34:AAR40))</f>
        <v>0.77130876502971157</v>
      </c>
      <c r="AAS49" s="137">
        <f>AVERAGE(($ZT$34:AAS40))</f>
        <v>0.77122075505452736</v>
      </c>
      <c r="AAT49" s="137">
        <f>AVERAGE(($ZT$34:AAT40))</f>
        <v>0.77152211160625017</v>
      </c>
      <c r="AAU49" s="137">
        <f>AVERAGE(($ZT$34:AAU40))</f>
        <v>0.76874519708973543</v>
      </c>
      <c r="AAV49" s="137">
        <f>AVERAGE(($ZT$34:AAV40))</f>
        <v>0.76825079416282993</v>
      </c>
      <c r="AAW49" s="134"/>
      <c r="AAX49" s="137">
        <f>AVERAGE(($ZT$34:AAX40))</f>
        <v>0.76300104859045126</v>
      </c>
      <c r="AAY49" s="137">
        <f>AVERAGE(($ZT$34:AAY40))</f>
        <v>0.76353019446067294</v>
      </c>
      <c r="AAZ49" s="137">
        <f>AVERAGE(($ZT$34:AAZ40))</f>
        <v>0.76396461365235624</v>
      </c>
      <c r="ABA49" s="137">
        <f>AVERAGE(($ZT$34:ABA40))</f>
        <v>0.76419887751281435</v>
      </c>
      <c r="ABB49" s="137">
        <f>AVERAGE(($ZT$34:ABB40))</f>
        <v>0.76464749615087568</v>
      </c>
      <c r="ABC49" s="137">
        <f>AVERAGE(($ZT$34:ABC40))</f>
        <v>0.76649155943985781</v>
      </c>
      <c r="ABD49" s="137"/>
      <c r="ABE49" s="137">
        <f>AVERAGE(($ZT$34:ABE40))</f>
        <v>0.76676189369470593</v>
      </c>
      <c r="ABF49" s="137">
        <f>AVERAGE(($ZT$34:ABF40))</f>
        <v>0.76804394744705173</v>
      </c>
      <c r="ABG49" s="137">
        <f>AVERAGE(($ZT$34:ABG40))</f>
        <v>0.77020266456350917</v>
      </c>
      <c r="ABH49" s="137">
        <f>AVERAGE(($ZT$34:ABH40))</f>
        <v>0.77203793098287121</v>
      </c>
      <c r="ABI49" s="137">
        <f>AVERAGE(($ZT$34:ABI40))</f>
        <v>0.7749268587534992</v>
      </c>
      <c r="ABJ49" s="137">
        <f>AVERAGE(($ZT$34:ABJ40))</f>
        <v>0.77624238974469251</v>
      </c>
      <c r="ABK49" s="134"/>
      <c r="ABL49" s="137">
        <f>AVERAGE(($ZT$34:ABL40))</f>
        <v>0.77765260443227957</v>
      </c>
      <c r="ABM49" s="137">
        <f>AVERAGE(($ZT$34:ABM40))</f>
        <v>0.78024303613432244</v>
      </c>
      <c r="ABN49" s="137">
        <f>AVERAGE(($ZT$34:ABN40))</f>
        <v>0.78250116617099297</v>
      </c>
      <c r="ABO49" s="137">
        <f>AVERAGE(($ZT$34:ABO40))</f>
        <v>0.78555262963755346</v>
      </c>
      <c r="ABP49" s="137">
        <f>AVERAGE(($ZT$34:ABP40))</f>
        <v>0.78919127102061148</v>
      </c>
      <c r="ABQ49" s="137">
        <f>AVERAGE(($ZT$34:ABQ40))</f>
        <v>0.79297550186194588</v>
      </c>
      <c r="ABR49" s="134"/>
      <c r="ABS49" s="137">
        <f>AVERAGE(($ZT$34:ABS40))</f>
        <v>0.79519652984782829</v>
      </c>
      <c r="ABT49" s="137">
        <f>AVERAGE(($ZT$34:ABT40))</f>
        <v>0.79755196143631935</v>
      </c>
      <c r="ABU49" s="137">
        <f>AVERAGE(($ZT$34:ABU40))</f>
        <v>0.79937055305223303</v>
      </c>
      <c r="ABV49" s="137">
        <f>AVERAGE(($ZT$34:ABV40))</f>
        <v>0.80089011764897888</v>
      </c>
      <c r="ABW49" s="137" t="e">
        <f>AVERAGE(($ZT$34:ABW40))</f>
        <v>#DIV/0!</v>
      </c>
      <c r="ABX49" s="134"/>
      <c r="ABY49" s="134"/>
      <c r="ABZ49" s="134"/>
      <c r="ACA49" s="134"/>
      <c r="ACB49" s="134"/>
      <c r="ACC49" s="134"/>
      <c r="ACD49" s="134"/>
      <c r="ACE49" s="134"/>
      <c r="ACF49" s="134"/>
      <c r="ACG49" s="134"/>
      <c r="ACH49" s="134"/>
      <c r="ACI49" s="134"/>
      <c r="ACJ49" s="134"/>
      <c r="ACK49" s="134"/>
      <c r="ACL49" s="134"/>
      <c r="ACM49" s="134"/>
      <c r="ACN49" s="134"/>
      <c r="ACO49" s="134"/>
      <c r="ACP49" s="134"/>
      <c r="ACQ49" s="134"/>
      <c r="ACR49" s="134"/>
      <c r="ACS49" s="134"/>
      <c r="ACT49" s="134"/>
      <c r="ACU49" s="134"/>
      <c r="ACV49" s="134"/>
      <c r="ACW49" s="134"/>
      <c r="ACX49" s="134"/>
      <c r="ACY49" s="134"/>
      <c r="ACZ49" s="134"/>
      <c r="ADA49" s="134"/>
      <c r="ADB49" s="134"/>
      <c r="ADC49" s="134"/>
      <c r="ADD49" s="134"/>
      <c r="ADE49" s="134"/>
      <c r="ADF49" s="134"/>
      <c r="ADG49" s="134"/>
      <c r="ADH49" s="134"/>
      <c r="ADI49" s="134"/>
      <c r="ADJ49" s="134"/>
      <c r="ADK49" s="134"/>
      <c r="ADL49" s="134"/>
      <c r="ADM49" s="134"/>
      <c r="ADN49" s="134"/>
    </row>
    <row r="50" spans="1:794">
      <c r="A50"/>
      <c r="B50"/>
    </row>
    <row r="51" spans="1:794">
      <c r="K51" s="139"/>
      <c r="L51" s="139"/>
      <c r="M51" s="139"/>
      <c r="N51" s="139"/>
      <c r="O51" s="139"/>
      <c r="P51" s="139"/>
      <c r="Q51" s="139"/>
      <c r="R51" s="139"/>
      <c r="S51" s="139"/>
    </row>
    <row r="52" spans="1:794">
      <c r="K52" s="139"/>
      <c r="L52" s="139"/>
      <c r="M52" s="139"/>
      <c r="N52" s="139"/>
      <c r="O52" s="139"/>
      <c r="P52" s="139"/>
      <c r="Q52" s="139"/>
      <c r="R52" s="139"/>
      <c r="S52" s="13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HL21"/>
  <sheetViews>
    <sheetView showGridLines="0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HM2" sqref="HM2"/>
    </sheetView>
  </sheetViews>
  <sheetFormatPr defaultColWidth="9.21875" defaultRowHeight="15.6"/>
  <cols>
    <col min="1" max="1" width="39.77734375" style="30" customWidth="1"/>
    <col min="2" max="2" width="17.77734375" style="30" customWidth="1"/>
    <col min="3" max="3" width="37.77734375" style="30" customWidth="1"/>
    <col min="4" max="4" width="2" style="30" customWidth="1"/>
    <col min="5" max="136" width="9.21875" style="30" hidden="1" customWidth="1"/>
    <col min="137" max="151" width="0" style="30" hidden="1" customWidth="1"/>
    <col min="152" max="154" width="16.77734375" style="30" hidden="1" customWidth="1"/>
    <col min="155" max="162" width="12.5546875" style="30" hidden="1" customWidth="1"/>
    <col min="163" max="163" width="9.21875" style="30" hidden="1" customWidth="1"/>
    <col min="164" max="217" width="12.5546875" style="30" hidden="1" customWidth="1"/>
    <col min="218" max="220" width="12.5546875" style="30" customWidth="1"/>
    <col min="221" max="16384" width="9.21875" style="30"/>
  </cols>
  <sheetData>
    <row r="1" spans="1:220" ht="25.5" customHeight="1">
      <c r="A1" s="161" t="s">
        <v>49</v>
      </c>
      <c r="B1" s="161"/>
      <c r="C1" s="161"/>
      <c r="D1" s="29"/>
    </row>
    <row r="2" spans="1:220" ht="13.5" customHeight="1">
      <c r="A2" s="162" t="s">
        <v>50</v>
      </c>
      <c r="B2" s="163" t="s">
        <v>51</v>
      </c>
      <c r="C2" s="162" t="s">
        <v>52</v>
      </c>
      <c r="D2" s="31"/>
      <c r="E2" s="160" t="s">
        <v>83</v>
      </c>
      <c r="F2" s="160"/>
      <c r="G2" s="160"/>
      <c r="H2" s="160" t="s">
        <v>84</v>
      </c>
      <c r="I2" s="160"/>
      <c r="J2" s="160"/>
      <c r="K2" s="160" t="s">
        <v>85</v>
      </c>
      <c r="L2" s="160"/>
      <c r="M2" s="160"/>
      <c r="N2" s="160" t="s">
        <v>86</v>
      </c>
      <c r="O2" s="160"/>
      <c r="P2" s="160"/>
      <c r="Q2" s="160" t="s">
        <v>87</v>
      </c>
      <c r="R2" s="160"/>
      <c r="S2" s="160"/>
      <c r="T2" s="160" t="s">
        <v>88</v>
      </c>
      <c r="U2" s="160"/>
      <c r="V2" s="160"/>
      <c r="W2" s="160" t="s">
        <v>89</v>
      </c>
      <c r="X2" s="160"/>
      <c r="Y2" s="160"/>
      <c r="Z2" s="160" t="s">
        <v>90</v>
      </c>
      <c r="AA2" s="160"/>
      <c r="AB2" s="160"/>
      <c r="AC2" s="160" t="s">
        <v>91</v>
      </c>
      <c r="AD2" s="160"/>
      <c r="AE2" s="160"/>
      <c r="AF2" s="160" t="s">
        <v>93</v>
      </c>
      <c r="AG2" s="160"/>
      <c r="AH2" s="160"/>
      <c r="AI2" s="160" t="s">
        <v>94</v>
      </c>
      <c r="AJ2" s="160"/>
      <c r="AK2" s="160"/>
      <c r="AL2" s="160" t="s">
        <v>95</v>
      </c>
      <c r="AM2" s="160"/>
      <c r="AN2" s="160"/>
      <c r="AO2" s="160" t="s">
        <v>96</v>
      </c>
      <c r="AP2" s="160"/>
      <c r="AQ2" s="160"/>
      <c r="AR2" s="160" t="s">
        <v>97</v>
      </c>
      <c r="AS2" s="160"/>
      <c r="AT2" s="160"/>
      <c r="AU2" s="160" t="s">
        <v>104</v>
      </c>
      <c r="AV2" s="160"/>
      <c r="AW2" s="160"/>
      <c r="AX2" s="160" t="s">
        <v>105</v>
      </c>
      <c r="AY2" s="160"/>
      <c r="AZ2" s="160"/>
      <c r="BA2" s="160" t="s">
        <v>106</v>
      </c>
      <c r="BB2" s="160"/>
      <c r="BC2" s="160"/>
      <c r="BD2" s="160" t="s">
        <v>107</v>
      </c>
      <c r="BE2" s="160"/>
      <c r="BF2" s="160"/>
      <c r="BG2" s="160" t="s">
        <v>108</v>
      </c>
      <c r="BH2" s="160"/>
      <c r="BI2" s="160"/>
      <c r="BJ2" s="160" t="s">
        <v>109</v>
      </c>
      <c r="BK2" s="160"/>
      <c r="BL2" s="160"/>
      <c r="BM2" s="160" t="s">
        <v>110</v>
      </c>
      <c r="BN2" s="160"/>
      <c r="BO2" s="160"/>
      <c r="BP2" s="160" t="s">
        <v>112</v>
      </c>
      <c r="BQ2" s="160"/>
      <c r="BR2" s="160"/>
      <c r="BS2" s="160" t="s">
        <v>113</v>
      </c>
      <c r="BT2" s="160"/>
      <c r="BU2" s="160"/>
      <c r="BV2" s="160" t="s">
        <v>114</v>
      </c>
      <c r="BW2" s="160"/>
      <c r="BX2" s="160"/>
      <c r="BY2" s="160" t="s">
        <v>115</v>
      </c>
      <c r="BZ2" s="160"/>
      <c r="CA2" s="160"/>
      <c r="CB2" s="160" t="s">
        <v>116</v>
      </c>
      <c r="CC2" s="160"/>
      <c r="CD2" s="160"/>
      <c r="CE2" s="160" t="s">
        <v>117</v>
      </c>
      <c r="CF2" s="160"/>
      <c r="CG2" s="160"/>
      <c r="CH2" s="160" t="s">
        <v>118</v>
      </c>
      <c r="CI2" s="160"/>
      <c r="CJ2" s="160"/>
      <c r="CK2" s="160" t="s">
        <v>119</v>
      </c>
      <c r="CL2" s="160"/>
      <c r="CM2" s="160"/>
      <c r="CN2" s="160" t="s">
        <v>120</v>
      </c>
      <c r="CO2" s="160"/>
      <c r="CP2" s="160"/>
      <c r="CQ2" s="160" t="s">
        <v>121</v>
      </c>
      <c r="CR2" s="160"/>
      <c r="CS2" s="160"/>
      <c r="CT2" s="160" t="s">
        <v>122</v>
      </c>
      <c r="CU2" s="160"/>
      <c r="CV2" s="160"/>
      <c r="CW2" s="160" t="s">
        <v>123</v>
      </c>
      <c r="CX2" s="160"/>
      <c r="CY2" s="160"/>
      <c r="CZ2" s="160" t="s">
        <v>124</v>
      </c>
      <c r="DA2" s="160"/>
      <c r="DB2" s="160"/>
      <c r="DC2" s="160" t="s">
        <v>125</v>
      </c>
      <c r="DD2" s="160"/>
      <c r="DE2" s="160"/>
      <c r="DF2" s="160" t="s">
        <v>126</v>
      </c>
      <c r="DG2" s="160"/>
      <c r="DH2" s="160"/>
      <c r="DI2" s="160" t="s">
        <v>127</v>
      </c>
      <c r="DJ2" s="160"/>
      <c r="DK2" s="160"/>
      <c r="DL2" s="160" t="s">
        <v>128</v>
      </c>
      <c r="DM2" s="160"/>
      <c r="DN2" s="160"/>
      <c r="DO2" s="160" t="s">
        <v>129</v>
      </c>
      <c r="DP2" s="160"/>
      <c r="DQ2" s="160"/>
      <c r="DR2" s="160" t="s">
        <v>130</v>
      </c>
      <c r="DS2" s="160"/>
      <c r="DT2" s="160"/>
      <c r="DU2" s="160" t="s">
        <v>131</v>
      </c>
      <c r="DV2" s="160"/>
      <c r="DW2" s="160"/>
      <c r="DX2" s="160" t="s">
        <v>132</v>
      </c>
      <c r="DY2" s="160"/>
      <c r="DZ2" s="160"/>
      <c r="EA2" s="160" t="s">
        <v>133</v>
      </c>
      <c r="EB2" s="160"/>
      <c r="EC2" s="160"/>
      <c r="ED2" s="160" t="s">
        <v>134</v>
      </c>
      <c r="EE2" s="160"/>
      <c r="EF2" s="160"/>
      <c r="EG2" s="160" t="s">
        <v>135</v>
      </c>
      <c r="EH2" s="160"/>
      <c r="EI2" s="160"/>
      <c r="EJ2" s="160" t="s">
        <v>136</v>
      </c>
      <c r="EK2" s="160"/>
      <c r="EL2" s="160"/>
      <c r="EM2" s="160" t="s">
        <v>137</v>
      </c>
      <c r="EN2" s="160"/>
      <c r="EO2" s="160"/>
      <c r="EP2" s="160" t="s">
        <v>138</v>
      </c>
      <c r="EQ2" s="160"/>
      <c r="ER2" s="160"/>
      <c r="ES2" s="160" t="s">
        <v>139</v>
      </c>
      <c r="ET2" s="160"/>
      <c r="EU2" s="160"/>
      <c r="EV2" s="160" t="s">
        <v>140</v>
      </c>
      <c r="EW2" s="160"/>
      <c r="EX2" s="160"/>
      <c r="EY2" s="160" t="s">
        <v>147</v>
      </c>
      <c r="EZ2" s="160"/>
      <c r="FA2" s="160"/>
      <c r="FB2" s="160" t="s">
        <v>148</v>
      </c>
      <c r="FC2" s="160"/>
      <c r="FD2" s="160"/>
      <c r="FE2" s="160" t="s">
        <v>149</v>
      </c>
      <c r="FF2" s="160"/>
      <c r="FG2" s="160"/>
      <c r="FH2" s="160" t="s">
        <v>155</v>
      </c>
      <c r="FI2" s="160"/>
      <c r="FJ2" s="160"/>
      <c r="FK2" s="160" t="s">
        <v>156</v>
      </c>
      <c r="FL2" s="160"/>
      <c r="FM2" s="160"/>
      <c r="FN2" s="160" t="s">
        <v>157</v>
      </c>
      <c r="FO2" s="160"/>
      <c r="FP2" s="160"/>
      <c r="FQ2" s="160" t="s">
        <v>158</v>
      </c>
      <c r="FR2" s="160"/>
      <c r="FS2" s="160"/>
      <c r="FT2" s="160" t="s">
        <v>159</v>
      </c>
      <c r="FU2" s="160"/>
      <c r="FV2" s="160"/>
      <c r="FW2" s="160" t="s">
        <v>160</v>
      </c>
      <c r="FX2" s="160"/>
      <c r="FY2" s="160"/>
      <c r="FZ2" s="160" t="s">
        <v>161</v>
      </c>
      <c r="GA2" s="160"/>
      <c r="GB2" s="160"/>
      <c r="GC2" s="160" t="s">
        <v>162</v>
      </c>
      <c r="GD2" s="160"/>
      <c r="GE2" s="160"/>
      <c r="GF2" s="160" t="s">
        <v>163</v>
      </c>
      <c r="GG2" s="160"/>
      <c r="GH2" s="160"/>
      <c r="GI2" s="160" t="s">
        <v>164</v>
      </c>
      <c r="GJ2" s="160"/>
      <c r="GK2" s="160"/>
      <c r="GL2" s="160" t="s">
        <v>165</v>
      </c>
      <c r="GM2" s="160"/>
      <c r="GN2" s="160"/>
      <c r="GO2" s="160" t="s">
        <v>167</v>
      </c>
      <c r="GP2" s="160"/>
      <c r="GQ2" s="160"/>
      <c r="GR2" s="160" t="s">
        <v>168</v>
      </c>
      <c r="GS2" s="160"/>
      <c r="GT2" s="160"/>
      <c r="GU2" s="160" t="s">
        <v>169</v>
      </c>
      <c r="GV2" s="160"/>
      <c r="GW2" s="160"/>
      <c r="GX2" s="160" t="s">
        <v>170</v>
      </c>
      <c r="GY2" s="160"/>
      <c r="GZ2" s="160"/>
      <c r="HA2" s="160" t="s">
        <v>171</v>
      </c>
      <c r="HB2" s="160"/>
      <c r="HC2" s="160"/>
      <c r="HD2" s="160" t="s">
        <v>172</v>
      </c>
      <c r="HE2" s="160"/>
      <c r="HF2" s="160"/>
      <c r="HG2" s="160" t="s">
        <v>173</v>
      </c>
      <c r="HH2" s="160"/>
      <c r="HI2" s="160"/>
      <c r="HJ2" s="160" t="s">
        <v>174</v>
      </c>
      <c r="HK2" s="160"/>
      <c r="HL2" s="160"/>
    </row>
    <row r="3" spans="1:220" ht="31.2">
      <c r="A3" s="162"/>
      <c r="B3" s="163"/>
      <c r="C3" s="162"/>
      <c r="D3" s="32"/>
      <c r="E3" s="33" t="s">
        <v>53</v>
      </c>
      <c r="F3" s="34" t="s">
        <v>54</v>
      </c>
      <c r="G3" s="33" t="s">
        <v>55</v>
      </c>
      <c r="H3" s="33" t="s">
        <v>53</v>
      </c>
      <c r="I3" s="34" t="s">
        <v>54</v>
      </c>
      <c r="J3" s="33" t="s">
        <v>55</v>
      </c>
      <c r="K3" s="33" t="s">
        <v>53</v>
      </c>
      <c r="L3" s="34" t="s">
        <v>54</v>
      </c>
      <c r="M3" s="33" t="s">
        <v>55</v>
      </c>
      <c r="N3" s="33" t="s">
        <v>53</v>
      </c>
      <c r="O3" s="34" t="s">
        <v>54</v>
      </c>
      <c r="P3" s="33" t="s">
        <v>55</v>
      </c>
      <c r="Q3" s="33" t="s">
        <v>53</v>
      </c>
      <c r="R3" s="34" t="s">
        <v>54</v>
      </c>
      <c r="S3" s="33" t="s">
        <v>55</v>
      </c>
      <c r="T3" s="33" t="s">
        <v>53</v>
      </c>
      <c r="U3" s="34" t="s">
        <v>54</v>
      </c>
      <c r="V3" s="33" t="s">
        <v>55</v>
      </c>
      <c r="W3" s="33" t="s">
        <v>53</v>
      </c>
      <c r="X3" s="34" t="s">
        <v>54</v>
      </c>
      <c r="Y3" s="33" t="s">
        <v>55</v>
      </c>
      <c r="Z3" s="33" t="s">
        <v>53</v>
      </c>
      <c r="AA3" s="34" t="s">
        <v>54</v>
      </c>
      <c r="AB3" s="33" t="s">
        <v>55</v>
      </c>
      <c r="AC3" s="33" t="s">
        <v>53</v>
      </c>
      <c r="AD3" s="34" t="s">
        <v>54</v>
      </c>
      <c r="AE3" s="33" t="s">
        <v>55</v>
      </c>
      <c r="AF3" s="33" t="s">
        <v>53</v>
      </c>
      <c r="AG3" s="34" t="s">
        <v>54</v>
      </c>
      <c r="AH3" s="33" t="s">
        <v>55</v>
      </c>
      <c r="AI3" s="33" t="s">
        <v>53</v>
      </c>
      <c r="AJ3" s="34" t="s">
        <v>54</v>
      </c>
      <c r="AK3" s="33" t="s">
        <v>55</v>
      </c>
      <c r="AL3" s="33" t="s">
        <v>53</v>
      </c>
      <c r="AM3" s="34" t="s">
        <v>54</v>
      </c>
      <c r="AN3" s="33" t="s">
        <v>55</v>
      </c>
      <c r="AO3" s="33" t="s">
        <v>53</v>
      </c>
      <c r="AP3" s="34" t="s">
        <v>54</v>
      </c>
      <c r="AQ3" s="33" t="s">
        <v>55</v>
      </c>
      <c r="AR3" s="33" t="s">
        <v>53</v>
      </c>
      <c r="AS3" s="34" t="s">
        <v>54</v>
      </c>
      <c r="AT3" s="33" t="s">
        <v>55</v>
      </c>
      <c r="AU3" s="33" t="s">
        <v>53</v>
      </c>
      <c r="AV3" s="34" t="s">
        <v>54</v>
      </c>
      <c r="AW3" s="33" t="s">
        <v>55</v>
      </c>
      <c r="AX3" s="33" t="s">
        <v>53</v>
      </c>
      <c r="AY3" s="34" t="s">
        <v>54</v>
      </c>
      <c r="AZ3" s="33" t="s">
        <v>55</v>
      </c>
      <c r="BA3" s="33" t="s">
        <v>53</v>
      </c>
      <c r="BB3" s="34" t="s">
        <v>54</v>
      </c>
      <c r="BC3" s="33" t="s">
        <v>55</v>
      </c>
      <c r="BD3" s="33" t="s">
        <v>53</v>
      </c>
      <c r="BE3" s="34" t="s">
        <v>54</v>
      </c>
      <c r="BF3" s="33" t="s">
        <v>55</v>
      </c>
      <c r="BG3" s="33" t="s">
        <v>53</v>
      </c>
      <c r="BH3" s="34" t="s">
        <v>54</v>
      </c>
      <c r="BI3" s="33" t="s">
        <v>55</v>
      </c>
      <c r="BJ3" s="33" t="s">
        <v>53</v>
      </c>
      <c r="BK3" s="34" t="s">
        <v>54</v>
      </c>
      <c r="BL3" s="33" t="s">
        <v>55</v>
      </c>
      <c r="BM3" s="33" t="s">
        <v>53</v>
      </c>
      <c r="BN3" s="34" t="s">
        <v>54</v>
      </c>
      <c r="BO3" s="33" t="s">
        <v>55</v>
      </c>
      <c r="BP3" s="33" t="s">
        <v>53</v>
      </c>
      <c r="BQ3" s="34" t="s">
        <v>54</v>
      </c>
      <c r="BR3" s="33" t="s">
        <v>55</v>
      </c>
      <c r="BS3" s="33" t="s">
        <v>53</v>
      </c>
      <c r="BT3" s="34" t="s">
        <v>54</v>
      </c>
      <c r="BU3" s="33" t="s">
        <v>55</v>
      </c>
      <c r="BV3" s="33" t="s">
        <v>53</v>
      </c>
      <c r="BW3" s="34" t="s">
        <v>54</v>
      </c>
      <c r="BX3" s="33" t="s">
        <v>55</v>
      </c>
      <c r="BY3" s="33" t="s">
        <v>53</v>
      </c>
      <c r="BZ3" s="34" t="s">
        <v>54</v>
      </c>
      <c r="CA3" s="33" t="s">
        <v>55</v>
      </c>
      <c r="CB3" s="33" t="s">
        <v>53</v>
      </c>
      <c r="CC3" s="34" t="s">
        <v>54</v>
      </c>
      <c r="CD3" s="33" t="s">
        <v>55</v>
      </c>
      <c r="CE3" s="33" t="s">
        <v>53</v>
      </c>
      <c r="CF3" s="34" t="s">
        <v>54</v>
      </c>
      <c r="CG3" s="33" t="s">
        <v>55</v>
      </c>
      <c r="CH3" s="33" t="s">
        <v>53</v>
      </c>
      <c r="CI3" s="34" t="s">
        <v>54</v>
      </c>
      <c r="CJ3" s="33" t="s">
        <v>55</v>
      </c>
      <c r="CK3" s="33" t="s">
        <v>53</v>
      </c>
      <c r="CL3" s="34" t="s">
        <v>54</v>
      </c>
      <c r="CM3" s="33" t="s">
        <v>55</v>
      </c>
      <c r="CN3" s="33" t="s">
        <v>53</v>
      </c>
      <c r="CO3" s="34" t="s">
        <v>54</v>
      </c>
      <c r="CP3" s="33" t="s">
        <v>55</v>
      </c>
      <c r="CQ3" s="33" t="s">
        <v>53</v>
      </c>
      <c r="CR3" s="34" t="s">
        <v>54</v>
      </c>
      <c r="CS3" s="33" t="s">
        <v>55</v>
      </c>
      <c r="CT3" s="33" t="s">
        <v>53</v>
      </c>
      <c r="CU3" s="34" t="s">
        <v>54</v>
      </c>
      <c r="CV3" s="33" t="s">
        <v>55</v>
      </c>
      <c r="CW3" s="33" t="s">
        <v>53</v>
      </c>
      <c r="CX3" s="34" t="s">
        <v>54</v>
      </c>
      <c r="CY3" s="33" t="s">
        <v>55</v>
      </c>
      <c r="CZ3" s="33" t="s">
        <v>53</v>
      </c>
      <c r="DA3" s="34" t="s">
        <v>54</v>
      </c>
      <c r="DB3" s="33" t="s">
        <v>55</v>
      </c>
      <c r="DC3" s="33" t="s">
        <v>53</v>
      </c>
      <c r="DD3" s="34" t="s">
        <v>54</v>
      </c>
      <c r="DE3" s="33" t="s">
        <v>55</v>
      </c>
      <c r="DF3" s="33" t="s">
        <v>53</v>
      </c>
      <c r="DG3" s="34" t="s">
        <v>54</v>
      </c>
      <c r="DH3" s="33" t="s">
        <v>55</v>
      </c>
      <c r="DI3" s="33" t="s">
        <v>53</v>
      </c>
      <c r="DJ3" s="34" t="s">
        <v>54</v>
      </c>
      <c r="DK3" s="33" t="s">
        <v>55</v>
      </c>
      <c r="DL3" s="33" t="s">
        <v>53</v>
      </c>
      <c r="DM3" s="34" t="s">
        <v>54</v>
      </c>
      <c r="DN3" s="33" t="s">
        <v>55</v>
      </c>
      <c r="DO3" s="33" t="s">
        <v>53</v>
      </c>
      <c r="DP3" s="34" t="s">
        <v>54</v>
      </c>
      <c r="DQ3" s="33" t="s">
        <v>55</v>
      </c>
      <c r="DR3" s="33" t="s">
        <v>53</v>
      </c>
      <c r="DS3" s="34" t="s">
        <v>54</v>
      </c>
      <c r="DT3" s="33" t="s">
        <v>55</v>
      </c>
      <c r="DU3" s="33" t="s">
        <v>53</v>
      </c>
      <c r="DV3" s="34" t="s">
        <v>54</v>
      </c>
      <c r="DW3" s="33" t="s">
        <v>55</v>
      </c>
      <c r="DX3" s="33" t="s">
        <v>53</v>
      </c>
      <c r="DY3" s="34" t="s">
        <v>54</v>
      </c>
      <c r="DZ3" s="33" t="s">
        <v>55</v>
      </c>
      <c r="EA3" s="33" t="s">
        <v>53</v>
      </c>
      <c r="EB3" s="34" t="s">
        <v>54</v>
      </c>
      <c r="EC3" s="33" t="s">
        <v>55</v>
      </c>
      <c r="ED3" s="33" t="s">
        <v>53</v>
      </c>
      <c r="EE3" s="34" t="s">
        <v>54</v>
      </c>
      <c r="EF3" s="33" t="s">
        <v>55</v>
      </c>
      <c r="EG3" s="33" t="s">
        <v>53</v>
      </c>
      <c r="EH3" s="34" t="s">
        <v>54</v>
      </c>
      <c r="EI3" s="33" t="s">
        <v>55</v>
      </c>
      <c r="EJ3" s="33" t="s">
        <v>53</v>
      </c>
      <c r="EK3" s="34" t="s">
        <v>54</v>
      </c>
      <c r="EL3" s="33" t="s">
        <v>55</v>
      </c>
      <c r="EM3" s="33" t="s">
        <v>53</v>
      </c>
      <c r="EN3" s="34" t="s">
        <v>54</v>
      </c>
      <c r="EO3" s="33" t="s">
        <v>55</v>
      </c>
      <c r="EP3" s="33" t="s">
        <v>53</v>
      </c>
      <c r="EQ3" s="34" t="s">
        <v>54</v>
      </c>
      <c r="ER3" s="33" t="s">
        <v>55</v>
      </c>
      <c r="ES3" s="33" t="s">
        <v>53</v>
      </c>
      <c r="ET3" s="34" t="s">
        <v>54</v>
      </c>
      <c r="EU3" s="33" t="s">
        <v>55</v>
      </c>
      <c r="EV3" s="33" t="s">
        <v>53</v>
      </c>
      <c r="EW3" s="34" t="s">
        <v>54</v>
      </c>
      <c r="EX3" s="33" t="s">
        <v>55</v>
      </c>
      <c r="EY3" s="33" t="s">
        <v>53</v>
      </c>
      <c r="EZ3" s="34" t="s">
        <v>54</v>
      </c>
      <c r="FA3" s="33" t="s">
        <v>55</v>
      </c>
      <c r="FB3" s="33" t="s">
        <v>53</v>
      </c>
      <c r="FC3" s="34" t="s">
        <v>54</v>
      </c>
      <c r="FD3" s="33" t="s">
        <v>55</v>
      </c>
      <c r="FE3" s="33" t="s">
        <v>53</v>
      </c>
      <c r="FF3" s="34" t="s">
        <v>54</v>
      </c>
      <c r="FG3" s="33" t="s">
        <v>55</v>
      </c>
      <c r="FH3" s="33" t="s">
        <v>53</v>
      </c>
      <c r="FI3" s="34" t="s">
        <v>54</v>
      </c>
      <c r="FJ3" s="33" t="s">
        <v>55</v>
      </c>
      <c r="FK3" s="33" t="s">
        <v>53</v>
      </c>
      <c r="FL3" s="34" t="s">
        <v>54</v>
      </c>
      <c r="FM3" s="33" t="s">
        <v>55</v>
      </c>
      <c r="FN3" s="33" t="s">
        <v>53</v>
      </c>
      <c r="FO3" s="34" t="s">
        <v>54</v>
      </c>
      <c r="FP3" s="33" t="s">
        <v>55</v>
      </c>
      <c r="FQ3" s="33" t="s">
        <v>53</v>
      </c>
      <c r="FR3" s="34" t="s">
        <v>54</v>
      </c>
      <c r="FS3" s="33" t="s">
        <v>55</v>
      </c>
      <c r="FT3" s="33" t="s">
        <v>53</v>
      </c>
      <c r="FU3" s="34" t="s">
        <v>54</v>
      </c>
      <c r="FV3" s="33" t="s">
        <v>55</v>
      </c>
      <c r="FW3" s="33" t="s">
        <v>53</v>
      </c>
      <c r="FX3" s="34" t="s">
        <v>54</v>
      </c>
      <c r="FY3" s="33" t="s">
        <v>55</v>
      </c>
      <c r="FZ3" s="33" t="s">
        <v>53</v>
      </c>
      <c r="GA3" s="34" t="s">
        <v>54</v>
      </c>
      <c r="GB3" s="33" t="s">
        <v>55</v>
      </c>
      <c r="GC3" s="33" t="s">
        <v>53</v>
      </c>
      <c r="GD3" s="34" t="s">
        <v>54</v>
      </c>
      <c r="GE3" s="33" t="s">
        <v>55</v>
      </c>
      <c r="GF3" s="33" t="s">
        <v>53</v>
      </c>
      <c r="GG3" s="34" t="s">
        <v>54</v>
      </c>
      <c r="GH3" s="33" t="s">
        <v>55</v>
      </c>
      <c r="GI3" s="33" t="s">
        <v>53</v>
      </c>
      <c r="GJ3" s="34" t="s">
        <v>54</v>
      </c>
      <c r="GK3" s="33" t="s">
        <v>55</v>
      </c>
      <c r="GL3" s="33" t="s">
        <v>53</v>
      </c>
      <c r="GM3" s="34" t="s">
        <v>54</v>
      </c>
      <c r="GN3" s="33" t="s">
        <v>55</v>
      </c>
      <c r="GO3" s="33" t="s">
        <v>53</v>
      </c>
      <c r="GP3" s="34" t="s">
        <v>54</v>
      </c>
      <c r="GQ3" s="33" t="s">
        <v>55</v>
      </c>
      <c r="GR3" s="33" t="s">
        <v>53</v>
      </c>
      <c r="GS3" s="34" t="s">
        <v>54</v>
      </c>
      <c r="GT3" s="33" t="s">
        <v>55</v>
      </c>
      <c r="GU3" s="33" t="s">
        <v>53</v>
      </c>
      <c r="GV3" s="34" t="s">
        <v>54</v>
      </c>
      <c r="GW3" s="33" t="s">
        <v>55</v>
      </c>
      <c r="GX3" s="33" t="s">
        <v>53</v>
      </c>
      <c r="GY3" s="34" t="s">
        <v>54</v>
      </c>
      <c r="GZ3" s="33" t="s">
        <v>55</v>
      </c>
      <c r="HA3" s="33" t="s">
        <v>53</v>
      </c>
      <c r="HB3" s="34" t="s">
        <v>54</v>
      </c>
      <c r="HC3" s="33" t="s">
        <v>55</v>
      </c>
      <c r="HD3" s="33" t="s">
        <v>53</v>
      </c>
      <c r="HE3" s="34" t="s">
        <v>54</v>
      </c>
      <c r="HF3" s="33" t="s">
        <v>55</v>
      </c>
      <c r="HG3" s="33" t="s">
        <v>53</v>
      </c>
      <c r="HH3" s="34" t="s">
        <v>54</v>
      </c>
      <c r="HI3" s="33" t="s">
        <v>55</v>
      </c>
      <c r="HJ3" s="33" t="s">
        <v>53</v>
      </c>
      <c r="HK3" s="34" t="s">
        <v>54</v>
      </c>
      <c r="HL3" s="33" t="s">
        <v>55</v>
      </c>
    </row>
    <row r="4" spans="1:220" ht="30" customHeight="1">
      <c r="A4" s="35" t="s">
        <v>56</v>
      </c>
      <c r="B4" s="36" t="s">
        <v>57</v>
      </c>
      <c r="C4" s="35" t="s">
        <v>58</v>
      </c>
      <c r="D4" s="37"/>
      <c r="E4" s="38">
        <v>67</v>
      </c>
      <c r="F4" s="38">
        <v>1275</v>
      </c>
      <c r="G4" s="38">
        <f>E4+F4</f>
        <v>1342</v>
      </c>
      <c r="H4" s="38">
        <v>100</v>
      </c>
      <c r="I4" s="38">
        <v>1395</v>
      </c>
      <c r="J4" s="38">
        <f>H4+I4</f>
        <v>1495</v>
      </c>
      <c r="K4" s="38">
        <v>86</v>
      </c>
      <c r="L4" s="38">
        <v>1509</v>
      </c>
      <c r="M4" s="38">
        <f>K4+L4</f>
        <v>1595</v>
      </c>
      <c r="N4" s="38">
        <v>96</v>
      </c>
      <c r="O4" s="38">
        <v>1467</v>
      </c>
      <c r="P4" s="38">
        <f>N4+O4</f>
        <v>1563</v>
      </c>
      <c r="Q4" s="38">
        <v>86</v>
      </c>
      <c r="R4" s="38">
        <f>990+447</f>
        <v>1437</v>
      </c>
      <c r="S4" s="38">
        <f>Q4+R4</f>
        <v>1523</v>
      </c>
      <c r="T4" s="38">
        <v>85</v>
      </c>
      <c r="U4" s="38">
        <v>1410</v>
      </c>
      <c r="V4" s="38">
        <f>T4+U4</f>
        <v>1495</v>
      </c>
      <c r="W4" s="38">
        <v>81</v>
      </c>
      <c r="X4" s="38">
        <v>1369</v>
      </c>
      <c r="Y4" s="38">
        <f>W4+X4</f>
        <v>1450</v>
      </c>
      <c r="Z4" s="38">
        <v>83</v>
      </c>
      <c r="AA4" s="38">
        <v>1374</v>
      </c>
      <c r="AB4" s="38">
        <f>Z4+AA4</f>
        <v>1457</v>
      </c>
      <c r="AC4" s="38">
        <v>83</v>
      </c>
      <c r="AD4" s="38">
        <v>1362</v>
      </c>
      <c r="AE4" s="38">
        <f>AC4+AD4</f>
        <v>1445</v>
      </c>
      <c r="AF4" s="38">
        <v>52</v>
      </c>
      <c r="AG4" s="38">
        <v>466</v>
      </c>
      <c r="AH4" s="38">
        <f>AF4+AG4</f>
        <v>518</v>
      </c>
      <c r="AI4" s="38">
        <v>74</v>
      </c>
      <c r="AJ4" s="38">
        <v>1294</v>
      </c>
      <c r="AK4" s="38">
        <f>AI4+AJ4</f>
        <v>1368</v>
      </c>
      <c r="AL4" s="38">
        <v>72</v>
      </c>
      <c r="AM4" s="38">
        <v>1234</v>
      </c>
      <c r="AN4" s="38">
        <f>AL4+AM4</f>
        <v>1306</v>
      </c>
      <c r="AO4" s="38">
        <v>57</v>
      </c>
      <c r="AP4" s="38">
        <v>574</v>
      </c>
      <c r="AQ4" s="38">
        <f>AO4+AP4</f>
        <v>631</v>
      </c>
      <c r="AR4" s="38">
        <v>58</v>
      </c>
      <c r="AS4" s="38">
        <v>600</v>
      </c>
      <c r="AT4" s="38">
        <f>AR4+AS4</f>
        <v>658</v>
      </c>
      <c r="AU4" s="38">
        <v>84</v>
      </c>
      <c r="AV4" s="38">
        <v>1252</v>
      </c>
      <c r="AW4" s="38">
        <f>AU4+AV4</f>
        <v>1336</v>
      </c>
      <c r="AX4" s="38">
        <v>53</v>
      </c>
      <c r="AY4" s="38">
        <v>364</v>
      </c>
      <c r="AZ4" s="38">
        <f>AX4+AY4</f>
        <v>417</v>
      </c>
      <c r="BA4" s="38">
        <v>90</v>
      </c>
      <c r="BB4" s="38">
        <v>1236</v>
      </c>
      <c r="BC4" s="38">
        <f>BA4+BB4</f>
        <v>1326</v>
      </c>
      <c r="BD4" s="38">
        <v>87</v>
      </c>
      <c r="BE4" s="38">
        <v>1235</v>
      </c>
      <c r="BF4" s="38">
        <f>BD4+BE4</f>
        <v>1322</v>
      </c>
      <c r="BG4" s="38">
        <v>112</v>
      </c>
      <c r="BH4" s="38">
        <v>1260</v>
      </c>
      <c r="BI4" s="38">
        <f>BG4+BH4</f>
        <v>1372</v>
      </c>
      <c r="BJ4" s="38">
        <v>87</v>
      </c>
      <c r="BK4" s="38">
        <v>1141</v>
      </c>
      <c r="BL4" s="38">
        <f>BJ4+BK4</f>
        <v>1228</v>
      </c>
      <c r="BM4" s="38">
        <v>97</v>
      </c>
      <c r="BN4" s="38">
        <v>1236</v>
      </c>
      <c r="BO4" s="38">
        <f>BM4+BN4</f>
        <v>1333</v>
      </c>
      <c r="BP4" s="38">
        <v>97</v>
      </c>
      <c r="BQ4" s="38">
        <v>1236</v>
      </c>
      <c r="BR4" s="38">
        <f>BP4+BQ4</f>
        <v>1333</v>
      </c>
      <c r="BS4" s="38">
        <v>45</v>
      </c>
      <c r="BT4" s="38">
        <v>369</v>
      </c>
      <c r="BU4" s="38">
        <f>BS4+BT4</f>
        <v>414</v>
      </c>
      <c r="BV4" s="38">
        <v>109</v>
      </c>
      <c r="BW4" s="38">
        <v>1225</v>
      </c>
      <c r="BX4" s="38">
        <f>BV4+BW4</f>
        <v>1334</v>
      </c>
      <c r="BY4" s="38">
        <v>99</v>
      </c>
      <c r="BZ4" s="38">
        <v>1214</v>
      </c>
      <c r="CA4" s="38">
        <f>BY4+BZ4</f>
        <v>1313</v>
      </c>
      <c r="CB4" s="38">
        <v>76</v>
      </c>
      <c r="CC4" s="38">
        <v>1087</v>
      </c>
      <c r="CD4" s="38">
        <f>CB4+CC4</f>
        <v>1163</v>
      </c>
      <c r="CE4" s="38">
        <v>89</v>
      </c>
      <c r="CF4" s="38">
        <v>1208</v>
      </c>
      <c r="CG4" s="38">
        <f>CE4+CF4</f>
        <v>1297</v>
      </c>
      <c r="CH4" s="38">
        <v>100</v>
      </c>
      <c r="CI4" s="38">
        <v>1211</v>
      </c>
      <c r="CJ4" s="38">
        <f>CH4+CI4</f>
        <v>1311</v>
      </c>
      <c r="CK4" s="38">
        <v>92</v>
      </c>
      <c r="CL4" s="38">
        <v>1215</v>
      </c>
      <c r="CM4" s="38">
        <f>CK4+CL4</f>
        <v>1307</v>
      </c>
      <c r="CN4" s="38">
        <v>95</v>
      </c>
      <c r="CO4" s="38">
        <v>1216</v>
      </c>
      <c r="CP4" s="38">
        <f>CN4+CO4</f>
        <v>1311</v>
      </c>
      <c r="CQ4" s="38">
        <v>95</v>
      </c>
      <c r="CR4" s="38">
        <v>1212</v>
      </c>
      <c r="CS4" s="38">
        <f>CQ4+CR4</f>
        <v>1307</v>
      </c>
      <c r="CT4" s="38">
        <v>99</v>
      </c>
      <c r="CU4" s="38">
        <v>1235</v>
      </c>
      <c r="CV4" s="38">
        <f>CT4+CU4</f>
        <v>1334</v>
      </c>
      <c r="CW4" s="38">
        <v>98</v>
      </c>
      <c r="CX4" s="38">
        <v>1241</v>
      </c>
      <c r="CY4" s="38">
        <f>CW4+CX4</f>
        <v>1339</v>
      </c>
      <c r="CZ4" s="38">
        <v>92</v>
      </c>
      <c r="DA4" s="38">
        <v>1342</v>
      </c>
      <c r="DB4" s="38">
        <f>CZ4+DA4</f>
        <v>1434</v>
      </c>
      <c r="DC4" s="38">
        <v>97</v>
      </c>
      <c r="DD4" s="38">
        <f>829+476</f>
        <v>1305</v>
      </c>
      <c r="DE4" s="38">
        <f>DC4+DD4</f>
        <v>1402</v>
      </c>
      <c r="DF4" s="38">
        <v>92</v>
      </c>
      <c r="DG4" s="38">
        <v>1380</v>
      </c>
      <c r="DH4" s="38">
        <f>DF4+DG4</f>
        <v>1472</v>
      </c>
      <c r="DI4" s="38">
        <v>95</v>
      </c>
      <c r="DJ4" s="38">
        <v>1407</v>
      </c>
      <c r="DK4" s="38">
        <f>DI4+DJ4</f>
        <v>1502</v>
      </c>
      <c r="DL4" s="38">
        <v>95</v>
      </c>
      <c r="DM4" s="38">
        <v>1407</v>
      </c>
      <c r="DN4" s="38">
        <f>DL4+DM4</f>
        <v>1502</v>
      </c>
      <c r="DO4" s="38">
        <v>97</v>
      </c>
      <c r="DP4" s="38">
        <v>1393</v>
      </c>
      <c r="DQ4" s="38">
        <f>DO4+DP4</f>
        <v>1490</v>
      </c>
      <c r="DR4" s="38">
        <v>92</v>
      </c>
      <c r="DS4" s="38">
        <v>1327</v>
      </c>
      <c r="DT4" s="38">
        <f>DR4+DS4</f>
        <v>1419</v>
      </c>
      <c r="DU4" s="38">
        <v>98</v>
      </c>
      <c r="DV4" s="38">
        <v>1316</v>
      </c>
      <c r="DW4" s="38">
        <f>DU4+DV4</f>
        <v>1414</v>
      </c>
      <c r="DX4" s="38">
        <v>77</v>
      </c>
      <c r="DY4" s="38">
        <v>1323</v>
      </c>
      <c r="DZ4" s="38">
        <f>DX4+DY4</f>
        <v>1400</v>
      </c>
      <c r="EA4" s="38">
        <v>93</v>
      </c>
      <c r="EB4" s="38">
        <v>1297</v>
      </c>
      <c r="EC4" s="38">
        <f>EA4+EB4</f>
        <v>1390</v>
      </c>
      <c r="ED4" s="38">
        <v>98</v>
      </c>
      <c r="EE4" s="38">
        <v>1285</v>
      </c>
      <c r="EF4" s="38">
        <f>ED4+EE4</f>
        <v>1383</v>
      </c>
      <c r="EG4" s="38">
        <v>95</v>
      </c>
      <c r="EH4" s="38">
        <v>1276</v>
      </c>
      <c r="EI4" s="38">
        <f>EG4+EH4</f>
        <v>1371</v>
      </c>
      <c r="EJ4" s="38">
        <v>92</v>
      </c>
      <c r="EK4" s="38">
        <v>1287</v>
      </c>
      <c r="EL4" s="38">
        <f>EJ4+EK4</f>
        <v>1379</v>
      </c>
      <c r="EM4" s="38">
        <v>88</v>
      </c>
      <c r="EN4" s="38">
        <v>1192</v>
      </c>
      <c r="EO4" s="38">
        <f>EM4+EN4</f>
        <v>1280</v>
      </c>
      <c r="EP4" s="38">
        <v>70</v>
      </c>
      <c r="EQ4" s="38">
        <v>1232</v>
      </c>
      <c r="ER4" s="38">
        <f>EP4+EQ4</f>
        <v>1302</v>
      </c>
      <c r="ES4" s="38">
        <v>90</v>
      </c>
      <c r="ET4" s="38">
        <v>1178</v>
      </c>
      <c r="EU4" s="38">
        <f>ES4+ET4</f>
        <v>1268</v>
      </c>
      <c r="EV4" s="38">
        <v>91</v>
      </c>
      <c r="EW4" s="38">
        <v>1275</v>
      </c>
      <c r="EX4" s="38">
        <f>EV4+EW4</f>
        <v>1366</v>
      </c>
      <c r="EY4" s="38">
        <v>91</v>
      </c>
      <c r="EZ4" s="38">
        <v>1228</v>
      </c>
      <c r="FA4" s="38">
        <f>EY4+EZ4</f>
        <v>1319</v>
      </c>
      <c r="FB4" s="38">
        <v>93</v>
      </c>
      <c r="FC4" s="38">
        <v>1265</v>
      </c>
      <c r="FD4" s="38">
        <f>FB4+FC4</f>
        <v>1358</v>
      </c>
      <c r="FE4" s="38">
        <v>83</v>
      </c>
      <c r="FF4" s="38">
        <v>1242</v>
      </c>
      <c r="FG4" s="38">
        <f>FE4+FF4</f>
        <v>1325</v>
      </c>
      <c r="FH4" s="38">
        <v>79</v>
      </c>
      <c r="FI4" s="38">
        <v>1125</v>
      </c>
      <c r="FJ4" s="38">
        <f>FH4+FI4</f>
        <v>1204</v>
      </c>
      <c r="FK4" s="38">
        <v>107</v>
      </c>
      <c r="FL4" s="38">
        <v>1282</v>
      </c>
      <c r="FM4" s="38">
        <f>FK4+FL4</f>
        <v>1389</v>
      </c>
      <c r="FN4" s="38">
        <v>96</v>
      </c>
      <c r="FO4" s="38">
        <v>1395</v>
      </c>
      <c r="FP4" s="38">
        <f>FN4+FO4</f>
        <v>1491</v>
      </c>
      <c r="FQ4" s="38">
        <v>111</v>
      </c>
      <c r="FR4" s="38">
        <v>1363</v>
      </c>
      <c r="FS4" s="38">
        <f>FQ4+FR4</f>
        <v>1474</v>
      </c>
      <c r="FT4" s="38">
        <v>111</v>
      </c>
      <c r="FU4" s="38">
        <v>1363</v>
      </c>
      <c r="FV4" s="38">
        <f>FT4+FU4</f>
        <v>1474</v>
      </c>
      <c r="FW4" s="38">
        <v>97</v>
      </c>
      <c r="FX4" s="38">
        <v>1342</v>
      </c>
      <c r="FY4" s="38">
        <f>FW4+FX4</f>
        <v>1439</v>
      </c>
      <c r="FZ4" s="38">
        <v>97</v>
      </c>
      <c r="GA4" s="38">
        <v>1342</v>
      </c>
      <c r="GB4" s="38">
        <f>FZ4+GA4</f>
        <v>1439</v>
      </c>
      <c r="GC4" s="38">
        <v>92</v>
      </c>
      <c r="GD4" s="38">
        <v>1370</v>
      </c>
      <c r="GE4" s="38">
        <f>GC4+GD4</f>
        <v>1462</v>
      </c>
      <c r="GF4" s="38">
        <v>97</v>
      </c>
      <c r="GG4" s="38">
        <v>1377</v>
      </c>
      <c r="GH4" s="38">
        <f>GF4+GG4</f>
        <v>1474</v>
      </c>
      <c r="GI4" s="38">
        <v>106</v>
      </c>
      <c r="GJ4" s="38">
        <v>1321</v>
      </c>
      <c r="GK4" s="38">
        <f>GI4+GJ4</f>
        <v>1427</v>
      </c>
      <c r="GL4" s="38">
        <v>89</v>
      </c>
      <c r="GM4" s="38">
        <v>1233</v>
      </c>
      <c r="GN4" s="38">
        <f>GL4+GM4</f>
        <v>1322</v>
      </c>
      <c r="GO4" s="38">
        <v>95</v>
      </c>
      <c r="GP4" s="38">
        <v>1329</v>
      </c>
      <c r="GQ4" s="38">
        <f>GO4+GP4</f>
        <v>1424</v>
      </c>
      <c r="GR4" s="38">
        <v>95</v>
      </c>
      <c r="GS4" s="38">
        <v>1347</v>
      </c>
      <c r="GT4" s="38">
        <f>GR4+GS4</f>
        <v>1442</v>
      </c>
      <c r="GU4" s="38">
        <v>95</v>
      </c>
      <c r="GV4" s="38">
        <v>1347</v>
      </c>
      <c r="GW4" s="38">
        <f>GU4+GV4</f>
        <v>1442</v>
      </c>
      <c r="GX4" s="38">
        <v>94</v>
      </c>
      <c r="GY4" s="38">
        <v>1315</v>
      </c>
      <c r="GZ4" s="38">
        <f>GX4+GY4</f>
        <v>1409</v>
      </c>
      <c r="HA4" s="38">
        <v>94</v>
      </c>
      <c r="HB4" s="38">
        <v>1315</v>
      </c>
      <c r="HC4" s="38">
        <f>HA4+HB4</f>
        <v>1409</v>
      </c>
      <c r="HD4" s="38">
        <v>83</v>
      </c>
      <c r="HE4" s="38">
        <v>1220</v>
      </c>
      <c r="HF4" s="38">
        <f>HD4+HE4</f>
        <v>1303</v>
      </c>
      <c r="HG4" s="38">
        <v>87</v>
      </c>
      <c r="HH4" s="38">
        <v>1195</v>
      </c>
      <c r="HI4" s="38">
        <f>HG4+HH4</f>
        <v>1282</v>
      </c>
      <c r="HJ4" s="38">
        <v>87</v>
      </c>
      <c r="HK4" s="38">
        <v>1195</v>
      </c>
      <c r="HL4" s="38">
        <f>HJ4+HK4</f>
        <v>1282</v>
      </c>
    </row>
    <row r="5" spans="1:220" ht="30" customHeight="1">
      <c r="A5" s="35" t="s">
        <v>59</v>
      </c>
      <c r="B5" s="36" t="s">
        <v>57</v>
      </c>
      <c r="C5" s="35" t="s">
        <v>58</v>
      </c>
      <c r="D5" s="37"/>
      <c r="E5" s="38">
        <v>1</v>
      </c>
      <c r="F5" s="38">
        <v>3</v>
      </c>
      <c r="G5" s="38">
        <f t="shared" ref="G5:G11" si="0">E5+F5</f>
        <v>4</v>
      </c>
      <c r="H5" s="38">
        <v>2</v>
      </c>
      <c r="I5" s="38">
        <v>6</v>
      </c>
      <c r="J5" s="38">
        <f t="shared" ref="J5:J11" si="1">H5+I5</f>
        <v>8</v>
      </c>
      <c r="K5" s="38">
        <v>2</v>
      </c>
      <c r="L5" s="38">
        <v>8</v>
      </c>
      <c r="M5" s="38">
        <f t="shared" ref="M5:M11" si="2">K5+L5</f>
        <v>10</v>
      </c>
      <c r="N5" s="38">
        <v>0</v>
      </c>
      <c r="O5" s="38">
        <v>9</v>
      </c>
      <c r="P5" s="38">
        <f t="shared" ref="P5:P11" si="3">N5+O5</f>
        <v>9</v>
      </c>
      <c r="Q5" s="38">
        <v>0</v>
      </c>
      <c r="R5" s="38">
        <v>7</v>
      </c>
      <c r="S5" s="38">
        <f t="shared" ref="S5:S11" si="4">Q5+R5</f>
        <v>7</v>
      </c>
      <c r="T5" s="38">
        <v>0</v>
      </c>
      <c r="U5" s="38">
        <v>6</v>
      </c>
      <c r="V5" s="38">
        <f t="shared" ref="V5:V11" si="5">T5+U5</f>
        <v>6</v>
      </c>
      <c r="W5" s="38">
        <v>0</v>
      </c>
      <c r="X5" s="38">
        <v>7</v>
      </c>
      <c r="Y5" s="38">
        <f t="shared" ref="Y5:Y11" si="6">W5+X5</f>
        <v>7</v>
      </c>
      <c r="Z5" s="38">
        <v>1</v>
      </c>
      <c r="AA5" s="38">
        <v>7</v>
      </c>
      <c r="AB5" s="38">
        <f t="shared" ref="AB5:AB11" si="7">Z5+AA5</f>
        <v>8</v>
      </c>
      <c r="AC5" s="38">
        <v>0</v>
      </c>
      <c r="AD5" s="38">
        <v>3</v>
      </c>
      <c r="AE5" s="38">
        <f t="shared" ref="AE5:AE11" si="8">AC5+AD5</f>
        <v>3</v>
      </c>
      <c r="AF5" s="38">
        <v>0</v>
      </c>
      <c r="AG5" s="38">
        <v>2</v>
      </c>
      <c r="AH5" s="38">
        <f t="shared" ref="AH5:AH11" si="9">AF5+AG5</f>
        <v>2</v>
      </c>
      <c r="AI5" s="38">
        <v>0</v>
      </c>
      <c r="AJ5" s="38">
        <v>7</v>
      </c>
      <c r="AK5" s="38">
        <f t="shared" ref="AK5:AK11" si="10">AI5+AJ5</f>
        <v>7</v>
      </c>
      <c r="AL5" s="38">
        <v>0</v>
      </c>
      <c r="AM5" s="38">
        <v>4</v>
      </c>
      <c r="AN5" s="38">
        <f t="shared" ref="AN5:AN11" si="11">AL5+AM5</f>
        <v>4</v>
      </c>
      <c r="AO5" s="38">
        <v>0</v>
      </c>
      <c r="AP5" s="38">
        <v>2</v>
      </c>
      <c r="AQ5" s="38">
        <f t="shared" ref="AQ5:AQ11" si="12">AO5+AP5</f>
        <v>2</v>
      </c>
      <c r="AR5" s="38">
        <v>1</v>
      </c>
      <c r="AS5" s="38">
        <v>1</v>
      </c>
      <c r="AT5" s="38">
        <f t="shared" ref="AT5:AT11" si="13">AR5+AS5</f>
        <v>2</v>
      </c>
      <c r="AU5" s="38">
        <v>0</v>
      </c>
      <c r="AV5" s="38">
        <v>2</v>
      </c>
      <c r="AW5" s="38">
        <f t="shared" ref="AW5:AW11" si="14">AU5+AV5</f>
        <v>2</v>
      </c>
      <c r="AX5" s="38">
        <v>0</v>
      </c>
      <c r="AY5" s="38">
        <v>1</v>
      </c>
      <c r="AZ5" s="38">
        <f t="shared" ref="AZ5:AZ11" si="15">AX5+AY5</f>
        <v>1</v>
      </c>
      <c r="BA5" s="38">
        <v>0</v>
      </c>
      <c r="BB5" s="38">
        <v>3</v>
      </c>
      <c r="BC5" s="38">
        <f t="shared" ref="BC5:BC11" si="16">BA5+BB5</f>
        <v>3</v>
      </c>
      <c r="BD5" s="38">
        <v>0</v>
      </c>
      <c r="BE5" s="38">
        <v>0</v>
      </c>
      <c r="BF5" s="38">
        <f t="shared" ref="BF5:BF11" si="17">BD5+BE5</f>
        <v>0</v>
      </c>
      <c r="BG5" s="38">
        <v>0</v>
      </c>
      <c r="BH5" s="38">
        <v>0</v>
      </c>
      <c r="BI5" s="38">
        <f t="shared" ref="BI5:BI11" si="18">BG5+BH5</f>
        <v>0</v>
      </c>
      <c r="BJ5" s="38">
        <v>0</v>
      </c>
      <c r="BK5" s="38">
        <v>0</v>
      </c>
      <c r="BL5" s="38">
        <f t="shared" ref="BL5:BL11" si="19">BJ5+BK5</f>
        <v>0</v>
      </c>
      <c r="BM5" s="38">
        <v>0</v>
      </c>
      <c r="BN5" s="38">
        <v>1</v>
      </c>
      <c r="BO5" s="38">
        <f t="shared" ref="BO5:BO11" si="20">BM5+BN5</f>
        <v>1</v>
      </c>
      <c r="BP5" s="38">
        <v>0</v>
      </c>
      <c r="BQ5" s="38">
        <v>1</v>
      </c>
      <c r="BR5" s="38">
        <f t="shared" ref="BR5:BR11" si="21">BP5+BQ5</f>
        <v>1</v>
      </c>
      <c r="BS5" s="38">
        <v>0</v>
      </c>
      <c r="BT5" s="38">
        <v>0</v>
      </c>
      <c r="BU5" s="38">
        <f t="shared" ref="BU5:BU11" si="22">BS5+BT5</f>
        <v>0</v>
      </c>
      <c r="BV5" s="38">
        <v>0</v>
      </c>
      <c r="BW5" s="38">
        <v>2</v>
      </c>
      <c r="BX5" s="38">
        <f t="shared" ref="BX5:BX11" si="23">BV5+BW5</f>
        <v>2</v>
      </c>
      <c r="BY5" s="38">
        <v>0</v>
      </c>
      <c r="BZ5" s="38">
        <v>1</v>
      </c>
      <c r="CA5" s="38">
        <f t="shared" ref="CA5:CA11" si="24">BY5+BZ5</f>
        <v>1</v>
      </c>
      <c r="CB5" s="38">
        <v>0</v>
      </c>
      <c r="CC5" s="38">
        <v>1</v>
      </c>
      <c r="CD5" s="38">
        <f t="shared" ref="CD5:CD11" si="25">CB5+CC5</f>
        <v>1</v>
      </c>
      <c r="CE5" s="38">
        <v>0</v>
      </c>
      <c r="CF5" s="38">
        <v>5</v>
      </c>
      <c r="CG5" s="38">
        <f t="shared" ref="CG5:CG11" si="26">CE5+CF5</f>
        <v>5</v>
      </c>
      <c r="CH5" s="38">
        <v>0</v>
      </c>
      <c r="CI5" s="38">
        <v>3</v>
      </c>
      <c r="CJ5" s="38">
        <f t="shared" ref="CJ5:CJ11" si="27">CH5+CI5</f>
        <v>3</v>
      </c>
      <c r="CK5" s="38">
        <v>0</v>
      </c>
      <c r="CL5" s="38">
        <v>2</v>
      </c>
      <c r="CM5" s="38">
        <f t="shared" ref="CM5:CM11" si="28">CK5+CL5</f>
        <v>2</v>
      </c>
      <c r="CN5" s="38">
        <v>0</v>
      </c>
      <c r="CO5" s="38">
        <v>3</v>
      </c>
      <c r="CP5" s="38">
        <f t="shared" ref="CP5:CP11" si="29">CN5+CO5</f>
        <v>3</v>
      </c>
      <c r="CQ5" s="38">
        <v>0</v>
      </c>
      <c r="CR5" s="38">
        <v>2</v>
      </c>
      <c r="CS5" s="38">
        <f t="shared" ref="CS5:CS11" si="30">CQ5+CR5</f>
        <v>2</v>
      </c>
      <c r="CT5" s="38">
        <v>0</v>
      </c>
      <c r="CU5" s="38">
        <v>0</v>
      </c>
      <c r="CV5" s="38">
        <f t="shared" ref="CV5:CV11" si="31">CT5+CU5</f>
        <v>0</v>
      </c>
      <c r="CW5" s="38">
        <v>0</v>
      </c>
      <c r="CX5" s="38">
        <v>0</v>
      </c>
      <c r="CY5" s="38">
        <f t="shared" ref="CY5:CY11" si="32">CW5+CX5</f>
        <v>0</v>
      </c>
      <c r="CZ5" s="38">
        <v>0</v>
      </c>
      <c r="DA5" s="38">
        <v>2</v>
      </c>
      <c r="DB5" s="38">
        <f t="shared" ref="DB5:DB11" si="33">CZ5+DA5</f>
        <v>2</v>
      </c>
      <c r="DC5" s="38">
        <v>0</v>
      </c>
      <c r="DD5" s="38">
        <v>2</v>
      </c>
      <c r="DE5" s="38">
        <f t="shared" ref="DE5:DE11" si="34">DC5+DD5</f>
        <v>2</v>
      </c>
      <c r="DF5" s="38">
        <v>0</v>
      </c>
      <c r="DG5" s="38">
        <v>4</v>
      </c>
      <c r="DH5" s="38">
        <f t="shared" ref="DH5:DH11" si="35">DF5+DG5</f>
        <v>4</v>
      </c>
      <c r="DI5" s="38">
        <v>0</v>
      </c>
      <c r="DJ5" s="38">
        <v>1</v>
      </c>
      <c r="DK5" s="38">
        <f t="shared" ref="DK5:DK11" si="36">DI5+DJ5</f>
        <v>1</v>
      </c>
      <c r="DL5" s="38">
        <v>0</v>
      </c>
      <c r="DM5" s="38">
        <v>1</v>
      </c>
      <c r="DN5" s="38">
        <f t="shared" ref="DN5:DN11" si="37">DL5+DM5</f>
        <v>1</v>
      </c>
      <c r="DO5" s="38">
        <v>0</v>
      </c>
      <c r="DP5" s="38">
        <v>1</v>
      </c>
      <c r="DQ5" s="38">
        <f t="shared" ref="DQ5:DQ11" si="38">DO5+DP5</f>
        <v>1</v>
      </c>
      <c r="DR5" s="38">
        <v>0</v>
      </c>
      <c r="DS5" s="38">
        <v>1</v>
      </c>
      <c r="DT5" s="38">
        <f t="shared" ref="DT5:DT11" si="39">DR5+DS5</f>
        <v>1</v>
      </c>
      <c r="DU5" s="38">
        <v>0</v>
      </c>
      <c r="DV5" s="38">
        <v>1</v>
      </c>
      <c r="DW5" s="38">
        <f t="shared" ref="DW5:DW11" si="40">DU5+DV5</f>
        <v>1</v>
      </c>
      <c r="DX5" s="38">
        <v>0</v>
      </c>
      <c r="DY5" s="38">
        <v>2</v>
      </c>
      <c r="DZ5" s="38">
        <f t="shared" ref="DZ5:DZ11" si="41">DX5+DY5</f>
        <v>2</v>
      </c>
      <c r="EA5" s="38">
        <v>0</v>
      </c>
      <c r="EB5" s="38">
        <v>3</v>
      </c>
      <c r="EC5" s="38">
        <f t="shared" ref="EC5:EC11" si="42">EA5+EB5</f>
        <v>3</v>
      </c>
      <c r="ED5" s="38">
        <v>0</v>
      </c>
      <c r="EE5" s="38">
        <v>1</v>
      </c>
      <c r="EF5" s="38">
        <f t="shared" ref="EF5:EF11" si="43">ED5+EE5</f>
        <v>1</v>
      </c>
      <c r="EG5" s="38">
        <v>0</v>
      </c>
      <c r="EH5" s="38">
        <v>2</v>
      </c>
      <c r="EI5" s="38">
        <f t="shared" ref="EI5:EI11" si="44">EG5+EH5</f>
        <v>2</v>
      </c>
      <c r="EJ5" s="38">
        <v>0</v>
      </c>
      <c r="EK5" s="38">
        <v>2</v>
      </c>
      <c r="EL5" s="38">
        <f t="shared" ref="EL5:EL11" si="45">EJ5+EK5</f>
        <v>2</v>
      </c>
      <c r="EM5" s="38">
        <v>0</v>
      </c>
      <c r="EN5" s="38">
        <v>1</v>
      </c>
      <c r="EO5" s="38">
        <f t="shared" ref="EO5:EO11" si="46">EM5+EN5</f>
        <v>1</v>
      </c>
      <c r="EP5" s="38">
        <v>0</v>
      </c>
      <c r="EQ5" s="38">
        <v>1</v>
      </c>
      <c r="ER5" s="38">
        <f t="shared" ref="ER5:ER11" si="47">EP5+EQ5</f>
        <v>1</v>
      </c>
      <c r="ES5" s="38">
        <v>0</v>
      </c>
      <c r="ET5" s="38">
        <v>1</v>
      </c>
      <c r="EU5" s="38">
        <f t="shared" ref="EU5:EU11" si="48">ES5+ET5</f>
        <v>1</v>
      </c>
      <c r="EV5" s="38">
        <v>0</v>
      </c>
      <c r="EW5" s="38">
        <v>1</v>
      </c>
      <c r="EX5" s="38">
        <f t="shared" ref="EX5:EX11" si="49">EV5+EW5</f>
        <v>1</v>
      </c>
      <c r="EY5" s="38">
        <v>0</v>
      </c>
      <c r="EZ5" s="38">
        <v>1</v>
      </c>
      <c r="FA5" s="38">
        <f t="shared" ref="FA5:FA11" si="50">EY5+EZ5</f>
        <v>1</v>
      </c>
      <c r="FB5" s="38">
        <v>0</v>
      </c>
      <c r="FC5" s="38">
        <v>1</v>
      </c>
      <c r="FD5" s="38">
        <f t="shared" ref="FD5:FD11" si="51">FB5+FC5</f>
        <v>1</v>
      </c>
      <c r="FE5" s="38">
        <v>0</v>
      </c>
      <c r="FF5" s="38">
        <v>2</v>
      </c>
      <c r="FG5" s="38">
        <f t="shared" ref="FG5:FG14" si="52">FE5+FF5</f>
        <v>2</v>
      </c>
      <c r="FH5" s="38">
        <v>0</v>
      </c>
      <c r="FI5" s="38">
        <v>1</v>
      </c>
      <c r="FJ5" s="38">
        <f t="shared" ref="FJ5:FJ11" si="53">FH5+FI5</f>
        <v>1</v>
      </c>
      <c r="FK5" s="38">
        <v>0</v>
      </c>
      <c r="FL5" s="38">
        <v>1</v>
      </c>
      <c r="FM5" s="38">
        <f t="shared" ref="FM5:FM11" si="54">FK5+FL5</f>
        <v>1</v>
      </c>
      <c r="FN5" s="38">
        <v>0</v>
      </c>
      <c r="FO5" s="38">
        <v>2</v>
      </c>
      <c r="FP5" s="38">
        <f t="shared" ref="FP5:FP11" si="55">FN5+FO5</f>
        <v>2</v>
      </c>
      <c r="FQ5" s="38">
        <v>0</v>
      </c>
      <c r="FR5" s="38">
        <v>2</v>
      </c>
      <c r="FS5" s="38">
        <f t="shared" ref="FS5:FS11" si="56">FQ5+FR5</f>
        <v>2</v>
      </c>
      <c r="FT5" s="38">
        <v>0</v>
      </c>
      <c r="FU5" s="38">
        <v>2</v>
      </c>
      <c r="FV5" s="38">
        <f t="shared" ref="FV5:FV11" si="57">FT5+FU5</f>
        <v>2</v>
      </c>
      <c r="FW5" s="38">
        <v>0</v>
      </c>
      <c r="FX5" s="38">
        <v>1</v>
      </c>
      <c r="FY5" s="38">
        <f t="shared" ref="FY5:FY11" si="58">FW5+FX5</f>
        <v>1</v>
      </c>
      <c r="FZ5" s="38">
        <v>0</v>
      </c>
      <c r="GA5" s="38">
        <v>1</v>
      </c>
      <c r="GB5" s="38">
        <f t="shared" ref="GB5:GB11" si="59">FZ5+GA5</f>
        <v>1</v>
      </c>
      <c r="GC5" s="38">
        <v>0</v>
      </c>
      <c r="GD5" s="38">
        <v>2</v>
      </c>
      <c r="GE5" s="38">
        <f t="shared" ref="GE5:GE11" si="60">GC5+GD5</f>
        <v>2</v>
      </c>
      <c r="GF5" s="38">
        <v>0</v>
      </c>
      <c r="GG5" s="38">
        <v>2</v>
      </c>
      <c r="GH5" s="38">
        <f t="shared" ref="GH5:GH11" si="61">GF5+GG5</f>
        <v>2</v>
      </c>
      <c r="GI5" s="38">
        <v>0</v>
      </c>
      <c r="GJ5" s="38">
        <v>1</v>
      </c>
      <c r="GK5" s="38">
        <f t="shared" ref="GK5:GK11" si="62">GI5+GJ5</f>
        <v>1</v>
      </c>
      <c r="GL5" s="38">
        <v>1</v>
      </c>
      <c r="GM5" s="38">
        <v>1</v>
      </c>
      <c r="GN5" s="38">
        <f t="shared" ref="GN5:GN11" si="63">GL5+GM5</f>
        <v>2</v>
      </c>
      <c r="GO5" s="38">
        <v>0</v>
      </c>
      <c r="GP5" s="38">
        <v>2</v>
      </c>
      <c r="GQ5" s="38">
        <f t="shared" ref="GQ5:GQ11" si="64">GO5+GP5</f>
        <v>2</v>
      </c>
      <c r="GR5" s="38">
        <v>0</v>
      </c>
      <c r="GS5" s="38">
        <v>3</v>
      </c>
      <c r="GT5" s="38">
        <f t="shared" ref="GT5:GT11" si="65">GR5+GS5</f>
        <v>3</v>
      </c>
      <c r="GU5" s="38">
        <v>0</v>
      </c>
      <c r="GV5" s="38">
        <v>3</v>
      </c>
      <c r="GW5" s="38">
        <f t="shared" ref="GW5:GW11" si="66">GU5+GV5</f>
        <v>3</v>
      </c>
      <c r="GX5" s="38">
        <v>0</v>
      </c>
      <c r="GY5" s="38">
        <v>3</v>
      </c>
      <c r="GZ5" s="38">
        <f t="shared" ref="GZ5:GZ11" si="67">GX5+GY5</f>
        <v>3</v>
      </c>
      <c r="HA5" s="38">
        <v>0</v>
      </c>
      <c r="HB5" s="38">
        <v>3</v>
      </c>
      <c r="HC5" s="38">
        <f t="shared" ref="HC5:HC11" si="68">HA5+HB5</f>
        <v>3</v>
      </c>
      <c r="HD5" s="38">
        <v>0</v>
      </c>
      <c r="HE5" s="38">
        <v>3</v>
      </c>
      <c r="HF5" s="38">
        <f t="shared" ref="HF5:HF11" si="69">HD5+HE5</f>
        <v>3</v>
      </c>
      <c r="HG5" s="38">
        <v>0</v>
      </c>
      <c r="HH5" s="38">
        <v>2</v>
      </c>
      <c r="HI5" s="38">
        <f t="shared" ref="HI5:HI11" si="70">HG5+HH5</f>
        <v>2</v>
      </c>
      <c r="HJ5" s="38">
        <v>0</v>
      </c>
      <c r="HK5" s="38">
        <v>2</v>
      </c>
      <c r="HL5" s="38">
        <f t="shared" ref="HL5:HL11" si="71">HJ5+HK5</f>
        <v>2</v>
      </c>
    </row>
    <row r="6" spans="1:220" ht="30" customHeight="1">
      <c r="A6" s="35" t="s">
        <v>60</v>
      </c>
      <c r="B6" s="36" t="s">
        <v>57</v>
      </c>
      <c r="C6" s="35" t="s">
        <v>58</v>
      </c>
      <c r="D6" s="37"/>
      <c r="E6" s="38">
        <v>0</v>
      </c>
      <c r="F6" s="38">
        <v>1</v>
      </c>
      <c r="G6" s="38">
        <f t="shared" si="0"/>
        <v>1</v>
      </c>
      <c r="H6" s="38">
        <v>0</v>
      </c>
      <c r="I6" s="38">
        <v>1</v>
      </c>
      <c r="J6" s="38">
        <f t="shared" si="1"/>
        <v>1</v>
      </c>
      <c r="K6" s="38">
        <v>0</v>
      </c>
      <c r="L6" s="38">
        <v>2</v>
      </c>
      <c r="M6" s="38">
        <f t="shared" si="2"/>
        <v>2</v>
      </c>
      <c r="N6" s="38">
        <v>0</v>
      </c>
      <c r="O6" s="38">
        <v>2</v>
      </c>
      <c r="P6" s="38">
        <f t="shared" si="3"/>
        <v>2</v>
      </c>
      <c r="Q6" s="38">
        <v>0</v>
      </c>
      <c r="R6" s="38">
        <v>1</v>
      </c>
      <c r="S6" s="38">
        <f t="shared" si="4"/>
        <v>1</v>
      </c>
      <c r="T6" s="38">
        <v>0</v>
      </c>
      <c r="U6" s="38">
        <v>1</v>
      </c>
      <c r="V6" s="38">
        <f t="shared" si="5"/>
        <v>1</v>
      </c>
      <c r="W6" s="38">
        <v>0</v>
      </c>
      <c r="X6" s="38">
        <v>0</v>
      </c>
      <c r="Y6" s="38">
        <f t="shared" si="6"/>
        <v>0</v>
      </c>
      <c r="Z6" s="38">
        <v>0</v>
      </c>
      <c r="AA6" s="38">
        <v>1</v>
      </c>
      <c r="AB6" s="38">
        <f t="shared" si="7"/>
        <v>1</v>
      </c>
      <c r="AC6" s="38">
        <v>0</v>
      </c>
      <c r="AD6" s="38">
        <v>0</v>
      </c>
      <c r="AE6" s="38">
        <f t="shared" si="8"/>
        <v>0</v>
      </c>
      <c r="AF6" s="38">
        <v>0</v>
      </c>
      <c r="AG6" s="38">
        <v>0</v>
      </c>
      <c r="AH6" s="38">
        <f t="shared" si="9"/>
        <v>0</v>
      </c>
      <c r="AI6" s="38">
        <v>0</v>
      </c>
      <c r="AJ6" s="38">
        <v>0</v>
      </c>
      <c r="AK6" s="38">
        <f t="shared" si="10"/>
        <v>0</v>
      </c>
      <c r="AL6" s="38">
        <v>0</v>
      </c>
      <c r="AM6" s="38">
        <v>0</v>
      </c>
      <c r="AN6" s="38">
        <f t="shared" si="11"/>
        <v>0</v>
      </c>
      <c r="AO6" s="38">
        <v>0</v>
      </c>
      <c r="AP6" s="38">
        <v>0</v>
      </c>
      <c r="AQ6" s="38">
        <f t="shared" si="12"/>
        <v>0</v>
      </c>
      <c r="AR6" s="38">
        <v>0</v>
      </c>
      <c r="AS6" s="38">
        <v>0</v>
      </c>
      <c r="AT6" s="38">
        <f t="shared" si="13"/>
        <v>0</v>
      </c>
      <c r="AU6" s="38">
        <v>0</v>
      </c>
      <c r="AV6" s="38">
        <v>0</v>
      </c>
      <c r="AW6" s="38">
        <f t="shared" si="14"/>
        <v>0</v>
      </c>
      <c r="AX6" s="38">
        <v>0</v>
      </c>
      <c r="AY6" s="38">
        <v>0</v>
      </c>
      <c r="AZ6" s="38">
        <f t="shared" si="15"/>
        <v>0</v>
      </c>
      <c r="BA6" s="38">
        <v>0</v>
      </c>
      <c r="BB6" s="38">
        <v>0</v>
      </c>
      <c r="BC6" s="38">
        <f t="shared" si="16"/>
        <v>0</v>
      </c>
      <c r="BD6" s="38">
        <v>0</v>
      </c>
      <c r="BE6" s="38">
        <v>0</v>
      </c>
      <c r="BF6" s="38">
        <f t="shared" si="17"/>
        <v>0</v>
      </c>
      <c r="BG6" s="38">
        <v>0</v>
      </c>
      <c r="BH6" s="38">
        <v>0</v>
      </c>
      <c r="BI6" s="38">
        <f t="shared" si="18"/>
        <v>0</v>
      </c>
      <c r="BJ6" s="38">
        <v>0</v>
      </c>
      <c r="BK6" s="38">
        <v>0</v>
      </c>
      <c r="BL6" s="38">
        <f t="shared" si="19"/>
        <v>0</v>
      </c>
      <c r="BM6" s="38">
        <v>0</v>
      </c>
      <c r="BN6" s="38">
        <v>0</v>
      </c>
      <c r="BO6" s="38">
        <f t="shared" si="20"/>
        <v>0</v>
      </c>
      <c r="BP6" s="38">
        <v>0</v>
      </c>
      <c r="BQ6" s="38">
        <v>0</v>
      </c>
      <c r="BR6" s="38">
        <f t="shared" si="21"/>
        <v>0</v>
      </c>
      <c r="BS6" s="38">
        <v>0</v>
      </c>
      <c r="BT6" s="38">
        <v>0</v>
      </c>
      <c r="BU6" s="38">
        <f t="shared" si="22"/>
        <v>0</v>
      </c>
      <c r="BV6" s="38">
        <v>0</v>
      </c>
      <c r="BW6" s="38">
        <v>0</v>
      </c>
      <c r="BX6" s="38">
        <f t="shared" si="23"/>
        <v>0</v>
      </c>
      <c r="BY6" s="38">
        <v>1</v>
      </c>
      <c r="BZ6" s="38">
        <v>1</v>
      </c>
      <c r="CA6" s="38">
        <f t="shared" si="24"/>
        <v>2</v>
      </c>
      <c r="CB6" s="38">
        <v>1</v>
      </c>
      <c r="CC6" s="38">
        <v>1</v>
      </c>
      <c r="CD6" s="38">
        <f t="shared" si="25"/>
        <v>2</v>
      </c>
      <c r="CE6" s="38">
        <v>0</v>
      </c>
      <c r="CF6" s="38">
        <v>0</v>
      </c>
      <c r="CG6" s="38">
        <f t="shared" si="26"/>
        <v>0</v>
      </c>
      <c r="CH6" s="38">
        <v>0</v>
      </c>
      <c r="CI6" s="38">
        <v>0</v>
      </c>
      <c r="CJ6" s="38">
        <f t="shared" si="27"/>
        <v>0</v>
      </c>
      <c r="CK6" s="38">
        <v>0</v>
      </c>
      <c r="CL6" s="38">
        <v>0</v>
      </c>
      <c r="CM6" s="38">
        <f t="shared" si="28"/>
        <v>0</v>
      </c>
      <c r="CN6" s="38">
        <v>0</v>
      </c>
      <c r="CO6" s="38">
        <v>0</v>
      </c>
      <c r="CP6" s="38">
        <f t="shared" si="29"/>
        <v>0</v>
      </c>
      <c r="CQ6" s="38">
        <v>0</v>
      </c>
      <c r="CR6" s="38">
        <v>0</v>
      </c>
      <c r="CS6" s="38">
        <f t="shared" si="30"/>
        <v>0</v>
      </c>
      <c r="CT6" s="38">
        <v>0</v>
      </c>
      <c r="CU6" s="38">
        <v>0</v>
      </c>
      <c r="CV6" s="38">
        <f t="shared" si="31"/>
        <v>0</v>
      </c>
      <c r="CW6" s="38">
        <v>0</v>
      </c>
      <c r="CX6" s="38">
        <v>0</v>
      </c>
      <c r="CY6" s="38">
        <f t="shared" si="32"/>
        <v>0</v>
      </c>
      <c r="CZ6" s="38">
        <v>0</v>
      </c>
      <c r="DA6" s="38">
        <v>0</v>
      </c>
      <c r="DB6" s="38">
        <f t="shared" si="33"/>
        <v>0</v>
      </c>
      <c r="DC6" s="38">
        <v>0</v>
      </c>
      <c r="DD6" s="38">
        <v>0</v>
      </c>
      <c r="DE6" s="38">
        <f t="shared" si="34"/>
        <v>0</v>
      </c>
      <c r="DF6" s="38">
        <v>0</v>
      </c>
      <c r="DG6" s="38">
        <v>0</v>
      </c>
      <c r="DH6" s="38">
        <f t="shared" si="35"/>
        <v>0</v>
      </c>
      <c r="DI6" s="38">
        <v>0</v>
      </c>
      <c r="DJ6" s="38">
        <v>0</v>
      </c>
      <c r="DK6" s="38">
        <f t="shared" si="36"/>
        <v>0</v>
      </c>
      <c r="DL6" s="38">
        <v>0</v>
      </c>
      <c r="DM6" s="38">
        <v>0</v>
      </c>
      <c r="DN6" s="38">
        <f t="shared" si="37"/>
        <v>0</v>
      </c>
      <c r="DO6" s="38">
        <v>0</v>
      </c>
      <c r="DP6" s="38">
        <v>0</v>
      </c>
      <c r="DQ6" s="38">
        <f t="shared" si="38"/>
        <v>0</v>
      </c>
      <c r="DR6" s="38">
        <v>0</v>
      </c>
      <c r="DS6" s="38">
        <v>6</v>
      </c>
      <c r="DT6" s="38">
        <f t="shared" si="39"/>
        <v>6</v>
      </c>
      <c r="DU6" s="38">
        <v>0</v>
      </c>
      <c r="DV6" s="38">
        <v>3</v>
      </c>
      <c r="DW6" s="38">
        <f t="shared" si="40"/>
        <v>3</v>
      </c>
      <c r="DX6" s="38">
        <v>0</v>
      </c>
      <c r="DY6" s="38">
        <v>3</v>
      </c>
      <c r="DZ6" s="38">
        <f t="shared" si="41"/>
        <v>3</v>
      </c>
      <c r="EA6" s="38">
        <v>0</v>
      </c>
      <c r="EB6" s="38">
        <v>1</v>
      </c>
      <c r="EC6" s="38">
        <f t="shared" si="42"/>
        <v>1</v>
      </c>
      <c r="ED6" s="38">
        <v>0</v>
      </c>
      <c r="EE6" s="38">
        <v>1</v>
      </c>
      <c r="EF6" s="38">
        <f t="shared" si="43"/>
        <v>1</v>
      </c>
      <c r="EG6" s="38">
        <v>0</v>
      </c>
      <c r="EH6" s="38">
        <v>1</v>
      </c>
      <c r="EI6" s="38">
        <f t="shared" si="44"/>
        <v>1</v>
      </c>
      <c r="EJ6" s="38">
        <v>0</v>
      </c>
      <c r="EK6" s="38">
        <v>1</v>
      </c>
      <c r="EL6" s="38">
        <f t="shared" si="45"/>
        <v>1</v>
      </c>
      <c r="EM6" s="38">
        <v>0</v>
      </c>
      <c r="EN6" s="38">
        <v>1</v>
      </c>
      <c r="EO6" s="38">
        <f t="shared" si="46"/>
        <v>1</v>
      </c>
      <c r="EP6" s="38">
        <v>0</v>
      </c>
      <c r="EQ6" s="38">
        <v>0</v>
      </c>
      <c r="ER6" s="38">
        <f t="shared" si="47"/>
        <v>0</v>
      </c>
      <c r="ES6" s="38">
        <v>0</v>
      </c>
      <c r="ET6" s="38">
        <v>1</v>
      </c>
      <c r="EU6" s="38">
        <f t="shared" si="48"/>
        <v>1</v>
      </c>
      <c r="EV6" s="38">
        <v>0</v>
      </c>
      <c r="EW6" s="38">
        <v>0</v>
      </c>
      <c r="EX6" s="38">
        <f t="shared" si="49"/>
        <v>0</v>
      </c>
      <c r="EY6" s="38">
        <v>0</v>
      </c>
      <c r="EZ6" s="38">
        <v>0</v>
      </c>
      <c r="FA6" s="38">
        <f t="shared" si="50"/>
        <v>0</v>
      </c>
      <c r="FB6" s="38">
        <v>0</v>
      </c>
      <c r="FC6" s="38">
        <v>0</v>
      </c>
      <c r="FD6" s="38">
        <f t="shared" si="51"/>
        <v>0</v>
      </c>
      <c r="FE6" s="38">
        <v>0</v>
      </c>
      <c r="FF6" s="38">
        <v>1</v>
      </c>
      <c r="FG6" s="38">
        <f t="shared" si="52"/>
        <v>1</v>
      </c>
      <c r="FH6" s="38">
        <v>0</v>
      </c>
      <c r="FI6" s="38">
        <v>1</v>
      </c>
      <c r="FJ6" s="38">
        <f t="shared" si="53"/>
        <v>1</v>
      </c>
      <c r="FK6" s="38">
        <v>0</v>
      </c>
      <c r="FL6" s="38">
        <v>1</v>
      </c>
      <c r="FM6" s="38">
        <f t="shared" si="54"/>
        <v>1</v>
      </c>
      <c r="FN6" s="38">
        <v>0</v>
      </c>
      <c r="FO6" s="38">
        <v>1</v>
      </c>
      <c r="FP6" s="38">
        <f t="shared" si="55"/>
        <v>1</v>
      </c>
      <c r="FQ6" s="38">
        <v>0</v>
      </c>
      <c r="FR6" s="38">
        <v>1</v>
      </c>
      <c r="FS6" s="38">
        <f t="shared" si="56"/>
        <v>1</v>
      </c>
      <c r="FT6" s="38">
        <v>0</v>
      </c>
      <c r="FU6" s="38">
        <v>1</v>
      </c>
      <c r="FV6" s="38">
        <f t="shared" si="57"/>
        <v>1</v>
      </c>
      <c r="FW6" s="38">
        <v>0</v>
      </c>
      <c r="FX6" s="38">
        <v>1</v>
      </c>
      <c r="FY6" s="38">
        <f t="shared" si="58"/>
        <v>1</v>
      </c>
      <c r="FZ6" s="38">
        <v>0</v>
      </c>
      <c r="GA6" s="38">
        <v>1</v>
      </c>
      <c r="GB6" s="38">
        <f t="shared" si="59"/>
        <v>1</v>
      </c>
      <c r="GC6" s="38">
        <v>0</v>
      </c>
      <c r="GD6" s="38">
        <v>0</v>
      </c>
      <c r="GE6" s="38">
        <f t="shared" si="60"/>
        <v>0</v>
      </c>
      <c r="GF6" s="38">
        <v>0</v>
      </c>
      <c r="GG6" s="38">
        <v>1</v>
      </c>
      <c r="GH6" s="38">
        <f t="shared" si="61"/>
        <v>1</v>
      </c>
      <c r="GI6" s="38">
        <v>0</v>
      </c>
      <c r="GJ6" s="38">
        <v>3</v>
      </c>
      <c r="GK6" s="38">
        <f t="shared" si="62"/>
        <v>3</v>
      </c>
      <c r="GL6" s="38">
        <v>0</v>
      </c>
      <c r="GM6" s="38">
        <v>0</v>
      </c>
      <c r="GN6" s="38">
        <f t="shared" si="63"/>
        <v>0</v>
      </c>
      <c r="GO6" s="38">
        <v>0</v>
      </c>
      <c r="GP6" s="38">
        <v>0</v>
      </c>
      <c r="GQ6" s="38">
        <f t="shared" si="64"/>
        <v>0</v>
      </c>
      <c r="GR6" s="38">
        <v>0</v>
      </c>
      <c r="GS6" s="38">
        <v>0</v>
      </c>
      <c r="GT6" s="38">
        <f t="shared" si="65"/>
        <v>0</v>
      </c>
      <c r="GU6" s="38">
        <v>0</v>
      </c>
      <c r="GV6" s="38">
        <v>0</v>
      </c>
      <c r="GW6" s="38">
        <f t="shared" si="66"/>
        <v>0</v>
      </c>
      <c r="GX6" s="38">
        <v>0</v>
      </c>
      <c r="GY6" s="38">
        <v>0</v>
      </c>
      <c r="GZ6" s="38">
        <f t="shared" si="67"/>
        <v>0</v>
      </c>
      <c r="HA6" s="38">
        <v>0</v>
      </c>
      <c r="HB6" s="38">
        <v>0</v>
      </c>
      <c r="HC6" s="38">
        <f t="shared" si="68"/>
        <v>0</v>
      </c>
      <c r="HD6" s="38">
        <v>0</v>
      </c>
      <c r="HE6" s="38">
        <v>0</v>
      </c>
      <c r="HF6" s="38">
        <f t="shared" si="69"/>
        <v>0</v>
      </c>
      <c r="HG6" s="38">
        <v>0</v>
      </c>
      <c r="HH6" s="38">
        <v>0</v>
      </c>
      <c r="HI6" s="38">
        <f t="shared" si="70"/>
        <v>0</v>
      </c>
      <c r="HJ6" s="38">
        <v>0</v>
      </c>
      <c r="HK6" s="38">
        <v>0</v>
      </c>
      <c r="HL6" s="38">
        <f t="shared" si="71"/>
        <v>0</v>
      </c>
    </row>
    <row r="7" spans="1:220" ht="30" customHeight="1">
      <c r="A7" s="35" t="s">
        <v>61</v>
      </c>
      <c r="B7" s="39" t="s">
        <v>62</v>
      </c>
      <c r="C7" s="35" t="s">
        <v>58</v>
      </c>
      <c r="D7" s="37"/>
      <c r="E7" s="38">
        <v>0</v>
      </c>
      <c r="F7" s="38">
        <v>0</v>
      </c>
      <c r="G7" s="38">
        <f t="shared" si="0"/>
        <v>0</v>
      </c>
      <c r="H7" s="38">
        <v>0</v>
      </c>
      <c r="I7" s="38">
        <v>0</v>
      </c>
      <c r="J7" s="38">
        <f t="shared" si="1"/>
        <v>0</v>
      </c>
      <c r="K7" s="38">
        <v>0</v>
      </c>
      <c r="L7" s="38">
        <v>0</v>
      </c>
      <c r="M7" s="38">
        <f t="shared" si="2"/>
        <v>0</v>
      </c>
      <c r="N7" s="38">
        <v>1</v>
      </c>
      <c r="O7" s="38">
        <v>0</v>
      </c>
      <c r="P7" s="38">
        <f t="shared" si="3"/>
        <v>1</v>
      </c>
      <c r="Q7" s="38">
        <v>0</v>
      </c>
      <c r="R7" s="38">
        <v>0</v>
      </c>
      <c r="S7" s="38">
        <f t="shared" si="4"/>
        <v>0</v>
      </c>
      <c r="T7" s="38">
        <v>0</v>
      </c>
      <c r="U7" s="38">
        <v>0</v>
      </c>
      <c r="V7" s="38">
        <f t="shared" si="5"/>
        <v>0</v>
      </c>
      <c r="W7" s="38">
        <v>0</v>
      </c>
      <c r="X7" s="38">
        <v>0</v>
      </c>
      <c r="Y7" s="38">
        <f t="shared" si="6"/>
        <v>0</v>
      </c>
      <c r="Z7" s="38">
        <v>0</v>
      </c>
      <c r="AA7" s="38">
        <v>0</v>
      </c>
      <c r="AB7" s="38">
        <f t="shared" si="7"/>
        <v>0</v>
      </c>
      <c r="AC7" s="38">
        <v>0</v>
      </c>
      <c r="AD7" s="38">
        <v>0</v>
      </c>
      <c r="AE7" s="38">
        <f t="shared" si="8"/>
        <v>0</v>
      </c>
      <c r="AF7" s="38">
        <v>0</v>
      </c>
      <c r="AG7" s="38">
        <v>0</v>
      </c>
      <c r="AH7" s="38">
        <f t="shared" si="9"/>
        <v>0</v>
      </c>
      <c r="AI7" s="38">
        <v>0</v>
      </c>
      <c r="AJ7" s="38">
        <v>0</v>
      </c>
      <c r="AK7" s="38">
        <f t="shared" si="10"/>
        <v>0</v>
      </c>
      <c r="AL7" s="38">
        <v>0</v>
      </c>
      <c r="AM7" s="38">
        <v>0</v>
      </c>
      <c r="AN7" s="38">
        <f t="shared" si="11"/>
        <v>0</v>
      </c>
      <c r="AO7" s="38">
        <v>0</v>
      </c>
      <c r="AP7" s="38">
        <v>0</v>
      </c>
      <c r="AQ7" s="38">
        <f t="shared" si="12"/>
        <v>0</v>
      </c>
      <c r="AR7" s="38">
        <v>0</v>
      </c>
      <c r="AS7" s="38">
        <v>0</v>
      </c>
      <c r="AT7" s="38">
        <f t="shared" si="13"/>
        <v>0</v>
      </c>
      <c r="AU7" s="38">
        <v>0</v>
      </c>
      <c r="AV7" s="38">
        <v>0</v>
      </c>
      <c r="AW7" s="38">
        <f t="shared" si="14"/>
        <v>0</v>
      </c>
      <c r="AX7" s="38">
        <v>0</v>
      </c>
      <c r="AY7" s="38">
        <v>0</v>
      </c>
      <c r="AZ7" s="38">
        <f t="shared" si="15"/>
        <v>0</v>
      </c>
      <c r="BA7" s="38">
        <v>0</v>
      </c>
      <c r="BB7" s="38">
        <v>0</v>
      </c>
      <c r="BC7" s="38">
        <f t="shared" si="16"/>
        <v>0</v>
      </c>
      <c r="BD7" s="38">
        <v>0</v>
      </c>
      <c r="BE7" s="38">
        <v>0</v>
      </c>
      <c r="BF7" s="38">
        <f t="shared" si="17"/>
        <v>0</v>
      </c>
      <c r="BG7" s="38">
        <v>0</v>
      </c>
      <c r="BH7" s="38">
        <v>0</v>
      </c>
      <c r="BI7" s="38">
        <f t="shared" si="18"/>
        <v>0</v>
      </c>
      <c r="BJ7" s="38">
        <v>0</v>
      </c>
      <c r="BK7" s="38">
        <v>0</v>
      </c>
      <c r="BL7" s="38">
        <f t="shared" si="19"/>
        <v>0</v>
      </c>
      <c r="BM7" s="38">
        <v>0</v>
      </c>
      <c r="BN7" s="38">
        <v>0</v>
      </c>
      <c r="BO7" s="38">
        <f t="shared" si="20"/>
        <v>0</v>
      </c>
      <c r="BP7" s="38">
        <v>0</v>
      </c>
      <c r="BQ7" s="38">
        <v>0</v>
      </c>
      <c r="BR7" s="38">
        <f t="shared" si="21"/>
        <v>0</v>
      </c>
      <c r="BS7" s="38">
        <v>0</v>
      </c>
      <c r="BT7" s="38">
        <v>0</v>
      </c>
      <c r="BU7" s="38">
        <f t="shared" si="22"/>
        <v>0</v>
      </c>
      <c r="BV7" s="38">
        <v>0</v>
      </c>
      <c r="BW7" s="38">
        <v>0</v>
      </c>
      <c r="BX7" s="38">
        <f t="shared" si="23"/>
        <v>0</v>
      </c>
      <c r="BY7" s="38">
        <v>0</v>
      </c>
      <c r="BZ7" s="38">
        <v>0</v>
      </c>
      <c r="CA7" s="38">
        <f t="shared" si="24"/>
        <v>0</v>
      </c>
      <c r="CB7" s="38">
        <v>0</v>
      </c>
      <c r="CC7" s="38">
        <v>0</v>
      </c>
      <c r="CD7" s="38">
        <f t="shared" si="25"/>
        <v>0</v>
      </c>
      <c r="CE7" s="38">
        <v>0</v>
      </c>
      <c r="CF7" s="38">
        <v>0</v>
      </c>
      <c r="CG7" s="38">
        <f t="shared" si="26"/>
        <v>0</v>
      </c>
      <c r="CH7" s="38">
        <v>0</v>
      </c>
      <c r="CI7" s="38">
        <v>0</v>
      </c>
      <c r="CJ7" s="38">
        <f t="shared" si="27"/>
        <v>0</v>
      </c>
      <c r="CK7" s="38">
        <v>0</v>
      </c>
      <c r="CL7" s="38">
        <v>0</v>
      </c>
      <c r="CM7" s="38">
        <f t="shared" si="28"/>
        <v>0</v>
      </c>
      <c r="CN7" s="38">
        <v>0</v>
      </c>
      <c r="CO7" s="38">
        <v>0</v>
      </c>
      <c r="CP7" s="38">
        <f t="shared" si="29"/>
        <v>0</v>
      </c>
      <c r="CQ7" s="38">
        <v>0</v>
      </c>
      <c r="CR7" s="38">
        <v>0</v>
      </c>
      <c r="CS7" s="38">
        <f t="shared" si="30"/>
        <v>0</v>
      </c>
      <c r="CT7" s="38">
        <v>0</v>
      </c>
      <c r="CU7" s="38">
        <v>0</v>
      </c>
      <c r="CV7" s="38">
        <f t="shared" si="31"/>
        <v>0</v>
      </c>
      <c r="CW7" s="38">
        <v>0</v>
      </c>
      <c r="CX7" s="38">
        <v>0</v>
      </c>
      <c r="CY7" s="38">
        <f t="shared" si="32"/>
        <v>0</v>
      </c>
      <c r="CZ7" s="38">
        <v>0</v>
      </c>
      <c r="DA7" s="38">
        <v>0</v>
      </c>
      <c r="DB7" s="38">
        <f t="shared" si="33"/>
        <v>0</v>
      </c>
      <c r="DC7" s="38">
        <v>0</v>
      </c>
      <c r="DD7" s="38">
        <v>0</v>
      </c>
      <c r="DE7" s="38">
        <f t="shared" si="34"/>
        <v>0</v>
      </c>
      <c r="DF7" s="38">
        <v>0</v>
      </c>
      <c r="DG7" s="38">
        <v>0</v>
      </c>
      <c r="DH7" s="38">
        <f t="shared" si="35"/>
        <v>0</v>
      </c>
      <c r="DI7" s="38">
        <v>0</v>
      </c>
      <c r="DJ7" s="38">
        <v>0</v>
      </c>
      <c r="DK7" s="38">
        <f t="shared" si="36"/>
        <v>0</v>
      </c>
      <c r="DL7" s="38">
        <v>0</v>
      </c>
      <c r="DM7" s="38">
        <v>0</v>
      </c>
      <c r="DN7" s="38">
        <f t="shared" si="37"/>
        <v>0</v>
      </c>
      <c r="DO7" s="38">
        <v>0</v>
      </c>
      <c r="DP7" s="38">
        <v>0</v>
      </c>
      <c r="DQ7" s="38">
        <f t="shared" si="38"/>
        <v>0</v>
      </c>
      <c r="DR7" s="38">
        <v>0</v>
      </c>
      <c r="DS7" s="38">
        <v>0</v>
      </c>
      <c r="DT7" s="38">
        <f t="shared" si="39"/>
        <v>0</v>
      </c>
      <c r="DU7" s="38">
        <v>0</v>
      </c>
      <c r="DV7" s="38">
        <v>0</v>
      </c>
      <c r="DW7" s="38">
        <f t="shared" si="40"/>
        <v>0</v>
      </c>
      <c r="DX7" s="38">
        <v>0</v>
      </c>
      <c r="DY7" s="38">
        <v>0</v>
      </c>
      <c r="DZ7" s="38">
        <f t="shared" si="41"/>
        <v>0</v>
      </c>
      <c r="EA7" s="38">
        <v>0</v>
      </c>
      <c r="EB7" s="38">
        <v>0</v>
      </c>
      <c r="EC7" s="38">
        <f t="shared" si="42"/>
        <v>0</v>
      </c>
      <c r="ED7" s="38">
        <v>0</v>
      </c>
      <c r="EE7" s="38">
        <v>0</v>
      </c>
      <c r="EF7" s="38">
        <f t="shared" si="43"/>
        <v>0</v>
      </c>
      <c r="EG7" s="38">
        <v>0</v>
      </c>
      <c r="EH7" s="38">
        <v>0</v>
      </c>
      <c r="EI7" s="38">
        <f t="shared" si="44"/>
        <v>0</v>
      </c>
      <c r="EJ7" s="38">
        <v>0</v>
      </c>
      <c r="EK7" s="38">
        <v>0</v>
      </c>
      <c r="EL7" s="38">
        <f t="shared" si="45"/>
        <v>0</v>
      </c>
      <c r="EM7" s="38">
        <v>0</v>
      </c>
      <c r="EN7" s="38">
        <v>0</v>
      </c>
      <c r="EO7" s="38">
        <f t="shared" si="46"/>
        <v>0</v>
      </c>
      <c r="EP7" s="38">
        <v>0</v>
      </c>
      <c r="EQ7" s="38">
        <v>0</v>
      </c>
      <c r="ER7" s="38">
        <f t="shared" si="47"/>
        <v>0</v>
      </c>
      <c r="ES7" s="38">
        <v>0</v>
      </c>
      <c r="ET7" s="38">
        <v>0</v>
      </c>
      <c r="EU7" s="38">
        <f t="shared" si="48"/>
        <v>0</v>
      </c>
      <c r="EV7" s="38">
        <v>0</v>
      </c>
      <c r="EW7" s="38">
        <v>0</v>
      </c>
      <c r="EX7" s="38">
        <f t="shared" si="49"/>
        <v>0</v>
      </c>
      <c r="EY7" s="38">
        <v>0</v>
      </c>
      <c r="EZ7" s="38">
        <v>0</v>
      </c>
      <c r="FA7" s="38">
        <f t="shared" si="50"/>
        <v>0</v>
      </c>
      <c r="FB7" s="38">
        <v>0</v>
      </c>
      <c r="FC7" s="38">
        <v>0</v>
      </c>
      <c r="FD7" s="38">
        <f t="shared" si="51"/>
        <v>0</v>
      </c>
      <c r="FE7" s="38">
        <v>0</v>
      </c>
      <c r="FF7" s="38">
        <v>0</v>
      </c>
      <c r="FG7" s="38">
        <f t="shared" si="52"/>
        <v>0</v>
      </c>
      <c r="FH7" s="38">
        <v>0</v>
      </c>
      <c r="FI7" s="38">
        <v>0</v>
      </c>
      <c r="FJ7" s="38">
        <f t="shared" si="53"/>
        <v>0</v>
      </c>
      <c r="FK7" s="38">
        <v>0</v>
      </c>
      <c r="FL7" s="38">
        <v>0</v>
      </c>
      <c r="FM7" s="38">
        <f t="shared" si="54"/>
        <v>0</v>
      </c>
      <c r="FN7" s="38">
        <v>0</v>
      </c>
      <c r="FO7" s="38">
        <v>0</v>
      </c>
      <c r="FP7" s="38">
        <f t="shared" si="55"/>
        <v>0</v>
      </c>
      <c r="FQ7" s="38">
        <v>0</v>
      </c>
      <c r="FR7" s="38">
        <v>0</v>
      </c>
      <c r="FS7" s="38">
        <f t="shared" si="56"/>
        <v>0</v>
      </c>
      <c r="FT7" s="38">
        <v>0</v>
      </c>
      <c r="FU7" s="38">
        <v>0</v>
      </c>
      <c r="FV7" s="38">
        <f t="shared" si="57"/>
        <v>0</v>
      </c>
      <c r="FW7" s="38">
        <v>0</v>
      </c>
      <c r="FX7" s="38">
        <v>0</v>
      </c>
      <c r="FY7" s="38">
        <f t="shared" si="58"/>
        <v>0</v>
      </c>
      <c r="FZ7" s="38">
        <v>0</v>
      </c>
      <c r="GA7" s="38">
        <v>0</v>
      </c>
      <c r="GB7" s="38">
        <f t="shared" si="59"/>
        <v>0</v>
      </c>
      <c r="GC7" s="38">
        <v>0</v>
      </c>
      <c r="GD7" s="38">
        <v>0</v>
      </c>
      <c r="GE7" s="38">
        <f t="shared" si="60"/>
        <v>0</v>
      </c>
      <c r="GF7" s="38">
        <v>0</v>
      </c>
      <c r="GG7" s="38">
        <v>0</v>
      </c>
      <c r="GH7" s="38">
        <f t="shared" si="61"/>
        <v>0</v>
      </c>
      <c r="GI7" s="38">
        <v>0</v>
      </c>
      <c r="GJ7" s="38">
        <v>0</v>
      </c>
      <c r="GK7" s="38">
        <f t="shared" si="62"/>
        <v>0</v>
      </c>
      <c r="GL7" s="38">
        <v>0</v>
      </c>
      <c r="GM7" s="38">
        <v>0</v>
      </c>
      <c r="GN7" s="38">
        <f t="shared" si="63"/>
        <v>0</v>
      </c>
      <c r="GO7" s="38">
        <v>0</v>
      </c>
      <c r="GP7" s="38">
        <v>0</v>
      </c>
      <c r="GQ7" s="38">
        <f t="shared" si="64"/>
        <v>0</v>
      </c>
      <c r="GR7" s="38">
        <v>0</v>
      </c>
      <c r="GS7" s="38">
        <v>0</v>
      </c>
      <c r="GT7" s="38">
        <f t="shared" si="65"/>
        <v>0</v>
      </c>
      <c r="GU7" s="38">
        <v>0</v>
      </c>
      <c r="GV7" s="38">
        <v>0</v>
      </c>
      <c r="GW7" s="38">
        <f t="shared" si="66"/>
        <v>0</v>
      </c>
      <c r="GX7" s="38">
        <v>0</v>
      </c>
      <c r="GY7" s="38">
        <v>0</v>
      </c>
      <c r="GZ7" s="38">
        <f t="shared" si="67"/>
        <v>0</v>
      </c>
      <c r="HA7" s="38">
        <v>0</v>
      </c>
      <c r="HB7" s="38">
        <v>0</v>
      </c>
      <c r="HC7" s="38">
        <f t="shared" si="68"/>
        <v>0</v>
      </c>
      <c r="HD7" s="38">
        <v>0</v>
      </c>
      <c r="HE7" s="38">
        <v>0</v>
      </c>
      <c r="HF7" s="38">
        <f t="shared" si="69"/>
        <v>0</v>
      </c>
      <c r="HG7" s="38">
        <v>0</v>
      </c>
      <c r="HH7" s="38">
        <v>0</v>
      </c>
      <c r="HI7" s="38">
        <f t="shared" si="70"/>
        <v>0</v>
      </c>
      <c r="HJ7" s="38">
        <v>0</v>
      </c>
      <c r="HK7" s="38">
        <v>0</v>
      </c>
      <c r="HL7" s="38">
        <f t="shared" si="71"/>
        <v>0</v>
      </c>
    </row>
    <row r="8" spans="1:220" ht="30" customHeight="1">
      <c r="A8" s="35" t="s">
        <v>63</v>
      </c>
      <c r="B8" s="39" t="s">
        <v>62</v>
      </c>
      <c r="C8" s="35" t="s">
        <v>64</v>
      </c>
      <c r="D8" s="37"/>
      <c r="E8" s="38">
        <v>0</v>
      </c>
      <c r="F8" s="38">
        <v>0</v>
      </c>
      <c r="G8" s="38">
        <f t="shared" si="0"/>
        <v>0</v>
      </c>
      <c r="H8" s="38">
        <v>0</v>
      </c>
      <c r="I8" s="38">
        <v>0</v>
      </c>
      <c r="J8" s="38">
        <f t="shared" si="1"/>
        <v>0</v>
      </c>
      <c r="K8" s="38">
        <v>0</v>
      </c>
      <c r="L8" s="38">
        <v>0</v>
      </c>
      <c r="M8" s="38">
        <f t="shared" si="2"/>
        <v>0</v>
      </c>
      <c r="N8" s="38">
        <v>0</v>
      </c>
      <c r="O8" s="38">
        <v>0</v>
      </c>
      <c r="P8" s="38">
        <f t="shared" si="3"/>
        <v>0</v>
      </c>
      <c r="Q8" s="38">
        <v>0</v>
      </c>
      <c r="R8" s="38">
        <v>0</v>
      </c>
      <c r="S8" s="38">
        <f t="shared" si="4"/>
        <v>0</v>
      </c>
      <c r="T8" s="38">
        <v>0</v>
      </c>
      <c r="U8" s="38">
        <v>0</v>
      </c>
      <c r="V8" s="38">
        <f t="shared" si="5"/>
        <v>0</v>
      </c>
      <c r="W8" s="38">
        <v>0</v>
      </c>
      <c r="X8" s="38">
        <v>0</v>
      </c>
      <c r="Y8" s="38">
        <f t="shared" si="6"/>
        <v>0</v>
      </c>
      <c r="Z8" s="38">
        <v>1</v>
      </c>
      <c r="AA8" s="38">
        <v>0</v>
      </c>
      <c r="AB8" s="38">
        <f t="shared" si="7"/>
        <v>1</v>
      </c>
      <c r="AC8" s="38">
        <v>0</v>
      </c>
      <c r="AD8" s="38">
        <v>0</v>
      </c>
      <c r="AE8" s="38">
        <f t="shared" si="8"/>
        <v>0</v>
      </c>
      <c r="AF8" s="38">
        <v>0</v>
      </c>
      <c r="AG8" s="38">
        <v>0</v>
      </c>
      <c r="AH8" s="38">
        <f t="shared" si="9"/>
        <v>0</v>
      </c>
      <c r="AI8" s="38">
        <v>0</v>
      </c>
      <c r="AJ8" s="38">
        <v>0</v>
      </c>
      <c r="AK8" s="38">
        <f t="shared" si="10"/>
        <v>0</v>
      </c>
      <c r="AL8" s="38">
        <v>0</v>
      </c>
      <c r="AM8" s="38">
        <v>0</v>
      </c>
      <c r="AN8" s="38">
        <f t="shared" si="11"/>
        <v>0</v>
      </c>
      <c r="AO8" s="38">
        <v>0</v>
      </c>
      <c r="AP8" s="38">
        <v>0</v>
      </c>
      <c r="AQ8" s="38">
        <f t="shared" si="12"/>
        <v>0</v>
      </c>
      <c r="AR8" s="38">
        <v>0</v>
      </c>
      <c r="AS8" s="38">
        <v>0</v>
      </c>
      <c r="AT8" s="38">
        <f t="shared" si="13"/>
        <v>0</v>
      </c>
      <c r="AU8" s="38">
        <v>0</v>
      </c>
      <c r="AV8" s="38">
        <v>0</v>
      </c>
      <c r="AW8" s="38">
        <f t="shared" si="14"/>
        <v>0</v>
      </c>
      <c r="AX8" s="38">
        <v>0</v>
      </c>
      <c r="AY8" s="38">
        <v>0</v>
      </c>
      <c r="AZ8" s="38">
        <f t="shared" si="15"/>
        <v>0</v>
      </c>
      <c r="BA8" s="38">
        <v>0</v>
      </c>
      <c r="BB8" s="38">
        <v>0</v>
      </c>
      <c r="BC8" s="38">
        <f t="shared" si="16"/>
        <v>0</v>
      </c>
      <c r="BD8" s="38">
        <v>0</v>
      </c>
      <c r="BE8" s="38">
        <v>0</v>
      </c>
      <c r="BF8" s="38">
        <f t="shared" si="17"/>
        <v>0</v>
      </c>
      <c r="BG8" s="38">
        <v>0</v>
      </c>
      <c r="BH8" s="38">
        <v>0</v>
      </c>
      <c r="BI8" s="38">
        <f t="shared" si="18"/>
        <v>0</v>
      </c>
      <c r="BJ8" s="38">
        <v>0</v>
      </c>
      <c r="BK8" s="38">
        <v>0</v>
      </c>
      <c r="BL8" s="38">
        <f t="shared" si="19"/>
        <v>0</v>
      </c>
      <c r="BM8" s="38">
        <v>0</v>
      </c>
      <c r="BN8" s="38">
        <v>0</v>
      </c>
      <c r="BO8" s="38">
        <f t="shared" si="20"/>
        <v>0</v>
      </c>
      <c r="BP8" s="38">
        <v>0</v>
      </c>
      <c r="BQ8" s="38">
        <v>0</v>
      </c>
      <c r="BR8" s="38">
        <f t="shared" si="21"/>
        <v>0</v>
      </c>
      <c r="BS8" s="38">
        <v>0</v>
      </c>
      <c r="BT8" s="38">
        <v>0</v>
      </c>
      <c r="BU8" s="38">
        <f t="shared" si="22"/>
        <v>0</v>
      </c>
      <c r="BV8" s="38">
        <v>0</v>
      </c>
      <c r="BW8" s="38">
        <v>0</v>
      </c>
      <c r="BX8" s="38">
        <f t="shared" si="23"/>
        <v>0</v>
      </c>
      <c r="BY8" s="38">
        <v>0</v>
      </c>
      <c r="BZ8" s="38">
        <v>0</v>
      </c>
      <c r="CA8" s="38">
        <f t="shared" si="24"/>
        <v>0</v>
      </c>
      <c r="CB8" s="38">
        <v>0</v>
      </c>
      <c r="CC8" s="38">
        <v>0</v>
      </c>
      <c r="CD8" s="38">
        <f t="shared" si="25"/>
        <v>0</v>
      </c>
      <c r="CE8" s="38">
        <v>0</v>
      </c>
      <c r="CF8" s="38">
        <v>0</v>
      </c>
      <c r="CG8" s="38">
        <f t="shared" si="26"/>
        <v>0</v>
      </c>
      <c r="CH8" s="38">
        <v>0</v>
      </c>
      <c r="CI8" s="38">
        <v>0</v>
      </c>
      <c r="CJ8" s="38">
        <f t="shared" si="27"/>
        <v>0</v>
      </c>
      <c r="CK8" s="38">
        <v>0</v>
      </c>
      <c r="CL8" s="38">
        <v>0</v>
      </c>
      <c r="CM8" s="38">
        <f t="shared" si="28"/>
        <v>0</v>
      </c>
      <c r="CN8" s="38">
        <v>0</v>
      </c>
      <c r="CO8" s="38">
        <v>0</v>
      </c>
      <c r="CP8" s="38">
        <f t="shared" si="29"/>
        <v>0</v>
      </c>
      <c r="CQ8" s="38">
        <v>0</v>
      </c>
      <c r="CR8" s="38">
        <v>0</v>
      </c>
      <c r="CS8" s="38">
        <f t="shared" si="30"/>
        <v>0</v>
      </c>
      <c r="CT8" s="38">
        <v>0</v>
      </c>
      <c r="CU8" s="38">
        <v>0</v>
      </c>
      <c r="CV8" s="38">
        <f t="shared" si="31"/>
        <v>0</v>
      </c>
      <c r="CW8" s="38">
        <v>0</v>
      </c>
      <c r="CX8" s="38">
        <v>0</v>
      </c>
      <c r="CY8" s="38">
        <f t="shared" si="32"/>
        <v>0</v>
      </c>
      <c r="CZ8" s="38">
        <v>0</v>
      </c>
      <c r="DA8" s="38">
        <v>0</v>
      </c>
      <c r="DB8" s="38">
        <f t="shared" si="33"/>
        <v>0</v>
      </c>
      <c r="DC8" s="38">
        <v>0</v>
      </c>
      <c r="DD8" s="38">
        <v>0</v>
      </c>
      <c r="DE8" s="38">
        <f t="shared" si="34"/>
        <v>0</v>
      </c>
      <c r="DF8" s="38">
        <v>0</v>
      </c>
      <c r="DG8" s="38">
        <v>0</v>
      </c>
      <c r="DH8" s="38">
        <f t="shared" si="35"/>
        <v>0</v>
      </c>
      <c r="DI8" s="38">
        <v>0</v>
      </c>
      <c r="DJ8" s="38">
        <v>0</v>
      </c>
      <c r="DK8" s="38">
        <f t="shared" si="36"/>
        <v>0</v>
      </c>
      <c r="DL8" s="38">
        <v>0</v>
      </c>
      <c r="DM8" s="38">
        <v>0</v>
      </c>
      <c r="DN8" s="38">
        <f t="shared" si="37"/>
        <v>0</v>
      </c>
      <c r="DO8" s="38">
        <v>0</v>
      </c>
      <c r="DP8" s="38">
        <v>0</v>
      </c>
      <c r="DQ8" s="38">
        <f t="shared" si="38"/>
        <v>0</v>
      </c>
      <c r="DR8" s="38">
        <v>0</v>
      </c>
      <c r="DS8" s="38">
        <v>0</v>
      </c>
      <c r="DT8" s="38">
        <f t="shared" si="39"/>
        <v>0</v>
      </c>
      <c r="DU8" s="38">
        <v>0</v>
      </c>
      <c r="DV8" s="38">
        <v>0</v>
      </c>
      <c r="DW8" s="38">
        <f t="shared" si="40"/>
        <v>0</v>
      </c>
      <c r="DX8" s="38">
        <v>0</v>
      </c>
      <c r="DY8" s="38">
        <v>0</v>
      </c>
      <c r="DZ8" s="38">
        <f t="shared" si="41"/>
        <v>0</v>
      </c>
      <c r="EA8" s="38">
        <v>0</v>
      </c>
      <c r="EB8" s="38">
        <v>0</v>
      </c>
      <c r="EC8" s="38">
        <f t="shared" si="42"/>
        <v>0</v>
      </c>
      <c r="ED8" s="38">
        <v>0</v>
      </c>
      <c r="EE8" s="38">
        <v>0</v>
      </c>
      <c r="EF8" s="38">
        <f t="shared" si="43"/>
        <v>0</v>
      </c>
      <c r="EG8" s="38">
        <v>0</v>
      </c>
      <c r="EH8" s="38">
        <v>0</v>
      </c>
      <c r="EI8" s="38">
        <f t="shared" si="44"/>
        <v>0</v>
      </c>
      <c r="EJ8" s="38">
        <v>0</v>
      </c>
      <c r="EK8" s="38">
        <v>0</v>
      </c>
      <c r="EL8" s="38">
        <f t="shared" si="45"/>
        <v>0</v>
      </c>
      <c r="EM8" s="38">
        <v>0</v>
      </c>
      <c r="EN8" s="38">
        <v>0</v>
      </c>
      <c r="EO8" s="38">
        <f t="shared" si="46"/>
        <v>0</v>
      </c>
      <c r="EP8" s="38">
        <v>0</v>
      </c>
      <c r="EQ8" s="38">
        <v>0</v>
      </c>
      <c r="ER8" s="38">
        <f t="shared" si="47"/>
        <v>0</v>
      </c>
      <c r="ES8" s="38">
        <v>0</v>
      </c>
      <c r="ET8" s="38">
        <v>0</v>
      </c>
      <c r="EU8" s="38">
        <f t="shared" si="48"/>
        <v>0</v>
      </c>
      <c r="EV8" s="38">
        <v>0</v>
      </c>
      <c r="EW8" s="38">
        <v>0</v>
      </c>
      <c r="EX8" s="38">
        <f t="shared" si="49"/>
        <v>0</v>
      </c>
      <c r="EY8" s="38">
        <v>0</v>
      </c>
      <c r="EZ8" s="38">
        <v>0</v>
      </c>
      <c r="FA8" s="38">
        <f t="shared" si="50"/>
        <v>0</v>
      </c>
      <c r="FB8" s="38">
        <v>0</v>
      </c>
      <c r="FC8" s="38">
        <v>0</v>
      </c>
      <c r="FD8" s="38">
        <f t="shared" si="51"/>
        <v>0</v>
      </c>
      <c r="FE8" s="38">
        <v>0</v>
      </c>
      <c r="FF8" s="38">
        <v>0</v>
      </c>
      <c r="FG8" s="38">
        <f t="shared" si="52"/>
        <v>0</v>
      </c>
      <c r="FH8" s="38">
        <v>0</v>
      </c>
      <c r="FI8" s="38">
        <v>0</v>
      </c>
      <c r="FJ8" s="38">
        <f t="shared" si="53"/>
        <v>0</v>
      </c>
      <c r="FK8" s="38">
        <v>0</v>
      </c>
      <c r="FL8" s="38">
        <v>0</v>
      </c>
      <c r="FM8" s="38">
        <f t="shared" si="54"/>
        <v>0</v>
      </c>
      <c r="FN8" s="38">
        <v>0</v>
      </c>
      <c r="FO8" s="38">
        <v>0</v>
      </c>
      <c r="FP8" s="38">
        <f t="shared" si="55"/>
        <v>0</v>
      </c>
      <c r="FQ8" s="38">
        <v>0</v>
      </c>
      <c r="FR8" s="38">
        <v>0</v>
      </c>
      <c r="FS8" s="38">
        <f t="shared" si="56"/>
        <v>0</v>
      </c>
      <c r="FT8" s="38">
        <v>0</v>
      </c>
      <c r="FU8" s="38">
        <v>0</v>
      </c>
      <c r="FV8" s="38">
        <f t="shared" si="57"/>
        <v>0</v>
      </c>
      <c r="FW8" s="38">
        <v>0</v>
      </c>
      <c r="FX8" s="38">
        <v>0</v>
      </c>
      <c r="FY8" s="38">
        <f t="shared" si="58"/>
        <v>0</v>
      </c>
      <c r="FZ8" s="38">
        <v>0</v>
      </c>
      <c r="GA8" s="38">
        <v>0</v>
      </c>
      <c r="GB8" s="38">
        <f t="shared" si="59"/>
        <v>0</v>
      </c>
      <c r="GC8" s="38">
        <v>0</v>
      </c>
      <c r="GD8" s="38">
        <v>0</v>
      </c>
      <c r="GE8" s="38">
        <f t="shared" si="60"/>
        <v>0</v>
      </c>
      <c r="GF8" s="38">
        <v>0</v>
      </c>
      <c r="GG8" s="38">
        <v>0</v>
      </c>
      <c r="GH8" s="38">
        <f t="shared" si="61"/>
        <v>0</v>
      </c>
      <c r="GI8" s="38">
        <v>0</v>
      </c>
      <c r="GJ8" s="38">
        <v>0</v>
      </c>
      <c r="GK8" s="38">
        <f t="shared" si="62"/>
        <v>0</v>
      </c>
      <c r="GL8" s="38">
        <v>0</v>
      </c>
      <c r="GM8" s="38">
        <v>0</v>
      </c>
      <c r="GN8" s="38">
        <f t="shared" si="63"/>
        <v>0</v>
      </c>
      <c r="GO8" s="38">
        <v>0</v>
      </c>
      <c r="GP8" s="38">
        <v>0</v>
      </c>
      <c r="GQ8" s="38">
        <f t="shared" si="64"/>
        <v>0</v>
      </c>
      <c r="GR8" s="38">
        <v>0</v>
      </c>
      <c r="GS8" s="38">
        <v>0</v>
      </c>
      <c r="GT8" s="38">
        <f t="shared" si="65"/>
        <v>0</v>
      </c>
      <c r="GU8" s="38">
        <v>0</v>
      </c>
      <c r="GV8" s="38">
        <v>0</v>
      </c>
      <c r="GW8" s="38">
        <f t="shared" si="66"/>
        <v>0</v>
      </c>
      <c r="GX8" s="38">
        <v>0</v>
      </c>
      <c r="GY8" s="38">
        <v>0</v>
      </c>
      <c r="GZ8" s="38">
        <f t="shared" si="67"/>
        <v>0</v>
      </c>
      <c r="HA8" s="38">
        <v>0</v>
      </c>
      <c r="HB8" s="38">
        <v>0</v>
      </c>
      <c r="HC8" s="38">
        <f t="shared" si="68"/>
        <v>0</v>
      </c>
      <c r="HD8" s="38">
        <v>0</v>
      </c>
      <c r="HE8" s="38">
        <v>0</v>
      </c>
      <c r="HF8" s="38">
        <f t="shared" si="69"/>
        <v>0</v>
      </c>
      <c r="HG8" s="38">
        <v>0</v>
      </c>
      <c r="HH8" s="38">
        <v>0</v>
      </c>
      <c r="HI8" s="38">
        <f t="shared" si="70"/>
        <v>0</v>
      </c>
      <c r="HJ8" s="38">
        <v>0</v>
      </c>
      <c r="HK8" s="38">
        <v>0</v>
      </c>
      <c r="HL8" s="38">
        <f t="shared" si="71"/>
        <v>0</v>
      </c>
    </row>
    <row r="9" spans="1:220" ht="30" customHeight="1">
      <c r="A9" s="35" t="s">
        <v>65</v>
      </c>
      <c r="B9" s="40" t="s">
        <v>66</v>
      </c>
      <c r="C9" s="35" t="s">
        <v>64</v>
      </c>
      <c r="D9" s="37"/>
      <c r="E9" s="38">
        <v>0</v>
      </c>
      <c r="F9" s="38">
        <v>0</v>
      </c>
      <c r="G9" s="38">
        <f t="shared" si="0"/>
        <v>0</v>
      </c>
      <c r="H9" s="38">
        <v>0</v>
      </c>
      <c r="I9" s="38">
        <v>0</v>
      </c>
      <c r="J9" s="38">
        <f t="shared" si="1"/>
        <v>0</v>
      </c>
      <c r="K9" s="38">
        <v>0</v>
      </c>
      <c r="L9" s="38">
        <v>0</v>
      </c>
      <c r="M9" s="38">
        <f t="shared" si="2"/>
        <v>0</v>
      </c>
      <c r="N9" s="38">
        <v>0</v>
      </c>
      <c r="O9" s="38">
        <v>0</v>
      </c>
      <c r="P9" s="38">
        <f t="shared" si="3"/>
        <v>0</v>
      </c>
      <c r="Q9" s="38">
        <v>0</v>
      </c>
      <c r="R9" s="38">
        <v>0</v>
      </c>
      <c r="S9" s="38">
        <f t="shared" si="4"/>
        <v>0</v>
      </c>
      <c r="T9" s="38">
        <v>0</v>
      </c>
      <c r="U9" s="38">
        <v>0</v>
      </c>
      <c r="V9" s="38">
        <f t="shared" si="5"/>
        <v>0</v>
      </c>
      <c r="W9" s="38">
        <v>0</v>
      </c>
      <c r="X9" s="38">
        <v>0</v>
      </c>
      <c r="Y9" s="38">
        <f t="shared" si="6"/>
        <v>0</v>
      </c>
      <c r="Z9" s="38">
        <v>0</v>
      </c>
      <c r="AA9" s="38">
        <v>0</v>
      </c>
      <c r="AB9" s="38">
        <f t="shared" si="7"/>
        <v>0</v>
      </c>
      <c r="AC9" s="38">
        <v>0</v>
      </c>
      <c r="AD9" s="38">
        <v>0</v>
      </c>
      <c r="AE9" s="38">
        <f t="shared" si="8"/>
        <v>0</v>
      </c>
      <c r="AF9" s="38">
        <v>0</v>
      </c>
      <c r="AG9" s="38">
        <v>0</v>
      </c>
      <c r="AH9" s="38">
        <f t="shared" si="9"/>
        <v>0</v>
      </c>
      <c r="AI9" s="38">
        <v>0</v>
      </c>
      <c r="AJ9" s="38">
        <v>0</v>
      </c>
      <c r="AK9" s="38">
        <f t="shared" si="10"/>
        <v>0</v>
      </c>
      <c r="AL9" s="38">
        <v>0</v>
      </c>
      <c r="AM9" s="38">
        <v>0</v>
      </c>
      <c r="AN9" s="38">
        <f t="shared" si="11"/>
        <v>0</v>
      </c>
      <c r="AO9" s="38">
        <v>0</v>
      </c>
      <c r="AP9" s="38">
        <v>0</v>
      </c>
      <c r="AQ9" s="38">
        <f t="shared" si="12"/>
        <v>0</v>
      </c>
      <c r="AR9" s="38">
        <v>0</v>
      </c>
      <c r="AS9" s="38">
        <v>0</v>
      </c>
      <c r="AT9" s="38">
        <f t="shared" si="13"/>
        <v>0</v>
      </c>
      <c r="AU9" s="38">
        <v>0</v>
      </c>
      <c r="AV9" s="38">
        <v>0</v>
      </c>
      <c r="AW9" s="38">
        <f t="shared" si="14"/>
        <v>0</v>
      </c>
      <c r="AX9" s="38">
        <v>0</v>
      </c>
      <c r="AY9" s="38">
        <v>0</v>
      </c>
      <c r="AZ9" s="38">
        <f t="shared" si="15"/>
        <v>0</v>
      </c>
      <c r="BA9" s="38">
        <v>0</v>
      </c>
      <c r="BB9" s="38">
        <v>0</v>
      </c>
      <c r="BC9" s="38">
        <f t="shared" si="16"/>
        <v>0</v>
      </c>
      <c r="BD9" s="38">
        <v>0</v>
      </c>
      <c r="BE9" s="38">
        <v>0</v>
      </c>
      <c r="BF9" s="38">
        <f t="shared" si="17"/>
        <v>0</v>
      </c>
      <c r="BG9" s="38">
        <v>0</v>
      </c>
      <c r="BH9" s="38">
        <v>0</v>
      </c>
      <c r="BI9" s="38">
        <f t="shared" si="18"/>
        <v>0</v>
      </c>
      <c r="BJ9" s="38">
        <v>0</v>
      </c>
      <c r="BK9" s="38">
        <v>0</v>
      </c>
      <c r="BL9" s="38">
        <f t="shared" si="19"/>
        <v>0</v>
      </c>
      <c r="BM9" s="38">
        <v>0</v>
      </c>
      <c r="BN9" s="38">
        <v>0</v>
      </c>
      <c r="BO9" s="38">
        <f t="shared" si="20"/>
        <v>0</v>
      </c>
      <c r="BP9" s="38">
        <v>0</v>
      </c>
      <c r="BQ9" s="38">
        <v>0</v>
      </c>
      <c r="BR9" s="38">
        <f t="shared" si="21"/>
        <v>0</v>
      </c>
      <c r="BS9" s="38">
        <v>0</v>
      </c>
      <c r="BT9" s="38">
        <v>0</v>
      </c>
      <c r="BU9" s="38">
        <f t="shared" si="22"/>
        <v>0</v>
      </c>
      <c r="BV9" s="38">
        <v>0</v>
      </c>
      <c r="BW9" s="38">
        <v>0</v>
      </c>
      <c r="BX9" s="38">
        <f t="shared" si="23"/>
        <v>0</v>
      </c>
      <c r="BY9" s="38">
        <v>0</v>
      </c>
      <c r="BZ9" s="38">
        <v>0</v>
      </c>
      <c r="CA9" s="38">
        <f t="shared" si="24"/>
        <v>0</v>
      </c>
      <c r="CB9" s="38">
        <v>0</v>
      </c>
      <c r="CC9" s="38">
        <v>0</v>
      </c>
      <c r="CD9" s="38">
        <f t="shared" si="25"/>
        <v>0</v>
      </c>
      <c r="CE9" s="38">
        <v>0</v>
      </c>
      <c r="CF9" s="38">
        <v>0</v>
      </c>
      <c r="CG9" s="38">
        <f t="shared" si="26"/>
        <v>0</v>
      </c>
      <c r="CH9" s="38">
        <v>0</v>
      </c>
      <c r="CI9" s="38">
        <v>0</v>
      </c>
      <c r="CJ9" s="38">
        <f t="shared" si="27"/>
        <v>0</v>
      </c>
      <c r="CK9" s="38">
        <v>0</v>
      </c>
      <c r="CL9" s="38">
        <v>0</v>
      </c>
      <c r="CM9" s="38">
        <f t="shared" si="28"/>
        <v>0</v>
      </c>
      <c r="CN9" s="38">
        <v>0</v>
      </c>
      <c r="CO9" s="38">
        <v>0</v>
      </c>
      <c r="CP9" s="38">
        <f t="shared" si="29"/>
        <v>0</v>
      </c>
      <c r="CQ9" s="38">
        <v>0</v>
      </c>
      <c r="CR9" s="38">
        <v>0</v>
      </c>
      <c r="CS9" s="38">
        <f t="shared" si="30"/>
        <v>0</v>
      </c>
      <c r="CT9" s="38">
        <v>0</v>
      </c>
      <c r="CU9" s="38">
        <v>0</v>
      </c>
      <c r="CV9" s="38">
        <f t="shared" si="31"/>
        <v>0</v>
      </c>
      <c r="CW9" s="38">
        <v>0</v>
      </c>
      <c r="CX9" s="38">
        <v>0</v>
      </c>
      <c r="CY9" s="38">
        <f t="shared" si="32"/>
        <v>0</v>
      </c>
      <c r="CZ9" s="38">
        <v>0</v>
      </c>
      <c r="DA9" s="38">
        <v>0</v>
      </c>
      <c r="DB9" s="38">
        <f t="shared" si="33"/>
        <v>0</v>
      </c>
      <c r="DC9" s="38">
        <v>0</v>
      </c>
      <c r="DD9" s="38">
        <v>0</v>
      </c>
      <c r="DE9" s="38">
        <f t="shared" si="34"/>
        <v>0</v>
      </c>
      <c r="DF9" s="38">
        <v>0</v>
      </c>
      <c r="DG9" s="38">
        <v>0</v>
      </c>
      <c r="DH9" s="38">
        <f t="shared" si="35"/>
        <v>0</v>
      </c>
      <c r="DI9" s="38">
        <v>0</v>
      </c>
      <c r="DJ9" s="38">
        <v>0</v>
      </c>
      <c r="DK9" s="38">
        <f t="shared" si="36"/>
        <v>0</v>
      </c>
      <c r="DL9" s="38">
        <v>0</v>
      </c>
      <c r="DM9" s="38">
        <v>0</v>
      </c>
      <c r="DN9" s="38">
        <f t="shared" si="37"/>
        <v>0</v>
      </c>
      <c r="DO9" s="38">
        <v>0</v>
      </c>
      <c r="DP9" s="38">
        <v>0</v>
      </c>
      <c r="DQ9" s="38">
        <f t="shared" si="38"/>
        <v>0</v>
      </c>
      <c r="DR9" s="38">
        <v>0</v>
      </c>
      <c r="DS9" s="38">
        <v>0</v>
      </c>
      <c r="DT9" s="38">
        <f t="shared" si="39"/>
        <v>0</v>
      </c>
      <c r="DU9" s="38">
        <v>0</v>
      </c>
      <c r="DV9" s="38">
        <v>0</v>
      </c>
      <c r="DW9" s="38">
        <f t="shared" si="40"/>
        <v>0</v>
      </c>
      <c r="DX9" s="38">
        <v>0</v>
      </c>
      <c r="DY9" s="38">
        <v>0</v>
      </c>
      <c r="DZ9" s="38">
        <f t="shared" si="41"/>
        <v>0</v>
      </c>
      <c r="EA9" s="38">
        <v>0</v>
      </c>
      <c r="EB9" s="38">
        <v>0</v>
      </c>
      <c r="EC9" s="38">
        <f t="shared" si="42"/>
        <v>0</v>
      </c>
      <c r="ED9" s="38">
        <v>0</v>
      </c>
      <c r="EE9" s="38">
        <v>0</v>
      </c>
      <c r="EF9" s="38">
        <f t="shared" si="43"/>
        <v>0</v>
      </c>
      <c r="EG9" s="38">
        <v>0</v>
      </c>
      <c r="EH9" s="38">
        <v>0</v>
      </c>
      <c r="EI9" s="38">
        <f t="shared" si="44"/>
        <v>0</v>
      </c>
      <c r="EJ9" s="38">
        <v>0</v>
      </c>
      <c r="EK9" s="38">
        <v>0</v>
      </c>
      <c r="EL9" s="38">
        <f t="shared" si="45"/>
        <v>0</v>
      </c>
      <c r="EM9" s="38">
        <v>0</v>
      </c>
      <c r="EN9" s="38">
        <v>0</v>
      </c>
      <c r="EO9" s="38">
        <f t="shared" si="46"/>
        <v>0</v>
      </c>
      <c r="EP9" s="38">
        <v>0</v>
      </c>
      <c r="EQ9" s="38">
        <v>0</v>
      </c>
      <c r="ER9" s="38">
        <f t="shared" si="47"/>
        <v>0</v>
      </c>
      <c r="ES9" s="38">
        <v>0</v>
      </c>
      <c r="ET9" s="38">
        <v>0</v>
      </c>
      <c r="EU9" s="38">
        <f t="shared" si="48"/>
        <v>0</v>
      </c>
      <c r="EV9" s="38">
        <v>0</v>
      </c>
      <c r="EW9" s="38">
        <v>0</v>
      </c>
      <c r="EX9" s="38">
        <f t="shared" si="49"/>
        <v>0</v>
      </c>
      <c r="EY9" s="38">
        <v>0</v>
      </c>
      <c r="EZ9" s="38">
        <v>0</v>
      </c>
      <c r="FA9" s="38">
        <f t="shared" si="50"/>
        <v>0</v>
      </c>
      <c r="FB9" s="38">
        <v>0</v>
      </c>
      <c r="FC9" s="38">
        <v>0</v>
      </c>
      <c r="FD9" s="38">
        <f t="shared" si="51"/>
        <v>0</v>
      </c>
      <c r="FE9" s="38">
        <v>0</v>
      </c>
      <c r="FF9" s="38">
        <v>0</v>
      </c>
      <c r="FG9" s="38">
        <f t="shared" si="52"/>
        <v>0</v>
      </c>
      <c r="FH9" s="38">
        <v>0</v>
      </c>
      <c r="FI9" s="38">
        <v>0</v>
      </c>
      <c r="FJ9" s="38">
        <f t="shared" si="53"/>
        <v>0</v>
      </c>
      <c r="FK9" s="38">
        <v>0</v>
      </c>
      <c r="FL9" s="38">
        <v>0</v>
      </c>
      <c r="FM9" s="38">
        <f t="shared" si="54"/>
        <v>0</v>
      </c>
      <c r="FN9" s="38">
        <v>0</v>
      </c>
      <c r="FO9" s="38">
        <v>0</v>
      </c>
      <c r="FP9" s="38">
        <f t="shared" si="55"/>
        <v>0</v>
      </c>
      <c r="FQ9" s="38">
        <v>0</v>
      </c>
      <c r="FR9" s="38">
        <v>0</v>
      </c>
      <c r="FS9" s="38">
        <f t="shared" si="56"/>
        <v>0</v>
      </c>
      <c r="FT9" s="38">
        <v>0</v>
      </c>
      <c r="FU9" s="38">
        <v>0</v>
      </c>
      <c r="FV9" s="38">
        <f t="shared" si="57"/>
        <v>0</v>
      </c>
      <c r="FW9" s="38">
        <v>0</v>
      </c>
      <c r="FX9" s="38">
        <v>0</v>
      </c>
      <c r="FY9" s="38">
        <f t="shared" si="58"/>
        <v>0</v>
      </c>
      <c r="FZ9" s="38">
        <v>0</v>
      </c>
      <c r="GA9" s="38">
        <v>0</v>
      </c>
      <c r="GB9" s="38">
        <f t="shared" si="59"/>
        <v>0</v>
      </c>
      <c r="GC9" s="38">
        <v>0</v>
      </c>
      <c r="GD9" s="38">
        <v>0</v>
      </c>
      <c r="GE9" s="38">
        <f t="shared" si="60"/>
        <v>0</v>
      </c>
      <c r="GF9" s="38">
        <v>0</v>
      </c>
      <c r="GG9" s="38">
        <v>0</v>
      </c>
      <c r="GH9" s="38">
        <f t="shared" si="61"/>
        <v>0</v>
      </c>
      <c r="GI9" s="38">
        <v>0</v>
      </c>
      <c r="GJ9" s="38">
        <v>0</v>
      </c>
      <c r="GK9" s="38">
        <f t="shared" si="62"/>
        <v>0</v>
      </c>
      <c r="GL9" s="38">
        <v>0</v>
      </c>
      <c r="GM9" s="38">
        <v>0</v>
      </c>
      <c r="GN9" s="38">
        <f t="shared" si="63"/>
        <v>0</v>
      </c>
      <c r="GO9" s="38">
        <v>0</v>
      </c>
      <c r="GP9" s="38">
        <v>0</v>
      </c>
      <c r="GQ9" s="38">
        <f t="shared" si="64"/>
        <v>0</v>
      </c>
      <c r="GR9" s="38">
        <v>0</v>
      </c>
      <c r="GS9" s="38">
        <v>0</v>
      </c>
      <c r="GT9" s="38">
        <f t="shared" si="65"/>
        <v>0</v>
      </c>
      <c r="GU9" s="38">
        <v>0</v>
      </c>
      <c r="GV9" s="38">
        <v>0</v>
      </c>
      <c r="GW9" s="38">
        <f t="shared" si="66"/>
        <v>0</v>
      </c>
      <c r="GX9" s="38">
        <v>0</v>
      </c>
      <c r="GY9" s="38">
        <v>0</v>
      </c>
      <c r="GZ9" s="38">
        <f t="shared" si="67"/>
        <v>0</v>
      </c>
      <c r="HA9" s="38">
        <v>0</v>
      </c>
      <c r="HB9" s="38">
        <v>0</v>
      </c>
      <c r="HC9" s="38">
        <f t="shared" si="68"/>
        <v>0</v>
      </c>
      <c r="HD9" s="38">
        <v>0</v>
      </c>
      <c r="HE9" s="38">
        <v>0</v>
      </c>
      <c r="HF9" s="38">
        <f t="shared" si="69"/>
        <v>0</v>
      </c>
      <c r="HG9" s="38">
        <v>0</v>
      </c>
      <c r="HH9" s="38">
        <v>0</v>
      </c>
      <c r="HI9" s="38">
        <f t="shared" si="70"/>
        <v>0</v>
      </c>
      <c r="HJ9" s="38">
        <v>0</v>
      </c>
      <c r="HK9" s="38">
        <v>0</v>
      </c>
      <c r="HL9" s="38">
        <f t="shared" si="71"/>
        <v>0</v>
      </c>
    </row>
    <row r="10" spans="1:220" ht="30" customHeight="1">
      <c r="A10" s="35" t="s">
        <v>67</v>
      </c>
      <c r="B10" s="40" t="s">
        <v>66</v>
      </c>
      <c r="C10" s="35" t="s">
        <v>64</v>
      </c>
      <c r="D10" s="37"/>
      <c r="E10" s="38">
        <v>0</v>
      </c>
      <c r="F10" s="38">
        <v>0</v>
      </c>
      <c r="G10" s="38">
        <f t="shared" si="0"/>
        <v>0</v>
      </c>
      <c r="H10" s="38">
        <v>0</v>
      </c>
      <c r="I10" s="38">
        <v>0</v>
      </c>
      <c r="J10" s="38">
        <f t="shared" si="1"/>
        <v>0</v>
      </c>
      <c r="K10" s="38">
        <v>0</v>
      </c>
      <c r="L10" s="38">
        <v>0</v>
      </c>
      <c r="M10" s="38">
        <f t="shared" si="2"/>
        <v>0</v>
      </c>
      <c r="N10" s="38">
        <v>0</v>
      </c>
      <c r="O10" s="38">
        <v>0</v>
      </c>
      <c r="P10" s="38">
        <f t="shared" si="3"/>
        <v>0</v>
      </c>
      <c r="Q10" s="38">
        <v>0</v>
      </c>
      <c r="R10" s="38">
        <v>0</v>
      </c>
      <c r="S10" s="38">
        <f t="shared" si="4"/>
        <v>0</v>
      </c>
      <c r="T10" s="38">
        <v>0</v>
      </c>
      <c r="U10" s="38">
        <v>0</v>
      </c>
      <c r="V10" s="38">
        <f t="shared" si="5"/>
        <v>0</v>
      </c>
      <c r="W10" s="38">
        <v>0</v>
      </c>
      <c r="X10" s="38">
        <v>0</v>
      </c>
      <c r="Y10" s="38">
        <f t="shared" si="6"/>
        <v>0</v>
      </c>
      <c r="Z10" s="38">
        <v>0</v>
      </c>
      <c r="AA10" s="38">
        <v>0</v>
      </c>
      <c r="AB10" s="38">
        <f t="shared" si="7"/>
        <v>0</v>
      </c>
      <c r="AC10" s="38">
        <v>1</v>
      </c>
      <c r="AD10" s="38">
        <v>0</v>
      </c>
      <c r="AE10" s="38">
        <f t="shared" si="8"/>
        <v>1</v>
      </c>
      <c r="AF10" s="38">
        <v>1</v>
      </c>
      <c r="AG10" s="38">
        <v>0</v>
      </c>
      <c r="AH10" s="38">
        <f t="shared" si="9"/>
        <v>1</v>
      </c>
      <c r="AI10" s="38">
        <v>1</v>
      </c>
      <c r="AJ10" s="38">
        <v>0</v>
      </c>
      <c r="AK10" s="38">
        <f t="shared" si="10"/>
        <v>1</v>
      </c>
      <c r="AL10" s="38">
        <v>0</v>
      </c>
      <c r="AM10" s="38">
        <v>0</v>
      </c>
      <c r="AN10" s="38">
        <f t="shared" si="11"/>
        <v>0</v>
      </c>
      <c r="AO10" s="38">
        <v>0</v>
      </c>
      <c r="AP10" s="38">
        <v>0</v>
      </c>
      <c r="AQ10" s="38">
        <f t="shared" si="12"/>
        <v>0</v>
      </c>
      <c r="AR10" s="38">
        <v>0</v>
      </c>
      <c r="AS10" s="38">
        <v>0</v>
      </c>
      <c r="AT10" s="38">
        <f t="shared" si="13"/>
        <v>0</v>
      </c>
      <c r="AU10" s="38">
        <v>0</v>
      </c>
      <c r="AV10" s="38">
        <v>0</v>
      </c>
      <c r="AW10" s="38">
        <f t="shared" si="14"/>
        <v>0</v>
      </c>
      <c r="AX10" s="38">
        <v>0</v>
      </c>
      <c r="AY10" s="38">
        <v>0</v>
      </c>
      <c r="AZ10" s="38">
        <f t="shared" si="15"/>
        <v>0</v>
      </c>
      <c r="BA10" s="38">
        <v>0</v>
      </c>
      <c r="BB10" s="38">
        <v>0</v>
      </c>
      <c r="BC10" s="38">
        <f t="shared" si="16"/>
        <v>0</v>
      </c>
      <c r="BD10" s="38">
        <v>0</v>
      </c>
      <c r="BE10" s="38">
        <v>0</v>
      </c>
      <c r="BF10" s="38">
        <f t="shared" si="17"/>
        <v>0</v>
      </c>
      <c r="BG10" s="38">
        <v>0</v>
      </c>
      <c r="BH10" s="38">
        <v>0</v>
      </c>
      <c r="BI10" s="38">
        <f t="shared" si="18"/>
        <v>0</v>
      </c>
      <c r="BJ10" s="38">
        <v>0</v>
      </c>
      <c r="BK10" s="38">
        <v>0</v>
      </c>
      <c r="BL10" s="38">
        <f t="shared" si="19"/>
        <v>0</v>
      </c>
      <c r="BM10" s="38">
        <v>0</v>
      </c>
      <c r="BN10" s="38">
        <v>0</v>
      </c>
      <c r="BO10" s="38">
        <f t="shared" si="20"/>
        <v>0</v>
      </c>
      <c r="BP10" s="38">
        <v>0</v>
      </c>
      <c r="BQ10" s="38">
        <v>0</v>
      </c>
      <c r="BR10" s="38">
        <f t="shared" si="21"/>
        <v>0</v>
      </c>
      <c r="BS10" s="38">
        <v>0</v>
      </c>
      <c r="BT10" s="38">
        <v>0</v>
      </c>
      <c r="BU10" s="38">
        <f t="shared" si="22"/>
        <v>0</v>
      </c>
      <c r="BV10" s="38">
        <v>0</v>
      </c>
      <c r="BW10" s="38">
        <v>0</v>
      </c>
      <c r="BX10" s="38">
        <f t="shared" si="23"/>
        <v>0</v>
      </c>
      <c r="BY10" s="38">
        <v>0</v>
      </c>
      <c r="BZ10" s="38">
        <v>0</v>
      </c>
      <c r="CA10" s="38">
        <f t="shared" si="24"/>
        <v>0</v>
      </c>
      <c r="CB10" s="38">
        <v>0</v>
      </c>
      <c r="CC10" s="38">
        <v>0</v>
      </c>
      <c r="CD10" s="38">
        <f t="shared" si="25"/>
        <v>0</v>
      </c>
      <c r="CE10" s="38">
        <v>0</v>
      </c>
      <c r="CF10" s="38">
        <v>0</v>
      </c>
      <c r="CG10" s="38">
        <f t="shared" si="26"/>
        <v>0</v>
      </c>
      <c r="CH10" s="38">
        <v>0</v>
      </c>
      <c r="CI10" s="38">
        <v>0</v>
      </c>
      <c r="CJ10" s="38">
        <f t="shared" si="27"/>
        <v>0</v>
      </c>
      <c r="CK10" s="38">
        <v>0</v>
      </c>
      <c r="CL10" s="38">
        <v>0</v>
      </c>
      <c r="CM10" s="38">
        <f t="shared" si="28"/>
        <v>0</v>
      </c>
      <c r="CN10" s="38">
        <v>0</v>
      </c>
      <c r="CO10" s="38">
        <v>0</v>
      </c>
      <c r="CP10" s="38">
        <f t="shared" si="29"/>
        <v>0</v>
      </c>
      <c r="CQ10" s="38">
        <v>0</v>
      </c>
      <c r="CR10" s="38">
        <v>0</v>
      </c>
      <c r="CS10" s="38">
        <f t="shared" si="30"/>
        <v>0</v>
      </c>
      <c r="CT10" s="38">
        <v>0</v>
      </c>
      <c r="CU10" s="38">
        <v>0</v>
      </c>
      <c r="CV10" s="38">
        <f t="shared" si="31"/>
        <v>0</v>
      </c>
      <c r="CW10" s="38">
        <v>0</v>
      </c>
      <c r="CX10" s="38">
        <v>0</v>
      </c>
      <c r="CY10" s="38">
        <f t="shared" si="32"/>
        <v>0</v>
      </c>
      <c r="CZ10" s="38">
        <v>0</v>
      </c>
      <c r="DA10" s="38">
        <v>0</v>
      </c>
      <c r="DB10" s="38">
        <f t="shared" si="33"/>
        <v>0</v>
      </c>
      <c r="DC10" s="38">
        <v>0</v>
      </c>
      <c r="DD10" s="38">
        <v>0</v>
      </c>
      <c r="DE10" s="38">
        <f t="shared" si="34"/>
        <v>0</v>
      </c>
      <c r="DF10" s="38">
        <v>0</v>
      </c>
      <c r="DG10" s="38">
        <v>0</v>
      </c>
      <c r="DH10" s="38">
        <f t="shared" si="35"/>
        <v>0</v>
      </c>
      <c r="DI10" s="38">
        <v>0</v>
      </c>
      <c r="DJ10" s="38">
        <v>0</v>
      </c>
      <c r="DK10" s="38">
        <f t="shared" si="36"/>
        <v>0</v>
      </c>
      <c r="DL10" s="38">
        <v>0</v>
      </c>
      <c r="DM10" s="38">
        <v>0</v>
      </c>
      <c r="DN10" s="38">
        <f t="shared" si="37"/>
        <v>0</v>
      </c>
      <c r="DO10" s="38">
        <v>0</v>
      </c>
      <c r="DP10" s="38">
        <v>0</v>
      </c>
      <c r="DQ10" s="38">
        <f t="shared" si="38"/>
        <v>0</v>
      </c>
      <c r="DR10" s="38">
        <v>0</v>
      </c>
      <c r="DS10" s="38">
        <v>0</v>
      </c>
      <c r="DT10" s="38">
        <f t="shared" si="39"/>
        <v>0</v>
      </c>
      <c r="DU10" s="38">
        <v>0</v>
      </c>
      <c r="DV10" s="38">
        <v>0</v>
      </c>
      <c r="DW10" s="38">
        <f t="shared" si="40"/>
        <v>0</v>
      </c>
      <c r="DX10" s="38">
        <v>0</v>
      </c>
      <c r="DY10" s="38">
        <v>0</v>
      </c>
      <c r="DZ10" s="38">
        <f t="shared" si="41"/>
        <v>0</v>
      </c>
      <c r="EA10" s="38">
        <v>0</v>
      </c>
      <c r="EB10" s="38">
        <v>0</v>
      </c>
      <c r="EC10" s="38">
        <f t="shared" si="42"/>
        <v>0</v>
      </c>
      <c r="ED10" s="38">
        <v>0</v>
      </c>
      <c r="EE10" s="38">
        <v>0</v>
      </c>
      <c r="EF10" s="38">
        <f t="shared" si="43"/>
        <v>0</v>
      </c>
      <c r="EG10" s="38">
        <v>0</v>
      </c>
      <c r="EH10" s="38">
        <v>0</v>
      </c>
      <c r="EI10" s="38">
        <f t="shared" si="44"/>
        <v>0</v>
      </c>
      <c r="EJ10" s="38">
        <v>0</v>
      </c>
      <c r="EK10" s="38">
        <v>0</v>
      </c>
      <c r="EL10" s="38">
        <f t="shared" si="45"/>
        <v>0</v>
      </c>
      <c r="EM10" s="38">
        <v>0</v>
      </c>
      <c r="EN10" s="38">
        <v>0</v>
      </c>
      <c r="EO10" s="38">
        <f t="shared" si="46"/>
        <v>0</v>
      </c>
      <c r="EP10" s="38">
        <v>0</v>
      </c>
      <c r="EQ10" s="38">
        <v>0</v>
      </c>
      <c r="ER10" s="38">
        <f t="shared" si="47"/>
        <v>0</v>
      </c>
      <c r="ES10" s="38">
        <v>0</v>
      </c>
      <c r="ET10" s="38">
        <v>0</v>
      </c>
      <c r="EU10" s="38">
        <f t="shared" si="48"/>
        <v>0</v>
      </c>
      <c r="EV10" s="38">
        <v>0</v>
      </c>
      <c r="EW10" s="38">
        <v>0</v>
      </c>
      <c r="EX10" s="38">
        <f t="shared" si="49"/>
        <v>0</v>
      </c>
      <c r="EY10" s="38">
        <v>0</v>
      </c>
      <c r="EZ10" s="38">
        <v>0</v>
      </c>
      <c r="FA10" s="38">
        <f t="shared" si="50"/>
        <v>0</v>
      </c>
      <c r="FB10" s="38">
        <v>0</v>
      </c>
      <c r="FC10" s="38">
        <v>0</v>
      </c>
      <c r="FD10" s="38">
        <f t="shared" si="51"/>
        <v>0</v>
      </c>
      <c r="FE10" s="38">
        <v>0</v>
      </c>
      <c r="FF10" s="38">
        <v>0</v>
      </c>
      <c r="FG10" s="38">
        <f t="shared" si="52"/>
        <v>0</v>
      </c>
      <c r="FH10" s="38">
        <v>0</v>
      </c>
      <c r="FI10" s="38">
        <v>0</v>
      </c>
      <c r="FJ10" s="38">
        <f t="shared" si="53"/>
        <v>0</v>
      </c>
      <c r="FK10" s="38">
        <v>0</v>
      </c>
      <c r="FL10" s="38">
        <v>0</v>
      </c>
      <c r="FM10" s="38">
        <f t="shared" si="54"/>
        <v>0</v>
      </c>
      <c r="FN10" s="38">
        <v>0</v>
      </c>
      <c r="FO10" s="38">
        <v>0</v>
      </c>
      <c r="FP10" s="38">
        <f t="shared" si="55"/>
        <v>0</v>
      </c>
      <c r="FQ10" s="38">
        <v>0</v>
      </c>
      <c r="FR10" s="38">
        <v>0</v>
      </c>
      <c r="FS10" s="38">
        <f t="shared" si="56"/>
        <v>0</v>
      </c>
      <c r="FT10" s="38">
        <v>0</v>
      </c>
      <c r="FU10" s="38">
        <v>0</v>
      </c>
      <c r="FV10" s="38">
        <f t="shared" si="57"/>
        <v>0</v>
      </c>
      <c r="FW10" s="38">
        <v>0</v>
      </c>
      <c r="FX10" s="38">
        <v>0</v>
      </c>
      <c r="FY10" s="38">
        <f t="shared" si="58"/>
        <v>0</v>
      </c>
      <c r="FZ10" s="38">
        <v>0</v>
      </c>
      <c r="GA10" s="38">
        <v>0</v>
      </c>
      <c r="GB10" s="38">
        <f t="shared" si="59"/>
        <v>0</v>
      </c>
      <c r="GC10" s="38">
        <v>0</v>
      </c>
      <c r="GD10" s="38">
        <v>0</v>
      </c>
      <c r="GE10" s="38">
        <f t="shared" si="60"/>
        <v>0</v>
      </c>
      <c r="GF10" s="38">
        <v>0</v>
      </c>
      <c r="GG10" s="38">
        <v>0</v>
      </c>
      <c r="GH10" s="38">
        <f t="shared" si="61"/>
        <v>0</v>
      </c>
      <c r="GI10" s="38">
        <v>0</v>
      </c>
      <c r="GJ10" s="38">
        <v>0</v>
      </c>
      <c r="GK10" s="38">
        <f t="shared" si="62"/>
        <v>0</v>
      </c>
      <c r="GL10" s="38">
        <v>0</v>
      </c>
      <c r="GM10" s="38">
        <v>0</v>
      </c>
      <c r="GN10" s="38">
        <f t="shared" si="63"/>
        <v>0</v>
      </c>
      <c r="GO10" s="38">
        <v>0</v>
      </c>
      <c r="GP10" s="38">
        <v>0</v>
      </c>
      <c r="GQ10" s="38">
        <f t="shared" si="64"/>
        <v>0</v>
      </c>
      <c r="GR10" s="38">
        <v>0</v>
      </c>
      <c r="GS10" s="38">
        <v>0</v>
      </c>
      <c r="GT10" s="38">
        <f t="shared" si="65"/>
        <v>0</v>
      </c>
      <c r="GU10" s="38">
        <v>0</v>
      </c>
      <c r="GV10" s="38">
        <v>0</v>
      </c>
      <c r="GW10" s="38">
        <f t="shared" si="66"/>
        <v>0</v>
      </c>
      <c r="GX10" s="38">
        <v>0</v>
      </c>
      <c r="GY10" s="38">
        <v>0</v>
      </c>
      <c r="GZ10" s="38">
        <f t="shared" si="67"/>
        <v>0</v>
      </c>
      <c r="HA10" s="38">
        <v>0</v>
      </c>
      <c r="HB10" s="38">
        <v>0</v>
      </c>
      <c r="HC10" s="38">
        <f t="shared" si="68"/>
        <v>0</v>
      </c>
      <c r="HD10" s="38">
        <v>0</v>
      </c>
      <c r="HE10" s="38">
        <v>0</v>
      </c>
      <c r="HF10" s="38">
        <f t="shared" si="69"/>
        <v>0</v>
      </c>
      <c r="HG10" s="38">
        <v>0</v>
      </c>
      <c r="HH10" s="38">
        <v>0</v>
      </c>
      <c r="HI10" s="38">
        <f t="shared" si="70"/>
        <v>0</v>
      </c>
      <c r="HJ10" s="38">
        <v>0</v>
      </c>
      <c r="HK10" s="38">
        <v>0</v>
      </c>
      <c r="HL10" s="38">
        <f t="shared" si="71"/>
        <v>0</v>
      </c>
    </row>
    <row r="11" spans="1:220" ht="30" customHeight="1">
      <c r="A11" s="35" t="s">
        <v>68</v>
      </c>
      <c r="B11" s="41" t="s">
        <v>69</v>
      </c>
      <c r="C11" s="35" t="s">
        <v>64</v>
      </c>
      <c r="D11" s="37"/>
      <c r="E11" s="38">
        <v>0</v>
      </c>
      <c r="F11" s="38">
        <v>0</v>
      </c>
      <c r="G11" s="38">
        <f t="shared" si="0"/>
        <v>0</v>
      </c>
      <c r="H11" s="38">
        <v>0</v>
      </c>
      <c r="I11" s="38">
        <v>0</v>
      </c>
      <c r="J11" s="38">
        <f t="shared" si="1"/>
        <v>0</v>
      </c>
      <c r="K11" s="38">
        <v>0</v>
      </c>
      <c r="L11" s="38">
        <v>1</v>
      </c>
      <c r="M11" s="38">
        <f t="shared" si="2"/>
        <v>1</v>
      </c>
      <c r="N11" s="38">
        <v>0</v>
      </c>
      <c r="O11" s="38">
        <v>0</v>
      </c>
      <c r="P11" s="38">
        <f t="shared" si="3"/>
        <v>0</v>
      </c>
      <c r="Q11" s="38">
        <v>0</v>
      </c>
      <c r="R11" s="38">
        <v>1</v>
      </c>
      <c r="S11" s="38">
        <f t="shared" si="4"/>
        <v>1</v>
      </c>
      <c r="T11" s="38">
        <v>0</v>
      </c>
      <c r="U11" s="38">
        <v>0</v>
      </c>
      <c r="V11" s="38">
        <f t="shared" si="5"/>
        <v>0</v>
      </c>
      <c r="W11" s="38">
        <v>0</v>
      </c>
      <c r="X11" s="38">
        <v>0</v>
      </c>
      <c r="Y11" s="38">
        <f t="shared" si="6"/>
        <v>0</v>
      </c>
      <c r="Z11" s="38">
        <v>0</v>
      </c>
      <c r="AA11" s="38">
        <v>0</v>
      </c>
      <c r="AB11" s="38">
        <f t="shared" si="7"/>
        <v>0</v>
      </c>
      <c r="AC11" s="38">
        <v>0</v>
      </c>
      <c r="AD11" s="38">
        <v>0</v>
      </c>
      <c r="AE11" s="38">
        <f t="shared" si="8"/>
        <v>0</v>
      </c>
      <c r="AF11" s="38">
        <v>0</v>
      </c>
      <c r="AG11" s="38">
        <v>0</v>
      </c>
      <c r="AH11" s="38">
        <f t="shared" si="9"/>
        <v>0</v>
      </c>
      <c r="AI11" s="38">
        <v>0</v>
      </c>
      <c r="AJ11" s="38">
        <v>0</v>
      </c>
      <c r="AK11" s="38">
        <f t="shared" si="10"/>
        <v>0</v>
      </c>
      <c r="AL11" s="38">
        <v>0</v>
      </c>
      <c r="AM11" s="38">
        <v>0</v>
      </c>
      <c r="AN11" s="38">
        <f t="shared" si="11"/>
        <v>0</v>
      </c>
      <c r="AO11" s="38">
        <v>0</v>
      </c>
      <c r="AP11" s="38">
        <v>0</v>
      </c>
      <c r="AQ11" s="38">
        <f t="shared" si="12"/>
        <v>0</v>
      </c>
      <c r="AR11" s="38">
        <v>0</v>
      </c>
      <c r="AS11" s="38">
        <v>0</v>
      </c>
      <c r="AT11" s="38">
        <f t="shared" si="13"/>
        <v>0</v>
      </c>
      <c r="AU11" s="38">
        <v>0</v>
      </c>
      <c r="AV11" s="38">
        <v>0</v>
      </c>
      <c r="AW11" s="38">
        <f t="shared" si="14"/>
        <v>0</v>
      </c>
      <c r="AX11" s="38">
        <v>0</v>
      </c>
      <c r="AY11" s="38">
        <v>0</v>
      </c>
      <c r="AZ11" s="38">
        <f t="shared" si="15"/>
        <v>0</v>
      </c>
      <c r="BA11" s="38">
        <v>0</v>
      </c>
      <c r="BB11" s="38">
        <v>0</v>
      </c>
      <c r="BC11" s="38">
        <f t="shared" si="16"/>
        <v>0</v>
      </c>
      <c r="BD11" s="38">
        <v>0</v>
      </c>
      <c r="BE11" s="38">
        <v>0</v>
      </c>
      <c r="BF11" s="38">
        <f t="shared" si="17"/>
        <v>0</v>
      </c>
      <c r="BG11" s="38">
        <v>0</v>
      </c>
      <c r="BH11" s="38">
        <v>0</v>
      </c>
      <c r="BI11" s="38">
        <f t="shared" si="18"/>
        <v>0</v>
      </c>
      <c r="BJ11" s="38">
        <v>0</v>
      </c>
      <c r="BK11" s="38">
        <v>0</v>
      </c>
      <c r="BL11" s="38">
        <f t="shared" si="19"/>
        <v>0</v>
      </c>
      <c r="BM11" s="38">
        <v>0</v>
      </c>
      <c r="BN11" s="38">
        <v>0</v>
      </c>
      <c r="BO11" s="38">
        <f t="shared" si="20"/>
        <v>0</v>
      </c>
      <c r="BP11" s="38">
        <v>0</v>
      </c>
      <c r="BQ11" s="38">
        <v>0</v>
      </c>
      <c r="BR11" s="38">
        <f t="shared" si="21"/>
        <v>0</v>
      </c>
      <c r="BS11" s="38">
        <v>0</v>
      </c>
      <c r="BT11" s="38">
        <v>0</v>
      </c>
      <c r="BU11" s="38">
        <f t="shared" si="22"/>
        <v>0</v>
      </c>
      <c r="BV11" s="38">
        <v>0</v>
      </c>
      <c r="BW11" s="38">
        <v>0</v>
      </c>
      <c r="BX11" s="38">
        <f t="shared" si="23"/>
        <v>0</v>
      </c>
      <c r="BY11" s="38">
        <v>0</v>
      </c>
      <c r="BZ11" s="38">
        <v>0</v>
      </c>
      <c r="CA11" s="38">
        <f t="shared" si="24"/>
        <v>0</v>
      </c>
      <c r="CB11" s="38">
        <v>0</v>
      </c>
      <c r="CC11" s="38">
        <v>0</v>
      </c>
      <c r="CD11" s="38">
        <f t="shared" si="25"/>
        <v>0</v>
      </c>
      <c r="CE11" s="38">
        <v>0</v>
      </c>
      <c r="CF11" s="38">
        <v>0</v>
      </c>
      <c r="CG11" s="38">
        <f t="shared" si="26"/>
        <v>0</v>
      </c>
      <c r="CH11" s="38">
        <v>0</v>
      </c>
      <c r="CI11" s="38">
        <v>0</v>
      </c>
      <c r="CJ11" s="38">
        <f t="shared" si="27"/>
        <v>0</v>
      </c>
      <c r="CK11" s="38">
        <v>0</v>
      </c>
      <c r="CL11" s="38">
        <v>0</v>
      </c>
      <c r="CM11" s="38">
        <f t="shared" si="28"/>
        <v>0</v>
      </c>
      <c r="CN11" s="38">
        <v>0</v>
      </c>
      <c r="CO11" s="38">
        <v>0</v>
      </c>
      <c r="CP11" s="38">
        <f t="shared" si="29"/>
        <v>0</v>
      </c>
      <c r="CQ11" s="38">
        <v>0</v>
      </c>
      <c r="CR11" s="38">
        <v>0</v>
      </c>
      <c r="CS11" s="38">
        <f t="shared" si="30"/>
        <v>0</v>
      </c>
      <c r="CT11" s="38">
        <v>0</v>
      </c>
      <c r="CU11" s="38">
        <v>0</v>
      </c>
      <c r="CV11" s="38">
        <f t="shared" si="31"/>
        <v>0</v>
      </c>
      <c r="CW11" s="38">
        <v>0</v>
      </c>
      <c r="CX11" s="38">
        <v>0</v>
      </c>
      <c r="CY11" s="38">
        <f t="shared" si="32"/>
        <v>0</v>
      </c>
      <c r="CZ11" s="38">
        <v>0</v>
      </c>
      <c r="DA11" s="38">
        <v>0</v>
      </c>
      <c r="DB11" s="38">
        <f t="shared" si="33"/>
        <v>0</v>
      </c>
      <c r="DC11" s="38">
        <v>0</v>
      </c>
      <c r="DD11" s="38">
        <v>0</v>
      </c>
      <c r="DE11" s="38">
        <f t="shared" si="34"/>
        <v>0</v>
      </c>
      <c r="DF11" s="38">
        <v>0</v>
      </c>
      <c r="DG11" s="38">
        <v>0</v>
      </c>
      <c r="DH11" s="38">
        <f t="shared" si="35"/>
        <v>0</v>
      </c>
      <c r="DI11" s="38">
        <v>0</v>
      </c>
      <c r="DJ11" s="38">
        <v>0</v>
      </c>
      <c r="DK11" s="38">
        <f t="shared" si="36"/>
        <v>0</v>
      </c>
      <c r="DL11" s="38">
        <v>0</v>
      </c>
      <c r="DM11" s="38">
        <v>0</v>
      </c>
      <c r="DN11" s="38">
        <f t="shared" si="37"/>
        <v>0</v>
      </c>
      <c r="DO11" s="38">
        <v>0</v>
      </c>
      <c r="DP11" s="38">
        <v>0</v>
      </c>
      <c r="DQ11" s="38">
        <f t="shared" si="38"/>
        <v>0</v>
      </c>
      <c r="DR11" s="38">
        <v>0</v>
      </c>
      <c r="DS11" s="38">
        <v>0</v>
      </c>
      <c r="DT11" s="38">
        <f t="shared" si="39"/>
        <v>0</v>
      </c>
      <c r="DU11" s="38">
        <v>0</v>
      </c>
      <c r="DV11" s="38">
        <v>0</v>
      </c>
      <c r="DW11" s="38">
        <f t="shared" si="40"/>
        <v>0</v>
      </c>
      <c r="DX11" s="38">
        <v>0</v>
      </c>
      <c r="DY11" s="38">
        <v>0</v>
      </c>
      <c r="DZ11" s="38">
        <f t="shared" si="41"/>
        <v>0</v>
      </c>
      <c r="EA11" s="38">
        <v>0</v>
      </c>
      <c r="EB11" s="38">
        <v>0</v>
      </c>
      <c r="EC11" s="38">
        <f t="shared" si="42"/>
        <v>0</v>
      </c>
      <c r="ED11" s="38">
        <v>0</v>
      </c>
      <c r="EE11" s="38">
        <v>0</v>
      </c>
      <c r="EF11" s="38">
        <f t="shared" si="43"/>
        <v>0</v>
      </c>
      <c r="EG11" s="38">
        <v>0</v>
      </c>
      <c r="EH11" s="38">
        <v>0</v>
      </c>
      <c r="EI11" s="38">
        <f t="shared" si="44"/>
        <v>0</v>
      </c>
      <c r="EJ11" s="38">
        <v>0</v>
      </c>
      <c r="EK11" s="38">
        <v>0</v>
      </c>
      <c r="EL11" s="38">
        <f t="shared" si="45"/>
        <v>0</v>
      </c>
      <c r="EM11" s="38">
        <v>0</v>
      </c>
      <c r="EN11" s="38">
        <v>0</v>
      </c>
      <c r="EO11" s="38">
        <f t="shared" si="46"/>
        <v>0</v>
      </c>
      <c r="EP11" s="38">
        <v>0</v>
      </c>
      <c r="EQ11" s="38">
        <v>0</v>
      </c>
      <c r="ER11" s="38">
        <f t="shared" si="47"/>
        <v>0</v>
      </c>
      <c r="ES11" s="38">
        <v>0</v>
      </c>
      <c r="ET11" s="38">
        <v>0</v>
      </c>
      <c r="EU11" s="38">
        <f t="shared" si="48"/>
        <v>0</v>
      </c>
      <c r="EV11" s="38">
        <v>0</v>
      </c>
      <c r="EW11" s="38">
        <v>0</v>
      </c>
      <c r="EX11" s="38">
        <f t="shared" si="49"/>
        <v>0</v>
      </c>
      <c r="EY11" s="38">
        <v>0</v>
      </c>
      <c r="EZ11" s="38">
        <v>0</v>
      </c>
      <c r="FA11" s="38">
        <f t="shared" si="50"/>
        <v>0</v>
      </c>
      <c r="FB11" s="38">
        <v>0</v>
      </c>
      <c r="FC11" s="38">
        <v>0</v>
      </c>
      <c r="FD11" s="38">
        <f t="shared" si="51"/>
        <v>0</v>
      </c>
      <c r="FE11" s="38">
        <v>0</v>
      </c>
      <c r="FF11" s="38">
        <v>0</v>
      </c>
      <c r="FG11" s="38">
        <f t="shared" si="52"/>
        <v>0</v>
      </c>
      <c r="FH11" s="38">
        <v>0</v>
      </c>
      <c r="FI11" s="38">
        <v>0</v>
      </c>
      <c r="FJ11" s="38">
        <f t="shared" si="53"/>
        <v>0</v>
      </c>
      <c r="FK11" s="38">
        <v>0</v>
      </c>
      <c r="FL11" s="38">
        <v>0</v>
      </c>
      <c r="FM11" s="38">
        <f t="shared" si="54"/>
        <v>0</v>
      </c>
      <c r="FN11" s="38">
        <v>0</v>
      </c>
      <c r="FO11" s="38">
        <v>0</v>
      </c>
      <c r="FP11" s="38">
        <f t="shared" si="55"/>
        <v>0</v>
      </c>
      <c r="FQ11" s="38">
        <v>0</v>
      </c>
      <c r="FR11" s="38">
        <v>0</v>
      </c>
      <c r="FS11" s="38">
        <f t="shared" si="56"/>
        <v>0</v>
      </c>
      <c r="FT11" s="38">
        <v>0</v>
      </c>
      <c r="FU11" s="38">
        <v>0</v>
      </c>
      <c r="FV11" s="38">
        <f t="shared" si="57"/>
        <v>0</v>
      </c>
      <c r="FW11" s="38">
        <v>0</v>
      </c>
      <c r="FX11" s="38">
        <v>0</v>
      </c>
      <c r="FY11" s="38">
        <f t="shared" si="58"/>
        <v>0</v>
      </c>
      <c r="FZ11" s="38">
        <v>0</v>
      </c>
      <c r="GA11" s="38">
        <v>0</v>
      </c>
      <c r="GB11" s="38">
        <f t="shared" si="59"/>
        <v>0</v>
      </c>
      <c r="GC11" s="38">
        <v>0</v>
      </c>
      <c r="GD11" s="38">
        <v>0</v>
      </c>
      <c r="GE11" s="38">
        <f t="shared" si="60"/>
        <v>0</v>
      </c>
      <c r="GF11" s="38">
        <v>0</v>
      </c>
      <c r="GG11" s="38">
        <v>0</v>
      </c>
      <c r="GH11" s="38">
        <f t="shared" si="61"/>
        <v>0</v>
      </c>
      <c r="GI11" s="38">
        <v>0</v>
      </c>
      <c r="GJ11" s="38">
        <v>0</v>
      </c>
      <c r="GK11" s="38">
        <f t="shared" si="62"/>
        <v>0</v>
      </c>
      <c r="GL11" s="38">
        <v>0</v>
      </c>
      <c r="GM11" s="38">
        <v>0</v>
      </c>
      <c r="GN11" s="38">
        <f t="shared" si="63"/>
        <v>0</v>
      </c>
      <c r="GO11" s="38">
        <v>0</v>
      </c>
      <c r="GP11" s="38">
        <v>0</v>
      </c>
      <c r="GQ11" s="38">
        <f t="shared" si="64"/>
        <v>0</v>
      </c>
      <c r="GR11" s="38">
        <v>0</v>
      </c>
      <c r="GS11" s="38">
        <v>0</v>
      </c>
      <c r="GT11" s="38">
        <f t="shared" si="65"/>
        <v>0</v>
      </c>
      <c r="GU11" s="38">
        <v>0</v>
      </c>
      <c r="GV11" s="38">
        <v>0</v>
      </c>
      <c r="GW11" s="38">
        <f t="shared" si="66"/>
        <v>0</v>
      </c>
      <c r="GX11" s="38">
        <v>0</v>
      </c>
      <c r="GY11" s="38">
        <v>0</v>
      </c>
      <c r="GZ11" s="38">
        <f t="shared" si="67"/>
        <v>0</v>
      </c>
      <c r="HA11" s="38">
        <v>0</v>
      </c>
      <c r="HB11" s="38">
        <v>0</v>
      </c>
      <c r="HC11" s="38">
        <f t="shared" si="68"/>
        <v>0</v>
      </c>
      <c r="HD11" s="38">
        <v>0</v>
      </c>
      <c r="HE11" s="38">
        <v>0</v>
      </c>
      <c r="HF11" s="38">
        <f t="shared" si="69"/>
        <v>0</v>
      </c>
      <c r="HG11" s="38">
        <v>0</v>
      </c>
      <c r="HH11" s="38">
        <v>0</v>
      </c>
      <c r="HI11" s="38">
        <f t="shared" si="70"/>
        <v>0</v>
      </c>
      <c r="HJ11" s="38">
        <v>0</v>
      </c>
      <c r="HK11" s="38">
        <v>0</v>
      </c>
      <c r="HL11" s="38">
        <f t="shared" si="71"/>
        <v>0</v>
      </c>
    </row>
    <row r="13" spans="1:220" ht="28.5" customHeight="1">
      <c r="A13" s="103" t="s">
        <v>150</v>
      </c>
      <c r="B13" s="102" t="s">
        <v>152</v>
      </c>
      <c r="C13" s="103" t="s">
        <v>153</v>
      </c>
      <c r="EV13" s="101" t="s">
        <v>142</v>
      </c>
      <c r="FE13" s="38">
        <v>66</v>
      </c>
      <c r="FF13" s="38">
        <v>510</v>
      </c>
      <c r="FG13" s="38">
        <f t="shared" si="52"/>
        <v>576</v>
      </c>
      <c r="FH13" s="38">
        <v>70</v>
      </c>
      <c r="FI13" s="38">
        <v>558</v>
      </c>
      <c r="FJ13" s="38">
        <f>FH13+FI13</f>
        <v>628</v>
      </c>
      <c r="FK13" s="38">
        <v>95</v>
      </c>
      <c r="FL13" s="38">
        <v>651</v>
      </c>
      <c r="FM13" s="38">
        <f>FK13+FL13</f>
        <v>746</v>
      </c>
      <c r="FN13" s="38">
        <v>95</v>
      </c>
      <c r="FO13" s="38">
        <v>736</v>
      </c>
      <c r="FP13" s="38">
        <f>FN13+FO13</f>
        <v>831</v>
      </c>
      <c r="FQ13" s="38">
        <v>101</v>
      </c>
      <c r="FR13" s="38">
        <v>738</v>
      </c>
      <c r="FS13" s="38">
        <f>FQ13+FR13</f>
        <v>839</v>
      </c>
      <c r="FT13" s="38">
        <v>86</v>
      </c>
      <c r="FU13" s="38">
        <v>793</v>
      </c>
      <c r="FV13" s="38">
        <f>FT13+FU13</f>
        <v>879</v>
      </c>
      <c r="FW13" s="38">
        <v>89</v>
      </c>
      <c r="FX13" s="38">
        <v>806</v>
      </c>
      <c r="FY13" s="38">
        <f>FW13+FX13</f>
        <v>895</v>
      </c>
      <c r="FZ13" s="38">
        <v>89</v>
      </c>
      <c r="GA13" s="38">
        <v>806</v>
      </c>
      <c r="GB13" s="38">
        <f>FZ13+GA13</f>
        <v>895</v>
      </c>
      <c r="GC13" s="38">
        <v>89</v>
      </c>
      <c r="GD13" s="38">
        <v>851</v>
      </c>
      <c r="GE13" s="38">
        <f>GC13+GD13</f>
        <v>940</v>
      </c>
      <c r="GF13" s="38">
        <v>89</v>
      </c>
      <c r="GG13" s="38">
        <v>864</v>
      </c>
      <c r="GH13" s="38">
        <f>GF13+GG13</f>
        <v>953</v>
      </c>
      <c r="GI13" s="38">
        <v>95</v>
      </c>
      <c r="GJ13" s="38">
        <v>796</v>
      </c>
      <c r="GK13" s="38">
        <f>GI13+GJ13</f>
        <v>891</v>
      </c>
      <c r="GL13" s="38">
        <v>95</v>
      </c>
      <c r="GM13" s="38">
        <v>796</v>
      </c>
      <c r="GN13" s="38">
        <f>GL13+GM13</f>
        <v>891</v>
      </c>
      <c r="GO13" s="38">
        <v>83</v>
      </c>
      <c r="GP13" s="38">
        <v>809</v>
      </c>
      <c r="GQ13" s="38">
        <f>GO13+GP13</f>
        <v>892</v>
      </c>
      <c r="GR13" s="38">
        <v>83</v>
      </c>
      <c r="GS13" s="38">
        <v>825</v>
      </c>
      <c r="GT13" s="38">
        <f>GR13+GS13</f>
        <v>908</v>
      </c>
      <c r="GU13" s="38">
        <v>83</v>
      </c>
      <c r="GV13" s="38">
        <v>825</v>
      </c>
      <c r="GW13" s="38">
        <f>GU13+GV13</f>
        <v>908</v>
      </c>
      <c r="GX13" s="38">
        <v>80</v>
      </c>
      <c r="GY13" s="38">
        <v>794</v>
      </c>
      <c r="GZ13" s="38">
        <f>GX13+GY13</f>
        <v>874</v>
      </c>
      <c r="HA13" s="38">
        <v>80</v>
      </c>
      <c r="HB13" s="38">
        <v>794</v>
      </c>
      <c r="HC13" s="38">
        <f>HA13+HB13</f>
        <v>874</v>
      </c>
      <c r="HD13" s="38">
        <v>70</v>
      </c>
      <c r="HE13" s="38">
        <v>724</v>
      </c>
      <c r="HF13" s="38">
        <f>HD13+HE13</f>
        <v>794</v>
      </c>
      <c r="HG13" s="38">
        <v>72</v>
      </c>
      <c r="HH13" s="38">
        <v>706</v>
      </c>
      <c r="HI13" s="38">
        <f>HG13+HH13</f>
        <v>778</v>
      </c>
      <c r="HJ13" s="38">
        <v>72</v>
      </c>
      <c r="HK13" s="38">
        <v>706</v>
      </c>
      <c r="HL13" s="38">
        <f>HJ13+HK13</f>
        <v>778</v>
      </c>
    </row>
    <row r="14" spans="1:220" ht="28.5" customHeight="1">
      <c r="A14" s="103" t="s">
        <v>151</v>
      </c>
      <c r="B14" s="102" t="s">
        <v>152</v>
      </c>
      <c r="C14" s="103" t="s">
        <v>154</v>
      </c>
      <c r="EV14" s="94" t="s">
        <v>146</v>
      </c>
      <c r="EW14" s="94" t="s">
        <v>145</v>
      </c>
      <c r="EX14" s="94" t="s">
        <v>141</v>
      </c>
      <c r="FE14" s="38">
        <v>4</v>
      </c>
      <c r="FF14" s="38">
        <v>8</v>
      </c>
      <c r="FG14" s="38">
        <f t="shared" si="52"/>
        <v>12</v>
      </c>
      <c r="FH14" s="38">
        <v>4</v>
      </c>
      <c r="FI14" s="38">
        <v>8</v>
      </c>
      <c r="FJ14" s="38">
        <f>FH14+FI14</f>
        <v>12</v>
      </c>
      <c r="FK14" s="38">
        <v>4</v>
      </c>
      <c r="FL14" s="38">
        <v>8</v>
      </c>
      <c r="FM14" s="38">
        <f>FK14+FL14</f>
        <v>12</v>
      </c>
      <c r="FN14" s="38">
        <v>4</v>
      </c>
      <c r="FO14" s="38">
        <v>8</v>
      </c>
      <c r="FP14" s="38">
        <f>FN14+FO14</f>
        <v>12</v>
      </c>
      <c r="FQ14" s="38">
        <v>4</v>
      </c>
      <c r="FR14" s="38">
        <v>8</v>
      </c>
      <c r="FS14" s="38">
        <f>FQ14+FR14</f>
        <v>12</v>
      </c>
      <c r="FT14" s="38">
        <v>4</v>
      </c>
      <c r="FU14" s="38">
        <v>8</v>
      </c>
      <c r="FV14" s="38">
        <f>FT14+FU14</f>
        <v>12</v>
      </c>
      <c r="FW14" s="38">
        <v>5</v>
      </c>
      <c r="FX14" s="38">
        <v>8</v>
      </c>
      <c r="FY14" s="38">
        <f>FW14+FX14</f>
        <v>13</v>
      </c>
      <c r="FZ14" s="38">
        <v>5</v>
      </c>
      <c r="GA14" s="38">
        <v>8</v>
      </c>
      <c r="GB14" s="38">
        <f>FZ14+GA14</f>
        <v>13</v>
      </c>
      <c r="GC14" s="38">
        <v>7</v>
      </c>
      <c r="GD14" s="38">
        <v>10</v>
      </c>
      <c r="GE14" s="38">
        <f>GC14+GD14</f>
        <v>17</v>
      </c>
      <c r="GF14" s="38">
        <v>7</v>
      </c>
      <c r="GG14" s="38">
        <v>10</v>
      </c>
      <c r="GH14" s="38">
        <f>GF14+GG14</f>
        <v>17</v>
      </c>
      <c r="GI14" s="38">
        <v>9</v>
      </c>
      <c r="GJ14" s="38">
        <v>13</v>
      </c>
      <c r="GK14" s="38">
        <f>GI14+GJ14</f>
        <v>22</v>
      </c>
      <c r="GL14" s="38">
        <v>9</v>
      </c>
      <c r="GM14" s="38">
        <v>13</v>
      </c>
      <c r="GN14" s="38">
        <f>GL14+GM14</f>
        <v>22</v>
      </c>
      <c r="GO14" s="38">
        <v>11</v>
      </c>
      <c r="GP14" s="38">
        <v>11</v>
      </c>
      <c r="GQ14" s="38">
        <f>GO14+GP14</f>
        <v>22</v>
      </c>
      <c r="GR14" s="38">
        <v>11</v>
      </c>
      <c r="GS14" s="38">
        <v>10</v>
      </c>
      <c r="GT14" s="38">
        <f>GR14+GS14</f>
        <v>21</v>
      </c>
      <c r="GU14" s="38">
        <v>11</v>
      </c>
      <c r="GV14" s="38">
        <v>10</v>
      </c>
      <c r="GW14" s="38">
        <f>GU14+GV14</f>
        <v>21</v>
      </c>
      <c r="GX14" s="38">
        <v>13</v>
      </c>
      <c r="GY14" s="38">
        <v>10</v>
      </c>
      <c r="GZ14" s="38">
        <f>GX14+GY14</f>
        <v>23</v>
      </c>
      <c r="HA14" s="38">
        <v>13</v>
      </c>
      <c r="HB14" s="38">
        <v>10</v>
      </c>
      <c r="HC14" s="38">
        <f>HA14+HB14</f>
        <v>23</v>
      </c>
      <c r="HD14" s="38">
        <v>13</v>
      </c>
      <c r="HE14" s="38">
        <v>9</v>
      </c>
      <c r="HF14" s="38">
        <f>HD14+HE14</f>
        <v>22</v>
      </c>
      <c r="HG14" s="38">
        <v>14</v>
      </c>
      <c r="HH14" s="38">
        <v>13</v>
      </c>
      <c r="HI14" s="38">
        <f>HG14+HH14</f>
        <v>27</v>
      </c>
      <c r="HJ14" s="38">
        <v>14</v>
      </c>
      <c r="HK14" s="38">
        <v>13</v>
      </c>
      <c r="HL14" s="38">
        <f>HJ14+HK14</f>
        <v>27</v>
      </c>
    </row>
    <row r="15" spans="1:220" s="98" customFormat="1" ht="21.75" customHeight="1">
      <c r="A15" s="95"/>
      <c r="B15" s="95"/>
      <c r="C15" s="95"/>
      <c r="ES15" s="99">
        <v>0</v>
      </c>
      <c r="ET15" s="99">
        <v>0</v>
      </c>
      <c r="EU15" s="99">
        <f>ES15+ET15</f>
        <v>0</v>
      </c>
      <c r="EV15" s="99">
        <v>131</v>
      </c>
      <c r="EW15" s="99">
        <v>99</v>
      </c>
      <c r="EX15" s="100">
        <f>EW15/EV15</f>
        <v>0.75572519083969469</v>
      </c>
    </row>
    <row r="16" spans="1:220" s="98" customFormat="1" ht="21.75" customHeight="1">
      <c r="A16" s="95"/>
      <c r="B16" s="95"/>
      <c r="C16" s="95"/>
      <c r="ES16" s="99">
        <v>0</v>
      </c>
      <c r="ET16" s="99">
        <v>0</v>
      </c>
      <c r="EU16" s="99">
        <f>ES16+ET16</f>
        <v>0</v>
      </c>
      <c r="EV16" s="99">
        <v>2162</v>
      </c>
      <c r="EW16" s="99">
        <v>766</v>
      </c>
      <c r="EX16" s="100">
        <f>EW16/EV16</f>
        <v>0.35430157261794637</v>
      </c>
    </row>
    <row r="17" spans="1:154" s="98" customFormat="1" ht="21.75" customHeight="1">
      <c r="A17" s="95"/>
      <c r="B17" s="95"/>
      <c r="C17" s="95"/>
      <c r="EV17" s="99">
        <f>SUM(EV15:EV16)</f>
        <v>2293</v>
      </c>
      <c r="EW17" s="99">
        <f>SUM(EW15:EW16)</f>
        <v>865</v>
      </c>
      <c r="EX17" s="100">
        <f>EW17/EV17</f>
        <v>0.37723506323593547</v>
      </c>
    </row>
    <row r="21" spans="1:154">
      <c r="A21" s="42" t="s">
        <v>70</v>
      </c>
    </row>
  </sheetData>
  <mergeCells count="76">
    <mergeCell ref="HG2:HI2"/>
    <mergeCell ref="CH2:CJ2"/>
    <mergeCell ref="CE2:CG2"/>
    <mergeCell ref="CB2:CD2"/>
    <mergeCell ref="HD2:HF2"/>
    <mergeCell ref="HA2:HC2"/>
    <mergeCell ref="GC2:GE2"/>
    <mergeCell ref="FZ2:GB2"/>
    <mergeCell ref="GX2:GZ2"/>
    <mergeCell ref="GU2:GW2"/>
    <mergeCell ref="FE2:FG2"/>
    <mergeCell ref="EV2:EX2"/>
    <mergeCell ref="EP2:ER2"/>
    <mergeCell ref="FB2:FD2"/>
    <mergeCell ref="GR2:GT2"/>
    <mergeCell ref="GO2:GQ2"/>
    <mergeCell ref="CK2:CM2"/>
    <mergeCell ref="GL2:GN2"/>
    <mergeCell ref="EY2:FA2"/>
    <mergeCell ref="DF2:DH2"/>
    <mergeCell ref="DI2:DK2"/>
    <mergeCell ref="ED2:EF2"/>
    <mergeCell ref="DU2:DW2"/>
    <mergeCell ref="DO2:DQ2"/>
    <mergeCell ref="GI2:GK2"/>
    <mergeCell ref="GF2:GH2"/>
    <mergeCell ref="FQ2:FS2"/>
    <mergeCell ref="FT2:FV2"/>
    <mergeCell ref="FW2:FY2"/>
    <mergeCell ref="FK2:FM2"/>
    <mergeCell ref="FH2:FJ2"/>
    <mergeCell ref="FN2:FP2"/>
    <mergeCell ref="BY2:CA2"/>
    <mergeCell ref="BV2:BX2"/>
    <mergeCell ref="BM2:BO2"/>
    <mergeCell ref="BJ2:BL2"/>
    <mergeCell ref="Z2:AB2"/>
    <mergeCell ref="AC2:AE2"/>
    <mergeCell ref="AU2:AW2"/>
    <mergeCell ref="AI2:AK2"/>
    <mergeCell ref="AR2:AT2"/>
    <mergeCell ref="AL2:AN2"/>
    <mergeCell ref="BD2:BF2"/>
    <mergeCell ref="AX2:AZ2"/>
    <mergeCell ref="BA2:BC2"/>
    <mergeCell ref="BP2:BR2"/>
    <mergeCell ref="BS2:BU2"/>
    <mergeCell ref="BG2:BI2"/>
    <mergeCell ref="Q2:S2"/>
    <mergeCell ref="N2:P2"/>
    <mergeCell ref="AO2:AQ2"/>
    <mergeCell ref="AF2:AH2"/>
    <mergeCell ref="T2:V2"/>
    <mergeCell ref="W2:Y2"/>
    <mergeCell ref="CQ2:CS2"/>
    <mergeCell ref="CN2:CP2"/>
    <mergeCell ref="DC2:DE2"/>
    <mergeCell ref="CZ2:DB2"/>
    <mergeCell ref="CW2:CY2"/>
    <mergeCell ref="CT2:CV2"/>
    <mergeCell ref="HJ2:HL2"/>
    <mergeCell ref="ES2:EU2"/>
    <mergeCell ref="EJ2:EL2"/>
    <mergeCell ref="A1:C1"/>
    <mergeCell ref="A2:A3"/>
    <mergeCell ref="B2:B3"/>
    <mergeCell ref="C2:C3"/>
    <mergeCell ref="K2:M2"/>
    <mergeCell ref="E2:G2"/>
    <mergeCell ref="H2:J2"/>
    <mergeCell ref="EA2:EC2"/>
    <mergeCell ref="DX2:DZ2"/>
    <mergeCell ref="DR2:DT2"/>
    <mergeCell ref="EG2:EI2"/>
    <mergeCell ref="EM2:EO2"/>
    <mergeCell ref="DL2:DN2"/>
  </mergeCells>
  <phoneticPr fontId="4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21"/>
  <sheetViews>
    <sheetView workbookViewId="0">
      <pane xSplit="1" ySplit="12" topLeftCell="B117" activePane="bottomRight" state="frozen"/>
      <selection pane="topRight" activeCell="B1" sqref="B1"/>
      <selection pane="bottomLeft" activeCell="A13" sqref="A13"/>
      <selection pane="bottomRight" activeCell="A2" sqref="A2"/>
    </sheetView>
  </sheetViews>
  <sheetFormatPr defaultColWidth="9.21875" defaultRowHeight="14.4"/>
  <cols>
    <col min="1" max="1" width="13.77734375" bestFit="1" customWidth="1"/>
    <col min="2" max="2" width="16.21875" style="4" customWidth="1"/>
    <col min="3" max="3" width="18.44140625" style="4" customWidth="1"/>
    <col min="4" max="4" width="17.5546875" style="4" customWidth="1"/>
    <col min="5" max="5" width="9.21875" hidden="1" customWidth="1"/>
    <col min="6" max="6" width="12.5546875" hidden="1" customWidth="1"/>
    <col min="7" max="7" width="12.77734375" hidden="1" customWidth="1"/>
    <col min="8" max="8" width="12.21875" hidden="1" customWidth="1"/>
    <col min="9" max="10" width="11.77734375" hidden="1" customWidth="1"/>
    <col min="11" max="14" width="0" hidden="1" customWidth="1"/>
  </cols>
  <sheetData>
    <row r="1" spans="1:16">
      <c r="A1" s="111" t="s">
        <v>175</v>
      </c>
      <c r="F1" s="164"/>
      <c r="G1" s="164"/>
      <c r="H1" s="164"/>
      <c r="I1" s="164"/>
      <c r="J1" s="164"/>
      <c r="K1" s="164"/>
      <c r="L1" s="164"/>
      <c r="M1" s="164"/>
      <c r="N1" s="164"/>
    </row>
    <row r="2" spans="1:16">
      <c r="A2" t="s">
        <v>291</v>
      </c>
      <c r="F2" s="165">
        <v>44531</v>
      </c>
      <c r="G2" s="166"/>
      <c r="H2" s="166"/>
      <c r="I2" s="166"/>
      <c r="J2" s="166"/>
      <c r="K2" s="167">
        <v>44562</v>
      </c>
      <c r="L2" s="168"/>
      <c r="M2" s="168"/>
      <c r="N2" s="169"/>
    </row>
    <row r="3" spans="1:16" s="89" customFormat="1" ht="43.2">
      <c r="A3" s="112" t="s">
        <v>176</v>
      </c>
      <c r="B3" s="113" t="s">
        <v>177</v>
      </c>
      <c r="C3" s="113" t="s">
        <v>178</v>
      </c>
      <c r="D3" s="113" t="s">
        <v>179</v>
      </c>
      <c r="E3" s="113" t="s">
        <v>180</v>
      </c>
      <c r="F3" s="113" t="s">
        <v>207</v>
      </c>
      <c r="G3" s="113" t="s">
        <v>209</v>
      </c>
      <c r="H3" s="113" t="s">
        <v>208</v>
      </c>
      <c r="I3" s="113" t="s">
        <v>210</v>
      </c>
      <c r="J3" s="113" t="s">
        <v>211</v>
      </c>
      <c r="K3" s="113" t="s">
        <v>217</v>
      </c>
      <c r="L3" s="113" t="s">
        <v>216</v>
      </c>
      <c r="M3" s="113" t="s">
        <v>215</v>
      </c>
      <c r="N3" s="113" t="s">
        <v>214</v>
      </c>
    </row>
    <row r="4" spans="1:16">
      <c r="A4" s="13" t="s">
        <v>181</v>
      </c>
      <c r="B4" s="54">
        <v>1431</v>
      </c>
      <c r="C4" s="54">
        <f t="shared" ref="C4:D6" si="0">B4</f>
        <v>1431</v>
      </c>
      <c r="D4" s="54">
        <f t="shared" si="0"/>
        <v>1431</v>
      </c>
      <c r="E4" s="54"/>
      <c r="F4" s="121">
        <f>43-6-19-18</f>
        <v>0</v>
      </c>
      <c r="G4" s="121">
        <f>34+18-8-6-7-5-26</f>
        <v>0</v>
      </c>
      <c r="H4" s="121">
        <f>23+26-5-4-8-32</f>
        <v>0</v>
      </c>
      <c r="I4" s="121">
        <v>0</v>
      </c>
      <c r="J4" s="121">
        <v>0</v>
      </c>
      <c r="K4" s="121">
        <f>14-3-2-1-8</f>
        <v>0</v>
      </c>
      <c r="L4" s="121">
        <f>17+8-2-3-3-17</f>
        <v>0</v>
      </c>
      <c r="M4" s="121">
        <f>16+6-2-3-7-10</f>
        <v>0</v>
      </c>
      <c r="N4" s="121">
        <v>0</v>
      </c>
    </row>
    <row r="5" spans="1:16">
      <c r="A5" s="13" t="s">
        <v>182</v>
      </c>
      <c r="B5" s="54">
        <v>518</v>
      </c>
      <c r="C5" s="54">
        <f t="shared" si="0"/>
        <v>518</v>
      </c>
      <c r="D5" s="54">
        <f t="shared" si="0"/>
        <v>518</v>
      </c>
      <c r="E5" s="54"/>
      <c r="F5" s="54">
        <v>0</v>
      </c>
      <c r="G5" s="54">
        <f>3-2-1</f>
        <v>0</v>
      </c>
      <c r="H5" s="54">
        <f>3-1-2</f>
        <v>0</v>
      </c>
      <c r="I5" s="54">
        <v>0</v>
      </c>
      <c r="J5" s="54">
        <v>0</v>
      </c>
      <c r="K5" s="54">
        <f>1-1</f>
        <v>0</v>
      </c>
      <c r="L5" s="54">
        <f>3+1-1-3</f>
        <v>0</v>
      </c>
      <c r="M5" s="54">
        <f>0+1-1</f>
        <v>0</v>
      </c>
      <c r="N5" s="54">
        <f>0</f>
        <v>0</v>
      </c>
    </row>
    <row r="6" spans="1:16">
      <c r="A6" s="13" t="s">
        <v>53</v>
      </c>
      <c r="B6" s="54">
        <v>124</v>
      </c>
      <c r="C6" s="54">
        <f t="shared" si="0"/>
        <v>124</v>
      </c>
      <c r="D6" s="54">
        <f t="shared" si="0"/>
        <v>124</v>
      </c>
      <c r="E6" s="54"/>
      <c r="F6" s="54">
        <v>0</v>
      </c>
      <c r="G6" s="54">
        <v>0</v>
      </c>
      <c r="H6" s="54">
        <v>0</v>
      </c>
      <c r="I6" s="54">
        <v>0</v>
      </c>
      <c r="J6" s="54">
        <v>0</v>
      </c>
      <c r="K6" s="54">
        <v>0</v>
      </c>
      <c r="L6" s="54">
        <v>0</v>
      </c>
      <c r="M6" s="54">
        <v>0</v>
      </c>
      <c r="N6" s="54">
        <v>0</v>
      </c>
    </row>
    <row r="7" spans="1:16">
      <c r="A7" s="1" t="s">
        <v>55</v>
      </c>
      <c r="B7" s="110">
        <f>SUM(B4:B6)</f>
        <v>2073</v>
      </c>
      <c r="C7" s="110">
        <f>SUM(C4:C6)</f>
        <v>2073</v>
      </c>
      <c r="D7" s="110">
        <f>SUM(D4:D6)</f>
        <v>2073</v>
      </c>
      <c r="E7" s="110">
        <f>SUM(E4:E6)</f>
        <v>0</v>
      </c>
      <c r="F7" s="110">
        <f t="shared" ref="F7:N7" si="1">SUM(F4:F6)</f>
        <v>0</v>
      </c>
      <c r="G7" s="110">
        <f t="shared" si="1"/>
        <v>0</v>
      </c>
      <c r="H7" s="110">
        <f t="shared" si="1"/>
        <v>0</v>
      </c>
      <c r="I7" s="110">
        <f t="shared" si="1"/>
        <v>0</v>
      </c>
      <c r="J7" s="110">
        <f t="shared" si="1"/>
        <v>0</v>
      </c>
      <c r="K7" s="110">
        <f t="shared" si="1"/>
        <v>0</v>
      </c>
      <c r="L7" s="110">
        <f t="shared" si="1"/>
        <v>0</v>
      </c>
      <c r="M7" s="110">
        <f t="shared" si="1"/>
        <v>0</v>
      </c>
      <c r="N7" s="110">
        <f t="shared" si="1"/>
        <v>0</v>
      </c>
    </row>
    <row r="8" spans="1:16">
      <c r="A8" s="69" t="s">
        <v>183</v>
      </c>
      <c r="B8" s="54"/>
      <c r="C8" s="114">
        <f>C7/B7</f>
        <v>1</v>
      </c>
      <c r="D8" s="114">
        <f>D7/C7</f>
        <v>1</v>
      </c>
      <c r="E8" s="2"/>
      <c r="F8" s="114">
        <f>(+D7+F7)/$C$7</f>
        <v>1</v>
      </c>
      <c r="G8" s="114">
        <f>(+D7+F7+G7)/$C$7</f>
        <v>1</v>
      </c>
      <c r="H8" s="114">
        <f>(D7+F7+G7+H7)/$C$7</f>
        <v>1</v>
      </c>
      <c r="I8" s="114">
        <f>(+D7+F7+G7+H7+I7)/$C$7</f>
        <v>1</v>
      </c>
      <c r="J8" s="114">
        <f>(D7+F7+G7+H7+I7+J7)/$C$7</f>
        <v>1</v>
      </c>
      <c r="K8" s="114">
        <f>(D7+F7+G7+H7+I7+J7+K7)/$C$7</f>
        <v>1</v>
      </c>
      <c r="L8" s="114">
        <f>(D7+F7+G7+H7+I7+J7+K7+L7)/$C$7</f>
        <v>1</v>
      </c>
      <c r="M8" s="114">
        <f>(D7+F7+G7+H7+I7+J7+K7+L7+M7)/$C$7</f>
        <v>1</v>
      </c>
      <c r="N8" s="114">
        <f>(D7+F7+G7+H7+I7+J7+K7+L7+M7+N7)/$C$7</f>
        <v>1</v>
      </c>
    </row>
    <row r="11" spans="1:16">
      <c r="A11" t="s">
        <v>184</v>
      </c>
    </row>
    <row r="12" spans="1:16" ht="43.2">
      <c r="A12" s="113" t="s">
        <v>185</v>
      </c>
      <c r="B12" s="113" t="s">
        <v>186</v>
      </c>
      <c r="C12" s="113" t="s">
        <v>187</v>
      </c>
      <c r="D12" s="113" t="s">
        <v>188</v>
      </c>
      <c r="E12" s="2"/>
      <c r="O12" s="113" t="s">
        <v>189</v>
      </c>
      <c r="P12" s="113" t="s">
        <v>190</v>
      </c>
    </row>
    <row r="13" spans="1:16">
      <c r="A13" s="115">
        <v>44466</v>
      </c>
      <c r="B13" s="54">
        <v>55</v>
      </c>
      <c r="C13" s="54">
        <v>55</v>
      </c>
      <c r="D13" s="54">
        <v>3</v>
      </c>
      <c r="E13" s="7"/>
      <c r="O13" s="116">
        <f t="shared" ref="O13:O53" si="2">C13/B13</f>
        <v>1</v>
      </c>
      <c r="P13" s="116">
        <f t="shared" ref="P13:P53" si="3">D13/B13</f>
        <v>5.4545454545454543E-2</v>
      </c>
    </row>
    <row r="14" spans="1:16">
      <c r="A14" s="115">
        <v>44468</v>
      </c>
      <c r="B14" s="54">
        <v>11</v>
      </c>
      <c r="C14" s="54">
        <v>11</v>
      </c>
      <c r="D14" s="54">
        <v>1</v>
      </c>
      <c r="E14" s="7"/>
      <c r="O14" s="116">
        <f t="shared" si="2"/>
        <v>1</v>
      </c>
      <c r="P14" s="116">
        <f t="shared" si="3"/>
        <v>9.0909090909090912E-2</v>
      </c>
    </row>
    <row r="15" spans="1:16">
      <c r="A15" s="115">
        <v>44474</v>
      </c>
      <c r="B15" s="54">
        <v>3</v>
      </c>
      <c r="C15" s="54">
        <v>3</v>
      </c>
      <c r="D15" s="54">
        <v>3</v>
      </c>
      <c r="E15" s="7"/>
      <c r="O15" s="116">
        <f t="shared" si="2"/>
        <v>1</v>
      </c>
      <c r="P15" s="116">
        <f t="shared" si="3"/>
        <v>1</v>
      </c>
    </row>
    <row r="16" spans="1:16">
      <c r="A16" s="115">
        <v>44475</v>
      </c>
      <c r="B16" s="54">
        <v>62</v>
      </c>
      <c r="C16" s="54">
        <v>62</v>
      </c>
      <c r="D16" s="54">
        <v>7</v>
      </c>
      <c r="E16" s="7"/>
      <c r="O16" s="116">
        <f t="shared" si="2"/>
        <v>1</v>
      </c>
      <c r="P16" s="116">
        <f t="shared" si="3"/>
        <v>0.11290322580645161</v>
      </c>
    </row>
    <row r="17" spans="1:16">
      <c r="A17" s="115">
        <v>44476</v>
      </c>
      <c r="B17" s="54">
        <v>26</v>
      </c>
      <c r="C17" s="54">
        <v>26</v>
      </c>
      <c r="D17" s="54">
        <v>9</v>
      </c>
      <c r="E17" s="7"/>
      <c r="O17" s="116">
        <f t="shared" si="2"/>
        <v>1</v>
      </c>
      <c r="P17" s="116">
        <f t="shared" si="3"/>
        <v>0.34615384615384615</v>
      </c>
    </row>
    <row r="18" spans="1:16">
      <c r="A18" s="115">
        <v>44478</v>
      </c>
      <c r="B18" s="54">
        <v>30</v>
      </c>
      <c r="C18" s="54">
        <v>30</v>
      </c>
      <c r="D18" s="54">
        <v>6</v>
      </c>
      <c r="E18" s="7"/>
      <c r="O18" s="116">
        <f t="shared" si="2"/>
        <v>1</v>
      </c>
      <c r="P18" s="116">
        <f t="shared" si="3"/>
        <v>0.2</v>
      </c>
    </row>
    <row r="19" spans="1:16">
      <c r="A19" s="115">
        <v>44481</v>
      </c>
      <c r="B19" s="54">
        <v>59</v>
      </c>
      <c r="C19" s="54">
        <v>59</v>
      </c>
      <c r="D19" s="54">
        <v>17</v>
      </c>
      <c r="E19" s="7"/>
      <c r="O19" s="116">
        <f t="shared" si="2"/>
        <v>1</v>
      </c>
      <c r="P19" s="116">
        <f t="shared" si="3"/>
        <v>0.28813559322033899</v>
      </c>
    </row>
    <row r="20" spans="1:16">
      <c r="A20" s="115">
        <v>44483</v>
      </c>
      <c r="B20" s="54">
        <v>52</v>
      </c>
      <c r="C20" s="54">
        <v>52</v>
      </c>
      <c r="D20" s="54">
        <v>16</v>
      </c>
      <c r="E20" s="7"/>
      <c r="O20" s="116">
        <f t="shared" si="2"/>
        <v>1</v>
      </c>
      <c r="P20" s="116">
        <f t="shared" si="3"/>
        <v>0.30769230769230771</v>
      </c>
    </row>
    <row r="21" spans="1:16">
      <c r="A21" s="115">
        <v>44485</v>
      </c>
      <c r="B21" s="54">
        <v>16</v>
      </c>
      <c r="C21" s="54">
        <v>16</v>
      </c>
      <c r="D21" s="54">
        <v>7</v>
      </c>
      <c r="E21" s="7"/>
      <c r="O21" s="116">
        <f t="shared" si="2"/>
        <v>1</v>
      </c>
      <c r="P21" s="116">
        <f t="shared" si="3"/>
        <v>0.4375</v>
      </c>
    </row>
    <row r="22" spans="1:16">
      <c r="A22" s="115">
        <v>44488</v>
      </c>
      <c r="B22" s="54">
        <v>50</v>
      </c>
      <c r="C22" s="54">
        <v>50</v>
      </c>
      <c r="D22" s="54">
        <v>12</v>
      </c>
      <c r="E22" s="7"/>
      <c r="O22" s="116">
        <f t="shared" si="2"/>
        <v>1</v>
      </c>
      <c r="P22" s="116">
        <f t="shared" si="3"/>
        <v>0.24</v>
      </c>
    </row>
    <row r="23" spans="1:16">
      <c r="A23" s="115">
        <v>44490</v>
      </c>
      <c r="B23" s="54">
        <v>10</v>
      </c>
      <c r="C23" s="54">
        <v>10</v>
      </c>
      <c r="D23" s="54">
        <v>4</v>
      </c>
      <c r="E23" s="7"/>
      <c r="O23" s="116">
        <f t="shared" si="2"/>
        <v>1</v>
      </c>
      <c r="P23" s="116">
        <f t="shared" si="3"/>
        <v>0.4</v>
      </c>
    </row>
    <row r="24" spans="1:16">
      <c r="A24" s="115">
        <v>44509</v>
      </c>
      <c r="B24" s="54">
        <v>28</v>
      </c>
      <c r="C24" s="54">
        <v>28</v>
      </c>
      <c r="D24" s="54">
        <v>13</v>
      </c>
      <c r="E24" s="7"/>
      <c r="O24" s="116">
        <f t="shared" si="2"/>
        <v>1</v>
      </c>
      <c r="P24" s="116">
        <f t="shared" si="3"/>
        <v>0.4642857142857143</v>
      </c>
    </row>
    <row r="25" spans="1:16">
      <c r="A25" s="115">
        <v>44512</v>
      </c>
      <c r="B25" s="54">
        <v>55</v>
      </c>
      <c r="C25" s="54">
        <v>55</v>
      </c>
      <c r="D25" s="54">
        <v>33</v>
      </c>
      <c r="E25" s="7"/>
      <c r="O25" s="116">
        <f t="shared" si="2"/>
        <v>1</v>
      </c>
      <c r="P25" s="116">
        <f t="shared" si="3"/>
        <v>0.6</v>
      </c>
    </row>
    <row r="26" spans="1:16">
      <c r="A26" s="115">
        <v>44515</v>
      </c>
      <c r="B26" s="54">
        <v>91</v>
      </c>
      <c r="C26" s="54">
        <v>91</v>
      </c>
      <c r="D26" s="54">
        <v>42</v>
      </c>
      <c r="E26" s="7"/>
      <c r="O26" s="116">
        <f t="shared" si="2"/>
        <v>1</v>
      </c>
      <c r="P26" s="116">
        <f t="shared" si="3"/>
        <v>0.46153846153846156</v>
      </c>
    </row>
    <row r="27" spans="1:16">
      <c r="A27" s="115">
        <v>44520</v>
      </c>
      <c r="B27" s="54">
        <v>70</v>
      </c>
      <c r="C27" s="54">
        <v>70</v>
      </c>
      <c r="D27" s="54">
        <v>38</v>
      </c>
      <c r="E27" s="7"/>
      <c r="O27" s="116">
        <f t="shared" si="2"/>
        <v>1</v>
      </c>
      <c r="P27" s="116">
        <f t="shared" si="3"/>
        <v>0.54285714285714282</v>
      </c>
    </row>
    <row r="28" spans="1:16">
      <c r="A28" s="115">
        <v>44521</v>
      </c>
      <c r="B28" s="54">
        <v>36</v>
      </c>
      <c r="C28" s="54">
        <v>36</v>
      </c>
      <c r="D28" s="54">
        <v>18</v>
      </c>
      <c r="E28" s="7"/>
      <c r="O28" s="116">
        <f t="shared" si="2"/>
        <v>1</v>
      </c>
      <c r="P28" s="116">
        <f t="shared" si="3"/>
        <v>0.5</v>
      </c>
    </row>
    <row r="29" spans="1:16">
      <c r="A29" s="115">
        <v>44522</v>
      </c>
      <c r="B29" s="54">
        <v>27</v>
      </c>
      <c r="C29" s="54">
        <v>27</v>
      </c>
      <c r="D29" s="54">
        <v>17</v>
      </c>
      <c r="E29" s="7"/>
      <c r="O29" s="116">
        <f t="shared" si="2"/>
        <v>1</v>
      </c>
      <c r="P29" s="116">
        <f t="shared" si="3"/>
        <v>0.62962962962962965</v>
      </c>
    </row>
    <row r="30" spans="1:16">
      <c r="A30" s="115">
        <v>44524</v>
      </c>
      <c r="B30" s="54">
        <v>46</v>
      </c>
      <c r="C30" s="54">
        <v>46</v>
      </c>
      <c r="D30" s="54">
        <v>31</v>
      </c>
      <c r="E30" s="7"/>
      <c r="O30" s="116">
        <f t="shared" si="2"/>
        <v>1</v>
      </c>
      <c r="P30" s="116">
        <f t="shared" si="3"/>
        <v>0.67391304347826086</v>
      </c>
    </row>
    <row r="31" spans="1:16">
      <c r="A31" s="115">
        <v>44526</v>
      </c>
      <c r="B31" s="54">
        <v>81</v>
      </c>
      <c r="C31" s="54">
        <v>81</v>
      </c>
      <c r="D31" s="54">
        <v>53</v>
      </c>
      <c r="E31" s="7"/>
      <c r="O31" s="116">
        <f t="shared" si="2"/>
        <v>1</v>
      </c>
      <c r="P31" s="116">
        <f t="shared" si="3"/>
        <v>0.65432098765432101</v>
      </c>
    </row>
    <row r="32" spans="1:16">
      <c r="A32" s="115">
        <v>44527</v>
      </c>
      <c r="B32" s="54">
        <v>15</v>
      </c>
      <c r="C32" s="54">
        <v>15</v>
      </c>
      <c r="D32" s="54">
        <v>9</v>
      </c>
      <c r="E32" s="7"/>
      <c r="O32" s="116">
        <f t="shared" si="2"/>
        <v>1</v>
      </c>
      <c r="P32" s="116">
        <f t="shared" si="3"/>
        <v>0.6</v>
      </c>
    </row>
    <row r="33" spans="1:16">
      <c r="A33" s="115">
        <v>44529</v>
      </c>
      <c r="B33" s="54">
        <v>70</v>
      </c>
      <c r="C33" s="54">
        <v>70</v>
      </c>
      <c r="D33" s="54">
        <v>44</v>
      </c>
      <c r="E33" s="7"/>
      <c r="O33" s="116">
        <f t="shared" si="2"/>
        <v>1</v>
      </c>
      <c r="P33" s="116">
        <f t="shared" si="3"/>
        <v>0.62857142857142856</v>
      </c>
    </row>
    <row r="34" spans="1:16">
      <c r="A34" s="115">
        <v>44531</v>
      </c>
      <c r="B34" s="54">
        <v>78</v>
      </c>
      <c r="C34" s="54">
        <v>78</v>
      </c>
      <c r="D34" s="54">
        <v>63</v>
      </c>
      <c r="E34" s="7"/>
      <c r="O34" s="116">
        <f t="shared" si="2"/>
        <v>1</v>
      </c>
      <c r="P34" s="116">
        <f t="shared" si="3"/>
        <v>0.80769230769230771</v>
      </c>
    </row>
    <row r="35" spans="1:16">
      <c r="A35" s="115">
        <v>44533</v>
      </c>
      <c r="B35" s="54">
        <v>70</v>
      </c>
      <c r="C35" s="54">
        <v>70</v>
      </c>
      <c r="D35" s="54">
        <v>61</v>
      </c>
      <c r="E35" s="7"/>
      <c r="O35" s="116">
        <f t="shared" si="2"/>
        <v>1</v>
      </c>
      <c r="P35" s="116">
        <f t="shared" si="3"/>
        <v>0.87142857142857144</v>
      </c>
    </row>
    <row r="36" spans="1:16">
      <c r="A36" s="115">
        <v>44536</v>
      </c>
      <c r="B36" s="54">
        <v>71</v>
      </c>
      <c r="C36" s="54">
        <v>71</v>
      </c>
      <c r="D36" s="54">
        <v>58</v>
      </c>
      <c r="E36" s="7"/>
      <c r="O36" s="116">
        <f t="shared" si="2"/>
        <v>1</v>
      </c>
      <c r="P36" s="116">
        <f t="shared" si="3"/>
        <v>0.81690140845070425</v>
      </c>
    </row>
    <row r="37" spans="1:16">
      <c r="A37" s="115">
        <v>44538</v>
      </c>
      <c r="B37" s="54">
        <v>60</v>
      </c>
      <c r="C37" s="54">
        <v>60</v>
      </c>
      <c r="D37" s="54">
        <v>30</v>
      </c>
      <c r="E37" s="7"/>
      <c r="O37" s="116">
        <f t="shared" si="2"/>
        <v>1</v>
      </c>
      <c r="P37" s="116">
        <f t="shared" si="3"/>
        <v>0.5</v>
      </c>
    </row>
    <row r="38" spans="1:16">
      <c r="A38" s="115">
        <v>44540</v>
      </c>
      <c r="B38" s="54">
        <v>81</v>
      </c>
      <c r="C38" s="54">
        <v>81</v>
      </c>
      <c r="D38" s="54">
        <v>60</v>
      </c>
      <c r="E38" s="7"/>
      <c r="O38" s="116">
        <f t="shared" si="2"/>
        <v>1</v>
      </c>
      <c r="P38" s="116">
        <f t="shared" si="3"/>
        <v>0.7407407407407407</v>
      </c>
    </row>
    <row r="39" spans="1:16">
      <c r="A39" s="115">
        <v>44543</v>
      </c>
      <c r="B39" s="54">
        <v>36</v>
      </c>
      <c r="C39" s="54">
        <v>36</v>
      </c>
      <c r="D39" s="54">
        <v>27</v>
      </c>
      <c r="E39" s="7"/>
      <c r="O39" s="116">
        <f t="shared" si="2"/>
        <v>1</v>
      </c>
      <c r="P39" s="116">
        <f t="shared" si="3"/>
        <v>0.75</v>
      </c>
    </row>
    <row r="40" spans="1:16">
      <c r="A40" s="115">
        <v>44545</v>
      </c>
      <c r="B40" s="54">
        <v>40</v>
      </c>
      <c r="C40" s="54">
        <v>40</v>
      </c>
      <c r="D40" s="54">
        <v>30</v>
      </c>
      <c r="E40" s="7"/>
      <c r="O40" s="116">
        <f t="shared" si="2"/>
        <v>1</v>
      </c>
      <c r="P40" s="116">
        <f t="shared" si="3"/>
        <v>0.75</v>
      </c>
    </row>
    <row r="41" spans="1:16">
      <c r="A41" s="115">
        <v>44547</v>
      </c>
      <c r="B41" s="54">
        <v>62</v>
      </c>
      <c r="C41" s="54">
        <v>62</v>
      </c>
      <c r="D41" s="54">
        <v>48</v>
      </c>
      <c r="E41" s="7"/>
      <c r="O41" s="116">
        <f t="shared" si="2"/>
        <v>1</v>
      </c>
      <c r="P41" s="116">
        <f t="shared" si="3"/>
        <v>0.77419354838709675</v>
      </c>
    </row>
    <row r="42" spans="1:16">
      <c r="A42" s="115">
        <v>44550</v>
      </c>
      <c r="B42" s="54">
        <v>44</v>
      </c>
      <c r="C42" s="54">
        <v>44</v>
      </c>
      <c r="D42" s="54">
        <v>32</v>
      </c>
      <c r="E42" s="7"/>
      <c r="O42" s="116">
        <f t="shared" si="2"/>
        <v>1</v>
      </c>
      <c r="P42" s="116">
        <f t="shared" si="3"/>
        <v>0.72727272727272729</v>
      </c>
    </row>
    <row r="43" spans="1:16">
      <c r="A43" s="115">
        <v>44564</v>
      </c>
      <c r="B43" s="54">
        <v>74</v>
      </c>
      <c r="C43" s="54">
        <v>74</v>
      </c>
      <c r="D43" s="54">
        <v>74</v>
      </c>
      <c r="E43" s="7"/>
      <c r="O43" s="116">
        <f t="shared" si="2"/>
        <v>1</v>
      </c>
      <c r="P43" s="116">
        <f t="shared" si="3"/>
        <v>1</v>
      </c>
    </row>
    <row r="44" spans="1:16">
      <c r="A44" s="115">
        <v>44567</v>
      </c>
      <c r="B44" s="54">
        <v>70</v>
      </c>
      <c r="C44" s="54">
        <v>70</v>
      </c>
      <c r="D44" s="54">
        <v>70</v>
      </c>
      <c r="E44" s="7"/>
      <c r="O44" s="116">
        <f t="shared" si="2"/>
        <v>1</v>
      </c>
      <c r="P44" s="116">
        <f t="shared" si="3"/>
        <v>1</v>
      </c>
    </row>
    <row r="45" spans="1:16">
      <c r="A45" s="115">
        <v>44568</v>
      </c>
      <c r="B45" s="54">
        <v>73</v>
      </c>
      <c r="C45" s="54">
        <v>73</v>
      </c>
      <c r="D45" s="54">
        <v>73</v>
      </c>
      <c r="E45" s="7"/>
      <c r="O45" s="116">
        <f t="shared" si="2"/>
        <v>1</v>
      </c>
      <c r="P45" s="116">
        <f t="shared" si="3"/>
        <v>1</v>
      </c>
    </row>
    <row r="46" spans="1:16">
      <c r="A46" s="115">
        <v>44571</v>
      </c>
      <c r="B46" s="54">
        <v>45</v>
      </c>
      <c r="C46" s="54">
        <v>45</v>
      </c>
      <c r="D46" s="54">
        <v>45</v>
      </c>
      <c r="E46" s="7"/>
      <c r="O46" s="116">
        <f t="shared" si="2"/>
        <v>1</v>
      </c>
      <c r="P46" s="116">
        <f t="shared" si="3"/>
        <v>1</v>
      </c>
    </row>
    <row r="47" spans="1:16">
      <c r="A47" s="115">
        <v>44573</v>
      </c>
      <c r="B47" s="54">
        <v>38</v>
      </c>
      <c r="C47" s="54">
        <v>38</v>
      </c>
      <c r="D47" s="54">
        <v>38</v>
      </c>
      <c r="E47" s="7"/>
      <c r="O47" s="116">
        <f t="shared" si="2"/>
        <v>1</v>
      </c>
      <c r="P47" s="116">
        <f t="shared" si="3"/>
        <v>1</v>
      </c>
    </row>
    <row r="48" spans="1:16">
      <c r="A48" s="115">
        <v>44575</v>
      </c>
      <c r="B48" s="54">
        <v>38</v>
      </c>
      <c r="C48" s="54">
        <v>38</v>
      </c>
      <c r="D48" s="54">
        <v>38</v>
      </c>
      <c r="E48" s="7"/>
      <c r="O48" s="116">
        <f t="shared" si="2"/>
        <v>1</v>
      </c>
      <c r="P48" s="116">
        <f t="shared" si="3"/>
        <v>1</v>
      </c>
    </row>
    <row r="49" spans="1:16">
      <c r="A49" s="115">
        <v>44578</v>
      </c>
      <c r="B49" s="54">
        <v>66</v>
      </c>
      <c r="C49" s="54">
        <v>66</v>
      </c>
      <c r="D49" s="54">
        <v>66</v>
      </c>
      <c r="E49" s="7"/>
      <c r="O49" s="116">
        <f t="shared" si="2"/>
        <v>1</v>
      </c>
      <c r="P49" s="116">
        <f t="shared" si="3"/>
        <v>1</v>
      </c>
    </row>
    <row r="50" spans="1:16">
      <c r="A50" s="115">
        <v>44580</v>
      </c>
      <c r="B50" s="54">
        <v>70</v>
      </c>
      <c r="C50" s="54">
        <v>70</v>
      </c>
      <c r="D50" s="54">
        <v>70</v>
      </c>
      <c r="E50" s="7"/>
      <c r="O50" s="116">
        <f t="shared" si="2"/>
        <v>1</v>
      </c>
      <c r="P50" s="116">
        <f t="shared" si="3"/>
        <v>1</v>
      </c>
    </row>
    <row r="51" spans="1:16">
      <c r="A51" s="115">
        <v>44582</v>
      </c>
      <c r="B51" s="54">
        <v>82</v>
      </c>
      <c r="C51" s="54">
        <v>82</v>
      </c>
      <c r="D51" s="54">
        <v>82</v>
      </c>
      <c r="E51" s="7"/>
      <c r="O51" s="116">
        <f t="shared" si="2"/>
        <v>1</v>
      </c>
      <c r="P51" s="116">
        <f t="shared" si="3"/>
        <v>1</v>
      </c>
    </row>
    <row r="52" spans="1:16">
      <c r="A52" s="115">
        <v>44585</v>
      </c>
      <c r="B52" s="54">
        <v>13</v>
      </c>
      <c r="C52" s="54">
        <v>13</v>
      </c>
      <c r="D52" s="54">
        <v>13</v>
      </c>
      <c r="E52" s="7"/>
      <c r="O52" s="116">
        <f t="shared" si="2"/>
        <v>1</v>
      </c>
      <c r="P52" s="116">
        <f t="shared" si="3"/>
        <v>1</v>
      </c>
    </row>
    <row r="53" spans="1:16">
      <c r="A53" s="115">
        <v>44588</v>
      </c>
      <c r="B53" s="54">
        <v>66</v>
      </c>
      <c r="C53" s="54">
        <v>66</v>
      </c>
      <c r="D53" s="54">
        <v>66</v>
      </c>
      <c r="E53" s="7"/>
      <c r="O53" s="116">
        <f t="shared" si="2"/>
        <v>1</v>
      </c>
      <c r="P53" s="116">
        <f t="shared" si="3"/>
        <v>1</v>
      </c>
    </row>
    <row r="54" spans="1:16">
      <c r="A54" s="115">
        <v>44590</v>
      </c>
      <c r="B54" s="54">
        <v>49</v>
      </c>
      <c r="C54" s="54">
        <v>49</v>
      </c>
      <c r="D54" s="54">
        <v>49</v>
      </c>
      <c r="E54" s="7"/>
      <c r="O54" s="116">
        <f t="shared" ref="O54:O85" si="4">C54/B54</f>
        <v>1</v>
      </c>
      <c r="P54" s="116">
        <f t="shared" ref="P54:P85" si="5">D54/B54</f>
        <v>1</v>
      </c>
    </row>
    <row r="55" spans="1:16">
      <c r="A55" s="115">
        <v>44593</v>
      </c>
      <c r="B55" s="54">
        <v>74</v>
      </c>
      <c r="C55" s="54">
        <v>74</v>
      </c>
      <c r="D55" s="54">
        <v>74</v>
      </c>
      <c r="E55" s="7"/>
      <c r="O55" s="116">
        <f t="shared" si="4"/>
        <v>1</v>
      </c>
      <c r="P55" s="116">
        <f t="shared" si="5"/>
        <v>1</v>
      </c>
    </row>
    <row r="56" spans="1:16">
      <c r="A56" s="115">
        <v>44595</v>
      </c>
      <c r="B56" s="54">
        <v>66</v>
      </c>
      <c r="C56" s="54">
        <v>66</v>
      </c>
      <c r="D56" s="54">
        <v>66</v>
      </c>
      <c r="E56" s="7"/>
      <c r="O56" s="116">
        <f t="shared" si="4"/>
        <v>1</v>
      </c>
      <c r="P56" s="116">
        <f t="shared" si="5"/>
        <v>1</v>
      </c>
    </row>
    <row r="57" spans="1:16">
      <c r="A57" s="115">
        <v>44597</v>
      </c>
      <c r="B57" s="54">
        <v>31</v>
      </c>
      <c r="C57" s="54">
        <v>31</v>
      </c>
      <c r="D57" s="54">
        <v>31</v>
      </c>
      <c r="E57" s="7"/>
      <c r="O57" s="116">
        <f t="shared" si="4"/>
        <v>1</v>
      </c>
      <c r="P57" s="116">
        <f t="shared" si="5"/>
        <v>1</v>
      </c>
    </row>
    <row r="58" spans="1:16">
      <c r="A58" s="115">
        <v>44600</v>
      </c>
      <c r="B58" s="54">
        <v>26</v>
      </c>
      <c r="C58" s="54">
        <v>26</v>
      </c>
      <c r="D58" s="54">
        <v>26</v>
      </c>
      <c r="E58" s="7"/>
      <c r="O58" s="116">
        <f t="shared" si="4"/>
        <v>1</v>
      </c>
      <c r="P58" s="116">
        <f t="shared" si="5"/>
        <v>1</v>
      </c>
    </row>
    <row r="59" spans="1:16">
      <c r="A59" s="115">
        <v>44602</v>
      </c>
      <c r="B59" s="54">
        <v>41</v>
      </c>
      <c r="C59" s="54">
        <v>41</v>
      </c>
      <c r="D59" s="54">
        <v>41</v>
      </c>
      <c r="E59" s="7"/>
      <c r="O59" s="116">
        <f t="shared" si="4"/>
        <v>1</v>
      </c>
      <c r="P59" s="116">
        <f t="shared" si="5"/>
        <v>1</v>
      </c>
    </row>
    <row r="60" spans="1:16">
      <c r="A60" s="115">
        <v>44604</v>
      </c>
      <c r="B60" s="54">
        <v>22</v>
      </c>
      <c r="C60" s="54">
        <v>22</v>
      </c>
      <c r="D60" s="54">
        <v>22</v>
      </c>
      <c r="E60" s="7"/>
      <c r="O60" s="116">
        <f t="shared" si="4"/>
        <v>1</v>
      </c>
      <c r="P60" s="116">
        <f t="shared" si="5"/>
        <v>1</v>
      </c>
    </row>
    <row r="61" spans="1:16">
      <c r="A61" s="115">
        <v>44606</v>
      </c>
      <c r="B61" s="54">
        <v>29</v>
      </c>
      <c r="C61" s="54">
        <v>29</v>
      </c>
      <c r="D61" s="54">
        <v>29</v>
      </c>
      <c r="E61" s="7"/>
      <c r="O61" s="116">
        <f t="shared" si="4"/>
        <v>1</v>
      </c>
      <c r="P61" s="116">
        <f t="shared" si="5"/>
        <v>1</v>
      </c>
    </row>
    <row r="62" spans="1:16">
      <c r="A62" s="115">
        <v>44608</v>
      </c>
      <c r="B62" s="54">
        <v>72</v>
      </c>
      <c r="C62" s="54">
        <v>72</v>
      </c>
      <c r="D62" s="54">
        <v>72</v>
      </c>
      <c r="E62" s="7"/>
      <c r="O62" s="116">
        <f t="shared" si="4"/>
        <v>1</v>
      </c>
      <c r="P62" s="116">
        <f t="shared" si="5"/>
        <v>1</v>
      </c>
    </row>
    <row r="63" spans="1:16">
      <c r="A63" s="115">
        <v>44609</v>
      </c>
      <c r="B63" s="54">
        <v>60</v>
      </c>
      <c r="C63" s="54">
        <v>60</v>
      </c>
      <c r="D63" s="54">
        <v>60</v>
      </c>
      <c r="E63" s="7"/>
      <c r="O63" s="116">
        <f t="shared" si="4"/>
        <v>1</v>
      </c>
      <c r="P63" s="116">
        <f t="shared" si="5"/>
        <v>1</v>
      </c>
    </row>
    <row r="64" spans="1:16">
      <c r="A64" s="115">
        <v>44611</v>
      </c>
      <c r="B64" s="54">
        <v>15</v>
      </c>
      <c r="C64" s="54">
        <v>15</v>
      </c>
      <c r="D64" s="54">
        <v>15</v>
      </c>
      <c r="E64" s="7"/>
      <c r="O64" s="116">
        <f t="shared" si="4"/>
        <v>1</v>
      </c>
      <c r="P64" s="116">
        <f t="shared" si="5"/>
        <v>1</v>
      </c>
    </row>
    <row r="65" spans="1:16">
      <c r="A65" s="115">
        <v>44614</v>
      </c>
      <c r="B65" s="54">
        <v>51</v>
      </c>
      <c r="C65" s="54">
        <v>51</v>
      </c>
      <c r="D65" s="54">
        <v>51</v>
      </c>
      <c r="E65" s="7"/>
      <c r="O65" s="116">
        <f t="shared" si="4"/>
        <v>1</v>
      </c>
      <c r="P65" s="116">
        <f t="shared" si="5"/>
        <v>1</v>
      </c>
    </row>
    <row r="66" spans="1:16">
      <c r="A66" s="115">
        <v>44616</v>
      </c>
      <c r="B66" s="54">
        <v>22</v>
      </c>
      <c r="C66" s="54">
        <v>22</v>
      </c>
      <c r="D66" s="54">
        <v>22</v>
      </c>
      <c r="E66" s="7"/>
      <c r="O66" s="116">
        <f t="shared" si="4"/>
        <v>1</v>
      </c>
      <c r="P66" s="116">
        <f t="shared" si="5"/>
        <v>1</v>
      </c>
    </row>
    <row r="67" spans="1:16">
      <c r="A67" s="115">
        <v>44618</v>
      </c>
      <c r="B67" s="54">
        <v>20</v>
      </c>
      <c r="C67" s="54">
        <v>20</v>
      </c>
      <c r="D67" s="54">
        <v>20</v>
      </c>
      <c r="E67" s="7"/>
      <c r="O67" s="116">
        <f t="shared" si="4"/>
        <v>1</v>
      </c>
      <c r="P67" s="116">
        <f t="shared" si="5"/>
        <v>1</v>
      </c>
    </row>
    <row r="68" spans="1:16">
      <c r="A68" s="115">
        <v>44620</v>
      </c>
      <c r="B68" s="54">
        <v>44</v>
      </c>
      <c r="C68" s="54">
        <v>44</v>
      </c>
      <c r="D68" s="54">
        <v>44</v>
      </c>
      <c r="E68" s="7"/>
      <c r="O68" s="116">
        <f t="shared" si="4"/>
        <v>1</v>
      </c>
      <c r="P68" s="116">
        <f t="shared" si="5"/>
        <v>1</v>
      </c>
    </row>
    <row r="69" spans="1:16">
      <c r="A69" s="115">
        <v>44621</v>
      </c>
      <c r="B69" s="54">
        <v>58</v>
      </c>
      <c r="C69" s="54">
        <v>58</v>
      </c>
      <c r="D69" s="54">
        <v>58</v>
      </c>
      <c r="E69" s="7"/>
      <c r="O69" s="116">
        <f t="shared" si="4"/>
        <v>1</v>
      </c>
      <c r="P69" s="116">
        <f t="shared" si="5"/>
        <v>1</v>
      </c>
    </row>
    <row r="70" spans="1:16">
      <c r="A70" s="115">
        <v>44623</v>
      </c>
      <c r="B70" s="54">
        <v>28</v>
      </c>
      <c r="C70" s="54">
        <v>28</v>
      </c>
      <c r="D70" s="54">
        <v>28</v>
      </c>
      <c r="E70" s="7"/>
      <c r="O70" s="116">
        <f t="shared" si="4"/>
        <v>1</v>
      </c>
      <c r="P70" s="116">
        <f t="shared" si="5"/>
        <v>1</v>
      </c>
    </row>
    <row r="71" spans="1:16">
      <c r="A71" s="115">
        <v>44625</v>
      </c>
      <c r="B71" s="54">
        <v>31</v>
      </c>
      <c r="C71" s="54">
        <v>31</v>
      </c>
      <c r="D71" s="54">
        <v>31</v>
      </c>
      <c r="E71" s="7"/>
      <c r="O71" s="116">
        <f t="shared" si="4"/>
        <v>1</v>
      </c>
      <c r="P71" s="116">
        <f t="shared" si="5"/>
        <v>1</v>
      </c>
    </row>
    <row r="72" spans="1:16">
      <c r="A72" s="115">
        <v>44628</v>
      </c>
      <c r="B72" s="54">
        <v>76</v>
      </c>
      <c r="C72" s="54">
        <v>76</v>
      </c>
      <c r="D72" s="54">
        <v>76</v>
      </c>
      <c r="E72" s="7"/>
      <c r="O72" s="116">
        <f t="shared" si="4"/>
        <v>1</v>
      </c>
      <c r="P72" s="116">
        <f t="shared" si="5"/>
        <v>1</v>
      </c>
    </row>
    <row r="73" spans="1:16">
      <c r="A73" s="115">
        <v>44630</v>
      </c>
      <c r="B73" s="54">
        <v>32</v>
      </c>
      <c r="C73" s="54">
        <v>32</v>
      </c>
      <c r="D73" s="54">
        <v>32</v>
      </c>
      <c r="E73" s="7"/>
      <c r="O73" s="116">
        <f t="shared" si="4"/>
        <v>1</v>
      </c>
      <c r="P73" s="116">
        <f t="shared" si="5"/>
        <v>1</v>
      </c>
    </row>
    <row r="74" spans="1:16">
      <c r="A74" s="115">
        <v>44632</v>
      </c>
      <c r="B74" s="54">
        <v>28</v>
      </c>
      <c r="C74" s="54">
        <v>28</v>
      </c>
      <c r="D74" s="54">
        <v>28</v>
      </c>
      <c r="E74" s="7"/>
      <c r="O74" s="116">
        <f t="shared" si="4"/>
        <v>1</v>
      </c>
      <c r="P74" s="116">
        <f t="shared" si="5"/>
        <v>1</v>
      </c>
    </row>
    <row r="75" spans="1:16">
      <c r="A75" s="115">
        <v>44635</v>
      </c>
      <c r="B75" s="54">
        <v>73</v>
      </c>
      <c r="C75" s="54">
        <v>73</v>
      </c>
      <c r="D75" s="54">
        <v>73</v>
      </c>
      <c r="E75" s="7"/>
      <c r="O75" s="116">
        <f t="shared" si="4"/>
        <v>1</v>
      </c>
      <c r="P75" s="116">
        <f t="shared" si="5"/>
        <v>1</v>
      </c>
    </row>
    <row r="76" spans="1:16">
      <c r="A76" s="115">
        <v>44636</v>
      </c>
      <c r="B76" s="54">
        <v>56</v>
      </c>
      <c r="C76" s="54">
        <v>56</v>
      </c>
      <c r="D76" s="54">
        <v>56</v>
      </c>
      <c r="E76" s="7"/>
      <c r="O76" s="116">
        <f t="shared" si="4"/>
        <v>1</v>
      </c>
      <c r="P76" s="116">
        <f t="shared" si="5"/>
        <v>1</v>
      </c>
    </row>
    <row r="77" spans="1:16">
      <c r="A77" s="115">
        <v>44642</v>
      </c>
      <c r="B77" s="54">
        <v>72</v>
      </c>
      <c r="C77" s="54">
        <v>72</v>
      </c>
      <c r="D77" s="54">
        <v>72</v>
      </c>
      <c r="E77" s="7"/>
      <c r="O77" s="116">
        <f t="shared" si="4"/>
        <v>1</v>
      </c>
      <c r="P77" s="116">
        <f t="shared" si="5"/>
        <v>1</v>
      </c>
    </row>
    <row r="78" spans="1:16">
      <c r="A78" s="115">
        <v>44643</v>
      </c>
      <c r="B78" s="54">
        <v>66</v>
      </c>
      <c r="C78" s="54">
        <v>66</v>
      </c>
      <c r="D78" s="54">
        <v>66</v>
      </c>
      <c r="E78" s="7"/>
      <c r="O78" s="116">
        <f t="shared" si="4"/>
        <v>1</v>
      </c>
      <c r="P78" s="116">
        <f t="shared" si="5"/>
        <v>1</v>
      </c>
    </row>
    <row r="79" spans="1:16">
      <c r="A79" s="115">
        <v>44644</v>
      </c>
      <c r="B79" s="54">
        <v>20</v>
      </c>
      <c r="C79" s="54">
        <v>20</v>
      </c>
      <c r="D79" s="54">
        <v>20</v>
      </c>
      <c r="E79" s="7"/>
      <c r="O79" s="116">
        <f t="shared" si="4"/>
        <v>1</v>
      </c>
      <c r="P79" s="116">
        <f t="shared" si="5"/>
        <v>1</v>
      </c>
    </row>
    <row r="80" spans="1:16">
      <c r="A80" s="115">
        <v>44646</v>
      </c>
      <c r="B80" s="54">
        <v>54</v>
      </c>
      <c r="C80" s="54">
        <v>54</v>
      </c>
      <c r="D80" s="54">
        <v>54</v>
      </c>
      <c r="E80" s="7"/>
      <c r="O80" s="116">
        <f t="shared" si="4"/>
        <v>1</v>
      </c>
      <c r="P80" s="116">
        <f t="shared" si="5"/>
        <v>1</v>
      </c>
    </row>
    <row r="81" spans="1:16">
      <c r="A81" s="115">
        <v>44648</v>
      </c>
      <c r="B81" s="54">
        <v>81</v>
      </c>
      <c r="C81" s="54">
        <v>81</v>
      </c>
      <c r="D81" s="54">
        <v>81</v>
      </c>
      <c r="E81" s="7"/>
      <c r="O81" s="116">
        <f t="shared" si="4"/>
        <v>1</v>
      </c>
      <c r="P81" s="116">
        <f t="shared" si="5"/>
        <v>1</v>
      </c>
    </row>
    <row r="82" spans="1:16">
      <c r="A82" s="115">
        <v>44650</v>
      </c>
      <c r="B82" s="54">
        <v>54</v>
      </c>
      <c r="C82" s="54">
        <v>54</v>
      </c>
      <c r="D82" s="54">
        <v>54</v>
      </c>
      <c r="E82" s="7"/>
      <c r="O82" s="116">
        <f t="shared" si="4"/>
        <v>1</v>
      </c>
      <c r="P82" s="116">
        <f t="shared" si="5"/>
        <v>1</v>
      </c>
    </row>
    <row r="83" spans="1:16">
      <c r="A83" s="115">
        <v>44651</v>
      </c>
      <c r="B83" s="54">
        <v>20</v>
      </c>
      <c r="C83" s="54">
        <v>20</v>
      </c>
      <c r="D83" s="54">
        <v>20</v>
      </c>
      <c r="E83" s="7"/>
      <c r="O83" s="116">
        <f t="shared" si="4"/>
        <v>1</v>
      </c>
      <c r="P83" s="116">
        <f t="shared" si="5"/>
        <v>1</v>
      </c>
    </row>
    <row r="84" spans="1:16">
      <c r="A84" s="115">
        <v>44655</v>
      </c>
      <c r="B84" s="54">
        <v>78</v>
      </c>
      <c r="C84" s="54">
        <v>78</v>
      </c>
      <c r="D84" s="54">
        <v>78</v>
      </c>
      <c r="E84" s="7"/>
      <c r="O84" s="116">
        <f t="shared" si="4"/>
        <v>1</v>
      </c>
      <c r="P84" s="116">
        <f t="shared" si="5"/>
        <v>1</v>
      </c>
    </row>
    <row r="85" spans="1:16">
      <c r="A85" s="115">
        <v>44656</v>
      </c>
      <c r="B85" s="54">
        <v>42</v>
      </c>
      <c r="C85" s="54">
        <v>42</v>
      </c>
      <c r="D85" s="54">
        <v>42</v>
      </c>
      <c r="E85" s="7"/>
      <c r="O85" s="116">
        <f t="shared" si="4"/>
        <v>1</v>
      </c>
      <c r="P85" s="116">
        <f t="shared" si="5"/>
        <v>1</v>
      </c>
    </row>
    <row r="86" spans="1:16">
      <c r="A86" s="115">
        <v>44657</v>
      </c>
      <c r="B86" s="54">
        <v>31</v>
      </c>
      <c r="C86" s="54">
        <v>31</v>
      </c>
      <c r="D86" s="54">
        <v>31</v>
      </c>
      <c r="E86" s="7"/>
      <c r="O86" s="116">
        <f t="shared" ref="O86:O121" si="6">C86/B86</f>
        <v>1</v>
      </c>
      <c r="P86" s="116">
        <f t="shared" ref="P86:P121" si="7">D86/B86</f>
        <v>1</v>
      </c>
    </row>
    <row r="87" spans="1:16">
      <c r="A87" s="115">
        <v>44658</v>
      </c>
      <c r="B87" s="54">
        <v>29</v>
      </c>
      <c r="C87" s="54">
        <v>29</v>
      </c>
      <c r="D87" s="54">
        <v>29</v>
      </c>
      <c r="E87" s="7"/>
      <c r="O87" s="116">
        <f t="shared" si="6"/>
        <v>1</v>
      </c>
      <c r="P87" s="116">
        <f t="shared" si="7"/>
        <v>1</v>
      </c>
    </row>
    <row r="88" spans="1:16">
      <c r="A88" s="115">
        <v>44660</v>
      </c>
      <c r="B88" s="54">
        <v>81</v>
      </c>
      <c r="C88" s="54">
        <v>81</v>
      </c>
      <c r="D88" s="54">
        <v>81</v>
      </c>
      <c r="E88" s="7"/>
      <c r="O88" s="116">
        <f t="shared" si="6"/>
        <v>1</v>
      </c>
      <c r="P88" s="116">
        <f t="shared" si="7"/>
        <v>1</v>
      </c>
    </row>
    <row r="89" spans="1:16">
      <c r="A89" s="115">
        <v>44663</v>
      </c>
      <c r="B89" s="54">
        <v>81</v>
      </c>
      <c r="C89" s="54">
        <v>81</v>
      </c>
      <c r="D89" s="54">
        <v>81</v>
      </c>
      <c r="E89" s="7"/>
      <c r="O89" s="116">
        <f t="shared" si="6"/>
        <v>1</v>
      </c>
      <c r="P89" s="116">
        <f t="shared" si="7"/>
        <v>1</v>
      </c>
    </row>
    <row r="90" spans="1:16">
      <c r="A90" s="115">
        <v>44664</v>
      </c>
      <c r="B90" s="54">
        <v>13</v>
      </c>
      <c r="C90" s="54">
        <v>13</v>
      </c>
      <c r="D90" s="54">
        <v>13</v>
      </c>
      <c r="E90" s="7"/>
      <c r="O90" s="116">
        <f t="shared" si="6"/>
        <v>1</v>
      </c>
      <c r="P90" s="116">
        <f t="shared" si="7"/>
        <v>1</v>
      </c>
    </row>
    <row r="91" spans="1:16">
      <c r="A91" s="115">
        <v>44666</v>
      </c>
      <c r="B91" s="54">
        <v>55</v>
      </c>
      <c r="C91" s="54">
        <v>55</v>
      </c>
      <c r="D91" s="54">
        <v>55</v>
      </c>
      <c r="E91" s="7"/>
      <c r="O91" s="116">
        <f t="shared" si="6"/>
        <v>1</v>
      </c>
      <c r="P91" s="116">
        <f t="shared" si="7"/>
        <v>1</v>
      </c>
    </row>
    <row r="92" spans="1:16">
      <c r="A92" s="115">
        <v>44667</v>
      </c>
      <c r="B92" s="54">
        <v>76</v>
      </c>
      <c r="C92" s="54">
        <v>76</v>
      </c>
      <c r="D92" s="54">
        <v>76</v>
      </c>
      <c r="E92" s="7"/>
      <c r="O92" s="116">
        <f t="shared" si="6"/>
        <v>1</v>
      </c>
      <c r="P92" s="116">
        <f t="shared" si="7"/>
        <v>1</v>
      </c>
    </row>
    <row r="93" spans="1:16">
      <c r="A93" s="115">
        <v>44670</v>
      </c>
      <c r="B93" s="54">
        <v>67</v>
      </c>
      <c r="C93" s="54">
        <v>67</v>
      </c>
      <c r="D93" s="54">
        <v>67</v>
      </c>
      <c r="E93" s="7"/>
      <c r="O93" s="116">
        <f t="shared" si="6"/>
        <v>1</v>
      </c>
      <c r="P93" s="116">
        <f t="shared" si="7"/>
        <v>1</v>
      </c>
    </row>
    <row r="94" spans="1:16">
      <c r="A94" s="115">
        <v>44672</v>
      </c>
      <c r="B94" s="54">
        <v>16</v>
      </c>
      <c r="C94" s="54">
        <v>16</v>
      </c>
      <c r="D94" s="54">
        <v>16</v>
      </c>
      <c r="E94" s="7"/>
      <c r="O94" s="116">
        <f t="shared" si="6"/>
        <v>1</v>
      </c>
      <c r="P94" s="116">
        <f t="shared" si="7"/>
        <v>1</v>
      </c>
    </row>
    <row r="95" spans="1:16">
      <c r="A95" s="115">
        <v>44674</v>
      </c>
      <c r="B95" s="54">
        <v>74</v>
      </c>
      <c r="C95" s="54">
        <v>74</v>
      </c>
      <c r="D95" s="54">
        <v>74</v>
      </c>
      <c r="E95" s="7"/>
      <c r="O95" s="116">
        <f t="shared" si="6"/>
        <v>1</v>
      </c>
      <c r="P95" s="116">
        <f t="shared" si="7"/>
        <v>1</v>
      </c>
    </row>
    <row r="96" spans="1:16">
      <c r="A96" s="115">
        <v>44677</v>
      </c>
      <c r="B96" s="54">
        <v>59</v>
      </c>
      <c r="C96" s="54">
        <v>59</v>
      </c>
      <c r="D96" s="54">
        <v>59</v>
      </c>
      <c r="E96" s="7"/>
      <c r="O96" s="116">
        <f t="shared" si="6"/>
        <v>1</v>
      </c>
      <c r="P96" s="116">
        <f t="shared" si="7"/>
        <v>1</v>
      </c>
    </row>
    <row r="97" spans="1:16">
      <c r="A97" s="115">
        <v>44679</v>
      </c>
      <c r="B97" s="54">
        <v>33</v>
      </c>
      <c r="C97" s="54">
        <v>33</v>
      </c>
      <c r="D97" s="54">
        <v>33</v>
      </c>
      <c r="E97" s="7"/>
      <c r="O97" s="116">
        <f t="shared" si="6"/>
        <v>1</v>
      </c>
      <c r="P97" s="116">
        <f t="shared" si="7"/>
        <v>1</v>
      </c>
    </row>
    <row r="98" spans="1:16">
      <c r="A98" s="115">
        <v>44681</v>
      </c>
      <c r="B98" s="54">
        <v>58</v>
      </c>
      <c r="C98" s="54">
        <v>58</v>
      </c>
      <c r="D98" s="54">
        <v>58</v>
      </c>
      <c r="E98" s="7"/>
      <c r="O98" s="116">
        <f t="shared" si="6"/>
        <v>1</v>
      </c>
      <c r="P98" s="116">
        <f t="shared" si="7"/>
        <v>1</v>
      </c>
    </row>
    <row r="99" spans="1:16">
      <c r="A99" s="115">
        <v>44684</v>
      </c>
      <c r="B99" s="54">
        <v>82</v>
      </c>
      <c r="C99" s="54">
        <v>82</v>
      </c>
      <c r="D99" s="54">
        <v>82</v>
      </c>
      <c r="E99" s="7"/>
      <c r="O99" s="116">
        <f t="shared" si="6"/>
        <v>1</v>
      </c>
      <c r="P99" s="116">
        <f t="shared" si="7"/>
        <v>1</v>
      </c>
    </row>
    <row r="100" spans="1:16">
      <c r="A100" s="115">
        <v>44685</v>
      </c>
      <c r="B100" s="54">
        <v>5</v>
      </c>
      <c r="C100" s="54">
        <v>5</v>
      </c>
      <c r="D100" s="54">
        <v>5</v>
      </c>
      <c r="E100" s="7"/>
      <c r="O100" s="116">
        <f t="shared" si="6"/>
        <v>1</v>
      </c>
      <c r="P100" s="116">
        <f t="shared" si="7"/>
        <v>1</v>
      </c>
    </row>
    <row r="101" spans="1:16">
      <c r="A101" s="115">
        <v>44687</v>
      </c>
      <c r="B101" s="54">
        <v>28</v>
      </c>
      <c r="C101" s="54">
        <v>28</v>
      </c>
      <c r="D101" s="54">
        <v>28</v>
      </c>
      <c r="E101" s="7"/>
      <c r="O101" s="116">
        <f t="shared" si="6"/>
        <v>1</v>
      </c>
      <c r="P101" s="116">
        <f t="shared" si="7"/>
        <v>1</v>
      </c>
    </row>
    <row r="102" spans="1:16">
      <c r="A102" s="115">
        <v>44691</v>
      </c>
      <c r="B102" s="54">
        <v>96</v>
      </c>
      <c r="C102" s="54">
        <v>96</v>
      </c>
      <c r="D102" s="54">
        <v>96</v>
      </c>
      <c r="E102" s="7"/>
      <c r="O102" s="116">
        <f t="shared" si="6"/>
        <v>1</v>
      </c>
      <c r="P102" s="116">
        <f t="shared" si="7"/>
        <v>1</v>
      </c>
    </row>
    <row r="103" spans="1:16">
      <c r="A103" s="115">
        <v>44693</v>
      </c>
      <c r="B103" s="54">
        <v>51</v>
      </c>
      <c r="C103" s="54">
        <v>51</v>
      </c>
      <c r="D103" s="54">
        <v>51</v>
      </c>
      <c r="E103" s="7"/>
      <c r="O103" s="116">
        <f t="shared" si="6"/>
        <v>1</v>
      </c>
      <c r="P103" s="116">
        <f t="shared" si="7"/>
        <v>1</v>
      </c>
    </row>
    <row r="104" spans="1:16">
      <c r="A104" s="115">
        <v>44695</v>
      </c>
      <c r="B104" s="54">
        <v>40</v>
      </c>
      <c r="C104" s="54">
        <v>40</v>
      </c>
      <c r="D104" s="54">
        <v>40</v>
      </c>
      <c r="E104" s="7"/>
      <c r="O104" s="116">
        <f t="shared" si="6"/>
        <v>1</v>
      </c>
      <c r="P104" s="116">
        <f t="shared" si="7"/>
        <v>1</v>
      </c>
    </row>
    <row r="105" spans="1:16">
      <c r="A105" s="115">
        <v>44698</v>
      </c>
      <c r="B105" s="54">
        <v>92</v>
      </c>
      <c r="C105" s="54">
        <v>92</v>
      </c>
      <c r="D105" s="54">
        <v>92</v>
      </c>
      <c r="E105" s="7"/>
      <c r="O105" s="116">
        <f t="shared" si="6"/>
        <v>1</v>
      </c>
      <c r="P105" s="116">
        <f t="shared" si="7"/>
        <v>1</v>
      </c>
    </row>
    <row r="106" spans="1:16">
      <c r="A106" s="115">
        <v>44700</v>
      </c>
      <c r="B106" s="54">
        <v>70</v>
      </c>
      <c r="C106" s="54">
        <v>70</v>
      </c>
      <c r="D106" s="54">
        <v>70</v>
      </c>
      <c r="E106" s="7"/>
      <c r="O106" s="116">
        <f t="shared" si="6"/>
        <v>1</v>
      </c>
      <c r="P106" s="116">
        <f t="shared" si="7"/>
        <v>1</v>
      </c>
    </row>
    <row r="107" spans="1:16">
      <c r="A107" s="115">
        <v>44702</v>
      </c>
      <c r="B107" s="54">
        <v>31</v>
      </c>
      <c r="C107" s="54">
        <v>31</v>
      </c>
      <c r="D107" s="54">
        <v>31</v>
      </c>
      <c r="E107" s="7"/>
      <c r="O107" s="116">
        <f t="shared" si="6"/>
        <v>1</v>
      </c>
      <c r="P107" s="116">
        <f t="shared" si="7"/>
        <v>1</v>
      </c>
    </row>
    <row r="108" spans="1:16">
      <c r="A108" s="115">
        <v>44705</v>
      </c>
      <c r="B108" s="54">
        <v>85</v>
      </c>
      <c r="C108" s="54">
        <v>85</v>
      </c>
      <c r="D108" s="54">
        <v>85</v>
      </c>
      <c r="E108" s="7"/>
      <c r="O108" s="116">
        <f t="shared" si="6"/>
        <v>1</v>
      </c>
      <c r="P108" s="116">
        <f t="shared" si="7"/>
        <v>1</v>
      </c>
    </row>
    <row r="109" spans="1:16">
      <c r="A109" s="115">
        <v>44706</v>
      </c>
      <c r="B109" s="54">
        <v>48</v>
      </c>
      <c r="C109" s="54">
        <v>48</v>
      </c>
      <c r="D109" s="54">
        <v>48</v>
      </c>
      <c r="E109" s="7"/>
      <c r="O109" s="116">
        <f t="shared" si="6"/>
        <v>1</v>
      </c>
      <c r="P109" s="116">
        <f t="shared" si="7"/>
        <v>1</v>
      </c>
    </row>
    <row r="110" spans="1:16">
      <c r="A110" s="115">
        <v>44707</v>
      </c>
      <c r="B110" s="54">
        <v>27</v>
      </c>
      <c r="C110" s="54">
        <v>27</v>
      </c>
      <c r="D110" s="54">
        <v>27</v>
      </c>
      <c r="E110" s="7"/>
      <c r="O110" s="116">
        <f t="shared" si="6"/>
        <v>1</v>
      </c>
      <c r="P110" s="116">
        <f t="shared" si="7"/>
        <v>1</v>
      </c>
    </row>
    <row r="111" spans="1:16">
      <c r="A111" s="115">
        <v>44712</v>
      </c>
      <c r="B111" s="54">
        <v>91</v>
      </c>
      <c r="C111" s="54">
        <v>91</v>
      </c>
      <c r="D111" s="54">
        <v>91</v>
      </c>
      <c r="E111" s="7"/>
      <c r="O111" s="116">
        <f t="shared" si="6"/>
        <v>1</v>
      </c>
      <c r="P111" s="116">
        <f t="shared" si="7"/>
        <v>1</v>
      </c>
    </row>
    <row r="112" spans="1:16">
      <c r="A112" s="115">
        <v>44714</v>
      </c>
      <c r="B112" s="54">
        <v>91</v>
      </c>
      <c r="C112" s="54">
        <v>91</v>
      </c>
      <c r="D112" s="54">
        <v>91</v>
      </c>
      <c r="E112" s="7"/>
      <c r="O112" s="116">
        <f t="shared" si="6"/>
        <v>1</v>
      </c>
      <c r="P112" s="116">
        <f t="shared" si="7"/>
        <v>1</v>
      </c>
    </row>
    <row r="113" spans="1:16">
      <c r="A113" s="115">
        <v>44719</v>
      </c>
      <c r="B113" s="54">
        <v>92</v>
      </c>
      <c r="C113" s="54">
        <v>92</v>
      </c>
      <c r="D113" s="54">
        <v>92</v>
      </c>
      <c r="E113" s="7"/>
      <c r="O113" s="116">
        <f t="shared" si="6"/>
        <v>1</v>
      </c>
      <c r="P113" s="116">
        <f t="shared" si="7"/>
        <v>1</v>
      </c>
    </row>
    <row r="114" spans="1:16">
      <c r="A114" s="115">
        <v>44722</v>
      </c>
      <c r="B114" s="54">
        <v>83</v>
      </c>
      <c r="C114" s="54">
        <v>83</v>
      </c>
      <c r="D114" s="54">
        <v>83</v>
      </c>
      <c r="E114" s="7"/>
      <c r="O114" s="116">
        <f t="shared" si="6"/>
        <v>1</v>
      </c>
      <c r="P114" s="116">
        <f t="shared" si="7"/>
        <v>1</v>
      </c>
    </row>
    <row r="115" spans="1:16">
      <c r="A115" s="115">
        <v>44733</v>
      </c>
      <c r="B115" s="54">
        <v>73</v>
      </c>
      <c r="C115" s="54">
        <v>73</v>
      </c>
      <c r="D115" s="54">
        <v>73</v>
      </c>
      <c r="E115" s="7"/>
      <c r="O115" s="116">
        <f t="shared" si="6"/>
        <v>1</v>
      </c>
      <c r="P115" s="116">
        <f t="shared" si="7"/>
        <v>1</v>
      </c>
    </row>
    <row r="116" spans="1:16">
      <c r="A116" s="115">
        <v>44746</v>
      </c>
      <c r="B116" s="54">
        <v>24</v>
      </c>
      <c r="C116" s="54">
        <v>24</v>
      </c>
      <c r="D116" s="54">
        <v>24</v>
      </c>
      <c r="E116" s="7"/>
      <c r="O116" s="116">
        <f t="shared" si="6"/>
        <v>1</v>
      </c>
      <c r="P116" s="116">
        <f t="shared" si="7"/>
        <v>1</v>
      </c>
    </row>
    <row r="117" spans="1:16">
      <c r="A117" s="115">
        <v>44753</v>
      </c>
      <c r="B117" s="54">
        <v>26</v>
      </c>
      <c r="C117" s="54">
        <v>26</v>
      </c>
      <c r="D117" s="54">
        <v>26</v>
      </c>
      <c r="E117" s="7"/>
      <c r="O117" s="116">
        <f t="shared" si="6"/>
        <v>1</v>
      </c>
      <c r="P117" s="116">
        <f t="shared" si="7"/>
        <v>1</v>
      </c>
    </row>
    <row r="118" spans="1:16">
      <c r="A118" s="115">
        <v>44745</v>
      </c>
      <c r="B118" s="54">
        <v>24</v>
      </c>
      <c r="C118" s="54">
        <v>24</v>
      </c>
      <c r="D118" s="54">
        <v>24</v>
      </c>
      <c r="E118" s="7"/>
      <c r="O118" s="116">
        <f t="shared" si="6"/>
        <v>1</v>
      </c>
      <c r="P118" s="116">
        <f t="shared" si="7"/>
        <v>1</v>
      </c>
    </row>
    <row r="119" spans="1:16">
      <c r="A119" s="115">
        <v>44759</v>
      </c>
      <c r="B119" s="54">
        <v>7</v>
      </c>
      <c r="C119" s="54">
        <v>7</v>
      </c>
      <c r="D119" s="54">
        <v>7</v>
      </c>
      <c r="E119" s="7"/>
      <c r="O119" s="116">
        <f t="shared" si="6"/>
        <v>1</v>
      </c>
      <c r="P119" s="116">
        <f t="shared" si="7"/>
        <v>1</v>
      </c>
    </row>
    <row r="120" spans="1:16">
      <c r="A120" s="115">
        <v>44759</v>
      </c>
      <c r="B120" s="54">
        <v>23</v>
      </c>
      <c r="C120" s="54">
        <v>23</v>
      </c>
      <c r="D120" s="54">
        <v>23</v>
      </c>
      <c r="E120" s="7"/>
      <c r="O120" s="116">
        <f t="shared" si="6"/>
        <v>1</v>
      </c>
      <c r="P120" s="116">
        <f t="shared" si="7"/>
        <v>1</v>
      </c>
    </row>
    <row r="121" spans="1:16">
      <c r="A121" s="115">
        <v>44817</v>
      </c>
      <c r="B121" s="54">
        <v>32</v>
      </c>
      <c r="C121" s="54">
        <v>32</v>
      </c>
      <c r="D121" s="54">
        <v>32</v>
      </c>
      <c r="E121" s="7"/>
      <c r="O121" s="116">
        <f t="shared" si="6"/>
        <v>1</v>
      </c>
      <c r="P121" s="116">
        <f t="shared" si="7"/>
        <v>1</v>
      </c>
    </row>
  </sheetData>
  <mergeCells count="3">
    <mergeCell ref="F1:N1"/>
    <mergeCell ref="F2:J2"/>
    <mergeCell ref="K2:N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7"/>
  <sheetViews>
    <sheetView workbookViewId="0">
      <selection activeCell="G13" sqref="G13"/>
    </sheetView>
  </sheetViews>
  <sheetFormatPr defaultColWidth="9.21875" defaultRowHeight="14.4"/>
  <cols>
    <col min="1" max="1" width="13.77734375" customWidth="1"/>
    <col min="2" max="3" width="19.5546875" style="4" customWidth="1"/>
    <col min="4" max="4" width="19.21875" customWidth="1"/>
    <col min="5" max="5" width="19.21875" style="4" customWidth="1"/>
    <col min="6" max="6" width="19.21875" customWidth="1"/>
    <col min="7" max="7" width="19.21875" style="4" customWidth="1"/>
    <col min="8" max="8" width="19.21875" customWidth="1"/>
  </cols>
  <sheetData>
    <row r="1" spans="1:8" ht="18.75" customHeight="1">
      <c r="A1" s="170" t="s">
        <v>206</v>
      </c>
      <c r="B1" s="170"/>
      <c r="C1" s="170"/>
      <c r="D1" s="170"/>
      <c r="E1" s="170"/>
      <c r="F1" s="170"/>
      <c r="G1" s="170"/>
      <c r="H1" s="170"/>
    </row>
    <row r="2" spans="1:8" ht="28.8">
      <c r="A2" s="117" t="s">
        <v>185</v>
      </c>
      <c r="B2" s="118" t="s">
        <v>191</v>
      </c>
      <c r="C2" s="118" t="s">
        <v>192</v>
      </c>
      <c r="D2" s="118" t="s">
        <v>193</v>
      </c>
      <c r="E2" s="118" t="s">
        <v>194</v>
      </c>
      <c r="F2" s="118" t="s">
        <v>195</v>
      </c>
      <c r="G2" s="118" t="s">
        <v>185</v>
      </c>
      <c r="H2" s="119" t="s">
        <v>196</v>
      </c>
    </row>
    <row r="3" spans="1:8">
      <c r="A3" s="120">
        <v>44470</v>
      </c>
      <c r="B3" s="12">
        <v>376</v>
      </c>
      <c r="C3" s="121">
        <f t="shared" ref="C3:C13" si="0">B3</f>
        <v>376</v>
      </c>
      <c r="D3" s="121" t="s">
        <v>197</v>
      </c>
      <c r="E3" s="121" t="s">
        <v>198</v>
      </c>
      <c r="F3" s="7" t="s">
        <v>199</v>
      </c>
      <c r="G3" s="115">
        <v>44470</v>
      </c>
      <c r="H3" s="54">
        <f>326-50</f>
        <v>276</v>
      </c>
    </row>
    <row r="4" spans="1:8">
      <c r="A4" s="120">
        <v>44471</v>
      </c>
      <c r="B4" s="12">
        <v>201</v>
      </c>
      <c r="C4" s="121">
        <f t="shared" si="0"/>
        <v>201</v>
      </c>
      <c r="D4" s="121" t="s">
        <v>197</v>
      </c>
      <c r="E4" s="121" t="s">
        <v>198</v>
      </c>
      <c r="F4" s="7" t="s">
        <v>199</v>
      </c>
      <c r="G4" s="115">
        <v>44471</v>
      </c>
      <c r="H4" s="54">
        <v>237</v>
      </c>
    </row>
    <row r="5" spans="1:8">
      <c r="A5" s="120">
        <v>44472</v>
      </c>
      <c r="B5" s="12">
        <v>219</v>
      </c>
      <c r="C5" s="121">
        <f t="shared" si="0"/>
        <v>219</v>
      </c>
      <c r="D5" s="121" t="s">
        <v>197</v>
      </c>
      <c r="E5" s="121" t="s">
        <v>198</v>
      </c>
      <c r="F5" s="7" t="s">
        <v>199</v>
      </c>
      <c r="G5" s="115">
        <v>44472</v>
      </c>
      <c r="H5" s="54">
        <f>113+5+50</f>
        <v>168</v>
      </c>
    </row>
    <row r="6" spans="1:8">
      <c r="A6" s="120">
        <v>44477</v>
      </c>
      <c r="B6" s="12">
        <v>218</v>
      </c>
      <c r="C6" s="121">
        <f>B6</f>
        <v>218</v>
      </c>
      <c r="D6" s="121" t="s">
        <v>197</v>
      </c>
      <c r="E6" s="121" t="s">
        <v>200</v>
      </c>
      <c r="F6" s="7" t="s">
        <v>201</v>
      </c>
      <c r="G6" s="115">
        <v>44477</v>
      </c>
      <c r="H6" s="54">
        <v>131</v>
      </c>
    </row>
    <row r="7" spans="1:8">
      <c r="A7" s="120">
        <v>44478</v>
      </c>
      <c r="B7" s="12">
        <v>204</v>
      </c>
      <c r="C7" s="121">
        <f t="shared" si="0"/>
        <v>204</v>
      </c>
      <c r="D7" s="121" t="s">
        <v>197</v>
      </c>
      <c r="E7" s="121" t="s">
        <v>200</v>
      </c>
      <c r="F7" s="7" t="s">
        <v>202</v>
      </c>
      <c r="G7" s="115">
        <v>44478</v>
      </c>
      <c r="H7" s="54">
        <v>19</v>
      </c>
    </row>
    <row r="8" spans="1:8">
      <c r="A8" s="120">
        <v>44479</v>
      </c>
      <c r="B8" s="12">
        <v>122</v>
      </c>
      <c r="C8" s="121">
        <f t="shared" si="0"/>
        <v>122</v>
      </c>
      <c r="D8" s="121" t="s">
        <v>203</v>
      </c>
      <c r="E8" s="121" t="s">
        <v>198</v>
      </c>
      <c r="F8" s="7" t="s">
        <v>204</v>
      </c>
      <c r="G8" s="115">
        <v>44479</v>
      </c>
      <c r="H8" s="54">
        <v>128</v>
      </c>
    </row>
    <row r="9" spans="1:8">
      <c r="A9" s="120">
        <v>44483</v>
      </c>
      <c r="B9" s="12">
        <v>178</v>
      </c>
      <c r="C9" s="121">
        <f t="shared" si="0"/>
        <v>178</v>
      </c>
      <c r="D9" s="121" t="s">
        <v>197</v>
      </c>
      <c r="E9" s="121" t="s">
        <v>200</v>
      </c>
      <c r="F9" s="7" t="s">
        <v>205</v>
      </c>
      <c r="G9" s="115">
        <v>44483</v>
      </c>
      <c r="H9" s="54">
        <f>132+30</f>
        <v>162</v>
      </c>
    </row>
    <row r="10" spans="1:8">
      <c r="A10" s="120">
        <v>44485</v>
      </c>
      <c r="B10" s="12">
        <v>102</v>
      </c>
      <c r="C10" s="12">
        <f t="shared" si="0"/>
        <v>102</v>
      </c>
      <c r="D10" s="121" t="s">
        <v>197</v>
      </c>
      <c r="E10" s="121" t="s">
        <v>200</v>
      </c>
      <c r="F10" s="7" t="s">
        <v>202</v>
      </c>
      <c r="G10" s="115">
        <v>44485</v>
      </c>
      <c r="H10" s="54">
        <v>124</v>
      </c>
    </row>
    <row r="11" spans="1:8">
      <c r="A11" s="120">
        <v>44499</v>
      </c>
      <c r="B11" s="12">
        <v>141</v>
      </c>
      <c r="C11" s="12">
        <f t="shared" si="0"/>
        <v>141</v>
      </c>
      <c r="D11" s="121" t="s">
        <v>197</v>
      </c>
      <c r="E11" s="121" t="s">
        <v>200</v>
      </c>
      <c r="F11" s="7" t="s">
        <v>202</v>
      </c>
      <c r="G11" s="120">
        <v>44500</v>
      </c>
      <c r="H11" s="54">
        <f>36+12+18+68+19+20+22+171</f>
        <v>366</v>
      </c>
    </row>
    <row r="12" spans="1:8">
      <c r="A12" s="120">
        <v>44520</v>
      </c>
      <c r="B12" s="12">
        <v>83</v>
      </c>
      <c r="C12" s="12">
        <f t="shared" si="0"/>
        <v>83</v>
      </c>
      <c r="D12" s="121" t="s">
        <v>203</v>
      </c>
      <c r="E12" s="121" t="s">
        <v>198</v>
      </c>
      <c r="F12" s="7" t="s">
        <v>204</v>
      </c>
      <c r="G12" s="120">
        <v>44520</v>
      </c>
      <c r="H12" s="54">
        <f>15+13+30+13+5+13+2+10+39</f>
        <v>140</v>
      </c>
    </row>
    <row r="13" spans="1:8">
      <c r="A13" s="120">
        <v>44555</v>
      </c>
      <c r="B13" s="12">
        <v>27</v>
      </c>
      <c r="C13" s="12">
        <f t="shared" si="0"/>
        <v>27</v>
      </c>
      <c r="D13" s="121" t="s">
        <v>203</v>
      </c>
      <c r="E13" s="121" t="s">
        <v>198</v>
      </c>
      <c r="F13" s="7" t="s">
        <v>202</v>
      </c>
      <c r="G13" s="115">
        <v>44561</v>
      </c>
      <c r="H13" s="54">
        <f>11+4+8+10+5+6+6+19+8+8+7+6+5+5+11+5+4</f>
        <v>128</v>
      </c>
    </row>
    <row r="14" spans="1:8">
      <c r="A14" s="122"/>
      <c r="B14" s="4">
        <f>SUM(B3:B13)</f>
        <v>1871</v>
      </c>
      <c r="C14" s="4">
        <f>SUM(C3:C13)</f>
        <v>1871</v>
      </c>
      <c r="G14" s="115">
        <v>44592</v>
      </c>
      <c r="H14" s="54">
        <f>3+2+1+2+4+3+13+2+3+8+3+2+18</f>
        <v>64</v>
      </c>
    </row>
    <row r="17" spans="3:3">
      <c r="C17"/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4:E9"/>
  <sheetViews>
    <sheetView workbookViewId="0">
      <selection activeCell="C5" activeCellId="1" sqref="C7 C5"/>
    </sheetView>
  </sheetViews>
  <sheetFormatPr defaultRowHeight="14.4"/>
  <cols>
    <col min="1" max="1" width="11.21875" bestFit="1" customWidth="1"/>
    <col min="2" max="2" width="17.21875" bestFit="1" customWidth="1"/>
  </cols>
  <sheetData>
    <row r="4" spans="1:5">
      <c r="A4" t="s">
        <v>36</v>
      </c>
      <c r="B4" t="s">
        <v>101</v>
      </c>
      <c r="C4" t="s">
        <v>102</v>
      </c>
      <c r="D4" t="s">
        <v>103</v>
      </c>
    </row>
    <row r="5" spans="1:5">
      <c r="A5" t="s">
        <v>33</v>
      </c>
      <c r="B5">
        <v>618</v>
      </c>
      <c r="C5">
        <v>201</v>
      </c>
      <c r="D5">
        <v>6</v>
      </c>
      <c r="E5">
        <f>SUM(B5:D5)</f>
        <v>825</v>
      </c>
    </row>
    <row r="6" spans="1:5">
      <c r="A6" t="s">
        <v>98</v>
      </c>
      <c r="B6">
        <v>67</v>
      </c>
      <c r="C6">
        <v>39</v>
      </c>
      <c r="D6">
        <v>11</v>
      </c>
      <c r="E6">
        <f>SUM(B6:D6)</f>
        <v>117</v>
      </c>
    </row>
    <row r="7" spans="1:5">
      <c r="A7" t="s">
        <v>99</v>
      </c>
      <c r="B7">
        <v>166</v>
      </c>
      <c r="C7">
        <v>136</v>
      </c>
      <c r="D7">
        <v>1</v>
      </c>
      <c r="E7">
        <f>SUM(B7:D7)</f>
        <v>303</v>
      </c>
    </row>
    <row r="8" spans="1:5">
      <c r="A8" t="s">
        <v>100</v>
      </c>
      <c r="B8">
        <v>111</v>
      </c>
      <c r="E8">
        <f>SUM(B8:D8)</f>
        <v>111</v>
      </c>
    </row>
    <row r="9" spans="1:5">
      <c r="A9" t="s">
        <v>34</v>
      </c>
      <c r="B9">
        <f>SUM(B5:B8)</f>
        <v>962</v>
      </c>
      <c r="C9">
        <f>SUM(C5:C8)</f>
        <v>376</v>
      </c>
      <c r="D9">
        <f>SUM(D5:D8)</f>
        <v>18</v>
      </c>
      <c r="E9">
        <f>SUM(B9:D9)</f>
        <v>1356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C3:H10"/>
  <sheetViews>
    <sheetView workbookViewId="0">
      <selection activeCell="H14" sqref="H14"/>
    </sheetView>
  </sheetViews>
  <sheetFormatPr defaultRowHeight="14.4"/>
  <cols>
    <col min="3" max="7" width="15.5546875" customWidth="1"/>
    <col min="8" max="8" width="32.77734375" customWidth="1"/>
  </cols>
  <sheetData>
    <row r="3" spans="3:8" ht="31.2">
      <c r="C3" s="24" t="s">
        <v>35</v>
      </c>
      <c r="D3" s="24" t="s">
        <v>36</v>
      </c>
      <c r="E3" s="28" t="s">
        <v>37</v>
      </c>
      <c r="F3" s="28" t="s">
        <v>45</v>
      </c>
      <c r="G3" s="24" t="s">
        <v>38</v>
      </c>
      <c r="H3" s="25" t="s">
        <v>39</v>
      </c>
    </row>
    <row r="4" spans="3:8" ht="31.2">
      <c r="C4" s="24">
        <v>1</v>
      </c>
      <c r="D4" s="26" t="s">
        <v>40</v>
      </c>
      <c r="E4" s="27">
        <v>374</v>
      </c>
      <c r="F4" s="24">
        <v>321</v>
      </c>
      <c r="G4" s="24">
        <f>F4-E4</f>
        <v>-53</v>
      </c>
      <c r="H4" s="28" t="s">
        <v>46</v>
      </c>
    </row>
    <row r="5" spans="3:8" ht="31.2">
      <c r="C5" s="24">
        <v>2</v>
      </c>
      <c r="D5" s="26" t="s">
        <v>33</v>
      </c>
      <c r="E5" s="27">
        <v>1001</v>
      </c>
      <c r="F5" s="27">
        <v>1004</v>
      </c>
      <c r="G5" s="24">
        <f>F5-E5</f>
        <v>3</v>
      </c>
      <c r="H5" s="28" t="s">
        <v>47</v>
      </c>
    </row>
    <row r="6" spans="3:8" ht="15.6">
      <c r="C6" s="24">
        <v>3</v>
      </c>
      <c r="D6" s="26" t="s">
        <v>41</v>
      </c>
      <c r="E6" s="27">
        <v>49</v>
      </c>
      <c r="F6" s="24">
        <v>40</v>
      </c>
      <c r="G6" s="24">
        <f>F6-E6</f>
        <v>-9</v>
      </c>
      <c r="H6" s="28" t="s">
        <v>48</v>
      </c>
    </row>
    <row r="7" spans="3:8" ht="15.6">
      <c r="C7" s="24">
        <v>4</v>
      </c>
      <c r="D7" s="26" t="s">
        <v>42</v>
      </c>
      <c r="E7" s="27">
        <v>203</v>
      </c>
      <c r="F7" s="24">
        <v>249</v>
      </c>
      <c r="G7" s="24">
        <f>F7-E7</f>
        <v>46</v>
      </c>
      <c r="H7" s="28"/>
    </row>
    <row r="8" spans="3:8" ht="15.6">
      <c r="C8" s="24">
        <v>5</v>
      </c>
      <c r="D8" s="26" t="s">
        <v>43</v>
      </c>
      <c r="E8" s="27">
        <v>17</v>
      </c>
      <c r="F8" s="24">
        <v>19</v>
      </c>
      <c r="G8" s="24">
        <f>F8-E8</f>
        <v>2</v>
      </c>
      <c r="H8" s="28"/>
    </row>
    <row r="9" spans="3:8" ht="15.6">
      <c r="C9" s="171" t="s">
        <v>44</v>
      </c>
      <c r="D9" s="171"/>
      <c r="E9" s="24">
        <v>1644</v>
      </c>
      <c r="F9" s="24">
        <f>SUM(F4:F8)</f>
        <v>1633</v>
      </c>
      <c r="G9" s="24">
        <f>SUM(G4:G8)</f>
        <v>-11</v>
      </c>
      <c r="H9" s="25"/>
    </row>
    <row r="10" spans="3:8">
      <c r="C10" s="172"/>
      <c r="D10" s="173"/>
      <c r="E10" s="7"/>
      <c r="F10" s="7"/>
      <c r="G10" s="7"/>
      <c r="H10" s="7"/>
    </row>
  </sheetData>
  <mergeCells count="2">
    <mergeCell ref="C9:D9"/>
    <mergeCell ref="C10:D10"/>
  </mergeCells>
  <phoneticPr fontId="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Report WH</vt:lpstr>
      <vt:lpstr>SRC</vt:lpstr>
      <vt:lpstr>Gender wise data</vt:lpstr>
      <vt:lpstr>Arogya Setu Status</vt:lpstr>
      <vt:lpstr>Vaccination Progress</vt:lpstr>
      <vt:lpstr>Vaccination Plan</vt:lpstr>
      <vt:lpstr>27.05.2021</vt:lpstr>
      <vt:lpstr>Sheet2</vt:lpstr>
      <vt:lpstr>'Report WH'!Print_Area</vt:lpstr>
      <vt:lpstr>SRC!Print_Area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</dc:creator>
  <cp:lastModifiedBy>TEJ PARKASH</cp:lastModifiedBy>
  <cp:lastPrinted>2020-08-07T03:14:48Z</cp:lastPrinted>
  <dcterms:created xsi:type="dcterms:W3CDTF">2020-07-11T09:25:21Z</dcterms:created>
  <dcterms:modified xsi:type="dcterms:W3CDTF">2026-02-16T11:41:17Z</dcterms:modified>
</cp:coreProperties>
</file>